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hidePivotFieldList="1" defaultThemeVersion="124226"/>
  <mc:AlternateContent xmlns:mc="http://schemas.openxmlformats.org/markup-compatibility/2006">
    <mc:Choice Requires="x15">
      <x15ac:absPath xmlns:x15ac="http://schemas.microsoft.com/office/spreadsheetml/2010/11/ac" url="C:\Users\FernandeCR\Downloads\"/>
    </mc:Choice>
  </mc:AlternateContent>
  <xr:revisionPtr revIDLastSave="0" documentId="8_{012E015A-C6EA-4A08-8D28-035470512035}" xr6:coauthVersionLast="47" xr6:coauthVersionMax="47" xr10:uidLastSave="{00000000-0000-0000-0000-000000000000}"/>
  <workbookProtection workbookAlgorithmName="SHA-512" workbookHashValue="FwshSG7fhoPTaEKUxF6oKE6Vtis0xgDveCt2y0A5Na1eV7q3b07gPgM3zZimjYWrW+yX4Tn4yr+QVczEx4P8nQ==" workbookSaltValue="EdI8BgbaRzYvpIlaLh87jQ==" workbookSpinCount="100000" lockStructure="1"/>
  <bookViews>
    <workbookView xWindow="-120" yWindow="-120" windowWidth="29040" windowHeight="15720" tabRatio="857" xr2:uid="{00000000-000D-0000-FFFF-FFFF00000000}"/>
  </bookViews>
  <sheets>
    <sheet name="START" sheetId="41" r:id="rId1"/>
    <sheet name="Dash" sheetId="28" r:id="rId2"/>
    <sheet name="Analysis-Statewide" sheetId="50" r:id="rId3"/>
    <sheet name="Analysis-School" sheetId="51" r:id="rId4"/>
    <sheet name="Summary" sheetId="8" r:id="rId5"/>
    <sheet name="Projected Settle Up" sheetId="61" state="hidden" r:id="rId6"/>
    <sheet name="One-pager" sheetId="60" state="hidden" r:id="rId7"/>
    <sheet name="Three-Pay" sheetId="42" r:id="rId8"/>
    <sheet name="Performance Summary" sheetId="37" r:id="rId9"/>
    <sheet name="Base Tier Summary" sheetId="39" r:id="rId10"/>
    <sheet name="Cost Study" sheetId="10" r:id="rId11"/>
    <sheet name="CIP Codes" sheetId="12" r:id="rId12"/>
    <sheet name="Hours" sheetId="29" r:id="rId13"/>
    <sheet name="Basic Allotment" sheetId="30" r:id="rId14"/>
    <sheet name="Contact Hours" sheetId="25" r:id="rId15"/>
    <sheet name="Local Tax" sheetId="31" r:id="rId16"/>
    <sheet name="Tuition" sheetId="32" r:id="rId17"/>
    <sheet name="Performance" sheetId="11" r:id="rId18"/>
    <sheet name="Analysis- Perf by Group" sheetId="56" r:id="rId19"/>
    <sheet name="Outcomes" sheetId="33" r:id="rId20"/>
    <sheet name="Forecast Summary" sheetId="59" r:id="rId21"/>
    <sheet name="FY24-25 HDF" sheetId="58" r:id="rId22"/>
    <sheet name="FY23 HDF" sheetId="35" r:id="rId23"/>
    <sheet name="NonFormula Support" sheetId="40" r:id="rId24"/>
    <sheet name="Check" sheetId="57" state="hidden" r:id="rId25"/>
  </sheets>
  <definedNames>
    <definedName name="_xlnm._FilterDatabase" localSheetId="11" hidden="1">'CIP Codes'!$A$4:$F$586</definedName>
    <definedName name="_xlnm._FilterDatabase" localSheetId="20" hidden="1">'Forecast Summary'!$A$2:$CA$502</definedName>
    <definedName name="_Order1" hidden="1">255</definedName>
    <definedName name="_xlnm.Print_Area" localSheetId="6">'One-pager'!$A$1:$J$55</definedName>
    <definedName name="_xlnm.Print_Area" localSheetId="8">'Performance Summary'!$A$1:$Q$56</definedName>
    <definedName name="_xlnm.Print_Area" localSheetId="4">Summary!$A$1:$J$56</definedName>
    <definedName name="_xlnm.Print_Titles" localSheetId="6">'One-pager'!$3:$3</definedName>
    <definedName name="_xlnm.Print_Titles" localSheetId="17">Performance!$4:$4</definedName>
    <definedName name="_xlnm.Print_Titles" localSheetId="8">'Performance Summary'!$1:$5</definedName>
    <definedName name="_xlnm.Print_Titles" localSheetId="4">Summary!$3:$3</definedName>
    <definedName name="solver_adj" localSheetId="1" hidden="1">Dash!$B$10:$B$11</definedName>
    <definedName name="solver_cvg" localSheetId="1" hidden="1">0.0001</definedName>
    <definedName name="solver_drv" localSheetId="1" hidden="1">2</definedName>
    <definedName name="solver_eng" localSheetId="9" hidden="1">1</definedName>
    <definedName name="solver_eng" localSheetId="1" hidden="1">1</definedName>
    <definedName name="solver_est" localSheetId="1" hidden="1">1</definedName>
    <definedName name="solver_itr" localSheetId="1" hidden="1">2147483647</definedName>
    <definedName name="solver_lhs1" localSheetId="1" hidden="1">Dash!$C$21</definedName>
    <definedName name="solver_mip" localSheetId="1" hidden="1">2147483647</definedName>
    <definedName name="solver_mni" localSheetId="1" hidden="1">30</definedName>
    <definedName name="solver_mrt" localSheetId="1" hidden="1">0.075</definedName>
    <definedName name="solver_msl" localSheetId="1" hidden="1">2</definedName>
    <definedName name="solver_neg" localSheetId="9" hidden="1">1</definedName>
    <definedName name="solver_neg" localSheetId="1" hidden="1">2</definedName>
    <definedName name="solver_nod" localSheetId="1" hidden="1">2147483647</definedName>
    <definedName name="solver_num" localSheetId="9" hidden="1">0</definedName>
    <definedName name="solver_num" localSheetId="1" hidden="1">1</definedName>
    <definedName name="solver_nwt" localSheetId="1" hidden="1">1</definedName>
    <definedName name="solver_opt" localSheetId="9" hidden="1">'Base Tier Summary'!$K$55</definedName>
    <definedName name="solver_opt" localSheetId="1" hidden="1">Dash!$C$20</definedName>
    <definedName name="solver_pre" localSheetId="1" hidden="1">0.000001</definedName>
    <definedName name="solver_rbv" localSheetId="1" hidden="1">2</definedName>
    <definedName name="solver_rel1" localSheetId="1" hidden="1">2</definedName>
    <definedName name="solver_rhs1" localSheetId="1" hidden="1">0</definedName>
    <definedName name="solver_rlx" localSheetId="1" hidden="1">2</definedName>
    <definedName name="solver_rsd" localSheetId="1" hidden="1">0</definedName>
    <definedName name="solver_scl" localSheetId="1" hidden="1">2</definedName>
    <definedName name="solver_sho" localSheetId="1" hidden="1">2</definedName>
    <definedName name="solver_ssz" localSheetId="1" hidden="1">100</definedName>
    <definedName name="solver_tim" localSheetId="1" hidden="1">2147483647</definedName>
    <definedName name="solver_tol" localSheetId="1" hidden="1">0.01</definedName>
    <definedName name="solver_typ" localSheetId="9" hidden="1">3</definedName>
    <definedName name="solver_typ" localSheetId="1" hidden="1">3</definedName>
    <definedName name="solver_val" localSheetId="9" hidden="1">53878990</definedName>
    <definedName name="solver_val" localSheetId="1" hidden="1">0</definedName>
    <definedName name="solver_ver" localSheetId="9" hidden="1">3</definedName>
    <definedName name="solver_ver" localSheetId="1" hidden="1">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28" l="1"/>
  <c r="CA501" i="59" l="1"/>
  <c r="BY501" i="59"/>
  <c r="BU501" i="59"/>
  <c r="BS501" i="59"/>
  <c r="BQ501" i="59"/>
  <c r="BP501" i="59"/>
  <c r="BN501" i="59"/>
  <c r="BM501" i="59"/>
  <c r="BK501" i="59"/>
  <c r="BF501" i="59"/>
  <c r="BE501" i="59"/>
  <c r="BB501" i="59"/>
  <c r="AZ501" i="59"/>
  <c r="AW501" i="59"/>
  <c r="AV501" i="59"/>
  <c r="AT501" i="59"/>
  <c r="AR501" i="59"/>
  <c r="AQ501" i="59"/>
  <c r="AO501" i="59"/>
  <c r="AN501" i="59"/>
  <c r="AL501" i="59"/>
  <c r="AI501" i="59"/>
  <c r="AH501" i="59"/>
  <c r="AE501" i="59"/>
  <c r="AD501" i="59"/>
  <c r="AC501" i="59"/>
  <c r="AA501" i="59"/>
  <c r="Z501" i="59"/>
  <c r="Y501" i="59"/>
  <c r="X501" i="59"/>
  <c r="U501" i="59"/>
  <c r="P501" i="59"/>
  <c r="O501" i="59"/>
  <c r="K501" i="59"/>
  <c r="J501" i="59"/>
  <c r="I501" i="59"/>
  <c r="BW501" i="59"/>
  <c r="BT501" i="59"/>
  <c r="BI501" i="59"/>
  <c r="AU501" i="59"/>
  <c r="AG501" i="59"/>
  <c r="T501" i="59"/>
  <c r="S501" i="59"/>
  <c r="L501" i="59"/>
  <c r="G501" i="59"/>
  <c r="E501" i="59"/>
  <c r="BV491" i="59"/>
  <c r="BT491" i="59"/>
  <c r="BS491" i="59"/>
  <c r="BR491" i="59"/>
  <c r="BQ491" i="59"/>
  <c r="BN491" i="59"/>
  <c r="BM491" i="59"/>
  <c r="BI491" i="59"/>
  <c r="BH491" i="59"/>
  <c r="BF491" i="59"/>
  <c r="BD491" i="59"/>
  <c r="BC491" i="59"/>
  <c r="AY491" i="59"/>
  <c r="AW491" i="59"/>
  <c r="AT491" i="59"/>
  <c r="AS491" i="59"/>
  <c r="AP491" i="59"/>
  <c r="AO491" i="59"/>
  <c r="AK491" i="59"/>
  <c r="AF491" i="59"/>
  <c r="AE491" i="59"/>
  <c r="AD491" i="59"/>
  <c r="AB491" i="59"/>
  <c r="AA491" i="59"/>
  <c r="W491" i="59"/>
  <c r="T491" i="59"/>
  <c r="R491" i="59"/>
  <c r="Q491" i="59"/>
  <c r="P491" i="59"/>
  <c r="M491" i="59"/>
  <c r="K491" i="59"/>
  <c r="J491" i="59"/>
  <c r="G491" i="59"/>
  <c r="BY491" i="59"/>
  <c r="BX491" i="59"/>
  <c r="BK491" i="59"/>
  <c r="BJ491" i="59"/>
  <c r="BA491" i="59"/>
  <c r="AL491" i="59"/>
  <c r="AI491" i="59"/>
  <c r="Y491" i="59"/>
  <c r="U491" i="59"/>
  <c r="O491" i="59"/>
  <c r="BZ481" i="59"/>
  <c r="BY481" i="59"/>
  <c r="BV481" i="59"/>
  <c r="BU481" i="59"/>
  <c r="BR481" i="59"/>
  <c r="BP481" i="59"/>
  <c r="BO481" i="59"/>
  <c r="BM481" i="59"/>
  <c r="BK481" i="59"/>
  <c r="BH481" i="59"/>
  <c r="BG481" i="59"/>
  <c r="BE481" i="59"/>
  <c r="BB481" i="59"/>
  <c r="BA481" i="59"/>
  <c r="AX481" i="59"/>
  <c r="AW481" i="59"/>
  <c r="AS481" i="59"/>
  <c r="AQ481" i="59"/>
  <c r="AP481" i="59"/>
  <c r="AN481" i="59"/>
  <c r="AM481" i="59"/>
  <c r="AK481" i="59"/>
  <c r="AI481" i="59"/>
  <c r="AF481" i="59"/>
  <c r="AC481" i="59"/>
  <c r="AB481" i="59"/>
  <c r="Z481" i="59"/>
  <c r="Y481" i="59"/>
  <c r="V481" i="59"/>
  <c r="R481" i="59"/>
  <c r="Q481" i="59"/>
  <c r="N481" i="59"/>
  <c r="M481" i="59"/>
  <c r="L481" i="59"/>
  <c r="K481" i="59"/>
  <c r="J481" i="59"/>
  <c r="G481" i="59"/>
  <c r="BT481" i="59"/>
  <c r="BS481" i="59"/>
  <c r="BQ481" i="59"/>
  <c r="BF481" i="59"/>
  <c r="BD481" i="59"/>
  <c r="AR481" i="59"/>
  <c r="AO481" i="59"/>
  <c r="AD481" i="59"/>
  <c r="P481" i="59"/>
  <c r="O481" i="59"/>
  <c r="BZ471" i="59"/>
  <c r="BX471" i="59"/>
  <c r="BV471" i="59"/>
  <c r="BT471" i="59"/>
  <c r="BS471" i="59"/>
  <c r="BQ471" i="59"/>
  <c r="BM471" i="59"/>
  <c r="BL471" i="59"/>
  <c r="BJ471" i="59"/>
  <c r="BH471" i="59"/>
  <c r="BG471" i="59"/>
  <c r="BC471" i="59"/>
  <c r="AX471" i="59"/>
  <c r="AW471" i="59"/>
  <c r="AV471" i="59"/>
  <c r="AU471" i="59"/>
  <c r="AT471" i="59"/>
  <c r="AP471" i="59"/>
  <c r="AO471" i="59"/>
  <c r="AJ471" i="59"/>
  <c r="AH471" i="59"/>
  <c r="AF471" i="59"/>
  <c r="AE471" i="59"/>
  <c r="AD471" i="59"/>
  <c r="AC471" i="59"/>
  <c r="AA471" i="59"/>
  <c r="V471" i="59"/>
  <c r="U471" i="59"/>
  <c r="T471" i="59"/>
  <c r="S471" i="59"/>
  <c r="Q471" i="59"/>
  <c r="P471" i="59"/>
  <c r="O471" i="59"/>
  <c r="H471" i="59"/>
  <c r="F471" i="59"/>
  <c r="E471" i="59"/>
  <c r="BP471" i="59"/>
  <c r="BK471" i="59"/>
  <c r="BE471" i="59"/>
  <c r="AZ471" i="59"/>
  <c r="AY471" i="59"/>
  <c r="AS471" i="59"/>
  <c r="AR471" i="59"/>
  <c r="AL471" i="59"/>
  <c r="J471" i="59"/>
  <c r="G471" i="59"/>
  <c r="BZ461" i="59"/>
  <c r="BY461" i="59"/>
  <c r="BX461" i="59"/>
  <c r="BW461" i="59"/>
  <c r="BU461" i="59"/>
  <c r="BT461" i="59"/>
  <c r="BR461" i="59"/>
  <c r="BQ461" i="59"/>
  <c r="BO461" i="59"/>
  <c r="BK461" i="59"/>
  <c r="BJ461" i="59"/>
  <c r="BG461" i="59"/>
  <c r="BF461" i="59"/>
  <c r="BE461" i="59"/>
  <c r="BD461" i="59"/>
  <c r="BA461" i="59"/>
  <c r="AZ461" i="59"/>
  <c r="AX461" i="59"/>
  <c r="AW461" i="59"/>
  <c r="AV461" i="59"/>
  <c r="AR461" i="59"/>
  <c r="AP461" i="59"/>
  <c r="AO461" i="59"/>
  <c r="AM461" i="59"/>
  <c r="AK461" i="59"/>
  <c r="AI461" i="59"/>
  <c r="AH461" i="59"/>
  <c r="AG461" i="59"/>
  <c r="AE461" i="59"/>
  <c r="AC461" i="59"/>
  <c r="AB461" i="59"/>
  <c r="AA461" i="59"/>
  <c r="X461" i="59"/>
  <c r="V461" i="59"/>
  <c r="T461" i="59"/>
  <c r="S461" i="59"/>
  <c r="Q461" i="59"/>
  <c r="P461" i="59"/>
  <c r="N461" i="59"/>
  <c r="M461" i="59"/>
  <c r="L461" i="59"/>
  <c r="K461" i="59"/>
  <c r="I461" i="59"/>
  <c r="H461" i="59"/>
  <c r="F461" i="59"/>
  <c r="E461" i="59"/>
  <c r="CA461" i="59"/>
  <c r="BP461" i="59"/>
  <c r="BL461" i="59"/>
  <c r="AU461" i="59"/>
  <c r="AS461" i="59"/>
  <c r="AD461" i="59"/>
  <c r="Z461" i="59"/>
  <c r="G461" i="59"/>
  <c r="BZ451" i="59"/>
  <c r="BY451" i="59"/>
  <c r="BW451" i="59"/>
  <c r="BV451" i="59"/>
  <c r="BU451" i="59"/>
  <c r="BN451" i="59"/>
  <c r="BM451" i="59"/>
  <c r="BL451" i="59"/>
  <c r="BK451" i="59"/>
  <c r="BI451" i="59"/>
  <c r="BH451" i="59"/>
  <c r="BG451" i="59"/>
  <c r="BD451" i="59"/>
  <c r="BC451" i="59"/>
  <c r="BA451" i="59"/>
  <c r="AX451" i="59"/>
  <c r="AU451" i="59"/>
  <c r="AT451" i="59"/>
  <c r="AS451" i="59"/>
  <c r="AM451" i="59"/>
  <c r="AL451" i="59"/>
  <c r="AJ451" i="59"/>
  <c r="AI451" i="59"/>
  <c r="AG451" i="59"/>
  <c r="AE451" i="59"/>
  <c r="Y451" i="59"/>
  <c r="X451" i="59"/>
  <c r="V451" i="59"/>
  <c r="U451" i="59"/>
  <c r="T451" i="59"/>
  <c r="S451" i="59"/>
  <c r="Q451" i="59"/>
  <c r="K451" i="59"/>
  <c r="H451" i="59"/>
  <c r="F451" i="59"/>
  <c r="E451" i="59"/>
  <c r="BS451" i="59"/>
  <c r="BO451" i="59"/>
  <c r="BE451" i="59"/>
  <c r="AV451" i="59"/>
  <c r="R451" i="59"/>
  <c r="P451" i="59"/>
  <c r="O451" i="59"/>
  <c r="J451" i="59"/>
  <c r="CA441" i="59"/>
  <c r="BY441" i="59"/>
  <c r="BW441" i="59"/>
  <c r="BV441" i="59"/>
  <c r="BU441" i="59"/>
  <c r="BT441" i="59"/>
  <c r="BR441" i="59"/>
  <c r="BL441" i="59"/>
  <c r="BK441" i="59"/>
  <c r="BI441" i="59"/>
  <c r="BH441" i="59"/>
  <c r="BG441" i="59"/>
  <c r="BF441" i="59"/>
  <c r="BE441" i="59"/>
  <c r="BD441" i="59"/>
  <c r="AY441" i="59"/>
  <c r="AW441" i="59"/>
  <c r="AU441" i="59"/>
  <c r="AT441" i="59"/>
  <c r="AR441" i="59"/>
  <c r="AQ441" i="59"/>
  <c r="AP441" i="59"/>
  <c r="AM441" i="59"/>
  <c r="AL441" i="59"/>
  <c r="AK441" i="59"/>
  <c r="AJ441" i="59"/>
  <c r="AG441" i="59"/>
  <c r="AF441" i="59"/>
  <c r="AD441" i="59"/>
  <c r="AC441" i="59"/>
  <c r="AB441" i="59"/>
  <c r="W441" i="59"/>
  <c r="V441" i="59"/>
  <c r="U441" i="59"/>
  <c r="R441" i="59"/>
  <c r="Q441" i="59"/>
  <c r="P441" i="59"/>
  <c r="N441" i="59"/>
  <c r="H441" i="59"/>
  <c r="G441" i="59"/>
  <c r="E441" i="59"/>
  <c r="BZ441" i="59"/>
  <c r="BX441" i="59"/>
  <c r="BJ441" i="59"/>
  <c r="BA441" i="59"/>
  <c r="AZ441" i="59"/>
  <c r="AV441" i="59"/>
  <c r="AS441" i="59"/>
  <c r="AH441" i="59"/>
  <c r="AA441" i="59"/>
  <c r="S441" i="59"/>
  <c r="I441" i="59"/>
  <c r="F441" i="59"/>
  <c r="BZ431" i="59"/>
  <c r="BY431" i="59"/>
  <c r="BU431" i="59"/>
  <c r="BS431" i="59"/>
  <c r="BP431" i="59"/>
  <c r="BO431" i="59"/>
  <c r="BL431" i="59"/>
  <c r="BK431" i="59"/>
  <c r="BG431" i="59"/>
  <c r="BF431" i="59"/>
  <c r="BB431" i="59"/>
  <c r="BA431" i="59"/>
  <c r="AZ431" i="59"/>
  <c r="AS431" i="59"/>
  <c r="AO431" i="59"/>
  <c r="AN431" i="59"/>
  <c r="AM431" i="59"/>
  <c r="AL431" i="59"/>
  <c r="AI431" i="59"/>
  <c r="AA431" i="59"/>
  <c r="Z431" i="59"/>
  <c r="Y431" i="59"/>
  <c r="X431" i="59"/>
  <c r="V431" i="59"/>
  <c r="Q431" i="59"/>
  <c r="N431" i="59"/>
  <c r="L431" i="59"/>
  <c r="K431" i="59"/>
  <c r="J431" i="59"/>
  <c r="H431" i="59"/>
  <c r="BV431" i="59"/>
  <c r="BT431" i="59"/>
  <c r="BN431" i="59"/>
  <c r="BH431" i="59"/>
  <c r="BD431" i="59"/>
  <c r="BC431" i="59"/>
  <c r="AX431" i="59"/>
  <c r="AV431" i="59"/>
  <c r="AR431" i="59"/>
  <c r="AQ431" i="59"/>
  <c r="AP431" i="59"/>
  <c r="R431" i="59"/>
  <c r="O431" i="59"/>
  <c r="G431" i="59"/>
  <c r="CA421" i="59"/>
  <c r="BX421" i="59"/>
  <c r="BT421" i="59"/>
  <c r="BR421" i="59"/>
  <c r="BQ421" i="59"/>
  <c r="BP421" i="59"/>
  <c r="BO421" i="59"/>
  <c r="BJ421" i="59"/>
  <c r="BG421" i="59"/>
  <c r="BF421" i="59"/>
  <c r="BB421" i="59"/>
  <c r="BA421" i="59"/>
  <c r="AY421" i="59"/>
  <c r="AV421" i="59"/>
  <c r="AR421" i="59"/>
  <c r="AP421" i="59"/>
  <c r="AO421" i="59"/>
  <c r="AM421" i="59"/>
  <c r="AH421" i="59"/>
  <c r="AD421" i="59"/>
  <c r="AB421" i="59"/>
  <c r="AA421" i="59"/>
  <c r="Z421" i="59"/>
  <c r="Y421" i="59"/>
  <c r="W421" i="59"/>
  <c r="T421" i="59"/>
  <c r="P421" i="59"/>
  <c r="N421" i="59"/>
  <c r="M421" i="59"/>
  <c r="L421" i="59"/>
  <c r="K421" i="59"/>
  <c r="I421" i="59"/>
  <c r="F421" i="59"/>
  <c r="BH421" i="59"/>
  <c r="BE421" i="59"/>
  <c r="BC421" i="59"/>
  <c r="AT421" i="59"/>
  <c r="AQ421" i="59"/>
  <c r="AK421" i="59"/>
  <c r="BZ411" i="59"/>
  <c r="BY411" i="59"/>
  <c r="BW411" i="59"/>
  <c r="BU411" i="59"/>
  <c r="BT411" i="59"/>
  <c r="BS411" i="59"/>
  <c r="BR411" i="59"/>
  <c r="BP411" i="59"/>
  <c r="BN411" i="59"/>
  <c r="BM411" i="59"/>
  <c r="BI411" i="59"/>
  <c r="BG411" i="59"/>
  <c r="BF411" i="59"/>
  <c r="BE411" i="59"/>
  <c r="BD411" i="59"/>
  <c r="BB411" i="59"/>
  <c r="AY411" i="59"/>
  <c r="AX411" i="59"/>
  <c r="AS411" i="59"/>
  <c r="AP411" i="59"/>
  <c r="AN411" i="59"/>
  <c r="AJ411" i="59"/>
  <c r="AH411" i="59"/>
  <c r="AG411" i="59"/>
  <c r="AE411" i="59"/>
  <c r="AB411" i="59"/>
  <c r="Z411" i="59"/>
  <c r="W411" i="59"/>
  <c r="U411" i="59"/>
  <c r="T411" i="59"/>
  <c r="S411" i="59"/>
  <c r="Q411" i="59"/>
  <c r="P411" i="59"/>
  <c r="O411" i="59"/>
  <c r="N411" i="59"/>
  <c r="L411" i="59"/>
  <c r="I411" i="59"/>
  <c r="H411" i="59"/>
  <c r="E411" i="59"/>
  <c r="CA411" i="59"/>
  <c r="BL411" i="59"/>
  <c r="BK411" i="59"/>
  <c r="BJ411" i="59"/>
  <c r="AV411" i="59"/>
  <c r="AU411" i="59"/>
  <c r="AR411" i="59"/>
  <c r="AQ411" i="59"/>
  <c r="AK411" i="59"/>
  <c r="AI411" i="59"/>
  <c r="AD411" i="59"/>
  <c r="K411" i="59"/>
  <c r="J411" i="59"/>
  <c r="BZ401" i="59"/>
  <c r="BY401" i="59"/>
  <c r="BX401" i="59"/>
  <c r="BW401" i="59"/>
  <c r="BU401" i="59"/>
  <c r="BT401" i="59"/>
  <c r="BS401" i="59"/>
  <c r="BR401" i="59"/>
  <c r="BQ401" i="59"/>
  <c r="BO401" i="59"/>
  <c r="BL401" i="59"/>
  <c r="BK401" i="59"/>
  <c r="BI401" i="59"/>
  <c r="BG401" i="59"/>
  <c r="BF401" i="59"/>
  <c r="BE401" i="59"/>
  <c r="BD401" i="59"/>
  <c r="BA401" i="59"/>
  <c r="AY401" i="59"/>
  <c r="AX401" i="59"/>
  <c r="AS401" i="59"/>
  <c r="AR401" i="59"/>
  <c r="AQ401" i="59"/>
  <c r="AP401" i="59"/>
  <c r="AM401" i="59"/>
  <c r="AL401" i="59"/>
  <c r="AK401" i="59"/>
  <c r="AJ401" i="59"/>
  <c r="AI401" i="59"/>
  <c r="AE401" i="59"/>
  <c r="AB401" i="59"/>
  <c r="Y401" i="59"/>
  <c r="X401" i="59"/>
  <c r="W401" i="59"/>
  <c r="V401" i="59"/>
  <c r="U401" i="59"/>
  <c r="T401" i="59"/>
  <c r="P401" i="59"/>
  <c r="N401" i="59"/>
  <c r="M401" i="59"/>
  <c r="H401" i="59"/>
  <c r="G401" i="59"/>
  <c r="F401" i="59"/>
  <c r="E401" i="59"/>
  <c r="CA401" i="59"/>
  <c r="BP401" i="59"/>
  <c r="BN401" i="59"/>
  <c r="BJ401" i="59"/>
  <c r="BB401" i="59"/>
  <c r="AZ401" i="59"/>
  <c r="AV401" i="59"/>
  <c r="AU401" i="59"/>
  <c r="AT401" i="59"/>
  <c r="AO401" i="59"/>
  <c r="AN401" i="59"/>
  <c r="AG401" i="59"/>
  <c r="AC401" i="59"/>
  <c r="Z401" i="59"/>
  <c r="R401" i="59"/>
  <c r="Q401" i="59"/>
  <c r="O401" i="59"/>
  <c r="L401" i="59"/>
  <c r="K401" i="59"/>
  <c r="J401" i="59"/>
  <c r="CA391" i="59"/>
  <c r="BZ391" i="59"/>
  <c r="BW391" i="59"/>
  <c r="BV391" i="59"/>
  <c r="BT391" i="59"/>
  <c r="BS391" i="59"/>
  <c r="BR391" i="59"/>
  <c r="BQ391" i="59"/>
  <c r="BO391" i="59"/>
  <c r="BL391" i="59"/>
  <c r="BK391" i="59"/>
  <c r="BF391" i="59"/>
  <c r="BE391" i="59"/>
  <c r="BD391" i="59"/>
  <c r="BC391" i="59"/>
  <c r="BA391" i="59"/>
  <c r="AU391" i="59"/>
  <c r="AR391" i="59"/>
  <c r="AQ391" i="59"/>
  <c r="AP391" i="59"/>
  <c r="AM391" i="59"/>
  <c r="AK391" i="59"/>
  <c r="AI391" i="59"/>
  <c r="AG391" i="59"/>
  <c r="AD391" i="59"/>
  <c r="AC391" i="59"/>
  <c r="AB391" i="59"/>
  <c r="AA391" i="59"/>
  <c r="Y391" i="59"/>
  <c r="U391" i="59"/>
  <c r="R391" i="59"/>
  <c r="Q391" i="59"/>
  <c r="P391" i="59"/>
  <c r="O391" i="59"/>
  <c r="N391" i="59"/>
  <c r="K391" i="59"/>
  <c r="I391" i="59"/>
  <c r="H391" i="59"/>
  <c r="G391" i="59"/>
  <c r="BU391" i="59"/>
  <c r="BI391" i="59"/>
  <c r="BH391" i="59"/>
  <c r="AW391" i="59"/>
  <c r="AN391" i="59"/>
  <c r="AL391" i="59"/>
  <c r="AJ391" i="59"/>
  <c r="AH391" i="59"/>
  <c r="X391" i="59"/>
  <c r="W391" i="59"/>
  <c r="V391" i="59"/>
  <c r="S391" i="59"/>
  <c r="M391" i="59"/>
  <c r="L391" i="59"/>
  <c r="E391" i="59"/>
  <c r="BZ381" i="59"/>
  <c r="BY381" i="59"/>
  <c r="BW381" i="59"/>
  <c r="BU381" i="59"/>
  <c r="BR381" i="59"/>
  <c r="BQ381" i="59"/>
  <c r="BP381" i="59"/>
  <c r="BO381" i="59"/>
  <c r="BL381" i="59"/>
  <c r="BK381" i="59"/>
  <c r="BJ381" i="59"/>
  <c r="BI381" i="59"/>
  <c r="BG381" i="59"/>
  <c r="BB381" i="59"/>
  <c r="BA381" i="59"/>
  <c r="AW381" i="59"/>
  <c r="AV381" i="59"/>
  <c r="AU381" i="59"/>
  <c r="AS381" i="59"/>
  <c r="AP381" i="59"/>
  <c r="AO381" i="59"/>
  <c r="AM381" i="59"/>
  <c r="AJ381" i="59"/>
  <c r="AI381" i="59"/>
  <c r="AH381" i="59"/>
  <c r="AG381" i="59"/>
  <c r="AC381" i="59"/>
  <c r="AB381" i="59"/>
  <c r="AA381" i="59"/>
  <c r="Z381" i="59"/>
  <c r="Y381" i="59"/>
  <c r="V381" i="59"/>
  <c r="S381" i="59"/>
  <c r="R381" i="59"/>
  <c r="Q381" i="59"/>
  <c r="N381" i="59"/>
  <c r="M381" i="59"/>
  <c r="K381" i="59"/>
  <c r="H381" i="59"/>
  <c r="F381" i="59"/>
  <c r="E381" i="59"/>
  <c r="CA381" i="59"/>
  <c r="BX381" i="59"/>
  <c r="BS381" i="59"/>
  <c r="BN381" i="59"/>
  <c r="BM381" i="59"/>
  <c r="BE381" i="59"/>
  <c r="BD381" i="59"/>
  <c r="BC381" i="59"/>
  <c r="AZ381" i="59"/>
  <c r="AQ381" i="59"/>
  <c r="AN381" i="59"/>
  <c r="AL381" i="59"/>
  <c r="X381" i="59"/>
  <c r="W381" i="59"/>
  <c r="U381" i="59"/>
  <c r="T381" i="59"/>
  <c r="J381" i="59"/>
  <c r="I381" i="59"/>
  <c r="G381" i="59"/>
  <c r="BY371" i="59"/>
  <c r="BX371" i="59"/>
  <c r="BV371" i="59"/>
  <c r="BT371" i="59"/>
  <c r="BS371" i="59"/>
  <c r="BQ371" i="59"/>
  <c r="BP371" i="59"/>
  <c r="BO371" i="59"/>
  <c r="BN371" i="59"/>
  <c r="BF371" i="59"/>
  <c r="BE371" i="59"/>
  <c r="BC371" i="59"/>
  <c r="BB371" i="59"/>
  <c r="BA371" i="59"/>
  <c r="AZ371" i="59"/>
  <c r="AV371" i="59"/>
  <c r="AQ371" i="59"/>
  <c r="AO371" i="59"/>
  <c r="AN371" i="59"/>
  <c r="AM371" i="59"/>
  <c r="AL371" i="59"/>
  <c r="AK371" i="59"/>
  <c r="AF371" i="59"/>
  <c r="AD371" i="59"/>
  <c r="AB371" i="59"/>
  <c r="AA371" i="59"/>
  <c r="Z371" i="59"/>
  <c r="Y371" i="59"/>
  <c r="X371" i="59"/>
  <c r="V371" i="59"/>
  <c r="O371" i="59"/>
  <c r="M371" i="59"/>
  <c r="L371" i="59"/>
  <c r="K371" i="59"/>
  <c r="J371" i="59"/>
  <c r="I371" i="59"/>
  <c r="H371" i="59"/>
  <c r="CA371" i="59"/>
  <c r="BZ371" i="59"/>
  <c r="BW371" i="59"/>
  <c r="BU371" i="59"/>
  <c r="BK371" i="59"/>
  <c r="BJ371" i="59"/>
  <c r="BD371" i="59"/>
  <c r="AY371" i="59"/>
  <c r="AX371" i="59"/>
  <c r="AS371" i="59"/>
  <c r="AJ371" i="59"/>
  <c r="AI371" i="59"/>
  <c r="AH371" i="59"/>
  <c r="AE371" i="59"/>
  <c r="T371" i="59"/>
  <c r="S371" i="59"/>
  <c r="Q371" i="59"/>
  <c r="BY361" i="59"/>
  <c r="BS361" i="59"/>
  <c r="BR361" i="59"/>
  <c r="BQ361" i="59"/>
  <c r="BM361" i="59"/>
  <c r="BK361" i="59"/>
  <c r="BJ361" i="59"/>
  <c r="BI361" i="59"/>
  <c r="BD361" i="59"/>
  <c r="BC361" i="59"/>
  <c r="BB361" i="59"/>
  <c r="AW361" i="59"/>
  <c r="AS361" i="59"/>
  <c r="AR361" i="59"/>
  <c r="AQ361" i="59"/>
  <c r="AO361" i="59"/>
  <c r="AN361" i="59"/>
  <c r="AJ361" i="59"/>
  <c r="AI361" i="59"/>
  <c r="AE361" i="59"/>
  <c r="AC361" i="59"/>
  <c r="AB361" i="59"/>
  <c r="Z361" i="59"/>
  <c r="U361" i="59"/>
  <c r="T361" i="59"/>
  <c r="Q361" i="59"/>
  <c r="P361" i="59"/>
  <c r="O361" i="59"/>
  <c r="N361" i="59"/>
  <c r="M361" i="59"/>
  <c r="J361" i="59"/>
  <c r="G361" i="59"/>
  <c r="F361" i="59"/>
  <c r="BW361" i="59"/>
  <c r="BP361" i="59"/>
  <c r="BL361" i="59"/>
  <c r="BA361" i="59"/>
  <c r="AZ361" i="59"/>
  <c r="AT361" i="59"/>
  <c r="AF361" i="59"/>
  <c r="AD361" i="59"/>
  <c r="K361" i="59"/>
  <c r="BV351" i="59"/>
  <c r="BT351" i="59"/>
  <c r="BS351" i="59"/>
  <c r="BO351" i="59"/>
  <c r="BN351" i="59"/>
  <c r="BM351" i="59"/>
  <c r="BH351" i="59"/>
  <c r="BG351" i="59"/>
  <c r="BF351" i="59"/>
  <c r="BE351" i="59"/>
  <c r="BD351" i="59"/>
  <c r="BC351" i="59"/>
  <c r="AY351" i="59"/>
  <c r="AV351" i="59"/>
  <c r="AT351" i="59"/>
  <c r="AQ351" i="59"/>
  <c r="AP351" i="59"/>
  <c r="AO351" i="59"/>
  <c r="AN351" i="59"/>
  <c r="AH351" i="59"/>
  <c r="AF351" i="59"/>
  <c r="AD351" i="59"/>
  <c r="AC351" i="59"/>
  <c r="AB351" i="59"/>
  <c r="AA351" i="59"/>
  <c r="Z351" i="59"/>
  <c r="Y351" i="59"/>
  <c r="R351" i="59"/>
  <c r="O351" i="59"/>
  <c r="N351" i="59"/>
  <c r="M351" i="59"/>
  <c r="L351" i="59"/>
  <c r="K351" i="59"/>
  <c r="J351" i="59"/>
  <c r="F351" i="59"/>
  <c r="BP351" i="59"/>
  <c r="BL351" i="59"/>
  <c r="BK351" i="59"/>
  <c r="BA351" i="59"/>
  <c r="AZ351" i="59"/>
  <c r="AL351" i="59"/>
  <c r="W351" i="59"/>
  <c r="V351" i="59"/>
  <c r="Q351" i="59"/>
  <c r="P351" i="59"/>
  <c r="E351" i="59"/>
  <c r="CA341" i="59"/>
  <c r="BZ341" i="59"/>
  <c r="BW341" i="59"/>
  <c r="BV341" i="59"/>
  <c r="BT341" i="59"/>
  <c r="BS341" i="59"/>
  <c r="BP341" i="59"/>
  <c r="BO341" i="59"/>
  <c r="BN341" i="59"/>
  <c r="BM341" i="59"/>
  <c r="BL341" i="59"/>
  <c r="BI341" i="59"/>
  <c r="BH341" i="59"/>
  <c r="BF341" i="59"/>
  <c r="BE341" i="59"/>
  <c r="AY341" i="59"/>
  <c r="AT341" i="59"/>
  <c r="AR341" i="59"/>
  <c r="AQ341" i="59"/>
  <c r="AP341" i="59"/>
  <c r="AN341" i="59"/>
  <c r="AK341" i="59"/>
  <c r="AJ341" i="59"/>
  <c r="AD341" i="59"/>
  <c r="AC341" i="59"/>
  <c r="Z341" i="59"/>
  <c r="Y341" i="59"/>
  <c r="X341" i="59"/>
  <c r="W341" i="59"/>
  <c r="S341" i="59"/>
  <c r="P341" i="59"/>
  <c r="O341" i="59"/>
  <c r="N341" i="59"/>
  <c r="L341" i="59"/>
  <c r="K341" i="59"/>
  <c r="J341" i="59"/>
  <c r="I341" i="59"/>
  <c r="H341" i="59"/>
  <c r="BQ341" i="59"/>
  <c r="BC341" i="59"/>
  <c r="BB341" i="59"/>
  <c r="AU341" i="59"/>
  <c r="AO341" i="59"/>
  <c r="AM341" i="59"/>
  <c r="AL341" i="59"/>
  <c r="AE341" i="59"/>
  <c r="U341" i="59"/>
  <c r="Q341" i="59"/>
  <c r="M341" i="59"/>
  <c r="G341" i="59"/>
  <c r="CA331" i="59"/>
  <c r="BX331" i="59"/>
  <c r="BV331" i="59"/>
  <c r="BU331" i="59"/>
  <c r="BR331" i="59"/>
  <c r="BQ331" i="59"/>
  <c r="BP331" i="59"/>
  <c r="BM331" i="59"/>
  <c r="BH331" i="59"/>
  <c r="BG331" i="59"/>
  <c r="BF331" i="59"/>
  <c r="BE331" i="59"/>
  <c r="BB331" i="59"/>
  <c r="BA331" i="59"/>
  <c r="AT331" i="59"/>
  <c r="AS331" i="59"/>
  <c r="AR331" i="59"/>
  <c r="AQ331" i="59"/>
  <c r="AN331" i="59"/>
  <c r="AL331" i="59"/>
  <c r="AK331" i="59"/>
  <c r="AH331" i="59"/>
  <c r="AE331" i="59"/>
  <c r="AC331" i="59"/>
  <c r="AB331" i="59"/>
  <c r="Z331" i="59"/>
  <c r="Y331" i="59"/>
  <c r="T331" i="59"/>
  <c r="S331" i="59"/>
  <c r="R331" i="59"/>
  <c r="Q331" i="59"/>
  <c r="P331" i="59"/>
  <c r="O331" i="59"/>
  <c r="L331" i="59"/>
  <c r="K331" i="59"/>
  <c r="F331" i="59"/>
  <c r="BS331" i="59"/>
  <c r="BL331" i="59"/>
  <c r="AW331" i="59"/>
  <c r="AP331" i="59"/>
  <c r="AO331" i="59"/>
  <c r="AM331" i="59"/>
  <c r="AI331" i="59"/>
  <c r="AF331" i="59"/>
  <c r="X331" i="59"/>
  <c r="W331" i="59"/>
  <c r="U331" i="59"/>
  <c r="I331" i="59"/>
  <c r="G331" i="59"/>
  <c r="BZ321" i="59"/>
  <c r="BY321" i="59"/>
  <c r="BU321" i="59"/>
  <c r="BT321" i="59"/>
  <c r="BQ321" i="59"/>
  <c r="BO321" i="59"/>
  <c r="BN321" i="59"/>
  <c r="BL321" i="59"/>
  <c r="BK321" i="59"/>
  <c r="BJ321" i="59"/>
  <c r="BI321" i="59"/>
  <c r="BD321" i="59"/>
  <c r="BC321" i="59"/>
  <c r="BB321" i="59"/>
  <c r="BA321" i="59"/>
  <c r="AZ321" i="59"/>
  <c r="AV321" i="59"/>
  <c r="AU321" i="59"/>
  <c r="AT321" i="59"/>
  <c r="AM321" i="59"/>
  <c r="AL321" i="59"/>
  <c r="AJ321" i="59"/>
  <c r="AI321" i="59"/>
  <c r="AH321" i="59"/>
  <c r="AG321" i="59"/>
  <c r="AB321" i="59"/>
  <c r="AA321" i="59"/>
  <c r="Y321" i="59"/>
  <c r="X321" i="59"/>
  <c r="V321" i="59"/>
  <c r="U321" i="59"/>
  <c r="T321" i="59"/>
  <c r="S321" i="59"/>
  <c r="R321" i="59"/>
  <c r="P321" i="59"/>
  <c r="K321" i="59"/>
  <c r="J321" i="59"/>
  <c r="H321" i="59"/>
  <c r="G321" i="59"/>
  <c r="F321" i="59"/>
  <c r="E321" i="59"/>
  <c r="BX321" i="59"/>
  <c r="BS321" i="59"/>
  <c r="BR321" i="59"/>
  <c r="BG321" i="59"/>
  <c r="BF321" i="59"/>
  <c r="AY321" i="59"/>
  <c r="AR321" i="59"/>
  <c r="AQ321" i="59"/>
  <c r="AP321" i="59"/>
  <c r="AO321" i="59"/>
  <c r="AN321" i="59"/>
  <c r="Z321" i="59"/>
  <c r="W321" i="59"/>
  <c r="N321" i="59"/>
  <c r="M321" i="59"/>
  <c r="BY311" i="59"/>
  <c r="BS311" i="59"/>
  <c r="BR311" i="59"/>
  <c r="BQ311" i="59"/>
  <c r="BP311" i="59"/>
  <c r="BO311" i="59"/>
  <c r="BN311" i="59"/>
  <c r="BM311" i="59"/>
  <c r="BI311" i="59"/>
  <c r="BD311" i="59"/>
  <c r="BC311" i="59"/>
  <c r="BB311" i="59"/>
  <c r="AY311" i="59"/>
  <c r="AX311" i="59"/>
  <c r="AU311" i="59"/>
  <c r="AQ311" i="59"/>
  <c r="AP311" i="59"/>
  <c r="AO311" i="59"/>
  <c r="AN311" i="59"/>
  <c r="AM311" i="59"/>
  <c r="AK311" i="59"/>
  <c r="AC311" i="59"/>
  <c r="AB311" i="59"/>
  <c r="AA311" i="59"/>
  <c r="Z311" i="59"/>
  <c r="Y311" i="59"/>
  <c r="X311" i="59"/>
  <c r="W311" i="59"/>
  <c r="V311" i="59"/>
  <c r="O311" i="59"/>
  <c r="N311" i="59"/>
  <c r="M311" i="59"/>
  <c r="L311" i="59"/>
  <c r="J311" i="59"/>
  <c r="I311" i="59"/>
  <c r="H311" i="59"/>
  <c r="G311" i="59"/>
  <c r="F311" i="59"/>
  <c r="CA311" i="59"/>
  <c r="BZ311" i="59"/>
  <c r="BU311" i="59"/>
  <c r="BL311" i="59"/>
  <c r="BK311" i="59"/>
  <c r="AR311" i="59"/>
  <c r="AJ311" i="59"/>
  <c r="U311" i="59"/>
  <c r="T311" i="59"/>
  <c r="E311" i="59"/>
  <c r="BZ301" i="59"/>
  <c r="BY301" i="59"/>
  <c r="BU301" i="59"/>
  <c r="BS301" i="59"/>
  <c r="BO301" i="59"/>
  <c r="BN301" i="59"/>
  <c r="BM301" i="59"/>
  <c r="BL301" i="59"/>
  <c r="BK301" i="59"/>
  <c r="BJ301" i="59"/>
  <c r="BF301" i="59"/>
  <c r="BE301" i="59"/>
  <c r="BA301" i="59"/>
  <c r="AZ301" i="59"/>
  <c r="AX301" i="59"/>
  <c r="AW301" i="59"/>
  <c r="AV301" i="59"/>
  <c r="AR301" i="59"/>
  <c r="AQ301" i="59"/>
  <c r="AM301" i="59"/>
  <c r="AL301" i="59"/>
  <c r="AJ301" i="59"/>
  <c r="AI301" i="59"/>
  <c r="AH301" i="59"/>
  <c r="Y301" i="59"/>
  <c r="X301" i="59"/>
  <c r="V301" i="59"/>
  <c r="U301" i="59"/>
  <c r="T301" i="59"/>
  <c r="Q301" i="59"/>
  <c r="K301" i="59"/>
  <c r="J301" i="59"/>
  <c r="I301" i="59"/>
  <c r="H301" i="59"/>
  <c r="F301" i="59"/>
  <c r="CA301" i="59"/>
  <c r="BQ301" i="59"/>
  <c r="BG301" i="59"/>
  <c r="BD301" i="59"/>
  <c r="BB301" i="59"/>
  <c r="AY301" i="59"/>
  <c r="AP301" i="59"/>
  <c r="AO301" i="59"/>
  <c r="Z301" i="59"/>
  <c r="W301" i="59"/>
  <c r="M301" i="59"/>
  <c r="L301" i="59"/>
  <c r="BZ291" i="59"/>
  <c r="BY291" i="59"/>
  <c r="BT291" i="59"/>
  <c r="BQ291" i="59"/>
  <c r="BN291" i="59"/>
  <c r="BL291" i="59"/>
  <c r="BK291" i="59"/>
  <c r="BG291" i="59"/>
  <c r="BF291" i="59"/>
  <c r="BD291" i="59"/>
  <c r="BC291" i="59"/>
  <c r="BA291" i="59"/>
  <c r="AX291" i="59"/>
  <c r="AW291" i="59"/>
  <c r="AS291" i="59"/>
  <c r="AR291" i="59"/>
  <c r="AO291" i="59"/>
  <c r="AM291" i="59"/>
  <c r="AL291" i="59"/>
  <c r="AJ291" i="59"/>
  <c r="AI291" i="59"/>
  <c r="AD291" i="59"/>
  <c r="AC291" i="59"/>
  <c r="X291" i="59"/>
  <c r="V291" i="59"/>
  <c r="U291" i="59"/>
  <c r="P291" i="59"/>
  <c r="O291" i="59"/>
  <c r="J291" i="59"/>
  <c r="I291" i="59"/>
  <c r="H291" i="59"/>
  <c r="G291" i="59"/>
  <c r="CA291" i="59"/>
  <c r="BX291" i="59"/>
  <c r="BP291" i="59"/>
  <c r="BJ291" i="59"/>
  <c r="BB291" i="59"/>
  <c r="AZ291" i="59"/>
  <c r="AY291" i="59"/>
  <c r="AV291" i="59"/>
  <c r="AN291" i="59"/>
  <c r="AH291" i="59"/>
  <c r="Y291" i="59"/>
  <c r="W291" i="59"/>
  <c r="T291" i="59"/>
  <c r="Q291" i="59"/>
  <c r="K291" i="59"/>
  <c r="F291" i="59"/>
  <c r="CA281" i="59"/>
  <c r="BW281" i="59"/>
  <c r="BQ281" i="59"/>
  <c r="BP281" i="59"/>
  <c r="BO281" i="59"/>
  <c r="BN281" i="59"/>
  <c r="BM281" i="59"/>
  <c r="BK281" i="59"/>
  <c r="BJ281" i="59"/>
  <c r="BH281" i="59"/>
  <c r="BC281" i="59"/>
  <c r="BA281" i="59"/>
  <c r="AZ281" i="59"/>
  <c r="AY281" i="59"/>
  <c r="AW281" i="59"/>
  <c r="AV281" i="59"/>
  <c r="AU281" i="59"/>
  <c r="AR281" i="59"/>
  <c r="AO281" i="59"/>
  <c r="AN281" i="59"/>
  <c r="AM281" i="59"/>
  <c r="AL281" i="59"/>
  <c r="AK281" i="59"/>
  <c r="AI281" i="59"/>
  <c r="Y281" i="59"/>
  <c r="X281" i="59"/>
  <c r="W281" i="59"/>
  <c r="U281" i="59"/>
  <c r="T281" i="59"/>
  <c r="L281" i="59"/>
  <c r="K281" i="59"/>
  <c r="J281" i="59"/>
  <c r="I281" i="59"/>
  <c r="H281" i="59"/>
  <c r="G281" i="59"/>
  <c r="E281" i="59"/>
  <c r="BY281" i="59"/>
  <c r="BX281" i="59"/>
  <c r="BE281" i="59"/>
  <c r="BD281" i="59"/>
  <c r="AQ281" i="59"/>
  <c r="AP281" i="59"/>
  <c r="AJ281" i="59"/>
  <c r="AD281" i="59"/>
  <c r="AA281" i="59"/>
  <c r="V281" i="59"/>
  <c r="S281" i="59"/>
  <c r="M281" i="59"/>
  <c r="F281" i="59"/>
  <c r="BX271" i="59"/>
  <c r="BW271" i="59"/>
  <c r="BV271" i="59"/>
  <c r="BU271" i="59"/>
  <c r="BT271" i="59"/>
  <c r="BS271" i="59"/>
  <c r="BR271" i="59"/>
  <c r="BQ271" i="59"/>
  <c r="BN271" i="59"/>
  <c r="BK271" i="59"/>
  <c r="BI271" i="59"/>
  <c r="BH271" i="59"/>
  <c r="BF271" i="59"/>
  <c r="BE271" i="59"/>
  <c r="BD271" i="59"/>
  <c r="BB271" i="59"/>
  <c r="AZ271" i="59"/>
  <c r="AW271" i="59"/>
  <c r="AV271" i="59"/>
  <c r="AU271" i="59"/>
  <c r="AT271" i="59"/>
  <c r="AR271" i="59"/>
  <c r="AQ271" i="59"/>
  <c r="AL271" i="59"/>
  <c r="AI271" i="59"/>
  <c r="AH271" i="59"/>
  <c r="AG271" i="59"/>
  <c r="AF271" i="59"/>
  <c r="AE271" i="59"/>
  <c r="AD271" i="59"/>
  <c r="U271" i="59"/>
  <c r="T271" i="59"/>
  <c r="S271" i="59"/>
  <c r="R271" i="59"/>
  <c r="Q271" i="59"/>
  <c r="P271" i="59"/>
  <c r="O271" i="59"/>
  <c r="N271" i="59"/>
  <c r="J271" i="59"/>
  <c r="G271" i="59"/>
  <c r="E271" i="59"/>
  <c r="CA271" i="59"/>
  <c r="BZ271" i="59"/>
  <c r="BY271" i="59"/>
  <c r="BM271" i="59"/>
  <c r="BC271" i="59"/>
  <c r="AX271" i="59"/>
  <c r="AP271" i="59"/>
  <c r="AO271" i="59"/>
  <c r="AC271" i="59"/>
  <c r="AB271" i="59"/>
  <c r="Z271" i="59"/>
  <c r="X271" i="59"/>
  <c r="V271" i="59"/>
  <c r="M271" i="59"/>
  <c r="I271" i="59"/>
  <c r="BX261" i="59"/>
  <c r="BW261" i="59"/>
  <c r="BQ261" i="59"/>
  <c r="BP261" i="59"/>
  <c r="BN261" i="59"/>
  <c r="BM261" i="59"/>
  <c r="BJ261" i="59"/>
  <c r="BI261" i="59"/>
  <c r="BE261" i="59"/>
  <c r="BC261" i="59"/>
  <c r="BB261" i="59"/>
  <c r="BA261" i="59"/>
  <c r="AZ261" i="59"/>
  <c r="AY261" i="59"/>
  <c r="AV261" i="59"/>
  <c r="AQ261" i="59"/>
  <c r="AO261" i="59"/>
  <c r="AN261" i="59"/>
  <c r="AM261" i="59"/>
  <c r="AL261" i="59"/>
  <c r="AK261" i="59"/>
  <c r="AH261" i="59"/>
  <c r="AA261" i="59"/>
  <c r="Z261" i="59"/>
  <c r="Y261" i="59"/>
  <c r="X261" i="59"/>
  <c r="W261" i="59"/>
  <c r="T261" i="59"/>
  <c r="S261" i="59"/>
  <c r="M261" i="59"/>
  <c r="L261" i="59"/>
  <c r="K261" i="59"/>
  <c r="J261" i="59"/>
  <c r="I261" i="59"/>
  <c r="H261" i="59"/>
  <c r="G261" i="59"/>
  <c r="F261" i="59"/>
  <c r="CA261" i="59"/>
  <c r="BY261" i="59"/>
  <c r="BT261" i="59"/>
  <c r="BL261" i="59"/>
  <c r="BK261" i="59"/>
  <c r="BH261" i="59"/>
  <c r="BF261" i="59"/>
  <c r="AU261" i="59"/>
  <c r="AP261" i="59"/>
  <c r="AI261" i="59"/>
  <c r="AG261" i="59"/>
  <c r="AD261" i="59"/>
  <c r="AC261" i="59"/>
  <c r="R261" i="59"/>
  <c r="P261" i="59"/>
  <c r="N261" i="59"/>
  <c r="E261" i="59"/>
  <c r="CA251" i="59"/>
  <c r="BY251" i="59"/>
  <c r="BX251" i="59"/>
  <c r="BW251" i="59"/>
  <c r="BV251" i="59"/>
  <c r="BT251" i="59"/>
  <c r="BR251" i="59"/>
  <c r="BN251" i="59"/>
  <c r="BK251" i="59"/>
  <c r="BJ251" i="59"/>
  <c r="BI251" i="59"/>
  <c r="BE251" i="59"/>
  <c r="AZ251" i="59"/>
  <c r="AY251" i="59"/>
  <c r="AX251" i="59"/>
  <c r="AW251" i="59"/>
  <c r="AV251" i="59"/>
  <c r="AL251" i="59"/>
  <c r="AK251" i="59"/>
  <c r="AJ251" i="59"/>
  <c r="AI251" i="59"/>
  <c r="AH251" i="59"/>
  <c r="AB251" i="59"/>
  <c r="X251" i="59"/>
  <c r="U251" i="59"/>
  <c r="T251" i="59"/>
  <c r="S251" i="59"/>
  <c r="O251" i="59"/>
  <c r="H251" i="59"/>
  <c r="G251" i="59"/>
  <c r="F251" i="59"/>
  <c r="E251" i="59"/>
  <c r="BU251" i="59"/>
  <c r="BO251" i="59"/>
  <c r="BL251" i="59"/>
  <c r="BF251" i="59"/>
  <c r="BA251" i="59"/>
  <c r="AU251" i="59"/>
  <c r="AR251" i="59"/>
  <c r="AQ251" i="59"/>
  <c r="AM251" i="59"/>
  <c r="AG251" i="59"/>
  <c r="AF251" i="59"/>
  <c r="AE251" i="59"/>
  <c r="AC251" i="59"/>
  <c r="Y251" i="59"/>
  <c r="R251" i="59"/>
  <c r="P251" i="59"/>
  <c r="N251" i="59"/>
  <c r="J251" i="59"/>
  <c r="BY241" i="59"/>
  <c r="BX241" i="59"/>
  <c r="BV241" i="59"/>
  <c r="BU241" i="59"/>
  <c r="BS241" i="59"/>
  <c r="BR241" i="59"/>
  <c r="BQ241" i="59"/>
  <c r="BM241" i="59"/>
  <c r="BH241" i="59"/>
  <c r="BG241" i="59"/>
  <c r="BE241" i="59"/>
  <c r="BD241" i="59"/>
  <c r="BB241" i="59"/>
  <c r="AZ241" i="59"/>
  <c r="AV241" i="59"/>
  <c r="AT241" i="59"/>
  <c r="AS241" i="59"/>
  <c r="AQ241" i="59"/>
  <c r="AP241" i="59"/>
  <c r="AN241" i="59"/>
  <c r="AM241" i="59"/>
  <c r="AK241" i="59"/>
  <c r="AF241" i="59"/>
  <c r="AE241" i="59"/>
  <c r="AD241" i="59"/>
  <c r="AC241" i="59"/>
  <c r="AB241" i="59"/>
  <c r="Z241" i="59"/>
  <c r="Y241" i="59"/>
  <c r="U241" i="59"/>
  <c r="T241" i="59"/>
  <c r="Q241" i="59"/>
  <c r="O241" i="59"/>
  <c r="N241" i="59"/>
  <c r="L241" i="59"/>
  <c r="K241" i="59"/>
  <c r="I241" i="59"/>
  <c r="F241" i="59"/>
  <c r="CA241" i="59"/>
  <c r="BW241" i="59"/>
  <c r="BT241" i="59"/>
  <c r="BO241" i="59"/>
  <c r="BN241" i="59"/>
  <c r="BK241" i="59"/>
  <c r="BI241" i="59"/>
  <c r="AY241" i="59"/>
  <c r="AW241" i="59"/>
  <c r="AU241" i="59"/>
  <c r="AR241" i="59"/>
  <c r="AI241" i="59"/>
  <c r="AH241" i="59"/>
  <c r="AG241" i="59"/>
  <c r="S241" i="59"/>
  <c r="R241" i="59"/>
  <c r="P241" i="59"/>
  <c r="E241" i="59"/>
  <c r="CA231" i="59"/>
  <c r="BZ231" i="59"/>
  <c r="BW231" i="59"/>
  <c r="BT231" i="59"/>
  <c r="BS231" i="59"/>
  <c r="BR231" i="59"/>
  <c r="BO231" i="59"/>
  <c r="BM231" i="59"/>
  <c r="BK231" i="59"/>
  <c r="BI231" i="59"/>
  <c r="BE231" i="59"/>
  <c r="BD231" i="59"/>
  <c r="AY231" i="59"/>
  <c r="AX231" i="59"/>
  <c r="AU231" i="59"/>
  <c r="AS231" i="59"/>
  <c r="AQ231" i="59"/>
  <c r="AP231" i="59"/>
  <c r="AM231" i="59"/>
  <c r="AK231" i="59"/>
  <c r="AG231" i="59"/>
  <c r="AE231" i="59"/>
  <c r="AC231" i="59"/>
  <c r="AB231" i="59"/>
  <c r="Y231" i="59"/>
  <c r="W231" i="59"/>
  <c r="R231" i="59"/>
  <c r="Q231" i="59"/>
  <c r="O231" i="59"/>
  <c r="N231" i="59"/>
  <c r="K231" i="59"/>
  <c r="I231" i="59"/>
  <c r="H231" i="59"/>
  <c r="G231" i="59"/>
  <c r="BY231" i="59"/>
  <c r="BQ231" i="59"/>
  <c r="BN231" i="59"/>
  <c r="BH231" i="59"/>
  <c r="BG231" i="59"/>
  <c r="BC231" i="59"/>
  <c r="BA231" i="59"/>
  <c r="AZ231" i="59"/>
  <c r="AT231" i="59"/>
  <c r="AI231" i="59"/>
  <c r="AF231" i="59"/>
  <c r="U231" i="59"/>
  <c r="P231" i="59"/>
  <c r="M231" i="59"/>
  <c r="L231" i="59"/>
  <c r="E231" i="59"/>
  <c r="CA221" i="59"/>
  <c r="BZ221" i="59"/>
  <c r="BU221" i="59"/>
  <c r="BT221" i="59"/>
  <c r="BQ221" i="59"/>
  <c r="BP221" i="59"/>
  <c r="BO221" i="59"/>
  <c r="BM221" i="59"/>
  <c r="BL221" i="59"/>
  <c r="BG221" i="59"/>
  <c r="BF221" i="59"/>
  <c r="BA221" i="59"/>
  <c r="AZ221" i="59"/>
  <c r="AX221" i="59"/>
  <c r="AS221" i="59"/>
  <c r="AR221" i="59"/>
  <c r="AN221" i="59"/>
  <c r="AM221" i="59"/>
  <c r="AK221" i="59"/>
  <c r="AG221" i="59"/>
  <c r="AE221" i="59"/>
  <c r="AD221" i="59"/>
  <c r="Z221" i="59"/>
  <c r="Y221" i="59"/>
  <c r="V221" i="59"/>
  <c r="Q221" i="59"/>
  <c r="M221" i="59"/>
  <c r="L221" i="59"/>
  <c r="K221" i="59"/>
  <c r="J221" i="59"/>
  <c r="E221" i="59"/>
  <c r="BV221" i="59"/>
  <c r="BN221" i="59"/>
  <c r="BK221" i="59"/>
  <c r="BE221" i="59"/>
  <c r="BC221" i="59"/>
  <c r="BB221" i="59"/>
  <c r="AY221" i="59"/>
  <c r="AT221" i="59"/>
  <c r="AO221" i="59"/>
  <c r="AL221" i="59"/>
  <c r="AJ221" i="59"/>
  <c r="AI221" i="59"/>
  <c r="AH221" i="59"/>
  <c r="W221" i="59"/>
  <c r="T221" i="59"/>
  <c r="R221" i="59"/>
  <c r="I221" i="59"/>
  <c r="H221" i="59"/>
  <c r="CA211" i="59"/>
  <c r="BZ211" i="59"/>
  <c r="BY211" i="59"/>
  <c r="BX211" i="59"/>
  <c r="BT211" i="59"/>
  <c r="BO211" i="59"/>
  <c r="BN211" i="59"/>
  <c r="BM211" i="59"/>
  <c r="BK211" i="59"/>
  <c r="BJ211" i="59"/>
  <c r="BI211" i="59"/>
  <c r="BH211" i="59"/>
  <c r="BB211" i="59"/>
  <c r="BA211" i="59"/>
  <c r="AZ211" i="59"/>
  <c r="AY211" i="59"/>
  <c r="AW211" i="59"/>
  <c r="AU211" i="59"/>
  <c r="AT211" i="59"/>
  <c r="AS211" i="59"/>
  <c r="AM211" i="59"/>
  <c r="AL211" i="59"/>
  <c r="AK211" i="59"/>
  <c r="AJ211" i="59"/>
  <c r="AI211" i="59"/>
  <c r="AG211" i="59"/>
  <c r="AF211" i="59"/>
  <c r="AE211" i="59"/>
  <c r="Y211" i="59"/>
  <c r="W211" i="59"/>
  <c r="U211" i="59"/>
  <c r="T211" i="59"/>
  <c r="S211" i="59"/>
  <c r="R211" i="59"/>
  <c r="Q211" i="59"/>
  <c r="P211" i="59"/>
  <c r="K211" i="59"/>
  <c r="J211" i="59"/>
  <c r="I211" i="59"/>
  <c r="E211" i="59"/>
  <c r="BW211" i="59"/>
  <c r="BU211" i="59"/>
  <c r="BS211" i="59"/>
  <c r="BF211" i="59"/>
  <c r="BE211" i="59"/>
  <c r="AX211" i="59"/>
  <c r="AQ211" i="59"/>
  <c r="AD211" i="59"/>
  <c r="Z211" i="59"/>
  <c r="H211" i="59"/>
  <c r="F211" i="59"/>
  <c r="BX201" i="59"/>
  <c r="BW201" i="59"/>
  <c r="BV201" i="59"/>
  <c r="BR201" i="59"/>
  <c r="BQ201" i="59"/>
  <c r="BP201" i="59"/>
  <c r="BO201" i="59"/>
  <c r="BL201" i="59"/>
  <c r="BJ201" i="59"/>
  <c r="BI201" i="59"/>
  <c r="BF201" i="59"/>
  <c r="BC201" i="59"/>
  <c r="BB201" i="59"/>
  <c r="BA201" i="59"/>
  <c r="AZ201" i="59"/>
  <c r="AV201" i="59"/>
  <c r="AU201" i="59"/>
  <c r="AN201" i="59"/>
  <c r="AM201" i="59"/>
  <c r="AL201" i="59"/>
  <c r="AI201" i="59"/>
  <c r="AH201" i="59"/>
  <c r="AG201" i="59"/>
  <c r="AE201" i="59"/>
  <c r="AD201" i="59"/>
  <c r="Y201" i="59"/>
  <c r="T201" i="59"/>
  <c r="S201" i="59"/>
  <c r="O201" i="59"/>
  <c r="N201" i="59"/>
  <c r="M201" i="59"/>
  <c r="H201" i="59"/>
  <c r="F201" i="59"/>
  <c r="E201" i="59"/>
  <c r="CA201" i="59"/>
  <c r="BY201" i="59"/>
  <c r="BE201" i="59"/>
  <c r="AY201" i="59"/>
  <c r="AR201" i="59"/>
  <c r="AQ201" i="59"/>
  <c r="AP201" i="59"/>
  <c r="AK201" i="59"/>
  <c r="AJ201" i="59"/>
  <c r="AC201" i="59"/>
  <c r="AB201" i="59"/>
  <c r="AA201" i="59"/>
  <c r="X201" i="59"/>
  <c r="W201" i="59"/>
  <c r="U201" i="59"/>
  <c r="L201" i="59"/>
  <c r="J201" i="59"/>
  <c r="I201" i="59"/>
  <c r="G201" i="59"/>
  <c r="BV191" i="59"/>
  <c r="BS191" i="59"/>
  <c r="BQ191" i="59"/>
  <c r="BO191" i="59"/>
  <c r="BL191" i="59"/>
  <c r="BK191" i="59"/>
  <c r="BH191" i="59"/>
  <c r="BE191" i="59"/>
  <c r="BC191" i="59"/>
  <c r="BB191" i="59"/>
  <c r="AX191" i="59"/>
  <c r="AW191" i="59"/>
  <c r="AT191" i="59"/>
  <c r="AQ191" i="59"/>
  <c r="AP191" i="59"/>
  <c r="AO191" i="59"/>
  <c r="AN191" i="59"/>
  <c r="AM191" i="59"/>
  <c r="AJ191" i="59"/>
  <c r="AI191" i="59"/>
  <c r="AF191" i="59"/>
  <c r="AA191" i="59"/>
  <c r="Z191" i="59"/>
  <c r="Y191" i="59"/>
  <c r="V191" i="59"/>
  <c r="U191" i="59"/>
  <c r="T191" i="59"/>
  <c r="S191" i="59"/>
  <c r="R191" i="59"/>
  <c r="O191" i="59"/>
  <c r="M191" i="59"/>
  <c r="G191" i="59"/>
  <c r="F191" i="59"/>
  <c r="BZ191" i="59"/>
  <c r="BY191" i="59"/>
  <c r="BX191" i="59"/>
  <c r="BU191" i="59"/>
  <c r="BJ191" i="59"/>
  <c r="BI191" i="59"/>
  <c r="BF191" i="59"/>
  <c r="BD191" i="59"/>
  <c r="AZ191" i="59"/>
  <c r="AV191" i="59"/>
  <c r="AU191" i="59"/>
  <c r="AS191" i="59"/>
  <c r="AR191" i="59"/>
  <c r="AG191" i="59"/>
  <c r="AE191" i="59"/>
  <c r="AC191" i="59"/>
  <c r="AB191" i="59"/>
  <c r="Q191" i="59"/>
  <c r="P191" i="59"/>
  <c r="N191" i="59"/>
  <c r="E191" i="59"/>
  <c r="BY181" i="59"/>
  <c r="BT181" i="59"/>
  <c r="BS181" i="59"/>
  <c r="BP181" i="59"/>
  <c r="BN181" i="59"/>
  <c r="BK181" i="59"/>
  <c r="BF181" i="59"/>
  <c r="BE181" i="59"/>
  <c r="BB181" i="59"/>
  <c r="AZ181" i="59"/>
  <c r="AY181" i="59"/>
  <c r="AW181" i="59"/>
  <c r="AR181" i="59"/>
  <c r="AQ181" i="59"/>
  <c r="AN181" i="59"/>
  <c r="AL181" i="59"/>
  <c r="AK181" i="59"/>
  <c r="AI181" i="59"/>
  <c r="AH181" i="59"/>
  <c r="AG181" i="59"/>
  <c r="AD181" i="59"/>
  <c r="AC181" i="59"/>
  <c r="Z181" i="59"/>
  <c r="X181" i="59"/>
  <c r="W181" i="59"/>
  <c r="U181" i="59"/>
  <c r="O181" i="59"/>
  <c r="L181" i="59"/>
  <c r="J181" i="59"/>
  <c r="I181" i="59"/>
  <c r="G181" i="59"/>
  <c r="CA181" i="59"/>
  <c r="BW181" i="59"/>
  <c r="BU181" i="59"/>
  <c r="BO181" i="59"/>
  <c r="BM181" i="59"/>
  <c r="BD181" i="59"/>
  <c r="AX181" i="59"/>
  <c r="AU181" i="59"/>
  <c r="AT181" i="59"/>
  <c r="AS181" i="59"/>
  <c r="AM181" i="59"/>
  <c r="AF181" i="59"/>
  <c r="AE181" i="59"/>
  <c r="AB181" i="59"/>
  <c r="Y181" i="59"/>
  <c r="Q181" i="59"/>
  <c r="P181" i="59"/>
  <c r="K181" i="59"/>
  <c r="H181" i="59"/>
  <c r="BV171" i="59"/>
  <c r="BT171" i="59"/>
  <c r="BS171" i="59"/>
  <c r="BR171" i="59"/>
  <c r="BQ171" i="59"/>
  <c r="BP171" i="59"/>
  <c r="BO171" i="59"/>
  <c r="BF171" i="59"/>
  <c r="BE171" i="59"/>
  <c r="BD171" i="59"/>
  <c r="BC171" i="59"/>
  <c r="BB171" i="59"/>
  <c r="BA171" i="59"/>
  <c r="AZ171" i="59"/>
  <c r="AY171" i="59"/>
  <c r="AT171" i="59"/>
  <c r="AR171" i="59"/>
  <c r="AQ171" i="59"/>
  <c r="AP171" i="59"/>
  <c r="AO171" i="59"/>
  <c r="AN171" i="59"/>
  <c r="AM171" i="59"/>
  <c r="AL171" i="59"/>
  <c r="AK171" i="59"/>
  <c r="AJ171" i="59"/>
  <c r="AD171" i="59"/>
  <c r="AC171" i="59"/>
  <c r="AB171" i="59"/>
  <c r="AA171" i="59"/>
  <c r="Z171" i="59"/>
  <c r="Y171" i="59"/>
  <c r="X171" i="59"/>
  <c r="O171" i="59"/>
  <c r="N171" i="59"/>
  <c r="M171" i="59"/>
  <c r="L171" i="59"/>
  <c r="K171" i="59"/>
  <c r="J171" i="59"/>
  <c r="I171" i="59"/>
  <c r="BX171" i="59"/>
  <c r="BW171" i="59"/>
  <c r="BN171" i="59"/>
  <c r="BM171" i="59"/>
  <c r="BJ171" i="59"/>
  <c r="BI171" i="59"/>
  <c r="BH171" i="59"/>
  <c r="AU171" i="59"/>
  <c r="AS171" i="59"/>
  <c r="AF171" i="59"/>
  <c r="U171" i="59"/>
  <c r="S171" i="59"/>
  <c r="Q171" i="59"/>
  <c r="P171" i="59"/>
  <c r="H171" i="59"/>
  <c r="CA161" i="59"/>
  <c r="BZ161" i="59"/>
  <c r="BY161" i="59"/>
  <c r="BT161" i="59"/>
  <c r="BR161" i="59"/>
  <c r="BP161" i="59"/>
  <c r="BO161" i="59"/>
  <c r="BM161" i="59"/>
  <c r="BK161" i="59"/>
  <c r="BJ161" i="59"/>
  <c r="BI161" i="59"/>
  <c r="BF161" i="59"/>
  <c r="BE161" i="59"/>
  <c r="BB161" i="59"/>
  <c r="BA161" i="59"/>
  <c r="AY161" i="59"/>
  <c r="AP161" i="59"/>
  <c r="AN161" i="59"/>
  <c r="AM161" i="59"/>
  <c r="AK161" i="59"/>
  <c r="AJ161" i="59"/>
  <c r="AI161" i="59"/>
  <c r="AD161" i="59"/>
  <c r="AB161" i="59"/>
  <c r="Z161" i="59"/>
  <c r="Y161" i="59"/>
  <c r="X161" i="59"/>
  <c r="W161" i="59"/>
  <c r="U161" i="59"/>
  <c r="T161" i="59"/>
  <c r="O161" i="59"/>
  <c r="L161" i="59"/>
  <c r="K161" i="59"/>
  <c r="J161" i="59"/>
  <c r="I161" i="59"/>
  <c r="H161" i="59"/>
  <c r="G161" i="59"/>
  <c r="BN161" i="59"/>
  <c r="AZ161" i="59"/>
  <c r="AW161" i="59"/>
  <c r="AQ161" i="59"/>
  <c r="AO161" i="59"/>
  <c r="AL161" i="59"/>
  <c r="AH161" i="59"/>
  <c r="AG161" i="59"/>
  <c r="S161" i="59"/>
  <c r="M161" i="59"/>
  <c r="E161" i="59"/>
  <c r="CA151" i="59"/>
  <c r="BZ151" i="59"/>
  <c r="BX151" i="59"/>
  <c r="BV151" i="59"/>
  <c r="BU151" i="59"/>
  <c r="BR151" i="59"/>
  <c r="BQ151" i="59"/>
  <c r="BN151" i="59"/>
  <c r="BM151" i="59"/>
  <c r="BJ151" i="59"/>
  <c r="BI151" i="59"/>
  <c r="BH151" i="59"/>
  <c r="BG151" i="59"/>
  <c r="BC151" i="59"/>
  <c r="BB151" i="59"/>
  <c r="AX151" i="59"/>
  <c r="AV151" i="59"/>
  <c r="AU151" i="59"/>
  <c r="AT151" i="59"/>
  <c r="AS151" i="59"/>
  <c r="AP151" i="59"/>
  <c r="AN151" i="59"/>
  <c r="AK151" i="59"/>
  <c r="AH151" i="59"/>
  <c r="AE151" i="59"/>
  <c r="AB151" i="59"/>
  <c r="AA151" i="59"/>
  <c r="Y151" i="59"/>
  <c r="X151" i="59"/>
  <c r="W151" i="59"/>
  <c r="V151" i="59"/>
  <c r="T151" i="59"/>
  <c r="Q151" i="59"/>
  <c r="P151" i="59"/>
  <c r="N151" i="59"/>
  <c r="M151" i="59"/>
  <c r="L151" i="59"/>
  <c r="J151" i="59"/>
  <c r="I151" i="59"/>
  <c r="H151" i="59"/>
  <c r="F151" i="59"/>
  <c r="E151" i="59"/>
  <c r="BP151" i="59"/>
  <c r="BO151" i="59"/>
  <c r="BL151" i="59"/>
  <c r="BK151" i="59"/>
  <c r="BA151" i="59"/>
  <c r="AY151" i="59"/>
  <c r="AW151" i="59"/>
  <c r="AM151" i="59"/>
  <c r="AL151" i="59"/>
  <c r="AJ151" i="59"/>
  <c r="AI151" i="59"/>
  <c r="AG151" i="59"/>
  <c r="U151" i="59"/>
  <c r="S151" i="59"/>
  <c r="R151" i="59"/>
  <c r="G151" i="59"/>
  <c r="CA141" i="59"/>
  <c r="BZ141" i="59"/>
  <c r="BY141" i="59"/>
  <c r="BW141" i="59"/>
  <c r="BV141" i="59"/>
  <c r="BU141" i="59"/>
  <c r="BT141" i="59"/>
  <c r="BO141" i="59"/>
  <c r="BM141" i="59"/>
  <c r="BH141" i="59"/>
  <c r="BF141" i="59"/>
  <c r="BD141" i="59"/>
  <c r="BA141" i="59"/>
  <c r="AY141" i="59"/>
  <c r="AX141" i="59"/>
  <c r="AT141" i="59"/>
  <c r="AR141" i="59"/>
  <c r="AM141" i="59"/>
  <c r="AJ141" i="59"/>
  <c r="AH141" i="59"/>
  <c r="AG141" i="59"/>
  <c r="AF141" i="59"/>
  <c r="AD141" i="59"/>
  <c r="AB141" i="59"/>
  <c r="Y141" i="59"/>
  <c r="R141" i="59"/>
  <c r="P141" i="59"/>
  <c r="K141" i="59"/>
  <c r="J141" i="59"/>
  <c r="I141" i="59"/>
  <c r="BS141" i="59"/>
  <c r="BL141" i="59"/>
  <c r="BI141" i="59"/>
  <c r="BE141" i="59"/>
  <c r="AW141" i="59"/>
  <c r="AV141" i="59"/>
  <c r="AS141" i="59"/>
  <c r="AP141" i="59"/>
  <c r="AO141" i="59"/>
  <c r="AN141" i="59"/>
  <c r="AK141" i="59"/>
  <c r="AI141" i="59"/>
  <c r="AC141" i="59"/>
  <c r="V141" i="59"/>
  <c r="U141" i="59"/>
  <c r="T141" i="59"/>
  <c r="S141" i="59"/>
  <c r="Q141" i="59"/>
  <c r="O141" i="59"/>
  <c r="G141" i="59"/>
  <c r="F141" i="59"/>
  <c r="BZ131" i="59"/>
  <c r="BY131" i="59"/>
  <c r="BW131" i="59"/>
  <c r="BV131" i="59"/>
  <c r="BT131" i="59"/>
  <c r="BS131" i="59"/>
  <c r="BL131" i="59"/>
  <c r="BI131" i="59"/>
  <c r="BH131" i="59"/>
  <c r="BG131" i="59"/>
  <c r="BE131" i="59"/>
  <c r="BD131" i="59"/>
  <c r="AW131" i="59"/>
  <c r="AU131" i="59"/>
  <c r="AT131" i="59"/>
  <c r="AS131" i="59"/>
  <c r="AR131" i="59"/>
  <c r="AQ131" i="59"/>
  <c r="AN131" i="59"/>
  <c r="AJ131" i="59"/>
  <c r="AG131" i="59"/>
  <c r="AF131" i="59"/>
  <c r="AE131" i="59"/>
  <c r="AD131" i="59"/>
  <c r="AC131" i="59"/>
  <c r="V131" i="59"/>
  <c r="U131" i="59"/>
  <c r="S131" i="59"/>
  <c r="R131" i="59"/>
  <c r="Q131" i="59"/>
  <c r="P131" i="59"/>
  <c r="O131" i="59"/>
  <c r="N131" i="59"/>
  <c r="G131" i="59"/>
  <c r="E131" i="59"/>
  <c r="BU131" i="59"/>
  <c r="BP131" i="59"/>
  <c r="BF131" i="59"/>
  <c r="BC131" i="59"/>
  <c r="BB131" i="59"/>
  <c r="AX131" i="59"/>
  <c r="AV131" i="59"/>
  <c r="AP131" i="59"/>
  <c r="AO131" i="59"/>
  <c r="AB131" i="59"/>
  <c r="AA131" i="59"/>
  <c r="Z131" i="59"/>
  <c r="X131" i="59"/>
  <c r="M131" i="59"/>
  <c r="L131" i="59"/>
  <c r="J131" i="59"/>
  <c r="H131" i="59"/>
  <c r="CA121" i="59"/>
  <c r="BY121" i="59"/>
  <c r="BW121" i="59"/>
  <c r="BT121" i="59"/>
  <c r="BQ121" i="59"/>
  <c r="BM121" i="59"/>
  <c r="BK121" i="59"/>
  <c r="BI121" i="59"/>
  <c r="BH121" i="59"/>
  <c r="BF121" i="59"/>
  <c r="BC121" i="59"/>
  <c r="BB121" i="59"/>
  <c r="BA121" i="59"/>
  <c r="AZ121" i="59"/>
  <c r="AW121" i="59"/>
  <c r="AU121" i="59"/>
  <c r="AT121" i="59"/>
  <c r="AR121" i="59"/>
  <c r="AO121" i="59"/>
  <c r="AL121" i="59"/>
  <c r="AI121" i="59"/>
  <c r="AG121" i="59"/>
  <c r="AF121" i="59"/>
  <c r="AD121" i="59"/>
  <c r="AA121" i="59"/>
  <c r="X121" i="59"/>
  <c r="W121" i="59"/>
  <c r="S121" i="59"/>
  <c r="R121" i="59"/>
  <c r="P121" i="59"/>
  <c r="O121" i="59"/>
  <c r="N121" i="59"/>
  <c r="M121" i="59"/>
  <c r="J121" i="59"/>
  <c r="G121" i="59"/>
  <c r="E121" i="59"/>
  <c r="BV121" i="59"/>
  <c r="BU121" i="59"/>
  <c r="BS121" i="59"/>
  <c r="BR121" i="59"/>
  <c r="BO121" i="59"/>
  <c r="BG121" i="59"/>
  <c r="BE121" i="59"/>
  <c r="AX121" i="59"/>
  <c r="AP121" i="59"/>
  <c r="AM121" i="59"/>
  <c r="AK121" i="59"/>
  <c r="AC121" i="59"/>
  <c r="Y121" i="59"/>
  <c r="V121" i="59"/>
  <c r="T121" i="59"/>
  <c r="Q121" i="59"/>
  <c r="I121" i="59"/>
  <c r="H121" i="59"/>
  <c r="CA111" i="59"/>
  <c r="BY111" i="59"/>
  <c r="BW111" i="59"/>
  <c r="BV111" i="59"/>
  <c r="BS111" i="59"/>
  <c r="BO111" i="59"/>
  <c r="BN111" i="59"/>
  <c r="BM111" i="59"/>
  <c r="BK111" i="59"/>
  <c r="BH111" i="59"/>
  <c r="BF111" i="59"/>
  <c r="BE111" i="59"/>
  <c r="BA111" i="59"/>
  <c r="AZ111" i="59"/>
  <c r="AY111" i="59"/>
  <c r="AW111" i="59"/>
  <c r="AV111" i="59"/>
  <c r="AU111" i="59"/>
  <c r="AT111" i="59"/>
  <c r="AN111" i="59"/>
  <c r="AK111" i="59"/>
  <c r="AI111" i="59"/>
  <c r="AG111" i="59"/>
  <c r="AF111" i="59"/>
  <c r="Z111" i="59"/>
  <c r="Y111" i="59"/>
  <c r="X111" i="59"/>
  <c r="W111" i="59"/>
  <c r="U111" i="59"/>
  <c r="S111" i="59"/>
  <c r="R111" i="59"/>
  <c r="O111" i="59"/>
  <c r="K111" i="59"/>
  <c r="I111" i="59"/>
  <c r="G111" i="59"/>
  <c r="F111" i="59"/>
  <c r="E111" i="59"/>
  <c r="BZ111" i="59"/>
  <c r="BR111" i="59"/>
  <c r="BI111" i="59"/>
  <c r="BG111" i="59"/>
  <c r="BD111" i="59"/>
  <c r="AX111" i="59"/>
  <c r="AS111" i="59"/>
  <c r="AR111" i="59"/>
  <c r="AM111" i="59"/>
  <c r="AL111" i="59"/>
  <c r="AJ111" i="59"/>
  <c r="AC111" i="59"/>
  <c r="V111" i="59"/>
  <c r="Q111" i="59"/>
  <c r="N111" i="59"/>
  <c r="H111" i="59"/>
  <c r="BY101" i="59"/>
  <c r="BW101" i="59"/>
  <c r="BV101" i="59"/>
  <c r="BU101" i="59"/>
  <c r="BQ101" i="59"/>
  <c r="BP101" i="59"/>
  <c r="BN101" i="59"/>
  <c r="BK101" i="59"/>
  <c r="BJ101" i="59"/>
  <c r="BI101" i="59"/>
  <c r="BG101" i="59"/>
  <c r="BE101" i="59"/>
  <c r="BC101" i="59"/>
  <c r="BB101" i="59"/>
  <c r="BA101" i="59"/>
  <c r="AZ101" i="59"/>
  <c r="AW101" i="59"/>
  <c r="AV101" i="59"/>
  <c r="AT101" i="59"/>
  <c r="AP101" i="59"/>
  <c r="AN101" i="59"/>
  <c r="AM101" i="59"/>
  <c r="AL101" i="59"/>
  <c r="AI101" i="59"/>
  <c r="AH101" i="59"/>
  <c r="AG101" i="59"/>
  <c r="AF101" i="59"/>
  <c r="AB101" i="59"/>
  <c r="Z101" i="59"/>
  <c r="X101" i="59"/>
  <c r="U101" i="59"/>
  <c r="T101" i="59"/>
  <c r="R101" i="59"/>
  <c r="Q101" i="59"/>
  <c r="N101" i="59"/>
  <c r="L101" i="59"/>
  <c r="J101" i="59"/>
  <c r="G101" i="59"/>
  <c r="F101" i="59"/>
  <c r="E101" i="59"/>
  <c r="CA101" i="59"/>
  <c r="BX101" i="59"/>
  <c r="BR101" i="59"/>
  <c r="BH101" i="59"/>
  <c r="BF101" i="59"/>
  <c r="BD101" i="59"/>
  <c r="AU101" i="59"/>
  <c r="AS101" i="59"/>
  <c r="AR101" i="59"/>
  <c r="AQ101" i="59"/>
  <c r="AO101" i="59"/>
  <c r="AD101" i="59"/>
  <c r="P101" i="59"/>
  <c r="O101" i="59"/>
  <c r="BX91" i="59"/>
  <c r="BV91" i="59"/>
  <c r="BU91" i="59"/>
  <c r="BP91" i="59"/>
  <c r="BO91" i="59"/>
  <c r="BL91" i="59"/>
  <c r="BJ91" i="59"/>
  <c r="BI91" i="59"/>
  <c r="BH91" i="59"/>
  <c r="BC91" i="59"/>
  <c r="BA91" i="59"/>
  <c r="AX91" i="59"/>
  <c r="AV91" i="59"/>
  <c r="AU91" i="59"/>
  <c r="AT91" i="59"/>
  <c r="AS91" i="59"/>
  <c r="AR91" i="59"/>
  <c r="AO91" i="59"/>
  <c r="AN91" i="59"/>
  <c r="AK91" i="59"/>
  <c r="AH91" i="59"/>
  <c r="AF91" i="59"/>
  <c r="AE91" i="59"/>
  <c r="AD91" i="59"/>
  <c r="AA91" i="59"/>
  <c r="Z91" i="59"/>
  <c r="Y91" i="59"/>
  <c r="T91" i="59"/>
  <c r="R91" i="59"/>
  <c r="M91" i="59"/>
  <c r="K91" i="59"/>
  <c r="I91" i="59"/>
  <c r="F91" i="59"/>
  <c r="E91" i="59"/>
  <c r="CA91" i="59"/>
  <c r="BZ91" i="59"/>
  <c r="BN91" i="59"/>
  <c r="BM91" i="59"/>
  <c r="BK91" i="59"/>
  <c r="AZ91" i="59"/>
  <c r="AY91" i="59"/>
  <c r="AW91" i="59"/>
  <c r="AL91" i="59"/>
  <c r="AJ91" i="59"/>
  <c r="AI91" i="59"/>
  <c r="AB91" i="59"/>
  <c r="V91" i="59"/>
  <c r="U91" i="59"/>
  <c r="Q91" i="59"/>
  <c r="P91" i="59"/>
  <c r="J91" i="59"/>
  <c r="H91" i="59"/>
  <c r="BX81" i="59"/>
  <c r="BW81" i="59"/>
  <c r="BU81" i="59"/>
  <c r="BT81" i="59"/>
  <c r="BS81" i="59"/>
  <c r="BR81" i="59"/>
  <c r="BQ81" i="59"/>
  <c r="BJ81" i="59"/>
  <c r="BI81" i="59"/>
  <c r="BF81" i="59"/>
  <c r="BE81" i="59"/>
  <c r="BD81" i="59"/>
  <c r="BC81" i="59"/>
  <c r="BB81" i="59"/>
  <c r="BA81" i="59"/>
  <c r="AV81" i="59"/>
  <c r="AU81" i="59"/>
  <c r="AS81" i="59"/>
  <c r="AR81" i="59"/>
  <c r="AQ81" i="59"/>
  <c r="AP81" i="59"/>
  <c r="AO81" i="59"/>
  <c r="AN81" i="59"/>
  <c r="AH81" i="59"/>
  <c r="AG81" i="59"/>
  <c r="AE81" i="59"/>
  <c r="AD81" i="59"/>
  <c r="AB81" i="59"/>
  <c r="AA81" i="59"/>
  <c r="X81" i="59"/>
  <c r="Q81" i="59"/>
  <c r="P81" i="59"/>
  <c r="O81" i="59"/>
  <c r="N81" i="59"/>
  <c r="M81" i="59"/>
  <c r="J81" i="59"/>
  <c r="E81" i="59"/>
  <c r="CA81" i="59"/>
  <c r="BZ81" i="59"/>
  <c r="BY81" i="59"/>
  <c r="BP81" i="59"/>
  <c r="BH81" i="59"/>
  <c r="BG81" i="59"/>
  <c r="AZ81" i="59"/>
  <c r="AT81" i="59"/>
  <c r="AL81" i="59"/>
  <c r="AI81" i="59"/>
  <c r="AC81" i="59"/>
  <c r="Z81" i="59"/>
  <c r="W81" i="59"/>
  <c r="V81" i="59"/>
  <c r="T81" i="59"/>
  <c r="R81" i="59"/>
  <c r="L81" i="59"/>
  <c r="BZ71" i="59"/>
  <c r="BW71" i="59"/>
  <c r="BT71" i="59"/>
  <c r="BS71" i="59"/>
  <c r="BQ71" i="59"/>
  <c r="BN71" i="59"/>
  <c r="BM71" i="59"/>
  <c r="BL71" i="59"/>
  <c r="BI71" i="59"/>
  <c r="BH71" i="59"/>
  <c r="BE71" i="59"/>
  <c r="BC71" i="59"/>
  <c r="AZ71" i="59"/>
  <c r="AY71" i="59"/>
  <c r="AX71" i="59"/>
  <c r="AW71" i="59"/>
  <c r="AU71" i="59"/>
  <c r="AR71" i="59"/>
  <c r="AQ71" i="59"/>
  <c r="AO71" i="59"/>
  <c r="AJ71" i="59"/>
  <c r="AD71" i="59"/>
  <c r="AC71" i="59"/>
  <c r="AA71" i="59"/>
  <c r="Y71" i="59"/>
  <c r="X71" i="59"/>
  <c r="W71" i="59"/>
  <c r="V71" i="59"/>
  <c r="S71" i="59"/>
  <c r="P71" i="59"/>
  <c r="O71" i="59"/>
  <c r="M71" i="59"/>
  <c r="K71" i="59"/>
  <c r="I71" i="59"/>
  <c r="H71" i="59"/>
  <c r="F71" i="59"/>
  <c r="BR71" i="59"/>
  <c r="BP71" i="59"/>
  <c r="BO71" i="59"/>
  <c r="BJ71" i="59"/>
  <c r="BB71" i="59"/>
  <c r="BA71" i="59"/>
  <c r="AT71" i="59"/>
  <c r="AS71" i="59"/>
  <c r="AN71" i="59"/>
  <c r="AL71" i="59"/>
  <c r="AK71" i="59"/>
  <c r="AH71" i="59"/>
  <c r="AF71" i="59"/>
  <c r="T71" i="59"/>
  <c r="L71" i="59"/>
  <c r="E71" i="59"/>
  <c r="CA61" i="59"/>
  <c r="BU61" i="59"/>
  <c r="BT61" i="59"/>
  <c r="BR61" i="59"/>
  <c r="BP61" i="59"/>
  <c r="BO61" i="59"/>
  <c r="BN61" i="59"/>
  <c r="BI61" i="59"/>
  <c r="BG61" i="59"/>
  <c r="BF61" i="59"/>
  <c r="BD61" i="59"/>
  <c r="BB61" i="59"/>
  <c r="BA61" i="59"/>
  <c r="AZ61" i="59"/>
  <c r="AY61" i="59"/>
  <c r="AX61" i="59"/>
  <c r="AR61" i="59"/>
  <c r="AQ61" i="59"/>
  <c r="AN61" i="59"/>
  <c r="AL61" i="59"/>
  <c r="AK61" i="59"/>
  <c r="AJ61" i="59"/>
  <c r="AG61" i="59"/>
  <c r="AF61" i="59"/>
  <c r="AE61" i="59"/>
  <c r="AD61" i="59"/>
  <c r="Z61" i="59"/>
  <c r="X61" i="59"/>
  <c r="W61" i="59"/>
  <c r="R61" i="59"/>
  <c r="Q61" i="59"/>
  <c r="P61" i="59"/>
  <c r="N61" i="59"/>
  <c r="M61" i="59"/>
  <c r="L61" i="59"/>
  <c r="J61" i="59"/>
  <c r="I61" i="59"/>
  <c r="E61" i="59"/>
  <c r="BW61" i="59"/>
  <c r="BV61" i="59"/>
  <c r="BH61" i="59"/>
  <c r="BC61" i="59"/>
  <c r="AU61" i="59"/>
  <c r="AS61" i="59"/>
  <c r="AP61" i="59"/>
  <c r="AO61" i="59"/>
  <c r="AM61" i="59"/>
  <c r="AH61" i="59"/>
  <c r="T61" i="59"/>
  <c r="S61" i="59"/>
  <c r="H61" i="59"/>
  <c r="BZ51" i="59"/>
  <c r="BY51" i="59"/>
  <c r="BW51" i="59"/>
  <c r="BU51" i="59"/>
  <c r="BQ51" i="59"/>
  <c r="BP51" i="59"/>
  <c r="BO51" i="59"/>
  <c r="BN51" i="59"/>
  <c r="BM51" i="59"/>
  <c r="BK51" i="59"/>
  <c r="BI51" i="59"/>
  <c r="BH51" i="59"/>
  <c r="BC51" i="59"/>
  <c r="BB51" i="59"/>
  <c r="BA51" i="59"/>
  <c r="AZ51" i="59"/>
  <c r="AY51" i="59"/>
  <c r="AX51" i="59"/>
  <c r="AW51" i="59"/>
  <c r="AV51" i="59"/>
  <c r="AU51" i="59"/>
  <c r="AT51" i="59"/>
  <c r="AQ51" i="59"/>
  <c r="AM51" i="59"/>
  <c r="AL51" i="59"/>
  <c r="AK51" i="59"/>
  <c r="AI51" i="59"/>
  <c r="AG51" i="59"/>
  <c r="AF51" i="59"/>
  <c r="AE51" i="59"/>
  <c r="AD51" i="59"/>
  <c r="X51" i="59"/>
  <c r="W51" i="59"/>
  <c r="V51" i="59"/>
  <c r="U51" i="59"/>
  <c r="S51" i="59"/>
  <c r="R51" i="59"/>
  <c r="Q51" i="59"/>
  <c r="M51" i="59"/>
  <c r="L51" i="59"/>
  <c r="J51" i="59"/>
  <c r="I51" i="59"/>
  <c r="G51" i="59"/>
  <c r="F51" i="59"/>
  <c r="E51" i="59"/>
  <c r="BX51" i="59"/>
  <c r="BV51" i="59"/>
  <c r="BL51" i="59"/>
  <c r="BJ51" i="59"/>
  <c r="BG51" i="59"/>
  <c r="BF51" i="59"/>
  <c r="AS51" i="59"/>
  <c r="AO51" i="59"/>
  <c r="AN51" i="59"/>
  <c r="AJ51" i="59"/>
  <c r="Y51" i="59"/>
  <c r="P51" i="59"/>
  <c r="K51" i="59"/>
  <c r="CA41" i="59"/>
  <c r="BY41" i="59"/>
  <c r="BV41" i="59"/>
  <c r="BU41" i="59"/>
  <c r="BT41" i="59"/>
  <c r="BR41" i="59"/>
  <c r="BO41" i="59"/>
  <c r="BM41" i="59"/>
  <c r="BI41" i="59"/>
  <c r="BH41" i="59"/>
  <c r="BE41" i="59"/>
  <c r="BD41" i="59"/>
  <c r="AY41" i="59"/>
  <c r="AW41" i="59"/>
  <c r="AU41" i="59"/>
  <c r="AT41" i="59"/>
  <c r="AS41" i="59"/>
  <c r="AK41" i="59"/>
  <c r="AG41" i="59"/>
  <c r="AF41" i="59"/>
  <c r="AE41" i="59"/>
  <c r="AD41" i="59"/>
  <c r="Y41" i="59"/>
  <c r="W41" i="59"/>
  <c r="S41" i="59"/>
  <c r="R41" i="59"/>
  <c r="Q41" i="59"/>
  <c r="O41" i="59"/>
  <c r="N41" i="59"/>
  <c r="M41" i="59"/>
  <c r="E41" i="59"/>
  <c r="BZ41" i="59"/>
  <c r="BW41" i="59"/>
  <c r="BP41" i="59"/>
  <c r="BL41" i="59"/>
  <c r="BJ41" i="59"/>
  <c r="BF41" i="59"/>
  <c r="BA41" i="59"/>
  <c r="AX41" i="59"/>
  <c r="AR41" i="59"/>
  <c r="AQ41" i="59"/>
  <c r="AP41" i="59"/>
  <c r="AO41" i="59"/>
  <c r="AN41" i="59"/>
  <c r="AL41" i="59"/>
  <c r="AC41" i="59"/>
  <c r="AB41" i="59"/>
  <c r="AA41" i="59"/>
  <c r="Z41" i="59"/>
  <c r="V41" i="59"/>
  <c r="P41" i="59"/>
  <c r="L41" i="59"/>
  <c r="K41" i="59"/>
  <c r="H41" i="59"/>
  <c r="BW31" i="59"/>
  <c r="BV31" i="59"/>
  <c r="BU31" i="59"/>
  <c r="BS31" i="59"/>
  <c r="BQ31" i="59"/>
  <c r="BP31" i="59"/>
  <c r="BO31" i="59"/>
  <c r="BK31" i="59"/>
  <c r="BH31" i="59"/>
  <c r="BE31" i="59"/>
  <c r="BD31" i="59"/>
  <c r="BC31" i="59"/>
  <c r="BB31" i="59"/>
  <c r="BA31" i="59"/>
  <c r="AW31" i="59"/>
  <c r="AU31" i="59"/>
  <c r="AN31" i="59"/>
  <c r="AK31" i="59"/>
  <c r="AI31" i="59"/>
  <c r="AG31" i="59"/>
  <c r="AF31" i="59"/>
  <c r="AE31" i="59"/>
  <c r="AC31" i="59"/>
  <c r="Z31" i="59"/>
  <c r="W31" i="59"/>
  <c r="S31" i="59"/>
  <c r="R31" i="59"/>
  <c r="Q31" i="59"/>
  <c r="N31" i="59"/>
  <c r="M31" i="59"/>
  <c r="L31" i="59"/>
  <c r="G31" i="59"/>
  <c r="E31" i="59"/>
  <c r="CA31" i="59"/>
  <c r="BY31" i="59"/>
  <c r="BT31" i="59"/>
  <c r="BR31" i="59"/>
  <c r="BM31" i="59"/>
  <c r="BI31" i="59"/>
  <c r="BG31" i="59"/>
  <c r="BF31" i="59"/>
  <c r="AV31" i="59"/>
  <c r="AS31" i="59"/>
  <c r="AR31" i="59"/>
  <c r="AQ31" i="59"/>
  <c r="AP31" i="59"/>
  <c r="AO31" i="59"/>
  <c r="AD31" i="59"/>
  <c r="AB31" i="59"/>
  <c r="AA31" i="59"/>
  <c r="P31" i="59"/>
  <c r="O31" i="59"/>
  <c r="J31" i="59"/>
  <c r="CA21" i="59"/>
  <c r="BX21" i="59"/>
  <c r="BV21" i="59"/>
  <c r="BU21" i="59"/>
  <c r="BT21" i="59"/>
  <c r="BS21" i="59"/>
  <c r="BQ21" i="59"/>
  <c r="BP21" i="59"/>
  <c r="BO21" i="59"/>
  <c r="BM21" i="59"/>
  <c r="BJ21" i="59"/>
  <c r="BH21" i="59"/>
  <c r="BG21" i="59"/>
  <c r="BE21" i="59"/>
  <c r="BD21" i="59"/>
  <c r="BC21" i="59"/>
  <c r="BB21" i="59"/>
  <c r="AY21" i="59"/>
  <c r="AV21" i="59"/>
  <c r="AU21" i="59"/>
  <c r="AP21" i="59"/>
  <c r="AO21" i="59"/>
  <c r="AN21" i="59"/>
  <c r="AK21" i="59"/>
  <c r="AI21" i="59"/>
  <c r="AH21" i="59"/>
  <c r="AF21" i="59"/>
  <c r="AE21" i="59"/>
  <c r="AC21" i="59"/>
  <c r="AB21" i="59"/>
  <c r="AA21" i="59"/>
  <c r="Z21" i="59"/>
  <c r="W21" i="59"/>
  <c r="V21" i="59"/>
  <c r="T21" i="59"/>
  <c r="Q21" i="59"/>
  <c r="P21" i="59"/>
  <c r="O21" i="59"/>
  <c r="M21" i="59"/>
  <c r="L21" i="59"/>
  <c r="K21" i="59"/>
  <c r="I21" i="59"/>
  <c r="F21" i="59"/>
  <c r="BZ21" i="59"/>
  <c r="BY21" i="59"/>
  <c r="BR21" i="59"/>
  <c r="BN21" i="59"/>
  <c r="BK21" i="59"/>
  <c r="BA21" i="59"/>
  <c r="AX21" i="59"/>
  <c r="AS21" i="59"/>
  <c r="AQ21" i="59"/>
  <c r="AM21" i="59"/>
  <c r="AL21" i="59"/>
  <c r="AD21" i="59"/>
  <c r="Y21" i="59"/>
  <c r="X21" i="59"/>
  <c r="N21" i="59"/>
  <c r="J21" i="59"/>
  <c r="BW11" i="59"/>
  <c r="BT11" i="59"/>
  <c r="BS11" i="59"/>
  <c r="BR11" i="59"/>
  <c r="BQ11" i="59"/>
  <c r="BP11" i="59"/>
  <c r="BO11" i="59"/>
  <c r="BN11" i="59"/>
  <c r="BL11" i="59"/>
  <c r="BF11" i="59"/>
  <c r="BE11" i="59"/>
  <c r="BD11" i="59"/>
  <c r="BC11" i="59"/>
  <c r="BB11" i="59"/>
  <c r="BA11" i="59"/>
  <c r="AZ11" i="59"/>
  <c r="AY11" i="59"/>
  <c r="AV11" i="59"/>
  <c r="AU11" i="59"/>
  <c r="AR11" i="59"/>
  <c r="AP11" i="59"/>
  <c r="AM11" i="59"/>
  <c r="AH11" i="59"/>
  <c r="AE11" i="59"/>
  <c r="AC11" i="59"/>
  <c r="AB11" i="59"/>
  <c r="AA11" i="59"/>
  <c r="Y11" i="59"/>
  <c r="S11" i="59"/>
  <c r="N11" i="59"/>
  <c r="M11" i="59"/>
  <c r="L11" i="59"/>
  <c r="K11" i="59"/>
  <c r="J11" i="59"/>
  <c r="H11" i="59"/>
  <c r="G11" i="59"/>
  <c r="E11" i="59"/>
  <c r="CA11" i="59"/>
  <c r="BZ11" i="59"/>
  <c r="BM11" i="59"/>
  <c r="BJ11" i="59"/>
  <c r="AX11" i="59"/>
  <c r="AS11" i="59"/>
  <c r="AQ11" i="59"/>
  <c r="AN11" i="59"/>
  <c r="AK11" i="59"/>
  <c r="AJ11" i="59"/>
  <c r="AG11" i="59"/>
  <c r="AF11" i="59"/>
  <c r="AD11" i="59"/>
  <c r="Z11" i="59"/>
  <c r="X11" i="59"/>
  <c r="W11" i="59"/>
  <c r="O11" i="59"/>
  <c r="I11" i="59"/>
  <c r="F131" i="59" l="1"/>
  <c r="T131" i="59"/>
  <c r="AH131" i="59"/>
  <c r="BJ131" i="59"/>
  <c r="BX131" i="59"/>
  <c r="L141" i="59"/>
  <c r="BB141" i="59"/>
  <c r="BP141" i="59"/>
  <c r="Q161" i="59"/>
  <c r="AE161" i="59"/>
  <c r="AS161" i="59"/>
  <c r="BG161" i="59"/>
  <c r="BU161" i="59"/>
  <c r="L251" i="59"/>
  <c r="Z251" i="59"/>
  <c r="AN251" i="59"/>
  <c r="BB251" i="59"/>
  <c r="BP251" i="59"/>
  <c r="E21" i="59"/>
  <c r="S21" i="59"/>
  <c r="AG21" i="59"/>
  <c r="BI21" i="59"/>
  <c r="BW21" i="59"/>
  <c r="AH31" i="59"/>
  <c r="M141" i="59"/>
  <c r="AA141" i="59"/>
  <c r="BC141" i="59"/>
  <c r="BQ141" i="59"/>
  <c r="R161" i="59"/>
  <c r="AF161" i="59"/>
  <c r="AT161" i="59"/>
  <c r="BH161" i="59"/>
  <c r="BV161" i="59"/>
  <c r="I191" i="59"/>
  <c r="W191" i="59"/>
  <c r="AY191" i="59"/>
  <c r="BM191" i="59"/>
  <c r="CA191" i="59"/>
  <c r="AC221" i="59"/>
  <c r="M251" i="59"/>
  <c r="AO251" i="59"/>
  <c r="BC251" i="59"/>
  <c r="BQ251" i="59"/>
  <c r="I131" i="59"/>
  <c r="W131" i="59"/>
  <c r="AK131" i="59"/>
  <c r="AY131" i="59"/>
  <c r="BM131" i="59"/>
  <c r="CA131" i="59"/>
  <c r="K271" i="59"/>
  <c r="Y271" i="59"/>
  <c r="AM271" i="59"/>
  <c r="BA271" i="59"/>
  <c r="BO271" i="59"/>
  <c r="Q281" i="59"/>
  <c r="AS281" i="59"/>
  <c r="BG281" i="59"/>
  <c r="BU281" i="59"/>
  <c r="AH41" i="59"/>
  <c r="H101" i="59"/>
  <c r="V101" i="59"/>
  <c r="AJ101" i="59"/>
  <c r="AX101" i="59"/>
  <c r="BL101" i="59"/>
  <c r="BZ101" i="59"/>
  <c r="L111" i="59"/>
  <c r="BB111" i="59"/>
  <c r="BP111" i="59"/>
  <c r="H241" i="59"/>
  <c r="V241" i="59"/>
  <c r="AJ241" i="59"/>
  <c r="AX241" i="59"/>
  <c r="BL241" i="59"/>
  <c r="BZ241" i="59"/>
  <c r="R281" i="59"/>
  <c r="AF281" i="59"/>
  <c r="AT281" i="59"/>
  <c r="BV281" i="59"/>
  <c r="R11" i="59"/>
  <c r="AT11" i="59"/>
  <c r="BH11" i="59"/>
  <c r="BV11" i="59"/>
  <c r="H81" i="59"/>
  <c r="AJ81" i="59"/>
  <c r="AX81" i="59"/>
  <c r="BL81" i="59"/>
  <c r="AY101" i="59"/>
  <c r="P111" i="59"/>
  <c r="AD111" i="59"/>
  <c r="BT111" i="59"/>
  <c r="M181" i="59"/>
  <c r="AA181" i="59"/>
  <c r="AO181" i="59"/>
  <c r="BC181" i="59"/>
  <c r="BQ181" i="59"/>
  <c r="AK191" i="59"/>
  <c r="M211" i="59"/>
  <c r="AO211" i="59"/>
  <c r="BC211" i="59"/>
  <c r="BQ211" i="59"/>
  <c r="AA211" i="59"/>
  <c r="BJ231" i="59"/>
  <c r="R301" i="59"/>
  <c r="AF301" i="59"/>
  <c r="AT301" i="59"/>
  <c r="BH301" i="59"/>
  <c r="BV301" i="59"/>
  <c r="F61" i="59"/>
  <c r="AV61" i="59"/>
  <c r="BJ61" i="59"/>
  <c r="BX61" i="59"/>
  <c r="N71" i="59"/>
  <c r="AB71" i="59"/>
  <c r="BD71" i="59"/>
  <c r="N91" i="59"/>
  <c r="AP91" i="59"/>
  <c r="BD91" i="59"/>
  <c r="BR91" i="59"/>
  <c r="Z141" i="59"/>
  <c r="N211" i="59"/>
  <c r="AB211" i="59"/>
  <c r="AP211" i="59"/>
  <c r="BD211" i="59"/>
  <c r="BR211" i="59"/>
  <c r="E301" i="59"/>
  <c r="S301" i="59"/>
  <c r="AG301" i="59"/>
  <c r="AU301" i="59"/>
  <c r="BI301" i="59"/>
  <c r="BW301" i="59"/>
  <c r="J41" i="59"/>
  <c r="BN41" i="59"/>
  <c r="AE171" i="59"/>
  <c r="BG171" i="59"/>
  <c r="X191" i="59"/>
  <c r="AL191" i="59"/>
  <c r="BN191" i="59"/>
  <c r="F231" i="59"/>
  <c r="T231" i="59"/>
  <c r="AH231" i="59"/>
  <c r="AV231" i="59"/>
  <c r="BX231" i="59"/>
  <c r="E431" i="59"/>
  <c r="AG431" i="59"/>
  <c r="I101" i="59"/>
  <c r="AK101" i="59"/>
  <c r="M111" i="59"/>
  <c r="BC111" i="59"/>
  <c r="N221" i="59"/>
  <c r="BD221" i="59"/>
  <c r="AL31" i="59"/>
  <c r="AZ31" i="59"/>
  <c r="BN31" i="59"/>
  <c r="AV41" i="59"/>
  <c r="BX41" i="59"/>
  <c r="G61" i="59"/>
  <c r="U61" i="59"/>
  <c r="AI61" i="59"/>
  <c r="BK61" i="59"/>
  <c r="K81" i="59"/>
  <c r="Y81" i="59"/>
  <c r="AM81" i="59"/>
  <c r="BO81" i="59"/>
  <c r="O91" i="59"/>
  <c r="BE91" i="59"/>
  <c r="BS91" i="59"/>
  <c r="F121" i="59"/>
  <c r="AH121" i="59"/>
  <c r="BJ121" i="59"/>
  <c r="G41" i="59"/>
  <c r="U41" i="59"/>
  <c r="AI41" i="59"/>
  <c r="BK41" i="59"/>
  <c r="AO111" i="59"/>
  <c r="BX121" i="59"/>
  <c r="W101" i="59"/>
  <c r="BM101" i="59"/>
  <c r="AA111" i="59"/>
  <c r="BQ111" i="59"/>
  <c r="F31" i="59"/>
  <c r="T31" i="59"/>
  <c r="G81" i="59"/>
  <c r="AW81" i="59"/>
  <c r="BK81" i="59"/>
  <c r="O221" i="59"/>
  <c r="AQ221" i="59"/>
  <c r="BS221" i="59"/>
  <c r="U11" i="59"/>
  <c r="AI11" i="59"/>
  <c r="AW11" i="59"/>
  <c r="BK11" i="59"/>
  <c r="BY11" i="59"/>
  <c r="X31" i="59"/>
  <c r="F41" i="59"/>
  <c r="T41" i="59"/>
  <c r="BY61" i="59"/>
  <c r="AC91" i="59"/>
  <c r="AV121" i="59"/>
  <c r="N51" i="59"/>
  <c r="AB51" i="59"/>
  <c r="AP51" i="59"/>
  <c r="BD51" i="59"/>
  <c r="BR51" i="59"/>
  <c r="AW61" i="59"/>
  <c r="Q71" i="59"/>
  <c r="AE71" i="59"/>
  <c r="BG71" i="59"/>
  <c r="BU71" i="59"/>
  <c r="AA251" i="59"/>
  <c r="Q261" i="59"/>
  <c r="AE261" i="59"/>
  <c r="AS261" i="59"/>
  <c r="BG261" i="59"/>
  <c r="BU261" i="59"/>
  <c r="R291" i="59"/>
  <c r="AF291" i="59"/>
  <c r="AT291" i="59"/>
  <c r="BH291" i="59"/>
  <c r="BV291" i="59"/>
  <c r="X41" i="59"/>
  <c r="AZ41" i="59"/>
  <c r="BU171" i="59"/>
  <c r="J191" i="59"/>
  <c r="S431" i="59"/>
  <c r="AU431" i="59"/>
  <c r="BI431" i="59"/>
  <c r="BW431" i="59"/>
  <c r="AB221" i="59"/>
  <c r="AP221" i="59"/>
  <c r="BR221" i="59"/>
  <c r="Q11" i="59"/>
  <c r="BG11" i="59"/>
  <c r="BU11" i="59"/>
  <c r="BJ31" i="59"/>
  <c r="BX31" i="59"/>
  <c r="U81" i="59"/>
  <c r="O51" i="59"/>
  <c r="BE51" i="59"/>
  <c r="BS51" i="59"/>
  <c r="AC51" i="59"/>
  <c r="AP71" i="59"/>
  <c r="AQ91" i="59"/>
  <c r="AE281" i="59"/>
  <c r="E291" i="59"/>
  <c r="S291" i="59"/>
  <c r="AG291" i="59"/>
  <c r="AU291" i="59"/>
  <c r="BI291" i="59"/>
  <c r="BW291" i="59"/>
  <c r="E331" i="59"/>
  <c r="AG331" i="59"/>
  <c r="AU331" i="59"/>
  <c r="BI331" i="59"/>
  <c r="BW331" i="59"/>
  <c r="M411" i="59"/>
  <c r="AA411" i="59"/>
  <c r="AO411" i="59"/>
  <c r="BC411" i="59"/>
  <c r="BQ411" i="59"/>
  <c r="R421" i="59"/>
  <c r="AF421" i="59"/>
  <c r="BV421" i="59"/>
  <c r="L441" i="59"/>
  <c r="Z441" i="59"/>
  <c r="AN441" i="59"/>
  <c r="BB441" i="59"/>
  <c r="BP441" i="59"/>
  <c r="H501" i="59"/>
  <c r="V501" i="59"/>
  <c r="AJ501" i="59"/>
  <c r="AX501" i="59"/>
  <c r="BL501" i="59"/>
  <c r="BZ501" i="59"/>
  <c r="AW21" i="59"/>
  <c r="AJ31" i="59"/>
  <c r="AX31" i="59"/>
  <c r="AJ41" i="59"/>
  <c r="BT51" i="59"/>
  <c r="AR51" i="59"/>
  <c r="AY81" i="59"/>
  <c r="AK81" i="59"/>
  <c r="AB111" i="59"/>
  <c r="AP111" i="59"/>
  <c r="AJ121" i="59"/>
  <c r="AL131" i="59"/>
  <c r="BR141" i="59"/>
  <c r="AP181" i="59"/>
  <c r="BA191" i="59"/>
  <c r="J241" i="59"/>
  <c r="X241" i="59"/>
  <c r="AL241" i="59"/>
  <c r="BD251" i="59"/>
  <c r="AD251" i="59"/>
  <c r="AF261" i="59"/>
  <c r="AN271" i="59"/>
  <c r="BX11" i="59"/>
  <c r="AJ21" i="59"/>
  <c r="AY31" i="59"/>
  <c r="I41" i="59"/>
  <c r="BC41" i="59"/>
  <c r="G71" i="59"/>
  <c r="BN81" i="59"/>
  <c r="G91" i="59"/>
  <c r="K101" i="59"/>
  <c r="Y101" i="59"/>
  <c r="S101" i="59"/>
  <c r="AQ111" i="59"/>
  <c r="BJ111" i="59"/>
  <c r="AY121" i="59"/>
  <c r="BD121" i="59"/>
  <c r="BZ121" i="59"/>
  <c r="AM131" i="59"/>
  <c r="BX141" i="59"/>
  <c r="AQ151" i="59"/>
  <c r="E171" i="59"/>
  <c r="AG171" i="59"/>
  <c r="AI171" i="59"/>
  <c r="L191" i="59"/>
  <c r="BP191" i="59"/>
  <c r="Q201" i="59"/>
  <c r="AS201" i="59"/>
  <c r="BG201" i="59"/>
  <c r="AF201" i="59"/>
  <c r="AF221" i="59"/>
  <c r="AR231" i="59"/>
  <c r="AA271" i="59"/>
  <c r="AH281" i="59"/>
  <c r="G351" i="59"/>
  <c r="U351" i="59"/>
  <c r="AI351" i="59"/>
  <c r="AW351" i="59"/>
  <c r="BY351" i="59"/>
  <c r="N371" i="59"/>
  <c r="AP371" i="59"/>
  <c r="BR371" i="59"/>
  <c r="AS391" i="59"/>
  <c r="F481" i="59"/>
  <c r="T481" i="59"/>
  <c r="AH481" i="59"/>
  <c r="AV481" i="59"/>
  <c r="BJ481" i="59"/>
  <c r="BX481" i="59"/>
  <c r="AH171" i="59"/>
  <c r="AV171" i="59"/>
  <c r="BH201" i="59"/>
  <c r="BH221" i="59"/>
  <c r="J231" i="59"/>
  <c r="X231" i="59"/>
  <c r="H331" i="59"/>
  <c r="V331" i="59"/>
  <c r="AX331" i="59"/>
  <c r="BZ331" i="59"/>
  <c r="H351" i="59"/>
  <c r="AJ351" i="59"/>
  <c r="BZ351" i="59"/>
  <c r="G421" i="59"/>
  <c r="U421" i="59"/>
  <c r="AI421" i="59"/>
  <c r="AW421" i="59"/>
  <c r="BK421" i="59"/>
  <c r="BY421" i="59"/>
  <c r="I431" i="59"/>
  <c r="W431" i="59"/>
  <c r="AK431" i="59"/>
  <c r="AY431" i="59"/>
  <c r="BM431" i="59"/>
  <c r="BM291" i="59"/>
  <c r="BT91" i="59"/>
  <c r="T11" i="59"/>
  <c r="AL11" i="59"/>
  <c r="BF21" i="59"/>
  <c r="BZ31" i="59"/>
  <c r="BS41" i="59"/>
  <c r="AH51" i="59"/>
  <c r="O61" i="59"/>
  <c r="BE61" i="59"/>
  <c r="BS61" i="59"/>
  <c r="Y61" i="59"/>
  <c r="AI71" i="59"/>
  <c r="BV71" i="59"/>
  <c r="W91" i="59"/>
  <c r="BW91" i="59"/>
  <c r="AE101" i="59"/>
  <c r="AH111" i="59"/>
  <c r="AQ121" i="59"/>
  <c r="BR131" i="59"/>
  <c r="BK141" i="59"/>
  <c r="AC151" i="59"/>
  <c r="BW151" i="59"/>
  <c r="V161" i="59"/>
  <c r="W171" i="59"/>
  <c r="BT191" i="59"/>
  <c r="R201" i="59"/>
  <c r="V211" i="59"/>
  <c r="BL211" i="59"/>
  <c r="S221" i="59"/>
  <c r="AD231" i="59"/>
  <c r="BB231" i="59"/>
  <c r="BU231" i="59"/>
  <c r="BO261" i="59"/>
  <c r="L271" i="59"/>
  <c r="BB281" i="59"/>
  <c r="AA301" i="59"/>
  <c r="BC301" i="59"/>
  <c r="P311" i="59"/>
  <c r="AD311" i="59"/>
  <c r="BT311" i="59"/>
  <c r="BF311" i="59"/>
  <c r="R341" i="59"/>
  <c r="AF341" i="59"/>
  <c r="AX261" i="59"/>
  <c r="BZ261" i="59"/>
  <c r="J331" i="59"/>
  <c r="BN331" i="59"/>
  <c r="E361" i="59"/>
  <c r="S361" i="59"/>
  <c r="AG361" i="59"/>
  <c r="AU361" i="59"/>
  <c r="BQ41" i="59"/>
  <c r="BQ61" i="59"/>
  <c r="AV71" i="59"/>
  <c r="BO131" i="59"/>
  <c r="AR151" i="59"/>
  <c r="BT151" i="59"/>
  <c r="CA171" i="59"/>
  <c r="E181" i="59"/>
  <c r="BH181" i="59"/>
  <c r="BK201" i="59"/>
  <c r="AO231" i="59"/>
  <c r="BC241" i="59"/>
  <c r="AM31" i="59"/>
  <c r="H51" i="59"/>
  <c r="BX71" i="59"/>
  <c r="AF81" i="59"/>
  <c r="BV81" i="59"/>
  <c r="BF91" i="59"/>
  <c r="BY91" i="59"/>
  <c r="AB121" i="59"/>
  <c r="AZ131" i="59"/>
  <c r="BE151" i="59"/>
  <c r="AU161" i="59"/>
  <c r="BL171" i="59"/>
  <c r="S181" i="59"/>
  <c r="AH191" i="59"/>
  <c r="BW191" i="59"/>
  <c r="X211" i="59"/>
  <c r="AV221" i="59"/>
  <c r="M241" i="59"/>
  <c r="AS251" i="59"/>
  <c r="U261" i="59"/>
  <c r="AQ291" i="59"/>
  <c r="BE291" i="59"/>
  <c r="BS291" i="59"/>
  <c r="O301" i="59"/>
  <c r="AC301" i="59"/>
  <c r="R311" i="59"/>
  <c r="AF311" i="59"/>
  <c r="AT311" i="59"/>
  <c r="BH311" i="59"/>
  <c r="BV311" i="59"/>
  <c r="AL361" i="59"/>
  <c r="BN361" i="59"/>
  <c r="R71" i="59"/>
  <c r="AG91" i="59"/>
  <c r="AE141" i="59"/>
  <c r="AX161" i="59"/>
  <c r="BL161" i="59"/>
  <c r="BK171" i="59"/>
  <c r="BB41" i="59"/>
  <c r="V61" i="59"/>
  <c r="Z121" i="59"/>
  <c r="K131" i="59"/>
  <c r="Y131" i="59"/>
  <c r="BG141" i="59"/>
  <c r="O151" i="59"/>
  <c r="BS151" i="59"/>
  <c r="AX171" i="59"/>
  <c r="BZ171" i="59"/>
  <c r="BY171" i="59"/>
  <c r="F221" i="59"/>
  <c r="BJ221" i="59"/>
  <c r="AN231" i="59"/>
  <c r="U21" i="59"/>
  <c r="U71" i="59"/>
  <c r="BT101" i="59"/>
  <c r="BX111" i="59"/>
  <c r="N141" i="59"/>
  <c r="BJ141" i="59"/>
  <c r="BJ181" i="59"/>
  <c r="N181" i="59"/>
  <c r="K191" i="59"/>
  <c r="V201" i="59"/>
  <c r="P201" i="59"/>
  <c r="Q321" i="59"/>
  <c r="AE321" i="59"/>
  <c r="AS321" i="59"/>
  <c r="BG341" i="59"/>
  <c r="E371" i="59"/>
  <c r="AG371" i="59"/>
  <c r="BI371" i="59"/>
  <c r="Z491" i="59"/>
  <c r="BM81" i="59"/>
  <c r="H141" i="59"/>
  <c r="BC161" i="59"/>
  <c r="AJ181" i="59"/>
  <c r="BZ181" i="59"/>
  <c r="BL181" i="59"/>
  <c r="AT201" i="59"/>
  <c r="X221" i="59"/>
  <c r="F271" i="59"/>
  <c r="BJ271" i="59"/>
  <c r="AB291" i="59"/>
  <c r="AP291" i="59"/>
  <c r="BR291" i="59"/>
  <c r="N301" i="59"/>
  <c r="BR301" i="59"/>
  <c r="Q311" i="59"/>
  <c r="N331" i="59"/>
  <c r="BD331" i="59"/>
  <c r="W361" i="59"/>
  <c r="AK361" i="59"/>
  <c r="AY361" i="59"/>
  <c r="CA361" i="59"/>
  <c r="U371" i="59"/>
  <c r="AW371" i="59"/>
  <c r="BG391" i="59"/>
  <c r="V11" i="59"/>
  <c r="H31" i="59"/>
  <c r="AA61" i="59"/>
  <c r="BL61" i="59"/>
  <c r="J71" i="59"/>
  <c r="G21" i="59"/>
  <c r="AR21" i="59"/>
  <c r="I31" i="59"/>
  <c r="AT31" i="59"/>
  <c r="BL31" i="59"/>
  <c r="Z51" i="59"/>
  <c r="T51" i="59"/>
  <c r="K61" i="59"/>
  <c r="AB61" i="59"/>
  <c r="AT61" i="59"/>
  <c r="BM61" i="59"/>
  <c r="AM71" i="59"/>
  <c r="BF71" i="59"/>
  <c r="BY71" i="59"/>
  <c r="S81" i="59"/>
  <c r="L91" i="59"/>
  <c r="BB91" i="59"/>
  <c r="BG91" i="59"/>
  <c r="AC101" i="59"/>
  <c r="J111" i="59"/>
  <c r="BU111" i="59"/>
  <c r="K121" i="59"/>
  <c r="BA131" i="59"/>
  <c r="AL141" i="59"/>
  <c r="AZ141" i="59"/>
  <c r="BN141" i="59"/>
  <c r="X141" i="59"/>
  <c r="BY151" i="59"/>
  <c r="AF151" i="59"/>
  <c r="BF151" i="59"/>
  <c r="AC161" i="59"/>
  <c r="BS161" i="59"/>
  <c r="AV161" i="59"/>
  <c r="BW161" i="59"/>
  <c r="Z201" i="59"/>
  <c r="BT201" i="59"/>
  <c r="BF231" i="59"/>
  <c r="BJ241" i="59"/>
  <c r="V251" i="59"/>
  <c r="AT251" i="59"/>
  <c r="AB261" i="59"/>
  <c r="BD261" i="59"/>
  <c r="BR261" i="59"/>
  <c r="V261" i="59"/>
  <c r="AT261" i="59"/>
  <c r="H271" i="59"/>
  <c r="AJ271" i="59"/>
  <c r="BL271" i="59"/>
  <c r="O281" i="59"/>
  <c r="AC281" i="59"/>
  <c r="BS281" i="59"/>
  <c r="Z281" i="59"/>
  <c r="AK291" i="59"/>
  <c r="S311" i="59"/>
  <c r="AG311" i="59"/>
  <c r="BW311" i="59"/>
  <c r="AJ331" i="59"/>
  <c r="AI341" i="59"/>
  <c r="AW341" i="59"/>
  <c r="BK341" i="59"/>
  <c r="BY341" i="59"/>
  <c r="X361" i="59"/>
  <c r="CA431" i="59"/>
  <c r="N451" i="59"/>
  <c r="AB451" i="59"/>
  <c r="AP451" i="59"/>
  <c r="BR451" i="59"/>
  <c r="AZ21" i="59"/>
  <c r="BN131" i="59"/>
  <c r="G171" i="59"/>
  <c r="AW171" i="59"/>
  <c r="BG181" i="59"/>
  <c r="BI221" i="59"/>
  <c r="BW221" i="59"/>
  <c r="AA241" i="59"/>
  <c r="AO241" i="59"/>
  <c r="Q251" i="59"/>
  <c r="BG251" i="59"/>
  <c r="AW261" i="59"/>
  <c r="AX281" i="59"/>
  <c r="BL281" i="59"/>
  <c r="BZ281" i="59"/>
  <c r="AX351" i="59"/>
  <c r="R361" i="59"/>
  <c r="BH361" i="59"/>
  <c r="BB391" i="59"/>
  <c r="BP391" i="59"/>
  <c r="Z391" i="59"/>
  <c r="H421" i="59"/>
  <c r="V421" i="59"/>
  <c r="AX421" i="59"/>
  <c r="BL421" i="59"/>
  <c r="BZ421" i="59"/>
  <c r="BZ61" i="59"/>
  <c r="AE111" i="59"/>
  <c r="BP121" i="59"/>
  <c r="AN121" i="59"/>
  <c r="V171" i="59"/>
  <c r="R181" i="59"/>
  <c r="BV181" i="59"/>
  <c r="BX221" i="59"/>
  <c r="BP231" i="59"/>
  <c r="Z231" i="59"/>
  <c r="AJ261" i="59"/>
  <c r="AZ331" i="59"/>
  <c r="BS101" i="59"/>
  <c r="E141" i="59"/>
  <c r="AU141" i="59"/>
  <c r="R171" i="59"/>
  <c r="BR191" i="59"/>
  <c r="AW201" i="59"/>
  <c r="AA231" i="59"/>
  <c r="BH251" i="59"/>
  <c r="V31" i="59"/>
  <c r="BK71" i="59"/>
  <c r="BL121" i="59"/>
  <c r="BQ131" i="59"/>
  <c r="T171" i="59"/>
  <c r="F181" i="59"/>
  <c r="T181" i="59"/>
  <c r="AV181" i="59"/>
  <c r="BX181" i="59"/>
  <c r="BI181" i="59"/>
  <c r="AD191" i="59"/>
  <c r="BZ201" i="59"/>
  <c r="BV361" i="59"/>
  <c r="AU371" i="59"/>
  <c r="L491" i="59"/>
  <c r="AN491" i="59"/>
  <c r="I81" i="59"/>
  <c r="S91" i="59"/>
  <c r="AA101" i="59"/>
  <c r="BL111" i="59"/>
  <c r="AD151" i="59"/>
  <c r="AA161" i="59"/>
  <c r="BQ161" i="59"/>
  <c r="V181" i="59"/>
  <c r="BN201" i="59"/>
  <c r="AU221" i="59"/>
  <c r="BZ251" i="59"/>
  <c r="AP251" i="59"/>
  <c r="N291" i="59"/>
  <c r="AB301" i="59"/>
  <c r="AE311" i="59"/>
  <c r="AS311" i="59"/>
  <c r="BG311" i="59"/>
  <c r="I361" i="59"/>
  <c r="G371" i="59"/>
  <c r="AE391" i="59"/>
  <c r="Y31" i="59"/>
  <c r="BG41" i="59"/>
  <c r="AO11" i="59"/>
  <c r="P11" i="59"/>
  <c r="F11" i="59"/>
  <c r="R21" i="59"/>
  <c r="AT21" i="59"/>
  <c r="H21" i="59"/>
  <c r="BL21" i="59"/>
  <c r="K31" i="59"/>
  <c r="AA51" i="59"/>
  <c r="AC61" i="59"/>
  <c r="Z71" i="59"/>
  <c r="F81" i="59"/>
  <c r="BQ91" i="59"/>
  <c r="M101" i="59"/>
  <c r="BO101" i="59"/>
  <c r="T111" i="59"/>
  <c r="L121" i="59"/>
  <c r="P161" i="59"/>
  <c r="AR161" i="59"/>
  <c r="F161" i="59"/>
  <c r="BX161" i="59"/>
  <c r="F171" i="59"/>
  <c r="BA181" i="59"/>
  <c r="BR181" i="59"/>
  <c r="AO201" i="59"/>
  <c r="AX201" i="59"/>
  <c r="BU201" i="59"/>
  <c r="L211" i="59"/>
  <c r="AN211" i="59"/>
  <c r="BP211" i="59"/>
  <c r="AA221" i="59"/>
  <c r="AL231" i="59"/>
  <c r="G241" i="59"/>
  <c r="O261" i="59"/>
  <c r="BS261" i="59"/>
  <c r="BV261" i="59"/>
  <c r="W271" i="59"/>
  <c r="AK271" i="59"/>
  <c r="AY271" i="59"/>
  <c r="BP271" i="59"/>
  <c r="P281" i="59"/>
  <c r="BF281" i="59"/>
  <c r="BT281" i="59"/>
  <c r="AK301" i="59"/>
  <c r="AS341" i="59"/>
  <c r="BU341" i="59"/>
  <c r="AE351" i="59"/>
  <c r="AS351" i="59"/>
  <c r="BU351" i="59"/>
  <c r="F391" i="59"/>
  <c r="T391" i="59"/>
  <c r="AV391" i="59"/>
  <c r="BJ391" i="59"/>
  <c r="BX391" i="59"/>
  <c r="AJ421" i="59"/>
  <c r="X91" i="59"/>
  <c r="U121" i="59"/>
  <c r="AI131" i="59"/>
  <c r="BK131" i="59"/>
  <c r="AQ141" i="59"/>
  <c r="BD151" i="59"/>
  <c r="N161" i="59"/>
  <c r="BD161" i="59"/>
  <c r="BG191" i="59"/>
  <c r="BS201" i="59"/>
  <c r="AH211" i="59"/>
  <c r="V231" i="59"/>
  <c r="AJ231" i="59"/>
  <c r="BL231" i="59"/>
  <c r="BF241" i="59"/>
  <c r="AL311" i="59"/>
  <c r="AZ311" i="59"/>
  <c r="I321" i="59"/>
  <c r="AK321" i="59"/>
  <c r="BM321" i="59"/>
  <c r="CA321" i="59"/>
  <c r="F341" i="59"/>
  <c r="T341" i="59"/>
  <c r="AH341" i="59"/>
  <c r="AV341" i="59"/>
  <c r="BJ341" i="59"/>
  <c r="BX341" i="59"/>
  <c r="S351" i="59"/>
  <c r="AG351" i="59"/>
  <c r="AU351" i="59"/>
  <c r="BI351" i="59"/>
  <c r="BW351" i="59"/>
  <c r="H361" i="59"/>
  <c r="V361" i="59"/>
  <c r="AX361" i="59"/>
  <c r="BZ361" i="59"/>
  <c r="L451" i="59"/>
  <c r="Z451" i="59"/>
  <c r="AN451" i="59"/>
  <c r="BB451" i="59"/>
  <c r="BP451" i="59"/>
  <c r="BI11" i="59"/>
  <c r="AM41" i="59"/>
  <c r="CA51" i="59"/>
  <c r="AG71" i="59"/>
  <c r="CA71" i="59"/>
  <c r="AE121" i="59"/>
  <c r="AS121" i="59"/>
  <c r="AZ151" i="59"/>
  <c r="K201" i="59"/>
  <c r="AR211" i="59"/>
  <c r="AV211" i="59"/>
  <c r="G221" i="59"/>
  <c r="U221" i="59"/>
  <c r="AW221" i="59"/>
  <c r="BY221" i="59"/>
  <c r="BV231" i="59"/>
  <c r="AS271" i="59"/>
  <c r="BG271" i="59"/>
  <c r="AG281" i="59"/>
  <c r="BI281" i="59"/>
  <c r="L291" i="59"/>
  <c r="Z291" i="59"/>
  <c r="AH311" i="59"/>
  <c r="AV311" i="59"/>
  <c r="BJ311" i="59"/>
  <c r="BX311" i="59"/>
  <c r="AF401" i="59"/>
  <c r="BH401" i="59"/>
  <c r="BV401" i="59"/>
  <c r="AD451" i="59"/>
  <c r="AR451" i="59"/>
  <c r="BF451" i="59"/>
  <c r="BT451" i="59"/>
  <c r="W241" i="59"/>
  <c r="I251" i="59"/>
  <c r="W251" i="59"/>
  <c r="BM251" i="59"/>
  <c r="BO291" i="59"/>
  <c r="AN301" i="59"/>
  <c r="BP301" i="59"/>
  <c r="BE311" i="59"/>
  <c r="M331" i="59"/>
  <c r="AA331" i="59"/>
  <c r="BC331" i="59"/>
  <c r="AA341" i="59"/>
  <c r="P381" i="59"/>
  <c r="AR381" i="59"/>
  <c r="BF381" i="59"/>
  <c r="BT381" i="59"/>
  <c r="AD381" i="59"/>
  <c r="K471" i="59"/>
  <c r="Y471" i="59"/>
  <c r="AM471" i="59"/>
  <c r="BA471" i="59"/>
  <c r="BO471" i="59"/>
  <c r="M441" i="59"/>
  <c r="AO441" i="59"/>
  <c r="BC441" i="59"/>
  <c r="BQ441" i="59"/>
  <c r="U31" i="59"/>
  <c r="AM91" i="59"/>
  <c r="BN121" i="59"/>
  <c r="K151" i="59"/>
  <c r="BM201" i="59"/>
  <c r="BG211" i="59"/>
  <c r="G211" i="59"/>
  <c r="AW231" i="59"/>
  <c r="K311" i="59"/>
  <c r="BA311" i="59"/>
  <c r="AF321" i="59"/>
  <c r="BH321" i="59"/>
  <c r="BV321" i="59"/>
  <c r="AY331" i="59"/>
  <c r="R371" i="59"/>
  <c r="AT371" i="59"/>
  <c r="BH371" i="59"/>
  <c r="AY391" i="59"/>
  <c r="BM391" i="59"/>
  <c r="X411" i="59"/>
  <c r="AL411" i="59"/>
  <c r="AZ411" i="59"/>
  <c r="I351" i="59"/>
  <c r="AK351" i="59"/>
  <c r="AF381" i="59"/>
  <c r="AT381" i="59"/>
  <c r="BH381" i="59"/>
  <c r="F431" i="59"/>
  <c r="T431" i="59"/>
  <c r="AH431" i="59"/>
  <c r="BJ431" i="59"/>
  <c r="BX431" i="59"/>
  <c r="M451" i="59"/>
  <c r="AA451" i="59"/>
  <c r="AO451" i="59"/>
  <c r="BQ451" i="59"/>
  <c r="H491" i="59"/>
  <c r="V491" i="59"/>
  <c r="AJ491" i="59"/>
  <c r="AX491" i="59"/>
  <c r="BL491" i="59"/>
  <c r="BZ491" i="59"/>
  <c r="AZ341" i="59"/>
  <c r="BL371" i="59"/>
  <c r="J391" i="59"/>
  <c r="AZ391" i="59"/>
  <c r="BN391" i="59"/>
  <c r="J441" i="59"/>
  <c r="X441" i="59"/>
  <c r="BN441" i="59"/>
  <c r="X481" i="59"/>
  <c r="AL481" i="59"/>
  <c r="AZ481" i="59"/>
  <c r="BN481" i="59"/>
  <c r="P301" i="59"/>
  <c r="AD301" i="59"/>
  <c r="BT301" i="59"/>
  <c r="AW311" i="59"/>
  <c r="AI311" i="59"/>
  <c r="BD341" i="59"/>
  <c r="BR341" i="59"/>
  <c r="E421" i="59"/>
  <c r="S421" i="59"/>
  <c r="AG421" i="59"/>
  <c r="AU421" i="59"/>
  <c r="BI421" i="59"/>
  <c r="BW421" i="59"/>
  <c r="R461" i="59"/>
  <c r="AF461" i="59"/>
  <c r="AT461" i="59"/>
  <c r="BH461" i="59"/>
  <c r="BV461" i="59"/>
  <c r="BS251" i="59"/>
  <c r="AR261" i="59"/>
  <c r="M291" i="59"/>
  <c r="AA291" i="59"/>
  <c r="O321" i="59"/>
  <c r="AC321" i="59"/>
  <c r="BE321" i="59"/>
  <c r="AB341" i="59"/>
  <c r="CA351" i="59"/>
  <c r="W141" i="59"/>
  <c r="BD201" i="59"/>
  <c r="O211" i="59"/>
  <c r="AC211" i="59"/>
  <c r="S231" i="59"/>
  <c r="N281" i="59"/>
  <c r="AB281" i="59"/>
  <c r="BR281" i="59"/>
  <c r="AE291" i="59"/>
  <c r="BU291" i="59"/>
  <c r="AD331" i="59"/>
  <c r="BT331" i="59"/>
  <c r="E341" i="59"/>
  <c r="AG341" i="59"/>
  <c r="T351" i="59"/>
  <c r="BX351" i="59"/>
  <c r="BJ351" i="59"/>
  <c r="Y361" i="59"/>
  <c r="AM361" i="59"/>
  <c r="BO361" i="59"/>
  <c r="O381" i="59"/>
  <c r="BV381" i="59"/>
  <c r="W461" i="59"/>
  <c r="AY461" i="59"/>
  <c r="BM461" i="59"/>
  <c r="E481" i="59"/>
  <c r="S481" i="59"/>
  <c r="AG481" i="59"/>
  <c r="AU481" i="59"/>
  <c r="BI481" i="59"/>
  <c r="BW481" i="59"/>
  <c r="AD321" i="59"/>
  <c r="AH361" i="59"/>
  <c r="BX361" i="59"/>
  <c r="Y411" i="59"/>
  <c r="BA411" i="59"/>
  <c r="BO411" i="59"/>
  <c r="AF431" i="59"/>
  <c r="AT431" i="59"/>
  <c r="K441" i="59"/>
  <c r="Y441" i="59"/>
  <c r="BO441" i="59"/>
  <c r="L471" i="59"/>
  <c r="Z471" i="59"/>
  <c r="AN471" i="59"/>
  <c r="BB471" i="59"/>
  <c r="BB491" i="59"/>
  <c r="BP491" i="59"/>
  <c r="F371" i="59"/>
  <c r="AA401" i="59"/>
  <c r="Z151" i="59"/>
  <c r="BV211" i="59"/>
  <c r="P221" i="59"/>
  <c r="BA241" i="59"/>
  <c r="BX301" i="59"/>
  <c r="L321" i="59"/>
  <c r="BP321" i="59"/>
  <c r="BO331" i="59"/>
  <c r="BA341" i="59"/>
  <c r="BB351" i="59"/>
  <c r="AR351" i="59"/>
  <c r="BF361" i="59"/>
  <c r="BT361" i="59"/>
  <c r="W371" i="59"/>
  <c r="BM371" i="59"/>
  <c r="AF391" i="59"/>
  <c r="AT391" i="59"/>
  <c r="AD401" i="59"/>
  <c r="BC401" i="59"/>
  <c r="G411" i="59"/>
  <c r="AW411" i="59"/>
  <c r="AH451" i="59"/>
  <c r="BJ451" i="59"/>
  <c r="BX451" i="59"/>
  <c r="O461" i="59"/>
  <c r="AQ461" i="59"/>
  <c r="BS461" i="59"/>
  <c r="AO151" i="59"/>
  <c r="H191" i="59"/>
  <c r="BP241" i="59"/>
  <c r="K251" i="59"/>
  <c r="G301" i="59"/>
  <c r="BG361" i="59"/>
  <c r="AV361" i="59"/>
  <c r="BU361" i="59"/>
  <c r="AK381" i="59"/>
  <c r="AY381" i="59"/>
  <c r="AM411" i="59"/>
  <c r="Q421" i="59"/>
  <c r="AS421" i="59"/>
  <c r="BU421" i="59"/>
  <c r="AE421" i="59"/>
  <c r="AC431" i="59"/>
  <c r="BE431" i="59"/>
  <c r="I471" i="59"/>
  <c r="W471" i="59"/>
  <c r="AK471" i="59"/>
  <c r="CA471" i="59"/>
  <c r="BX411" i="59"/>
  <c r="O421" i="59"/>
  <c r="AC421" i="59"/>
  <c r="BS421" i="59"/>
  <c r="P431" i="59"/>
  <c r="AD431" i="59"/>
  <c r="I481" i="59"/>
  <c r="W481" i="59"/>
  <c r="AY481" i="59"/>
  <c r="CA481" i="59"/>
  <c r="AW321" i="59"/>
  <c r="BJ331" i="59"/>
  <c r="AV331" i="59"/>
  <c r="V341" i="59"/>
  <c r="AX341" i="59"/>
  <c r="X351" i="59"/>
  <c r="AC371" i="59"/>
  <c r="L381" i="59"/>
  <c r="AX381" i="59"/>
  <c r="AO391" i="59"/>
  <c r="I401" i="59"/>
  <c r="BM401" i="59"/>
  <c r="BM421" i="59"/>
  <c r="I451" i="59"/>
  <c r="AK451" i="59"/>
  <c r="AY451" i="59"/>
  <c r="CA451" i="59"/>
  <c r="E491" i="59"/>
  <c r="S491" i="59"/>
  <c r="AG491" i="59"/>
  <c r="AU491" i="59"/>
  <c r="BW491" i="59"/>
  <c r="R501" i="59"/>
  <c r="AF501" i="59"/>
  <c r="BH501" i="59"/>
  <c r="BV501" i="59"/>
  <c r="AE301" i="59"/>
  <c r="AS301" i="59"/>
  <c r="AX321" i="59"/>
  <c r="BK331" i="59"/>
  <c r="BY331" i="59"/>
  <c r="AM351" i="59"/>
  <c r="AP361" i="59"/>
  <c r="P371" i="59"/>
  <c r="AR371" i="59"/>
  <c r="AC411" i="59"/>
  <c r="J421" i="59"/>
  <c r="X421" i="59"/>
  <c r="AL421" i="59"/>
  <c r="AZ421" i="59"/>
  <c r="BN421" i="59"/>
  <c r="AZ451" i="59"/>
  <c r="N471" i="59"/>
  <c r="AB471" i="59"/>
  <c r="BD471" i="59"/>
  <c r="BR471" i="59"/>
  <c r="BE361" i="59"/>
  <c r="BG371" i="59"/>
  <c r="F411" i="59"/>
  <c r="W451" i="59"/>
  <c r="AN461" i="59"/>
  <c r="BB461" i="59"/>
  <c r="AA481" i="59"/>
  <c r="BC481" i="59"/>
  <c r="M431" i="59"/>
  <c r="BQ431" i="59"/>
  <c r="BY471" i="59"/>
  <c r="V411" i="59"/>
  <c r="AB431" i="59"/>
  <c r="BR431" i="59"/>
  <c r="AE441" i="59"/>
  <c r="AC491" i="59"/>
  <c r="AQ491" i="59"/>
  <c r="BE491" i="59"/>
  <c r="BI461" i="59"/>
  <c r="X471" i="59"/>
  <c r="BN471" i="59"/>
  <c r="AC451" i="59"/>
  <c r="AQ451" i="59"/>
  <c r="J461" i="59"/>
  <c r="BN461" i="59"/>
  <c r="AL461" i="59"/>
  <c r="AQ471" i="59"/>
  <c r="BW321" i="59"/>
  <c r="BQ351" i="59"/>
  <c r="L361" i="59"/>
  <c r="BY391" i="59"/>
  <c r="S401" i="59"/>
  <c r="R411" i="59"/>
  <c r="AF411" i="59"/>
  <c r="AT411" i="59"/>
  <c r="BH411" i="59"/>
  <c r="BV411" i="59"/>
  <c r="AN421" i="59"/>
  <c r="BR351" i="59"/>
  <c r="AA361" i="59"/>
  <c r="AX391" i="59"/>
  <c r="AH401" i="59"/>
  <c r="O441" i="59"/>
  <c r="BS441" i="59"/>
  <c r="AG471" i="59"/>
  <c r="BI471" i="59"/>
  <c r="BW471" i="59"/>
  <c r="AI471" i="59"/>
  <c r="AM491" i="59"/>
  <c r="BO491" i="59"/>
  <c r="AM501" i="59"/>
  <c r="BO501" i="59"/>
  <c r="AE381" i="59"/>
  <c r="AW401" i="59"/>
  <c r="T441" i="59"/>
  <c r="N501" i="59"/>
  <c r="AB501" i="59"/>
  <c r="AP501" i="59"/>
  <c r="BD501" i="59"/>
  <c r="BR501" i="59"/>
  <c r="BA501" i="59"/>
  <c r="AI441" i="59"/>
  <c r="AF451" i="59"/>
  <c r="BG491" i="59"/>
  <c r="BU491" i="59"/>
  <c r="M501" i="59"/>
  <c r="BC501" i="59"/>
  <c r="U431" i="59"/>
  <c r="AW431" i="59"/>
  <c r="AX441" i="59"/>
  <c r="G451" i="59"/>
  <c r="AW451" i="59"/>
  <c r="U461" i="59"/>
  <c r="F491" i="59"/>
  <c r="AV491" i="59"/>
  <c r="AH491" i="59"/>
  <c r="BD421" i="59"/>
  <c r="AJ431" i="59"/>
  <c r="BM441" i="59"/>
  <c r="AJ461" i="59"/>
  <c r="H481" i="59"/>
  <c r="AJ481" i="59"/>
  <c r="BL481" i="59"/>
  <c r="Q501" i="59"/>
  <c r="AS501" i="59"/>
  <c r="BG501" i="59"/>
  <c r="F501" i="59"/>
  <c r="BC461" i="59"/>
  <c r="X491" i="59"/>
  <c r="AZ491" i="59"/>
  <c r="BJ501" i="59"/>
  <c r="BX501" i="59"/>
  <c r="BF471" i="59"/>
  <c r="AE481" i="59"/>
  <c r="W501" i="59"/>
  <c r="AY501" i="59"/>
  <c r="BU471" i="59"/>
  <c r="AT481" i="59"/>
  <c r="N491" i="59"/>
  <c r="AK501" i="59"/>
  <c r="R471" i="59"/>
  <c r="U481" i="59"/>
  <c r="I491" i="59"/>
  <c r="AR491" i="59"/>
  <c r="AE431" i="59"/>
  <c r="Y461" i="59"/>
  <c r="M471" i="59"/>
  <c r="CA491" i="59"/>
  <c r="B4" i="61" l="1"/>
  <c r="B53" i="61" l="1"/>
  <c r="D53" i="61" s="1"/>
  <c r="B52" i="61"/>
  <c r="D52" i="61" s="1"/>
  <c r="B51" i="61"/>
  <c r="D51" i="61" s="1"/>
  <c r="B50" i="61"/>
  <c r="B49" i="61"/>
  <c r="D49" i="61" s="1"/>
  <c r="B48" i="61"/>
  <c r="D48" i="61" s="1"/>
  <c r="B47" i="61"/>
  <c r="D47" i="61" s="1"/>
  <c r="B46" i="61"/>
  <c r="D46" i="61" s="1"/>
  <c r="B45" i="61"/>
  <c r="D45" i="61" s="1"/>
  <c r="B44" i="61"/>
  <c r="D44" i="61" s="1"/>
  <c r="B43" i="61"/>
  <c r="B42" i="61"/>
  <c r="D42" i="61" s="1"/>
  <c r="B41" i="61"/>
  <c r="D41" i="61" s="1"/>
  <c r="B40" i="61"/>
  <c r="D40" i="61" s="1"/>
  <c r="B39" i="61"/>
  <c r="D39" i="61" s="1"/>
  <c r="B38" i="61"/>
  <c r="B37" i="61"/>
  <c r="D37" i="61" s="1"/>
  <c r="B36" i="61"/>
  <c r="D36" i="61" s="1"/>
  <c r="B35" i="61"/>
  <c r="D35" i="61" s="1"/>
  <c r="B34" i="61"/>
  <c r="D34" i="61" s="1"/>
  <c r="B33" i="61"/>
  <c r="D33" i="61" s="1"/>
  <c r="B32" i="61"/>
  <c r="D32" i="61" s="1"/>
  <c r="B31" i="61"/>
  <c r="B30" i="61"/>
  <c r="B29" i="61"/>
  <c r="D29" i="61" s="1"/>
  <c r="B28" i="61"/>
  <c r="D28" i="61" s="1"/>
  <c r="B27" i="61"/>
  <c r="B26" i="61"/>
  <c r="B25" i="61"/>
  <c r="D25" i="61" s="1"/>
  <c r="B24" i="61"/>
  <c r="D24" i="61" s="1"/>
  <c r="B23" i="61"/>
  <c r="D23" i="61" s="1"/>
  <c r="B22" i="61"/>
  <c r="D22" i="61" s="1"/>
  <c r="B21" i="61"/>
  <c r="B20" i="61"/>
  <c r="D20" i="61" s="1"/>
  <c r="B19" i="61"/>
  <c r="B18" i="61"/>
  <c r="D18" i="61" s="1"/>
  <c r="B17" i="61"/>
  <c r="D17" i="61" s="1"/>
  <c r="B16" i="61"/>
  <c r="D16" i="61" s="1"/>
  <c r="B15" i="61"/>
  <c r="D15" i="61" s="1"/>
  <c r="B14" i="61"/>
  <c r="B13" i="61"/>
  <c r="B12" i="61"/>
  <c r="D12" i="61" s="1"/>
  <c r="B11" i="61"/>
  <c r="D11" i="61" s="1"/>
  <c r="B10" i="61"/>
  <c r="D10" i="61" s="1"/>
  <c r="B9" i="61"/>
  <c r="D9" i="61" s="1"/>
  <c r="B8" i="61"/>
  <c r="D8" i="61" s="1"/>
  <c r="B7" i="61"/>
  <c r="B6" i="61"/>
  <c r="B5" i="61"/>
  <c r="D5" i="61" s="1"/>
  <c r="D21" i="61"/>
  <c r="B54" i="61" l="1"/>
  <c r="D4" i="61"/>
  <c r="D6" i="61"/>
  <c r="D27" i="61"/>
  <c r="D30" i="61"/>
  <c r="D7" i="61"/>
  <c r="D13" i="61"/>
  <c r="D19" i="61"/>
  <c r="D31" i="61"/>
  <c r="D43" i="61"/>
  <c r="D14" i="61"/>
  <c r="D26" i="61"/>
  <c r="D38" i="61"/>
  <c r="D50" i="61"/>
  <c r="R15" i="33"/>
  <c r="C55" i="61" l="1"/>
  <c r="C54" i="61"/>
  <c r="D54" i="61"/>
  <c r="U5" i="11"/>
  <c r="T5" i="11"/>
  <c r="S5" i="11"/>
  <c r="J54" i="60" l="1"/>
  <c r="J53" i="60"/>
  <c r="J52" i="60"/>
  <c r="J51" i="60"/>
  <c r="J50" i="60"/>
  <c r="J49" i="60"/>
  <c r="J48" i="60"/>
  <c r="J47" i="60"/>
  <c r="J46" i="60"/>
  <c r="J45" i="60"/>
  <c r="J44" i="60"/>
  <c r="J43" i="60"/>
  <c r="J42" i="60"/>
  <c r="J41" i="60"/>
  <c r="J40" i="60"/>
  <c r="J39" i="60"/>
  <c r="J38" i="60"/>
  <c r="J37" i="60"/>
  <c r="J36" i="60"/>
  <c r="J35" i="60"/>
  <c r="J34" i="60"/>
  <c r="J33" i="60"/>
  <c r="J32" i="60"/>
  <c r="J31" i="60"/>
  <c r="J30" i="60"/>
  <c r="J29" i="60"/>
  <c r="J28" i="60"/>
  <c r="J27" i="60"/>
  <c r="J26" i="60"/>
  <c r="J25" i="60"/>
  <c r="J24" i="60"/>
  <c r="J23" i="60"/>
  <c r="J22" i="60"/>
  <c r="J21" i="60"/>
  <c r="J20" i="60"/>
  <c r="J19" i="60"/>
  <c r="J18" i="60"/>
  <c r="J17" i="60"/>
  <c r="J16" i="60"/>
  <c r="J15" i="60"/>
  <c r="J14" i="60"/>
  <c r="J13" i="60"/>
  <c r="J12" i="60"/>
  <c r="J11" i="60"/>
  <c r="J10" i="60"/>
  <c r="J9" i="60"/>
  <c r="J8" i="60"/>
  <c r="J7" i="60"/>
  <c r="J6" i="60"/>
  <c r="R56" i="60"/>
  <c r="F55" i="60"/>
  <c r="F4" i="60" s="1"/>
  <c r="E55" i="60"/>
  <c r="E4" i="60" s="1"/>
  <c r="D55" i="60"/>
  <c r="D4" i="60" s="1"/>
  <c r="C55" i="60"/>
  <c r="C4" i="60" s="1"/>
  <c r="G54" i="60"/>
  <c r="G53" i="60"/>
  <c r="G52" i="60"/>
  <c r="G51" i="60"/>
  <c r="G50" i="60"/>
  <c r="G49" i="60"/>
  <c r="G48" i="60"/>
  <c r="G47" i="60"/>
  <c r="G46" i="60"/>
  <c r="G45" i="60"/>
  <c r="G44" i="60"/>
  <c r="G43" i="60"/>
  <c r="G42" i="60"/>
  <c r="G41" i="60"/>
  <c r="G40" i="60"/>
  <c r="G39" i="60"/>
  <c r="G38" i="60"/>
  <c r="G37" i="60"/>
  <c r="G36" i="60"/>
  <c r="G35" i="60"/>
  <c r="G34" i="60"/>
  <c r="G33" i="60"/>
  <c r="G32" i="60"/>
  <c r="G31" i="60"/>
  <c r="G30" i="60"/>
  <c r="G29" i="60"/>
  <c r="G28" i="60"/>
  <c r="G27" i="60"/>
  <c r="G26" i="60"/>
  <c r="G25" i="60"/>
  <c r="G24" i="60"/>
  <c r="G23" i="60"/>
  <c r="G22" i="60"/>
  <c r="G21" i="60"/>
  <c r="G20" i="60"/>
  <c r="G19" i="60"/>
  <c r="G18" i="60"/>
  <c r="G17" i="60"/>
  <c r="G16" i="60"/>
  <c r="G15" i="60"/>
  <c r="G14" i="60"/>
  <c r="G13" i="60"/>
  <c r="G12" i="60"/>
  <c r="G11" i="60"/>
  <c r="G10" i="60"/>
  <c r="G9" i="60"/>
  <c r="G8" i="60"/>
  <c r="G7" i="60"/>
  <c r="G6" i="60"/>
  <c r="G5" i="60"/>
  <c r="G55" i="60" l="1"/>
  <c r="U104" i="51" l="1"/>
  <c r="U105" i="51"/>
  <c r="U106" i="51"/>
  <c r="U107" i="51"/>
  <c r="U108" i="51"/>
  <c r="U109" i="51"/>
  <c r="AL170" i="51" l="1"/>
  <c r="AL171" i="51"/>
  <c r="AL172" i="51"/>
  <c r="AL173" i="51"/>
  <c r="AL174" i="51"/>
  <c r="AL175" i="51"/>
  <c r="AL176" i="51"/>
  <c r="AL177" i="51"/>
  <c r="AL178" i="51"/>
  <c r="AL179" i="51"/>
  <c r="AL180" i="51"/>
  <c r="AL181" i="51"/>
  <c r="AL182" i="51"/>
  <c r="AL183" i="51"/>
  <c r="AL184" i="51"/>
  <c r="AL185" i="51"/>
  <c r="AL186" i="51"/>
  <c r="AL187" i="51"/>
  <c r="AL188" i="51"/>
  <c r="AL189" i="51"/>
  <c r="AL190" i="51"/>
  <c r="AL191" i="51"/>
  <c r="AL192" i="51"/>
  <c r="AL193" i="51"/>
  <c r="AL194" i="51"/>
  <c r="AL195" i="51"/>
  <c r="AL196" i="51"/>
  <c r="AL197" i="51"/>
  <c r="AL198" i="51"/>
  <c r="AL199" i="51"/>
  <c r="AL200" i="51"/>
  <c r="AL201" i="51"/>
  <c r="AL202" i="51"/>
  <c r="AL203" i="51"/>
  <c r="AL204" i="51"/>
  <c r="AL205" i="51"/>
  <c r="AL206" i="51"/>
  <c r="AL207" i="51"/>
  <c r="AL208" i="51"/>
  <c r="AL209" i="51"/>
  <c r="AL210" i="51"/>
  <c r="AL211" i="51"/>
  <c r="AL212" i="51"/>
  <c r="AL213" i="51"/>
  <c r="AL214" i="51"/>
  <c r="AL215" i="51"/>
  <c r="AL216" i="51"/>
  <c r="AL217" i="51"/>
  <c r="AL218" i="51"/>
  <c r="AL219" i="51"/>
  <c r="AJ170" i="51"/>
  <c r="AJ171" i="51"/>
  <c r="AJ172" i="51"/>
  <c r="AJ173" i="51"/>
  <c r="AJ174" i="51"/>
  <c r="AJ175" i="51"/>
  <c r="AJ176" i="51"/>
  <c r="AJ177" i="51"/>
  <c r="AJ178" i="51"/>
  <c r="AJ179" i="51"/>
  <c r="AJ180" i="51"/>
  <c r="AJ181" i="51"/>
  <c r="AJ182" i="51"/>
  <c r="AJ183" i="51"/>
  <c r="AJ184" i="51"/>
  <c r="AJ185" i="51"/>
  <c r="AJ186" i="51"/>
  <c r="AJ187" i="51"/>
  <c r="AJ188" i="51"/>
  <c r="AJ189" i="51"/>
  <c r="AJ190" i="51"/>
  <c r="AJ191" i="51"/>
  <c r="AJ192" i="51"/>
  <c r="AJ193" i="51"/>
  <c r="AJ194" i="51"/>
  <c r="AJ195" i="51"/>
  <c r="AJ196" i="51"/>
  <c r="AJ197" i="51"/>
  <c r="AJ198" i="51"/>
  <c r="AJ199" i="51"/>
  <c r="AJ200" i="51"/>
  <c r="AJ201" i="51"/>
  <c r="AJ202" i="51"/>
  <c r="AJ203" i="51"/>
  <c r="AJ204" i="51"/>
  <c r="AJ205" i="51"/>
  <c r="AJ206" i="51"/>
  <c r="AJ207" i="51"/>
  <c r="AJ208" i="51"/>
  <c r="AJ209" i="51"/>
  <c r="AJ210" i="51"/>
  <c r="AJ211" i="51"/>
  <c r="AJ212" i="51"/>
  <c r="AJ213" i="51"/>
  <c r="AJ214" i="51"/>
  <c r="AJ215" i="51"/>
  <c r="AJ216" i="51"/>
  <c r="AJ217" i="51"/>
  <c r="AJ218" i="51"/>
  <c r="AJ219" i="51"/>
  <c r="AC171" i="51"/>
  <c r="AD171" i="51"/>
  <c r="AE171" i="51"/>
  <c r="AF171" i="51"/>
  <c r="AG171" i="51"/>
  <c r="AH171" i="51"/>
  <c r="AC172" i="51"/>
  <c r="AD172" i="51"/>
  <c r="AE172" i="51"/>
  <c r="AF172" i="51"/>
  <c r="AG172" i="51"/>
  <c r="AH172" i="51"/>
  <c r="AC173" i="51"/>
  <c r="AD173" i="51"/>
  <c r="AE173" i="51"/>
  <c r="AF173" i="51"/>
  <c r="AG173" i="51"/>
  <c r="AH173" i="51"/>
  <c r="AC174" i="51"/>
  <c r="AD174" i="51"/>
  <c r="AE174" i="51"/>
  <c r="AF174" i="51"/>
  <c r="AG174" i="51"/>
  <c r="AH174" i="51"/>
  <c r="AC175" i="51"/>
  <c r="AD175" i="51"/>
  <c r="AE175" i="51"/>
  <c r="AF175" i="51"/>
  <c r="AG175" i="51"/>
  <c r="AH175" i="51"/>
  <c r="AC176" i="51"/>
  <c r="AD176" i="51"/>
  <c r="AE176" i="51"/>
  <c r="AF176" i="51"/>
  <c r="AG176" i="51"/>
  <c r="AH176" i="51"/>
  <c r="AC177" i="51"/>
  <c r="AD177" i="51"/>
  <c r="AE177" i="51"/>
  <c r="AF177" i="51"/>
  <c r="AG177" i="51"/>
  <c r="AH177" i="51"/>
  <c r="AC178" i="51"/>
  <c r="AD178" i="51"/>
  <c r="AE178" i="51"/>
  <c r="AF178" i="51"/>
  <c r="AG178" i="51"/>
  <c r="AH178" i="51"/>
  <c r="AC179" i="51"/>
  <c r="AD179" i="51"/>
  <c r="AE179" i="51"/>
  <c r="AF179" i="51"/>
  <c r="AG179" i="51"/>
  <c r="AH179" i="51"/>
  <c r="AC180" i="51"/>
  <c r="AD180" i="51"/>
  <c r="AE180" i="51"/>
  <c r="AF180" i="51"/>
  <c r="AG180" i="51"/>
  <c r="AH180" i="51"/>
  <c r="AC181" i="51"/>
  <c r="AD181" i="51"/>
  <c r="AE181" i="51"/>
  <c r="AF181" i="51"/>
  <c r="AG181" i="51"/>
  <c r="AH181" i="51"/>
  <c r="AC182" i="51"/>
  <c r="AD182" i="51"/>
  <c r="AE182" i="51"/>
  <c r="AF182" i="51"/>
  <c r="AG182" i="51"/>
  <c r="AH182" i="51"/>
  <c r="AC183" i="51"/>
  <c r="AD183" i="51"/>
  <c r="AE183" i="51"/>
  <c r="AF183" i="51"/>
  <c r="AG183" i="51"/>
  <c r="AH183" i="51"/>
  <c r="AC184" i="51"/>
  <c r="AD184" i="51"/>
  <c r="AE184" i="51"/>
  <c r="AF184" i="51"/>
  <c r="AG184" i="51"/>
  <c r="AH184" i="51"/>
  <c r="AC185" i="51"/>
  <c r="AD185" i="51"/>
  <c r="AE185" i="51"/>
  <c r="AF185" i="51"/>
  <c r="AG185" i="51"/>
  <c r="AH185" i="51"/>
  <c r="AC186" i="51"/>
  <c r="AD186" i="51"/>
  <c r="AE186" i="51"/>
  <c r="AF186" i="51"/>
  <c r="AG186" i="51"/>
  <c r="AH186" i="51"/>
  <c r="AC187" i="51"/>
  <c r="AD187" i="51"/>
  <c r="AE187" i="51"/>
  <c r="AF187" i="51"/>
  <c r="AG187" i="51"/>
  <c r="AH187" i="51"/>
  <c r="AC188" i="51"/>
  <c r="AD188" i="51"/>
  <c r="AE188" i="51"/>
  <c r="AF188" i="51"/>
  <c r="AG188" i="51"/>
  <c r="AH188" i="51"/>
  <c r="AC189" i="51"/>
  <c r="AD189" i="51"/>
  <c r="AE189" i="51"/>
  <c r="AF189" i="51"/>
  <c r="AG189" i="51"/>
  <c r="AH189" i="51"/>
  <c r="AC190" i="51"/>
  <c r="AD190" i="51"/>
  <c r="AE190" i="51"/>
  <c r="AF190" i="51"/>
  <c r="AG190" i="51"/>
  <c r="AH190" i="51"/>
  <c r="AC191" i="51"/>
  <c r="AD191" i="51"/>
  <c r="AE191" i="51"/>
  <c r="AF191" i="51"/>
  <c r="AG191" i="51"/>
  <c r="AH191" i="51"/>
  <c r="AC192" i="51"/>
  <c r="AD192" i="51"/>
  <c r="AE192" i="51"/>
  <c r="AF192" i="51"/>
  <c r="AG192" i="51"/>
  <c r="AH192" i="51"/>
  <c r="AC193" i="51"/>
  <c r="AD193" i="51"/>
  <c r="AE193" i="51"/>
  <c r="AF193" i="51"/>
  <c r="AG193" i="51"/>
  <c r="AH193" i="51"/>
  <c r="AC194" i="51"/>
  <c r="AD194" i="51"/>
  <c r="AE194" i="51"/>
  <c r="AF194" i="51"/>
  <c r="AG194" i="51"/>
  <c r="AH194" i="51"/>
  <c r="AC195" i="51"/>
  <c r="AD195" i="51"/>
  <c r="AE195" i="51"/>
  <c r="AF195" i="51"/>
  <c r="AG195" i="51"/>
  <c r="AH195" i="51"/>
  <c r="AC196" i="51"/>
  <c r="AD196" i="51"/>
  <c r="AE196" i="51"/>
  <c r="AF196" i="51"/>
  <c r="AG196" i="51"/>
  <c r="AH196" i="51"/>
  <c r="AC197" i="51"/>
  <c r="AD197" i="51"/>
  <c r="AE197" i="51"/>
  <c r="AF197" i="51"/>
  <c r="AG197" i="51"/>
  <c r="AH197" i="51"/>
  <c r="AC198" i="51"/>
  <c r="AD198" i="51"/>
  <c r="AE198" i="51"/>
  <c r="AF198" i="51"/>
  <c r="AG198" i="51"/>
  <c r="AH198" i="51"/>
  <c r="AC199" i="51"/>
  <c r="AD199" i="51"/>
  <c r="AE199" i="51"/>
  <c r="AF199" i="51"/>
  <c r="AG199" i="51"/>
  <c r="AH199" i="51"/>
  <c r="AC200" i="51"/>
  <c r="AD200" i="51"/>
  <c r="AE200" i="51"/>
  <c r="AF200" i="51"/>
  <c r="AG200" i="51"/>
  <c r="AH200" i="51"/>
  <c r="AC201" i="51"/>
  <c r="AD201" i="51"/>
  <c r="AE201" i="51"/>
  <c r="AF201" i="51"/>
  <c r="AG201" i="51"/>
  <c r="AH201" i="51"/>
  <c r="AC202" i="51"/>
  <c r="AD202" i="51"/>
  <c r="AE202" i="51"/>
  <c r="AF202" i="51"/>
  <c r="AG202" i="51"/>
  <c r="AH202" i="51"/>
  <c r="AC203" i="51"/>
  <c r="AD203" i="51"/>
  <c r="AE203" i="51"/>
  <c r="AF203" i="51"/>
  <c r="AG203" i="51"/>
  <c r="AH203" i="51"/>
  <c r="AC204" i="51"/>
  <c r="AD204" i="51"/>
  <c r="AE204" i="51"/>
  <c r="AF204" i="51"/>
  <c r="AG204" i="51"/>
  <c r="AH204" i="51"/>
  <c r="AC205" i="51"/>
  <c r="AD205" i="51"/>
  <c r="AE205" i="51"/>
  <c r="AF205" i="51"/>
  <c r="AG205" i="51"/>
  <c r="AH205" i="51"/>
  <c r="AC206" i="51"/>
  <c r="AD206" i="51"/>
  <c r="AE206" i="51"/>
  <c r="AF206" i="51"/>
  <c r="AG206" i="51"/>
  <c r="AH206" i="51"/>
  <c r="AC207" i="51"/>
  <c r="AD207" i="51"/>
  <c r="AE207" i="51"/>
  <c r="AF207" i="51"/>
  <c r="AG207" i="51"/>
  <c r="AH207" i="51"/>
  <c r="AC208" i="51"/>
  <c r="AD208" i="51"/>
  <c r="AE208" i="51"/>
  <c r="AF208" i="51"/>
  <c r="AG208" i="51"/>
  <c r="AH208" i="51"/>
  <c r="AC209" i="51"/>
  <c r="AD209" i="51"/>
  <c r="AE209" i="51"/>
  <c r="AF209" i="51"/>
  <c r="AG209" i="51"/>
  <c r="AH209" i="51"/>
  <c r="AC210" i="51"/>
  <c r="AD210" i="51"/>
  <c r="AE210" i="51"/>
  <c r="AF210" i="51"/>
  <c r="AG210" i="51"/>
  <c r="AH210" i="51"/>
  <c r="AC211" i="51"/>
  <c r="AD211" i="51"/>
  <c r="AE211" i="51"/>
  <c r="AF211" i="51"/>
  <c r="AG211" i="51"/>
  <c r="AH211" i="51"/>
  <c r="AC212" i="51"/>
  <c r="AD212" i="51"/>
  <c r="AE212" i="51"/>
  <c r="AF212" i="51"/>
  <c r="AG212" i="51"/>
  <c r="AH212" i="51"/>
  <c r="AC213" i="51"/>
  <c r="AD213" i="51"/>
  <c r="AE213" i="51"/>
  <c r="AF213" i="51"/>
  <c r="AG213" i="51"/>
  <c r="AH213" i="51"/>
  <c r="AC214" i="51"/>
  <c r="AD214" i="51"/>
  <c r="AE214" i="51"/>
  <c r="AF214" i="51"/>
  <c r="AG214" i="51"/>
  <c r="AH214" i="51"/>
  <c r="AC215" i="51"/>
  <c r="AD215" i="51"/>
  <c r="AE215" i="51"/>
  <c r="AF215" i="51"/>
  <c r="AG215" i="51"/>
  <c r="AH215" i="51"/>
  <c r="AC216" i="51"/>
  <c r="AD216" i="51"/>
  <c r="AE216" i="51"/>
  <c r="AF216" i="51"/>
  <c r="AG216" i="51"/>
  <c r="AH216" i="51"/>
  <c r="AC217" i="51"/>
  <c r="AD217" i="51"/>
  <c r="AE217" i="51"/>
  <c r="AF217" i="51"/>
  <c r="AG217" i="51"/>
  <c r="AH217" i="51"/>
  <c r="AC218" i="51"/>
  <c r="AD218" i="51"/>
  <c r="AE218" i="51"/>
  <c r="AF218" i="51"/>
  <c r="AG218" i="51"/>
  <c r="AH218" i="51"/>
  <c r="AC219" i="51"/>
  <c r="AD219" i="51"/>
  <c r="AE219" i="51"/>
  <c r="AF219" i="51"/>
  <c r="AG219" i="51"/>
  <c r="AH219" i="51"/>
  <c r="AD170" i="51"/>
  <c r="AE170" i="51"/>
  <c r="AF170" i="51"/>
  <c r="AG170" i="51"/>
  <c r="AH170" i="51"/>
  <c r="AC170" i="51"/>
  <c r="Y219" i="51"/>
  <c r="Y218" i="51"/>
  <c r="Y217" i="51"/>
  <c r="Y216" i="51"/>
  <c r="Y215" i="51"/>
  <c r="Y214" i="51"/>
  <c r="Y213" i="51"/>
  <c r="Y212" i="51"/>
  <c r="Y211" i="51"/>
  <c r="Y210" i="51"/>
  <c r="Y209" i="51"/>
  <c r="Y208" i="51"/>
  <c r="Y207" i="51"/>
  <c r="Y206" i="51"/>
  <c r="Y205" i="51"/>
  <c r="Y204" i="51"/>
  <c r="Y203" i="51"/>
  <c r="Y202" i="51"/>
  <c r="Y201" i="51"/>
  <c r="Y200" i="51"/>
  <c r="Y199" i="51"/>
  <c r="Y198" i="51"/>
  <c r="Y197" i="51"/>
  <c r="Y196" i="51"/>
  <c r="Y195" i="51"/>
  <c r="Y194" i="51"/>
  <c r="Y193" i="51"/>
  <c r="Y192" i="51"/>
  <c r="Y191" i="51"/>
  <c r="Y190" i="51"/>
  <c r="Y189" i="51"/>
  <c r="Y188" i="51"/>
  <c r="Y187" i="51"/>
  <c r="Y186" i="51"/>
  <c r="Y185" i="51"/>
  <c r="Y184" i="51"/>
  <c r="Y183" i="51"/>
  <c r="Y182" i="51"/>
  <c r="Y181" i="51"/>
  <c r="Y180" i="51"/>
  <c r="Y179" i="51"/>
  <c r="Y178" i="51"/>
  <c r="Y177" i="51"/>
  <c r="Y176" i="51"/>
  <c r="Y175" i="51"/>
  <c r="Y174" i="51"/>
  <c r="Y173" i="51"/>
  <c r="Y172" i="51"/>
  <c r="Y171" i="51"/>
  <c r="Y170" i="51"/>
  <c r="W219" i="51"/>
  <c r="W218" i="51"/>
  <c r="W217" i="51"/>
  <c r="W216" i="51"/>
  <c r="W215" i="51"/>
  <c r="W214" i="51"/>
  <c r="W213" i="51"/>
  <c r="W212" i="51"/>
  <c r="W211" i="51"/>
  <c r="W210" i="51"/>
  <c r="W209" i="51"/>
  <c r="W208" i="51"/>
  <c r="W207" i="51"/>
  <c r="W206" i="51"/>
  <c r="W205" i="51"/>
  <c r="W204" i="51"/>
  <c r="W203" i="51"/>
  <c r="W202" i="51"/>
  <c r="W201" i="51"/>
  <c r="W200" i="51"/>
  <c r="W199" i="51"/>
  <c r="W198" i="51"/>
  <c r="W197" i="51"/>
  <c r="W196" i="51"/>
  <c r="W195" i="51"/>
  <c r="W194" i="51"/>
  <c r="W193" i="51"/>
  <c r="W192" i="51"/>
  <c r="W191" i="51"/>
  <c r="W190" i="51"/>
  <c r="W189" i="51"/>
  <c r="W188" i="51"/>
  <c r="W187" i="51"/>
  <c r="W186" i="51"/>
  <c r="W185" i="51"/>
  <c r="W184" i="51"/>
  <c r="W183" i="51"/>
  <c r="W182" i="51"/>
  <c r="W181" i="51"/>
  <c r="W180" i="51"/>
  <c r="W179" i="51"/>
  <c r="W178" i="51"/>
  <c r="W177" i="51"/>
  <c r="W176" i="51"/>
  <c r="W175" i="51"/>
  <c r="W174" i="51"/>
  <c r="W173" i="51"/>
  <c r="W172" i="51"/>
  <c r="W171" i="51"/>
  <c r="W170" i="51"/>
  <c r="U219" i="51"/>
  <c r="T219" i="51"/>
  <c r="S219" i="51"/>
  <c r="R219" i="51"/>
  <c r="Q219" i="51"/>
  <c r="P219" i="51"/>
  <c r="U218" i="51"/>
  <c r="T218" i="51"/>
  <c r="S218" i="51"/>
  <c r="R218" i="51"/>
  <c r="Q218" i="51"/>
  <c r="P218" i="51"/>
  <c r="U217" i="51"/>
  <c r="T217" i="51"/>
  <c r="S217" i="51"/>
  <c r="R217" i="51"/>
  <c r="Q217" i="51"/>
  <c r="P217" i="51"/>
  <c r="U216" i="51"/>
  <c r="T216" i="51"/>
  <c r="S216" i="51"/>
  <c r="R216" i="51"/>
  <c r="Q216" i="51"/>
  <c r="P216" i="51"/>
  <c r="U215" i="51"/>
  <c r="T215" i="51"/>
  <c r="S215" i="51"/>
  <c r="R215" i="51"/>
  <c r="Q215" i="51"/>
  <c r="P215" i="51"/>
  <c r="U214" i="51"/>
  <c r="T214" i="51"/>
  <c r="S214" i="51"/>
  <c r="R214" i="51"/>
  <c r="Q214" i="51"/>
  <c r="P214" i="51"/>
  <c r="U213" i="51"/>
  <c r="T213" i="51"/>
  <c r="S213" i="51"/>
  <c r="R213" i="51"/>
  <c r="Q213" i="51"/>
  <c r="P213" i="51"/>
  <c r="U212" i="51"/>
  <c r="T212" i="51"/>
  <c r="S212" i="51"/>
  <c r="R212" i="51"/>
  <c r="Q212" i="51"/>
  <c r="P212" i="51"/>
  <c r="U211" i="51"/>
  <c r="T211" i="51"/>
  <c r="S211" i="51"/>
  <c r="R211" i="51"/>
  <c r="Q211" i="51"/>
  <c r="P211" i="51"/>
  <c r="U210" i="51"/>
  <c r="T210" i="51"/>
  <c r="S210" i="51"/>
  <c r="R210" i="51"/>
  <c r="Q210" i="51"/>
  <c r="P210" i="51"/>
  <c r="U209" i="51"/>
  <c r="T209" i="51"/>
  <c r="S209" i="51"/>
  <c r="R209" i="51"/>
  <c r="Q209" i="51"/>
  <c r="P209" i="51"/>
  <c r="U208" i="51"/>
  <c r="T208" i="51"/>
  <c r="S208" i="51"/>
  <c r="R208" i="51"/>
  <c r="Q208" i="51"/>
  <c r="P208" i="51"/>
  <c r="U207" i="51"/>
  <c r="T207" i="51"/>
  <c r="S207" i="51"/>
  <c r="R207" i="51"/>
  <c r="Q207" i="51"/>
  <c r="P207" i="51"/>
  <c r="U206" i="51"/>
  <c r="T206" i="51"/>
  <c r="S206" i="51"/>
  <c r="R206" i="51"/>
  <c r="Q206" i="51"/>
  <c r="P206" i="51"/>
  <c r="U205" i="51"/>
  <c r="T205" i="51"/>
  <c r="S205" i="51"/>
  <c r="R205" i="51"/>
  <c r="Q205" i="51"/>
  <c r="P205" i="51"/>
  <c r="U204" i="51"/>
  <c r="T204" i="51"/>
  <c r="S204" i="51"/>
  <c r="R204" i="51"/>
  <c r="Q204" i="51"/>
  <c r="P204" i="51"/>
  <c r="U203" i="51"/>
  <c r="T203" i="51"/>
  <c r="S203" i="51"/>
  <c r="R203" i="51"/>
  <c r="Q203" i="51"/>
  <c r="P203" i="51"/>
  <c r="U202" i="51"/>
  <c r="T202" i="51"/>
  <c r="S202" i="51"/>
  <c r="R202" i="51"/>
  <c r="Q202" i="51"/>
  <c r="P202" i="51"/>
  <c r="U201" i="51"/>
  <c r="T201" i="51"/>
  <c r="S201" i="51"/>
  <c r="R201" i="51"/>
  <c r="Q201" i="51"/>
  <c r="P201" i="51"/>
  <c r="U200" i="51"/>
  <c r="T200" i="51"/>
  <c r="S200" i="51"/>
  <c r="R200" i="51"/>
  <c r="Q200" i="51"/>
  <c r="P200" i="51"/>
  <c r="U199" i="51"/>
  <c r="T199" i="51"/>
  <c r="S199" i="51"/>
  <c r="R199" i="51"/>
  <c r="Q199" i="51"/>
  <c r="P199" i="51"/>
  <c r="U198" i="51"/>
  <c r="T198" i="51"/>
  <c r="S198" i="51"/>
  <c r="R198" i="51"/>
  <c r="Q198" i="51"/>
  <c r="P198" i="51"/>
  <c r="U197" i="51"/>
  <c r="T197" i="51"/>
  <c r="S197" i="51"/>
  <c r="R197" i="51"/>
  <c r="Q197" i="51"/>
  <c r="P197" i="51"/>
  <c r="U196" i="51"/>
  <c r="T196" i="51"/>
  <c r="S196" i="51"/>
  <c r="R196" i="51"/>
  <c r="Q196" i="51"/>
  <c r="P196" i="51"/>
  <c r="U195" i="51"/>
  <c r="T195" i="51"/>
  <c r="S195" i="51"/>
  <c r="R195" i="51"/>
  <c r="Q195" i="51"/>
  <c r="P195" i="51"/>
  <c r="U194" i="51"/>
  <c r="T194" i="51"/>
  <c r="S194" i="51"/>
  <c r="R194" i="51"/>
  <c r="Q194" i="51"/>
  <c r="P194" i="51"/>
  <c r="U193" i="51"/>
  <c r="T193" i="51"/>
  <c r="S193" i="51"/>
  <c r="R193" i="51"/>
  <c r="Q193" i="51"/>
  <c r="P193" i="51"/>
  <c r="U192" i="51"/>
  <c r="T192" i="51"/>
  <c r="S192" i="51"/>
  <c r="R192" i="51"/>
  <c r="Q192" i="51"/>
  <c r="P192" i="51"/>
  <c r="U191" i="51"/>
  <c r="T191" i="51"/>
  <c r="S191" i="51"/>
  <c r="R191" i="51"/>
  <c r="Q191" i="51"/>
  <c r="P191" i="51"/>
  <c r="U190" i="51"/>
  <c r="T190" i="51"/>
  <c r="S190" i="51"/>
  <c r="R190" i="51"/>
  <c r="Q190" i="51"/>
  <c r="P190" i="51"/>
  <c r="U189" i="51"/>
  <c r="T189" i="51"/>
  <c r="S189" i="51"/>
  <c r="R189" i="51"/>
  <c r="Q189" i="51"/>
  <c r="P189" i="51"/>
  <c r="U188" i="51"/>
  <c r="T188" i="51"/>
  <c r="S188" i="51"/>
  <c r="R188" i="51"/>
  <c r="Q188" i="51"/>
  <c r="P188" i="51"/>
  <c r="U187" i="51"/>
  <c r="T187" i="51"/>
  <c r="S187" i="51"/>
  <c r="R187" i="51"/>
  <c r="Q187" i="51"/>
  <c r="P187" i="51"/>
  <c r="U186" i="51"/>
  <c r="T186" i="51"/>
  <c r="S186" i="51"/>
  <c r="R186" i="51"/>
  <c r="Q186" i="51"/>
  <c r="P186" i="51"/>
  <c r="U185" i="51"/>
  <c r="T185" i="51"/>
  <c r="S185" i="51"/>
  <c r="R185" i="51"/>
  <c r="Q185" i="51"/>
  <c r="P185" i="51"/>
  <c r="U184" i="51"/>
  <c r="T184" i="51"/>
  <c r="S184" i="51"/>
  <c r="R184" i="51"/>
  <c r="Q184" i="51"/>
  <c r="P184" i="51"/>
  <c r="U183" i="51"/>
  <c r="T183" i="51"/>
  <c r="S183" i="51"/>
  <c r="R183" i="51"/>
  <c r="Q183" i="51"/>
  <c r="P183" i="51"/>
  <c r="U182" i="51"/>
  <c r="T182" i="51"/>
  <c r="S182" i="51"/>
  <c r="R182" i="51"/>
  <c r="Q182" i="51"/>
  <c r="P182" i="51"/>
  <c r="U181" i="51"/>
  <c r="T181" i="51"/>
  <c r="S181" i="51"/>
  <c r="R181" i="51"/>
  <c r="Q181" i="51"/>
  <c r="P181" i="51"/>
  <c r="U180" i="51"/>
  <c r="T180" i="51"/>
  <c r="S180" i="51"/>
  <c r="R180" i="51"/>
  <c r="Q180" i="51"/>
  <c r="P180" i="51"/>
  <c r="U179" i="51"/>
  <c r="T179" i="51"/>
  <c r="S179" i="51"/>
  <c r="R179" i="51"/>
  <c r="Q179" i="51"/>
  <c r="P179" i="51"/>
  <c r="U178" i="51"/>
  <c r="T178" i="51"/>
  <c r="S178" i="51"/>
  <c r="R178" i="51"/>
  <c r="Q178" i="51"/>
  <c r="P178" i="51"/>
  <c r="U177" i="51"/>
  <c r="T177" i="51"/>
  <c r="S177" i="51"/>
  <c r="R177" i="51"/>
  <c r="Q177" i="51"/>
  <c r="P177" i="51"/>
  <c r="U176" i="51"/>
  <c r="T176" i="51"/>
  <c r="S176" i="51"/>
  <c r="R176" i="51"/>
  <c r="Q176" i="51"/>
  <c r="P176" i="51"/>
  <c r="U175" i="51"/>
  <c r="T175" i="51"/>
  <c r="S175" i="51"/>
  <c r="R175" i="51"/>
  <c r="Q175" i="51"/>
  <c r="P175" i="51"/>
  <c r="U174" i="51"/>
  <c r="T174" i="51"/>
  <c r="S174" i="51"/>
  <c r="R174" i="51"/>
  <c r="Q174" i="51"/>
  <c r="P174" i="51"/>
  <c r="U173" i="51"/>
  <c r="T173" i="51"/>
  <c r="S173" i="51"/>
  <c r="R173" i="51"/>
  <c r="Q173" i="51"/>
  <c r="P173" i="51"/>
  <c r="U172" i="51"/>
  <c r="T172" i="51"/>
  <c r="S172" i="51"/>
  <c r="R172" i="51"/>
  <c r="Q172" i="51"/>
  <c r="P172" i="51"/>
  <c r="U171" i="51"/>
  <c r="T171" i="51"/>
  <c r="S171" i="51"/>
  <c r="R171" i="51"/>
  <c r="Q171" i="51"/>
  <c r="P171" i="51"/>
  <c r="U170" i="51"/>
  <c r="T170" i="51"/>
  <c r="S170" i="51"/>
  <c r="R170" i="51"/>
  <c r="Q170" i="51"/>
  <c r="P170" i="51"/>
  <c r="L219" i="51"/>
  <c r="L218" i="51"/>
  <c r="L217" i="51"/>
  <c r="L216" i="51"/>
  <c r="L215" i="51"/>
  <c r="L214" i="51"/>
  <c r="L213" i="51"/>
  <c r="L212" i="51"/>
  <c r="L211" i="51"/>
  <c r="L210" i="51"/>
  <c r="L209" i="51"/>
  <c r="L208" i="51"/>
  <c r="L207" i="51"/>
  <c r="L206" i="51"/>
  <c r="L205" i="51"/>
  <c r="L204" i="51"/>
  <c r="L203" i="51"/>
  <c r="L202" i="51"/>
  <c r="L201" i="51"/>
  <c r="L200" i="51"/>
  <c r="L199" i="51"/>
  <c r="L198" i="51"/>
  <c r="L197" i="51"/>
  <c r="L196" i="51"/>
  <c r="L195" i="51"/>
  <c r="L194" i="51"/>
  <c r="L193" i="51"/>
  <c r="L192" i="51"/>
  <c r="L191" i="51"/>
  <c r="L190" i="51"/>
  <c r="L189" i="51"/>
  <c r="L188" i="51"/>
  <c r="L187" i="51"/>
  <c r="L186" i="51"/>
  <c r="L185" i="51"/>
  <c r="L184" i="51"/>
  <c r="L183" i="51"/>
  <c r="L182" i="51"/>
  <c r="L181" i="51"/>
  <c r="L180" i="51"/>
  <c r="L179" i="51"/>
  <c r="L178" i="51"/>
  <c r="L177" i="51"/>
  <c r="L176" i="51"/>
  <c r="L175" i="51"/>
  <c r="L174" i="51"/>
  <c r="L173" i="51"/>
  <c r="L172" i="51"/>
  <c r="L171" i="51"/>
  <c r="J219" i="51"/>
  <c r="J218" i="51"/>
  <c r="J217" i="51"/>
  <c r="J216" i="51"/>
  <c r="J215" i="51"/>
  <c r="J214" i="51"/>
  <c r="J213" i="51"/>
  <c r="J212" i="51"/>
  <c r="J211" i="51"/>
  <c r="J210" i="51"/>
  <c r="J209" i="51"/>
  <c r="J208" i="51"/>
  <c r="J207" i="51"/>
  <c r="J206" i="51"/>
  <c r="J205" i="51"/>
  <c r="J204" i="51"/>
  <c r="J203" i="51"/>
  <c r="J202" i="51"/>
  <c r="J201" i="51"/>
  <c r="J200" i="51"/>
  <c r="J199" i="51"/>
  <c r="J198" i="51"/>
  <c r="J197" i="51"/>
  <c r="J196" i="51"/>
  <c r="J195" i="51"/>
  <c r="J194" i="51"/>
  <c r="J193" i="51"/>
  <c r="J192" i="51"/>
  <c r="J191" i="51"/>
  <c r="J190" i="51"/>
  <c r="J189" i="51"/>
  <c r="J188" i="51"/>
  <c r="J187" i="51"/>
  <c r="J186" i="51"/>
  <c r="J185" i="51"/>
  <c r="J184" i="51"/>
  <c r="J183" i="51"/>
  <c r="J182" i="51"/>
  <c r="J181" i="51"/>
  <c r="J180" i="51"/>
  <c r="J179" i="51"/>
  <c r="J178" i="51"/>
  <c r="J177" i="51"/>
  <c r="J176" i="51"/>
  <c r="J175" i="51"/>
  <c r="J174" i="51"/>
  <c r="J173" i="51"/>
  <c r="J172" i="51"/>
  <c r="J171" i="51"/>
  <c r="H219" i="51"/>
  <c r="G219" i="51"/>
  <c r="F219" i="51"/>
  <c r="E219" i="51"/>
  <c r="D219" i="51"/>
  <c r="C219" i="51"/>
  <c r="H218" i="51"/>
  <c r="G218" i="51"/>
  <c r="F218" i="51"/>
  <c r="E218" i="51"/>
  <c r="D218" i="51"/>
  <c r="C218" i="51"/>
  <c r="H217" i="51"/>
  <c r="G217" i="51"/>
  <c r="F217" i="51"/>
  <c r="E217" i="51"/>
  <c r="D217" i="51"/>
  <c r="C217" i="51"/>
  <c r="H216" i="51"/>
  <c r="G216" i="51"/>
  <c r="F216" i="51"/>
  <c r="E216" i="51"/>
  <c r="D216" i="51"/>
  <c r="C216" i="51"/>
  <c r="H215" i="51"/>
  <c r="G215" i="51"/>
  <c r="F215" i="51"/>
  <c r="E215" i="51"/>
  <c r="D215" i="51"/>
  <c r="C215" i="51"/>
  <c r="H214" i="51"/>
  <c r="G214" i="51"/>
  <c r="F214" i="51"/>
  <c r="E214" i="51"/>
  <c r="D214" i="51"/>
  <c r="C214" i="51"/>
  <c r="H213" i="51"/>
  <c r="G213" i="51"/>
  <c r="F213" i="51"/>
  <c r="E213" i="51"/>
  <c r="D213" i="51"/>
  <c r="C213" i="51"/>
  <c r="H212" i="51"/>
  <c r="G212" i="51"/>
  <c r="F212" i="51"/>
  <c r="E212" i="51"/>
  <c r="D212" i="51"/>
  <c r="C212" i="51"/>
  <c r="H211" i="51"/>
  <c r="G211" i="51"/>
  <c r="F211" i="51"/>
  <c r="E211" i="51"/>
  <c r="D211" i="51"/>
  <c r="C211" i="51"/>
  <c r="H210" i="51"/>
  <c r="G210" i="51"/>
  <c r="F210" i="51"/>
  <c r="E210" i="51"/>
  <c r="D210" i="51"/>
  <c r="C210" i="51"/>
  <c r="H209" i="51"/>
  <c r="G209" i="51"/>
  <c r="F209" i="51"/>
  <c r="E209" i="51"/>
  <c r="D209" i="51"/>
  <c r="C209" i="51"/>
  <c r="H208" i="51"/>
  <c r="G208" i="51"/>
  <c r="F208" i="51"/>
  <c r="E208" i="51"/>
  <c r="D208" i="51"/>
  <c r="C208" i="51"/>
  <c r="H207" i="51"/>
  <c r="G207" i="51"/>
  <c r="F207" i="51"/>
  <c r="E207" i="51"/>
  <c r="D207" i="51"/>
  <c r="C207" i="51"/>
  <c r="H206" i="51"/>
  <c r="G206" i="51"/>
  <c r="F206" i="51"/>
  <c r="E206" i="51"/>
  <c r="D206" i="51"/>
  <c r="C206" i="51"/>
  <c r="H205" i="51"/>
  <c r="G205" i="51"/>
  <c r="F205" i="51"/>
  <c r="E205" i="51"/>
  <c r="D205" i="51"/>
  <c r="C205" i="51"/>
  <c r="H204" i="51"/>
  <c r="G204" i="51"/>
  <c r="F204" i="51"/>
  <c r="E204" i="51"/>
  <c r="D204" i="51"/>
  <c r="C204" i="51"/>
  <c r="H203" i="51"/>
  <c r="G203" i="51"/>
  <c r="F203" i="51"/>
  <c r="E203" i="51"/>
  <c r="D203" i="51"/>
  <c r="C203" i="51"/>
  <c r="H202" i="51"/>
  <c r="G202" i="51"/>
  <c r="F202" i="51"/>
  <c r="E202" i="51"/>
  <c r="D202" i="51"/>
  <c r="C202" i="51"/>
  <c r="H201" i="51"/>
  <c r="G201" i="51"/>
  <c r="F201" i="51"/>
  <c r="E201" i="51"/>
  <c r="D201" i="51"/>
  <c r="C201" i="51"/>
  <c r="H200" i="51"/>
  <c r="G200" i="51"/>
  <c r="F200" i="51"/>
  <c r="E200" i="51"/>
  <c r="D200" i="51"/>
  <c r="C200" i="51"/>
  <c r="H199" i="51"/>
  <c r="G199" i="51"/>
  <c r="F199" i="51"/>
  <c r="E199" i="51"/>
  <c r="D199" i="51"/>
  <c r="C199" i="51"/>
  <c r="H198" i="51"/>
  <c r="G198" i="51"/>
  <c r="F198" i="51"/>
  <c r="E198" i="51"/>
  <c r="D198" i="51"/>
  <c r="C198" i="51"/>
  <c r="H197" i="51"/>
  <c r="G197" i="51"/>
  <c r="F197" i="51"/>
  <c r="E197" i="51"/>
  <c r="D197" i="51"/>
  <c r="C197" i="51"/>
  <c r="H196" i="51"/>
  <c r="G196" i="51"/>
  <c r="F196" i="51"/>
  <c r="E196" i="51"/>
  <c r="D196" i="51"/>
  <c r="C196" i="51"/>
  <c r="H195" i="51"/>
  <c r="G195" i="51"/>
  <c r="F195" i="51"/>
  <c r="E195" i="51"/>
  <c r="D195" i="51"/>
  <c r="C195" i="51"/>
  <c r="H194" i="51"/>
  <c r="G194" i="51"/>
  <c r="F194" i="51"/>
  <c r="E194" i="51"/>
  <c r="D194" i="51"/>
  <c r="C194" i="51"/>
  <c r="H193" i="51"/>
  <c r="G193" i="51"/>
  <c r="F193" i="51"/>
  <c r="E193" i="51"/>
  <c r="D193" i="51"/>
  <c r="C193" i="51"/>
  <c r="H192" i="51"/>
  <c r="G192" i="51"/>
  <c r="F192" i="51"/>
  <c r="E192" i="51"/>
  <c r="D192" i="51"/>
  <c r="C192" i="51"/>
  <c r="H191" i="51"/>
  <c r="G191" i="51"/>
  <c r="F191" i="51"/>
  <c r="E191" i="51"/>
  <c r="D191" i="51"/>
  <c r="C191" i="51"/>
  <c r="H190" i="51"/>
  <c r="G190" i="51"/>
  <c r="F190" i="51"/>
  <c r="E190" i="51"/>
  <c r="D190" i="51"/>
  <c r="C190" i="51"/>
  <c r="H189" i="51"/>
  <c r="G189" i="51"/>
  <c r="F189" i="51"/>
  <c r="E189" i="51"/>
  <c r="D189" i="51"/>
  <c r="C189" i="51"/>
  <c r="H188" i="51"/>
  <c r="G188" i="51"/>
  <c r="F188" i="51"/>
  <c r="E188" i="51"/>
  <c r="D188" i="51"/>
  <c r="C188" i="51"/>
  <c r="H187" i="51"/>
  <c r="G187" i="51"/>
  <c r="F187" i="51"/>
  <c r="E187" i="51"/>
  <c r="D187" i="51"/>
  <c r="C187" i="51"/>
  <c r="H186" i="51"/>
  <c r="G186" i="51"/>
  <c r="F186" i="51"/>
  <c r="E186" i="51"/>
  <c r="D186" i="51"/>
  <c r="C186" i="51"/>
  <c r="H185" i="51"/>
  <c r="G185" i="51"/>
  <c r="F185" i="51"/>
  <c r="E185" i="51"/>
  <c r="D185" i="51"/>
  <c r="C185" i="51"/>
  <c r="H184" i="51"/>
  <c r="G184" i="51"/>
  <c r="F184" i="51"/>
  <c r="E184" i="51"/>
  <c r="D184" i="51"/>
  <c r="C184" i="51"/>
  <c r="H183" i="51"/>
  <c r="G183" i="51"/>
  <c r="F183" i="51"/>
  <c r="E183" i="51"/>
  <c r="D183" i="51"/>
  <c r="C183" i="51"/>
  <c r="H182" i="51"/>
  <c r="G182" i="51"/>
  <c r="F182" i="51"/>
  <c r="E182" i="51"/>
  <c r="D182" i="51"/>
  <c r="C182" i="51"/>
  <c r="H181" i="51"/>
  <c r="G181" i="51"/>
  <c r="F181" i="51"/>
  <c r="E181" i="51"/>
  <c r="D181" i="51"/>
  <c r="C181" i="51"/>
  <c r="H180" i="51"/>
  <c r="G180" i="51"/>
  <c r="F180" i="51"/>
  <c r="E180" i="51"/>
  <c r="D180" i="51"/>
  <c r="C180" i="51"/>
  <c r="H179" i="51"/>
  <c r="G179" i="51"/>
  <c r="F179" i="51"/>
  <c r="E179" i="51"/>
  <c r="D179" i="51"/>
  <c r="C179" i="51"/>
  <c r="H178" i="51"/>
  <c r="G178" i="51"/>
  <c r="F178" i="51"/>
  <c r="E178" i="51"/>
  <c r="D178" i="51"/>
  <c r="C178" i="51"/>
  <c r="H177" i="51"/>
  <c r="G177" i="51"/>
  <c r="F177" i="51"/>
  <c r="E177" i="51"/>
  <c r="D177" i="51"/>
  <c r="C177" i="51"/>
  <c r="H176" i="51"/>
  <c r="G176" i="51"/>
  <c r="F176" i="51"/>
  <c r="E176" i="51"/>
  <c r="D176" i="51"/>
  <c r="C176" i="51"/>
  <c r="H175" i="51"/>
  <c r="G175" i="51"/>
  <c r="F175" i="51"/>
  <c r="E175" i="51"/>
  <c r="D175" i="51"/>
  <c r="C175" i="51"/>
  <c r="H174" i="51"/>
  <c r="G174" i="51"/>
  <c r="F174" i="51"/>
  <c r="E174" i="51"/>
  <c r="D174" i="51"/>
  <c r="C174" i="51"/>
  <c r="H173" i="51"/>
  <c r="G173" i="51"/>
  <c r="F173" i="51"/>
  <c r="E173" i="51"/>
  <c r="D173" i="51"/>
  <c r="C173" i="51"/>
  <c r="H172" i="51"/>
  <c r="G172" i="51"/>
  <c r="F172" i="51"/>
  <c r="E172" i="51"/>
  <c r="D172" i="51"/>
  <c r="C172" i="51"/>
  <c r="H171" i="51"/>
  <c r="G171" i="51"/>
  <c r="F171" i="51"/>
  <c r="E171" i="51"/>
  <c r="D171" i="51"/>
  <c r="C171" i="51"/>
  <c r="L170" i="51"/>
  <c r="J170" i="51"/>
  <c r="H170" i="51"/>
  <c r="G170" i="51"/>
  <c r="F170" i="51"/>
  <c r="E170" i="51"/>
  <c r="D170" i="51"/>
  <c r="C170" i="51"/>
  <c r="D116" i="33"/>
  <c r="D117" i="33"/>
  <c r="D118" i="33"/>
  <c r="D119" i="33"/>
  <c r="D120" i="33"/>
  <c r="D121" i="33"/>
  <c r="D122" i="33"/>
  <c r="D123" i="33"/>
  <c r="D124" i="33"/>
  <c r="D125" i="33"/>
  <c r="D126" i="33"/>
  <c r="D127" i="33"/>
  <c r="D128" i="33"/>
  <c r="D129" i="33"/>
  <c r="D130" i="33"/>
  <c r="D131" i="33"/>
  <c r="D132" i="33"/>
  <c r="D133" i="33"/>
  <c r="D134" i="33"/>
  <c r="D135" i="33"/>
  <c r="D136" i="33"/>
  <c r="D137" i="33"/>
  <c r="D138" i="33"/>
  <c r="D139" i="33"/>
  <c r="D140" i="33"/>
  <c r="D141" i="33"/>
  <c r="D142" i="33"/>
  <c r="D143" i="33"/>
  <c r="D144" i="33"/>
  <c r="D145" i="33"/>
  <c r="D146" i="33"/>
  <c r="D147" i="33"/>
  <c r="D148" i="33"/>
  <c r="D149" i="33"/>
  <c r="D150" i="33"/>
  <c r="D151" i="33"/>
  <c r="D152" i="33"/>
  <c r="D153" i="33"/>
  <c r="D154" i="33"/>
  <c r="D155" i="33"/>
  <c r="D156" i="33"/>
  <c r="D157" i="33"/>
  <c r="D158" i="33"/>
  <c r="D159" i="33"/>
  <c r="D160" i="33"/>
  <c r="D161" i="33"/>
  <c r="D162" i="33"/>
  <c r="D163" i="33"/>
  <c r="D115" i="33"/>
  <c r="AL164" i="51" l="1"/>
  <c r="AL163" i="51"/>
  <c r="AL162" i="51"/>
  <c r="AL161" i="51"/>
  <c r="AL160" i="51"/>
  <c r="AL159" i="51"/>
  <c r="AL158" i="51"/>
  <c r="AL157" i="51"/>
  <c r="AL156" i="51"/>
  <c r="AL155" i="51"/>
  <c r="AL154" i="51"/>
  <c r="AL153" i="51"/>
  <c r="AL152" i="51"/>
  <c r="AL151" i="51"/>
  <c r="AL150" i="51"/>
  <c r="AL149" i="51"/>
  <c r="AL148" i="51"/>
  <c r="AL147" i="51"/>
  <c r="AL146" i="51"/>
  <c r="AL145" i="51"/>
  <c r="AL144" i="51"/>
  <c r="AL143" i="51"/>
  <c r="AL142" i="51"/>
  <c r="AL141" i="51"/>
  <c r="AL140" i="51"/>
  <c r="AL139" i="51"/>
  <c r="AL138" i="51"/>
  <c r="AL137" i="51"/>
  <c r="AL136" i="51"/>
  <c r="AL135" i="51"/>
  <c r="AL134" i="51"/>
  <c r="AL133" i="51"/>
  <c r="AL132" i="51"/>
  <c r="AL131" i="51"/>
  <c r="AL130" i="51"/>
  <c r="AL129" i="51"/>
  <c r="AL128" i="51"/>
  <c r="AL127" i="51"/>
  <c r="AL126" i="51"/>
  <c r="AL125" i="51"/>
  <c r="AL124" i="51"/>
  <c r="AL123" i="51"/>
  <c r="AL122" i="51"/>
  <c r="AL121" i="51"/>
  <c r="AL120" i="51"/>
  <c r="AL119" i="51"/>
  <c r="AL118" i="51"/>
  <c r="AL117" i="51"/>
  <c r="AL116" i="51"/>
  <c r="AJ164" i="51"/>
  <c r="AJ163" i="51"/>
  <c r="AJ162" i="51"/>
  <c r="AJ161" i="51"/>
  <c r="AJ160" i="51"/>
  <c r="AJ159" i="51"/>
  <c r="AJ158" i="51"/>
  <c r="AJ157" i="51"/>
  <c r="AJ156" i="51"/>
  <c r="AJ155" i="51"/>
  <c r="AJ154" i="51"/>
  <c r="AJ153" i="51"/>
  <c r="AJ152" i="51"/>
  <c r="AJ151" i="51"/>
  <c r="AJ150" i="51"/>
  <c r="AJ149" i="51"/>
  <c r="AJ148" i="51"/>
  <c r="AJ147" i="51"/>
  <c r="AJ146" i="51"/>
  <c r="AJ145" i="51"/>
  <c r="AJ144" i="51"/>
  <c r="AJ143" i="51"/>
  <c r="AJ142" i="51"/>
  <c r="AJ141" i="51"/>
  <c r="AJ140" i="51"/>
  <c r="AJ139" i="51"/>
  <c r="AJ138" i="51"/>
  <c r="AJ137" i="51"/>
  <c r="AJ136" i="51"/>
  <c r="AJ135" i="51"/>
  <c r="AJ134" i="51"/>
  <c r="AJ133" i="51"/>
  <c r="AJ132" i="51"/>
  <c r="AJ131" i="51"/>
  <c r="AJ130" i="51"/>
  <c r="AJ129" i="51"/>
  <c r="AJ128" i="51"/>
  <c r="AJ127" i="51"/>
  <c r="AJ126" i="51"/>
  <c r="AJ125" i="51"/>
  <c r="AJ124" i="51"/>
  <c r="AJ123" i="51"/>
  <c r="AJ122" i="51"/>
  <c r="AJ121" i="51"/>
  <c r="AJ120" i="51"/>
  <c r="AJ119" i="51"/>
  <c r="AJ118" i="51"/>
  <c r="AJ117" i="51"/>
  <c r="AJ116" i="51"/>
  <c r="AH164" i="51"/>
  <c r="AG164" i="51"/>
  <c r="AF164" i="51"/>
  <c r="AE164" i="51"/>
  <c r="AD164" i="51"/>
  <c r="AC164" i="51"/>
  <c r="AH163" i="51"/>
  <c r="AG163" i="51"/>
  <c r="AF163" i="51"/>
  <c r="AE163" i="51"/>
  <c r="AD163" i="51"/>
  <c r="AC163" i="51"/>
  <c r="AH162" i="51"/>
  <c r="AG162" i="51"/>
  <c r="AF162" i="51"/>
  <c r="AE162" i="51"/>
  <c r="AD162" i="51"/>
  <c r="AC162" i="51"/>
  <c r="AH161" i="51"/>
  <c r="AG161" i="51"/>
  <c r="AF161" i="51"/>
  <c r="AE161" i="51"/>
  <c r="AD161" i="51"/>
  <c r="AC161" i="51"/>
  <c r="AH160" i="51"/>
  <c r="AG160" i="51"/>
  <c r="AF160" i="51"/>
  <c r="AE160" i="51"/>
  <c r="AD160" i="51"/>
  <c r="AC160" i="51"/>
  <c r="AH159" i="51"/>
  <c r="AG159" i="51"/>
  <c r="AF159" i="51"/>
  <c r="AE159" i="51"/>
  <c r="AD159" i="51"/>
  <c r="AC159" i="51"/>
  <c r="AH158" i="51"/>
  <c r="AG158" i="51"/>
  <c r="AF158" i="51"/>
  <c r="AE158" i="51"/>
  <c r="AD158" i="51"/>
  <c r="AC158" i="51"/>
  <c r="AH157" i="51"/>
  <c r="AG157" i="51"/>
  <c r="AF157" i="51"/>
  <c r="AE157" i="51"/>
  <c r="AD157" i="51"/>
  <c r="AC157" i="51"/>
  <c r="AH156" i="51"/>
  <c r="AG156" i="51"/>
  <c r="AF156" i="51"/>
  <c r="AE156" i="51"/>
  <c r="AD156" i="51"/>
  <c r="AC156" i="51"/>
  <c r="AH155" i="51"/>
  <c r="AG155" i="51"/>
  <c r="AF155" i="51"/>
  <c r="AE155" i="51"/>
  <c r="AD155" i="51"/>
  <c r="AC155" i="51"/>
  <c r="AH154" i="51"/>
  <c r="AG154" i="51"/>
  <c r="AF154" i="51"/>
  <c r="AE154" i="51"/>
  <c r="AD154" i="51"/>
  <c r="AC154" i="51"/>
  <c r="AH153" i="51"/>
  <c r="AG153" i="51"/>
  <c r="AF153" i="51"/>
  <c r="AE153" i="51"/>
  <c r="AD153" i="51"/>
  <c r="AC153" i="51"/>
  <c r="AH152" i="51"/>
  <c r="AG152" i="51"/>
  <c r="AF152" i="51"/>
  <c r="AE152" i="51"/>
  <c r="AD152" i="51"/>
  <c r="AC152" i="51"/>
  <c r="AH151" i="51"/>
  <c r="AG151" i="51"/>
  <c r="AF151" i="51"/>
  <c r="AE151" i="51"/>
  <c r="AD151" i="51"/>
  <c r="AC151" i="51"/>
  <c r="AH150" i="51"/>
  <c r="AG150" i="51"/>
  <c r="AF150" i="51"/>
  <c r="AE150" i="51"/>
  <c r="AD150" i="51"/>
  <c r="AC150" i="51"/>
  <c r="AH149" i="51"/>
  <c r="AG149" i="51"/>
  <c r="AF149" i="51"/>
  <c r="AE149" i="51"/>
  <c r="AD149" i="51"/>
  <c r="AC149" i="51"/>
  <c r="AH148" i="51"/>
  <c r="AG148" i="51"/>
  <c r="AF148" i="51"/>
  <c r="AE148" i="51"/>
  <c r="AD148" i="51"/>
  <c r="AC148" i="51"/>
  <c r="AH147" i="51"/>
  <c r="AG147" i="51"/>
  <c r="AF147" i="51"/>
  <c r="AE147" i="51"/>
  <c r="AD147" i="51"/>
  <c r="AC147" i="51"/>
  <c r="AH146" i="51"/>
  <c r="AG146" i="51"/>
  <c r="AF146" i="51"/>
  <c r="AE146" i="51"/>
  <c r="AD146" i="51"/>
  <c r="AC146" i="51"/>
  <c r="AH145" i="51"/>
  <c r="AG145" i="51"/>
  <c r="AF145" i="51"/>
  <c r="AE145" i="51"/>
  <c r="AD145" i="51"/>
  <c r="AC145" i="51"/>
  <c r="AH144" i="51"/>
  <c r="AG144" i="51"/>
  <c r="AF144" i="51"/>
  <c r="AE144" i="51"/>
  <c r="AD144" i="51"/>
  <c r="AC144" i="51"/>
  <c r="AH143" i="51"/>
  <c r="AG143" i="51"/>
  <c r="AF143" i="51"/>
  <c r="AE143" i="51"/>
  <c r="AD143" i="51"/>
  <c r="AC143" i="51"/>
  <c r="AH142" i="51"/>
  <c r="AG142" i="51"/>
  <c r="AF142" i="51"/>
  <c r="AE142" i="51"/>
  <c r="AD142" i="51"/>
  <c r="AC142" i="51"/>
  <c r="AH141" i="51"/>
  <c r="AG141" i="51"/>
  <c r="AF141" i="51"/>
  <c r="AE141" i="51"/>
  <c r="AD141" i="51"/>
  <c r="AC141" i="51"/>
  <c r="AH140" i="51"/>
  <c r="AG140" i="51"/>
  <c r="AF140" i="51"/>
  <c r="AE140" i="51"/>
  <c r="AD140" i="51"/>
  <c r="AC140" i="51"/>
  <c r="AH139" i="51"/>
  <c r="AG139" i="51"/>
  <c r="AF139" i="51"/>
  <c r="AE139" i="51"/>
  <c r="AD139" i="51"/>
  <c r="AC139" i="51"/>
  <c r="AH138" i="51"/>
  <c r="AG138" i="51"/>
  <c r="AF138" i="51"/>
  <c r="AE138" i="51"/>
  <c r="AD138" i="51"/>
  <c r="AC138" i="51"/>
  <c r="AH137" i="51"/>
  <c r="AG137" i="51"/>
  <c r="AF137" i="51"/>
  <c r="AE137" i="51"/>
  <c r="AD137" i="51"/>
  <c r="AC137" i="51"/>
  <c r="AH136" i="51"/>
  <c r="AG136" i="51"/>
  <c r="AF136" i="51"/>
  <c r="AE136" i="51"/>
  <c r="AD136" i="51"/>
  <c r="AC136" i="51"/>
  <c r="AH135" i="51"/>
  <c r="AG135" i="51"/>
  <c r="AF135" i="51"/>
  <c r="AE135" i="51"/>
  <c r="AD135" i="51"/>
  <c r="AC135" i="51"/>
  <c r="AH134" i="51"/>
  <c r="AG134" i="51"/>
  <c r="AF134" i="51"/>
  <c r="AE134" i="51"/>
  <c r="AD134" i="51"/>
  <c r="AC134" i="51"/>
  <c r="AH133" i="51"/>
  <c r="AG133" i="51"/>
  <c r="AF133" i="51"/>
  <c r="AE133" i="51"/>
  <c r="AD133" i="51"/>
  <c r="AC133" i="51"/>
  <c r="AH132" i="51"/>
  <c r="AG132" i="51"/>
  <c r="AF132" i="51"/>
  <c r="AE132" i="51"/>
  <c r="AD132" i="51"/>
  <c r="AC132" i="51"/>
  <c r="AH131" i="51"/>
  <c r="AG131" i="51"/>
  <c r="AF131" i="51"/>
  <c r="AE131" i="51"/>
  <c r="AD131" i="51"/>
  <c r="AC131" i="51"/>
  <c r="AH130" i="51"/>
  <c r="AG130" i="51"/>
  <c r="AF130" i="51"/>
  <c r="AE130" i="51"/>
  <c r="AD130" i="51"/>
  <c r="AC130" i="51"/>
  <c r="AH129" i="51"/>
  <c r="AG129" i="51"/>
  <c r="AF129" i="51"/>
  <c r="AE129" i="51"/>
  <c r="AD129" i="51"/>
  <c r="AC129" i="51"/>
  <c r="AH128" i="51"/>
  <c r="AG128" i="51"/>
  <c r="AF128" i="51"/>
  <c r="AE128" i="51"/>
  <c r="AD128" i="51"/>
  <c r="AC128" i="51"/>
  <c r="AH127" i="51"/>
  <c r="AG127" i="51"/>
  <c r="AF127" i="51"/>
  <c r="AE127" i="51"/>
  <c r="AD127" i="51"/>
  <c r="AC127" i="51"/>
  <c r="AH126" i="51"/>
  <c r="AG126" i="51"/>
  <c r="AF126" i="51"/>
  <c r="AE126" i="51"/>
  <c r="AD126" i="51"/>
  <c r="AC126" i="51"/>
  <c r="AH125" i="51"/>
  <c r="AG125" i="51"/>
  <c r="AF125" i="51"/>
  <c r="AE125" i="51"/>
  <c r="AD125" i="51"/>
  <c r="AC125" i="51"/>
  <c r="AH124" i="51"/>
  <c r="AG124" i="51"/>
  <c r="AF124" i="51"/>
  <c r="AE124" i="51"/>
  <c r="AD124" i="51"/>
  <c r="AC124" i="51"/>
  <c r="AH123" i="51"/>
  <c r="AG123" i="51"/>
  <c r="AF123" i="51"/>
  <c r="AE123" i="51"/>
  <c r="AD123" i="51"/>
  <c r="AC123" i="51"/>
  <c r="AH122" i="51"/>
  <c r="AG122" i="51"/>
  <c r="AF122" i="51"/>
  <c r="AE122" i="51"/>
  <c r="AD122" i="51"/>
  <c r="AC122" i="51"/>
  <c r="AH121" i="51"/>
  <c r="AG121" i="51"/>
  <c r="AF121" i="51"/>
  <c r="AE121" i="51"/>
  <c r="AD121" i="51"/>
  <c r="AC121" i="51"/>
  <c r="AH120" i="51"/>
  <c r="AG120" i="51"/>
  <c r="AF120" i="51"/>
  <c r="AE120" i="51"/>
  <c r="AD120" i="51"/>
  <c r="AC120" i="51"/>
  <c r="AH119" i="51"/>
  <c r="AG119" i="51"/>
  <c r="AF119" i="51"/>
  <c r="AE119" i="51"/>
  <c r="AD119" i="51"/>
  <c r="AC119" i="51"/>
  <c r="AH118" i="51"/>
  <c r="AG118" i="51"/>
  <c r="AF118" i="51"/>
  <c r="AE118" i="51"/>
  <c r="AD118" i="51"/>
  <c r="AC118" i="51"/>
  <c r="AH117" i="51"/>
  <c r="AG117" i="51"/>
  <c r="AF117" i="51"/>
  <c r="AE117" i="51"/>
  <c r="AD117" i="51"/>
  <c r="AC117" i="51"/>
  <c r="AH116" i="51"/>
  <c r="AG116" i="51"/>
  <c r="AF116" i="51"/>
  <c r="AE116" i="51"/>
  <c r="AD116" i="51"/>
  <c r="AC116" i="51"/>
  <c r="AL115" i="51"/>
  <c r="AJ115" i="51"/>
  <c r="AH115" i="51"/>
  <c r="AG115" i="51"/>
  <c r="AF115" i="51"/>
  <c r="AE115" i="51"/>
  <c r="AD115" i="51"/>
  <c r="AC115" i="51"/>
  <c r="Y164" i="51"/>
  <c r="Y163" i="51"/>
  <c r="Y162" i="51"/>
  <c r="Y161" i="51"/>
  <c r="Y160" i="51"/>
  <c r="Y159" i="51"/>
  <c r="Y158" i="51"/>
  <c r="Y157" i="51"/>
  <c r="Y156" i="51"/>
  <c r="Y155" i="51"/>
  <c r="Y154" i="51"/>
  <c r="Y153" i="51"/>
  <c r="Y152" i="51"/>
  <c r="Y151" i="51"/>
  <c r="Y150" i="51"/>
  <c r="Y149" i="51"/>
  <c r="Y148" i="51"/>
  <c r="Y147" i="51"/>
  <c r="Y146" i="51"/>
  <c r="Y145" i="51"/>
  <c r="Y144" i="51"/>
  <c r="Y143" i="51"/>
  <c r="Y142" i="51"/>
  <c r="Y141" i="51"/>
  <c r="Y140" i="51"/>
  <c r="Y139" i="51"/>
  <c r="Y138" i="51"/>
  <c r="Y137" i="51"/>
  <c r="Y136" i="51"/>
  <c r="Y135" i="51"/>
  <c r="Y134" i="51"/>
  <c r="Y133" i="51"/>
  <c r="Y132" i="51"/>
  <c r="Y131" i="51"/>
  <c r="Y130" i="51"/>
  <c r="Y129" i="51"/>
  <c r="Y128" i="51"/>
  <c r="Y127" i="51"/>
  <c r="Y126" i="51"/>
  <c r="Y125" i="51"/>
  <c r="Y124" i="51"/>
  <c r="Y123" i="51"/>
  <c r="Y122" i="51"/>
  <c r="Y121" i="51"/>
  <c r="Y120" i="51"/>
  <c r="Y119" i="51"/>
  <c r="Y118" i="51"/>
  <c r="Y117" i="51"/>
  <c r="Y116" i="51"/>
  <c r="W164" i="51"/>
  <c r="W163" i="51"/>
  <c r="W162" i="51"/>
  <c r="W161" i="51"/>
  <c r="W160" i="51"/>
  <c r="W159" i="51"/>
  <c r="W158" i="51"/>
  <c r="W157" i="51"/>
  <c r="W156" i="51"/>
  <c r="W155" i="51"/>
  <c r="W154" i="51"/>
  <c r="W153" i="51"/>
  <c r="W152" i="51"/>
  <c r="W151" i="51"/>
  <c r="W150" i="51"/>
  <c r="W149" i="51"/>
  <c r="W148" i="51"/>
  <c r="W147" i="51"/>
  <c r="W146" i="51"/>
  <c r="W145" i="51"/>
  <c r="W144" i="51"/>
  <c r="W143" i="51"/>
  <c r="W142" i="51"/>
  <c r="W141" i="51"/>
  <c r="W140" i="51"/>
  <c r="W139" i="51"/>
  <c r="W138" i="51"/>
  <c r="W137" i="51"/>
  <c r="W136" i="51"/>
  <c r="W135" i="51"/>
  <c r="W134" i="51"/>
  <c r="W133" i="51"/>
  <c r="W132" i="51"/>
  <c r="W131" i="51"/>
  <c r="W130" i="51"/>
  <c r="W129" i="51"/>
  <c r="W128" i="51"/>
  <c r="W127" i="51"/>
  <c r="W126" i="51"/>
  <c r="W125" i="51"/>
  <c r="W124" i="51"/>
  <c r="W123" i="51"/>
  <c r="W122" i="51"/>
  <c r="W121" i="51"/>
  <c r="W120" i="51"/>
  <c r="W119" i="51"/>
  <c r="W118" i="51"/>
  <c r="W117" i="51"/>
  <c r="W116" i="51"/>
  <c r="U164" i="51"/>
  <c r="T164" i="51"/>
  <c r="S164" i="51"/>
  <c r="R164" i="51"/>
  <c r="Q164" i="51"/>
  <c r="P164" i="51"/>
  <c r="U163" i="51"/>
  <c r="T163" i="51"/>
  <c r="S163" i="51"/>
  <c r="R163" i="51"/>
  <c r="Q163" i="51"/>
  <c r="P163" i="51"/>
  <c r="U162" i="51"/>
  <c r="T162" i="51"/>
  <c r="S162" i="51"/>
  <c r="R162" i="51"/>
  <c r="Q162" i="51"/>
  <c r="P162" i="51"/>
  <c r="U161" i="51"/>
  <c r="T161" i="51"/>
  <c r="S161" i="51"/>
  <c r="R161" i="51"/>
  <c r="Q161" i="51"/>
  <c r="P161" i="51"/>
  <c r="U160" i="51"/>
  <c r="T160" i="51"/>
  <c r="S160" i="51"/>
  <c r="R160" i="51"/>
  <c r="Q160" i="51"/>
  <c r="P160" i="51"/>
  <c r="U159" i="51"/>
  <c r="T159" i="51"/>
  <c r="S159" i="51"/>
  <c r="R159" i="51"/>
  <c r="Q159" i="51"/>
  <c r="P159" i="51"/>
  <c r="U158" i="51"/>
  <c r="T158" i="51"/>
  <c r="S158" i="51"/>
  <c r="R158" i="51"/>
  <c r="Q158" i="51"/>
  <c r="P158" i="51"/>
  <c r="U157" i="51"/>
  <c r="T157" i="51"/>
  <c r="S157" i="51"/>
  <c r="R157" i="51"/>
  <c r="Q157" i="51"/>
  <c r="P157" i="51"/>
  <c r="U156" i="51"/>
  <c r="T156" i="51"/>
  <c r="S156" i="51"/>
  <c r="R156" i="51"/>
  <c r="Q156" i="51"/>
  <c r="P156" i="51"/>
  <c r="U155" i="51"/>
  <c r="T155" i="51"/>
  <c r="S155" i="51"/>
  <c r="R155" i="51"/>
  <c r="Q155" i="51"/>
  <c r="P155" i="51"/>
  <c r="U154" i="51"/>
  <c r="T154" i="51"/>
  <c r="S154" i="51"/>
  <c r="R154" i="51"/>
  <c r="Q154" i="51"/>
  <c r="P154" i="51"/>
  <c r="U153" i="51"/>
  <c r="T153" i="51"/>
  <c r="S153" i="51"/>
  <c r="R153" i="51"/>
  <c r="Q153" i="51"/>
  <c r="P153" i="51"/>
  <c r="U152" i="51"/>
  <c r="T152" i="51"/>
  <c r="S152" i="51"/>
  <c r="R152" i="51"/>
  <c r="Q152" i="51"/>
  <c r="P152" i="51"/>
  <c r="U151" i="51"/>
  <c r="T151" i="51"/>
  <c r="S151" i="51"/>
  <c r="R151" i="51"/>
  <c r="Q151" i="51"/>
  <c r="P151" i="51"/>
  <c r="U150" i="51"/>
  <c r="T150" i="51"/>
  <c r="S150" i="51"/>
  <c r="R150" i="51"/>
  <c r="Q150" i="51"/>
  <c r="P150" i="51"/>
  <c r="U149" i="51"/>
  <c r="T149" i="51"/>
  <c r="S149" i="51"/>
  <c r="R149" i="51"/>
  <c r="Q149" i="51"/>
  <c r="P149" i="51"/>
  <c r="U148" i="51"/>
  <c r="T148" i="51"/>
  <c r="S148" i="51"/>
  <c r="R148" i="51"/>
  <c r="Q148" i="51"/>
  <c r="P148" i="51"/>
  <c r="U147" i="51"/>
  <c r="T147" i="51"/>
  <c r="S147" i="51"/>
  <c r="R147" i="51"/>
  <c r="Q147" i="51"/>
  <c r="P147" i="51"/>
  <c r="U146" i="51"/>
  <c r="T146" i="51"/>
  <c r="S146" i="51"/>
  <c r="R146" i="51"/>
  <c r="Q146" i="51"/>
  <c r="P146" i="51"/>
  <c r="U145" i="51"/>
  <c r="T145" i="51"/>
  <c r="S145" i="51"/>
  <c r="R145" i="51"/>
  <c r="Q145" i="51"/>
  <c r="P145" i="51"/>
  <c r="U144" i="51"/>
  <c r="T144" i="51"/>
  <c r="S144" i="51"/>
  <c r="R144" i="51"/>
  <c r="Q144" i="51"/>
  <c r="P144" i="51"/>
  <c r="U143" i="51"/>
  <c r="T143" i="51"/>
  <c r="S143" i="51"/>
  <c r="R143" i="51"/>
  <c r="Q143" i="51"/>
  <c r="P143" i="51"/>
  <c r="U142" i="51"/>
  <c r="T142" i="51"/>
  <c r="S142" i="51"/>
  <c r="R142" i="51"/>
  <c r="Q142" i="51"/>
  <c r="P142" i="51"/>
  <c r="U141" i="51"/>
  <c r="T141" i="51"/>
  <c r="S141" i="51"/>
  <c r="R141" i="51"/>
  <c r="Q141" i="51"/>
  <c r="P141" i="51"/>
  <c r="U140" i="51"/>
  <c r="T140" i="51"/>
  <c r="S140" i="51"/>
  <c r="R140" i="51"/>
  <c r="Q140" i="51"/>
  <c r="P140" i="51"/>
  <c r="U139" i="51"/>
  <c r="T139" i="51"/>
  <c r="S139" i="51"/>
  <c r="R139" i="51"/>
  <c r="Q139" i="51"/>
  <c r="P139" i="51"/>
  <c r="U138" i="51"/>
  <c r="T138" i="51"/>
  <c r="S138" i="51"/>
  <c r="R138" i="51"/>
  <c r="Q138" i="51"/>
  <c r="P138" i="51"/>
  <c r="U137" i="51"/>
  <c r="T137" i="51"/>
  <c r="S137" i="51"/>
  <c r="R137" i="51"/>
  <c r="Q137" i="51"/>
  <c r="P137" i="51"/>
  <c r="U136" i="51"/>
  <c r="T136" i="51"/>
  <c r="S136" i="51"/>
  <c r="R136" i="51"/>
  <c r="Q136" i="51"/>
  <c r="P136" i="51"/>
  <c r="U135" i="51"/>
  <c r="T135" i="51"/>
  <c r="S135" i="51"/>
  <c r="R135" i="51"/>
  <c r="Q135" i="51"/>
  <c r="P135" i="51"/>
  <c r="U134" i="51"/>
  <c r="T134" i="51"/>
  <c r="S134" i="51"/>
  <c r="R134" i="51"/>
  <c r="Q134" i="51"/>
  <c r="P134" i="51"/>
  <c r="U133" i="51"/>
  <c r="T133" i="51"/>
  <c r="S133" i="51"/>
  <c r="R133" i="51"/>
  <c r="Q133" i="51"/>
  <c r="P133" i="51"/>
  <c r="U132" i="51"/>
  <c r="T132" i="51"/>
  <c r="S132" i="51"/>
  <c r="R132" i="51"/>
  <c r="Q132" i="51"/>
  <c r="P132" i="51"/>
  <c r="U131" i="51"/>
  <c r="T131" i="51"/>
  <c r="S131" i="51"/>
  <c r="R131" i="51"/>
  <c r="Q131" i="51"/>
  <c r="P131" i="51"/>
  <c r="U130" i="51"/>
  <c r="T130" i="51"/>
  <c r="S130" i="51"/>
  <c r="R130" i="51"/>
  <c r="Q130" i="51"/>
  <c r="P130" i="51"/>
  <c r="U129" i="51"/>
  <c r="T129" i="51"/>
  <c r="S129" i="51"/>
  <c r="R129" i="51"/>
  <c r="Q129" i="51"/>
  <c r="P129" i="51"/>
  <c r="U128" i="51"/>
  <c r="T128" i="51"/>
  <c r="S128" i="51"/>
  <c r="R128" i="51"/>
  <c r="Q128" i="51"/>
  <c r="P128" i="51"/>
  <c r="U127" i="51"/>
  <c r="T127" i="51"/>
  <c r="S127" i="51"/>
  <c r="R127" i="51"/>
  <c r="Q127" i="51"/>
  <c r="P127" i="51"/>
  <c r="U126" i="51"/>
  <c r="T126" i="51"/>
  <c r="S126" i="51"/>
  <c r="R126" i="51"/>
  <c r="Q126" i="51"/>
  <c r="P126" i="51"/>
  <c r="U125" i="51"/>
  <c r="T125" i="51"/>
  <c r="S125" i="51"/>
  <c r="R125" i="51"/>
  <c r="Q125" i="51"/>
  <c r="P125" i="51"/>
  <c r="U124" i="51"/>
  <c r="T124" i="51"/>
  <c r="S124" i="51"/>
  <c r="R124" i="51"/>
  <c r="Q124" i="51"/>
  <c r="P124" i="51"/>
  <c r="U123" i="51"/>
  <c r="T123" i="51"/>
  <c r="S123" i="51"/>
  <c r="R123" i="51"/>
  <c r="Q123" i="51"/>
  <c r="P123" i="51"/>
  <c r="U122" i="51"/>
  <c r="T122" i="51"/>
  <c r="S122" i="51"/>
  <c r="R122" i="51"/>
  <c r="Q122" i="51"/>
  <c r="P122" i="51"/>
  <c r="U121" i="51"/>
  <c r="T121" i="51"/>
  <c r="S121" i="51"/>
  <c r="R121" i="51"/>
  <c r="Q121" i="51"/>
  <c r="P121" i="51"/>
  <c r="U120" i="51"/>
  <c r="T120" i="51"/>
  <c r="S120" i="51"/>
  <c r="R120" i="51"/>
  <c r="Q120" i="51"/>
  <c r="P120" i="51"/>
  <c r="U119" i="51"/>
  <c r="T119" i="51"/>
  <c r="S119" i="51"/>
  <c r="R119" i="51"/>
  <c r="Q119" i="51"/>
  <c r="P119" i="51"/>
  <c r="U118" i="51"/>
  <c r="T118" i="51"/>
  <c r="S118" i="51"/>
  <c r="R118" i="51"/>
  <c r="Q118" i="51"/>
  <c r="P118" i="51"/>
  <c r="U117" i="51"/>
  <c r="T117" i="51"/>
  <c r="S117" i="51"/>
  <c r="R117" i="51"/>
  <c r="Q117" i="51"/>
  <c r="P117" i="51"/>
  <c r="U116" i="51"/>
  <c r="T116" i="51"/>
  <c r="S116" i="51"/>
  <c r="R116" i="51"/>
  <c r="Q116" i="51"/>
  <c r="P116" i="51"/>
  <c r="Y115" i="51"/>
  <c r="W115" i="51"/>
  <c r="U115" i="51"/>
  <c r="T115" i="51"/>
  <c r="S115" i="51"/>
  <c r="R115" i="51"/>
  <c r="Q115" i="51"/>
  <c r="P115" i="51"/>
  <c r="L164" i="51"/>
  <c r="L163" i="51"/>
  <c r="L162" i="51"/>
  <c r="L161" i="51"/>
  <c r="L160" i="51"/>
  <c r="L159" i="51"/>
  <c r="L158" i="51"/>
  <c r="L157" i="51"/>
  <c r="L156" i="51"/>
  <c r="L155" i="51"/>
  <c r="L154" i="51"/>
  <c r="L153" i="51"/>
  <c r="L152" i="51"/>
  <c r="L151" i="51"/>
  <c r="L150" i="51"/>
  <c r="L149" i="51"/>
  <c r="L148" i="51"/>
  <c r="L147" i="51"/>
  <c r="L146" i="51"/>
  <c r="L145" i="51"/>
  <c r="L144" i="51"/>
  <c r="L143" i="51"/>
  <c r="L142" i="51"/>
  <c r="L141" i="51"/>
  <c r="L140" i="51"/>
  <c r="L139" i="51"/>
  <c r="L138" i="51"/>
  <c r="L137" i="51"/>
  <c r="L136" i="51"/>
  <c r="L135" i="51"/>
  <c r="L134" i="51"/>
  <c r="L133" i="51"/>
  <c r="L132" i="51"/>
  <c r="L131" i="51"/>
  <c r="L130" i="51"/>
  <c r="L129" i="51"/>
  <c r="L128" i="51"/>
  <c r="L127" i="51"/>
  <c r="L126" i="51"/>
  <c r="L125" i="51"/>
  <c r="L124" i="51"/>
  <c r="L123" i="51"/>
  <c r="L122" i="51"/>
  <c r="L121" i="51"/>
  <c r="L120" i="51"/>
  <c r="L119" i="51"/>
  <c r="L118" i="51"/>
  <c r="L117" i="51"/>
  <c r="L116" i="51"/>
  <c r="J164" i="51"/>
  <c r="J163" i="51"/>
  <c r="J162" i="51"/>
  <c r="J161" i="51"/>
  <c r="J160" i="51"/>
  <c r="J159" i="51"/>
  <c r="J158" i="51"/>
  <c r="J157" i="51"/>
  <c r="J156" i="51"/>
  <c r="J155" i="51"/>
  <c r="J154" i="51"/>
  <c r="J153" i="51"/>
  <c r="J152" i="51"/>
  <c r="J151" i="51"/>
  <c r="J150" i="51"/>
  <c r="J149" i="51"/>
  <c r="J148" i="51"/>
  <c r="J147" i="51"/>
  <c r="J146" i="51"/>
  <c r="J145" i="51"/>
  <c r="J144" i="51"/>
  <c r="J143" i="51"/>
  <c r="J142" i="51"/>
  <c r="J141" i="51"/>
  <c r="J140" i="51"/>
  <c r="J139" i="51"/>
  <c r="J138" i="51"/>
  <c r="J137" i="51"/>
  <c r="J136" i="51"/>
  <c r="J135" i="51"/>
  <c r="J134" i="51"/>
  <c r="J133" i="51"/>
  <c r="J132" i="51"/>
  <c r="J131" i="51"/>
  <c r="J130" i="51"/>
  <c r="J129" i="51"/>
  <c r="J128" i="51"/>
  <c r="J127" i="51"/>
  <c r="J126" i="51"/>
  <c r="J125" i="51"/>
  <c r="J124" i="51"/>
  <c r="J123" i="51"/>
  <c r="J122" i="51"/>
  <c r="J121" i="51"/>
  <c r="J120" i="51"/>
  <c r="J119" i="51"/>
  <c r="J118" i="51"/>
  <c r="J117" i="51"/>
  <c r="J116" i="51"/>
  <c r="H164" i="51"/>
  <c r="G164" i="51"/>
  <c r="F164" i="51"/>
  <c r="E164" i="51"/>
  <c r="D164" i="51"/>
  <c r="C164" i="51"/>
  <c r="H163" i="51"/>
  <c r="G163" i="51"/>
  <c r="F163" i="51"/>
  <c r="E163" i="51"/>
  <c r="D163" i="51"/>
  <c r="C163" i="51"/>
  <c r="H162" i="51"/>
  <c r="G162" i="51"/>
  <c r="F162" i="51"/>
  <c r="E162" i="51"/>
  <c r="D162" i="51"/>
  <c r="C162" i="51"/>
  <c r="H161" i="51"/>
  <c r="G161" i="51"/>
  <c r="F161" i="51"/>
  <c r="E161" i="51"/>
  <c r="D161" i="51"/>
  <c r="C161" i="51"/>
  <c r="H160" i="51"/>
  <c r="G160" i="51"/>
  <c r="F160" i="51"/>
  <c r="E160" i="51"/>
  <c r="D160" i="51"/>
  <c r="C160" i="51"/>
  <c r="H159" i="51"/>
  <c r="G159" i="51"/>
  <c r="F159" i="51"/>
  <c r="E159" i="51"/>
  <c r="D159" i="51"/>
  <c r="C159" i="51"/>
  <c r="H158" i="51"/>
  <c r="G158" i="51"/>
  <c r="F158" i="51"/>
  <c r="E158" i="51"/>
  <c r="D158" i="51"/>
  <c r="C158" i="51"/>
  <c r="H157" i="51"/>
  <c r="G157" i="51"/>
  <c r="F157" i="51"/>
  <c r="E157" i="51"/>
  <c r="D157" i="51"/>
  <c r="C157" i="51"/>
  <c r="H156" i="51"/>
  <c r="G156" i="51"/>
  <c r="F156" i="51"/>
  <c r="E156" i="51"/>
  <c r="D156" i="51"/>
  <c r="C156" i="51"/>
  <c r="H155" i="51"/>
  <c r="G155" i="51"/>
  <c r="F155" i="51"/>
  <c r="E155" i="51"/>
  <c r="D155" i="51"/>
  <c r="C155" i="51"/>
  <c r="H154" i="51"/>
  <c r="G154" i="51"/>
  <c r="F154" i="51"/>
  <c r="E154" i="51"/>
  <c r="D154" i="51"/>
  <c r="C154" i="51"/>
  <c r="H153" i="51"/>
  <c r="G153" i="51"/>
  <c r="F153" i="51"/>
  <c r="E153" i="51"/>
  <c r="D153" i="51"/>
  <c r="C153" i="51"/>
  <c r="H152" i="51"/>
  <c r="G152" i="51"/>
  <c r="F152" i="51"/>
  <c r="E152" i="51"/>
  <c r="D152" i="51"/>
  <c r="C152" i="51"/>
  <c r="H151" i="51"/>
  <c r="G151" i="51"/>
  <c r="F151" i="51"/>
  <c r="E151" i="51"/>
  <c r="D151" i="51"/>
  <c r="C151" i="51"/>
  <c r="H150" i="51"/>
  <c r="G150" i="51"/>
  <c r="F150" i="51"/>
  <c r="E150" i="51"/>
  <c r="D150" i="51"/>
  <c r="C150" i="51"/>
  <c r="H149" i="51"/>
  <c r="G149" i="51"/>
  <c r="F149" i="51"/>
  <c r="E149" i="51"/>
  <c r="D149" i="51"/>
  <c r="C149" i="51"/>
  <c r="H148" i="51"/>
  <c r="G148" i="51"/>
  <c r="F148" i="51"/>
  <c r="E148" i="51"/>
  <c r="D148" i="51"/>
  <c r="C148" i="51"/>
  <c r="H147" i="51"/>
  <c r="G147" i="51"/>
  <c r="F147" i="51"/>
  <c r="E147" i="51"/>
  <c r="D147" i="51"/>
  <c r="C147" i="51"/>
  <c r="H146" i="51"/>
  <c r="G146" i="51"/>
  <c r="F146" i="51"/>
  <c r="E146" i="51"/>
  <c r="D146" i="51"/>
  <c r="C146" i="51"/>
  <c r="H145" i="51"/>
  <c r="G145" i="51"/>
  <c r="F145" i="51"/>
  <c r="E145" i="51"/>
  <c r="D145" i="51"/>
  <c r="C145" i="51"/>
  <c r="H144" i="51"/>
  <c r="G144" i="51"/>
  <c r="F144" i="51"/>
  <c r="E144" i="51"/>
  <c r="D144" i="51"/>
  <c r="C144" i="51"/>
  <c r="H143" i="51"/>
  <c r="G143" i="51"/>
  <c r="F143" i="51"/>
  <c r="E143" i="51"/>
  <c r="D143" i="51"/>
  <c r="C143" i="51"/>
  <c r="H142" i="51"/>
  <c r="G142" i="51"/>
  <c r="F142" i="51"/>
  <c r="E142" i="51"/>
  <c r="D142" i="51"/>
  <c r="C142" i="51"/>
  <c r="H141" i="51"/>
  <c r="G141" i="51"/>
  <c r="F141" i="51"/>
  <c r="E141" i="51"/>
  <c r="D141" i="51"/>
  <c r="C141" i="51"/>
  <c r="H140" i="51"/>
  <c r="G140" i="51"/>
  <c r="F140" i="51"/>
  <c r="E140" i="51"/>
  <c r="D140" i="51"/>
  <c r="C140" i="51"/>
  <c r="H139" i="51"/>
  <c r="G139" i="51"/>
  <c r="F139" i="51"/>
  <c r="E139" i="51"/>
  <c r="D139" i="51"/>
  <c r="C139" i="51"/>
  <c r="H138" i="51"/>
  <c r="G138" i="51"/>
  <c r="F138" i="51"/>
  <c r="E138" i="51"/>
  <c r="D138" i="51"/>
  <c r="C138" i="51"/>
  <c r="H137" i="51"/>
  <c r="G137" i="51"/>
  <c r="F137" i="51"/>
  <c r="E137" i="51"/>
  <c r="D137" i="51"/>
  <c r="C137" i="51"/>
  <c r="H136" i="51"/>
  <c r="G136" i="51"/>
  <c r="F136" i="51"/>
  <c r="E136" i="51"/>
  <c r="D136" i="51"/>
  <c r="C136" i="51"/>
  <c r="H135" i="51"/>
  <c r="G135" i="51"/>
  <c r="F135" i="51"/>
  <c r="E135" i="51"/>
  <c r="D135" i="51"/>
  <c r="C135" i="51"/>
  <c r="H134" i="51"/>
  <c r="G134" i="51"/>
  <c r="F134" i="51"/>
  <c r="E134" i="51"/>
  <c r="D134" i="51"/>
  <c r="C134" i="51"/>
  <c r="H133" i="51"/>
  <c r="G133" i="51"/>
  <c r="F133" i="51"/>
  <c r="E133" i="51"/>
  <c r="D133" i="51"/>
  <c r="C133" i="51"/>
  <c r="H132" i="51"/>
  <c r="G132" i="51"/>
  <c r="F132" i="51"/>
  <c r="E132" i="51"/>
  <c r="D132" i="51"/>
  <c r="C132" i="51"/>
  <c r="H131" i="51"/>
  <c r="G131" i="51"/>
  <c r="F131" i="51"/>
  <c r="E131" i="51"/>
  <c r="D131" i="51"/>
  <c r="C131" i="51"/>
  <c r="H130" i="51"/>
  <c r="G130" i="51"/>
  <c r="F130" i="51"/>
  <c r="E130" i="51"/>
  <c r="D130" i="51"/>
  <c r="C130" i="51"/>
  <c r="H129" i="51"/>
  <c r="G129" i="51"/>
  <c r="F129" i="51"/>
  <c r="E129" i="51"/>
  <c r="D129" i="51"/>
  <c r="C129" i="51"/>
  <c r="H128" i="51"/>
  <c r="G128" i="51"/>
  <c r="F128" i="51"/>
  <c r="E128" i="51"/>
  <c r="D128" i="51"/>
  <c r="C128" i="51"/>
  <c r="H127" i="51"/>
  <c r="G127" i="51"/>
  <c r="F127" i="51"/>
  <c r="E127" i="51"/>
  <c r="D127" i="51"/>
  <c r="C127" i="51"/>
  <c r="H126" i="51"/>
  <c r="G126" i="51"/>
  <c r="F126" i="51"/>
  <c r="E126" i="51"/>
  <c r="D126" i="51"/>
  <c r="C126" i="51"/>
  <c r="H125" i="51"/>
  <c r="G125" i="51"/>
  <c r="F125" i="51"/>
  <c r="E125" i="51"/>
  <c r="D125" i="51"/>
  <c r="C125" i="51"/>
  <c r="H124" i="51"/>
  <c r="G124" i="51"/>
  <c r="F124" i="51"/>
  <c r="E124" i="51"/>
  <c r="D124" i="51"/>
  <c r="C124" i="51"/>
  <c r="H123" i="51"/>
  <c r="G123" i="51"/>
  <c r="F123" i="51"/>
  <c r="E123" i="51"/>
  <c r="D123" i="51"/>
  <c r="C123" i="51"/>
  <c r="H122" i="51"/>
  <c r="G122" i="51"/>
  <c r="F122" i="51"/>
  <c r="E122" i="51"/>
  <c r="D122" i="51"/>
  <c r="C122" i="51"/>
  <c r="H121" i="51"/>
  <c r="G121" i="51"/>
  <c r="F121" i="51"/>
  <c r="E121" i="51"/>
  <c r="D121" i="51"/>
  <c r="C121" i="51"/>
  <c r="H120" i="51"/>
  <c r="G120" i="51"/>
  <c r="F120" i="51"/>
  <c r="E120" i="51"/>
  <c r="D120" i="51"/>
  <c r="C120" i="51"/>
  <c r="H119" i="51"/>
  <c r="G119" i="51"/>
  <c r="F119" i="51"/>
  <c r="E119" i="51"/>
  <c r="D119" i="51"/>
  <c r="C119" i="51"/>
  <c r="H118" i="51"/>
  <c r="G118" i="51"/>
  <c r="F118" i="51"/>
  <c r="E118" i="51"/>
  <c r="D118" i="51"/>
  <c r="C118" i="51"/>
  <c r="H117" i="51"/>
  <c r="G117" i="51"/>
  <c r="F117" i="51"/>
  <c r="E117" i="51"/>
  <c r="D117" i="51"/>
  <c r="C117" i="51"/>
  <c r="H116" i="51"/>
  <c r="G116" i="51"/>
  <c r="F116" i="51"/>
  <c r="E116" i="51"/>
  <c r="D116" i="51"/>
  <c r="C116" i="51"/>
  <c r="L115" i="51"/>
  <c r="J115" i="51"/>
  <c r="H115" i="51"/>
  <c r="G115" i="51"/>
  <c r="F115" i="51"/>
  <c r="E115" i="51"/>
  <c r="D115" i="51"/>
  <c r="C115" i="51"/>
  <c r="AL109" i="51"/>
  <c r="AL108" i="51"/>
  <c r="AL107" i="51"/>
  <c r="AL106" i="51"/>
  <c r="AL105" i="51"/>
  <c r="AL104" i="51"/>
  <c r="AL103" i="51"/>
  <c r="AL102" i="51"/>
  <c r="AL101" i="51"/>
  <c r="AL100" i="51"/>
  <c r="AL99" i="51"/>
  <c r="AL98" i="51"/>
  <c r="AL97" i="51"/>
  <c r="AL96" i="51"/>
  <c r="AL95" i="51"/>
  <c r="AL94" i="51"/>
  <c r="AL93" i="51"/>
  <c r="AL92" i="51"/>
  <c r="AL91" i="51"/>
  <c r="AL90" i="51"/>
  <c r="AL89" i="51"/>
  <c r="AL88" i="51"/>
  <c r="AL87" i="51"/>
  <c r="AL86" i="51"/>
  <c r="AL85" i="51"/>
  <c r="AL84" i="51"/>
  <c r="AL83" i="51"/>
  <c r="AL82" i="51"/>
  <c r="AL81" i="51"/>
  <c r="AL80" i="51"/>
  <c r="AL79" i="51"/>
  <c r="AL78" i="51"/>
  <c r="AL77" i="51"/>
  <c r="AL76" i="51"/>
  <c r="AL75" i="51"/>
  <c r="AL74" i="51"/>
  <c r="AL73" i="51"/>
  <c r="AL72" i="51"/>
  <c r="AL71" i="51"/>
  <c r="AL70" i="51"/>
  <c r="AL69" i="51"/>
  <c r="AL68" i="51"/>
  <c r="AL67" i="51"/>
  <c r="AL66" i="51"/>
  <c r="AL65" i="51"/>
  <c r="AL64" i="51"/>
  <c r="AL63" i="51"/>
  <c r="AL62" i="51"/>
  <c r="AL61" i="51"/>
  <c r="AJ109" i="51"/>
  <c r="AJ108" i="51"/>
  <c r="AJ107" i="51"/>
  <c r="AJ106" i="51"/>
  <c r="AJ105" i="51"/>
  <c r="AJ104" i="51"/>
  <c r="AJ103" i="51"/>
  <c r="AJ102" i="51"/>
  <c r="AJ101" i="51"/>
  <c r="AJ100" i="51"/>
  <c r="AJ99" i="51"/>
  <c r="AJ98" i="51"/>
  <c r="AJ97" i="51"/>
  <c r="AJ96" i="51"/>
  <c r="AJ95" i="51"/>
  <c r="AJ94" i="51"/>
  <c r="AJ93" i="51"/>
  <c r="AJ92" i="51"/>
  <c r="AJ91" i="51"/>
  <c r="AJ90" i="51"/>
  <c r="AJ89" i="51"/>
  <c r="AJ88" i="51"/>
  <c r="AJ87" i="51"/>
  <c r="AJ86" i="51"/>
  <c r="AJ85" i="51"/>
  <c r="AJ84" i="51"/>
  <c r="AJ83" i="51"/>
  <c r="AJ82" i="51"/>
  <c r="AJ81" i="51"/>
  <c r="AJ80" i="51"/>
  <c r="AJ79" i="51"/>
  <c r="AJ78" i="51"/>
  <c r="AJ77" i="51"/>
  <c r="AJ76" i="51"/>
  <c r="AJ75" i="51"/>
  <c r="AJ74" i="51"/>
  <c r="AJ73" i="51"/>
  <c r="AJ72" i="51"/>
  <c r="AJ71" i="51"/>
  <c r="AJ70" i="51"/>
  <c r="AJ69" i="51"/>
  <c r="AJ68" i="51"/>
  <c r="AJ67" i="51"/>
  <c r="AJ66" i="51"/>
  <c r="AJ65" i="51"/>
  <c r="AJ64" i="51"/>
  <c r="AJ63" i="51"/>
  <c r="AJ62" i="51"/>
  <c r="AJ61" i="51"/>
  <c r="AH109" i="51"/>
  <c r="AG109" i="51"/>
  <c r="AF109" i="51"/>
  <c r="AE109" i="51"/>
  <c r="AD109" i="51"/>
  <c r="AC109" i="51"/>
  <c r="AH108" i="51"/>
  <c r="AG108" i="51"/>
  <c r="AF108" i="51"/>
  <c r="AE108" i="51"/>
  <c r="AD108" i="51"/>
  <c r="AC108" i="51"/>
  <c r="AH107" i="51"/>
  <c r="AG107" i="51"/>
  <c r="AF107" i="51"/>
  <c r="AE107" i="51"/>
  <c r="AD107" i="51"/>
  <c r="AC107" i="51"/>
  <c r="AH106" i="51"/>
  <c r="AG106" i="51"/>
  <c r="AF106" i="51"/>
  <c r="AE106" i="51"/>
  <c r="AD106" i="51"/>
  <c r="AC106" i="51"/>
  <c r="AH105" i="51"/>
  <c r="AG105" i="51"/>
  <c r="AF105" i="51"/>
  <c r="AE105" i="51"/>
  <c r="AD105" i="51"/>
  <c r="AC105" i="51"/>
  <c r="AH104" i="51"/>
  <c r="AG104" i="51"/>
  <c r="AF104" i="51"/>
  <c r="AE104" i="51"/>
  <c r="AD104" i="51"/>
  <c r="AC104" i="51"/>
  <c r="AH103" i="51"/>
  <c r="AG103" i="51"/>
  <c r="AF103" i="51"/>
  <c r="AE103" i="51"/>
  <c r="AD103" i="51"/>
  <c r="AC103" i="51"/>
  <c r="AH102" i="51"/>
  <c r="AG102" i="51"/>
  <c r="AF102" i="51"/>
  <c r="AE102" i="51"/>
  <c r="AD102" i="51"/>
  <c r="AC102" i="51"/>
  <c r="AH101" i="51"/>
  <c r="AG101" i="51"/>
  <c r="AF101" i="51"/>
  <c r="AE101" i="51"/>
  <c r="AD101" i="51"/>
  <c r="AC101" i="51"/>
  <c r="AH100" i="51"/>
  <c r="AG100" i="51"/>
  <c r="AF100" i="51"/>
  <c r="AE100" i="51"/>
  <c r="AD100" i="51"/>
  <c r="AC100" i="51"/>
  <c r="AH99" i="51"/>
  <c r="AG99" i="51"/>
  <c r="AF99" i="51"/>
  <c r="AE99" i="51"/>
  <c r="AD99" i="51"/>
  <c r="AC99" i="51"/>
  <c r="AH98" i="51"/>
  <c r="AG98" i="51"/>
  <c r="AF98" i="51"/>
  <c r="AE98" i="51"/>
  <c r="AD98" i="51"/>
  <c r="AC98" i="51"/>
  <c r="AH97" i="51"/>
  <c r="AG97" i="51"/>
  <c r="AF97" i="51"/>
  <c r="AE97" i="51"/>
  <c r="AD97" i="51"/>
  <c r="AC97" i="51"/>
  <c r="AH96" i="51"/>
  <c r="AG96" i="51"/>
  <c r="AF96" i="51"/>
  <c r="AE96" i="51"/>
  <c r="AD96" i="51"/>
  <c r="AC96" i="51"/>
  <c r="AH95" i="51"/>
  <c r="AG95" i="51"/>
  <c r="AF95" i="51"/>
  <c r="AE95" i="51"/>
  <c r="AD95" i="51"/>
  <c r="AC95" i="51"/>
  <c r="AH94" i="51"/>
  <c r="AG94" i="51"/>
  <c r="AF94" i="51"/>
  <c r="AE94" i="51"/>
  <c r="AD94" i="51"/>
  <c r="AC94" i="51"/>
  <c r="AH93" i="51"/>
  <c r="AG93" i="51"/>
  <c r="AF93" i="51"/>
  <c r="AE93" i="51"/>
  <c r="AD93" i="51"/>
  <c r="AC93" i="51"/>
  <c r="AH92" i="51"/>
  <c r="AG92" i="51"/>
  <c r="AF92" i="51"/>
  <c r="AE92" i="51"/>
  <c r="AD92" i="51"/>
  <c r="AC92" i="51"/>
  <c r="AH91" i="51"/>
  <c r="AG91" i="51"/>
  <c r="AF91" i="51"/>
  <c r="AE91" i="51"/>
  <c r="AD91" i="51"/>
  <c r="AC91" i="51"/>
  <c r="AH90" i="51"/>
  <c r="AG90" i="51"/>
  <c r="AF90" i="51"/>
  <c r="AE90" i="51"/>
  <c r="AD90" i="51"/>
  <c r="AC90" i="51"/>
  <c r="AH89" i="51"/>
  <c r="AG89" i="51"/>
  <c r="AF89" i="51"/>
  <c r="AE89" i="51"/>
  <c r="AD89" i="51"/>
  <c r="AC89" i="51"/>
  <c r="AH88" i="51"/>
  <c r="AG88" i="51"/>
  <c r="AF88" i="51"/>
  <c r="AE88" i="51"/>
  <c r="AD88" i="51"/>
  <c r="AC88" i="51"/>
  <c r="AH87" i="51"/>
  <c r="AG87" i="51"/>
  <c r="AF87" i="51"/>
  <c r="AE87" i="51"/>
  <c r="AD87" i="51"/>
  <c r="AC87" i="51"/>
  <c r="AH86" i="51"/>
  <c r="AG86" i="51"/>
  <c r="AF86" i="51"/>
  <c r="AE86" i="51"/>
  <c r="AD86" i="51"/>
  <c r="AC86" i="51"/>
  <c r="AH85" i="51"/>
  <c r="AG85" i="51"/>
  <c r="AF85" i="51"/>
  <c r="AE85" i="51"/>
  <c r="AD85" i="51"/>
  <c r="AC85" i="51"/>
  <c r="AH84" i="51"/>
  <c r="AG84" i="51"/>
  <c r="AF84" i="51"/>
  <c r="AE84" i="51"/>
  <c r="AD84" i="51"/>
  <c r="AC84" i="51"/>
  <c r="AH83" i="51"/>
  <c r="AG83" i="51"/>
  <c r="AF83" i="51"/>
  <c r="AE83" i="51"/>
  <c r="AD83" i="51"/>
  <c r="AC83" i="51"/>
  <c r="AH82" i="51"/>
  <c r="AG82" i="51"/>
  <c r="AF82" i="51"/>
  <c r="AE82" i="51"/>
  <c r="AD82" i="51"/>
  <c r="AC82" i="51"/>
  <c r="AH81" i="51"/>
  <c r="AG81" i="51"/>
  <c r="AF81" i="51"/>
  <c r="AE81" i="51"/>
  <c r="AD81" i="51"/>
  <c r="AC81" i="51"/>
  <c r="AH80" i="51"/>
  <c r="AG80" i="51"/>
  <c r="AF80" i="51"/>
  <c r="AE80" i="51"/>
  <c r="AD80" i="51"/>
  <c r="AC80" i="51"/>
  <c r="AH79" i="51"/>
  <c r="AG79" i="51"/>
  <c r="AF79" i="51"/>
  <c r="AE79" i="51"/>
  <c r="AD79" i="51"/>
  <c r="AC79" i="51"/>
  <c r="AH78" i="51"/>
  <c r="AG78" i="51"/>
  <c r="AF78" i="51"/>
  <c r="AE78" i="51"/>
  <c r="AD78" i="51"/>
  <c r="AC78" i="51"/>
  <c r="AH77" i="51"/>
  <c r="AG77" i="51"/>
  <c r="AF77" i="51"/>
  <c r="AE77" i="51"/>
  <c r="AD77" i="51"/>
  <c r="AC77" i="51"/>
  <c r="AH76" i="51"/>
  <c r="AG76" i="51"/>
  <c r="AF76" i="51"/>
  <c r="AE76" i="51"/>
  <c r="AD76" i="51"/>
  <c r="AC76" i="51"/>
  <c r="AH75" i="51"/>
  <c r="AG75" i="51"/>
  <c r="AF75" i="51"/>
  <c r="AE75" i="51"/>
  <c r="AD75" i="51"/>
  <c r="AC75" i="51"/>
  <c r="AH74" i="51"/>
  <c r="AG74" i="51"/>
  <c r="AF74" i="51"/>
  <c r="AE74" i="51"/>
  <c r="AD74" i="51"/>
  <c r="AC74" i="51"/>
  <c r="AH73" i="51"/>
  <c r="AG73" i="51"/>
  <c r="AF73" i="51"/>
  <c r="AE73" i="51"/>
  <c r="AD73" i="51"/>
  <c r="AC73" i="51"/>
  <c r="AH72" i="51"/>
  <c r="AG72" i="51"/>
  <c r="AF72" i="51"/>
  <c r="AE72" i="51"/>
  <c r="AD72" i="51"/>
  <c r="AC72" i="51"/>
  <c r="AH71" i="51"/>
  <c r="AG71" i="51"/>
  <c r="AF71" i="51"/>
  <c r="AE71" i="51"/>
  <c r="AD71" i="51"/>
  <c r="AC71" i="51"/>
  <c r="AH70" i="51"/>
  <c r="AG70" i="51"/>
  <c r="AF70" i="51"/>
  <c r="AE70" i="51"/>
  <c r="AD70" i="51"/>
  <c r="AC70" i="51"/>
  <c r="AH69" i="51"/>
  <c r="AG69" i="51"/>
  <c r="AF69" i="51"/>
  <c r="AE69" i="51"/>
  <c r="AD69" i="51"/>
  <c r="AC69" i="51"/>
  <c r="AH68" i="51"/>
  <c r="AG68" i="51"/>
  <c r="AF68" i="51"/>
  <c r="AE68" i="51"/>
  <c r="AD68" i="51"/>
  <c r="AC68" i="51"/>
  <c r="AH67" i="51"/>
  <c r="AG67" i="51"/>
  <c r="AF67" i="51"/>
  <c r="AE67" i="51"/>
  <c r="AD67" i="51"/>
  <c r="AC67" i="51"/>
  <c r="AH66" i="51"/>
  <c r="AG66" i="51"/>
  <c r="AF66" i="51"/>
  <c r="AE66" i="51"/>
  <c r="AD66" i="51"/>
  <c r="AC66" i="51"/>
  <c r="AH65" i="51"/>
  <c r="AG65" i="51"/>
  <c r="AF65" i="51"/>
  <c r="AE65" i="51"/>
  <c r="AD65" i="51"/>
  <c r="AC65" i="51"/>
  <c r="AH64" i="51"/>
  <c r="AG64" i="51"/>
  <c r="AF64" i="51"/>
  <c r="AE64" i="51"/>
  <c r="AD64" i="51"/>
  <c r="AC64" i="51"/>
  <c r="AH63" i="51"/>
  <c r="AG63" i="51"/>
  <c r="AF63" i="51"/>
  <c r="AE63" i="51"/>
  <c r="AD63" i="51"/>
  <c r="AC63" i="51"/>
  <c r="AH62" i="51"/>
  <c r="AG62" i="51"/>
  <c r="AF62" i="51"/>
  <c r="AE62" i="51"/>
  <c r="AD62" i="51"/>
  <c r="AC62" i="51"/>
  <c r="AH61" i="51"/>
  <c r="AG61" i="51"/>
  <c r="AF61" i="51"/>
  <c r="AE61" i="51"/>
  <c r="AD61" i="51"/>
  <c r="AC61" i="51"/>
  <c r="AL60" i="51"/>
  <c r="AJ60" i="51"/>
  <c r="AH60" i="51"/>
  <c r="AG60" i="51"/>
  <c r="AF60" i="51"/>
  <c r="AE60" i="51"/>
  <c r="AD60" i="51"/>
  <c r="AC60" i="51"/>
  <c r="Y109" i="51"/>
  <c r="Y108" i="51"/>
  <c r="Y107" i="51"/>
  <c r="Y106" i="51"/>
  <c r="Y105" i="51"/>
  <c r="Y104" i="51"/>
  <c r="Y103" i="51"/>
  <c r="Y102" i="51"/>
  <c r="Y101" i="51"/>
  <c r="Y100" i="51"/>
  <c r="Y99" i="51"/>
  <c r="Y98" i="51"/>
  <c r="Y97" i="51"/>
  <c r="Y96" i="51"/>
  <c r="Y95" i="51"/>
  <c r="Y94" i="51"/>
  <c r="Y93" i="51"/>
  <c r="Y92" i="51"/>
  <c r="Y91" i="51"/>
  <c r="Y90" i="51"/>
  <c r="Y89" i="51"/>
  <c r="Y88" i="51"/>
  <c r="Y87" i="51"/>
  <c r="Y86" i="51"/>
  <c r="Y85" i="51"/>
  <c r="Y84" i="51"/>
  <c r="Y83" i="51"/>
  <c r="Y82" i="51"/>
  <c r="Y81" i="51"/>
  <c r="Y80" i="51"/>
  <c r="Y79" i="51"/>
  <c r="Y78" i="51"/>
  <c r="Y77" i="51"/>
  <c r="Y76" i="51"/>
  <c r="Y75" i="51"/>
  <c r="Y74" i="51"/>
  <c r="Y73" i="51"/>
  <c r="Y72" i="51"/>
  <c r="Y71" i="51"/>
  <c r="Y70" i="51"/>
  <c r="Y69" i="51"/>
  <c r="Y68" i="51"/>
  <c r="Y67" i="51"/>
  <c r="Y66" i="51"/>
  <c r="Y65" i="51"/>
  <c r="Y64" i="51"/>
  <c r="Y63" i="51"/>
  <c r="Y62" i="51"/>
  <c r="Y61" i="51"/>
  <c r="Y60" i="51"/>
  <c r="W109" i="51"/>
  <c r="W108" i="51"/>
  <c r="W107" i="51"/>
  <c r="W106" i="51"/>
  <c r="W105" i="51"/>
  <c r="W104" i="51"/>
  <c r="W103" i="51"/>
  <c r="W102" i="51"/>
  <c r="W101" i="51"/>
  <c r="W100" i="51"/>
  <c r="W99" i="51"/>
  <c r="W98" i="51"/>
  <c r="W97" i="51"/>
  <c r="W96" i="51"/>
  <c r="W95" i="51"/>
  <c r="W94" i="51"/>
  <c r="W93" i="51"/>
  <c r="W92" i="51"/>
  <c r="W91" i="51"/>
  <c r="W90" i="51"/>
  <c r="W89" i="51"/>
  <c r="W88" i="51"/>
  <c r="W87" i="51"/>
  <c r="W86" i="51"/>
  <c r="W85" i="51"/>
  <c r="W84" i="51"/>
  <c r="W83" i="51"/>
  <c r="W82" i="51"/>
  <c r="W81" i="51"/>
  <c r="W80" i="51"/>
  <c r="W79" i="51"/>
  <c r="W78" i="51"/>
  <c r="W77" i="51"/>
  <c r="W76" i="51"/>
  <c r="W75" i="51"/>
  <c r="W74" i="51"/>
  <c r="W73" i="51"/>
  <c r="W72" i="51"/>
  <c r="W71" i="51"/>
  <c r="W70" i="51"/>
  <c r="W69" i="51"/>
  <c r="W68" i="51"/>
  <c r="W67" i="51"/>
  <c r="W66" i="51"/>
  <c r="W65" i="51"/>
  <c r="W64" i="51"/>
  <c r="W63" i="51"/>
  <c r="W62" i="51"/>
  <c r="W61" i="51"/>
  <c r="W60" i="51"/>
  <c r="U103" i="51"/>
  <c r="U102" i="51"/>
  <c r="U101" i="51"/>
  <c r="U100" i="51"/>
  <c r="U99" i="51"/>
  <c r="U98" i="51"/>
  <c r="U97" i="51"/>
  <c r="U96" i="51"/>
  <c r="U95" i="51"/>
  <c r="U94" i="51"/>
  <c r="U93" i="51"/>
  <c r="U92" i="51"/>
  <c r="U91" i="51"/>
  <c r="U90" i="51"/>
  <c r="U89" i="51"/>
  <c r="U88" i="51"/>
  <c r="U87" i="51"/>
  <c r="U86" i="51"/>
  <c r="U85" i="51"/>
  <c r="U84" i="51"/>
  <c r="U83" i="51"/>
  <c r="U82" i="51"/>
  <c r="U81" i="51"/>
  <c r="U80" i="51"/>
  <c r="U79" i="51"/>
  <c r="U78" i="51"/>
  <c r="U77" i="51"/>
  <c r="U76" i="51"/>
  <c r="U75" i="51"/>
  <c r="U74" i="51"/>
  <c r="U73" i="51"/>
  <c r="U72" i="51"/>
  <c r="U71" i="51"/>
  <c r="U70" i="51"/>
  <c r="U69" i="51"/>
  <c r="U68" i="51"/>
  <c r="U67" i="51"/>
  <c r="U66" i="51"/>
  <c r="U65" i="51"/>
  <c r="U64" i="51"/>
  <c r="U63" i="51"/>
  <c r="U62" i="51"/>
  <c r="U61" i="51"/>
  <c r="T109" i="51"/>
  <c r="S109" i="51"/>
  <c r="R109" i="51"/>
  <c r="Q109" i="51"/>
  <c r="P109" i="51"/>
  <c r="T108" i="51"/>
  <c r="S108" i="51"/>
  <c r="R108" i="51"/>
  <c r="Q108" i="51"/>
  <c r="P108" i="51"/>
  <c r="T107" i="51"/>
  <c r="S107" i="51"/>
  <c r="R107" i="51"/>
  <c r="Q107" i="51"/>
  <c r="P107" i="51"/>
  <c r="T106" i="51"/>
  <c r="S106" i="51"/>
  <c r="R106" i="51"/>
  <c r="Q106" i="51"/>
  <c r="P106" i="51"/>
  <c r="T105" i="51"/>
  <c r="S105" i="51"/>
  <c r="R105" i="51"/>
  <c r="Q105" i="51"/>
  <c r="P105" i="51"/>
  <c r="T104" i="51"/>
  <c r="S104" i="51"/>
  <c r="R104" i="51"/>
  <c r="Q104" i="51"/>
  <c r="P104" i="51"/>
  <c r="T103" i="51"/>
  <c r="S103" i="51"/>
  <c r="R103" i="51"/>
  <c r="Q103" i="51"/>
  <c r="P103" i="51"/>
  <c r="T102" i="51"/>
  <c r="S102" i="51"/>
  <c r="R102" i="51"/>
  <c r="Q102" i="51"/>
  <c r="P102" i="51"/>
  <c r="T101" i="51"/>
  <c r="S101" i="51"/>
  <c r="R101" i="51"/>
  <c r="Q101" i="51"/>
  <c r="P101" i="51"/>
  <c r="T100" i="51"/>
  <c r="S100" i="51"/>
  <c r="R100" i="51"/>
  <c r="Q100" i="51"/>
  <c r="P100" i="51"/>
  <c r="T99" i="51"/>
  <c r="S99" i="51"/>
  <c r="R99" i="51"/>
  <c r="Q99" i="51"/>
  <c r="P99" i="51"/>
  <c r="T98" i="51"/>
  <c r="S98" i="51"/>
  <c r="R98" i="51"/>
  <c r="Q98" i="51"/>
  <c r="P98" i="51"/>
  <c r="T97" i="51"/>
  <c r="S97" i="51"/>
  <c r="R97" i="51"/>
  <c r="Q97" i="51"/>
  <c r="P97" i="51"/>
  <c r="T96" i="51"/>
  <c r="S96" i="51"/>
  <c r="R96" i="51"/>
  <c r="Q96" i="51"/>
  <c r="P96" i="51"/>
  <c r="T95" i="51"/>
  <c r="S95" i="51"/>
  <c r="R95" i="51"/>
  <c r="Q95" i="51"/>
  <c r="P95" i="51"/>
  <c r="T94" i="51"/>
  <c r="S94" i="51"/>
  <c r="R94" i="51"/>
  <c r="Q94" i="51"/>
  <c r="P94" i="51"/>
  <c r="T93" i="51"/>
  <c r="S93" i="51"/>
  <c r="R93" i="51"/>
  <c r="Q93" i="51"/>
  <c r="P93" i="51"/>
  <c r="T92" i="51"/>
  <c r="S92" i="51"/>
  <c r="R92" i="51"/>
  <c r="Q92" i="51"/>
  <c r="P92" i="51"/>
  <c r="T91" i="51"/>
  <c r="S91" i="51"/>
  <c r="R91" i="51"/>
  <c r="Q91" i="51"/>
  <c r="P91" i="51"/>
  <c r="T90" i="51"/>
  <c r="S90" i="51"/>
  <c r="R90" i="51"/>
  <c r="Q90" i="51"/>
  <c r="P90" i="51"/>
  <c r="T89" i="51"/>
  <c r="S89" i="51"/>
  <c r="R89" i="51"/>
  <c r="Q89" i="51"/>
  <c r="P89" i="51"/>
  <c r="T88" i="51"/>
  <c r="S88" i="51"/>
  <c r="R88" i="51"/>
  <c r="Q88" i="51"/>
  <c r="P88" i="51"/>
  <c r="T87" i="51"/>
  <c r="S87" i="51"/>
  <c r="R87" i="51"/>
  <c r="Q87" i="51"/>
  <c r="P87" i="51"/>
  <c r="T86" i="51"/>
  <c r="S86" i="51"/>
  <c r="R86" i="51"/>
  <c r="Q86" i="51"/>
  <c r="P86" i="51"/>
  <c r="T85" i="51"/>
  <c r="S85" i="51"/>
  <c r="R85" i="51"/>
  <c r="Q85" i="51"/>
  <c r="P85" i="51"/>
  <c r="T84" i="51"/>
  <c r="S84" i="51"/>
  <c r="R84" i="51"/>
  <c r="Q84" i="51"/>
  <c r="P84" i="51"/>
  <c r="T83" i="51"/>
  <c r="S83" i="51"/>
  <c r="R83" i="51"/>
  <c r="Q83" i="51"/>
  <c r="P83" i="51"/>
  <c r="T82" i="51"/>
  <c r="S82" i="51"/>
  <c r="R82" i="51"/>
  <c r="Q82" i="51"/>
  <c r="P82" i="51"/>
  <c r="T81" i="51"/>
  <c r="S81" i="51"/>
  <c r="R81" i="51"/>
  <c r="Q81" i="51"/>
  <c r="P81" i="51"/>
  <c r="T80" i="51"/>
  <c r="S80" i="51"/>
  <c r="R80" i="51"/>
  <c r="Q80" i="51"/>
  <c r="P80" i="51"/>
  <c r="T79" i="51"/>
  <c r="S79" i="51"/>
  <c r="R79" i="51"/>
  <c r="Q79" i="51"/>
  <c r="P79" i="51"/>
  <c r="T78" i="51"/>
  <c r="S78" i="51"/>
  <c r="R78" i="51"/>
  <c r="Q78" i="51"/>
  <c r="P78" i="51"/>
  <c r="T77" i="51"/>
  <c r="S77" i="51"/>
  <c r="R77" i="51"/>
  <c r="Q77" i="51"/>
  <c r="P77" i="51"/>
  <c r="T76" i="51"/>
  <c r="S76" i="51"/>
  <c r="R76" i="51"/>
  <c r="Q76" i="51"/>
  <c r="P76" i="51"/>
  <c r="T75" i="51"/>
  <c r="S75" i="51"/>
  <c r="R75" i="51"/>
  <c r="Q75" i="51"/>
  <c r="P75" i="51"/>
  <c r="T74" i="51"/>
  <c r="S74" i="51"/>
  <c r="R74" i="51"/>
  <c r="Q74" i="51"/>
  <c r="P74" i="51"/>
  <c r="T73" i="51"/>
  <c r="S73" i="51"/>
  <c r="R73" i="51"/>
  <c r="Q73" i="51"/>
  <c r="P73" i="51"/>
  <c r="T72" i="51"/>
  <c r="S72" i="51"/>
  <c r="R72" i="51"/>
  <c r="Q72" i="51"/>
  <c r="P72" i="51"/>
  <c r="T71" i="51"/>
  <c r="S71" i="51"/>
  <c r="R71" i="51"/>
  <c r="Q71" i="51"/>
  <c r="P71" i="51"/>
  <c r="T70" i="51"/>
  <c r="S70" i="51"/>
  <c r="R70" i="51"/>
  <c r="Q70" i="51"/>
  <c r="P70" i="51"/>
  <c r="T69" i="51"/>
  <c r="S69" i="51"/>
  <c r="R69" i="51"/>
  <c r="Q69" i="51"/>
  <c r="P69" i="51"/>
  <c r="T68" i="51"/>
  <c r="S68" i="51"/>
  <c r="R68" i="51"/>
  <c r="Q68" i="51"/>
  <c r="P68" i="51"/>
  <c r="T67" i="51"/>
  <c r="S67" i="51"/>
  <c r="R67" i="51"/>
  <c r="Q67" i="51"/>
  <c r="P67" i="51"/>
  <c r="T66" i="51"/>
  <c r="S66" i="51"/>
  <c r="R66" i="51"/>
  <c r="Q66" i="51"/>
  <c r="P66" i="51"/>
  <c r="T65" i="51"/>
  <c r="S65" i="51"/>
  <c r="R65" i="51"/>
  <c r="Q65" i="51"/>
  <c r="P65" i="51"/>
  <c r="T64" i="51"/>
  <c r="S64" i="51"/>
  <c r="R64" i="51"/>
  <c r="Q64" i="51"/>
  <c r="P64" i="51"/>
  <c r="T63" i="51"/>
  <c r="S63" i="51"/>
  <c r="R63" i="51"/>
  <c r="Q63" i="51"/>
  <c r="P63" i="51"/>
  <c r="T62" i="51"/>
  <c r="S62" i="51"/>
  <c r="R62" i="51"/>
  <c r="Q62" i="51"/>
  <c r="P62" i="51"/>
  <c r="T61" i="51"/>
  <c r="S61" i="51"/>
  <c r="R61" i="51"/>
  <c r="Q61" i="51"/>
  <c r="P61" i="51"/>
  <c r="U60" i="51"/>
  <c r="T60" i="51"/>
  <c r="S60" i="51"/>
  <c r="R60" i="51"/>
  <c r="Q60" i="51"/>
  <c r="P60" i="51"/>
  <c r="L109" i="51"/>
  <c r="L108" i="51"/>
  <c r="L107" i="51"/>
  <c r="L106" i="51"/>
  <c r="L105" i="51"/>
  <c r="L104" i="51"/>
  <c r="L103" i="51"/>
  <c r="L102" i="51"/>
  <c r="L101" i="51"/>
  <c r="L100" i="51"/>
  <c r="L99" i="51"/>
  <c r="L98" i="51"/>
  <c r="L97" i="51"/>
  <c r="L96" i="51"/>
  <c r="L95" i="51"/>
  <c r="L94" i="51"/>
  <c r="L93" i="51"/>
  <c r="L92" i="51"/>
  <c r="L91" i="51"/>
  <c r="L90" i="51"/>
  <c r="L89" i="51"/>
  <c r="L88" i="51"/>
  <c r="L87" i="51"/>
  <c r="L86" i="51"/>
  <c r="L85" i="51"/>
  <c r="L84" i="51"/>
  <c r="L83" i="51"/>
  <c r="L82" i="51"/>
  <c r="L81" i="51"/>
  <c r="L80" i="51"/>
  <c r="L79" i="51"/>
  <c r="L78" i="51"/>
  <c r="L77" i="51"/>
  <c r="L76" i="51"/>
  <c r="L75" i="51"/>
  <c r="L74" i="51"/>
  <c r="L73" i="51"/>
  <c r="L72" i="51"/>
  <c r="L71" i="51"/>
  <c r="L70" i="51"/>
  <c r="L69" i="51"/>
  <c r="L68" i="51"/>
  <c r="L67" i="51"/>
  <c r="L66" i="51"/>
  <c r="L65" i="51"/>
  <c r="L64" i="51"/>
  <c r="L63" i="51"/>
  <c r="L62" i="51"/>
  <c r="L61" i="51"/>
  <c r="L60" i="51"/>
  <c r="J109" i="51"/>
  <c r="J108" i="51"/>
  <c r="J107" i="51"/>
  <c r="J106" i="51"/>
  <c r="J105" i="51"/>
  <c r="J104" i="51"/>
  <c r="J103" i="51"/>
  <c r="J102" i="51"/>
  <c r="J101" i="51"/>
  <c r="J100" i="51"/>
  <c r="J99" i="51"/>
  <c r="J98" i="51"/>
  <c r="J97" i="51"/>
  <c r="J96" i="51"/>
  <c r="J95" i="51"/>
  <c r="J94" i="51"/>
  <c r="J93" i="51"/>
  <c r="J92" i="51"/>
  <c r="J91" i="51"/>
  <c r="J90" i="51"/>
  <c r="J89" i="51"/>
  <c r="J88" i="51"/>
  <c r="J87" i="51"/>
  <c r="J86" i="51"/>
  <c r="J85" i="51"/>
  <c r="J84" i="51"/>
  <c r="J83" i="51"/>
  <c r="J82" i="51"/>
  <c r="J81" i="51"/>
  <c r="J80" i="51"/>
  <c r="J79" i="51"/>
  <c r="J78" i="51"/>
  <c r="J77" i="51"/>
  <c r="J76" i="51"/>
  <c r="J75" i="51"/>
  <c r="J74" i="51"/>
  <c r="J73" i="51"/>
  <c r="J72" i="51"/>
  <c r="J71" i="51"/>
  <c r="J70" i="51"/>
  <c r="J69" i="51"/>
  <c r="J68" i="51"/>
  <c r="J67" i="51"/>
  <c r="J66" i="51"/>
  <c r="J65" i="51"/>
  <c r="J64" i="51"/>
  <c r="J63" i="51"/>
  <c r="J62" i="51"/>
  <c r="J61" i="51"/>
  <c r="J60" i="51"/>
  <c r="H109" i="51"/>
  <c r="G109" i="51"/>
  <c r="F109" i="51"/>
  <c r="E109" i="51"/>
  <c r="D109" i="51"/>
  <c r="C109" i="51"/>
  <c r="H108" i="51"/>
  <c r="G108" i="51"/>
  <c r="F108" i="51"/>
  <c r="E108" i="51"/>
  <c r="D108" i="51"/>
  <c r="C108" i="51"/>
  <c r="H107" i="51"/>
  <c r="G107" i="51"/>
  <c r="F107" i="51"/>
  <c r="E107" i="51"/>
  <c r="D107" i="51"/>
  <c r="C107" i="51"/>
  <c r="H106" i="51"/>
  <c r="G106" i="51"/>
  <c r="F106" i="51"/>
  <c r="E106" i="51"/>
  <c r="D106" i="51"/>
  <c r="C106" i="51"/>
  <c r="H105" i="51"/>
  <c r="G105" i="51"/>
  <c r="F105" i="51"/>
  <c r="E105" i="51"/>
  <c r="D105" i="51"/>
  <c r="C105" i="51"/>
  <c r="H104" i="51"/>
  <c r="G104" i="51"/>
  <c r="F104" i="51"/>
  <c r="E104" i="51"/>
  <c r="D104" i="51"/>
  <c r="C104" i="51"/>
  <c r="H103" i="51"/>
  <c r="G103" i="51"/>
  <c r="F103" i="51"/>
  <c r="E103" i="51"/>
  <c r="D103" i="51"/>
  <c r="C103" i="51"/>
  <c r="H102" i="51"/>
  <c r="G102" i="51"/>
  <c r="F102" i="51"/>
  <c r="E102" i="51"/>
  <c r="D102" i="51"/>
  <c r="C102" i="51"/>
  <c r="H101" i="51"/>
  <c r="G101" i="51"/>
  <c r="F101" i="51"/>
  <c r="E101" i="51"/>
  <c r="D101" i="51"/>
  <c r="C101" i="51"/>
  <c r="H100" i="51"/>
  <c r="G100" i="51"/>
  <c r="F100" i="51"/>
  <c r="E100" i="51"/>
  <c r="D100" i="51"/>
  <c r="C100" i="51"/>
  <c r="H99" i="51"/>
  <c r="G99" i="51"/>
  <c r="F99" i="51"/>
  <c r="E99" i="51"/>
  <c r="D99" i="51"/>
  <c r="C99" i="51"/>
  <c r="H98" i="51"/>
  <c r="G98" i="51"/>
  <c r="F98" i="51"/>
  <c r="E98" i="51"/>
  <c r="D98" i="51"/>
  <c r="C98" i="51"/>
  <c r="H97" i="51"/>
  <c r="G97" i="51"/>
  <c r="F97" i="51"/>
  <c r="E97" i="51"/>
  <c r="D97" i="51"/>
  <c r="C97" i="51"/>
  <c r="H96" i="51"/>
  <c r="G96" i="51"/>
  <c r="F96" i="51"/>
  <c r="E96" i="51"/>
  <c r="D96" i="51"/>
  <c r="C96" i="51"/>
  <c r="H95" i="51"/>
  <c r="G95" i="51"/>
  <c r="F95" i="51"/>
  <c r="E95" i="51"/>
  <c r="D95" i="51"/>
  <c r="C95" i="51"/>
  <c r="H94" i="51"/>
  <c r="G94" i="51"/>
  <c r="F94" i="51"/>
  <c r="E94" i="51"/>
  <c r="D94" i="51"/>
  <c r="C94" i="51"/>
  <c r="H93" i="51"/>
  <c r="G93" i="51"/>
  <c r="F93" i="51"/>
  <c r="E93" i="51"/>
  <c r="D93" i="51"/>
  <c r="C93" i="51"/>
  <c r="H92" i="51"/>
  <c r="G92" i="51"/>
  <c r="F92" i="51"/>
  <c r="E92" i="51"/>
  <c r="D92" i="51"/>
  <c r="C92" i="51"/>
  <c r="H91" i="51"/>
  <c r="G91" i="51"/>
  <c r="F91" i="51"/>
  <c r="E91" i="51"/>
  <c r="D91" i="51"/>
  <c r="C91" i="51"/>
  <c r="H90" i="51"/>
  <c r="G90" i="51"/>
  <c r="F90" i="51"/>
  <c r="E90" i="51"/>
  <c r="D90" i="51"/>
  <c r="C90" i="51"/>
  <c r="H89" i="51"/>
  <c r="G89" i="51"/>
  <c r="F89" i="51"/>
  <c r="E89" i="51"/>
  <c r="D89" i="51"/>
  <c r="C89" i="51"/>
  <c r="H88" i="51"/>
  <c r="G88" i="51"/>
  <c r="F88" i="51"/>
  <c r="E88" i="51"/>
  <c r="D88" i="51"/>
  <c r="C88" i="51"/>
  <c r="H87" i="51"/>
  <c r="G87" i="51"/>
  <c r="F87" i="51"/>
  <c r="E87" i="51"/>
  <c r="D87" i="51"/>
  <c r="C87" i="51"/>
  <c r="H86" i="51"/>
  <c r="G86" i="51"/>
  <c r="F86" i="51"/>
  <c r="E86" i="51"/>
  <c r="D86" i="51"/>
  <c r="C86" i="51"/>
  <c r="H85" i="51"/>
  <c r="G85" i="51"/>
  <c r="F85" i="51"/>
  <c r="E85" i="51"/>
  <c r="D85" i="51"/>
  <c r="C85" i="51"/>
  <c r="H84" i="51"/>
  <c r="G84" i="51"/>
  <c r="F84" i="51"/>
  <c r="E84" i="51"/>
  <c r="D84" i="51"/>
  <c r="C84" i="51"/>
  <c r="H83" i="51"/>
  <c r="G83" i="51"/>
  <c r="F83" i="51"/>
  <c r="E83" i="51"/>
  <c r="D83" i="51"/>
  <c r="C83" i="51"/>
  <c r="H82" i="51"/>
  <c r="G82" i="51"/>
  <c r="F82" i="51"/>
  <c r="E82" i="51"/>
  <c r="D82" i="51"/>
  <c r="C82" i="51"/>
  <c r="H81" i="51"/>
  <c r="G81" i="51"/>
  <c r="F81" i="51"/>
  <c r="E81" i="51"/>
  <c r="D81" i="51"/>
  <c r="C81" i="51"/>
  <c r="H80" i="51"/>
  <c r="G80" i="51"/>
  <c r="F80" i="51"/>
  <c r="E80" i="51"/>
  <c r="D80" i="51"/>
  <c r="C80" i="51"/>
  <c r="H79" i="51"/>
  <c r="G79" i="51"/>
  <c r="F79" i="51"/>
  <c r="E79" i="51"/>
  <c r="D79" i="51"/>
  <c r="C79" i="51"/>
  <c r="H78" i="51"/>
  <c r="G78" i="51"/>
  <c r="F78" i="51"/>
  <c r="E78" i="51"/>
  <c r="D78" i="51"/>
  <c r="C78" i="51"/>
  <c r="H77" i="51"/>
  <c r="G77" i="51"/>
  <c r="F77" i="51"/>
  <c r="E77" i="51"/>
  <c r="D77" i="51"/>
  <c r="C77" i="51"/>
  <c r="H76" i="51"/>
  <c r="G76" i="51"/>
  <c r="F76" i="51"/>
  <c r="E76" i="51"/>
  <c r="D76" i="51"/>
  <c r="C76" i="51"/>
  <c r="H75" i="51"/>
  <c r="G75" i="51"/>
  <c r="F75" i="51"/>
  <c r="E75" i="51"/>
  <c r="D75" i="51"/>
  <c r="C75" i="51"/>
  <c r="H74" i="51"/>
  <c r="G74" i="51"/>
  <c r="F74" i="51"/>
  <c r="E74" i="51"/>
  <c r="D74" i="51"/>
  <c r="C74" i="51"/>
  <c r="H73" i="51"/>
  <c r="G73" i="51"/>
  <c r="F73" i="51"/>
  <c r="E73" i="51"/>
  <c r="D73" i="51"/>
  <c r="C73" i="51"/>
  <c r="H72" i="51"/>
  <c r="G72" i="51"/>
  <c r="F72" i="51"/>
  <c r="E72" i="51"/>
  <c r="D72" i="51"/>
  <c r="C72" i="51"/>
  <c r="H71" i="51"/>
  <c r="G71" i="51"/>
  <c r="F71" i="51"/>
  <c r="E71" i="51"/>
  <c r="D71" i="51"/>
  <c r="C71" i="51"/>
  <c r="H70" i="51"/>
  <c r="G70" i="51"/>
  <c r="F70" i="51"/>
  <c r="E70" i="51"/>
  <c r="D70" i="51"/>
  <c r="C70" i="51"/>
  <c r="H69" i="51"/>
  <c r="G69" i="51"/>
  <c r="F69" i="51"/>
  <c r="E69" i="51"/>
  <c r="D69" i="51"/>
  <c r="C69" i="51"/>
  <c r="H68" i="51"/>
  <c r="G68" i="51"/>
  <c r="F68" i="51"/>
  <c r="E68" i="51"/>
  <c r="D68" i="51"/>
  <c r="C68" i="51"/>
  <c r="H67" i="51"/>
  <c r="G67" i="51"/>
  <c r="F67" i="51"/>
  <c r="E67" i="51"/>
  <c r="D67" i="51"/>
  <c r="C67" i="51"/>
  <c r="H66" i="51"/>
  <c r="G66" i="51"/>
  <c r="F66" i="51"/>
  <c r="E66" i="51"/>
  <c r="D66" i="51"/>
  <c r="C66" i="51"/>
  <c r="H65" i="51"/>
  <c r="G65" i="51"/>
  <c r="F65" i="51"/>
  <c r="E65" i="51"/>
  <c r="D65" i="51"/>
  <c r="C65" i="51"/>
  <c r="H64" i="51"/>
  <c r="G64" i="51"/>
  <c r="F64" i="51"/>
  <c r="E64" i="51"/>
  <c r="D64" i="51"/>
  <c r="C64" i="51"/>
  <c r="H63" i="51"/>
  <c r="G63" i="51"/>
  <c r="F63" i="51"/>
  <c r="E63" i="51"/>
  <c r="D63" i="51"/>
  <c r="C63" i="51"/>
  <c r="H62" i="51"/>
  <c r="G62" i="51"/>
  <c r="F62" i="51"/>
  <c r="E62" i="51"/>
  <c r="D62" i="51"/>
  <c r="C62" i="51"/>
  <c r="H61" i="51"/>
  <c r="G61" i="51"/>
  <c r="F61" i="51"/>
  <c r="E61" i="51"/>
  <c r="D61" i="51"/>
  <c r="C61" i="51"/>
  <c r="H60" i="51"/>
  <c r="G60" i="51"/>
  <c r="F60" i="51"/>
  <c r="E60" i="51"/>
  <c r="D60" i="51"/>
  <c r="C60" i="51"/>
  <c r="AL54" i="51"/>
  <c r="AL53" i="51"/>
  <c r="AL52" i="51"/>
  <c r="AL51" i="51"/>
  <c r="AL50" i="51"/>
  <c r="AL49" i="51"/>
  <c r="AL48" i="51"/>
  <c r="AL47" i="51"/>
  <c r="AL46" i="51"/>
  <c r="AL45" i="51"/>
  <c r="AL44" i="51"/>
  <c r="AL43" i="51"/>
  <c r="AL42" i="51"/>
  <c r="AL41" i="51"/>
  <c r="AL40" i="51"/>
  <c r="AL39" i="51"/>
  <c r="AL38" i="51"/>
  <c r="AL37" i="51"/>
  <c r="AL36" i="51"/>
  <c r="AL35" i="51"/>
  <c r="AL34" i="51"/>
  <c r="AL33" i="51"/>
  <c r="AL32" i="51"/>
  <c r="AL31" i="51"/>
  <c r="AL30" i="51"/>
  <c r="AL29" i="51"/>
  <c r="AL28" i="51"/>
  <c r="AL27" i="51"/>
  <c r="AL26" i="51"/>
  <c r="AL25" i="51"/>
  <c r="AL24" i="51"/>
  <c r="AL23" i="51"/>
  <c r="AL22" i="51"/>
  <c r="AL21" i="51"/>
  <c r="AL20" i="51"/>
  <c r="AL19" i="51"/>
  <c r="AL18" i="51"/>
  <c r="AL17" i="51"/>
  <c r="AL16" i="51"/>
  <c r="AL15" i="51"/>
  <c r="AL14" i="51"/>
  <c r="AL13" i="51"/>
  <c r="AL12" i="51"/>
  <c r="AL11" i="51"/>
  <c r="AL10" i="51"/>
  <c r="AL9" i="51"/>
  <c r="AL8" i="51"/>
  <c r="AL7" i="51"/>
  <c r="AL6" i="51"/>
  <c r="AJ54" i="51"/>
  <c r="AJ53" i="51"/>
  <c r="AJ52" i="51"/>
  <c r="AJ51" i="51"/>
  <c r="AJ50" i="51"/>
  <c r="AJ49" i="51"/>
  <c r="AJ48" i="51"/>
  <c r="AJ47" i="51"/>
  <c r="AJ46" i="51"/>
  <c r="AJ45" i="51"/>
  <c r="AJ44" i="51"/>
  <c r="AJ43" i="51"/>
  <c r="AJ42" i="51"/>
  <c r="AJ41" i="51"/>
  <c r="AJ40" i="51"/>
  <c r="AJ39" i="51"/>
  <c r="AJ38" i="51"/>
  <c r="AJ37" i="51"/>
  <c r="AJ36" i="51"/>
  <c r="AJ35" i="51"/>
  <c r="AJ34" i="51"/>
  <c r="AJ33" i="51"/>
  <c r="AJ32" i="51"/>
  <c r="AJ31" i="51"/>
  <c r="AJ30" i="51"/>
  <c r="AJ29" i="51"/>
  <c r="AJ28" i="51"/>
  <c r="AJ27" i="51"/>
  <c r="AJ26" i="51"/>
  <c r="AJ25" i="51"/>
  <c r="AJ24" i="51"/>
  <c r="AJ23" i="51"/>
  <c r="AJ22" i="51"/>
  <c r="AJ21" i="51"/>
  <c r="AJ20" i="51"/>
  <c r="AJ19" i="51"/>
  <c r="AJ18" i="51"/>
  <c r="AJ17" i="51"/>
  <c r="AJ16" i="51"/>
  <c r="AJ15" i="51"/>
  <c r="AJ14" i="51"/>
  <c r="AJ13" i="51"/>
  <c r="AJ12" i="51"/>
  <c r="AJ11" i="51"/>
  <c r="AJ10" i="51"/>
  <c r="AJ9" i="51"/>
  <c r="AJ8" i="51"/>
  <c r="AJ7" i="51"/>
  <c r="AJ6" i="51"/>
  <c r="AH54" i="51"/>
  <c r="AG54" i="51"/>
  <c r="AF54" i="51"/>
  <c r="AE54" i="51"/>
  <c r="AD54" i="51"/>
  <c r="AC54" i="51"/>
  <c r="AH53" i="51"/>
  <c r="AG53" i="51"/>
  <c r="AF53" i="51"/>
  <c r="AE53" i="51"/>
  <c r="AD53" i="51"/>
  <c r="AC53" i="51"/>
  <c r="AH52" i="51"/>
  <c r="AG52" i="51"/>
  <c r="AF52" i="51"/>
  <c r="AE52" i="51"/>
  <c r="AD52" i="51"/>
  <c r="AC52" i="51"/>
  <c r="AH51" i="51"/>
  <c r="AG51" i="51"/>
  <c r="AF51" i="51"/>
  <c r="AE51" i="51"/>
  <c r="AD51" i="51"/>
  <c r="AC51" i="51"/>
  <c r="AH50" i="51"/>
  <c r="AG50" i="51"/>
  <c r="AF50" i="51"/>
  <c r="AE50" i="51"/>
  <c r="AD50" i="51"/>
  <c r="AC50" i="51"/>
  <c r="AH49" i="51"/>
  <c r="AG49" i="51"/>
  <c r="AF49" i="51"/>
  <c r="AE49" i="51"/>
  <c r="AD49" i="51"/>
  <c r="AC49" i="51"/>
  <c r="AH48" i="51"/>
  <c r="AG48" i="51"/>
  <c r="AF48" i="51"/>
  <c r="AE48" i="51"/>
  <c r="AD48" i="51"/>
  <c r="AC48" i="51"/>
  <c r="AH47" i="51"/>
  <c r="AG47" i="51"/>
  <c r="AF47" i="51"/>
  <c r="AE47" i="51"/>
  <c r="AD47" i="51"/>
  <c r="AC47" i="51"/>
  <c r="AH46" i="51"/>
  <c r="AG46" i="51"/>
  <c r="AF46" i="51"/>
  <c r="AE46" i="51"/>
  <c r="AD46" i="51"/>
  <c r="AC46" i="51"/>
  <c r="AH45" i="51"/>
  <c r="AG45" i="51"/>
  <c r="AF45" i="51"/>
  <c r="AE45" i="51"/>
  <c r="AD45" i="51"/>
  <c r="AC45" i="51"/>
  <c r="AH44" i="51"/>
  <c r="AG44" i="51"/>
  <c r="AF44" i="51"/>
  <c r="AE44" i="51"/>
  <c r="AD44" i="51"/>
  <c r="AC44" i="51"/>
  <c r="AH43" i="51"/>
  <c r="AG43" i="51"/>
  <c r="AF43" i="51"/>
  <c r="AE43" i="51"/>
  <c r="AD43" i="51"/>
  <c r="AC43" i="51"/>
  <c r="AH42" i="51"/>
  <c r="AG42" i="51"/>
  <c r="AF42" i="51"/>
  <c r="AE42" i="51"/>
  <c r="AD42" i="51"/>
  <c r="AC42" i="51"/>
  <c r="AH41" i="51"/>
  <c r="AG41" i="51"/>
  <c r="AF41" i="51"/>
  <c r="AE41" i="51"/>
  <c r="AD41" i="51"/>
  <c r="AC41" i="51"/>
  <c r="AH40" i="51"/>
  <c r="AG40" i="51"/>
  <c r="AF40" i="51"/>
  <c r="AE40" i="51"/>
  <c r="AD40" i="51"/>
  <c r="AC40" i="51"/>
  <c r="AH39" i="51"/>
  <c r="AG39" i="51"/>
  <c r="AF39" i="51"/>
  <c r="AE39" i="51"/>
  <c r="AD39" i="51"/>
  <c r="AC39" i="51"/>
  <c r="AH38" i="51"/>
  <c r="AG38" i="51"/>
  <c r="AF38" i="51"/>
  <c r="AE38" i="51"/>
  <c r="AD38" i="51"/>
  <c r="AC38" i="51"/>
  <c r="AH37" i="51"/>
  <c r="AG37" i="51"/>
  <c r="AF37" i="51"/>
  <c r="AE37" i="51"/>
  <c r="AD37" i="51"/>
  <c r="AC37" i="51"/>
  <c r="AH36" i="51"/>
  <c r="AG36" i="51"/>
  <c r="AF36" i="51"/>
  <c r="AE36" i="51"/>
  <c r="AD36" i="51"/>
  <c r="AC36" i="51"/>
  <c r="AH35" i="51"/>
  <c r="AG35" i="51"/>
  <c r="AF35" i="51"/>
  <c r="AE35" i="51"/>
  <c r="AD35" i="51"/>
  <c r="AC35" i="51"/>
  <c r="AH34" i="51"/>
  <c r="AG34" i="51"/>
  <c r="AF34" i="51"/>
  <c r="AE34" i="51"/>
  <c r="AD34" i="51"/>
  <c r="AC34" i="51"/>
  <c r="AH33" i="51"/>
  <c r="AG33" i="51"/>
  <c r="AF33" i="51"/>
  <c r="AE33" i="51"/>
  <c r="AD33" i="51"/>
  <c r="AC33" i="51"/>
  <c r="AH32" i="51"/>
  <c r="AG32" i="51"/>
  <c r="AF32" i="51"/>
  <c r="AE32" i="51"/>
  <c r="AD32" i="51"/>
  <c r="AC32" i="51"/>
  <c r="AH31" i="51"/>
  <c r="AG31" i="51"/>
  <c r="AF31" i="51"/>
  <c r="AE31" i="51"/>
  <c r="AD31" i="51"/>
  <c r="AC31" i="51"/>
  <c r="AH30" i="51"/>
  <c r="AG30" i="51"/>
  <c r="AF30" i="51"/>
  <c r="AE30" i="51"/>
  <c r="AD30" i="51"/>
  <c r="AC30" i="51"/>
  <c r="AH29" i="51"/>
  <c r="AG29" i="51"/>
  <c r="AF29" i="51"/>
  <c r="AE29" i="51"/>
  <c r="AD29" i="51"/>
  <c r="AC29" i="51"/>
  <c r="AH28" i="51"/>
  <c r="AG28" i="51"/>
  <c r="AF28" i="51"/>
  <c r="AE28" i="51"/>
  <c r="AD28" i="51"/>
  <c r="AC28" i="51"/>
  <c r="AH27" i="51"/>
  <c r="AG27" i="51"/>
  <c r="AF27" i="51"/>
  <c r="AE27" i="51"/>
  <c r="AD27" i="51"/>
  <c r="AC27" i="51"/>
  <c r="AH26" i="51"/>
  <c r="AG26" i="51"/>
  <c r="AF26" i="51"/>
  <c r="AE26" i="51"/>
  <c r="AD26" i="51"/>
  <c r="AC26" i="51"/>
  <c r="AH25" i="51"/>
  <c r="AG25" i="51"/>
  <c r="AF25" i="51"/>
  <c r="AE25" i="51"/>
  <c r="AD25" i="51"/>
  <c r="AC25" i="51"/>
  <c r="AH24" i="51"/>
  <c r="AG24" i="51"/>
  <c r="AF24" i="51"/>
  <c r="AE24" i="51"/>
  <c r="AD24" i="51"/>
  <c r="AC24" i="51"/>
  <c r="AH23" i="51"/>
  <c r="AG23" i="51"/>
  <c r="AF23" i="51"/>
  <c r="AE23" i="51"/>
  <c r="AD23" i="51"/>
  <c r="AC23" i="51"/>
  <c r="AH22" i="51"/>
  <c r="AG22" i="51"/>
  <c r="AF22" i="51"/>
  <c r="AE22" i="51"/>
  <c r="AD22" i="51"/>
  <c r="AC22" i="51"/>
  <c r="AH21" i="51"/>
  <c r="AG21" i="51"/>
  <c r="AF21" i="51"/>
  <c r="AE21" i="51"/>
  <c r="AD21" i="51"/>
  <c r="AC21" i="51"/>
  <c r="AH20" i="51"/>
  <c r="AG20" i="51"/>
  <c r="AF20" i="51"/>
  <c r="AE20" i="51"/>
  <c r="AD20" i="51"/>
  <c r="AC20" i="51"/>
  <c r="AH19" i="51"/>
  <c r="AG19" i="51"/>
  <c r="AF19" i="51"/>
  <c r="AE19" i="51"/>
  <c r="AD19" i="51"/>
  <c r="AC19" i="51"/>
  <c r="AH18" i="51"/>
  <c r="AG18" i="51"/>
  <c r="AF18" i="51"/>
  <c r="AE18" i="51"/>
  <c r="AD18" i="51"/>
  <c r="AC18" i="51"/>
  <c r="AH17" i="51"/>
  <c r="AG17" i="51"/>
  <c r="AF17" i="51"/>
  <c r="AE17" i="51"/>
  <c r="AD17" i="51"/>
  <c r="AC17" i="51"/>
  <c r="AH16" i="51"/>
  <c r="AG16" i="51"/>
  <c r="AF16" i="51"/>
  <c r="AE16" i="51"/>
  <c r="AD16" i="51"/>
  <c r="AC16" i="51"/>
  <c r="AH15" i="51"/>
  <c r="AG15" i="51"/>
  <c r="AF15" i="51"/>
  <c r="AE15" i="51"/>
  <c r="AD15" i="51"/>
  <c r="AC15" i="51"/>
  <c r="AH14" i="51"/>
  <c r="AG14" i="51"/>
  <c r="AF14" i="51"/>
  <c r="AE14" i="51"/>
  <c r="AD14" i="51"/>
  <c r="AC14" i="51"/>
  <c r="AH13" i="51"/>
  <c r="AG13" i="51"/>
  <c r="AF13" i="51"/>
  <c r="AE13" i="51"/>
  <c r="AD13" i="51"/>
  <c r="AC13" i="51"/>
  <c r="AH12" i="51"/>
  <c r="AG12" i="51"/>
  <c r="AF12" i="51"/>
  <c r="AE12" i="51"/>
  <c r="AD12" i="51"/>
  <c r="AC12" i="51"/>
  <c r="AH11" i="51"/>
  <c r="AG11" i="51"/>
  <c r="AF11" i="51"/>
  <c r="AE11" i="51"/>
  <c r="AD11" i="51"/>
  <c r="AC11" i="51"/>
  <c r="AH10" i="51"/>
  <c r="AG10" i="51"/>
  <c r="AF10" i="51"/>
  <c r="AE10" i="51"/>
  <c r="AD10" i="51"/>
  <c r="AC10" i="51"/>
  <c r="AH9" i="51"/>
  <c r="AG9" i="51"/>
  <c r="AF9" i="51"/>
  <c r="AE9" i="51"/>
  <c r="AD9" i="51"/>
  <c r="AC9" i="51"/>
  <c r="AH8" i="51"/>
  <c r="AG8" i="51"/>
  <c r="AF8" i="51"/>
  <c r="AE8" i="51"/>
  <c r="AD8" i="51"/>
  <c r="AC8" i="51"/>
  <c r="AH7" i="51"/>
  <c r="AG7" i="51"/>
  <c r="AF7" i="51"/>
  <c r="AE7" i="51"/>
  <c r="AD7" i="51"/>
  <c r="AC7" i="51"/>
  <c r="AH6" i="51"/>
  <c r="AG6" i="51"/>
  <c r="AF6" i="51"/>
  <c r="AE6" i="51"/>
  <c r="AD6" i="51"/>
  <c r="AC6" i="51"/>
  <c r="AL5" i="51"/>
  <c r="AJ5" i="51"/>
  <c r="AH5" i="51"/>
  <c r="AG5" i="51"/>
  <c r="AF5" i="51"/>
  <c r="AE5" i="51"/>
  <c r="AD5" i="51"/>
  <c r="AC5" i="51"/>
  <c r="Y54" i="51"/>
  <c r="Y53" i="51"/>
  <c r="Y52" i="51"/>
  <c r="Y51" i="51"/>
  <c r="Y50" i="51"/>
  <c r="Y49" i="51"/>
  <c r="Y48" i="51"/>
  <c r="Y47" i="51"/>
  <c r="Y46" i="51"/>
  <c r="Y45" i="51"/>
  <c r="Y44" i="51"/>
  <c r="Y43" i="51"/>
  <c r="Y42" i="51"/>
  <c r="Y41" i="51"/>
  <c r="Y40" i="51"/>
  <c r="Y39" i="51"/>
  <c r="Y38" i="51"/>
  <c r="Y37" i="51"/>
  <c r="Y36" i="51"/>
  <c r="Y35" i="51"/>
  <c r="Y34" i="51"/>
  <c r="Y33" i="51"/>
  <c r="Y32" i="51"/>
  <c r="Y31" i="51"/>
  <c r="Y30" i="51"/>
  <c r="Y29" i="51"/>
  <c r="Y28" i="51"/>
  <c r="Y27" i="51"/>
  <c r="Y26" i="51"/>
  <c r="Y25" i="51"/>
  <c r="Y24" i="51"/>
  <c r="Y23" i="51"/>
  <c r="Y22" i="51"/>
  <c r="Y21" i="51"/>
  <c r="Y20" i="51"/>
  <c r="Y19" i="51"/>
  <c r="Y18" i="51"/>
  <c r="Y17" i="51"/>
  <c r="Y16" i="51"/>
  <c r="Y15" i="51"/>
  <c r="Y14" i="51"/>
  <c r="Y13" i="51"/>
  <c r="Y12" i="51"/>
  <c r="Y11" i="51"/>
  <c r="Y10" i="51"/>
  <c r="Y9" i="51"/>
  <c r="Y8" i="51"/>
  <c r="Y7" i="51"/>
  <c r="Y6" i="51"/>
  <c r="W54" i="51"/>
  <c r="W53" i="51"/>
  <c r="W52" i="51"/>
  <c r="W51" i="51"/>
  <c r="W50" i="51"/>
  <c r="W49" i="51"/>
  <c r="W48" i="51"/>
  <c r="W47" i="51"/>
  <c r="W46" i="51"/>
  <c r="W45" i="51"/>
  <c r="W44" i="51"/>
  <c r="W43" i="51"/>
  <c r="W42" i="51"/>
  <c r="W41" i="51"/>
  <c r="W40" i="51"/>
  <c r="W39" i="51"/>
  <c r="W38" i="51"/>
  <c r="W37" i="51"/>
  <c r="W36" i="51"/>
  <c r="W35" i="51"/>
  <c r="W34" i="51"/>
  <c r="W33" i="51"/>
  <c r="W32" i="51"/>
  <c r="W31" i="51"/>
  <c r="W30" i="51"/>
  <c r="W29" i="51"/>
  <c r="W28" i="51"/>
  <c r="W27" i="51"/>
  <c r="W26" i="51"/>
  <c r="W25" i="51"/>
  <c r="W24" i="51"/>
  <c r="W23" i="51"/>
  <c r="W22" i="51"/>
  <c r="W21" i="51"/>
  <c r="W20" i="51"/>
  <c r="W19" i="51"/>
  <c r="W18" i="51"/>
  <c r="W17" i="51"/>
  <c r="W16" i="51"/>
  <c r="W15" i="51"/>
  <c r="W14" i="51"/>
  <c r="W13" i="51"/>
  <c r="W12" i="51"/>
  <c r="W11" i="51"/>
  <c r="W10" i="51"/>
  <c r="W9" i="51"/>
  <c r="W8" i="51"/>
  <c r="W7" i="51"/>
  <c r="W6" i="51"/>
  <c r="U54" i="51"/>
  <c r="T54" i="51"/>
  <c r="S54" i="51"/>
  <c r="R54" i="51"/>
  <c r="Q54" i="51"/>
  <c r="P54" i="51"/>
  <c r="U53" i="51"/>
  <c r="T53" i="51"/>
  <c r="S53" i="51"/>
  <c r="R53" i="51"/>
  <c r="Q53" i="51"/>
  <c r="P53" i="51"/>
  <c r="U52" i="51"/>
  <c r="T52" i="51"/>
  <c r="S52" i="51"/>
  <c r="R52" i="51"/>
  <c r="Q52" i="51"/>
  <c r="P52" i="51"/>
  <c r="U51" i="51"/>
  <c r="T51" i="51"/>
  <c r="S51" i="51"/>
  <c r="R51" i="51"/>
  <c r="Q51" i="51"/>
  <c r="P51" i="51"/>
  <c r="U50" i="51"/>
  <c r="T50" i="51"/>
  <c r="S50" i="51"/>
  <c r="R50" i="51"/>
  <c r="Q50" i="51"/>
  <c r="P50" i="51"/>
  <c r="U49" i="51"/>
  <c r="T49" i="51"/>
  <c r="S49" i="51"/>
  <c r="R49" i="51"/>
  <c r="Q49" i="51"/>
  <c r="P49" i="51"/>
  <c r="U48" i="51"/>
  <c r="T48" i="51"/>
  <c r="S48" i="51"/>
  <c r="R48" i="51"/>
  <c r="Q48" i="51"/>
  <c r="P48" i="51"/>
  <c r="U47" i="51"/>
  <c r="T47" i="51"/>
  <c r="S47" i="51"/>
  <c r="R47" i="51"/>
  <c r="Q47" i="51"/>
  <c r="P47" i="51"/>
  <c r="U46" i="51"/>
  <c r="T46" i="51"/>
  <c r="S46" i="51"/>
  <c r="R46" i="51"/>
  <c r="Q46" i="51"/>
  <c r="P46" i="51"/>
  <c r="U45" i="51"/>
  <c r="T45" i="51"/>
  <c r="S45" i="51"/>
  <c r="R45" i="51"/>
  <c r="Q45" i="51"/>
  <c r="P45" i="51"/>
  <c r="U44" i="51"/>
  <c r="T44" i="51"/>
  <c r="S44" i="51"/>
  <c r="R44" i="51"/>
  <c r="Q44" i="51"/>
  <c r="P44" i="51"/>
  <c r="U43" i="51"/>
  <c r="T43" i="51"/>
  <c r="S43" i="51"/>
  <c r="R43" i="51"/>
  <c r="Q43" i="51"/>
  <c r="P43" i="51"/>
  <c r="U42" i="51"/>
  <c r="T42" i="51"/>
  <c r="S42" i="51"/>
  <c r="R42" i="51"/>
  <c r="Q42" i="51"/>
  <c r="P42" i="51"/>
  <c r="U41" i="51"/>
  <c r="T41" i="51"/>
  <c r="S41" i="51"/>
  <c r="R41" i="51"/>
  <c r="Q41" i="51"/>
  <c r="P41" i="51"/>
  <c r="U40" i="51"/>
  <c r="T40" i="51"/>
  <c r="S40" i="51"/>
  <c r="R40" i="51"/>
  <c r="Q40" i="51"/>
  <c r="P40" i="51"/>
  <c r="U39" i="51"/>
  <c r="T39" i="51"/>
  <c r="S39" i="51"/>
  <c r="R39" i="51"/>
  <c r="Q39" i="51"/>
  <c r="P39" i="51"/>
  <c r="U38" i="51"/>
  <c r="T38" i="51"/>
  <c r="S38" i="51"/>
  <c r="R38" i="51"/>
  <c r="Q38" i="51"/>
  <c r="P38" i="51"/>
  <c r="U37" i="51"/>
  <c r="T37" i="51"/>
  <c r="S37" i="51"/>
  <c r="R37" i="51"/>
  <c r="Q37" i="51"/>
  <c r="P37" i="51"/>
  <c r="U36" i="51"/>
  <c r="T36" i="51"/>
  <c r="S36" i="51"/>
  <c r="R36" i="51"/>
  <c r="Q36" i="51"/>
  <c r="P36" i="51"/>
  <c r="U35" i="51"/>
  <c r="T35" i="51"/>
  <c r="S35" i="51"/>
  <c r="R35" i="51"/>
  <c r="Q35" i="51"/>
  <c r="P35" i="51"/>
  <c r="U34" i="51"/>
  <c r="T34" i="51"/>
  <c r="S34" i="51"/>
  <c r="R34" i="51"/>
  <c r="Q34" i="51"/>
  <c r="P34" i="51"/>
  <c r="U33" i="51"/>
  <c r="T33" i="51"/>
  <c r="S33" i="51"/>
  <c r="R33" i="51"/>
  <c r="Q33" i="51"/>
  <c r="P33" i="51"/>
  <c r="U32" i="51"/>
  <c r="T32" i="51"/>
  <c r="S32" i="51"/>
  <c r="R32" i="51"/>
  <c r="Q32" i="51"/>
  <c r="P32" i="51"/>
  <c r="U31" i="51"/>
  <c r="T31" i="51"/>
  <c r="S31" i="51"/>
  <c r="R31" i="51"/>
  <c r="Q31" i="51"/>
  <c r="P31" i="51"/>
  <c r="U30" i="51"/>
  <c r="T30" i="51"/>
  <c r="S30" i="51"/>
  <c r="R30" i="51"/>
  <c r="Q30" i="51"/>
  <c r="P30" i="51"/>
  <c r="U29" i="51"/>
  <c r="T29" i="51"/>
  <c r="S29" i="51"/>
  <c r="R29" i="51"/>
  <c r="Q29" i="51"/>
  <c r="P29" i="51"/>
  <c r="U28" i="51"/>
  <c r="T28" i="51"/>
  <c r="S28" i="51"/>
  <c r="R28" i="51"/>
  <c r="Q28" i="51"/>
  <c r="P28" i="51"/>
  <c r="U27" i="51"/>
  <c r="T27" i="51"/>
  <c r="S27" i="51"/>
  <c r="R27" i="51"/>
  <c r="Q27" i="51"/>
  <c r="P27" i="51"/>
  <c r="U26" i="51"/>
  <c r="T26" i="51"/>
  <c r="S26" i="51"/>
  <c r="R26" i="51"/>
  <c r="Q26" i="51"/>
  <c r="P26" i="51"/>
  <c r="U25" i="51"/>
  <c r="T25" i="51"/>
  <c r="S25" i="51"/>
  <c r="R25" i="51"/>
  <c r="Q25" i="51"/>
  <c r="P25" i="51"/>
  <c r="U24" i="51"/>
  <c r="T24" i="51"/>
  <c r="S24" i="51"/>
  <c r="R24" i="51"/>
  <c r="Q24" i="51"/>
  <c r="P24" i="51"/>
  <c r="U23" i="51"/>
  <c r="T23" i="51"/>
  <c r="S23" i="51"/>
  <c r="R23" i="51"/>
  <c r="Q23" i="51"/>
  <c r="P23" i="51"/>
  <c r="U22" i="51"/>
  <c r="T22" i="51"/>
  <c r="S22" i="51"/>
  <c r="R22" i="51"/>
  <c r="Q22" i="51"/>
  <c r="P22" i="51"/>
  <c r="U21" i="51"/>
  <c r="T21" i="51"/>
  <c r="S21" i="51"/>
  <c r="R21" i="51"/>
  <c r="Q21" i="51"/>
  <c r="P21" i="51"/>
  <c r="U20" i="51"/>
  <c r="T20" i="51"/>
  <c r="S20" i="51"/>
  <c r="R20" i="51"/>
  <c r="Q20" i="51"/>
  <c r="P20" i="51"/>
  <c r="U19" i="51"/>
  <c r="T19" i="51"/>
  <c r="S19" i="51"/>
  <c r="R19" i="51"/>
  <c r="Q19" i="51"/>
  <c r="P19" i="51"/>
  <c r="U18" i="51"/>
  <c r="T18" i="51"/>
  <c r="S18" i="51"/>
  <c r="R18" i="51"/>
  <c r="Q18" i="51"/>
  <c r="P18" i="51"/>
  <c r="U17" i="51"/>
  <c r="T17" i="51"/>
  <c r="S17" i="51"/>
  <c r="R17" i="51"/>
  <c r="Q17" i="51"/>
  <c r="P17" i="51"/>
  <c r="U16" i="51"/>
  <c r="T16" i="51"/>
  <c r="S16" i="51"/>
  <c r="R16" i="51"/>
  <c r="Q16" i="51"/>
  <c r="P16" i="51"/>
  <c r="U15" i="51"/>
  <c r="T15" i="51"/>
  <c r="S15" i="51"/>
  <c r="R15" i="51"/>
  <c r="Q15" i="51"/>
  <c r="P15" i="51"/>
  <c r="U14" i="51"/>
  <c r="T14" i="51"/>
  <c r="S14" i="51"/>
  <c r="R14" i="51"/>
  <c r="Q14" i="51"/>
  <c r="P14" i="51"/>
  <c r="U13" i="51"/>
  <c r="T13" i="51"/>
  <c r="S13" i="51"/>
  <c r="R13" i="51"/>
  <c r="Q13" i="51"/>
  <c r="P13" i="51"/>
  <c r="U12" i="51"/>
  <c r="T12" i="51"/>
  <c r="S12" i="51"/>
  <c r="R12" i="51"/>
  <c r="Q12" i="51"/>
  <c r="P12" i="51"/>
  <c r="U11" i="51"/>
  <c r="T11" i="51"/>
  <c r="S11" i="51"/>
  <c r="R11" i="51"/>
  <c r="Q11" i="51"/>
  <c r="P11" i="51"/>
  <c r="U10" i="51"/>
  <c r="T10" i="51"/>
  <c r="S10" i="51"/>
  <c r="R10" i="51"/>
  <c r="Q10" i="51"/>
  <c r="P10" i="51"/>
  <c r="U9" i="51"/>
  <c r="T9" i="51"/>
  <c r="S9" i="51"/>
  <c r="R9" i="51"/>
  <c r="Q9" i="51"/>
  <c r="P9" i="51"/>
  <c r="U8" i="51"/>
  <c r="T8" i="51"/>
  <c r="S8" i="51"/>
  <c r="R8" i="51"/>
  <c r="Q8" i="51"/>
  <c r="P8" i="51"/>
  <c r="U7" i="51"/>
  <c r="T7" i="51"/>
  <c r="S7" i="51"/>
  <c r="R7" i="51"/>
  <c r="Q7" i="51"/>
  <c r="P7" i="51"/>
  <c r="U6" i="51"/>
  <c r="T6" i="51"/>
  <c r="S6" i="51"/>
  <c r="R6" i="51"/>
  <c r="Q6" i="51"/>
  <c r="P6" i="51"/>
  <c r="Y5" i="51"/>
  <c r="W5" i="51"/>
  <c r="Q5" i="51"/>
  <c r="R5" i="51"/>
  <c r="S5" i="51"/>
  <c r="T5" i="51"/>
  <c r="U5" i="51"/>
  <c r="P5" i="51"/>
  <c r="L54" i="51"/>
  <c r="L53" i="51"/>
  <c r="L52" i="51"/>
  <c r="L51" i="51"/>
  <c r="L50" i="51"/>
  <c r="L49" i="51"/>
  <c r="L48" i="51"/>
  <c r="L47" i="51"/>
  <c r="L46" i="51"/>
  <c r="L45" i="51"/>
  <c r="L44" i="51"/>
  <c r="L43" i="51"/>
  <c r="L42" i="51"/>
  <c r="L41" i="51"/>
  <c r="L40" i="51"/>
  <c r="L39" i="51"/>
  <c r="L38" i="51"/>
  <c r="L37" i="51"/>
  <c r="L36" i="51"/>
  <c r="L35" i="51"/>
  <c r="L34" i="51"/>
  <c r="L33" i="51"/>
  <c r="L32" i="51"/>
  <c r="L31" i="51"/>
  <c r="L30" i="51"/>
  <c r="L29" i="51"/>
  <c r="L28" i="51"/>
  <c r="L27" i="51"/>
  <c r="L26" i="51"/>
  <c r="L25" i="51"/>
  <c r="L24" i="51"/>
  <c r="L23" i="51"/>
  <c r="L22" i="51"/>
  <c r="L21" i="51"/>
  <c r="L20" i="51"/>
  <c r="L19" i="51"/>
  <c r="L18" i="51"/>
  <c r="L17" i="51"/>
  <c r="L16" i="51"/>
  <c r="L15" i="51"/>
  <c r="L14" i="51"/>
  <c r="L13" i="51"/>
  <c r="L12" i="51"/>
  <c r="L11" i="51"/>
  <c r="L10" i="51"/>
  <c r="L9" i="51"/>
  <c r="L8" i="51"/>
  <c r="L7" i="51"/>
  <c r="L6" i="51"/>
  <c r="J54" i="51"/>
  <c r="J53" i="51"/>
  <c r="J52" i="51"/>
  <c r="J51" i="51"/>
  <c r="J50" i="51"/>
  <c r="J49" i="51"/>
  <c r="J48" i="51"/>
  <c r="J47" i="51"/>
  <c r="J46" i="51"/>
  <c r="J45" i="51"/>
  <c r="J44" i="51"/>
  <c r="J43" i="51"/>
  <c r="J42" i="51"/>
  <c r="J41" i="51"/>
  <c r="J40" i="51"/>
  <c r="J39" i="51"/>
  <c r="J38" i="51"/>
  <c r="J37" i="51"/>
  <c r="J36" i="51"/>
  <c r="J35" i="51"/>
  <c r="J34" i="51"/>
  <c r="J33" i="51"/>
  <c r="J32" i="51"/>
  <c r="J31" i="51"/>
  <c r="J30" i="51"/>
  <c r="J29" i="51"/>
  <c r="J28" i="51"/>
  <c r="J27" i="51"/>
  <c r="J26" i="51"/>
  <c r="J25" i="51"/>
  <c r="J24" i="51"/>
  <c r="J23" i="51"/>
  <c r="J22" i="51"/>
  <c r="J21" i="51"/>
  <c r="J20" i="51"/>
  <c r="J19" i="51"/>
  <c r="J18" i="51"/>
  <c r="J17" i="51"/>
  <c r="J16" i="51"/>
  <c r="J15" i="51"/>
  <c r="J14" i="51"/>
  <c r="J13" i="51"/>
  <c r="J12" i="51"/>
  <c r="J11" i="51"/>
  <c r="J10" i="51"/>
  <c r="J9" i="51"/>
  <c r="J8" i="51"/>
  <c r="J7" i="51"/>
  <c r="J6" i="51"/>
  <c r="H54" i="51"/>
  <c r="G54" i="51"/>
  <c r="F54" i="51"/>
  <c r="E54" i="51"/>
  <c r="D54" i="51"/>
  <c r="C54" i="51"/>
  <c r="H53" i="51"/>
  <c r="G53" i="51"/>
  <c r="F53" i="51"/>
  <c r="E53" i="51"/>
  <c r="D53" i="51"/>
  <c r="C53" i="51"/>
  <c r="H52" i="51"/>
  <c r="G52" i="51"/>
  <c r="F52" i="51"/>
  <c r="E52" i="51"/>
  <c r="D52" i="51"/>
  <c r="C52" i="51"/>
  <c r="H51" i="51"/>
  <c r="G51" i="51"/>
  <c r="F51" i="51"/>
  <c r="E51" i="51"/>
  <c r="D51" i="51"/>
  <c r="C51" i="51"/>
  <c r="H50" i="51"/>
  <c r="G50" i="51"/>
  <c r="F50" i="51"/>
  <c r="E50" i="51"/>
  <c r="D50" i="51"/>
  <c r="C50" i="51"/>
  <c r="H49" i="51"/>
  <c r="G49" i="51"/>
  <c r="F49" i="51"/>
  <c r="E49" i="51"/>
  <c r="D49" i="51"/>
  <c r="C49" i="51"/>
  <c r="H48" i="51"/>
  <c r="G48" i="51"/>
  <c r="F48" i="51"/>
  <c r="E48" i="51"/>
  <c r="D48" i="51"/>
  <c r="C48" i="51"/>
  <c r="H47" i="51"/>
  <c r="G47" i="51"/>
  <c r="F47" i="51"/>
  <c r="E47" i="51"/>
  <c r="D47" i="51"/>
  <c r="C47" i="51"/>
  <c r="H46" i="51"/>
  <c r="G46" i="51"/>
  <c r="F46" i="51"/>
  <c r="E46" i="51"/>
  <c r="D46" i="51"/>
  <c r="C46" i="51"/>
  <c r="H45" i="51"/>
  <c r="G45" i="51"/>
  <c r="F45" i="51"/>
  <c r="E45" i="51"/>
  <c r="D45" i="51"/>
  <c r="C45" i="51"/>
  <c r="H44" i="51"/>
  <c r="G44" i="51"/>
  <c r="F44" i="51"/>
  <c r="E44" i="51"/>
  <c r="D44" i="51"/>
  <c r="C44" i="51"/>
  <c r="H43" i="51"/>
  <c r="G43" i="51"/>
  <c r="F43" i="51"/>
  <c r="E43" i="51"/>
  <c r="D43" i="51"/>
  <c r="C43" i="51"/>
  <c r="H42" i="51"/>
  <c r="G42" i="51"/>
  <c r="F42" i="51"/>
  <c r="E42" i="51"/>
  <c r="D42" i="51"/>
  <c r="C42" i="51"/>
  <c r="H41" i="51"/>
  <c r="G41" i="51"/>
  <c r="F41" i="51"/>
  <c r="E41" i="51"/>
  <c r="D41" i="51"/>
  <c r="C41" i="51"/>
  <c r="H40" i="51"/>
  <c r="G40" i="51"/>
  <c r="F40" i="51"/>
  <c r="E40" i="51"/>
  <c r="D40" i="51"/>
  <c r="C40" i="51"/>
  <c r="H39" i="51"/>
  <c r="G39" i="51"/>
  <c r="F39" i="51"/>
  <c r="E39" i="51"/>
  <c r="D39" i="51"/>
  <c r="C39" i="51"/>
  <c r="H38" i="51"/>
  <c r="G38" i="51"/>
  <c r="F38" i="51"/>
  <c r="E38" i="51"/>
  <c r="D38" i="51"/>
  <c r="C38" i="51"/>
  <c r="H37" i="51"/>
  <c r="G37" i="51"/>
  <c r="F37" i="51"/>
  <c r="E37" i="51"/>
  <c r="D37" i="51"/>
  <c r="C37" i="51"/>
  <c r="H36" i="51"/>
  <c r="G36" i="51"/>
  <c r="F36" i="51"/>
  <c r="E36" i="51"/>
  <c r="D36" i="51"/>
  <c r="C36" i="51"/>
  <c r="H35" i="51"/>
  <c r="G35" i="51"/>
  <c r="F35" i="51"/>
  <c r="E35" i="51"/>
  <c r="D35" i="51"/>
  <c r="C35" i="51"/>
  <c r="H34" i="51"/>
  <c r="G34" i="51"/>
  <c r="F34" i="51"/>
  <c r="E34" i="51"/>
  <c r="D34" i="51"/>
  <c r="C34" i="51"/>
  <c r="H33" i="51"/>
  <c r="G33" i="51"/>
  <c r="F33" i="51"/>
  <c r="E33" i="51"/>
  <c r="D33" i="51"/>
  <c r="C33" i="51"/>
  <c r="H32" i="51"/>
  <c r="G32" i="51"/>
  <c r="F32" i="51"/>
  <c r="E32" i="51"/>
  <c r="D32" i="51"/>
  <c r="C32" i="51"/>
  <c r="H31" i="51"/>
  <c r="G31" i="51"/>
  <c r="F31" i="51"/>
  <c r="E31" i="51"/>
  <c r="D31" i="51"/>
  <c r="C31" i="51"/>
  <c r="H30" i="51"/>
  <c r="G30" i="51"/>
  <c r="F30" i="51"/>
  <c r="E30" i="51"/>
  <c r="D30" i="51"/>
  <c r="C30" i="51"/>
  <c r="H29" i="51"/>
  <c r="G29" i="51"/>
  <c r="F29" i="51"/>
  <c r="E29" i="51"/>
  <c r="D29" i="51"/>
  <c r="C29" i="51"/>
  <c r="H28" i="51"/>
  <c r="G28" i="51"/>
  <c r="F28" i="51"/>
  <c r="E28" i="51"/>
  <c r="D28" i="51"/>
  <c r="C28" i="51"/>
  <c r="H27" i="51"/>
  <c r="G27" i="51"/>
  <c r="F27" i="51"/>
  <c r="E27" i="51"/>
  <c r="D27" i="51"/>
  <c r="C27" i="51"/>
  <c r="H26" i="51"/>
  <c r="G26" i="51"/>
  <c r="F26" i="51"/>
  <c r="E26" i="51"/>
  <c r="D26" i="51"/>
  <c r="C26" i="51"/>
  <c r="H25" i="51"/>
  <c r="G25" i="51"/>
  <c r="F25" i="51"/>
  <c r="E25" i="51"/>
  <c r="D25" i="51"/>
  <c r="C25" i="51"/>
  <c r="H24" i="51"/>
  <c r="G24" i="51"/>
  <c r="F24" i="51"/>
  <c r="E24" i="51"/>
  <c r="D24" i="51"/>
  <c r="C24" i="51"/>
  <c r="H23" i="51"/>
  <c r="G23" i="51"/>
  <c r="F23" i="51"/>
  <c r="E23" i="51"/>
  <c r="D23" i="51"/>
  <c r="C23" i="51"/>
  <c r="H22" i="51"/>
  <c r="G22" i="51"/>
  <c r="F22" i="51"/>
  <c r="E22" i="51"/>
  <c r="D22" i="51"/>
  <c r="C22" i="51"/>
  <c r="H21" i="51"/>
  <c r="G21" i="51"/>
  <c r="F21" i="51"/>
  <c r="E21" i="51"/>
  <c r="D21" i="51"/>
  <c r="C21" i="51"/>
  <c r="H20" i="51"/>
  <c r="G20" i="51"/>
  <c r="F20" i="51"/>
  <c r="E20" i="51"/>
  <c r="D20" i="51"/>
  <c r="C20" i="51"/>
  <c r="H19" i="51"/>
  <c r="G19" i="51"/>
  <c r="F19" i="51"/>
  <c r="E19" i="51"/>
  <c r="D19" i="51"/>
  <c r="C19" i="51"/>
  <c r="H18" i="51"/>
  <c r="G18" i="51"/>
  <c r="F18" i="51"/>
  <c r="E18" i="51"/>
  <c r="D18" i="51"/>
  <c r="C18" i="51"/>
  <c r="H17" i="51"/>
  <c r="G17" i="51"/>
  <c r="F17" i="51"/>
  <c r="E17" i="51"/>
  <c r="D17" i="51"/>
  <c r="C17" i="51"/>
  <c r="H16" i="51"/>
  <c r="G16" i="51"/>
  <c r="F16" i="51"/>
  <c r="E16" i="51"/>
  <c r="D16" i="51"/>
  <c r="C16" i="51"/>
  <c r="H15" i="51"/>
  <c r="G15" i="51"/>
  <c r="F15" i="51"/>
  <c r="E15" i="51"/>
  <c r="D15" i="51"/>
  <c r="C15" i="51"/>
  <c r="H14" i="51"/>
  <c r="G14" i="51"/>
  <c r="F14" i="51"/>
  <c r="E14" i="51"/>
  <c r="D14" i="51"/>
  <c r="C14" i="51"/>
  <c r="H13" i="51"/>
  <c r="G13" i="51"/>
  <c r="F13" i="51"/>
  <c r="E13" i="51"/>
  <c r="D13" i="51"/>
  <c r="C13" i="51"/>
  <c r="H12" i="51"/>
  <c r="G12" i="51"/>
  <c r="F12" i="51"/>
  <c r="E12" i="51"/>
  <c r="D12" i="51"/>
  <c r="C12" i="51"/>
  <c r="H11" i="51"/>
  <c r="G11" i="51"/>
  <c r="F11" i="51"/>
  <c r="E11" i="51"/>
  <c r="D11" i="51"/>
  <c r="C11" i="51"/>
  <c r="H10" i="51"/>
  <c r="G10" i="51"/>
  <c r="F10" i="51"/>
  <c r="E10" i="51"/>
  <c r="D10" i="51"/>
  <c r="C10" i="51"/>
  <c r="H9" i="51"/>
  <c r="G9" i="51"/>
  <c r="F9" i="51"/>
  <c r="E9" i="51"/>
  <c r="D9" i="51"/>
  <c r="C9" i="51"/>
  <c r="H8" i="51"/>
  <c r="G8" i="51"/>
  <c r="F8" i="51"/>
  <c r="E8" i="51"/>
  <c r="D8" i="51"/>
  <c r="C8" i="51"/>
  <c r="H7" i="51"/>
  <c r="G7" i="51"/>
  <c r="F7" i="51"/>
  <c r="E7" i="51"/>
  <c r="D7" i="51"/>
  <c r="C7" i="51"/>
  <c r="H6" i="51"/>
  <c r="G6" i="51"/>
  <c r="F6" i="51"/>
  <c r="E6" i="51"/>
  <c r="D6" i="51"/>
  <c r="C6" i="51"/>
  <c r="L5" i="51"/>
  <c r="J5" i="51"/>
  <c r="D5" i="51"/>
  <c r="E5" i="51"/>
  <c r="F5" i="51"/>
  <c r="G5" i="51"/>
  <c r="H5" i="51"/>
  <c r="C5" i="51"/>
  <c r="AM28" i="51" l="1"/>
  <c r="AM16" i="51"/>
  <c r="AM11" i="51"/>
  <c r="AM10" i="51"/>
  <c r="AM14" i="51"/>
  <c r="AM23" i="51"/>
  <c r="AM35" i="51"/>
  <c r="AM47" i="51"/>
  <c r="AM29" i="51"/>
  <c r="AM53" i="51"/>
  <c r="AM51" i="51"/>
  <c r="AM26" i="51"/>
  <c r="AM38" i="51"/>
  <c r="AM46" i="51"/>
  <c r="AM50" i="51"/>
  <c r="AM22" i="51"/>
  <c r="AM40" i="51"/>
  <c r="AM52" i="51"/>
  <c r="AM13" i="51"/>
  <c r="AM37" i="51"/>
  <c r="AM49" i="51"/>
  <c r="AM34" i="51"/>
  <c r="AM25" i="51"/>
  <c r="AM15" i="51"/>
  <c r="AM27" i="51"/>
  <c r="AM39" i="51"/>
  <c r="AM17" i="51"/>
  <c r="AM41" i="51"/>
  <c r="AM19" i="51"/>
  <c r="AM31" i="51"/>
  <c r="AM43" i="51"/>
  <c r="AM8" i="51"/>
  <c r="AM20" i="51"/>
  <c r="AM32" i="51"/>
  <c r="AM44" i="51"/>
  <c r="AM12" i="51"/>
  <c r="AM24" i="51"/>
  <c r="AM36" i="51"/>
  <c r="AM48" i="51"/>
  <c r="AM6" i="51"/>
  <c r="AM18" i="51"/>
  <c r="AM30" i="51"/>
  <c r="AM42" i="51"/>
  <c r="AM54" i="51"/>
  <c r="AM7" i="51"/>
  <c r="AM9" i="51"/>
  <c r="AM21" i="51"/>
  <c r="AM33" i="51"/>
  <c r="AM45" i="51"/>
  <c r="C9" i="33"/>
  <c r="D9" i="33"/>
  <c r="E9" i="33"/>
  <c r="F9" i="33"/>
  <c r="G9" i="33"/>
  <c r="H9" i="33"/>
  <c r="I9" i="33"/>
  <c r="J9" i="33"/>
  <c r="K9" i="33"/>
  <c r="L9" i="33"/>
  <c r="M9" i="33"/>
  <c r="N9" i="33"/>
  <c r="O9" i="33"/>
  <c r="P9" i="33"/>
  <c r="Q9" i="33"/>
  <c r="R9" i="33"/>
  <c r="S9" i="33"/>
  <c r="T9" i="33"/>
  <c r="U9" i="33"/>
  <c r="V9" i="33"/>
  <c r="W9" i="33"/>
  <c r="X9" i="33"/>
  <c r="Y9" i="33"/>
  <c r="Z9" i="33"/>
  <c r="AA9" i="33"/>
  <c r="AB9" i="33"/>
  <c r="AC9" i="33"/>
  <c r="AD9" i="33"/>
  <c r="AE9" i="33"/>
  <c r="AF9" i="33"/>
  <c r="AG9" i="33"/>
  <c r="AH9" i="33"/>
  <c r="AI9" i="33"/>
  <c r="AJ9" i="33"/>
  <c r="AK9" i="33"/>
  <c r="AL9" i="33"/>
  <c r="AM9" i="33"/>
  <c r="AN9" i="33"/>
  <c r="AO9" i="33"/>
  <c r="AP9" i="33"/>
  <c r="AQ9" i="33"/>
  <c r="AR9" i="33"/>
  <c r="AS9" i="33"/>
  <c r="AT9" i="33"/>
  <c r="AU9" i="33"/>
  <c r="AV9" i="33"/>
  <c r="AW9" i="33"/>
  <c r="AX9" i="33"/>
  <c r="AY9" i="33"/>
  <c r="AZ9" i="33"/>
  <c r="BA9" i="33"/>
  <c r="BB9" i="33"/>
  <c r="BC9" i="33"/>
  <c r="BD9" i="33"/>
  <c r="C10" i="33"/>
  <c r="D10" i="33"/>
  <c r="E10" i="33"/>
  <c r="F10" i="33"/>
  <c r="G10" i="33"/>
  <c r="H10" i="33"/>
  <c r="I10" i="33"/>
  <c r="J10" i="33"/>
  <c r="K10" i="33"/>
  <c r="L10" i="33"/>
  <c r="M10" i="33"/>
  <c r="N10" i="33"/>
  <c r="O10" i="33"/>
  <c r="P10" i="33"/>
  <c r="Q10" i="33"/>
  <c r="R10" i="33"/>
  <c r="S10" i="33"/>
  <c r="T10" i="33"/>
  <c r="U10" i="33"/>
  <c r="V10" i="33"/>
  <c r="W10" i="33"/>
  <c r="X10" i="33"/>
  <c r="Y10" i="33"/>
  <c r="Z10" i="33"/>
  <c r="AA10" i="33"/>
  <c r="AB10" i="33"/>
  <c r="AC10" i="33"/>
  <c r="AD10" i="33"/>
  <c r="AE10" i="33"/>
  <c r="AF10" i="33"/>
  <c r="AG10" i="33"/>
  <c r="AH10" i="33"/>
  <c r="AI10" i="33"/>
  <c r="AJ10" i="33"/>
  <c r="AK10" i="33"/>
  <c r="AL10" i="33"/>
  <c r="AM10" i="33"/>
  <c r="AN10" i="33"/>
  <c r="AO10" i="33"/>
  <c r="AP10" i="33"/>
  <c r="AQ10" i="33"/>
  <c r="AR10" i="33"/>
  <c r="AS10" i="33"/>
  <c r="AT10" i="33"/>
  <c r="AU10" i="33"/>
  <c r="AV10" i="33"/>
  <c r="AW10" i="33"/>
  <c r="AX10" i="33"/>
  <c r="AY10" i="33"/>
  <c r="AZ10" i="33"/>
  <c r="BA10" i="33"/>
  <c r="BB10" i="33"/>
  <c r="BC10" i="33"/>
  <c r="BD10" i="33"/>
  <c r="C11" i="33"/>
  <c r="D11" i="33"/>
  <c r="E11" i="33"/>
  <c r="F11" i="33"/>
  <c r="G11" i="33"/>
  <c r="H11" i="33"/>
  <c r="I11" i="33"/>
  <c r="J11" i="33"/>
  <c r="K11" i="33"/>
  <c r="L11" i="33"/>
  <c r="M11" i="33"/>
  <c r="N11" i="33"/>
  <c r="O11" i="33"/>
  <c r="P11" i="33"/>
  <c r="Q11" i="33"/>
  <c r="R11" i="33"/>
  <c r="S11" i="33"/>
  <c r="T11" i="33"/>
  <c r="U11" i="33"/>
  <c r="V11" i="33"/>
  <c r="W11" i="33"/>
  <c r="X11" i="33"/>
  <c r="Y11" i="33"/>
  <c r="Z11" i="33"/>
  <c r="AA11" i="33"/>
  <c r="AB11" i="33"/>
  <c r="AC11" i="33"/>
  <c r="AD11" i="33"/>
  <c r="AE11" i="33"/>
  <c r="AF11" i="33"/>
  <c r="AG11" i="33"/>
  <c r="AH11" i="33"/>
  <c r="AI11" i="33"/>
  <c r="AJ11" i="33"/>
  <c r="AK11" i="33"/>
  <c r="AL11" i="33"/>
  <c r="AM11" i="33"/>
  <c r="AN11" i="33"/>
  <c r="AO11" i="33"/>
  <c r="AP11" i="33"/>
  <c r="AQ11" i="33"/>
  <c r="AR11" i="33"/>
  <c r="AS11" i="33"/>
  <c r="AT11" i="33"/>
  <c r="AU11" i="33"/>
  <c r="AV11" i="33"/>
  <c r="AW11" i="33"/>
  <c r="AX11" i="33"/>
  <c r="AY11" i="33"/>
  <c r="AZ11" i="33"/>
  <c r="BA11" i="33"/>
  <c r="BB11" i="33"/>
  <c r="BC11" i="33"/>
  <c r="BD11" i="33"/>
  <c r="C12" i="33"/>
  <c r="D12" i="33"/>
  <c r="E12" i="33"/>
  <c r="F12" i="33"/>
  <c r="G12" i="33"/>
  <c r="H12" i="33"/>
  <c r="I12" i="33"/>
  <c r="J12" i="33"/>
  <c r="K12" i="33"/>
  <c r="L12" i="33"/>
  <c r="M12" i="33"/>
  <c r="N12" i="33"/>
  <c r="O12" i="33"/>
  <c r="P12" i="33"/>
  <c r="Q12" i="33"/>
  <c r="R12" i="33"/>
  <c r="S12" i="33"/>
  <c r="T12" i="33"/>
  <c r="U12" i="33"/>
  <c r="V12" i="33"/>
  <c r="W12" i="33"/>
  <c r="X12" i="33"/>
  <c r="Y12" i="33"/>
  <c r="Z12" i="33"/>
  <c r="AA12" i="33"/>
  <c r="AB12" i="33"/>
  <c r="AC12" i="33"/>
  <c r="AD12" i="33"/>
  <c r="AE12" i="33"/>
  <c r="AF12" i="33"/>
  <c r="AG12" i="33"/>
  <c r="AH12" i="33"/>
  <c r="AI12" i="33"/>
  <c r="AJ12" i="33"/>
  <c r="AK12" i="33"/>
  <c r="AL12" i="33"/>
  <c r="AM12" i="33"/>
  <c r="AN12" i="33"/>
  <c r="AO12" i="33"/>
  <c r="AP12" i="33"/>
  <c r="AQ12" i="33"/>
  <c r="AR12" i="33"/>
  <c r="AS12" i="33"/>
  <c r="AT12" i="33"/>
  <c r="AU12" i="33"/>
  <c r="AV12" i="33"/>
  <c r="AW12" i="33"/>
  <c r="AX12" i="33"/>
  <c r="AY12" i="33"/>
  <c r="AZ12" i="33"/>
  <c r="BA12" i="33"/>
  <c r="BB12" i="33"/>
  <c r="BC12" i="33"/>
  <c r="BD12" i="33"/>
  <c r="C13" i="33"/>
  <c r="D13" i="33"/>
  <c r="E13" i="33"/>
  <c r="F13" i="33"/>
  <c r="G13" i="33"/>
  <c r="H13" i="33"/>
  <c r="I13" i="33"/>
  <c r="J13" i="33"/>
  <c r="K13" i="33"/>
  <c r="L13" i="33"/>
  <c r="M13" i="33"/>
  <c r="N13" i="33"/>
  <c r="O13" i="33"/>
  <c r="P13" i="33"/>
  <c r="Q13" i="33"/>
  <c r="R13" i="33"/>
  <c r="S13" i="33"/>
  <c r="T13" i="33"/>
  <c r="U13" i="33"/>
  <c r="V13" i="33"/>
  <c r="W13" i="33"/>
  <c r="X13" i="33"/>
  <c r="Y13" i="33"/>
  <c r="Z13" i="33"/>
  <c r="AA13" i="33"/>
  <c r="AB13" i="33"/>
  <c r="AC13" i="33"/>
  <c r="AD13" i="33"/>
  <c r="AE13" i="33"/>
  <c r="AF13" i="33"/>
  <c r="AG13" i="33"/>
  <c r="AH13" i="33"/>
  <c r="AI13" i="33"/>
  <c r="AJ13" i="33"/>
  <c r="AK13" i="33"/>
  <c r="AL13" i="33"/>
  <c r="AM13" i="33"/>
  <c r="AN13" i="33"/>
  <c r="AO13" i="33"/>
  <c r="AP13" i="33"/>
  <c r="AQ13" i="33"/>
  <c r="AR13" i="33"/>
  <c r="AS13" i="33"/>
  <c r="AT13" i="33"/>
  <c r="AU13" i="33"/>
  <c r="AV13" i="33"/>
  <c r="AW13" i="33"/>
  <c r="AX13" i="33"/>
  <c r="AY13" i="33"/>
  <c r="AZ13" i="33"/>
  <c r="BA13" i="33"/>
  <c r="BB13" i="33"/>
  <c r="BC13" i="33"/>
  <c r="BD13" i="33"/>
  <c r="C14" i="33"/>
  <c r="D14" i="33"/>
  <c r="E14" i="33"/>
  <c r="F14" i="33"/>
  <c r="G14" i="33"/>
  <c r="H14" i="33"/>
  <c r="I14" i="33"/>
  <c r="J14" i="33"/>
  <c r="K14" i="33"/>
  <c r="L14" i="33"/>
  <c r="M14" i="33"/>
  <c r="N14" i="33"/>
  <c r="O14" i="33"/>
  <c r="P14" i="33"/>
  <c r="Q14" i="33"/>
  <c r="R14" i="33"/>
  <c r="S14" i="33"/>
  <c r="T14" i="33"/>
  <c r="U14" i="33"/>
  <c r="V14" i="33"/>
  <c r="W14" i="33"/>
  <c r="X14" i="33"/>
  <c r="Y14" i="33"/>
  <c r="Z14" i="33"/>
  <c r="AA14" i="33"/>
  <c r="AB14" i="33"/>
  <c r="AC14" i="33"/>
  <c r="AD14" i="33"/>
  <c r="AE14" i="33"/>
  <c r="AF14" i="33"/>
  <c r="AG14" i="33"/>
  <c r="AH14" i="33"/>
  <c r="AI14" i="33"/>
  <c r="AJ14" i="33"/>
  <c r="AK14" i="33"/>
  <c r="AL14" i="33"/>
  <c r="AM14" i="33"/>
  <c r="AN14" i="33"/>
  <c r="AO14" i="33"/>
  <c r="AP14" i="33"/>
  <c r="AQ14" i="33"/>
  <c r="AR14" i="33"/>
  <c r="AS14" i="33"/>
  <c r="AT14" i="33"/>
  <c r="AU14" i="33"/>
  <c r="AV14" i="33"/>
  <c r="AW14" i="33"/>
  <c r="AX14" i="33"/>
  <c r="AY14" i="33"/>
  <c r="AZ14" i="33"/>
  <c r="BA14" i="33"/>
  <c r="BB14" i="33"/>
  <c r="BC14" i="33"/>
  <c r="BD14" i="33"/>
  <c r="C15" i="33"/>
  <c r="D15" i="33"/>
  <c r="E15" i="33"/>
  <c r="F15" i="33"/>
  <c r="G15" i="33"/>
  <c r="H15" i="33"/>
  <c r="I15" i="33"/>
  <c r="J15" i="33"/>
  <c r="K15" i="33"/>
  <c r="L15" i="33"/>
  <c r="M15" i="33"/>
  <c r="N15" i="33"/>
  <c r="O15" i="33"/>
  <c r="P15" i="33"/>
  <c r="Q15" i="33"/>
  <c r="S15" i="33"/>
  <c r="T15" i="33"/>
  <c r="U15" i="33"/>
  <c r="V15" i="33"/>
  <c r="W15" i="33"/>
  <c r="X15" i="33"/>
  <c r="Y15" i="33"/>
  <c r="Z15" i="33"/>
  <c r="AA15" i="33"/>
  <c r="AB15" i="33"/>
  <c r="AC15" i="33"/>
  <c r="AD15" i="33"/>
  <c r="AE15" i="33"/>
  <c r="AF15" i="33"/>
  <c r="AG15" i="33"/>
  <c r="AH15" i="33"/>
  <c r="AI15" i="33"/>
  <c r="AJ15" i="33"/>
  <c r="AK15" i="33"/>
  <c r="AL15" i="33"/>
  <c r="AM15" i="33"/>
  <c r="AN15" i="33"/>
  <c r="AO15" i="33"/>
  <c r="AP15" i="33"/>
  <c r="AQ15" i="33"/>
  <c r="AR15" i="33"/>
  <c r="AS15" i="33"/>
  <c r="AT15" i="33"/>
  <c r="AU15" i="33"/>
  <c r="AV15" i="33"/>
  <c r="AW15" i="33"/>
  <c r="AX15" i="33"/>
  <c r="AY15" i="33"/>
  <c r="AZ15" i="33"/>
  <c r="BA15" i="33"/>
  <c r="BB15" i="33"/>
  <c r="BC15" i="33"/>
  <c r="BD15" i="33"/>
  <c r="C16" i="33"/>
  <c r="D16" i="33"/>
  <c r="E16" i="33"/>
  <c r="F16" i="33"/>
  <c r="G16" i="33"/>
  <c r="H16" i="33"/>
  <c r="I16" i="33"/>
  <c r="J16" i="33"/>
  <c r="K16" i="33"/>
  <c r="L16" i="33"/>
  <c r="M16" i="33"/>
  <c r="N16" i="33"/>
  <c r="O16" i="33"/>
  <c r="P16" i="33"/>
  <c r="Q16" i="33"/>
  <c r="R16" i="33"/>
  <c r="S16" i="33"/>
  <c r="T16" i="33"/>
  <c r="U16" i="33"/>
  <c r="V16" i="33"/>
  <c r="W16" i="33"/>
  <c r="X16" i="33"/>
  <c r="Y16" i="33"/>
  <c r="Z16" i="33"/>
  <c r="AA16" i="33"/>
  <c r="AB16" i="33"/>
  <c r="AC16" i="33"/>
  <c r="AD16" i="33"/>
  <c r="AE16" i="33"/>
  <c r="AF16" i="33"/>
  <c r="AG16" i="33"/>
  <c r="AH16" i="33"/>
  <c r="AI16" i="33"/>
  <c r="AJ16" i="33"/>
  <c r="AK16" i="33"/>
  <c r="AL16" i="33"/>
  <c r="AM16" i="33"/>
  <c r="AN16" i="33"/>
  <c r="AO16" i="33"/>
  <c r="AP16" i="33"/>
  <c r="AQ16" i="33"/>
  <c r="AR16" i="33"/>
  <c r="AS16" i="33"/>
  <c r="AT16" i="33"/>
  <c r="AU16" i="33"/>
  <c r="AV16" i="33"/>
  <c r="AW16" i="33"/>
  <c r="AX16" i="33"/>
  <c r="AY16" i="33"/>
  <c r="AZ16" i="33"/>
  <c r="BA16" i="33"/>
  <c r="BB16" i="33"/>
  <c r="BC16" i="33"/>
  <c r="BD16" i="33"/>
  <c r="C17" i="33"/>
  <c r="D17" i="33"/>
  <c r="E17" i="33"/>
  <c r="F17" i="33"/>
  <c r="G17" i="33"/>
  <c r="H17" i="33"/>
  <c r="I17" i="33"/>
  <c r="J17" i="33"/>
  <c r="K17" i="33"/>
  <c r="L17" i="33"/>
  <c r="M17" i="33"/>
  <c r="N17" i="33"/>
  <c r="O17" i="33"/>
  <c r="P17" i="33"/>
  <c r="Q17" i="33"/>
  <c r="R17" i="33"/>
  <c r="S17" i="33"/>
  <c r="T17" i="33"/>
  <c r="U17" i="33"/>
  <c r="V17" i="33"/>
  <c r="W17" i="33"/>
  <c r="X17" i="33"/>
  <c r="Y17" i="33"/>
  <c r="Z17" i="33"/>
  <c r="AA17" i="33"/>
  <c r="AB17" i="33"/>
  <c r="AC17" i="33"/>
  <c r="AD17" i="33"/>
  <c r="AE17" i="33"/>
  <c r="AF17" i="33"/>
  <c r="AG17" i="33"/>
  <c r="AH17" i="33"/>
  <c r="AI17" i="33"/>
  <c r="AJ17" i="33"/>
  <c r="AK17" i="33"/>
  <c r="AL17" i="33"/>
  <c r="AM17" i="33"/>
  <c r="AN17" i="33"/>
  <c r="AO17" i="33"/>
  <c r="AP17" i="33"/>
  <c r="AQ17" i="33"/>
  <c r="AR17" i="33"/>
  <c r="AS17" i="33"/>
  <c r="AT17" i="33"/>
  <c r="AU17" i="33"/>
  <c r="AV17" i="33"/>
  <c r="AW17" i="33"/>
  <c r="AX17" i="33"/>
  <c r="AY17" i="33"/>
  <c r="AZ17" i="33"/>
  <c r="BA17" i="33"/>
  <c r="BB17" i="33"/>
  <c r="BC17" i="33"/>
  <c r="BD17" i="33"/>
  <c r="C18" i="33"/>
  <c r="D18" i="33"/>
  <c r="E18" i="33"/>
  <c r="F18" i="33"/>
  <c r="G18" i="33"/>
  <c r="H18" i="33"/>
  <c r="I18" i="33"/>
  <c r="J18" i="33"/>
  <c r="K18" i="33"/>
  <c r="L18" i="33"/>
  <c r="M18" i="33"/>
  <c r="N18" i="33"/>
  <c r="O18" i="33"/>
  <c r="P18" i="33"/>
  <c r="Q18" i="33"/>
  <c r="R18" i="33"/>
  <c r="S18" i="33"/>
  <c r="T18" i="33"/>
  <c r="U18" i="33"/>
  <c r="V18" i="33"/>
  <c r="W18" i="33"/>
  <c r="X18" i="33"/>
  <c r="Y18" i="33"/>
  <c r="Z18" i="33"/>
  <c r="AA18" i="33"/>
  <c r="AB18" i="33"/>
  <c r="AC18" i="33"/>
  <c r="AD18" i="33"/>
  <c r="AE18" i="33"/>
  <c r="AF18" i="33"/>
  <c r="AG18" i="33"/>
  <c r="AH18" i="33"/>
  <c r="AI18" i="33"/>
  <c r="AJ18" i="33"/>
  <c r="AK18" i="33"/>
  <c r="AL18" i="33"/>
  <c r="AM18" i="33"/>
  <c r="AN18" i="33"/>
  <c r="AO18" i="33"/>
  <c r="AP18" i="33"/>
  <c r="AQ18" i="33"/>
  <c r="AR18" i="33"/>
  <c r="AS18" i="33"/>
  <c r="AT18" i="33"/>
  <c r="AU18" i="33"/>
  <c r="AV18" i="33"/>
  <c r="AW18" i="33"/>
  <c r="AX18" i="33"/>
  <c r="AY18" i="33"/>
  <c r="AZ18" i="33"/>
  <c r="BA18" i="33"/>
  <c r="BB18" i="33"/>
  <c r="BC18" i="33"/>
  <c r="BD18" i="33"/>
  <c r="C19" i="33"/>
  <c r="D19" i="33"/>
  <c r="E19" i="33"/>
  <c r="F19" i="33"/>
  <c r="G19" i="33"/>
  <c r="H19" i="33"/>
  <c r="I19" i="33"/>
  <c r="J19" i="33"/>
  <c r="K19" i="33"/>
  <c r="L19" i="33"/>
  <c r="M19" i="33"/>
  <c r="N19" i="33"/>
  <c r="O19" i="33"/>
  <c r="P19" i="33"/>
  <c r="Q19" i="33"/>
  <c r="R19" i="33"/>
  <c r="S19" i="33"/>
  <c r="T19" i="33"/>
  <c r="U19" i="33"/>
  <c r="V19" i="33"/>
  <c r="W19" i="33"/>
  <c r="X19" i="33"/>
  <c r="Y19" i="33"/>
  <c r="Z19" i="33"/>
  <c r="AA19" i="33"/>
  <c r="AB19" i="33"/>
  <c r="AC19" i="33"/>
  <c r="AD19" i="33"/>
  <c r="AE19" i="33"/>
  <c r="AF19" i="33"/>
  <c r="AG19" i="33"/>
  <c r="AH19" i="33"/>
  <c r="AI19" i="33"/>
  <c r="AJ19" i="33"/>
  <c r="AK19" i="33"/>
  <c r="AL19" i="33"/>
  <c r="AM19" i="33"/>
  <c r="AN19" i="33"/>
  <c r="AO19" i="33"/>
  <c r="AP19" i="33"/>
  <c r="AQ19" i="33"/>
  <c r="AR19" i="33"/>
  <c r="AS19" i="33"/>
  <c r="AT19" i="33"/>
  <c r="AU19" i="33"/>
  <c r="AV19" i="33"/>
  <c r="AW19" i="33"/>
  <c r="AX19" i="33"/>
  <c r="AY19" i="33"/>
  <c r="AZ19" i="33"/>
  <c r="BA19" i="33"/>
  <c r="BB19" i="33"/>
  <c r="BC19" i="33"/>
  <c r="BD19" i="33"/>
  <c r="C20" i="33"/>
  <c r="D20" i="33"/>
  <c r="E20" i="33"/>
  <c r="F20" i="33"/>
  <c r="G20" i="33"/>
  <c r="H20" i="33"/>
  <c r="I20" i="33"/>
  <c r="J20" i="33"/>
  <c r="K20" i="33"/>
  <c r="L20" i="33"/>
  <c r="M20" i="33"/>
  <c r="N20" i="33"/>
  <c r="O20" i="33"/>
  <c r="P20" i="33"/>
  <c r="Q20" i="33"/>
  <c r="R20" i="33"/>
  <c r="S20" i="33"/>
  <c r="T20" i="33"/>
  <c r="U20" i="33"/>
  <c r="V20" i="33"/>
  <c r="W20" i="33"/>
  <c r="X20" i="33"/>
  <c r="Y20" i="33"/>
  <c r="Z20" i="33"/>
  <c r="AA20" i="33"/>
  <c r="AB20" i="33"/>
  <c r="AC20" i="33"/>
  <c r="AD20" i="33"/>
  <c r="AE20" i="33"/>
  <c r="AF20" i="33"/>
  <c r="AG20" i="33"/>
  <c r="AH20" i="33"/>
  <c r="AI20" i="33"/>
  <c r="AJ20" i="33"/>
  <c r="AK20" i="33"/>
  <c r="AL20" i="33"/>
  <c r="AM20" i="33"/>
  <c r="AN20" i="33"/>
  <c r="AO20" i="33"/>
  <c r="AP20" i="33"/>
  <c r="AQ20" i="33"/>
  <c r="AR20" i="33"/>
  <c r="AS20" i="33"/>
  <c r="AT20" i="33"/>
  <c r="AU20" i="33"/>
  <c r="AV20" i="33"/>
  <c r="AW20" i="33"/>
  <c r="AX20" i="33"/>
  <c r="AY20" i="33"/>
  <c r="AZ20" i="33"/>
  <c r="BA20" i="33"/>
  <c r="BB20" i="33"/>
  <c r="BC20" i="33"/>
  <c r="BD20" i="33"/>
  <c r="C21" i="33"/>
  <c r="D21" i="33"/>
  <c r="E21" i="33"/>
  <c r="F21" i="33"/>
  <c r="G21" i="33"/>
  <c r="H21" i="33"/>
  <c r="I21" i="33"/>
  <c r="J21" i="33"/>
  <c r="K21" i="33"/>
  <c r="L21" i="33"/>
  <c r="M21" i="33"/>
  <c r="N21" i="33"/>
  <c r="O21" i="33"/>
  <c r="P21" i="33"/>
  <c r="Q21" i="33"/>
  <c r="R21" i="33"/>
  <c r="S21" i="33"/>
  <c r="T21" i="33"/>
  <c r="U21" i="33"/>
  <c r="V21" i="33"/>
  <c r="W21" i="33"/>
  <c r="X21" i="33"/>
  <c r="Y21" i="33"/>
  <c r="Z21" i="33"/>
  <c r="AA21" i="33"/>
  <c r="AB21" i="33"/>
  <c r="AC21" i="33"/>
  <c r="AD21" i="33"/>
  <c r="AE21" i="33"/>
  <c r="AF21" i="33"/>
  <c r="AG21" i="33"/>
  <c r="AH21" i="33"/>
  <c r="AI21" i="33"/>
  <c r="AJ21" i="33"/>
  <c r="AK21" i="33"/>
  <c r="AL21" i="33"/>
  <c r="AM21" i="33"/>
  <c r="AN21" i="33"/>
  <c r="AO21" i="33"/>
  <c r="AP21" i="33"/>
  <c r="AQ21" i="33"/>
  <c r="AR21" i="33"/>
  <c r="AS21" i="33"/>
  <c r="AT21" i="33"/>
  <c r="AU21" i="33"/>
  <c r="AV21" i="33"/>
  <c r="AW21" i="33"/>
  <c r="AX21" i="33"/>
  <c r="AY21" i="33"/>
  <c r="AZ21" i="33"/>
  <c r="BA21" i="33"/>
  <c r="BB21" i="33"/>
  <c r="BC21" i="33"/>
  <c r="BD21" i="33"/>
  <c r="C22" i="33"/>
  <c r="D22" i="33"/>
  <c r="E22" i="33"/>
  <c r="F22" i="33"/>
  <c r="G22" i="33"/>
  <c r="H22" i="33"/>
  <c r="I22" i="33"/>
  <c r="J22" i="33"/>
  <c r="K22" i="33"/>
  <c r="L22" i="33"/>
  <c r="M22" i="33"/>
  <c r="N22" i="33"/>
  <c r="O22" i="33"/>
  <c r="P22" i="33"/>
  <c r="Q22" i="33"/>
  <c r="R22" i="33"/>
  <c r="S22" i="33"/>
  <c r="T22" i="33"/>
  <c r="U22" i="33"/>
  <c r="V22" i="33"/>
  <c r="W22" i="33"/>
  <c r="X22" i="33"/>
  <c r="Y22" i="33"/>
  <c r="Z22" i="33"/>
  <c r="AA22" i="33"/>
  <c r="AB22" i="33"/>
  <c r="AC22" i="33"/>
  <c r="AD22" i="33"/>
  <c r="AE22" i="33"/>
  <c r="AF22" i="33"/>
  <c r="AG22" i="33"/>
  <c r="AH22" i="33"/>
  <c r="AI22" i="33"/>
  <c r="AJ22" i="33"/>
  <c r="AK22" i="33"/>
  <c r="AL22" i="33"/>
  <c r="AM22" i="33"/>
  <c r="AN22" i="33"/>
  <c r="AO22" i="33"/>
  <c r="AP22" i="33"/>
  <c r="AQ22" i="33"/>
  <c r="AR22" i="33"/>
  <c r="AS22" i="33"/>
  <c r="AT22" i="33"/>
  <c r="AU22" i="33"/>
  <c r="AV22" i="33"/>
  <c r="AW22" i="33"/>
  <c r="AX22" i="33"/>
  <c r="AY22" i="33"/>
  <c r="AZ22" i="33"/>
  <c r="BA22" i="33"/>
  <c r="BB22" i="33"/>
  <c r="BC22" i="33"/>
  <c r="BD22" i="33"/>
  <c r="C23" i="33"/>
  <c r="D23" i="33"/>
  <c r="E23" i="33"/>
  <c r="F23" i="33"/>
  <c r="G23" i="33"/>
  <c r="H23" i="33"/>
  <c r="I23" i="33"/>
  <c r="J23" i="33"/>
  <c r="K23" i="33"/>
  <c r="L23" i="33"/>
  <c r="M23" i="33"/>
  <c r="N23" i="33"/>
  <c r="O23" i="33"/>
  <c r="P23" i="33"/>
  <c r="Q23" i="33"/>
  <c r="R23" i="33"/>
  <c r="S23" i="33"/>
  <c r="T23" i="33"/>
  <c r="U23" i="33"/>
  <c r="V23" i="33"/>
  <c r="W23" i="33"/>
  <c r="X23" i="33"/>
  <c r="Y23" i="33"/>
  <c r="Z23" i="33"/>
  <c r="AA23" i="33"/>
  <c r="AB23" i="33"/>
  <c r="AC23" i="33"/>
  <c r="AD23" i="33"/>
  <c r="AE23" i="33"/>
  <c r="AF23" i="33"/>
  <c r="AG23" i="33"/>
  <c r="AH23" i="33"/>
  <c r="AI23" i="33"/>
  <c r="AJ23" i="33"/>
  <c r="AK23" i="33"/>
  <c r="AL23" i="33"/>
  <c r="AM23" i="33"/>
  <c r="AN23" i="33"/>
  <c r="AO23" i="33"/>
  <c r="AP23" i="33"/>
  <c r="AQ23" i="33"/>
  <c r="AR23" i="33"/>
  <c r="AS23" i="33"/>
  <c r="AT23" i="33"/>
  <c r="AU23" i="33"/>
  <c r="AV23" i="33"/>
  <c r="AW23" i="33"/>
  <c r="AX23" i="33"/>
  <c r="AY23" i="33"/>
  <c r="AZ23" i="33"/>
  <c r="BA23" i="33"/>
  <c r="BB23" i="33"/>
  <c r="BC23" i="33"/>
  <c r="BD23" i="33"/>
  <c r="C24" i="33"/>
  <c r="D24" i="33"/>
  <c r="E24" i="33"/>
  <c r="F24" i="33"/>
  <c r="G24" i="33"/>
  <c r="H24" i="33"/>
  <c r="I24" i="33"/>
  <c r="J24" i="33"/>
  <c r="K24" i="33"/>
  <c r="L24" i="33"/>
  <c r="M24" i="33"/>
  <c r="N24" i="33"/>
  <c r="O24" i="33"/>
  <c r="P24" i="33"/>
  <c r="Q24" i="33"/>
  <c r="R24" i="33"/>
  <c r="S24" i="33"/>
  <c r="T24" i="33"/>
  <c r="U24" i="33"/>
  <c r="V24" i="33"/>
  <c r="W24" i="33"/>
  <c r="X24" i="33"/>
  <c r="Y24" i="33"/>
  <c r="Z24" i="33"/>
  <c r="AA24" i="33"/>
  <c r="AB24" i="33"/>
  <c r="AC24" i="33"/>
  <c r="AD24" i="33"/>
  <c r="AE24" i="33"/>
  <c r="AF24" i="33"/>
  <c r="AG24" i="33"/>
  <c r="AH24" i="33"/>
  <c r="AI24" i="33"/>
  <c r="AJ24" i="33"/>
  <c r="AK24" i="33"/>
  <c r="AL24" i="33"/>
  <c r="AM24" i="33"/>
  <c r="AN24" i="33"/>
  <c r="AO24" i="33"/>
  <c r="AP24" i="33"/>
  <c r="AQ24" i="33"/>
  <c r="AR24" i="33"/>
  <c r="AS24" i="33"/>
  <c r="AT24" i="33"/>
  <c r="AU24" i="33"/>
  <c r="AV24" i="33"/>
  <c r="AW24" i="33"/>
  <c r="AX24" i="33"/>
  <c r="AY24" i="33"/>
  <c r="AZ24" i="33"/>
  <c r="BA24" i="33"/>
  <c r="BB24" i="33"/>
  <c r="BC24" i="33"/>
  <c r="BD24" i="33"/>
  <c r="C25" i="33"/>
  <c r="D25" i="33"/>
  <c r="E25" i="33"/>
  <c r="F25" i="33"/>
  <c r="G25" i="33"/>
  <c r="H25" i="33"/>
  <c r="I25" i="33"/>
  <c r="J25" i="33"/>
  <c r="K25" i="33"/>
  <c r="L25" i="33"/>
  <c r="M25" i="33"/>
  <c r="N25" i="33"/>
  <c r="O25" i="33"/>
  <c r="P25" i="33"/>
  <c r="Q25" i="33"/>
  <c r="R25" i="33"/>
  <c r="S25" i="33"/>
  <c r="T25" i="33"/>
  <c r="U25" i="33"/>
  <c r="V25" i="33"/>
  <c r="W25" i="33"/>
  <c r="X25" i="33"/>
  <c r="Y25" i="33"/>
  <c r="Z25" i="33"/>
  <c r="AA25" i="33"/>
  <c r="AB25" i="33"/>
  <c r="AC25" i="33"/>
  <c r="AD25" i="33"/>
  <c r="AE25" i="33"/>
  <c r="AF25" i="33"/>
  <c r="AG25" i="33"/>
  <c r="AH25" i="33"/>
  <c r="AI25" i="33"/>
  <c r="AJ25" i="33"/>
  <c r="AK25" i="33"/>
  <c r="AL25" i="33"/>
  <c r="AM25" i="33"/>
  <c r="AN25" i="33"/>
  <c r="AO25" i="33"/>
  <c r="AP25" i="33"/>
  <c r="AQ25" i="33"/>
  <c r="AR25" i="33"/>
  <c r="AS25" i="33"/>
  <c r="AT25" i="33"/>
  <c r="AU25" i="33"/>
  <c r="AV25" i="33"/>
  <c r="AW25" i="33"/>
  <c r="AX25" i="33"/>
  <c r="AY25" i="33"/>
  <c r="AZ25" i="33"/>
  <c r="BA25" i="33"/>
  <c r="BB25" i="33"/>
  <c r="BC25" i="33"/>
  <c r="BD25" i="33"/>
  <c r="C26" i="33"/>
  <c r="D26" i="33"/>
  <c r="E26" i="33"/>
  <c r="F26" i="33"/>
  <c r="G26" i="33"/>
  <c r="H26" i="33"/>
  <c r="I26" i="33"/>
  <c r="J26" i="33"/>
  <c r="K26" i="33"/>
  <c r="L26" i="33"/>
  <c r="M26" i="33"/>
  <c r="N26" i="33"/>
  <c r="O26" i="33"/>
  <c r="P26" i="33"/>
  <c r="Q26" i="33"/>
  <c r="R26" i="33"/>
  <c r="S26" i="33"/>
  <c r="T26" i="33"/>
  <c r="U26" i="33"/>
  <c r="V26" i="33"/>
  <c r="W26" i="33"/>
  <c r="X26" i="33"/>
  <c r="Y26" i="33"/>
  <c r="Z26" i="33"/>
  <c r="AA26" i="33"/>
  <c r="AB26" i="33"/>
  <c r="AC26" i="33"/>
  <c r="AD26" i="33"/>
  <c r="AE26" i="33"/>
  <c r="AF26" i="33"/>
  <c r="AG26" i="33"/>
  <c r="AH26" i="33"/>
  <c r="AI26" i="33"/>
  <c r="AJ26" i="33"/>
  <c r="AK26" i="33"/>
  <c r="AL26" i="33"/>
  <c r="AM26" i="33"/>
  <c r="AN26" i="33"/>
  <c r="AO26" i="33"/>
  <c r="AP26" i="33"/>
  <c r="AQ26" i="33"/>
  <c r="AR26" i="33"/>
  <c r="AS26" i="33"/>
  <c r="AT26" i="33"/>
  <c r="AU26" i="33"/>
  <c r="AV26" i="33"/>
  <c r="AW26" i="33"/>
  <c r="AX26" i="33"/>
  <c r="AY26" i="33"/>
  <c r="AZ26" i="33"/>
  <c r="BA26" i="33"/>
  <c r="BB26" i="33"/>
  <c r="BC26" i="33"/>
  <c r="BD26" i="33"/>
  <c r="C27" i="33"/>
  <c r="D27" i="33"/>
  <c r="E27" i="33"/>
  <c r="F27" i="33"/>
  <c r="G27" i="33"/>
  <c r="H27" i="33"/>
  <c r="I27" i="33"/>
  <c r="J27" i="33"/>
  <c r="K27" i="33"/>
  <c r="L27" i="33"/>
  <c r="M27" i="33"/>
  <c r="N27" i="33"/>
  <c r="O27" i="33"/>
  <c r="P27" i="33"/>
  <c r="Q27" i="33"/>
  <c r="R27" i="33"/>
  <c r="S27" i="33"/>
  <c r="T27" i="33"/>
  <c r="U27" i="33"/>
  <c r="V27" i="33"/>
  <c r="W27" i="33"/>
  <c r="X27" i="33"/>
  <c r="Y27" i="33"/>
  <c r="Z27" i="33"/>
  <c r="AA27" i="33"/>
  <c r="AB27" i="33"/>
  <c r="AC27" i="33"/>
  <c r="AD27" i="33"/>
  <c r="AE27" i="33"/>
  <c r="AF27" i="33"/>
  <c r="AG27" i="33"/>
  <c r="AH27" i="33"/>
  <c r="AI27" i="33"/>
  <c r="AJ27" i="33"/>
  <c r="AK27" i="33"/>
  <c r="AL27" i="33"/>
  <c r="AM27" i="33"/>
  <c r="AN27" i="33"/>
  <c r="AO27" i="33"/>
  <c r="AP27" i="33"/>
  <c r="AQ27" i="33"/>
  <c r="AR27" i="33"/>
  <c r="AS27" i="33"/>
  <c r="AT27" i="33"/>
  <c r="AU27" i="33"/>
  <c r="AV27" i="33"/>
  <c r="AW27" i="33"/>
  <c r="AX27" i="33"/>
  <c r="AY27" i="33"/>
  <c r="AZ27" i="33"/>
  <c r="BA27" i="33"/>
  <c r="BB27" i="33"/>
  <c r="BC27" i="33"/>
  <c r="BD27" i="33"/>
  <c r="C28" i="33"/>
  <c r="D28" i="33"/>
  <c r="E28" i="33"/>
  <c r="F28" i="33"/>
  <c r="G28" i="33"/>
  <c r="H28" i="33"/>
  <c r="I28" i="33"/>
  <c r="J28" i="33"/>
  <c r="K28" i="33"/>
  <c r="L28" i="33"/>
  <c r="M28" i="33"/>
  <c r="N28" i="33"/>
  <c r="O28" i="33"/>
  <c r="P28" i="33"/>
  <c r="Q28" i="33"/>
  <c r="R28" i="33"/>
  <c r="S28" i="33"/>
  <c r="T28" i="33"/>
  <c r="U28" i="33"/>
  <c r="V28" i="33"/>
  <c r="W28" i="33"/>
  <c r="X28" i="33"/>
  <c r="Y28" i="33"/>
  <c r="Z28" i="33"/>
  <c r="AA28" i="33"/>
  <c r="AB28" i="33"/>
  <c r="AC28" i="33"/>
  <c r="AD28" i="33"/>
  <c r="AE28" i="33"/>
  <c r="AF28" i="33"/>
  <c r="AG28" i="33"/>
  <c r="AH28" i="33"/>
  <c r="AI28" i="33"/>
  <c r="AJ28" i="33"/>
  <c r="AK28" i="33"/>
  <c r="AL28" i="33"/>
  <c r="AM28" i="33"/>
  <c r="AN28" i="33"/>
  <c r="AO28" i="33"/>
  <c r="AP28" i="33"/>
  <c r="AQ28" i="33"/>
  <c r="AR28" i="33"/>
  <c r="AS28" i="33"/>
  <c r="AT28" i="33"/>
  <c r="AU28" i="33"/>
  <c r="AV28" i="33"/>
  <c r="AW28" i="33"/>
  <c r="AX28" i="33"/>
  <c r="AY28" i="33"/>
  <c r="AZ28" i="33"/>
  <c r="BA28" i="33"/>
  <c r="BB28" i="33"/>
  <c r="BC28" i="33"/>
  <c r="BD28" i="33"/>
  <c r="C29" i="33"/>
  <c r="D29" i="33"/>
  <c r="E29" i="33"/>
  <c r="F29" i="33"/>
  <c r="G29" i="33"/>
  <c r="H29" i="33"/>
  <c r="I29" i="33"/>
  <c r="J29" i="33"/>
  <c r="K29" i="33"/>
  <c r="L29" i="33"/>
  <c r="M29" i="33"/>
  <c r="N29" i="33"/>
  <c r="O29" i="33"/>
  <c r="P29" i="33"/>
  <c r="Q29" i="33"/>
  <c r="R29" i="33"/>
  <c r="S29" i="33"/>
  <c r="T29" i="33"/>
  <c r="U29" i="33"/>
  <c r="V29" i="33"/>
  <c r="W29" i="33"/>
  <c r="X29" i="33"/>
  <c r="Y29" i="33"/>
  <c r="Z29" i="33"/>
  <c r="AA29" i="33"/>
  <c r="AB29" i="33"/>
  <c r="AC29" i="33"/>
  <c r="AD29" i="33"/>
  <c r="AE29" i="33"/>
  <c r="AF29" i="33"/>
  <c r="AG29" i="33"/>
  <c r="AH29" i="33"/>
  <c r="AI29" i="33"/>
  <c r="AJ29" i="33"/>
  <c r="AK29" i="33"/>
  <c r="AL29" i="33"/>
  <c r="AM29" i="33"/>
  <c r="AN29" i="33"/>
  <c r="AO29" i="33"/>
  <c r="AP29" i="33"/>
  <c r="AQ29" i="33"/>
  <c r="AR29" i="33"/>
  <c r="AS29" i="33"/>
  <c r="AT29" i="33"/>
  <c r="AU29" i="33"/>
  <c r="AV29" i="33"/>
  <c r="AW29" i="33"/>
  <c r="AX29" i="33"/>
  <c r="AY29" i="33"/>
  <c r="AZ29" i="33"/>
  <c r="BA29" i="33"/>
  <c r="BB29" i="33"/>
  <c r="BC29" i="33"/>
  <c r="BD29" i="33"/>
  <c r="C30" i="33"/>
  <c r="D30" i="33"/>
  <c r="E30" i="33"/>
  <c r="F30" i="33"/>
  <c r="G30" i="33"/>
  <c r="H30" i="33"/>
  <c r="I30" i="33"/>
  <c r="J30" i="33"/>
  <c r="K30" i="33"/>
  <c r="L30" i="33"/>
  <c r="M30" i="33"/>
  <c r="N30" i="33"/>
  <c r="O30" i="33"/>
  <c r="P30" i="33"/>
  <c r="Q30" i="33"/>
  <c r="R30" i="33"/>
  <c r="S30" i="33"/>
  <c r="T30" i="33"/>
  <c r="U30" i="33"/>
  <c r="V30" i="33"/>
  <c r="W30" i="33"/>
  <c r="X30" i="33"/>
  <c r="Y30" i="33"/>
  <c r="Z30" i="33"/>
  <c r="AA30" i="33"/>
  <c r="AB30" i="33"/>
  <c r="AC30" i="33"/>
  <c r="AD30" i="33"/>
  <c r="AE30" i="33"/>
  <c r="AF30" i="33"/>
  <c r="AG30" i="33"/>
  <c r="AH30" i="33"/>
  <c r="AI30" i="33"/>
  <c r="AJ30" i="33"/>
  <c r="AK30" i="33"/>
  <c r="AL30" i="33"/>
  <c r="AM30" i="33"/>
  <c r="AN30" i="33"/>
  <c r="AO30" i="33"/>
  <c r="AP30" i="33"/>
  <c r="AQ30" i="33"/>
  <c r="AR30" i="33"/>
  <c r="AS30" i="33"/>
  <c r="AT30" i="33"/>
  <c r="AU30" i="33"/>
  <c r="AV30" i="33"/>
  <c r="AW30" i="33"/>
  <c r="AX30" i="33"/>
  <c r="AY30" i="33"/>
  <c r="AZ30" i="33"/>
  <c r="BA30" i="33"/>
  <c r="BB30" i="33"/>
  <c r="BC30" i="33"/>
  <c r="BD30" i="33"/>
  <c r="C31" i="33"/>
  <c r="D31" i="33"/>
  <c r="E31" i="33"/>
  <c r="F31" i="33"/>
  <c r="G31" i="33"/>
  <c r="H31" i="33"/>
  <c r="I31" i="33"/>
  <c r="J31" i="33"/>
  <c r="K31" i="33"/>
  <c r="L31" i="33"/>
  <c r="M31" i="33"/>
  <c r="N31" i="33"/>
  <c r="O31" i="33"/>
  <c r="P31" i="33"/>
  <c r="Q31" i="33"/>
  <c r="R31" i="33"/>
  <c r="S31" i="33"/>
  <c r="T31" i="33"/>
  <c r="U31" i="33"/>
  <c r="V31" i="33"/>
  <c r="W31" i="33"/>
  <c r="X31" i="33"/>
  <c r="Y31" i="33"/>
  <c r="Z31" i="33"/>
  <c r="AA31" i="33"/>
  <c r="AB31" i="33"/>
  <c r="AC31" i="33"/>
  <c r="AD31" i="33"/>
  <c r="AE31" i="33"/>
  <c r="AF31" i="33"/>
  <c r="AG31" i="33"/>
  <c r="AH31" i="33"/>
  <c r="AI31" i="33"/>
  <c r="AJ31" i="33"/>
  <c r="AK31" i="33"/>
  <c r="AL31" i="33"/>
  <c r="AM31" i="33"/>
  <c r="AN31" i="33"/>
  <c r="AO31" i="33"/>
  <c r="AP31" i="33"/>
  <c r="AQ31" i="33"/>
  <c r="AR31" i="33"/>
  <c r="AS31" i="33"/>
  <c r="AT31" i="33"/>
  <c r="AU31" i="33"/>
  <c r="AV31" i="33"/>
  <c r="AW31" i="33"/>
  <c r="AX31" i="33"/>
  <c r="AY31" i="33"/>
  <c r="AZ31" i="33"/>
  <c r="BA31" i="33"/>
  <c r="BB31" i="33"/>
  <c r="BC31" i="33"/>
  <c r="BD31" i="33"/>
  <c r="C32" i="33"/>
  <c r="D32" i="33"/>
  <c r="E32" i="33"/>
  <c r="F32" i="33"/>
  <c r="G32" i="33"/>
  <c r="H32" i="33"/>
  <c r="I32" i="33"/>
  <c r="J32" i="33"/>
  <c r="K32" i="33"/>
  <c r="L32" i="33"/>
  <c r="M32" i="33"/>
  <c r="N32" i="33"/>
  <c r="O32" i="33"/>
  <c r="P32" i="33"/>
  <c r="Q32" i="33"/>
  <c r="R32" i="33"/>
  <c r="S32" i="33"/>
  <c r="T32" i="33"/>
  <c r="U32" i="33"/>
  <c r="V32" i="33"/>
  <c r="W32" i="33"/>
  <c r="X32" i="33"/>
  <c r="Y32" i="33"/>
  <c r="Z32" i="33"/>
  <c r="AA32" i="33"/>
  <c r="AB32" i="33"/>
  <c r="AC32" i="33"/>
  <c r="AD32" i="33"/>
  <c r="AE32" i="33"/>
  <c r="AF32" i="33"/>
  <c r="AG32" i="33"/>
  <c r="AH32" i="33"/>
  <c r="AI32" i="33"/>
  <c r="AJ32" i="33"/>
  <c r="AK32" i="33"/>
  <c r="AL32" i="33"/>
  <c r="AM32" i="33"/>
  <c r="AN32" i="33"/>
  <c r="AO32" i="33"/>
  <c r="AP32" i="33"/>
  <c r="AQ32" i="33"/>
  <c r="AR32" i="33"/>
  <c r="AS32" i="33"/>
  <c r="AT32" i="33"/>
  <c r="AU32" i="33"/>
  <c r="AV32" i="33"/>
  <c r="AW32" i="33"/>
  <c r="AX32" i="33"/>
  <c r="AY32" i="33"/>
  <c r="AZ32" i="33"/>
  <c r="BA32" i="33"/>
  <c r="BB32" i="33"/>
  <c r="BC32" i="33"/>
  <c r="BD32" i="33"/>
  <c r="C33" i="33"/>
  <c r="D33" i="33"/>
  <c r="E33" i="33"/>
  <c r="F33" i="33"/>
  <c r="G33" i="33"/>
  <c r="H33" i="33"/>
  <c r="I33" i="33"/>
  <c r="J33" i="33"/>
  <c r="K33" i="33"/>
  <c r="L33" i="33"/>
  <c r="M33" i="33"/>
  <c r="N33" i="33"/>
  <c r="O33" i="33"/>
  <c r="P33" i="33"/>
  <c r="Q33" i="33"/>
  <c r="R33" i="33"/>
  <c r="S33" i="33"/>
  <c r="T33" i="33"/>
  <c r="U33" i="33"/>
  <c r="V33" i="33"/>
  <c r="W33" i="33"/>
  <c r="X33" i="33"/>
  <c r="Y33" i="33"/>
  <c r="Z33" i="33"/>
  <c r="AA33" i="33"/>
  <c r="AB33" i="33"/>
  <c r="AC33" i="33"/>
  <c r="AD33" i="33"/>
  <c r="AE33" i="33"/>
  <c r="AF33" i="33"/>
  <c r="AG33" i="33"/>
  <c r="AH33" i="33"/>
  <c r="AI33" i="33"/>
  <c r="AJ33" i="33"/>
  <c r="AK33" i="33"/>
  <c r="AL33" i="33"/>
  <c r="AM33" i="33"/>
  <c r="AN33" i="33"/>
  <c r="AO33" i="33"/>
  <c r="AP33" i="33"/>
  <c r="AQ33" i="33"/>
  <c r="AR33" i="33"/>
  <c r="AS33" i="33"/>
  <c r="AT33" i="33"/>
  <c r="AU33" i="33"/>
  <c r="AV33" i="33"/>
  <c r="AW33" i="33"/>
  <c r="AX33" i="33"/>
  <c r="AY33" i="33"/>
  <c r="AZ33" i="33"/>
  <c r="BA33" i="33"/>
  <c r="BB33" i="33"/>
  <c r="BC33" i="33"/>
  <c r="BD33" i="33"/>
  <c r="C34" i="33"/>
  <c r="D34" i="33"/>
  <c r="E34" i="33"/>
  <c r="F34" i="33"/>
  <c r="G34" i="33"/>
  <c r="H34" i="33"/>
  <c r="I34" i="33"/>
  <c r="J34" i="33"/>
  <c r="K34" i="33"/>
  <c r="L34" i="33"/>
  <c r="M34" i="33"/>
  <c r="N34" i="33"/>
  <c r="O34" i="33"/>
  <c r="P34" i="33"/>
  <c r="Q34" i="33"/>
  <c r="R34" i="33"/>
  <c r="S34" i="33"/>
  <c r="T34" i="33"/>
  <c r="U34" i="33"/>
  <c r="V34" i="33"/>
  <c r="W34" i="33"/>
  <c r="X34" i="33"/>
  <c r="Y34" i="33"/>
  <c r="Z34" i="33"/>
  <c r="AA34" i="33"/>
  <c r="AB34" i="33"/>
  <c r="AC34" i="33"/>
  <c r="AD34" i="33"/>
  <c r="AE34" i="33"/>
  <c r="AF34" i="33"/>
  <c r="AG34" i="33"/>
  <c r="AH34" i="33"/>
  <c r="AI34" i="33"/>
  <c r="AJ34" i="33"/>
  <c r="AK34" i="33"/>
  <c r="AL34" i="33"/>
  <c r="AM34" i="33"/>
  <c r="AN34" i="33"/>
  <c r="AO34" i="33"/>
  <c r="AP34" i="33"/>
  <c r="AQ34" i="33"/>
  <c r="AR34" i="33"/>
  <c r="AS34" i="33"/>
  <c r="AT34" i="33"/>
  <c r="AU34" i="33"/>
  <c r="AV34" i="33"/>
  <c r="AW34" i="33"/>
  <c r="AX34" i="33"/>
  <c r="AY34" i="33"/>
  <c r="AZ34" i="33"/>
  <c r="BA34" i="33"/>
  <c r="BB34" i="33"/>
  <c r="BC34" i="33"/>
  <c r="BD34" i="33"/>
  <c r="C35" i="33"/>
  <c r="D35" i="33"/>
  <c r="E35" i="33"/>
  <c r="F35" i="33"/>
  <c r="G35" i="33"/>
  <c r="H35" i="33"/>
  <c r="I35" i="33"/>
  <c r="J35" i="33"/>
  <c r="K35" i="33"/>
  <c r="L35" i="33"/>
  <c r="M35" i="33"/>
  <c r="N35" i="33"/>
  <c r="O35" i="33"/>
  <c r="P35" i="33"/>
  <c r="Q35" i="33"/>
  <c r="R35" i="33"/>
  <c r="S35" i="33"/>
  <c r="T35" i="33"/>
  <c r="U35" i="33"/>
  <c r="V35" i="33"/>
  <c r="W35" i="33"/>
  <c r="X35" i="33"/>
  <c r="Y35" i="33"/>
  <c r="Z35" i="33"/>
  <c r="AA35" i="33"/>
  <c r="AB35" i="33"/>
  <c r="AC35" i="33"/>
  <c r="AD35" i="33"/>
  <c r="AE35" i="33"/>
  <c r="AF35" i="33"/>
  <c r="AG35" i="33"/>
  <c r="AH35" i="33"/>
  <c r="AI35" i="33"/>
  <c r="AJ35" i="33"/>
  <c r="AK35" i="33"/>
  <c r="AL35" i="33"/>
  <c r="AM35" i="33"/>
  <c r="AN35" i="33"/>
  <c r="AO35" i="33"/>
  <c r="AP35" i="33"/>
  <c r="AQ35" i="33"/>
  <c r="AR35" i="33"/>
  <c r="AS35" i="33"/>
  <c r="AT35" i="33"/>
  <c r="AU35" i="33"/>
  <c r="AV35" i="33"/>
  <c r="AW35" i="33"/>
  <c r="AX35" i="33"/>
  <c r="AY35" i="33"/>
  <c r="AZ35" i="33"/>
  <c r="BA35" i="33"/>
  <c r="BB35" i="33"/>
  <c r="BC35" i="33"/>
  <c r="BD35" i="33"/>
  <c r="C36" i="33"/>
  <c r="D36" i="33"/>
  <c r="E36" i="33"/>
  <c r="F36" i="33"/>
  <c r="G36" i="33"/>
  <c r="H36" i="33"/>
  <c r="I36" i="33"/>
  <c r="J36" i="33"/>
  <c r="K36" i="33"/>
  <c r="L36" i="33"/>
  <c r="M36" i="33"/>
  <c r="N36" i="33"/>
  <c r="O36" i="33"/>
  <c r="P36" i="33"/>
  <c r="Q36" i="33"/>
  <c r="R36" i="33"/>
  <c r="S36" i="33"/>
  <c r="T36" i="33"/>
  <c r="U36" i="33"/>
  <c r="V36" i="33"/>
  <c r="W36" i="33"/>
  <c r="X36" i="33"/>
  <c r="Y36" i="33"/>
  <c r="Z36" i="33"/>
  <c r="AA36" i="33"/>
  <c r="AB36" i="33"/>
  <c r="AC36" i="33"/>
  <c r="AD36" i="33"/>
  <c r="AE36" i="33"/>
  <c r="AF36" i="33"/>
  <c r="AG36" i="33"/>
  <c r="AH36" i="33"/>
  <c r="AI36" i="33"/>
  <c r="AJ36" i="33"/>
  <c r="AK36" i="33"/>
  <c r="AL36" i="33"/>
  <c r="AM36" i="33"/>
  <c r="AN36" i="33"/>
  <c r="AO36" i="33"/>
  <c r="AP36" i="33"/>
  <c r="AQ36" i="33"/>
  <c r="AR36" i="33"/>
  <c r="AS36" i="33"/>
  <c r="AT36" i="33"/>
  <c r="AV36" i="33"/>
  <c r="AW36" i="33"/>
  <c r="AX36" i="33"/>
  <c r="AY36" i="33"/>
  <c r="AZ36" i="33"/>
  <c r="BA36" i="33"/>
  <c r="BB36" i="33"/>
  <c r="BC36" i="33"/>
  <c r="BD36" i="33"/>
  <c r="C37" i="33"/>
  <c r="D37" i="33"/>
  <c r="E37" i="33"/>
  <c r="F37" i="33"/>
  <c r="G37" i="33"/>
  <c r="H37" i="33"/>
  <c r="I37" i="33"/>
  <c r="J37" i="33"/>
  <c r="K37" i="33"/>
  <c r="L37" i="33"/>
  <c r="M37" i="33"/>
  <c r="N37" i="33"/>
  <c r="O37" i="33"/>
  <c r="P37" i="33"/>
  <c r="Q37" i="33"/>
  <c r="R37" i="33"/>
  <c r="S37" i="33"/>
  <c r="T37" i="33"/>
  <c r="U37" i="33"/>
  <c r="V37" i="33"/>
  <c r="W37" i="33"/>
  <c r="X37" i="33"/>
  <c r="Y37" i="33"/>
  <c r="Z37" i="33"/>
  <c r="AA37" i="33"/>
  <c r="AB37" i="33"/>
  <c r="AC37" i="33"/>
  <c r="AD37" i="33"/>
  <c r="AE37" i="33"/>
  <c r="AF37" i="33"/>
  <c r="AG37" i="33"/>
  <c r="AH37" i="33"/>
  <c r="AI37" i="33"/>
  <c r="AJ37" i="33"/>
  <c r="AK37" i="33"/>
  <c r="AL37" i="33"/>
  <c r="AM37" i="33"/>
  <c r="AN37" i="33"/>
  <c r="AO37" i="33"/>
  <c r="AP37" i="33"/>
  <c r="AQ37" i="33"/>
  <c r="AR37" i="33"/>
  <c r="AS37" i="33"/>
  <c r="AT37" i="33"/>
  <c r="AU37" i="33"/>
  <c r="AV37" i="33"/>
  <c r="AW37" i="33"/>
  <c r="AX37" i="33"/>
  <c r="AY37" i="33"/>
  <c r="AZ37" i="33"/>
  <c r="BA37" i="33"/>
  <c r="BB37" i="33"/>
  <c r="BC37" i="33"/>
  <c r="BD37" i="33"/>
  <c r="C38" i="33"/>
  <c r="D38" i="33"/>
  <c r="E38" i="33"/>
  <c r="F38" i="33"/>
  <c r="G38" i="33"/>
  <c r="H38" i="33"/>
  <c r="I38" i="33"/>
  <c r="J38" i="33"/>
  <c r="K38" i="33"/>
  <c r="L38" i="33"/>
  <c r="M38" i="33"/>
  <c r="N38" i="33"/>
  <c r="O38" i="33"/>
  <c r="P38" i="33"/>
  <c r="Q38" i="33"/>
  <c r="R38" i="33"/>
  <c r="S38" i="33"/>
  <c r="T38" i="33"/>
  <c r="U38" i="33"/>
  <c r="V38" i="33"/>
  <c r="W38" i="33"/>
  <c r="X38" i="33"/>
  <c r="Y38" i="33"/>
  <c r="Z38" i="33"/>
  <c r="AA38" i="33"/>
  <c r="AB38" i="33"/>
  <c r="AC38" i="33"/>
  <c r="AD38" i="33"/>
  <c r="AE38" i="33"/>
  <c r="AF38" i="33"/>
  <c r="AG38" i="33"/>
  <c r="AH38" i="33"/>
  <c r="AI38" i="33"/>
  <c r="AJ38" i="33"/>
  <c r="AK38" i="33"/>
  <c r="AL38" i="33"/>
  <c r="AM38" i="33"/>
  <c r="AN38" i="33"/>
  <c r="AO38" i="33"/>
  <c r="AP38" i="33"/>
  <c r="AQ38" i="33"/>
  <c r="AR38" i="33"/>
  <c r="AS38" i="33"/>
  <c r="AT38" i="33"/>
  <c r="AU38" i="33"/>
  <c r="AV38" i="33"/>
  <c r="AW38" i="33"/>
  <c r="AX38" i="33"/>
  <c r="AY38" i="33"/>
  <c r="AZ38" i="33"/>
  <c r="BA38" i="33"/>
  <c r="BB38" i="33"/>
  <c r="BC38" i="33"/>
  <c r="BD38" i="33"/>
  <c r="C39" i="33"/>
  <c r="D39" i="33"/>
  <c r="E39" i="33"/>
  <c r="F39" i="33"/>
  <c r="G39" i="33"/>
  <c r="H39" i="33"/>
  <c r="I39" i="33"/>
  <c r="J39" i="33"/>
  <c r="K39" i="33"/>
  <c r="L39" i="33"/>
  <c r="M39" i="33"/>
  <c r="N39" i="33"/>
  <c r="O39" i="33"/>
  <c r="P39" i="33"/>
  <c r="Q39" i="33"/>
  <c r="R39" i="33"/>
  <c r="S39" i="33"/>
  <c r="T39" i="33"/>
  <c r="U39" i="33"/>
  <c r="V39" i="33"/>
  <c r="W39" i="33"/>
  <c r="X39" i="33"/>
  <c r="Y39" i="33"/>
  <c r="Z39" i="33"/>
  <c r="AA39" i="33"/>
  <c r="AB39" i="33"/>
  <c r="AC39" i="33"/>
  <c r="AD39" i="33"/>
  <c r="AE39" i="33"/>
  <c r="AF39" i="33"/>
  <c r="AG39" i="33"/>
  <c r="AH39" i="33"/>
  <c r="AI39" i="33"/>
  <c r="AJ39" i="33"/>
  <c r="AK39" i="33"/>
  <c r="AL39" i="33"/>
  <c r="AM39" i="33"/>
  <c r="AN39" i="33"/>
  <c r="AO39" i="33"/>
  <c r="AP39" i="33"/>
  <c r="AQ39" i="33"/>
  <c r="AR39" i="33"/>
  <c r="AS39" i="33"/>
  <c r="AT39" i="33"/>
  <c r="AU39" i="33"/>
  <c r="AV39" i="33"/>
  <c r="AW39" i="33"/>
  <c r="AX39" i="33"/>
  <c r="AY39" i="33"/>
  <c r="AZ39" i="33"/>
  <c r="BA39" i="33"/>
  <c r="BB39" i="33"/>
  <c r="BC39" i="33"/>
  <c r="BD39" i="33"/>
  <c r="C40" i="33"/>
  <c r="D40" i="33"/>
  <c r="E40" i="33"/>
  <c r="F40" i="33"/>
  <c r="G40" i="33"/>
  <c r="H40" i="33"/>
  <c r="I40" i="33"/>
  <c r="J40" i="33"/>
  <c r="K40" i="33"/>
  <c r="L40" i="33"/>
  <c r="M40" i="33"/>
  <c r="N40" i="33"/>
  <c r="O40" i="33"/>
  <c r="P40" i="33"/>
  <c r="Q40" i="33"/>
  <c r="R40" i="33"/>
  <c r="S40" i="33"/>
  <c r="T40" i="33"/>
  <c r="U40" i="33"/>
  <c r="V40" i="33"/>
  <c r="W40" i="33"/>
  <c r="X40" i="33"/>
  <c r="Y40" i="33"/>
  <c r="Z40" i="33"/>
  <c r="AA40" i="33"/>
  <c r="AB40" i="33"/>
  <c r="AC40" i="33"/>
  <c r="AD40" i="33"/>
  <c r="AE40" i="33"/>
  <c r="AF40" i="33"/>
  <c r="AG40" i="33"/>
  <c r="AH40" i="33"/>
  <c r="AI40" i="33"/>
  <c r="AJ40" i="33"/>
  <c r="AK40" i="33"/>
  <c r="AL40" i="33"/>
  <c r="AM40" i="33"/>
  <c r="AN40" i="33"/>
  <c r="AO40" i="33"/>
  <c r="AP40" i="33"/>
  <c r="AQ40" i="33"/>
  <c r="AR40" i="33"/>
  <c r="AS40" i="33"/>
  <c r="AT40" i="33"/>
  <c r="AU40" i="33"/>
  <c r="AV40" i="33"/>
  <c r="AW40" i="33"/>
  <c r="AX40" i="33"/>
  <c r="AY40" i="33"/>
  <c r="AZ40" i="33"/>
  <c r="BA40" i="33"/>
  <c r="BB40" i="33"/>
  <c r="BC40" i="33"/>
  <c r="BD40" i="33"/>
  <c r="C41" i="33"/>
  <c r="D41" i="33"/>
  <c r="E41" i="33"/>
  <c r="F41" i="33"/>
  <c r="G41" i="33"/>
  <c r="H41" i="33"/>
  <c r="I41" i="33"/>
  <c r="J41" i="33"/>
  <c r="K41" i="33"/>
  <c r="L41" i="33"/>
  <c r="M41" i="33"/>
  <c r="N41" i="33"/>
  <c r="O41" i="33"/>
  <c r="P41" i="33"/>
  <c r="Q41" i="33"/>
  <c r="R41" i="33"/>
  <c r="S41" i="33"/>
  <c r="T41" i="33"/>
  <c r="U41" i="33"/>
  <c r="V41" i="33"/>
  <c r="W41" i="33"/>
  <c r="X41" i="33"/>
  <c r="Y41" i="33"/>
  <c r="Z41" i="33"/>
  <c r="AA41" i="33"/>
  <c r="AB41" i="33"/>
  <c r="AC41" i="33"/>
  <c r="AD41" i="33"/>
  <c r="AE41" i="33"/>
  <c r="AF41" i="33"/>
  <c r="AG41" i="33"/>
  <c r="AH41" i="33"/>
  <c r="AI41" i="33"/>
  <c r="AJ41" i="33"/>
  <c r="AK41" i="33"/>
  <c r="AL41" i="33"/>
  <c r="AM41" i="33"/>
  <c r="AN41" i="33"/>
  <c r="AO41" i="33"/>
  <c r="AP41" i="33"/>
  <c r="AQ41" i="33"/>
  <c r="AR41" i="33"/>
  <c r="AS41" i="33"/>
  <c r="AT41" i="33"/>
  <c r="AU41" i="33"/>
  <c r="AV41" i="33"/>
  <c r="AW41" i="33"/>
  <c r="AX41" i="33"/>
  <c r="AY41" i="33"/>
  <c r="AZ41" i="33"/>
  <c r="BA41" i="33"/>
  <c r="BB41" i="33"/>
  <c r="BC41" i="33"/>
  <c r="BD41" i="33"/>
  <c r="C42" i="33"/>
  <c r="D42" i="33"/>
  <c r="E42" i="33"/>
  <c r="F42" i="33"/>
  <c r="G42" i="33"/>
  <c r="H42" i="33"/>
  <c r="I42" i="33"/>
  <c r="J42" i="33"/>
  <c r="K42" i="33"/>
  <c r="L42" i="33"/>
  <c r="M42" i="33"/>
  <c r="N42" i="33"/>
  <c r="O42" i="33"/>
  <c r="P42" i="33"/>
  <c r="Q42" i="33"/>
  <c r="R42" i="33"/>
  <c r="S42" i="33"/>
  <c r="T42" i="33"/>
  <c r="U42" i="33"/>
  <c r="V42" i="33"/>
  <c r="W42" i="33"/>
  <c r="X42" i="33"/>
  <c r="Y42" i="33"/>
  <c r="Z42" i="33"/>
  <c r="AA42" i="33"/>
  <c r="AB42" i="33"/>
  <c r="AC42" i="33"/>
  <c r="AD42" i="33"/>
  <c r="AE42" i="33"/>
  <c r="AF42" i="33"/>
  <c r="AG42" i="33"/>
  <c r="AH42" i="33"/>
  <c r="AI42" i="33"/>
  <c r="AJ42" i="33"/>
  <c r="AK42" i="33"/>
  <c r="AL42" i="33"/>
  <c r="AM42" i="33"/>
  <c r="AN42" i="33"/>
  <c r="AO42" i="33"/>
  <c r="AP42" i="33"/>
  <c r="AQ42" i="33"/>
  <c r="AR42" i="33"/>
  <c r="AS42" i="33"/>
  <c r="AT42" i="33"/>
  <c r="AU42" i="33"/>
  <c r="AV42" i="33"/>
  <c r="AW42" i="33"/>
  <c r="AX42" i="33"/>
  <c r="AY42" i="33"/>
  <c r="AZ42" i="33"/>
  <c r="BA42" i="33"/>
  <c r="BB42" i="33"/>
  <c r="BC42" i="33"/>
  <c r="BD42" i="33"/>
  <c r="C43" i="33"/>
  <c r="D43" i="33"/>
  <c r="E43" i="33"/>
  <c r="F43" i="33"/>
  <c r="G43" i="33"/>
  <c r="H43" i="33"/>
  <c r="I43" i="33"/>
  <c r="J43" i="33"/>
  <c r="K43" i="33"/>
  <c r="L43" i="33"/>
  <c r="M43" i="33"/>
  <c r="N43" i="33"/>
  <c r="O43" i="33"/>
  <c r="P43" i="33"/>
  <c r="Q43" i="33"/>
  <c r="R43" i="33"/>
  <c r="S43" i="33"/>
  <c r="T43" i="33"/>
  <c r="U43" i="33"/>
  <c r="V43" i="33"/>
  <c r="W43" i="33"/>
  <c r="X43" i="33"/>
  <c r="Y43" i="33"/>
  <c r="Z43" i="33"/>
  <c r="AA43" i="33"/>
  <c r="AB43" i="33"/>
  <c r="AC43" i="33"/>
  <c r="AD43" i="33"/>
  <c r="AE43" i="33"/>
  <c r="AF43" i="33"/>
  <c r="AG43" i="33"/>
  <c r="AH43" i="33"/>
  <c r="AI43" i="33"/>
  <c r="AJ43" i="33"/>
  <c r="AK43" i="33"/>
  <c r="AL43" i="33"/>
  <c r="AM43" i="33"/>
  <c r="AN43" i="33"/>
  <c r="AO43" i="33"/>
  <c r="AP43" i="33"/>
  <c r="AQ43" i="33"/>
  <c r="AR43" i="33"/>
  <c r="AS43" i="33"/>
  <c r="AT43" i="33"/>
  <c r="AU43" i="33"/>
  <c r="AV43" i="33"/>
  <c r="AW43" i="33"/>
  <c r="AX43" i="33"/>
  <c r="AY43" i="33"/>
  <c r="AZ43" i="33"/>
  <c r="BA43" i="33"/>
  <c r="BB43" i="33"/>
  <c r="BC43" i="33"/>
  <c r="BD43" i="33"/>
  <c r="C44" i="33"/>
  <c r="D44" i="33"/>
  <c r="E44" i="33"/>
  <c r="F44" i="33"/>
  <c r="G44" i="33"/>
  <c r="H44" i="33"/>
  <c r="I44" i="33"/>
  <c r="J44" i="33"/>
  <c r="K44" i="33"/>
  <c r="L44" i="33"/>
  <c r="M44" i="33"/>
  <c r="N44" i="33"/>
  <c r="O44" i="33"/>
  <c r="P44" i="33"/>
  <c r="Q44" i="33"/>
  <c r="R44" i="33"/>
  <c r="S44" i="33"/>
  <c r="T44" i="33"/>
  <c r="U44" i="33"/>
  <c r="V44" i="33"/>
  <c r="W44" i="33"/>
  <c r="X44" i="33"/>
  <c r="Y44" i="33"/>
  <c r="Z44" i="33"/>
  <c r="AA44" i="33"/>
  <c r="AB44" i="33"/>
  <c r="AC44" i="33"/>
  <c r="AD44" i="33"/>
  <c r="AE44" i="33"/>
  <c r="AF44" i="33"/>
  <c r="AG44" i="33"/>
  <c r="AH44" i="33"/>
  <c r="AI44" i="33"/>
  <c r="AJ44" i="33"/>
  <c r="AK44" i="33"/>
  <c r="AL44" i="33"/>
  <c r="AM44" i="33"/>
  <c r="AN44" i="33"/>
  <c r="AO44" i="33"/>
  <c r="AP44" i="33"/>
  <c r="AQ44" i="33"/>
  <c r="AR44" i="33"/>
  <c r="AS44" i="33"/>
  <c r="AT44" i="33"/>
  <c r="AU44" i="33"/>
  <c r="AV44" i="33"/>
  <c r="AW44" i="33"/>
  <c r="AX44" i="33"/>
  <c r="AY44" i="33"/>
  <c r="AZ44" i="33"/>
  <c r="BA44" i="33"/>
  <c r="BB44" i="33"/>
  <c r="BC44" i="33"/>
  <c r="BD44" i="33"/>
  <c r="C45" i="33"/>
  <c r="D45" i="33"/>
  <c r="E45" i="33"/>
  <c r="F45" i="33"/>
  <c r="G45" i="33"/>
  <c r="H45" i="33"/>
  <c r="I45" i="33"/>
  <c r="J45" i="33"/>
  <c r="K45" i="33"/>
  <c r="L45" i="33"/>
  <c r="M45" i="33"/>
  <c r="N45" i="33"/>
  <c r="O45" i="33"/>
  <c r="P45" i="33"/>
  <c r="Q45" i="33"/>
  <c r="R45" i="33"/>
  <c r="S45" i="33"/>
  <c r="T45" i="33"/>
  <c r="U45" i="33"/>
  <c r="V45" i="33"/>
  <c r="W45" i="33"/>
  <c r="X45" i="33"/>
  <c r="Y45" i="33"/>
  <c r="Z45" i="33"/>
  <c r="AA45" i="33"/>
  <c r="AB45" i="33"/>
  <c r="AC45" i="33"/>
  <c r="AD45" i="33"/>
  <c r="AE45" i="33"/>
  <c r="AF45" i="33"/>
  <c r="AG45" i="33"/>
  <c r="AH45" i="33"/>
  <c r="AI45" i="33"/>
  <c r="AJ45" i="33"/>
  <c r="AK45" i="33"/>
  <c r="AL45" i="33"/>
  <c r="AM45" i="33"/>
  <c r="AN45" i="33"/>
  <c r="AO45" i="33"/>
  <c r="AP45" i="33"/>
  <c r="AQ45" i="33"/>
  <c r="AR45" i="33"/>
  <c r="AS45" i="33"/>
  <c r="AT45" i="33"/>
  <c r="AU45" i="33"/>
  <c r="AV45" i="33"/>
  <c r="AW45" i="33"/>
  <c r="AX45" i="33"/>
  <c r="AY45" i="33"/>
  <c r="AZ45" i="33"/>
  <c r="BA45" i="33"/>
  <c r="BB45" i="33"/>
  <c r="BC45" i="33"/>
  <c r="BD45" i="33"/>
  <c r="C46" i="33"/>
  <c r="D46" i="33"/>
  <c r="E46" i="33"/>
  <c r="F46" i="33"/>
  <c r="G46" i="33"/>
  <c r="H46" i="33"/>
  <c r="I46" i="33"/>
  <c r="J46" i="33"/>
  <c r="K46" i="33"/>
  <c r="L46" i="33"/>
  <c r="M46" i="33"/>
  <c r="N46" i="33"/>
  <c r="O46" i="33"/>
  <c r="P46" i="33"/>
  <c r="Q46" i="33"/>
  <c r="R46" i="33"/>
  <c r="S46" i="33"/>
  <c r="T46" i="33"/>
  <c r="U46" i="33"/>
  <c r="V46" i="33"/>
  <c r="W46" i="33"/>
  <c r="X46" i="33"/>
  <c r="Y46" i="33"/>
  <c r="Z46" i="33"/>
  <c r="AA46" i="33"/>
  <c r="AB46" i="33"/>
  <c r="AC46" i="33"/>
  <c r="AD46" i="33"/>
  <c r="AE46" i="33"/>
  <c r="AF46" i="33"/>
  <c r="AG46" i="33"/>
  <c r="AH46" i="33"/>
  <c r="AI46" i="33"/>
  <c r="AJ46" i="33"/>
  <c r="AK46" i="33"/>
  <c r="AL46" i="33"/>
  <c r="AM46" i="33"/>
  <c r="AN46" i="33"/>
  <c r="AO46" i="33"/>
  <c r="AP46" i="33"/>
  <c r="AQ46" i="33"/>
  <c r="AR46" i="33"/>
  <c r="AS46" i="33"/>
  <c r="AT46" i="33"/>
  <c r="AU46" i="33"/>
  <c r="AV46" i="33"/>
  <c r="AW46" i="33"/>
  <c r="AX46" i="33"/>
  <c r="AY46" i="33"/>
  <c r="AZ46" i="33"/>
  <c r="BA46" i="33"/>
  <c r="BB46" i="33"/>
  <c r="BC46" i="33"/>
  <c r="BD46" i="33"/>
  <c r="C47" i="33"/>
  <c r="D47" i="33"/>
  <c r="E47" i="33"/>
  <c r="F47" i="33"/>
  <c r="G47" i="33"/>
  <c r="H47" i="33"/>
  <c r="I47" i="33"/>
  <c r="J47" i="33"/>
  <c r="K47" i="33"/>
  <c r="L47" i="33"/>
  <c r="M47" i="33"/>
  <c r="N47" i="33"/>
  <c r="O47" i="33"/>
  <c r="P47" i="33"/>
  <c r="Q47" i="33"/>
  <c r="R47" i="33"/>
  <c r="S47" i="33"/>
  <c r="T47" i="33"/>
  <c r="U47" i="33"/>
  <c r="V47" i="33"/>
  <c r="W47" i="33"/>
  <c r="X47" i="33"/>
  <c r="Y47" i="33"/>
  <c r="Z47" i="33"/>
  <c r="AA47" i="33"/>
  <c r="AB47" i="33"/>
  <c r="AC47" i="33"/>
  <c r="AD47" i="33"/>
  <c r="AE47" i="33"/>
  <c r="AF47" i="33"/>
  <c r="AG47" i="33"/>
  <c r="AH47" i="33"/>
  <c r="AI47" i="33"/>
  <c r="AJ47" i="33"/>
  <c r="AK47" i="33"/>
  <c r="AL47" i="33"/>
  <c r="AM47" i="33"/>
  <c r="AN47" i="33"/>
  <c r="AO47" i="33"/>
  <c r="AP47" i="33"/>
  <c r="AQ47" i="33"/>
  <c r="AR47" i="33"/>
  <c r="AS47" i="33"/>
  <c r="AT47" i="33"/>
  <c r="AU47" i="33"/>
  <c r="AV47" i="33"/>
  <c r="AW47" i="33"/>
  <c r="AX47" i="33"/>
  <c r="AY47" i="33"/>
  <c r="AZ47" i="33"/>
  <c r="BA47" i="33"/>
  <c r="BB47" i="33"/>
  <c r="BC47" i="33"/>
  <c r="BD47" i="33"/>
  <c r="C48" i="33"/>
  <c r="D48" i="33"/>
  <c r="E48" i="33"/>
  <c r="F48" i="33"/>
  <c r="G48" i="33"/>
  <c r="H48" i="33"/>
  <c r="I48" i="33"/>
  <c r="J48" i="33"/>
  <c r="K48" i="33"/>
  <c r="L48" i="33"/>
  <c r="M48" i="33"/>
  <c r="N48" i="33"/>
  <c r="O48" i="33"/>
  <c r="P48" i="33"/>
  <c r="Q48" i="33"/>
  <c r="R48" i="33"/>
  <c r="S48" i="33"/>
  <c r="T48" i="33"/>
  <c r="U48" i="33"/>
  <c r="V48" i="33"/>
  <c r="W48" i="33"/>
  <c r="X48" i="33"/>
  <c r="Y48" i="33"/>
  <c r="Z48" i="33"/>
  <c r="AA48" i="33"/>
  <c r="AB48" i="33"/>
  <c r="AC48" i="33"/>
  <c r="AD48" i="33"/>
  <c r="AE48" i="33"/>
  <c r="AF48" i="33"/>
  <c r="AG48" i="33"/>
  <c r="AH48" i="33"/>
  <c r="AI48" i="33"/>
  <c r="AJ48" i="33"/>
  <c r="AK48" i="33"/>
  <c r="AL48" i="33"/>
  <c r="AM48" i="33"/>
  <c r="AN48" i="33"/>
  <c r="AO48" i="33"/>
  <c r="AP48" i="33"/>
  <c r="AQ48" i="33"/>
  <c r="AR48" i="33"/>
  <c r="AS48" i="33"/>
  <c r="AT48" i="33"/>
  <c r="AU48" i="33"/>
  <c r="AV48" i="33"/>
  <c r="AW48" i="33"/>
  <c r="AX48" i="33"/>
  <c r="AY48" i="33"/>
  <c r="AZ48" i="33"/>
  <c r="BA48" i="33"/>
  <c r="BB48" i="33"/>
  <c r="BC48" i="33"/>
  <c r="BD48" i="33"/>
  <c r="C49" i="33"/>
  <c r="D49" i="33"/>
  <c r="E49" i="33"/>
  <c r="F49" i="33"/>
  <c r="G49" i="33"/>
  <c r="H49" i="33"/>
  <c r="I49" i="33"/>
  <c r="J49" i="33"/>
  <c r="K49" i="33"/>
  <c r="L49" i="33"/>
  <c r="M49" i="33"/>
  <c r="N49" i="33"/>
  <c r="O49" i="33"/>
  <c r="P49" i="33"/>
  <c r="Q49" i="33"/>
  <c r="R49" i="33"/>
  <c r="S49" i="33"/>
  <c r="T49" i="33"/>
  <c r="U49" i="33"/>
  <c r="V49" i="33"/>
  <c r="W49" i="33"/>
  <c r="X49" i="33"/>
  <c r="Y49" i="33"/>
  <c r="Z49" i="33"/>
  <c r="AA49" i="33"/>
  <c r="AB49" i="33"/>
  <c r="AC49" i="33"/>
  <c r="AD49" i="33"/>
  <c r="AE49" i="33"/>
  <c r="AF49" i="33"/>
  <c r="AG49" i="33"/>
  <c r="AH49" i="33"/>
  <c r="AI49" i="33"/>
  <c r="AJ49" i="33"/>
  <c r="AK49" i="33"/>
  <c r="AL49" i="33"/>
  <c r="AM49" i="33"/>
  <c r="AN49" i="33"/>
  <c r="AO49" i="33"/>
  <c r="AP49" i="33"/>
  <c r="AQ49" i="33"/>
  <c r="AR49" i="33"/>
  <c r="AS49" i="33"/>
  <c r="AT49" i="33"/>
  <c r="AU49" i="33"/>
  <c r="AV49" i="33"/>
  <c r="AW49" i="33"/>
  <c r="AX49" i="33"/>
  <c r="AY49" i="33"/>
  <c r="AZ49" i="33"/>
  <c r="BA49" i="33"/>
  <c r="BB49" i="33"/>
  <c r="BC49" i="33"/>
  <c r="BD49" i="33"/>
  <c r="C50" i="33"/>
  <c r="D50" i="33"/>
  <c r="E50" i="33"/>
  <c r="F50" i="33"/>
  <c r="G50" i="33"/>
  <c r="H50" i="33"/>
  <c r="I50" i="33"/>
  <c r="J50" i="33"/>
  <c r="K50" i="33"/>
  <c r="L50" i="33"/>
  <c r="M50" i="33"/>
  <c r="N50" i="33"/>
  <c r="O50" i="33"/>
  <c r="P50" i="33"/>
  <c r="Q50" i="33"/>
  <c r="R50" i="33"/>
  <c r="S50" i="33"/>
  <c r="T50" i="33"/>
  <c r="U50" i="33"/>
  <c r="V50" i="33"/>
  <c r="W50" i="33"/>
  <c r="X50" i="33"/>
  <c r="Y50" i="33"/>
  <c r="Z50" i="33"/>
  <c r="AA50" i="33"/>
  <c r="AB50" i="33"/>
  <c r="AC50" i="33"/>
  <c r="AD50" i="33"/>
  <c r="AE50" i="33"/>
  <c r="AF50" i="33"/>
  <c r="AG50" i="33"/>
  <c r="AH50" i="33"/>
  <c r="AI50" i="33"/>
  <c r="AJ50" i="33"/>
  <c r="AK50" i="33"/>
  <c r="AL50" i="33"/>
  <c r="AM50" i="33"/>
  <c r="AN50" i="33"/>
  <c r="AO50" i="33"/>
  <c r="AP50" i="33"/>
  <c r="AQ50" i="33"/>
  <c r="AR50" i="33"/>
  <c r="AS50" i="33"/>
  <c r="AT50" i="33"/>
  <c r="AU50" i="33"/>
  <c r="AV50" i="33"/>
  <c r="AW50" i="33"/>
  <c r="AX50" i="33"/>
  <c r="AY50" i="33"/>
  <c r="AZ50" i="33"/>
  <c r="BA50" i="33"/>
  <c r="BB50" i="33"/>
  <c r="BC50" i="33"/>
  <c r="BD50" i="33"/>
  <c r="C51" i="33"/>
  <c r="D51" i="33"/>
  <c r="E51" i="33"/>
  <c r="F51" i="33"/>
  <c r="G51" i="33"/>
  <c r="H51" i="33"/>
  <c r="I51" i="33"/>
  <c r="J51" i="33"/>
  <c r="K51" i="33"/>
  <c r="L51" i="33"/>
  <c r="M51" i="33"/>
  <c r="N51" i="33"/>
  <c r="O51" i="33"/>
  <c r="P51" i="33"/>
  <c r="Q51" i="33"/>
  <c r="R51" i="33"/>
  <c r="S51" i="33"/>
  <c r="T51" i="33"/>
  <c r="U51" i="33"/>
  <c r="V51" i="33"/>
  <c r="W51" i="33"/>
  <c r="X51" i="33"/>
  <c r="Y51" i="33"/>
  <c r="Z51" i="33"/>
  <c r="AA51" i="33"/>
  <c r="AB51" i="33"/>
  <c r="AC51" i="33"/>
  <c r="AD51" i="33"/>
  <c r="AE51" i="33"/>
  <c r="AF51" i="33"/>
  <c r="AG51" i="33"/>
  <c r="AH51" i="33"/>
  <c r="AI51" i="33"/>
  <c r="AJ51" i="33"/>
  <c r="AK51" i="33"/>
  <c r="AL51" i="33"/>
  <c r="AM51" i="33"/>
  <c r="AN51" i="33"/>
  <c r="AO51" i="33"/>
  <c r="AP51" i="33"/>
  <c r="AQ51" i="33"/>
  <c r="AR51" i="33"/>
  <c r="AS51" i="33"/>
  <c r="AT51" i="33"/>
  <c r="AU51" i="33"/>
  <c r="AV51" i="33"/>
  <c r="AW51" i="33"/>
  <c r="AX51" i="33"/>
  <c r="AY51" i="33"/>
  <c r="AZ51" i="33"/>
  <c r="BA51" i="33"/>
  <c r="BB51" i="33"/>
  <c r="BC51" i="33"/>
  <c r="BD51" i="33"/>
  <c r="C52" i="33"/>
  <c r="D52" i="33"/>
  <c r="E52" i="33"/>
  <c r="F52" i="33"/>
  <c r="G52" i="33"/>
  <c r="H52" i="33"/>
  <c r="I52" i="33"/>
  <c r="J52" i="33"/>
  <c r="K52" i="33"/>
  <c r="L52" i="33"/>
  <c r="M52" i="33"/>
  <c r="N52" i="33"/>
  <c r="O52" i="33"/>
  <c r="P52" i="33"/>
  <c r="Q52" i="33"/>
  <c r="R52" i="33"/>
  <c r="S52" i="33"/>
  <c r="T52" i="33"/>
  <c r="U52" i="33"/>
  <c r="V52" i="33"/>
  <c r="W52" i="33"/>
  <c r="X52" i="33"/>
  <c r="Y52" i="33"/>
  <c r="Z52" i="33"/>
  <c r="AA52" i="33"/>
  <c r="AB52" i="33"/>
  <c r="AC52" i="33"/>
  <c r="AD52" i="33"/>
  <c r="AE52" i="33"/>
  <c r="AF52" i="33"/>
  <c r="AG52" i="33"/>
  <c r="AH52" i="33"/>
  <c r="AI52" i="33"/>
  <c r="AJ52" i="33"/>
  <c r="AK52" i="33"/>
  <c r="AL52" i="33"/>
  <c r="AM52" i="33"/>
  <c r="AN52" i="33"/>
  <c r="AO52" i="33"/>
  <c r="AP52" i="33"/>
  <c r="AQ52" i="33"/>
  <c r="AR52" i="33"/>
  <c r="AS52" i="33"/>
  <c r="AT52" i="33"/>
  <c r="AU52" i="33"/>
  <c r="AV52" i="33"/>
  <c r="AW52" i="33"/>
  <c r="AX52" i="33"/>
  <c r="AY52" i="33"/>
  <c r="AZ52" i="33"/>
  <c r="BA52" i="33"/>
  <c r="BB52" i="33"/>
  <c r="BC52" i="33"/>
  <c r="BD52" i="33"/>
  <c r="C53" i="33"/>
  <c r="D53" i="33"/>
  <c r="E53" i="33"/>
  <c r="F53" i="33"/>
  <c r="G53" i="33"/>
  <c r="H53" i="33"/>
  <c r="I53" i="33"/>
  <c r="J53" i="33"/>
  <c r="K53" i="33"/>
  <c r="L53" i="33"/>
  <c r="M53" i="33"/>
  <c r="N53" i="33"/>
  <c r="O53" i="33"/>
  <c r="P53" i="33"/>
  <c r="Q53" i="33"/>
  <c r="R53" i="33"/>
  <c r="S53" i="33"/>
  <c r="T53" i="33"/>
  <c r="U53" i="33"/>
  <c r="V53" i="33"/>
  <c r="W53" i="33"/>
  <c r="X53" i="33"/>
  <c r="Y53" i="33"/>
  <c r="Z53" i="33"/>
  <c r="AA53" i="33"/>
  <c r="AB53" i="33"/>
  <c r="AC53" i="33"/>
  <c r="AD53" i="33"/>
  <c r="AE53" i="33"/>
  <c r="AF53" i="33"/>
  <c r="AG53" i="33"/>
  <c r="AH53" i="33"/>
  <c r="AI53" i="33"/>
  <c r="AJ53" i="33"/>
  <c r="AK53" i="33"/>
  <c r="AL53" i="33"/>
  <c r="AM53" i="33"/>
  <c r="AN53" i="33"/>
  <c r="AO53" i="33"/>
  <c r="AP53" i="33"/>
  <c r="AQ53" i="33"/>
  <c r="AR53" i="33"/>
  <c r="AS53" i="33"/>
  <c r="AT53" i="33"/>
  <c r="AU53" i="33"/>
  <c r="AV53" i="33"/>
  <c r="AW53" i="33"/>
  <c r="AX53" i="33"/>
  <c r="AY53" i="33"/>
  <c r="AZ53" i="33"/>
  <c r="BA53" i="33"/>
  <c r="BB53" i="33"/>
  <c r="BC53" i="33"/>
  <c r="BD53" i="33"/>
  <c r="C54" i="33"/>
  <c r="D54" i="33"/>
  <c r="E54" i="33"/>
  <c r="F54" i="33"/>
  <c r="G54" i="33"/>
  <c r="H54" i="33"/>
  <c r="I54" i="33"/>
  <c r="J54" i="33"/>
  <c r="K54" i="33"/>
  <c r="L54" i="33"/>
  <c r="M54" i="33"/>
  <c r="N54" i="33"/>
  <c r="O54" i="33"/>
  <c r="P54" i="33"/>
  <c r="Q54" i="33"/>
  <c r="R54" i="33"/>
  <c r="S54" i="33"/>
  <c r="T54" i="33"/>
  <c r="U54" i="33"/>
  <c r="V54" i="33"/>
  <c r="W54" i="33"/>
  <c r="X54" i="33"/>
  <c r="Y54" i="33"/>
  <c r="Z54" i="33"/>
  <c r="AA54" i="33"/>
  <c r="AB54" i="33"/>
  <c r="AC54" i="33"/>
  <c r="AD54" i="33"/>
  <c r="AE54" i="33"/>
  <c r="AF54" i="33"/>
  <c r="AG54" i="33"/>
  <c r="AH54" i="33"/>
  <c r="AI54" i="33"/>
  <c r="AJ54" i="33"/>
  <c r="AK54" i="33"/>
  <c r="AL54" i="33"/>
  <c r="AM54" i="33"/>
  <c r="AN54" i="33"/>
  <c r="AO54" i="33"/>
  <c r="AP54" i="33"/>
  <c r="AQ54" i="33"/>
  <c r="AR54" i="33"/>
  <c r="AS54" i="33"/>
  <c r="AT54" i="33"/>
  <c r="AU54" i="33"/>
  <c r="AV54" i="33"/>
  <c r="AW54" i="33"/>
  <c r="AX54" i="33"/>
  <c r="AY54" i="33"/>
  <c r="AZ54" i="33"/>
  <c r="BA54" i="33"/>
  <c r="BB54" i="33"/>
  <c r="BC54" i="33"/>
  <c r="BD54" i="33"/>
  <c r="C55" i="33"/>
  <c r="D55" i="33"/>
  <c r="E55" i="33"/>
  <c r="F55" i="33"/>
  <c r="G55" i="33"/>
  <c r="H55" i="33"/>
  <c r="I55" i="33"/>
  <c r="J55" i="33"/>
  <c r="K55" i="33"/>
  <c r="L55" i="33"/>
  <c r="M55" i="33"/>
  <c r="N55" i="33"/>
  <c r="O55" i="33"/>
  <c r="P55" i="33"/>
  <c r="Q55" i="33"/>
  <c r="R55" i="33"/>
  <c r="S55" i="33"/>
  <c r="T55" i="33"/>
  <c r="U55" i="33"/>
  <c r="V55" i="33"/>
  <c r="W55" i="33"/>
  <c r="X55" i="33"/>
  <c r="Y55" i="33"/>
  <c r="Z55" i="33"/>
  <c r="AA55" i="33"/>
  <c r="AB55" i="33"/>
  <c r="AC55" i="33"/>
  <c r="AD55" i="33"/>
  <c r="AE55" i="33"/>
  <c r="AF55" i="33"/>
  <c r="AG55" i="33"/>
  <c r="AH55" i="33"/>
  <c r="AI55" i="33"/>
  <c r="AJ55" i="33"/>
  <c r="AK55" i="33"/>
  <c r="AL55" i="33"/>
  <c r="AM55" i="33"/>
  <c r="AN55" i="33"/>
  <c r="AO55" i="33"/>
  <c r="AP55" i="33"/>
  <c r="AQ55" i="33"/>
  <c r="AR55" i="33"/>
  <c r="AS55" i="33"/>
  <c r="AT55" i="33"/>
  <c r="AU55" i="33"/>
  <c r="AV55" i="33"/>
  <c r="AW55" i="33"/>
  <c r="AX55" i="33"/>
  <c r="AY55" i="33"/>
  <c r="AZ55" i="33"/>
  <c r="BA55" i="33"/>
  <c r="BB55" i="33"/>
  <c r="BC55" i="33"/>
  <c r="BD55" i="33"/>
  <c r="C56" i="33"/>
  <c r="D56" i="33"/>
  <c r="E56" i="33"/>
  <c r="F56" i="33"/>
  <c r="G56" i="33"/>
  <c r="H56" i="33"/>
  <c r="I56" i="33"/>
  <c r="J56" i="33"/>
  <c r="K56" i="33"/>
  <c r="L56" i="33"/>
  <c r="M56" i="33"/>
  <c r="N56" i="33"/>
  <c r="O56" i="33"/>
  <c r="P56" i="33"/>
  <c r="Q56" i="33"/>
  <c r="R56" i="33"/>
  <c r="S56" i="33"/>
  <c r="T56" i="33"/>
  <c r="U56" i="33"/>
  <c r="V56" i="33"/>
  <c r="W56" i="33"/>
  <c r="X56" i="33"/>
  <c r="Y56" i="33"/>
  <c r="Z56" i="33"/>
  <c r="AA56" i="33"/>
  <c r="AB56" i="33"/>
  <c r="AC56" i="33"/>
  <c r="AD56" i="33"/>
  <c r="AE56" i="33"/>
  <c r="AF56" i="33"/>
  <c r="AG56" i="33"/>
  <c r="AH56" i="33"/>
  <c r="AI56" i="33"/>
  <c r="AJ56" i="33"/>
  <c r="AK56" i="33"/>
  <c r="AL56" i="33"/>
  <c r="AM56" i="33"/>
  <c r="AN56" i="33"/>
  <c r="AO56" i="33"/>
  <c r="AP56" i="33"/>
  <c r="AQ56" i="33"/>
  <c r="AR56" i="33"/>
  <c r="AS56" i="33"/>
  <c r="AT56" i="33"/>
  <c r="AU56" i="33"/>
  <c r="AV56" i="33"/>
  <c r="AW56" i="33"/>
  <c r="AX56" i="33"/>
  <c r="AY56" i="33"/>
  <c r="AZ56" i="33"/>
  <c r="BA56" i="33"/>
  <c r="BB56" i="33"/>
  <c r="BC56" i="33"/>
  <c r="BD56" i="33"/>
  <c r="C57" i="33"/>
  <c r="D57" i="33"/>
  <c r="E57" i="33"/>
  <c r="F57" i="33"/>
  <c r="G57" i="33"/>
  <c r="H57" i="33"/>
  <c r="I57" i="33"/>
  <c r="J57" i="33"/>
  <c r="K57" i="33"/>
  <c r="L57" i="33"/>
  <c r="M57" i="33"/>
  <c r="N57" i="33"/>
  <c r="O57" i="33"/>
  <c r="P57" i="33"/>
  <c r="Q57" i="33"/>
  <c r="R57" i="33"/>
  <c r="S57" i="33"/>
  <c r="T57" i="33"/>
  <c r="U57" i="33"/>
  <c r="V57" i="33"/>
  <c r="W57" i="33"/>
  <c r="X57" i="33"/>
  <c r="Y57" i="33"/>
  <c r="Z57" i="33"/>
  <c r="AA57" i="33"/>
  <c r="AB57" i="33"/>
  <c r="AC57" i="33"/>
  <c r="AD57" i="33"/>
  <c r="AE57" i="33"/>
  <c r="AF57" i="33"/>
  <c r="AG57" i="33"/>
  <c r="AH57" i="33"/>
  <c r="AI57" i="33"/>
  <c r="AJ57" i="33"/>
  <c r="AK57" i="33"/>
  <c r="AL57" i="33"/>
  <c r="AM57" i="33"/>
  <c r="AN57" i="33"/>
  <c r="AO57" i="33"/>
  <c r="AP57" i="33"/>
  <c r="AQ57" i="33"/>
  <c r="AR57" i="33"/>
  <c r="AS57" i="33"/>
  <c r="AT57" i="33"/>
  <c r="AU57" i="33"/>
  <c r="AV57" i="33"/>
  <c r="AW57" i="33"/>
  <c r="AX57" i="33"/>
  <c r="AY57" i="33"/>
  <c r="AZ57" i="33"/>
  <c r="BA57" i="33"/>
  <c r="BB57" i="33"/>
  <c r="BC57" i="33"/>
  <c r="BD57" i="33"/>
  <c r="BD8" i="33"/>
  <c r="BC8" i="33"/>
  <c r="BB8" i="33"/>
  <c r="BA8" i="33"/>
  <c r="AZ8" i="33"/>
  <c r="AY8" i="33"/>
  <c r="AX8" i="33"/>
  <c r="AW8" i="33"/>
  <c r="AV8" i="33"/>
  <c r="AU8" i="33"/>
  <c r="AT8" i="33"/>
  <c r="AS8" i="33"/>
  <c r="AR8" i="33"/>
  <c r="AQ8" i="33"/>
  <c r="AP8" i="33"/>
  <c r="AO8" i="33"/>
  <c r="AN8" i="33"/>
  <c r="AM8" i="33"/>
  <c r="AL8" i="33"/>
  <c r="AK8" i="33"/>
  <c r="AJ8" i="33"/>
  <c r="AI8" i="33"/>
  <c r="AH8" i="33"/>
  <c r="AG8" i="33"/>
  <c r="AF8" i="33"/>
  <c r="AE8" i="33"/>
  <c r="AD8" i="33"/>
  <c r="AC8" i="33"/>
  <c r="AB8" i="33"/>
  <c r="AA8" i="33"/>
  <c r="Z8" i="33"/>
  <c r="Y8" i="33"/>
  <c r="X8" i="33"/>
  <c r="W8" i="33"/>
  <c r="V8" i="33"/>
  <c r="R8" i="33"/>
  <c r="S8" i="33"/>
  <c r="T8" i="33"/>
  <c r="U8" i="33"/>
  <c r="O8" i="33"/>
  <c r="P8" i="33"/>
  <c r="Q8" i="33"/>
  <c r="N8" i="33"/>
  <c r="M8" i="33"/>
  <c r="L8" i="33"/>
  <c r="K8" i="33"/>
  <c r="J8" i="33"/>
  <c r="I8" i="33"/>
  <c r="H8" i="33"/>
  <c r="G8" i="33"/>
  <c r="F8" i="33"/>
  <c r="E8" i="33"/>
  <c r="D8" i="33"/>
  <c r="C8" i="33"/>
  <c r="C62" i="33"/>
  <c r="D62" i="33"/>
  <c r="E62" i="33"/>
  <c r="F62" i="33"/>
  <c r="G62" i="33"/>
  <c r="H62" i="33"/>
  <c r="I62" i="33"/>
  <c r="J62" i="33"/>
  <c r="K62" i="33"/>
  <c r="L62" i="33"/>
  <c r="M62" i="33"/>
  <c r="N62" i="33"/>
  <c r="R62" i="33"/>
  <c r="V62" i="33"/>
  <c r="W62" i="33"/>
  <c r="X62" i="33"/>
  <c r="Y62" i="33"/>
  <c r="Z62" i="33"/>
  <c r="AA62" i="33"/>
  <c r="AB62" i="33"/>
  <c r="AC62" i="33"/>
  <c r="AD62" i="33"/>
  <c r="AE62" i="33"/>
  <c r="AF62" i="33"/>
  <c r="AG62" i="33"/>
  <c r="AH62" i="33"/>
  <c r="AI62" i="33"/>
  <c r="AJ62" i="33"/>
  <c r="AK62" i="33"/>
  <c r="AL62" i="33"/>
  <c r="AM62" i="33"/>
  <c r="AN62" i="33"/>
  <c r="AO62" i="33"/>
  <c r="AP62" i="33"/>
  <c r="AQ62" i="33"/>
  <c r="AR62" i="33"/>
  <c r="AS62" i="33"/>
  <c r="AT62" i="33"/>
  <c r="AU62" i="33"/>
  <c r="AV62" i="33"/>
  <c r="AW62" i="33"/>
  <c r="AX62" i="33"/>
  <c r="AY62" i="33"/>
  <c r="AZ62" i="33"/>
  <c r="BA62" i="33"/>
  <c r="BB62" i="33"/>
  <c r="BC62" i="33"/>
  <c r="BD62" i="33"/>
  <c r="C63" i="33"/>
  <c r="D63" i="33"/>
  <c r="E63" i="33"/>
  <c r="F63" i="33"/>
  <c r="G63" i="33"/>
  <c r="H63" i="33"/>
  <c r="I63" i="33"/>
  <c r="J63" i="33"/>
  <c r="K63" i="33"/>
  <c r="L63" i="33"/>
  <c r="M63" i="33"/>
  <c r="N63" i="33"/>
  <c r="R63" i="33"/>
  <c r="V63" i="33"/>
  <c r="W63" i="33"/>
  <c r="X63" i="33"/>
  <c r="Y63" i="33"/>
  <c r="Z63" i="33"/>
  <c r="AA63" i="33"/>
  <c r="AB63" i="33"/>
  <c r="AC63" i="33"/>
  <c r="AD63" i="33"/>
  <c r="AE63" i="33"/>
  <c r="AF63" i="33"/>
  <c r="AG63" i="33"/>
  <c r="AH63" i="33"/>
  <c r="AI63" i="33"/>
  <c r="AJ63" i="33"/>
  <c r="AK63" i="33"/>
  <c r="AL63" i="33"/>
  <c r="AM63" i="33"/>
  <c r="AN63" i="33"/>
  <c r="AO63" i="33"/>
  <c r="AP63" i="33"/>
  <c r="AQ63" i="33"/>
  <c r="AR63" i="33"/>
  <c r="AS63" i="33"/>
  <c r="AT63" i="33"/>
  <c r="AU63" i="33"/>
  <c r="AV63" i="33"/>
  <c r="AW63" i="33"/>
  <c r="AX63" i="33"/>
  <c r="AY63" i="33"/>
  <c r="AZ63" i="33"/>
  <c r="BA63" i="33"/>
  <c r="BB63" i="33"/>
  <c r="BC63" i="33"/>
  <c r="BD63" i="33"/>
  <c r="C64" i="33"/>
  <c r="D64" i="33"/>
  <c r="E64" i="33"/>
  <c r="F64" i="33"/>
  <c r="G64" i="33"/>
  <c r="H64" i="33"/>
  <c r="I64" i="33"/>
  <c r="J64" i="33"/>
  <c r="K64" i="33"/>
  <c r="L64" i="33"/>
  <c r="M64" i="33"/>
  <c r="N64" i="33"/>
  <c r="R64" i="33"/>
  <c r="V64" i="33"/>
  <c r="W64" i="33"/>
  <c r="X64" i="33"/>
  <c r="Y64" i="33"/>
  <c r="Z64" i="33"/>
  <c r="AA64" i="33"/>
  <c r="AB64" i="33"/>
  <c r="AC64" i="33"/>
  <c r="AD64" i="33"/>
  <c r="AE64" i="33"/>
  <c r="AF64" i="33"/>
  <c r="AG64" i="33"/>
  <c r="AH64" i="33"/>
  <c r="AI64" i="33"/>
  <c r="AJ64" i="33"/>
  <c r="AK64" i="33"/>
  <c r="AL64" i="33"/>
  <c r="AM64" i="33"/>
  <c r="AN64" i="33"/>
  <c r="AO64" i="33"/>
  <c r="AP64" i="33"/>
  <c r="AQ64" i="33"/>
  <c r="AR64" i="33"/>
  <c r="AS64" i="33"/>
  <c r="AT64" i="33"/>
  <c r="AU64" i="33"/>
  <c r="AV64" i="33"/>
  <c r="AW64" i="33"/>
  <c r="AX64" i="33"/>
  <c r="AY64" i="33"/>
  <c r="AZ64" i="33"/>
  <c r="BA64" i="33"/>
  <c r="BB64" i="33"/>
  <c r="BC64" i="33"/>
  <c r="BD64" i="33"/>
  <c r="C65" i="33"/>
  <c r="D65" i="33"/>
  <c r="E65" i="33"/>
  <c r="F65" i="33"/>
  <c r="G65" i="33"/>
  <c r="H65" i="33"/>
  <c r="I65" i="33"/>
  <c r="J65" i="33"/>
  <c r="K65" i="33"/>
  <c r="L65" i="33"/>
  <c r="M65" i="33"/>
  <c r="N65" i="33"/>
  <c r="R65" i="33"/>
  <c r="V65" i="33"/>
  <c r="W65" i="33"/>
  <c r="X65" i="33"/>
  <c r="Y65" i="33"/>
  <c r="Z65" i="33"/>
  <c r="AA65" i="33"/>
  <c r="AB65" i="33"/>
  <c r="AC65" i="33"/>
  <c r="AD65" i="33"/>
  <c r="AE65" i="33"/>
  <c r="AF65" i="33"/>
  <c r="AG65" i="33"/>
  <c r="AH65" i="33"/>
  <c r="AI65" i="33"/>
  <c r="AJ65" i="33"/>
  <c r="AK65" i="33"/>
  <c r="AL65" i="33"/>
  <c r="AM65" i="33"/>
  <c r="AN65" i="33"/>
  <c r="AO65" i="33"/>
  <c r="AP65" i="33"/>
  <c r="AQ65" i="33"/>
  <c r="AR65" i="33"/>
  <c r="AS65" i="33"/>
  <c r="AT65" i="33"/>
  <c r="AU65" i="33"/>
  <c r="AV65" i="33"/>
  <c r="AW65" i="33"/>
  <c r="AX65" i="33"/>
  <c r="AY65" i="33"/>
  <c r="AZ65" i="33"/>
  <c r="BA65" i="33"/>
  <c r="BB65" i="33"/>
  <c r="BC65" i="33"/>
  <c r="BD65" i="33"/>
  <c r="C66" i="33"/>
  <c r="D66" i="33"/>
  <c r="E66" i="33"/>
  <c r="F66" i="33"/>
  <c r="G66" i="33"/>
  <c r="H66" i="33"/>
  <c r="I66" i="33"/>
  <c r="J66" i="33"/>
  <c r="K66" i="33"/>
  <c r="L66" i="33"/>
  <c r="M66" i="33"/>
  <c r="N66" i="33"/>
  <c r="R66" i="33"/>
  <c r="V66" i="33"/>
  <c r="W66" i="33"/>
  <c r="X66" i="33"/>
  <c r="Y66" i="33"/>
  <c r="Z66" i="33"/>
  <c r="AA66" i="33"/>
  <c r="AB66" i="33"/>
  <c r="AC66" i="33"/>
  <c r="AD66" i="33"/>
  <c r="AE66" i="33"/>
  <c r="AF66" i="33"/>
  <c r="AG66" i="33"/>
  <c r="AH66" i="33"/>
  <c r="AI66" i="33"/>
  <c r="AJ66" i="33"/>
  <c r="AK66" i="33"/>
  <c r="AL66" i="33"/>
  <c r="AM66" i="33"/>
  <c r="AN66" i="33"/>
  <c r="AO66" i="33"/>
  <c r="AP66" i="33"/>
  <c r="AQ66" i="33"/>
  <c r="AR66" i="33"/>
  <c r="AS66" i="33"/>
  <c r="AT66" i="33"/>
  <c r="AU66" i="33"/>
  <c r="AV66" i="33"/>
  <c r="AW66" i="33"/>
  <c r="AX66" i="33"/>
  <c r="AY66" i="33"/>
  <c r="AZ66" i="33"/>
  <c r="BA66" i="33"/>
  <c r="BB66" i="33"/>
  <c r="BC66" i="33"/>
  <c r="BD66" i="33"/>
  <c r="C67" i="33"/>
  <c r="D67" i="33"/>
  <c r="E67" i="33"/>
  <c r="F67" i="33"/>
  <c r="G67" i="33"/>
  <c r="H67" i="33"/>
  <c r="I67" i="33"/>
  <c r="J67" i="33"/>
  <c r="K67" i="33"/>
  <c r="L67" i="33"/>
  <c r="M67" i="33"/>
  <c r="N67" i="33"/>
  <c r="R67" i="33"/>
  <c r="V67" i="33"/>
  <c r="W67" i="33"/>
  <c r="X67" i="33"/>
  <c r="Y67" i="33"/>
  <c r="Z67" i="33"/>
  <c r="AA67" i="33"/>
  <c r="AB67" i="33"/>
  <c r="AC67" i="33"/>
  <c r="AD67" i="33"/>
  <c r="AE67" i="33"/>
  <c r="AF67" i="33"/>
  <c r="AG67" i="33"/>
  <c r="AH67" i="33"/>
  <c r="AI67" i="33"/>
  <c r="AJ67" i="33"/>
  <c r="AK67" i="33"/>
  <c r="AL67" i="33"/>
  <c r="AM67" i="33"/>
  <c r="AN67" i="33"/>
  <c r="AO67" i="33"/>
  <c r="AP67" i="33"/>
  <c r="AQ67" i="33"/>
  <c r="AR67" i="33"/>
  <c r="AS67" i="33"/>
  <c r="AT67" i="33"/>
  <c r="AU67" i="33"/>
  <c r="AV67" i="33"/>
  <c r="AW67" i="33"/>
  <c r="AX67" i="33"/>
  <c r="AY67" i="33"/>
  <c r="AZ67" i="33"/>
  <c r="BA67" i="33"/>
  <c r="BB67" i="33"/>
  <c r="BC67" i="33"/>
  <c r="BD67" i="33"/>
  <c r="C68" i="33"/>
  <c r="D68" i="33"/>
  <c r="E68" i="33"/>
  <c r="F68" i="33"/>
  <c r="G68" i="33"/>
  <c r="H68" i="33"/>
  <c r="I68" i="33"/>
  <c r="J68" i="33"/>
  <c r="K68" i="33"/>
  <c r="L68" i="33"/>
  <c r="M68" i="33"/>
  <c r="N68" i="33"/>
  <c r="R68" i="33"/>
  <c r="V68" i="33"/>
  <c r="W68" i="33"/>
  <c r="X68" i="33"/>
  <c r="Y68" i="33"/>
  <c r="Z68" i="33"/>
  <c r="AA68" i="33"/>
  <c r="AB68" i="33"/>
  <c r="AC68" i="33"/>
  <c r="AD68" i="33"/>
  <c r="AE68" i="33"/>
  <c r="AF68" i="33"/>
  <c r="AG68" i="33"/>
  <c r="AH68" i="33"/>
  <c r="AI68" i="33"/>
  <c r="AJ68" i="33"/>
  <c r="AK68" i="33"/>
  <c r="AL68" i="33"/>
  <c r="AM68" i="33"/>
  <c r="AN68" i="33"/>
  <c r="AO68" i="33"/>
  <c r="AP68" i="33"/>
  <c r="AQ68" i="33"/>
  <c r="AR68" i="33"/>
  <c r="AS68" i="33"/>
  <c r="AT68" i="33"/>
  <c r="AU68" i="33"/>
  <c r="AV68" i="33"/>
  <c r="AW68" i="33"/>
  <c r="AX68" i="33"/>
  <c r="AY68" i="33"/>
  <c r="AZ68" i="33"/>
  <c r="BA68" i="33"/>
  <c r="BB68" i="33"/>
  <c r="BC68" i="33"/>
  <c r="BD68" i="33"/>
  <c r="C69" i="33"/>
  <c r="D69" i="33"/>
  <c r="E69" i="33"/>
  <c r="F69" i="33"/>
  <c r="G69" i="33"/>
  <c r="H69" i="33"/>
  <c r="I69" i="33"/>
  <c r="J69" i="33"/>
  <c r="K69" i="33"/>
  <c r="L69" i="33"/>
  <c r="M69" i="33"/>
  <c r="N69" i="33"/>
  <c r="R69" i="33"/>
  <c r="V69" i="33"/>
  <c r="W69" i="33"/>
  <c r="X69" i="33"/>
  <c r="Y69" i="33"/>
  <c r="Z69" i="33"/>
  <c r="AA69" i="33"/>
  <c r="AB69" i="33"/>
  <c r="AC69" i="33"/>
  <c r="AD69" i="33"/>
  <c r="AE69" i="33"/>
  <c r="AF69" i="33"/>
  <c r="AG69" i="33"/>
  <c r="AH69" i="33"/>
  <c r="AI69" i="33"/>
  <c r="AJ69" i="33"/>
  <c r="AK69" i="33"/>
  <c r="AL69" i="33"/>
  <c r="AM69" i="33"/>
  <c r="AN69" i="33"/>
  <c r="AO69" i="33"/>
  <c r="AP69" i="33"/>
  <c r="AQ69" i="33"/>
  <c r="AR69" i="33"/>
  <c r="AS69" i="33"/>
  <c r="AT69" i="33"/>
  <c r="AU69" i="33"/>
  <c r="AV69" i="33"/>
  <c r="AW69" i="33"/>
  <c r="AX69" i="33"/>
  <c r="AY69" i="33"/>
  <c r="AZ69" i="33"/>
  <c r="BA69" i="33"/>
  <c r="BB69" i="33"/>
  <c r="BC69" i="33"/>
  <c r="BD69" i="33"/>
  <c r="C70" i="33"/>
  <c r="D70" i="33"/>
  <c r="E70" i="33"/>
  <c r="F70" i="33"/>
  <c r="G70" i="33"/>
  <c r="H70" i="33"/>
  <c r="I70" i="33"/>
  <c r="J70" i="33"/>
  <c r="K70" i="33"/>
  <c r="L70" i="33"/>
  <c r="M70" i="33"/>
  <c r="N70" i="33"/>
  <c r="R70" i="33"/>
  <c r="V70" i="33"/>
  <c r="W70" i="33"/>
  <c r="X70" i="33"/>
  <c r="Y70" i="33"/>
  <c r="Z70" i="33"/>
  <c r="AA70" i="33"/>
  <c r="AB70" i="33"/>
  <c r="AC70" i="33"/>
  <c r="AD70" i="33"/>
  <c r="AE70" i="33"/>
  <c r="AF70" i="33"/>
  <c r="AG70" i="33"/>
  <c r="AH70" i="33"/>
  <c r="AI70" i="33"/>
  <c r="AJ70" i="33"/>
  <c r="AK70" i="33"/>
  <c r="AL70" i="33"/>
  <c r="AM70" i="33"/>
  <c r="AN70" i="33"/>
  <c r="AO70" i="33"/>
  <c r="AP70" i="33"/>
  <c r="AQ70" i="33"/>
  <c r="AR70" i="33"/>
  <c r="AS70" i="33"/>
  <c r="AT70" i="33"/>
  <c r="AU70" i="33"/>
  <c r="AV70" i="33"/>
  <c r="AW70" i="33"/>
  <c r="AX70" i="33"/>
  <c r="AY70" i="33"/>
  <c r="AZ70" i="33"/>
  <c r="BA70" i="33"/>
  <c r="BB70" i="33"/>
  <c r="BC70" i="33"/>
  <c r="BD70" i="33"/>
  <c r="C71" i="33"/>
  <c r="D71" i="33"/>
  <c r="E71" i="33"/>
  <c r="F71" i="33"/>
  <c r="G71" i="33"/>
  <c r="H71" i="33"/>
  <c r="I71" i="33"/>
  <c r="J71" i="33"/>
  <c r="K71" i="33"/>
  <c r="L71" i="33"/>
  <c r="M71" i="33"/>
  <c r="N71" i="33"/>
  <c r="R71" i="33"/>
  <c r="V71" i="33"/>
  <c r="W71" i="33"/>
  <c r="X71" i="33"/>
  <c r="Y71" i="33"/>
  <c r="Z71" i="33"/>
  <c r="AA71" i="33"/>
  <c r="AB71" i="33"/>
  <c r="AC71" i="33"/>
  <c r="AD71" i="33"/>
  <c r="AE71" i="33"/>
  <c r="AF71" i="33"/>
  <c r="AG71" i="33"/>
  <c r="AH71" i="33"/>
  <c r="AI71" i="33"/>
  <c r="AJ71" i="33"/>
  <c r="AK71" i="33"/>
  <c r="AL71" i="33"/>
  <c r="AM71" i="33"/>
  <c r="AN71" i="33"/>
  <c r="AO71" i="33"/>
  <c r="AP71" i="33"/>
  <c r="AQ71" i="33"/>
  <c r="AR71" i="33"/>
  <c r="AS71" i="33"/>
  <c r="AT71" i="33"/>
  <c r="AU71" i="33"/>
  <c r="AV71" i="33"/>
  <c r="AW71" i="33"/>
  <c r="AX71" i="33"/>
  <c r="AY71" i="33"/>
  <c r="AZ71" i="33"/>
  <c r="BA71" i="33"/>
  <c r="BB71" i="33"/>
  <c r="BC71" i="33"/>
  <c r="BD71" i="33"/>
  <c r="C72" i="33"/>
  <c r="D72" i="33"/>
  <c r="E72" i="33"/>
  <c r="F72" i="33"/>
  <c r="G72" i="33"/>
  <c r="H72" i="33"/>
  <c r="I72" i="33"/>
  <c r="J72" i="33"/>
  <c r="K72" i="33"/>
  <c r="L72" i="33"/>
  <c r="M72" i="33"/>
  <c r="N72" i="33"/>
  <c r="R72" i="33"/>
  <c r="V72" i="33"/>
  <c r="W72" i="33"/>
  <c r="X72" i="33"/>
  <c r="Y72" i="33"/>
  <c r="Z72" i="33"/>
  <c r="AA72" i="33"/>
  <c r="AB72" i="33"/>
  <c r="AC72" i="33"/>
  <c r="AD72" i="33"/>
  <c r="AE72" i="33"/>
  <c r="AF72" i="33"/>
  <c r="AG72" i="33"/>
  <c r="AH72" i="33"/>
  <c r="AI72" i="33"/>
  <c r="AJ72" i="33"/>
  <c r="AK72" i="33"/>
  <c r="AL72" i="33"/>
  <c r="AM72" i="33"/>
  <c r="AN72" i="33"/>
  <c r="AO72" i="33"/>
  <c r="AP72" i="33"/>
  <c r="AQ72" i="33"/>
  <c r="AR72" i="33"/>
  <c r="AS72" i="33"/>
  <c r="AT72" i="33"/>
  <c r="AU72" i="33"/>
  <c r="AV72" i="33"/>
  <c r="AW72" i="33"/>
  <c r="AX72" i="33"/>
  <c r="AY72" i="33"/>
  <c r="AZ72" i="33"/>
  <c r="BA72" i="33"/>
  <c r="BB72" i="33"/>
  <c r="BC72" i="33"/>
  <c r="BD72" i="33"/>
  <c r="C73" i="33"/>
  <c r="D73" i="33"/>
  <c r="E73" i="33"/>
  <c r="F73" i="33"/>
  <c r="G73" i="33"/>
  <c r="H73" i="33"/>
  <c r="I73" i="33"/>
  <c r="J73" i="33"/>
  <c r="K73" i="33"/>
  <c r="L73" i="33"/>
  <c r="M73" i="33"/>
  <c r="N73" i="33"/>
  <c r="R73" i="33"/>
  <c r="V73" i="33"/>
  <c r="W73" i="33"/>
  <c r="X73" i="33"/>
  <c r="Y73" i="33"/>
  <c r="Z73" i="33"/>
  <c r="AA73" i="33"/>
  <c r="AB73" i="33"/>
  <c r="AC73" i="33"/>
  <c r="AD73" i="33"/>
  <c r="AE73" i="33"/>
  <c r="AF73" i="33"/>
  <c r="AG73" i="33"/>
  <c r="AH73" i="33"/>
  <c r="AI73" i="33"/>
  <c r="AJ73" i="33"/>
  <c r="AK73" i="33"/>
  <c r="AL73" i="33"/>
  <c r="AM73" i="33"/>
  <c r="AN73" i="33"/>
  <c r="AO73" i="33"/>
  <c r="AP73" i="33"/>
  <c r="AQ73" i="33"/>
  <c r="AR73" i="33"/>
  <c r="AS73" i="33"/>
  <c r="AT73" i="33"/>
  <c r="AU73" i="33"/>
  <c r="AV73" i="33"/>
  <c r="AW73" i="33"/>
  <c r="AX73" i="33"/>
  <c r="AY73" i="33"/>
  <c r="AZ73" i="33"/>
  <c r="BA73" i="33"/>
  <c r="BB73" i="33"/>
  <c r="BC73" i="33"/>
  <c r="BD73" i="33"/>
  <c r="C74" i="33"/>
  <c r="D74" i="33"/>
  <c r="E74" i="33"/>
  <c r="F74" i="33"/>
  <c r="G74" i="33"/>
  <c r="H74" i="33"/>
  <c r="I74" i="33"/>
  <c r="J74" i="33"/>
  <c r="K74" i="33"/>
  <c r="L74" i="33"/>
  <c r="M74" i="33"/>
  <c r="N74" i="33"/>
  <c r="R74" i="33"/>
  <c r="V74" i="33"/>
  <c r="W74" i="33"/>
  <c r="X74" i="33"/>
  <c r="Y74" i="33"/>
  <c r="Z74" i="33"/>
  <c r="AA74" i="33"/>
  <c r="AB74" i="33"/>
  <c r="AC74" i="33"/>
  <c r="AD74" i="33"/>
  <c r="AE74" i="33"/>
  <c r="AF74" i="33"/>
  <c r="AG74" i="33"/>
  <c r="AH74" i="33"/>
  <c r="AI74" i="33"/>
  <c r="AJ74" i="33"/>
  <c r="AK74" i="33"/>
  <c r="AL74" i="33"/>
  <c r="AM74" i="33"/>
  <c r="AN74" i="33"/>
  <c r="AO74" i="33"/>
  <c r="AP74" i="33"/>
  <c r="AQ74" i="33"/>
  <c r="AR74" i="33"/>
  <c r="AS74" i="33"/>
  <c r="AT74" i="33"/>
  <c r="AU74" i="33"/>
  <c r="AV74" i="33"/>
  <c r="AW74" i="33"/>
  <c r="AX74" i="33"/>
  <c r="AY74" i="33"/>
  <c r="AZ74" i="33"/>
  <c r="BA74" i="33"/>
  <c r="BB74" i="33"/>
  <c r="BC74" i="33"/>
  <c r="BD74" i="33"/>
  <c r="C75" i="33"/>
  <c r="D75" i="33"/>
  <c r="E75" i="33"/>
  <c r="F75" i="33"/>
  <c r="G75" i="33"/>
  <c r="H75" i="33"/>
  <c r="I75" i="33"/>
  <c r="J75" i="33"/>
  <c r="K75" i="33"/>
  <c r="L75" i="33"/>
  <c r="M75" i="33"/>
  <c r="N75" i="33"/>
  <c r="R75" i="33"/>
  <c r="V75" i="33"/>
  <c r="W75" i="33"/>
  <c r="X75" i="33"/>
  <c r="Y75" i="33"/>
  <c r="Z75" i="33"/>
  <c r="AA75" i="33"/>
  <c r="AB75" i="33"/>
  <c r="AC75" i="33"/>
  <c r="AD75" i="33"/>
  <c r="AE75" i="33"/>
  <c r="AF75" i="33"/>
  <c r="AG75" i="33"/>
  <c r="AH75" i="33"/>
  <c r="AI75" i="33"/>
  <c r="AJ75" i="33"/>
  <c r="AK75" i="33"/>
  <c r="AL75" i="33"/>
  <c r="AM75" i="33"/>
  <c r="AN75" i="33"/>
  <c r="AO75" i="33"/>
  <c r="AP75" i="33"/>
  <c r="AQ75" i="33"/>
  <c r="AR75" i="33"/>
  <c r="AS75" i="33"/>
  <c r="AT75" i="33"/>
  <c r="AU75" i="33"/>
  <c r="AV75" i="33"/>
  <c r="AW75" i="33"/>
  <c r="AX75" i="33"/>
  <c r="AY75" i="33"/>
  <c r="AZ75" i="33"/>
  <c r="BA75" i="33"/>
  <c r="BB75" i="33"/>
  <c r="BC75" i="33"/>
  <c r="BD75" i="33"/>
  <c r="C76" i="33"/>
  <c r="D76" i="33"/>
  <c r="E76" i="33"/>
  <c r="F76" i="33"/>
  <c r="G76" i="33"/>
  <c r="H76" i="33"/>
  <c r="I76" i="33"/>
  <c r="J76" i="33"/>
  <c r="K76" i="33"/>
  <c r="L76" i="33"/>
  <c r="M76" i="33"/>
  <c r="N76" i="33"/>
  <c r="R76" i="33"/>
  <c r="V76" i="33"/>
  <c r="W76" i="33"/>
  <c r="X76" i="33"/>
  <c r="Y76" i="33"/>
  <c r="Z76" i="33"/>
  <c r="AA76" i="33"/>
  <c r="AB76" i="33"/>
  <c r="AC76" i="33"/>
  <c r="AD76" i="33"/>
  <c r="AE76" i="33"/>
  <c r="AF76" i="33"/>
  <c r="AG76" i="33"/>
  <c r="AH76" i="33"/>
  <c r="AI76" i="33"/>
  <c r="AJ76" i="33"/>
  <c r="AK76" i="33"/>
  <c r="AL76" i="33"/>
  <c r="AM76" i="33"/>
  <c r="AN76" i="33"/>
  <c r="AO76" i="33"/>
  <c r="AP76" i="33"/>
  <c r="AQ76" i="33"/>
  <c r="AR76" i="33"/>
  <c r="AS76" i="33"/>
  <c r="AT76" i="33"/>
  <c r="AU76" i="33"/>
  <c r="AV76" i="33"/>
  <c r="AW76" i="33"/>
  <c r="AX76" i="33"/>
  <c r="AY76" i="33"/>
  <c r="AZ76" i="33"/>
  <c r="BA76" i="33"/>
  <c r="BB76" i="33"/>
  <c r="BC76" i="33"/>
  <c r="BD76" i="33"/>
  <c r="C77" i="33"/>
  <c r="D77" i="33"/>
  <c r="E77" i="33"/>
  <c r="F77" i="33"/>
  <c r="G77" i="33"/>
  <c r="H77" i="33"/>
  <c r="I77" i="33"/>
  <c r="J77" i="33"/>
  <c r="K77" i="33"/>
  <c r="L77" i="33"/>
  <c r="M77" i="33"/>
  <c r="N77" i="33"/>
  <c r="R77" i="33"/>
  <c r="V77" i="33"/>
  <c r="W77" i="33"/>
  <c r="X77" i="33"/>
  <c r="Y77" i="33"/>
  <c r="Z77" i="33"/>
  <c r="AA77" i="33"/>
  <c r="AB77" i="33"/>
  <c r="AC77" i="33"/>
  <c r="AD77" i="33"/>
  <c r="AE77" i="33"/>
  <c r="AF77" i="33"/>
  <c r="AG77" i="33"/>
  <c r="AH77" i="33"/>
  <c r="AI77" i="33"/>
  <c r="AJ77" i="33"/>
  <c r="AK77" i="33"/>
  <c r="AL77" i="33"/>
  <c r="AM77" i="33"/>
  <c r="AN77" i="33"/>
  <c r="AO77" i="33"/>
  <c r="AP77" i="33"/>
  <c r="AQ77" i="33"/>
  <c r="AR77" i="33"/>
  <c r="AS77" i="33"/>
  <c r="AT77" i="33"/>
  <c r="AU77" i="33"/>
  <c r="AV77" i="33"/>
  <c r="AW77" i="33"/>
  <c r="AX77" i="33"/>
  <c r="AY77" i="33"/>
  <c r="AZ77" i="33"/>
  <c r="BA77" i="33"/>
  <c r="BB77" i="33"/>
  <c r="BC77" i="33"/>
  <c r="BD77" i="33"/>
  <c r="C78" i="33"/>
  <c r="D78" i="33"/>
  <c r="E78" i="33"/>
  <c r="F78" i="33"/>
  <c r="G78" i="33"/>
  <c r="H78" i="33"/>
  <c r="I78" i="33"/>
  <c r="J78" i="33"/>
  <c r="K78" i="33"/>
  <c r="L78" i="33"/>
  <c r="M78" i="33"/>
  <c r="N78" i="33"/>
  <c r="R78" i="33"/>
  <c r="V78" i="33"/>
  <c r="W78" i="33"/>
  <c r="X78" i="33"/>
  <c r="Y78" i="33"/>
  <c r="Z78" i="33"/>
  <c r="AA78" i="33"/>
  <c r="AB78" i="33"/>
  <c r="AC78" i="33"/>
  <c r="AD78" i="33"/>
  <c r="AE78" i="33"/>
  <c r="AF78" i="33"/>
  <c r="AG78" i="33"/>
  <c r="AH78" i="33"/>
  <c r="AI78" i="33"/>
  <c r="AJ78" i="33"/>
  <c r="AK78" i="33"/>
  <c r="AL78" i="33"/>
  <c r="AM78" i="33"/>
  <c r="AN78" i="33"/>
  <c r="AO78" i="33"/>
  <c r="AP78" i="33"/>
  <c r="AQ78" i="33"/>
  <c r="AR78" i="33"/>
  <c r="AS78" i="33"/>
  <c r="AT78" i="33"/>
  <c r="AU78" i="33"/>
  <c r="AV78" i="33"/>
  <c r="AW78" i="33"/>
  <c r="AX78" i="33"/>
  <c r="AY78" i="33"/>
  <c r="AZ78" i="33"/>
  <c r="BA78" i="33"/>
  <c r="BB78" i="33"/>
  <c r="BC78" i="33"/>
  <c r="BD78" i="33"/>
  <c r="C79" i="33"/>
  <c r="D79" i="33"/>
  <c r="E79" i="33"/>
  <c r="F79" i="33"/>
  <c r="G79" i="33"/>
  <c r="H79" i="33"/>
  <c r="I79" i="33"/>
  <c r="J79" i="33"/>
  <c r="K79" i="33"/>
  <c r="L79" i="33"/>
  <c r="M79" i="33"/>
  <c r="N79" i="33"/>
  <c r="R79" i="33"/>
  <c r="V79" i="33"/>
  <c r="W79" i="33"/>
  <c r="X79" i="33"/>
  <c r="Y79" i="33"/>
  <c r="Z79" i="33"/>
  <c r="AA79" i="33"/>
  <c r="AB79" i="33"/>
  <c r="AC79" i="33"/>
  <c r="AD79" i="33"/>
  <c r="AE79" i="33"/>
  <c r="AF79" i="33"/>
  <c r="AG79" i="33"/>
  <c r="AH79" i="33"/>
  <c r="AI79" i="33"/>
  <c r="AJ79" i="33"/>
  <c r="AK79" i="33"/>
  <c r="AL79" i="33"/>
  <c r="AM79" i="33"/>
  <c r="AN79" i="33"/>
  <c r="AO79" i="33"/>
  <c r="AP79" i="33"/>
  <c r="AQ79" i="33"/>
  <c r="AR79" i="33"/>
  <c r="AS79" i="33"/>
  <c r="AT79" i="33"/>
  <c r="AU79" i="33"/>
  <c r="AV79" i="33"/>
  <c r="AW79" i="33"/>
  <c r="AX79" i="33"/>
  <c r="AY79" i="33"/>
  <c r="AZ79" i="33"/>
  <c r="BA79" i="33"/>
  <c r="BB79" i="33"/>
  <c r="BC79" i="33"/>
  <c r="BD79" i="33"/>
  <c r="C80" i="33"/>
  <c r="D80" i="33"/>
  <c r="E80" i="33"/>
  <c r="F80" i="33"/>
  <c r="G80" i="33"/>
  <c r="H80" i="33"/>
  <c r="I80" i="33"/>
  <c r="J80" i="33"/>
  <c r="K80" i="33"/>
  <c r="L80" i="33"/>
  <c r="M80" i="33"/>
  <c r="N80" i="33"/>
  <c r="R80" i="33"/>
  <c r="V80" i="33"/>
  <c r="W80" i="33"/>
  <c r="X80" i="33"/>
  <c r="Y80" i="33"/>
  <c r="Z80" i="33"/>
  <c r="AA80" i="33"/>
  <c r="AB80" i="33"/>
  <c r="AC80" i="33"/>
  <c r="AD80" i="33"/>
  <c r="AE80" i="33"/>
  <c r="AF80" i="33"/>
  <c r="AG80" i="33"/>
  <c r="AH80" i="33"/>
  <c r="AI80" i="33"/>
  <c r="AJ80" i="33"/>
  <c r="AK80" i="33"/>
  <c r="AL80" i="33"/>
  <c r="AM80" i="33"/>
  <c r="AN80" i="33"/>
  <c r="AO80" i="33"/>
  <c r="AP80" i="33"/>
  <c r="AQ80" i="33"/>
  <c r="AR80" i="33"/>
  <c r="AS80" i="33"/>
  <c r="AT80" i="33"/>
  <c r="AU80" i="33"/>
  <c r="AV80" i="33"/>
  <c r="AW80" i="33"/>
  <c r="AX80" i="33"/>
  <c r="AY80" i="33"/>
  <c r="AZ80" i="33"/>
  <c r="BA80" i="33"/>
  <c r="BB80" i="33"/>
  <c r="BC80" i="33"/>
  <c r="BD80" i="33"/>
  <c r="C81" i="33"/>
  <c r="D81" i="33"/>
  <c r="E81" i="33"/>
  <c r="F81" i="33"/>
  <c r="G81" i="33"/>
  <c r="H81" i="33"/>
  <c r="I81" i="33"/>
  <c r="J81" i="33"/>
  <c r="K81" i="33"/>
  <c r="L81" i="33"/>
  <c r="M81" i="33"/>
  <c r="N81" i="33"/>
  <c r="R81" i="33"/>
  <c r="V81" i="33"/>
  <c r="W81" i="33"/>
  <c r="X81" i="33"/>
  <c r="Y81" i="33"/>
  <c r="Z81" i="33"/>
  <c r="AA81" i="33"/>
  <c r="AB81" i="33"/>
  <c r="AC81" i="33"/>
  <c r="AD81" i="33"/>
  <c r="AE81" i="33"/>
  <c r="AF81" i="33"/>
  <c r="AG81" i="33"/>
  <c r="AH81" i="33"/>
  <c r="AI81" i="33"/>
  <c r="AJ81" i="33"/>
  <c r="AK81" i="33"/>
  <c r="AL81" i="33"/>
  <c r="AM81" i="33"/>
  <c r="AN81" i="33"/>
  <c r="AO81" i="33"/>
  <c r="AP81" i="33"/>
  <c r="AQ81" i="33"/>
  <c r="AR81" i="33"/>
  <c r="AS81" i="33"/>
  <c r="AT81" i="33"/>
  <c r="AU81" i="33"/>
  <c r="AV81" i="33"/>
  <c r="AW81" i="33"/>
  <c r="AX81" i="33"/>
  <c r="AY81" i="33"/>
  <c r="AZ81" i="33"/>
  <c r="BA81" i="33"/>
  <c r="BB81" i="33"/>
  <c r="BC81" i="33"/>
  <c r="BD81" i="33"/>
  <c r="C82" i="33"/>
  <c r="D82" i="33"/>
  <c r="E82" i="33"/>
  <c r="F82" i="33"/>
  <c r="G82" i="33"/>
  <c r="H82" i="33"/>
  <c r="I82" i="33"/>
  <c r="J82" i="33"/>
  <c r="K82" i="33"/>
  <c r="L82" i="33"/>
  <c r="M82" i="33"/>
  <c r="N82" i="33"/>
  <c r="R82" i="33"/>
  <c r="V82" i="33"/>
  <c r="W82" i="33"/>
  <c r="X82" i="33"/>
  <c r="Y82" i="33"/>
  <c r="Z82" i="33"/>
  <c r="AA82" i="33"/>
  <c r="AB82" i="33"/>
  <c r="AC82" i="33"/>
  <c r="AD82" i="33"/>
  <c r="AE82" i="33"/>
  <c r="AF82" i="33"/>
  <c r="AG82" i="33"/>
  <c r="AH82" i="33"/>
  <c r="AI82" i="33"/>
  <c r="AJ82" i="33"/>
  <c r="AK82" i="33"/>
  <c r="AL82" i="33"/>
  <c r="AM82" i="33"/>
  <c r="AN82" i="33"/>
  <c r="AO82" i="33"/>
  <c r="AP82" i="33"/>
  <c r="AQ82" i="33"/>
  <c r="AR82" i="33"/>
  <c r="AS82" i="33"/>
  <c r="AT82" i="33"/>
  <c r="AU82" i="33"/>
  <c r="AV82" i="33"/>
  <c r="AW82" i="33"/>
  <c r="AX82" i="33"/>
  <c r="AY82" i="33"/>
  <c r="AZ82" i="33"/>
  <c r="BA82" i="33"/>
  <c r="BB82" i="33"/>
  <c r="BC82" i="33"/>
  <c r="BD82" i="33"/>
  <c r="C83" i="33"/>
  <c r="D83" i="33"/>
  <c r="E83" i="33"/>
  <c r="F83" i="33"/>
  <c r="G83" i="33"/>
  <c r="H83" i="33"/>
  <c r="I83" i="33"/>
  <c r="J83" i="33"/>
  <c r="K83" i="33"/>
  <c r="L83" i="33"/>
  <c r="M83" i="33"/>
  <c r="N83" i="33"/>
  <c r="R83" i="33"/>
  <c r="V83" i="33"/>
  <c r="W83" i="33"/>
  <c r="X83" i="33"/>
  <c r="Y83" i="33"/>
  <c r="Z83" i="33"/>
  <c r="AA83" i="33"/>
  <c r="AB83" i="33"/>
  <c r="AC83" i="33"/>
  <c r="AD83" i="33"/>
  <c r="AE83" i="33"/>
  <c r="AF83" i="33"/>
  <c r="AG83" i="33"/>
  <c r="AH83" i="33"/>
  <c r="AI83" i="33"/>
  <c r="AJ83" i="33"/>
  <c r="AK83" i="33"/>
  <c r="AL83" i="33"/>
  <c r="AM83" i="33"/>
  <c r="AN83" i="33"/>
  <c r="AO83" i="33"/>
  <c r="AP83" i="33"/>
  <c r="AQ83" i="33"/>
  <c r="AR83" i="33"/>
  <c r="AS83" i="33"/>
  <c r="AT83" i="33"/>
  <c r="AU83" i="33"/>
  <c r="AV83" i="33"/>
  <c r="AW83" i="33"/>
  <c r="AX83" i="33"/>
  <c r="AY83" i="33"/>
  <c r="AZ83" i="33"/>
  <c r="BA83" i="33"/>
  <c r="BB83" i="33"/>
  <c r="BC83" i="33"/>
  <c r="BD83" i="33"/>
  <c r="C84" i="33"/>
  <c r="D84" i="33"/>
  <c r="E84" i="33"/>
  <c r="F84" i="33"/>
  <c r="G84" i="33"/>
  <c r="H84" i="33"/>
  <c r="I84" i="33"/>
  <c r="J84" i="33"/>
  <c r="K84" i="33"/>
  <c r="L84" i="33"/>
  <c r="M84" i="33"/>
  <c r="N84" i="33"/>
  <c r="R84" i="33"/>
  <c r="V84" i="33"/>
  <c r="W84" i="33"/>
  <c r="X84" i="33"/>
  <c r="Y84" i="33"/>
  <c r="Z84" i="33"/>
  <c r="AA84" i="33"/>
  <c r="AB84" i="33"/>
  <c r="AC84" i="33"/>
  <c r="AD84" i="33"/>
  <c r="AE84" i="33"/>
  <c r="AF84" i="33"/>
  <c r="AG84" i="33"/>
  <c r="AH84" i="33"/>
  <c r="AI84" i="33"/>
  <c r="AJ84" i="33"/>
  <c r="AK84" i="33"/>
  <c r="AL84" i="33"/>
  <c r="AM84" i="33"/>
  <c r="AN84" i="33"/>
  <c r="AO84" i="33"/>
  <c r="AP84" i="33"/>
  <c r="AQ84" i="33"/>
  <c r="AR84" i="33"/>
  <c r="AS84" i="33"/>
  <c r="AT84" i="33"/>
  <c r="AU84" i="33"/>
  <c r="AV84" i="33"/>
  <c r="AW84" i="33"/>
  <c r="AX84" i="33"/>
  <c r="AY84" i="33"/>
  <c r="AZ84" i="33"/>
  <c r="BA84" i="33"/>
  <c r="BB84" i="33"/>
  <c r="BC84" i="33"/>
  <c r="BD84" i="33"/>
  <c r="C85" i="33"/>
  <c r="D85" i="33"/>
  <c r="E85" i="33"/>
  <c r="F85" i="33"/>
  <c r="G85" i="33"/>
  <c r="H85" i="33"/>
  <c r="I85" i="33"/>
  <c r="J85" i="33"/>
  <c r="K85" i="33"/>
  <c r="L85" i="33"/>
  <c r="M85" i="33"/>
  <c r="N85" i="33"/>
  <c r="R85" i="33"/>
  <c r="V85" i="33"/>
  <c r="W85" i="33"/>
  <c r="X85" i="33"/>
  <c r="Y85" i="33"/>
  <c r="Z85" i="33"/>
  <c r="AA85" i="33"/>
  <c r="AB85" i="33"/>
  <c r="AC85" i="33"/>
  <c r="AD85" i="33"/>
  <c r="AE85" i="33"/>
  <c r="AF85" i="33"/>
  <c r="AG85" i="33"/>
  <c r="AH85" i="33"/>
  <c r="AI85" i="33"/>
  <c r="AJ85" i="33"/>
  <c r="AK85" i="33"/>
  <c r="AL85" i="33"/>
  <c r="AM85" i="33"/>
  <c r="AN85" i="33"/>
  <c r="AO85" i="33"/>
  <c r="AP85" i="33"/>
  <c r="AQ85" i="33"/>
  <c r="AR85" i="33"/>
  <c r="AS85" i="33"/>
  <c r="AT85" i="33"/>
  <c r="AU85" i="33"/>
  <c r="AV85" i="33"/>
  <c r="AW85" i="33"/>
  <c r="AX85" i="33"/>
  <c r="AY85" i="33"/>
  <c r="AZ85" i="33"/>
  <c r="BA85" i="33"/>
  <c r="BB85" i="33"/>
  <c r="BC85" i="33"/>
  <c r="BD85" i="33"/>
  <c r="C86" i="33"/>
  <c r="D86" i="33"/>
  <c r="E86" i="33"/>
  <c r="F86" i="33"/>
  <c r="G86" i="33"/>
  <c r="H86" i="33"/>
  <c r="I86" i="33"/>
  <c r="J86" i="33"/>
  <c r="K86" i="33"/>
  <c r="L86" i="33"/>
  <c r="M86" i="33"/>
  <c r="N86" i="33"/>
  <c r="R86" i="33"/>
  <c r="V86" i="33"/>
  <c r="W86" i="33"/>
  <c r="X86" i="33"/>
  <c r="Y86" i="33"/>
  <c r="Z86" i="33"/>
  <c r="AA86" i="33"/>
  <c r="AB86" i="33"/>
  <c r="AC86" i="33"/>
  <c r="AD86" i="33"/>
  <c r="AE86" i="33"/>
  <c r="AF86" i="33"/>
  <c r="AG86" i="33"/>
  <c r="AH86" i="33"/>
  <c r="AI86" i="33"/>
  <c r="AJ86" i="33"/>
  <c r="AK86" i="33"/>
  <c r="AL86" i="33"/>
  <c r="AM86" i="33"/>
  <c r="AN86" i="33"/>
  <c r="AO86" i="33"/>
  <c r="AP86" i="33"/>
  <c r="AQ86" i="33"/>
  <c r="AR86" i="33"/>
  <c r="AS86" i="33"/>
  <c r="AT86" i="33"/>
  <c r="AU86" i="33"/>
  <c r="AV86" i="33"/>
  <c r="AW86" i="33"/>
  <c r="AX86" i="33"/>
  <c r="AY86" i="33"/>
  <c r="AZ86" i="33"/>
  <c r="BA86" i="33"/>
  <c r="BB86" i="33"/>
  <c r="BC86" i="33"/>
  <c r="BD86" i="33"/>
  <c r="C87" i="33"/>
  <c r="D87" i="33"/>
  <c r="E87" i="33"/>
  <c r="F87" i="33"/>
  <c r="G87" i="33"/>
  <c r="H87" i="33"/>
  <c r="I87" i="33"/>
  <c r="J87" i="33"/>
  <c r="K87" i="33"/>
  <c r="L87" i="33"/>
  <c r="M87" i="33"/>
  <c r="N87" i="33"/>
  <c r="R87" i="33"/>
  <c r="V87" i="33"/>
  <c r="W87" i="33"/>
  <c r="X87" i="33"/>
  <c r="Y87" i="33"/>
  <c r="Z87" i="33"/>
  <c r="AA87" i="33"/>
  <c r="AB87" i="33"/>
  <c r="AC87" i="33"/>
  <c r="AD87" i="33"/>
  <c r="AE87" i="33"/>
  <c r="AF87" i="33"/>
  <c r="AG87" i="33"/>
  <c r="AH87" i="33"/>
  <c r="AI87" i="33"/>
  <c r="AJ87" i="33"/>
  <c r="AK87" i="33"/>
  <c r="AL87" i="33"/>
  <c r="AM87" i="33"/>
  <c r="AN87" i="33"/>
  <c r="AO87" i="33"/>
  <c r="AP87" i="33"/>
  <c r="AQ87" i="33"/>
  <c r="AR87" i="33"/>
  <c r="AS87" i="33"/>
  <c r="AT87" i="33"/>
  <c r="AU87" i="33"/>
  <c r="AV87" i="33"/>
  <c r="AW87" i="33"/>
  <c r="AX87" i="33"/>
  <c r="AY87" i="33"/>
  <c r="AZ87" i="33"/>
  <c r="BA87" i="33"/>
  <c r="BB87" i="33"/>
  <c r="BC87" i="33"/>
  <c r="BD87" i="33"/>
  <c r="C88" i="33"/>
  <c r="D88" i="33"/>
  <c r="E88" i="33"/>
  <c r="F88" i="33"/>
  <c r="G88" i="33"/>
  <c r="H88" i="33"/>
  <c r="I88" i="33"/>
  <c r="J88" i="33"/>
  <c r="K88" i="33"/>
  <c r="L88" i="33"/>
  <c r="M88" i="33"/>
  <c r="N88" i="33"/>
  <c r="R88" i="33"/>
  <c r="V88" i="33"/>
  <c r="W88" i="33"/>
  <c r="X88" i="33"/>
  <c r="Y88" i="33"/>
  <c r="Z88" i="33"/>
  <c r="AA88" i="33"/>
  <c r="AB88" i="33"/>
  <c r="AC88" i="33"/>
  <c r="AD88" i="33"/>
  <c r="AE88" i="33"/>
  <c r="AF88" i="33"/>
  <c r="AG88" i="33"/>
  <c r="AH88" i="33"/>
  <c r="AI88" i="33"/>
  <c r="AJ88" i="33"/>
  <c r="AK88" i="33"/>
  <c r="AL88" i="33"/>
  <c r="AM88" i="33"/>
  <c r="AN88" i="33"/>
  <c r="AO88" i="33"/>
  <c r="AP88" i="33"/>
  <c r="AQ88" i="33"/>
  <c r="AR88" i="33"/>
  <c r="AS88" i="33"/>
  <c r="AT88" i="33"/>
  <c r="AU88" i="33"/>
  <c r="AV88" i="33"/>
  <c r="AW88" i="33"/>
  <c r="AX88" i="33"/>
  <c r="AY88" i="33"/>
  <c r="AZ88" i="33"/>
  <c r="BA88" i="33"/>
  <c r="BB88" i="33"/>
  <c r="BC88" i="33"/>
  <c r="BD88" i="33"/>
  <c r="C89" i="33"/>
  <c r="D89" i="33"/>
  <c r="E89" i="33"/>
  <c r="F89" i="33"/>
  <c r="G89" i="33"/>
  <c r="H89" i="33"/>
  <c r="I89" i="33"/>
  <c r="J89" i="33"/>
  <c r="K89" i="33"/>
  <c r="L89" i="33"/>
  <c r="M89" i="33"/>
  <c r="N89" i="33"/>
  <c r="R89" i="33"/>
  <c r="V89" i="33"/>
  <c r="W89" i="33"/>
  <c r="X89" i="33"/>
  <c r="Y89" i="33"/>
  <c r="Z89" i="33"/>
  <c r="AA89" i="33"/>
  <c r="AB89" i="33"/>
  <c r="AC89" i="33"/>
  <c r="AD89" i="33"/>
  <c r="AE89" i="33"/>
  <c r="AF89" i="33"/>
  <c r="AG89" i="33"/>
  <c r="AH89" i="33"/>
  <c r="AI89" i="33"/>
  <c r="AJ89" i="33"/>
  <c r="AK89" i="33"/>
  <c r="AL89" i="33"/>
  <c r="AM89" i="33"/>
  <c r="AN89" i="33"/>
  <c r="AO89" i="33"/>
  <c r="AP89" i="33"/>
  <c r="AQ89" i="33"/>
  <c r="AR89" i="33"/>
  <c r="AS89" i="33"/>
  <c r="AT89" i="33"/>
  <c r="AU89" i="33"/>
  <c r="AV89" i="33"/>
  <c r="AW89" i="33"/>
  <c r="AX89" i="33"/>
  <c r="AY89" i="33"/>
  <c r="AZ89" i="33"/>
  <c r="BA89" i="33"/>
  <c r="BB89" i="33"/>
  <c r="BC89" i="33"/>
  <c r="BD89" i="33"/>
  <c r="C90" i="33"/>
  <c r="D90" i="33"/>
  <c r="E90" i="33"/>
  <c r="F90" i="33"/>
  <c r="G90" i="33"/>
  <c r="H90" i="33"/>
  <c r="I90" i="33"/>
  <c r="J90" i="33"/>
  <c r="K90" i="33"/>
  <c r="L90" i="33"/>
  <c r="M90" i="33"/>
  <c r="N90" i="33"/>
  <c r="R90" i="33"/>
  <c r="V90" i="33"/>
  <c r="W90" i="33"/>
  <c r="X90" i="33"/>
  <c r="Y90" i="33"/>
  <c r="Z90" i="33"/>
  <c r="AA90" i="33"/>
  <c r="AB90" i="33"/>
  <c r="AC90" i="33"/>
  <c r="AD90" i="33"/>
  <c r="AE90" i="33"/>
  <c r="AF90" i="33"/>
  <c r="AG90" i="33"/>
  <c r="AH90" i="33"/>
  <c r="AI90" i="33"/>
  <c r="AJ90" i="33"/>
  <c r="AK90" i="33"/>
  <c r="AL90" i="33"/>
  <c r="AM90" i="33"/>
  <c r="AN90" i="33"/>
  <c r="AO90" i="33"/>
  <c r="AP90" i="33"/>
  <c r="AQ90" i="33"/>
  <c r="AR90" i="33"/>
  <c r="AS90" i="33"/>
  <c r="AT90" i="33"/>
  <c r="AU90" i="33"/>
  <c r="AV90" i="33"/>
  <c r="AW90" i="33"/>
  <c r="AX90" i="33"/>
  <c r="AY90" i="33"/>
  <c r="AZ90" i="33"/>
  <c r="BA90" i="33"/>
  <c r="BB90" i="33"/>
  <c r="BC90" i="33"/>
  <c r="BD90" i="33"/>
  <c r="C91" i="33"/>
  <c r="D91" i="33"/>
  <c r="E91" i="33"/>
  <c r="F91" i="33"/>
  <c r="G91" i="33"/>
  <c r="H91" i="33"/>
  <c r="I91" i="33"/>
  <c r="J91" i="33"/>
  <c r="K91" i="33"/>
  <c r="L91" i="33"/>
  <c r="M91" i="33"/>
  <c r="N91" i="33"/>
  <c r="R91" i="33"/>
  <c r="V91" i="33"/>
  <c r="W91" i="33"/>
  <c r="X91" i="33"/>
  <c r="Y91" i="33"/>
  <c r="Z91" i="33"/>
  <c r="AA91" i="33"/>
  <c r="AB91" i="33"/>
  <c r="AC91" i="33"/>
  <c r="AD91" i="33"/>
  <c r="AE91" i="33"/>
  <c r="AF91" i="33"/>
  <c r="AG91" i="33"/>
  <c r="AH91" i="33"/>
  <c r="AI91" i="33"/>
  <c r="AJ91" i="33"/>
  <c r="AK91" i="33"/>
  <c r="AL91" i="33"/>
  <c r="AM91" i="33"/>
  <c r="AN91" i="33"/>
  <c r="AO91" i="33"/>
  <c r="AP91" i="33"/>
  <c r="AQ91" i="33"/>
  <c r="AR91" i="33"/>
  <c r="AS91" i="33"/>
  <c r="AT91" i="33"/>
  <c r="AU91" i="33"/>
  <c r="AV91" i="33"/>
  <c r="AW91" i="33"/>
  <c r="AX91" i="33"/>
  <c r="AY91" i="33"/>
  <c r="AZ91" i="33"/>
  <c r="BA91" i="33"/>
  <c r="BB91" i="33"/>
  <c r="BC91" i="33"/>
  <c r="BD91" i="33"/>
  <c r="C92" i="33"/>
  <c r="D92" i="33"/>
  <c r="E92" i="33"/>
  <c r="F92" i="33"/>
  <c r="G92" i="33"/>
  <c r="H92" i="33"/>
  <c r="I92" i="33"/>
  <c r="J92" i="33"/>
  <c r="K92" i="33"/>
  <c r="L92" i="33"/>
  <c r="M92" i="33"/>
  <c r="N92" i="33"/>
  <c r="R92" i="33"/>
  <c r="V92" i="33"/>
  <c r="W92" i="33"/>
  <c r="X92" i="33"/>
  <c r="Y92" i="33"/>
  <c r="Z92" i="33"/>
  <c r="AA92" i="33"/>
  <c r="AB92" i="33"/>
  <c r="AC92" i="33"/>
  <c r="AD92" i="33"/>
  <c r="AE92" i="33"/>
  <c r="AF92" i="33"/>
  <c r="AG92" i="33"/>
  <c r="AH92" i="33"/>
  <c r="AI92" i="33"/>
  <c r="AJ92" i="33"/>
  <c r="AK92" i="33"/>
  <c r="AL92" i="33"/>
  <c r="AM92" i="33"/>
  <c r="AN92" i="33"/>
  <c r="AO92" i="33"/>
  <c r="AP92" i="33"/>
  <c r="AQ92" i="33"/>
  <c r="AR92" i="33"/>
  <c r="AS92" i="33"/>
  <c r="AT92" i="33"/>
  <c r="AU92" i="33"/>
  <c r="AV92" i="33"/>
  <c r="AW92" i="33"/>
  <c r="AX92" i="33"/>
  <c r="AY92" i="33"/>
  <c r="AZ92" i="33"/>
  <c r="BA92" i="33"/>
  <c r="BB92" i="33"/>
  <c r="BC92" i="33"/>
  <c r="BD92" i="33"/>
  <c r="C93" i="33"/>
  <c r="D93" i="33"/>
  <c r="E93" i="33"/>
  <c r="F93" i="33"/>
  <c r="G93" i="33"/>
  <c r="H93" i="33"/>
  <c r="I93" i="33"/>
  <c r="J93" i="33"/>
  <c r="K93" i="33"/>
  <c r="L93" i="33"/>
  <c r="M93" i="33"/>
  <c r="N93" i="33"/>
  <c r="R93" i="33"/>
  <c r="V93" i="33"/>
  <c r="W93" i="33"/>
  <c r="X93" i="33"/>
  <c r="Y93" i="33"/>
  <c r="Z93" i="33"/>
  <c r="AA93" i="33"/>
  <c r="AB93" i="33"/>
  <c r="AC93" i="33"/>
  <c r="AD93" i="33"/>
  <c r="AE93" i="33"/>
  <c r="AF93" i="33"/>
  <c r="AG93" i="33"/>
  <c r="AH93" i="33"/>
  <c r="AI93" i="33"/>
  <c r="AJ93" i="33"/>
  <c r="AK93" i="33"/>
  <c r="AL93" i="33"/>
  <c r="AM93" i="33"/>
  <c r="AN93" i="33"/>
  <c r="AO93" i="33"/>
  <c r="AP93" i="33"/>
  <c r="AQ93" i="33"/>
  <c r="AR93" i="33"/>
  <c r="AS93" i="33"/>
  <c r="AT93" i="33"/>
  <c r="AU93" i="33"/>
  <c r="AV93" i="33"/>
  <c r="AW93" i="33"/>
  <c r="AX93" i="33"/>
  <c r="AY93" i="33"/>
  <c r="AZ93" i="33"/>
  <c r="BA93" i="33"/>
  <c r="BB93" i="33"/>
  <c r="BC93" i="33"/>
  <c r="BD93" i="33"/>
  <c r="C94" i="33"/>
  <c r="D94" i="33"/>
  <c r="E94" i="33"/>
  <c r="F94" i="33"/>
  <c r="G94" i="33"/>
  <c r="H94" i="33"/>
  <c r="I94" i="33"/>
  <c r="J94" i="33"/>
  <c r="K94" i="33"/>
  <c r="L94" i="33"/>
  <c r="M94" i="33"/>
  <c r="N94" i="33"/>
  <c r="R94" i="33"/>
  <c r="V94" i="33"/>
  <c r="W94" i="33"/>
  <c r="X94" i="33"/>
  <c r="Y94" i="33"/>
  <c r="Z94" i="33"/>
  <c r="AA94" i="33"/>
  <c r="AB94" i="33"/>
  <c r="AC94" i="33"/>
  <c r="AD94" i="33"/>
  <c r="AE94" i="33"/>
  <c r="AF94" i="33"/>
  <c r="AG94" i="33"/>
  <c r="AH94" i="33"/>
  <c r="AI94" i="33"/>
  <c r="AJ94" i="33"/>
  <c r="AK94" i="33"/>
  <c r="AL94" i="33"/>
  <c r="AM94" i="33"/>
  <c r="AN94" i="33"/>
  <c r="AO94" i="33"/>
  <c r="AP94" i="33"/>
  <c r="AQ94" i="33"/>
  <c r="AR94" i="33"/>
  <c r="AS94" i="33"/>
  <c r="AT94" i="33"/>
  <c r="AU94" i="33"/>
  <c r="AV94" i="33"/>
  <c r="AW94" i="33"/>
  <c r="AX94" i="33"/>
  <c r="AY94" i="33"/>
  <c r="AZ94" i="33"/>
  <c r="BA94" i="33"/>
  <c r="BB94" i="33"/>
  <c r="BC94" i="33"/>
  <c r="BD94" i="33"/>
  <c r="C95" i="33"/>
  <c r="D95" i="33"/>
  <c r="E95" i="33"/>
  <c r="F95" i="33"/>
  <c r="G95" i="33"/>
  <c r="H95" i="33"/>
  <c r="I95" i="33"/>
  <c r="J95" i="33"/>
  <c r="K95" i="33"/>
  <c r="L95" i="33"/>
  <c r="M95" i="33"/>
  <c r="N95" i="33"/>
  <c r="R95" i="33"/>
  <c r="V95" i="33"/>
  <c r="W95" i="33"/>
  <c r="X95" i="33"/>
  <c r="Y95" i="33"/>
  <c r="Z95" i="33"/>
  <c r="AA95" i="33"/>
  <c r="AB95" i="33"/>
  <c r="AC95" i="33"/>
  <c r="AD95" i="33"/>
  <c r="AE95" i="33"/>
  <c r="AF95" i="33"/>
  <c r="AG95" i="33"/>
  <c r="AH95" i="33"/>
  <c r="AI95" i="33"/>
  <c r="AJ95" i="33"/>
  <c r="AK95" i="33"/>
  <c r="AL95" i="33"/>
  <c r="AM95" i="33"/>
  <c r="AN95" i="33"/>
  <c r="AO95" i="33"/>
  <c r="AP95" i="33"/>
  <c r="AQ95" i="33"/>
  <c r="AR95" i="33"/>
  <c r="AS95" i="33"/>
  <c r="AT95" i="33"/>
  <c r="AU95" i="33"/>
  <c r="AV95" i="33"/>
  <c r="AW95" i="33"/>
  <c r="AX95" i="33"/>
  <c r="AY95" i="33"/>
  <c r="AZ95" i="33"/>
  <c r="BA95" i="33"/>
  <c r="BB95" i="33"/>
  <c r="BC95" i="33"/>
  <c r="BD95" i="33"/>
  <c r="C96" i="33"/>
  <c r="D96" i="33"/>
  <c r="E96" i="33"/>
  <c r="F96" i="33"/>
  <c r="G96" i="33"/>
  <c r="H96" i="33"/>
  <c r="I96" i="33"/>
  <c r="J96" i="33"/>
  <c r="K96" i="33"/>
  <c r="L96" i="33"/>
  <c r="M96" i="33"/>
  <c r="N96" i="33"/>
  <c r="R96" i="33"/>
  <c r="V96" i="33"/>
  <c r="W96" i="33"/>
  <c r="X96" i="33"/>
  <c r="Y96" i="33"/>
  <c r="Z96" i="33"/>
  <c r="AA96" i="33"/>
  <c r="AB96" i="33"/>
  <c r="AC96" i="33"/>
  <c r="AD96" i="33"/>
  <c r="AE96" i="33"/>
  <c r="AF96" i="33"/>
  <c r="AG96" i="33"/>
  <c r="AH96" i="33"/>
  <c r="AI96" i="33"/>
  <c r="AJ96" i="33"/>
  <c r="AK96" i="33"/>
  <c r="AL96" i="33"/>
  <c r="AM96" i="33"/>
  <c r="AN96" i="33"/>
  <c r="AO96" i="33"/>
  <c r="AP96" i="33"/>
  <c r="AQ96" i="33"/>
  <c r="AR96" i="33"/>
  <c r="AS96" i="33"/>
  <c r="AT96" i="33"/>
  <c r="AU96" i="33"/>
  <c r="AV96" i="33"/>
  <c r="AW96" i="33"/>
  <c r="AX96" i="33"/>
  <c r="AY96" i="33"/>
  <c r="AZ96" i="33"/>
  <c r="BA96" i="33"/>
  <c r="BB96" i="33"/>
  <c r="BC96" i="33"/>
  <c r="BD96" i="33"/>
  <c r="C97" i="33"/>
  <c r="D97" i="33"/>
  <c r="E97" i="33"/>
  <c r="F97" i="33"/>
  <c r="G97" i="33"/>
  <c r="H97" i="33"/>
  <c r="I97" i="33"/>
  <c r="J97" i="33"/>
  <c r="K97" i="33"/>
  <c r="L97" i="33"/>
  <c r="M97" i="33"/>
  <c r="N97" i="33"/>
  <c r="R97" i="33"/>
  <c r="V97" i="33"/>
  <c r="W97" i="33"/>
  <c r="X97" i="33"/>
  <c r="Y97" i="33"/>
  <c r="Z97" i="33"/>
  <c r="AA97" i="33"/>
  <c r="AB97" i="33"/>
  <c r="AC97" i="33"/>
  <c r="AD97" i="33"/>
  <c r="AE97" i="33"/>
  <c r="AF97" i="33"/>
  <c r="AG97" i="33"/>
  <c r="AH97" i="33"/>
  <c r="AI97" i="33"/>
  <c r="AJ97" i="33"/>
  <c r="AK97" i="33"/>
  <c r="AL97" i="33"/>
  <c r="AM97" i="33"/>
  <c r="AN97" i="33"/>
  <c r="AO97" i="33"/>
  <c r="AP97" i="33"/>
  <c r="AQ97" i="33"/>
  <c r="AR97" i="33"/>
  <c r="AS97" i="33"/>
  <c r="AT97" i="33"/>
  <c r="AU97" i="33"/>
  <c r="AV97" i="33"/>
  <c r="AW97" i="33"/>
  <c r="AX97" i="33"/>
  <c r="AY97" i="33"/>
  <c r="AZ97" i="33"/>
  <c r="BA97" i="33"/>
  <c r="BB97" i="33"/>
  <c r="BC97" i="33"/>
  <c r="BD97" i="33"/>
  <c r="C98" i="33"/>
  <c r="D98" i="33"/>
  <c r="E98" i="33"/>
  <c r="F98" i="33"/>
  <c r="G98" i="33"/>
  <c r="H98" i="33"/>
  <c r="I98" i="33"/>
  <c r="J98" i="33"/>
  <c r="K98" i="33"/>
  <c r="L98" i="33"/>
  <c r="M98" i="33"/>
  <c r="N98" i="33"/>
  <c r="R98" i="33"/>
  <c r="V98" i="33"/>
  <c r="W98" i="33"/>
  <c r="X98" i="33"/>
  <c r="Y98" i="33"/>
  <c r="Z98" i="33"/>
  <c r="AA98" i="33"/>
  <c r="AB98" i="33"/>
  <c r="AC98" i="33"/>
  <c r="AD98" i="33"/>
  <c r="AE98" i="33"/>
  <c r="AF98" i="33"/>
  <c r="AG98" i="33"/>
  <c r="AH98" i="33"/>
  <c r="AI98" i="33"/>
  <c r="AJ98" i="33"/>
  <c r="AK98" i="33"/>
  <c r="AL98" i="33"/>
  <c r="AM98" i="33"/>
  <c r="AN98" i="33"/>
  <c r="AO98" i="33"/>
  <c r="AP98" i="33"/>
  <c r="AQ98" i="33"/>
  <c r="AR98" i="33"/>
  <c r="AS98" i="33"/>
  <c r="AT98" i="33"/>
  <c r="AU98" i="33"/>
  <c r="AV98" i="33"/>
  <c r="AW98" i="33"/>
  <c r="AX98" i="33"/>
  <c r="AY98" i="33"/>
  <c r="AZ98" i="33"/>
  <c r="BA98" i="33"/>
  <c r="BB98" i="33"/>
  <c r="BC98" i="33"/>
  <c r="BD98" i="33"/>
  <c r="C99" i="33"/>
  <c r="D99" i="33"/>
  <c r="E99" i="33"/>
  <c r="F99" i="33"/>
  <c r="G99" i="33"/>
  <c r="H99" i="33"/>
  <c r="I99" i="33"/>
  <c r="J99" i="33"/>
  <c r="K99" i="33"/>
  <c r="L99" i="33"/>
  <c r="M99" i="33"/>
  <c r="N99" i="33"/>
  <c r="R99" i="33"/>
  <c r="V99" i="33"/>
  <c r="W99" i="33"/>
  <c r="X99" i="33"/>
  <c r="Y99" i="33"/>
  <c r="Z99" i="33"/>
  <c r="AA99" i="33"/>
  <c r="AB99" i="33"/>
  <c r="AC99" i="33"/>
  <c r="AD99" i="33"/>
  <c r="AE99" i="33"/>
  <c r="AF99" i="33"/>
  <c r="AG99" i="33"/>
  <c r="AH99" i="33"/>
  <c r="AI99" i="33"/>
  <c r="AJ99" i="33"/>
  <c r="AK99" i="33"/>
  <c r="AL99" i="33"/>
  <c r="AM99" i="33"/>
  <c r="AN99" i="33"/>
  <c r="AO99" i="33"/>
  <c r="AP99" i="33"/>
  <c r="AQ99" i="33"/>
  <c r="AR99" i="33"/>
  <c r="AS99" i="33"/>
  <c r="AT99" i="33"/>
  <c r="AU99" i="33"/>
  <c r="AV99" i="33"/>
  <c r="AW99" i="33"/>
  <c r="AX99" i="33"/>
  <c r="AY99" i="33"/>
  <c r="AZ99" i="33"/>
  <c r="BA99" i="33"/>
  <c r="BB99" i="33"/>
  <c r="BC99" i="33"/>
  <c r="BD99" i="33"/>
  <c r="C100" i="33"/>
  <c r="D100" i="33"/>
  <c r="E100" i="33"/>
  <c r="F100" i="33"/>
  <c r="G100" i="33"/>
  <c r="H100" i="33"/>
  <c r="I100" i="33"/>
  <c r="J100" i="33"/>
  <c r="K100" i="33"/>
  <c r="L100" i="33"/>
  <c r="M100" i="33"/>
  <c r="N100" i="33"/>
  <c r="R100" i="33"/>
  <c r="V100" i="33"/>
  <c r="W100" i="33"/>
  <c r="X100" i="33"/>
  <c r="Y100" i="33"/>
  <c r="Z100" i="33"/>
  <c r="AA100" i="33"/>
  <c r="AB100" i="33"/>
  <c r="AC100" i="33"/>
  <c r="AD100" i="33"/>
  <c r="AE100" i="33"/>
  <c r="AF100" i="33"/>
  <c r="AG100" i="33"/>
  <c r="AH100" i="33"/>
  <c r="AI100" i="33"/>
  <c r="AJ100" i="33"/>
  <c r="AK100" i="33"/>
  <c r="AL100" i="33"/>
  <c r="AM100" i="33"/>
  <c r="AN100" i="33"/>
  <c r="AO100" i="33"/>
  <c r="AP100" i="33"/>
  <c r="AQ100" i="33"/>
  <c r="AR100" i="33"/>
  <c r="AS100" i="33"/>
  <c r="AT100" i="33"/>
  <c r="AU100" i="33"/>
  <c r="AV100" i="33"/>
  <c r="AW100" i="33"/>
  <c r="AX100" i="33"/>
  <c r="AY100" i="33"/>
  <c r="AZ100" i="33"/>
  <c r="BA100" i="33"/>
  <c r="BB100" i="33"/>
  <c r="BC100" i="33"/>
  <c r="BD100" i="33"/>
  <c r="C101" i="33"/>
  <c r="D101" i="33"/>
  <c r="E101" i="33"/>
  <c r="F101" i="33"/>
  <c r="G101" i="33"/>
  <c r="H101" i="33"/>
  <c r="I101" i="33"/>
  <c r="J101" i="33"/>
  <c r="K101" i="33"/>
  <c r="L101" i="33"/>
  <c r="M101" i="33"/>
  <c r="N101" i="33"/>
  <c r="R101" i="33"/>
  <c r="V101" i="33"/>
  <c r="W101" i="33"/>
  <c r="X101" i="33"/>
  <c r="Y101" i="33"/>
  <c r="Z101" i="33"/>
  <c r="AA101" i="33"/>
  <c r="AB101" i="33"/>
  <c r="AC101" i="33"/>
  <c r="AD101" i="33"/>
  <c r="AE101" i="33"/>
  <c r="AF101" i="33"/>
  <c r="AG101" i="33"/>
  <c r="AH101" i="33"/>
  <c r="AI101" i="33"/>
  <c r="AJ101" i="33"/>
  <c r="AK101" i="33"/>
  <c r="AL101" i="33"/>
  <c r="AM101" i="33"/>
  <c r="AN101" i="33"/>
  <c r="AO101" i="33"/>
  <c r="AP101" i="33"/>
  <c r="AQ101" i="33"/>
  <c r="AR101" i="33"/>
  <c r="AS101" i="33"/>
  <c r="AT101" i="33"/>
  <c r="AU101" i="33"/>
  <c r="AV101" i="33"/>
  <c r="AW101" i="33"/>
  <c r="AX101" i="33"/>
  <c r="AY101" i="33"/>
  <c r="AZ101" i="33"/>
  <c r="BA101" i="33"/>
  <c r="BB101" i="33"/>
  <c r="BC101" i="33"/>
  <c r="BD101" i="33"/>
  <c r="C102" i="33"/>
  <c r="D102" i="33"/>
  <c r="E102" i="33"/>
  <c r="F102" i="33"/>
  <c r="G102" i="33"/>
  <c r="H102" i="33"/>
  <c r="I102" i="33"/>
  <c r="J102" i="33"/>
  <c r="K102" i="33"/>
  <c r="L102" i="33"/>
  <c r="M102" i="33"/>
  <c r="N102" i="33"/>
  <c r="R102" i="33"/>
  <c r="V102" i="33"/>
  <c r="W102" i="33"/>
  <c r="X102" i="33"/>
  <c r="Y102" i="33"/>
  <c r="Z102" i="33"/>
  <c r="AA102" i="33"/>
  <c r="AB102" i="33"/>
  <c r="AC102" i="33"/>
  <c r="AD102" i="33"/>
  <c r="AE102" i="33"/>
  <c r="AF102" i="33"/>
  <c r="AG102" i="33"/>
  <c r="AH102" i="33"/>
  <c r="AI102" i="33"/>
  <c r="AJ102" i="33"/>
  <c r="AK102" i="33"/>
  <c r="AL102" i="33"/>
  <c r="AM102" i="33"/>
  <c r="AN102" i="33"/>
  <c r="AO102" i="33"/>
  <c r="AP102" i="33"/>
  <c r="AQ102" i="33"/>
  <c r="AR102" i="33"/>
  <c r="AS102" i="33"/>
  <c r="AT102" i="33"/>
  <c r="AU102" i="33"/>
  <c r="AV102" i="33"/>
  <c r="AW102" i="33"/>
  <c r="AX102" i="33"/>
  <c r="AY102" i="33"/>
  <c r="AZ102" i="33"/>
  <c r="BA102" i="33"/>
  <c r="BB102" i="33"/>
  <c r="BC102" i="33"/>
  <c r="BD102" i="33"/>
  <c r="C103" i="33"/>
  <c r="D103" i="33"/>
  <c r="E103" i="33"/>
  <c r="F103" i="33"/>
  <c r="G103" i="33"/>
  <c r="H103" i="33"/>
  <c r="I103" i="33"/>
  <c r="J103" i="33"/>
  <c r="K103" i="33"/>
  <c r="L103" i="33"/>
  <c r="M103" i="33"/>
  <c r="N103" i="33"/>
  <c r="R103" i="33"/>
  <c r="V103" i="33"/>
  <c r="W103" i="33"/>
  <c r="X103" i="33"/>
  <c r="Y103" i="33"/>
  <c r="Z103" i="33"/>
  <c r="AA103" i="33"/>
  <c r="AB103" i="33"/>
  <c r="AC103" i="33"/>
  <c r="AD103" i="33"/>
  <c r="AE103" i="33"/>
  <c r="AF103" i="33"/>
  <c r="AG103" i="33"/>
  <c r="AH103" i="33"/>
  <c r="AI103" i="33"/>
  <c r="AJ103" i="33"/>
  <c r="AK103" i="33"/>
  <c r="AL103" i="33"/>
  <c r="AM103" i="33"/>
  <c r="AN103" i="33"/>
  <c r="AO103" i="33"/>
  <c r="AP103" i="33"/>
  <c r="AQ103" i="33"/>
  <c r="AR103" i="33"/>
  <c r="AS103" i="33"/>
  <c r="AT103" i="33"/>
  <c r="AU103" i="33"/>
  <c r="AV103" i="33"/>
  <c r="AW103" i="33"/>
  <c r="AX103" i="33"/>
  <c r="AY103" i="33"/>
  <c r="AZ103" i="33"/>
  <c r="BA103" i="33"/>
  <c r="BB103" i="33"/>
  <c r="BC103" i="33"/>
  <c r="BD103" i="33"/>
  <c r="C104" i="33"/>
  <c r="D104" i="33"/>
  <c r="E104" i="33"/>
  <c r="F104" i="33"/>
  <c r="G104" i="33"/>
  <c r="H104" i="33"/>
  <c r="I104" i="33"/>
  <c r="J104" i="33"/>
  <c r="K104" i="33"/>
  <c r="L104" i="33"/>
  <c r="M104" i="33"/>
  <c r="N104" i="33"/>
  <c r="R104" i="33"/>
  <c r="V104" i="33"/>
  <c r="W104" i="33"/>
  <c r="X104" i="33"/>
  <c r="Y104" i="33"/>
  <c r="Z104" i="33"/>
  <c r="AA104" i="33"/>
  <c r="AB104" i="33"/>
  <c r="AC104" i="33"/>
  <c r="AD104" i="33"/>
  <c r="AE104" i="33"/>
  <c r="AF104" i="33"/>
  <c r="AG104" i="33"/>
  <c r="AH104" i="33"/>
  <c r="AI104" i="33"/>
  <c r="AJ104" i="33"/>
  <c r="AK104" i="33"/>
  <c r="AL104" i="33"/>
  <c r="AM104" i="33"/>
  <c r="AN104" i="33"/>
  <c r="AO104" i="33"/>
  <c r="AP104" i="33"/>
  <c r="AQ104" i="33"/>
  <c r="AR104" i="33"/>
  <c r="AS104" i="33"/>
  <c r="AT104" i="33"/>
  <c r="AU104" i="33"/>
  <c r="AV104" i="33"/>
  <c r="AW104" i="33"/>
  <c r="AX104" i="33"/>
  <c r="AY104" i="33"/>
  <c r="AZ104" i="33"/>
  <c r="BA104" i="33"/>
  <c r="BB104" i="33"/>
  <c r="BC104" i="33"/>
  <c r="BD104" i="33"/>
  <c r="C105" i="33"/>
  <c r="D105" i="33"/>
  <c r="E105" i="33"/>
  <c r="F105" i="33"/>
  <c r="G105" i="33"/>
  <c r="H105" i="33"/>
  <c r="I105" i="33"/>
  <c r="J105" i="33"/>
  <c r="K105" i="33"/>
  <c r="L105" i="33"/>
  <c r="M105" i="33"/>
  <c r="N105" i="33"/>
  <c r="R105" i="33"/>
  <c r="V105" i="33"/>
  <c r="W105" i="33"/>
  <c r="X105" i="33"/>
  <c r="Y105" i="33"/>
  <c r="Z105" i="33"/>
  <c r="AA105" i="33"/>
  <c r="AB105" i="33"/>
  <c r="AC105" i="33"/>
  <c r="AD105" i="33"/>
  <c r="AE105" i="33"/>
  <c r="AF105" i="33"/>
  <c r="AG105" i="33"/>
  <c r="AH105" i="33"/>
  <c r="AI105" i="33"/>
  <c r="AJ105" i="33"/>
  <c r="AK105" i="33"/>
  <c r="AL105" i="33"/>
  <c r="AM105" i="33"/>
  <c r="AN105" i="33"/>
  <c r="AO105" i="33"/>
  <c r="AP105" i="33"/>
  <c r="AQ105" i="33"/>
  <c r="AR105" i="33"/>
  <c r="AS105" i="33"/>
  <c r="AT105" i="33"/>
  <c r="AU105" i="33"/>
  <c r="AV105" i="33"/>
  <c r="AW105" i="33"/>
  <c r="AX105" i="33"/>
  <c r="AY105" i="33"/>
  <c r="AZ105" i="33"/>
  <c r="BA105" i="33"/>
  <c r="BB105" i="33"/>
  <c r="BC105" i="33"/>
  <c r="BD105" i="33"/>
  <c r="C106" i="33"/>
  <c r="D106" i="33"/>
  <c r="E106" i="33"/>
  <c r="F106" i="33"/>
  <c r="G106" i="33"/>
  <c r="H106" i="33"/>
  <c r="I106" i="33"/>
  <c r="J106" i="33"/>
  <c r="K106" i="33"/>
  <c r="L106" i="33"/>
  <c r="M106" i="33"/>
  <c r="N106" i="33"/>
  <c r="R106" i="33"/>
  <c r="V106" i="33"/>
  <c r="W106" i="33"/>
  <c r="X106" i="33"/>
  <c r="Y106" i="33"/>
  <c r="Z106" i="33"/>
  <c r="AA106" i="33"/>
  <c r="AB106" i="33"/>
  <c r="AC106" i="33"/>
  <c r="AD106" i="33"/>
  <c r="AE106" i="33"/>
  <c r="AF106" i="33"/>
  <c r="AG106" i="33"/>
  <c r="AH106" i="33"/>
  <c r="AI106" i="33"/>
  <c r="AJ106" i="33"/>
  <c r="AK106" i="33"/>
  <c r="AL106" i="33"/>
  <c r="AM106" i="33"/>
  <c r="AN106" i="33"/>
  <c r="AO106" i="33"/>
  <c r="AP106" i="33"/>
  <c r="AQ106" i="33"/>
  <c r="AR106" i="33"/>
  <c r="AS106" i="33"/>
  <c r="AT106" i="33"/>
  <c r="AU106" i="33"/>
  <c r="AV106" i="33"/>
  <c r="AW106" i="33"/>
  <c r="AX106" i="33"/>
  <c r="AY106" i="33"/>
  <c r="AZ106" i="33"/>
  <c r="BA106" i="33"/>
  <c r="BB106" i="33"/>
  <c r="BC106" i="33"/>
  <c r="BD106" i="33"/>
  <c r="C107" i="33"/>
  <c r="D107" i="33"/>
  <c r="E107" i="33"/>
  <c r="F107" i="33"/>
  <c r="G107" i="33"/>
  <c r="H107" i="33"/>
  <c r="I107" i="33"/>
  <c r="J107" i="33"/>
  <c r="K107" i="33"/>
  <c r="L107" i="33"/>
  <c r="M107" i="33"/>
  <c r="N107" i="33"/>
  <c r="R107" i="33"/>
  <c r="V107" i="33"/>
  <c r="W107" i="33"/>
  <c r="X107" i="33"/>
  <c r="Y107" i="33"/>
  <c r="Z107" i="33"/>
  <c r="AA107" i="33"/>
  <c r="AB107" i="33"/>
  <c r="AC107" i="33"/>
  <c r="AD107" i="33"/>
  <c r="AE107" i="33"/>
  <c r="AF107" i="33"/>
  <c r="AG107" i="33"/>
  <c r="AH107" i="33"/>
  <c r="AI107" i="33"/>
  <c r="AJ107" i="33"/>
  <c r="AK107" i="33"/>
  <c r="AL107" i="33"/>
  <c r="AM107" i="33"/>
  <c r="AN107" i="33"/>
  <c r="AO107" i="33"/>
  <c r="AP107" i="33"/>
  <c r="AQ107" i="33"/>
  <c r="AR107" i="33"/>
  <c r="AS107" i="33"/>
  <c r="AT107" i="33"/>
  <c r="AU107" i="33"/>
  <c r="AV107" i="33"/>
  <c r="AW107" i="33"/>
  <c r="AX107" i="33"/>
  <c r="AY107" i="33"/>
  <c r="AZ107" i="33"/>
  <c r="BA107" i="33"/>
  <c r="BB107" i="33"/>
  <c r="BC107" i="33"/>
  <c r="BD107" i="33"/>
  <c r="C108" i="33"/>
  <c r="D108" i="33"/>
  <c r="E108" i="33"/>
  <c r="F108" i="33"/>
  <c r="G108" i="33"/>
  <c r="H108" i="33"/>
  <c r="I108" i="33"/>
  <c r="J108" i="33"/>
  <c r="K108" i="33"/>
  <c r="L108" i="33"/>
  <c r="M108" i="33"/>
  <c r="N108" i="33"/>
  <c r="R108" i="33"/>
  <c r="V108" i="33"/>
  <c r="W108" i="33"/>
  <c r="X108" i="33"/>
  <c r="Y108" i="33"/>
  <c r="Z108" i="33"/>
  <c r="AA108" i="33"/>
  <c r="AB108" i="33"/>
  <c r="AC108" i="33"/>
  <c r="AD108" i="33"/>
  <c r="AE108" i="33"/>
  <c r="AF108" i="33"/>
  <c r="AG108" i="33"/>
  <c r="AH108" i="33"/>
  <c r="AI108" i="33"/>
  <c r="AJ108" i="33"/>
  <c r="AK108" i="33"/>
  <c r="AL108" i="33"/>
  <c r="AM108" i="33"/>
  <c r="AN108" i="33"/>
  <c r="AO108" i="33"/>
  <c r="AP108" i="33"/>
  <c r="AQ108" i="33"/>
  <c r="AR108" i="33"/>
  <c r="AS108" i="33"/>
  <c r="AT108" i="33"/>
  <c r="AU108" i="33"/>
  <c r="AV108" i="33"/>
  <c r="AW108" i="33"/>
  <c r="AX108" i="33"/>
  <c r="AY108" i="33"/>
  <c r="AZ108" i="33"/>
  <c r="BA108" i="33"/>
  <c r="BB108" i="33"/>
  <c r="BC108" i="33"/>
  <c r="BD108" i="33"/>
  <c r="C109" i="33"/>
  <c r="D109" i="33"/>
  <c r="E109" i="33"/>
  <c r="F109" i="33"/>
  <c r="G109" i="33"/>
  <c r="H109" i="33"/>
  <c r="I109" i="33"/>
  <c r="J109" i="33"/>
  <c r="K109" i="33"/>
  <c r="L109" i="33"/>
  <c r="M109" i="33"/>
  <c r="N109" i="33"/>
  <c r="R109" i="33"/>
  <c r="V109" i="33"/>
  <c r="W109" i="33"/>
  <c r="X109" i="33"/>
  <c r="Y109" i="33"/>
  <c r="Z109" i="33"/>
  <c r="AA109" i="33"/>
  <c r="AB109" i="33"/>
  <c r="AC109" i="33"/>
  <c r="AD109" i="33"/>
  <c r="AE109" i="33"/>
  <c r="AF109" i="33"/>
  <c r="AG109" i="33"/>
  <c r="AH109" i="33"/>
  <c r="AI109" i="33"/>
  <c r="AJ109" i="33"/>
  <c r="AK109" i="33"/>
  <c r="AL109" i="33"/>
  <c r="AM109" i="33"/>
  <c r="AN109" i="33"/>
  <c r="AO109" i="33"/>
  <c r="AP109" i="33"/>
  <c r="AQ109" i="33"/>
  <c r="AR109" i="33"/>
  <c r="AS109" i="33"/>
  <c r="AT109" i="33"/>
  <c r="AU109" i="33"/>
  <c r="AV109" i="33"/>
  <c r="AW109" i="33"/>
  <c r="AX109" i="33"/>
  <c r="AY109" i="33"/>
  <c r="AZ109" i="33"/>
  <c r="BA109" i="33"/>
  <c r="BB109" i="33"/>
  <c r="BC109" i="33"/>
  <c r="BD109" i="33"/>
  <c r="C110" i="33"/>
  <c r="D110" i="33"/>
  <c r="E110" i="33"/>
  <c r="F110" i="33"/>
  <c r="G110" i="33"/>
  <c r="H110" i="33"/>
  <c r="I110" i="33"/>
  <c r="J110" i="33"/>
  <c r="K110" i="33"/>
  <c r="L110" i="33"/>
  <c r="M110" i="33"/>
  <c r="N110" i="33"/>
  <c r="R110" i="33"/>
  <c r="V110" i="33"/>
  <c r="W110" i="33"/>
  <c r="X110" i="33"/>
  <c r="Y110" i="33"/>
  <c r="Z110" i="33"/>
  <c r="AA110" i="33"/>
  <c r="AB110" i="33"/>
  <c r="AC110" i="33"/>
  <c r="AD110" i="33"/>
  <c r="AE110" i="33"/>
  <c r="AF110" i="33"/>
  <c r="AG110" i="33"/>
  <c r="AH110" i="33"/>
  <c r="AI110" i="33"/>
  <c r="AJ110" i="33"/>
  <c r="AK110" i="33"/>
  <c r="AL110" i="33"/>
  <c r="AM110" i="33"/>
  <c r="AN110" i="33"/>
  <c r="AO110" i="33"/>
  <c r="AP110" i="33"/>
  <c r="AQ110" i="33"/>
  <c r="AR110" i="33"/>
  <c r="AS110" i="33"/>
  <c r="AT110" i="33"/>
  <c r="AU110" i="33"/>
  <c r="AV110" i="33"/>
  <c r="AW110" i="33"/>
  <c r="AX110" i="33"/>
  <c r="AY110" i="33"/>
  <c r="AZ110" i="33"/>
  <c r="BA110" i="33"/>
  <c r="BB110" i="33"/>
  <c r="BC110" i="33"/>
  <c r="BD110" i="33"/>
  <c r="BD61" i="33"/>
  <c r="BC61" i="33"/>
  <c r="BB61" i="33"/>
  <c r="BA61" i="33"/>
  <c r="AZ61" i="33"/>
  <c r="AY61" i="33"/>
  <c r="AX61" i="33"/>
  <c r="AW61" i="33"/>
  <c r="AV61" i="33"/>
  <c r="AU61" i="33"/>
  <c r="AT61" i="33"/>
  <c r="AS61" i="33"/>
  <c r="AR61" i="33"/>
  <c r="AQ61" i="33"/>
  <c r="AP61" i="33"/>
  <c r="AO61" i="33"/>
  <c r="AN61" i="33"/>
  <c r="AM61" i="33"/>
  <c r="AL61" i="33"/>
  <c r="AK61" i="33"/>
  <c r="AJ61" i="33"/>
  <c r="AI61" i="33"/>
  <c r="AH61" i="33"/>
  <c r="AG61" i="33"/>
  <c r="AF61" i="33"/>
  <c r="AE61" i="33"/>
  <c r="AD61" i="33"/>
  <c r="AC61" i="33"/>
  <c r="AB61" i="33"/>
  <c r="AA61" i="33"/>
  <c r="Z61" i="33"/>
  <c r="Y61" i="33"/>
  <c r="X61" i="33"/>
  <c r="W61" i="33"/>
  <c r="V61" i="33"/>
  <c r="R61" i="33"/>
  <c r="N61" i="33"/>
  <c r="M61" i="33"/>
  <c r="L61" i="33"/>
  <c r="K61" i="33"/>
  <c r="J61" i="33"/>
  <c r="I61" i="33"/>
  <c r="H61" i="33"/>
  <c r="G61" i="33"/>
  <c r="F61" i="33"/>
  <c r="E61" i="33"/>
  <c r="D61" i="33"/>
  <c r="C61" i="33"/>
  <c r="AT115" i="33"/>
  <c r="AU115" i="33"/>
  <c r="AV115" i="33"/>
  <c r="AW115" i="33"/>
  <c r="AX115" i="33"/>
  <c r="AY115" i="33"/>
  <c r="AZ115" i="33"/>
  <c r="BA115" i="33"/>
  <c r="BB115" i="33"/>
  <c r="BC115" i="33"/>
  <c r="BD115" i="33"/>
  <c r="AT116" i="33"/>
  <c r="AU116" i="33"/>
  <c r="AV116" i="33"/>
  <c r="AW116" i="33"/>
  <c r="AX116" i="33"/>
  <c r="AY116" i="33"/>
  <c r="AZ116" i="33"/>
  <c r="BA116" i="33"/>
  <c r="BB116" i="33"/>
  <c r="BC116" i="33"/>
  <c r="BD116" i="33"/>
  <c r="AT117" i="33"/>
  <c r="AU117" i="33"/>
  <c r="AV117" i="33"/>
  <c r="AW117" i="33"/>
  <c r="AX117" i="33"/>
  <c r="AY117" i="33"/>
  <c r="AZ117" i="33"/>
  <c r="BA117" i="33"/>
  <c r="BB117" i="33"/>
  <c r="BC117" i="33"/>
  <c r="BD117" i="33"/>
  <c r="AT118" i="33"/>
  <c r="AU118" i="33"/>
  <c r="AV118" i="33"/>
  <c r="AW118" i="33"/>
  <c r="AX118" i="33"/>
  <c r="AY118" i="33"/>
  <c r="AZ118" i="33"/>
  <c r="BA118" i="33"/>
  <c r="BB118" i="33"/>
  <c r="BC118" i="33"/>
  <c r="BD118" i="33"/>
  <c r="AT119" i="33"/>
  <c r="AU119" i="33"/>
  <c r="AV119" i="33"/>
  <c r="AW119" i="33"/>
  <c r="AX119" i="33"/>
  <c r="AY119" i="33"/>
  <c r="AZ119" i="33"/>
  <c r="BA119" i="33"/>
  <c r="BB119" i="33"/>
  <c r="BC119" i="33"/>
  <c r="BD119" i="33"/>
  <c r="AT120" i="33"/>
  <c r="AU120" i="33"/>
  <c r="AV120" i="33"/>
  <c r="AW120" i="33"/>
  <c r="AX120" i="33"/>
  <c r="AY120" i="33"/>
  <c r="AZ120" i="33"/>
  <c r="BA120" i="33"/>
  <c r="BB120" i="33"/>
  <c r="BC120" i="33"/>
  <c r="BD120" i="33"/>
  <c r="AT121" i="33"/>
  <c r="AU121" i="33"/>
  <c r="AV121" i="33"/>
  <c r="AW121" i="33"/>
  <c r="AX121" i="33"/>
  <c r="AY121" i="33"/>
  <c r="AZ121" i="33"/>
  <c r="BA121" i="33"/>
  <c r="BB121" i="33"/>
  <c r="BC121" i="33"/>
  <c r="BD121" i="33"/>
  <c r="AT122" i="33"/>
  <c r="AU122" i="33"/>
  <c r="AV122" i="33"/>
  <c r="AW122" i="33"/>
  <c r="AX122" i="33"/>
  <c r="AY122" i="33"/>
  <c r="AZ122" i="33"/>
  <c r="BA122" i="33"/>
  <c r="BB122" i="33"/>
  <c r="BC122" i="33"/>
  <c r="BD122" i="33"/>
  <c r="AT123" i="33"/>
  <c r="AU123" i="33"/>
  <c r="AV123" i="33"/>
  <c r="AW123" i="33"/>
  <c r="AX123" i="33"/>
  <c r="AY123" i="33"/>
  <c r="AZ123" i="33"/>
  <c r="BA123" i="33"/>
  <c r="BB123" i="33"/>
  <c r="BC123" i="33"/>
  <c r="BD123" i="33"/>
  <c r="AT124" i="33"/>
  <c r="AU124" i="33"/>
  <c r="AV124" i="33"/>
  <c r="AW124" i="33"/>
  <c r="AX124" i="33"/>
  <c r="AY124" i="33"/>
  <c r="AZ124" i="33"/>
  <c r="BA124" i="33"/>
  <c r="BB124" i="33"/>
  <c r="BC124" i="33"/>
  <c r="BD124" i="33"/>
  <c r="AT125" i="33"/>
  <c r="AU125" i="33"/>
  <c r="AV125" i="33"/>
  <c r="AW125" i="33"/>
  <c r="AX125" i="33"/>
  <c r="AY125" i="33"/>
  <c r="AZ125" i="33"/>
  <c r="BA125" i="33"/>
  <c r="BB125" i="33"/>
  <c r="BC125" i="33"/>
  <c r="BD125" i="33"/>
  <c r="AT126" i="33"/>
  <c r="AU126" i="33"/>
  <c r="AV126" i="33"/>
  <c r="AW126" i="33"/>
  <c r="AX126" i="33"/>
  <c r="AY126" i="33"/>
  <c r="AZ126" i="33"/>
  <c r="BA126" i="33"/>
  <c r="BB126" i="33"/>
  <c r="BC126" i="33"/>
  <c r="BD126" i="33"/>
  <c r="AT127" i="33"/>
  <c r="AU127" i="33"/>
  <c r="AV127" i="33"/>
  <c r="AW127" i="33"/>
  <c r="AX127" i="33"/>
  <c r="AY127" i="33"/>
  <c r="AZ127" i="33"/>
  <c r="BA127" i="33"/>
  <c r="BB127" i="33"/>
  <c r="BC127" i="33"/>
  <c r="BD127" i="33"/>
  <c r="AT128" i="33"/>
  <c r="AU128" i="33"/>
  <c r="AV128" i="33"/>
  <c r="AW128" i="33"/>
  <c r="AX128" i="33"/>
  <c r="AY128" i="33"/>
  <c r="AZ128" i="33"/>
  <c r="BA128" i="33"/>
  <c r="BB128" i="33"/>
  <c r="BC128" i="33"/>
  <c r="BD128" i="33"/>
  <c r="AT129" i="33"/>
  <c r="AU129" i="33"/>
  <c r="AV129" i="33"/>
  <c r="AW129" i="33"/>
  <c r="AX129" i="33"/>
  <c r="AY129" i="33"/>
  <c r="AZ129" i="33"/>
  <c r="BA129" i="33"/>
  <c r="BB129" i="33"/>
  <c r="BC129" i="33"/>
  <c r="BD129" i="33"/>
  <c r="AT130" i="33"/>
  <c r="AU130" i="33"/>
  <c r="AV130" i="33"/>
  <c r="AW130" i="33"/>
  <c r="AX130" i="33"/>
  <c r="AY130" i="33"/>
  <c r="AZ130" i="33"/>
  <c r="BA130" i="33"/>
  <c r="BB130" i="33"/>
  <c r="BC130" i="33"/>
  <c r="BD130" i="33"/>
  <c r="AT131" i="33"/>
  <c r="AU131" i="33"/>
  <c r="AV131" i="33"/>
  <c r="AW131" i="33"/>
  <c r="AX131" i="33"/>
  <c r="AY131" i="33"/>
  <c r="AZ131" i="33"/>
  <c r="BA131" i="33"/>
  <c r="BB131" i="33"/>
  <c r="BC131" i="33"/>
  <c r="BD131" i="33"/>
  <c r="AT132" i="33"/>
  <c r="AU132" i="33"/>
  <c r="AV132" i="33"/>
  <c r="AW132" i="33"/>
  <c r="AX132" i="33"/>
  <c r="AY132" i="33"/>
  <c r="AZ132" i="33"/>
  <c r="BA132" i="33"/>
  <c r="BB132" i="33"/>
  <c r="BC132" i="33"/>
  <c r="BD132" i="33"/>
  <c r="AT133" i="33"/>
  <c r="AU133" i="33"/>
  <c r="AV133" i="33"/>
  <c r="AW133" i="33"/>
  <c r="AX133" i="33"/>
  <c r="AY133" i="33"/>
  <c r="AZ133" i="33"/>
  <c r="BA133" i="33"/>
  <c r="BB133" i="33"/>
  <c r="BC133" i="33"/>
  <c r="BD133" i="33"/>
  <c r="AT134" i="33"/>
  <c r="AU134" i="33"/>
  <c r="AV134" i="33"/>
  <c r="AW134" i="33"/>
  <c r="AX134" i="33"/>
  <c r="AY134" i="33"/>
  <c r="AZ134" i="33"/>
  <c r="BA134" i="33"/>
  <c r="BB134" i="33"/>
  <c r="BC134" i="33"/>
  <c r="BD134" i="33"/>
  <c r="AT135" i="33"/>
  <c r="AU135" i="33"/>
  <c r="AV135" i="33"/>
  <c r="AW135" i="33"/>
  <c r="AX135" i="33"/>
  <c r="AY135" i="33"/>
  <c r="AZ135" i="33"/>
  <c r="BA135" i="33"/>
  <c r="BB135" i="33"/>
  <c r="BC135" i="33"/>
  <c r="BD135" i="33"/>
  <c r="AT136" i="33"/>
  <c r="AU136" i="33"/>
  <c r="AV136" i="33"/>
  <c r="AW136" i="33"/>
  <c r="AX136" i="33"/>
  <c r="AY136" i="33"/>
  <c r="AZ136" i="33"/>
  <c r="BA136" i="33"/>
  <c r="BB136" i="33"/>
  <c r="BC136" i="33"/>
  <c r="BD136" i="33"/>
  <c r="AT137" i="33"/>
  <c r="AU137" i="33"/>
  <c r="AV137" i="33"/>
  <c r="AW137" i="33"/>
  <c r="AX137" i="33"/>
  <c r="AY137" i="33"/>
  <c r="AZ137" i="33"/>
  <c r="BA137" i="33"/>
  <c r="BB137" i="33"/>
  <c r="BC137" i="33"/>
  <c r="BD137" i="33"/>
  <c r="AT138" i="33"/>
  <c r="AU138" i="33"/>
  <c r="AV138" i="33"/>
  <c r="AW138" i="33"/>
  <c r="AX138" i="33"/>
  <c r="AY138" i="33"/>
  <c r="AZ138" i="33"/>
  <c r="BA138" i="33"/>
  <c r="BB138" i="33"/>
  <c r="BC138" i="33"/>
  <c r="BD138" i="33"/>
  <c r="AT139" i="33"/>
  <c r="AU139" i="33"/>
  <c r="AV139" i="33"/>
  <c r="AW139" i="33"/>
  <c r="AX139" i="33"/>
  <c r="AY139" i="33"/>
  <c r="AZ139" i="33"/>
  <c r="BA139" i="33"/>
  <c r="BB139" i="33"/>
  <c r="BC139" i="33"/>
  <c r="BD139" i="33"/>
  <c r="AT140" i="33"/>
  <c r="AU140" i="33"/>
  <c r="AV140" i="33"/>
  <c r="AW140" i="33"/>
  <c r="AX140" i="33"/>
  <c r="AY140" i="33"/>
  <c r="AZ140" i="33"/>
  <c r="BA140" i="33"/>
  <c r="BB140" i="33"/>
  <c r="BC140" i="33"/>
  <c r="BD140" i="33"/>
  <c r="AT141" i="33"/>
  <c r="AU141" i="33"/>
  <c r="AV141" i="33"/>
  <c r="AW141" i="33"/>
  <c r="AX141" i="33"/>
  <c r="AY141" i="33"/>
  <c r="AZ141" i="33"/>
  <c r="BA141" i="33"/>
  <c r="BB141" i="33"/>
  <c r="BC141" i="33"/>
  <c r="BD141" i="33"/>
  <c r="AT142" i="33"/>
  <c r="AU142" i="33"/>
  <c r="AV142" i="33"/>
  <c r="AW142" i="33"/>
  <c r="AX142" i="33"/>
  <c r="AY142" i="33"/>
  <c r="AZ142" i="33"/>
  <c r="BA142" i="33"/>
  <c r="BB142" i="33"/>
  <c r="BC142" i="33"/>
  <c r="BD142" i="33"/>
  <c r="AT143" i="33"/>
  <c r="AU143" i="33"/>
  <c r="AV143" i="33"/>
  <c r="AW143" i="33"/>
  <c r="AX143" i="33"/>
  <c r="AY143" i="33"/>
  <c r="AZ143" i="33"/>
  <c r="BA143" i="33"/>
  <c r="BB143" i="33"/>
  <c r="BC143" i="33"/>
  <c r="BD143" i="33"/>
  <c r="AT144" i="33"/>
  <c r="AU144" i="33"/>
  <c r="AV144" i="33"/>
  <c r="AW144" i="33"/>
  <c r="AX144" i="33"/>
  <c r="AY144" i="33"/>
  <c r="AZ144" i="33"/>
  <c r="BA144" i="33"/>
  <c r="BB144" i="33"/>
  <c r="BC144" i="33"/>
  <c r="BD144" i="33"/>
  <c r="AT145" i="33"/>
  <c r="AU145" i="33"/>
  <c r="AV145" i="33"/>
  <c r="AW145" i="33"/>
  <c r="AX145" i="33"/>
  <c r="AY145" i="33"/>
  <c r="AZ145" i="33"/>
  <c r="BA145" i="33"/>
  <c r="BB145" i="33"/>
  <c r="BC145" i="33"/>
  <c r="BD145" i="33"/>
  <c r="AT146" i="33"/>
  <c r="AU146" i="33"/>
  <c r="AV146" i="33"/>
  <c r="AW146" i="33"/>
  <c r="AX146" i="33"/>
  <c r="AY146" i="33"/>
  <c r="AZ146" i="33"/>
  <c r="BA146" i="33"/>
  <c r="BB146" i="33"/>
  <c r="BC146" i="33"/>
  <c r="BD146" i="33"/>
  <c r="AT147" i="33"/>
  <c r="AU147" i="33"/>
  <c r="AV147" i="33"/>
  <c r="AW147" i="33"/>
  <c r="AX147" i="33"/>
  <c r="AY147" i="33"/>
  <c r="AZ147" i="33"/>
  <c r="BA147" i="33"/>
  <c r="BB147" i="33"/>
  <c r="BC147" i="33"/>
  <c r="BD147" i="33"/>
  <c r="AT148" i="33"/>
  <c r="AU148" i="33"/>
  <c r="AV148" i="33"/>
  <c r="AW148" i="33"/>
  <c r="AX148" i="33"/>
  <c r="AY148" i="33"/>
  <c r="AZ148" i="33"/>
  <c r="BA148" i="33"/>
  <c r="BB148" i="33"/>
  <c r="BC148" i="33"/>
  <c r="BD148" i="33"/>
  <c r="AT149" i="33"/>
  <c r="AU149" i="33"/>
  <c r="AV149" i="33"/>
  <c r="AW149" i="33"/>
  <c r="AX149" i="33"/>
  <c r="AY149" i="33"/>
  <c r="AZ149" i="33"/>
  <c r="BA149" i="33"/>
  <c r="BB149" i="33"/>
  <c r="BC149" i="33"/>
  <c r="BD149" i="33"/>
  <c r="AT150" i="33"/>
  <c r="AU150" i="33"/>
  <c r="AV150" i="33"/>
  <c r="AW150" i="33"/>
  <c r="AX150" i="33"/>
  <c r="AY150" i="33"/>
  <c r="AZ150" i="33"/>
  <c r="BA150" i="33"/>
  <c r="BB150" i="33"/>
  <c r="BC150" i="33"/>
  <c r="BD150" i="33"/>
  <c r="AT151" i="33"/>
  <c r="AU151" i="33"/>
  <c r="AV151" i="33"/>
  <c r="AW151" i="33"/>
  <c r="AX151" i="33"/>
  <c r="AY151" i="33"/>
  <c r="AZ151" i="33"/>
  <c r="BA151" i="33"/>
  <c r="BB151" i="33"/>
  <c r="BC151" i="33"/>
  <c r="BD151" i="33"/>
  <c r="AT152" i="33"/>
  <c r="AU152" i="33"/>
  <c r="AV152" i="33"/>
  <c r="AW152" i="33"/>
  <c r="AX152" i="33"/>
  <c r="AY152" i="33"/>
  <c r="AZ152" i="33"/>
  <c r="BA152" i="33"/>
  <c r="BB152" i="33"/>
  <c r="BC152" i="33"/>
  <c r="BD152" i="33"/>
  <c r="AT153" i="33"/>
  <c r="AU153" i="33"/>
  <c r="AV153" i="33"/>
  <c r="AW153" i="33"/>
  <c r="AX153" i="33"/>
  <c r="AY153" i="33"/>
  <c r="AZ153" i="33"/>
  <c r="BA153" i="33"/>
  <c r="BB153" i="33"/>
  <c r="BC153" i="33"/>
  <c r="BD153" i="33"/>
  <c r="AT154" i="33"/>
  <c r="AU154" i="33"/>
  <c r="AV154" i="33"/>
  <c r="AW154" i="33"/>
  <c r="AX154" i="33"/>
  <c r="AY154" i="33"/>
  <c r="AZ154" i="33"/>
  <c r="BA154" i="33"/>
  <c r="BB154" i="33"/>
  <c r="BC154" i="33"/>
  <c r="BD154" i="33"/>
  <c r="AT155" i="33"/>
  <c r="AU155" i="33"/>
  <c r="AV155" i="33"/>
  <c r="AW155" i="33"/>
  <c r="AX155" i="33"/>
  <c r="AY155" i="33"/>
  <c r="AZ155" i="33"/>
  <c r="BA155" i="33"/>
  <c r="BB155" i="33"/>
  <c r="BC155" i="33"/>
  <c r="BD155" i="33"/>
  <c r="AT156" i="33"/>
  <c r="AU156" i="33"/>
  <c r="AV156" i="33"/>
  <c r="AW156" i="33"/>
  <c r="AX156" i="33"/>
  <c r="AY156" i="33"/>
  <c r="AZ156" i="33"/>
  <c r="BA156" i="33"/>
  <c r="BB156" i="33"/>
  <c r="BC156" i="33"/>
  <c r="BD156" i="33"/>
  <c r="AT157" i="33"/>
  <c r="AU157" i="33"/>
  <c r="AV157" i="33"/>
  <c r="AW157" i="33"/>
  <c r="AX157" i="33"/>
  <c r="AY157" i="33"/>
  <c r="AZ157" i="33"/>
  <c r="BA157" i="33"/>
  <c r="BB157" i="33"/>
  <c r="BC157" i="33"/>
  <c r="BD157" i="33"/>
  <c r="AT158" i="33"/>
  <c r="AU158" i="33"/>
  <c r="AV158" i="33"/>
  <c r="AW158" i="33"/>
  <c r="AX158" i="33"/>
  <c r="AY158" i="33"/>
  <c r="AZ158" i="33"/>
  <c r="BA158" i="33"/>
  <c r="BB158" i="33"/>
  <c r="BC158" i="33"/>
  <c r="BD158" i="33"/>
  <c r="AT159" i="33"/>
  <c r="AU159" i="33"/>
  <c r="AV159" i="33"/>
  <c r="AW159" i="33"/>
  <c r="AX159" i="33"/>
  <c r="AY159" i="33"/>
  <c r="AZ159" i="33"/>
  <c r="BA159" i="33"/>
  <c r="BB159" i="33"/>
  <c r="BC159" i="33"/>
  <c r="BD159" i="33"/>
  <c r="AT160" i="33"/>
  <c r="AU160" i="33"/>
  <c r="AV160" i="33"/>
  <c r="AW160" i="33"/>
  <c r="AX160" i="33"/>
  <c r="AY160" i="33"/>
  <c r="AZ160" i="33"/>
  <c r="BA160" i="33"/>
  <c r="BB160" i="33"/>
  <c r="BC160" i="33"/>
  <c r="BD160" i="33"/>
  <c r="AT161" i="33"/>
  <c r="AU161" i="33"/>
  <c r="AV161" i="33"/>
  <c r="AW161" i="33"/>
  <c r="AX161" i="33"/>
  <c r="AY161" i="33"/>
  <c r="AZ161" i="33"/>
  <c r="BA161" i="33"/>
  <c r="BB161" i="33"/>
  <c r="BC161" i="33"/>
  <c r="BD161" i="33"/>
  <c r="AT162" i="33"/>
  <c r="AU162" i="33"/>
  <c r="AV162" i="33"/>
  <c r="AW162" i="33"/>
  <c r="AX162" i="33"/>
  <c r="AY162" i="33"/>
  <c r="AZ162" i="33"/>
  <c r="BA162" i="33"/>
  <c r="BB162" i="33"/>
  <c r="BC162" i="33"/>
  <c r="BD162" i="33"/>
  <c r="AT163" i="33"/>
  <c r="AU163" i="33"/>
  <c r="AV163" i="33"/>
  <c r="AW163" i="33"/>
  <c r="AX163" i="33"/>
  <c r="AY163" i="33"/>
  <c r="AZ163" i="33"/>
  <c r="BA163" i="33"/>
  <c r="BB163" i="33"/>
  <c r="BC163" i="33"/>
  <c r="BD163" i="33"/>
  <c r="BD114" i="33"/>
  <c r="BC114" i="33"/>
  <c r="BB114" i="33"/>
  <c r="BA114" i="33"/>
  <c r="AZ114" i="33"/>
  <c r="AY114" i="33"/>
  <c r="AX114" i="33"/>
  <c r="AW114" i="33"/>
  <c r="AV114" i="33"/>
  <c r="AU114" i="33"/>
  <c r="AT114" i="33"/>
  <c r="AL115" i="33"/>
  <c r="AM115" i="33"/>
  <c r="AN115" i="33"/>
  <c r="AO115" i="33"/>
  <c r="AP115" i="33"/>
  <c r="AQ115" i="33"/>
  <c r="AR115" i="33"/>
  <c r="AS115" i="33"/>
  <c r="AL116" i="33"/>
  <c r="AM116" i="33"/>
  <c r="AN116" i="33"/>
  <c r="AO116" i="33"/>
  <c r="AP116" i="33"/>
  <c r="AQ116" i="33"/>
  <c r="AR116" i="33"/>
  <c r="AS116" i="33"/>
  <c r="AL117" i="33"/>
  <c r="AM117" i="33"/>
  <c r="AN117" i="33"/>
  <c r="AO117" i="33"/>
  <c r="AP117" i="33"/>
  <c r="AQ117" i="33"/>
  <c r="AR117" i="33"/>
  <c r="AS117" i="33"/>
  <c r="AL118" i="33"/>
  <c r="AM118" i="33"/>
  <c r="AN118" i="33"/>
  <c r="AO118" i="33"/>
  <c r="AP118" i="33"/>
  <c r="AQ118" i="33"/>
  <c r="AR118" i="33"/>
  <c r="AS118" i="33"/>
  <c r="AL119" i="33"/>
  <c r="AM119" i="33"/>
  <c r="AN119" i="33"/>
  <c r="AO119" i="33"/>
  <c r="AP119" i="33"/>
  <c r="AQ119" i="33"/>
  <c r="AR119" i="33"/>
  <c r="AS119" i="33"/>
  <c r="AL120" i="33"/>
  <c r="AM120" i="33"/>
  <c r="AN120" i="33"/>
  <c r="AO120" i="33"/>
  <c r="AP120" i="33"/>
  <c r="AQ120" i="33"/>
  <c r="AR120" i="33"/>
  <c r="AS120" i="33"/>
  <c r="AL121" i="33"/>
  <c r="AM121" i="33"/>
  <c r="AN121" i="33"/>
  <c r="AO121" i="33"/>
  <c r="AP121" i="33"/>
  <c r="AQ121" i="33"/>
  <c r="AR121" i="33"/>
  <c r="AS121" i="33"/>
  <c r="AL122" i="33"/>
  <c r="AM122" i="33"/>
  <c r="AN122" i="33"/>
  <c r="AO122" i="33"/>
  <c r="AP122" i="33"/>
  <c r="AQ122" i="33"/>
  <c r="AR122" i="33"/>
  <c r="AS122" i="33"/>
  <c r="AL123" i="33"/>
  <c r="AM123" i="33"/>
  <c r="AN123" i="33"/>
  <c r="AO123" i="33"/>
  <c r="AP123" i="33"/>
  <c r="AQ123" i="33"/>
  <c r="AR123" i="33"/>
  <c r="AS123" i="33"/>
  <c r="AL124" i="33"/>
  <c r="AM124" i="33"/>
  <c r="AN124" i="33"/>
  <c r="AO124" i="33"/>
  <c r="AP124" i="33"/>
  <c r="AQ124" i="33"/>
  <c r="AR124" i="33"/>
  <c r="AS124" i="33"/>
  <c r="AL125" i="33"/>
  <c r="AM125" i="33"/>
  <c r="AN125" i="33"/>
  <c r="AO125" i="33"/>
  <c r="AP125" i="33"/>
  <c r="AQ125" i="33"/>
  <c r="AR125" i="33"/>
  <c r="AS125" i="33"/>
  <c r="AL126" i="33"/>
  <c r="AM126" i="33"/>
  <c r="AN126" i="33"/>
  <c r="AO126" i="33"/>
  <c r="AP126" i="33"/>
  <c r="AQ126" i="33"/>
  <c r="AR126" i="33"/>
  <c r="AS126" i="33"/>
  <c r="AL127" i="33"/>
  <c r="AM127" i="33"/>
  <c r="AN127" i="33"/>
  <c r="AO127" i="33"/>
  <c r="AP127" i="33"/>
  <c r="AQ127" i="33"/>
  <c r="AR127" i="33"/>
  <c r="AS127" i="33"/>
  <c r="AL128" i="33"/>
  <c r="AM128" i="33"/>
  <c r="AN128" i="33"/>
  <c r="AO128" i="33"/>
  <c r="AP128" i="33"/>
  <c r="AQ128" i="33"/>
  <c r="AR128" i="33"/>
  <c r="AS128" i="33"/>
  <c r="AL129" i="33"/>
  <c r="AM129" i="33"/>
  <c r="AN129" i="33"/>
  <c r="AO129" i="33"/>
  <c r="AP129" i="33"/>
  <c r="AQ129" i="33"/>
  <c r="AR129" i="33"/>
  <c r="AS129" i="33"/>
  <c r="AL130" i="33"/>
  <c r="AM130" i="33"/>
  <c r="AN130" i="33"/>
  <c r="AO130" i="33"/>
  <c r="AP130" i="33"/>
  <c r="AQ130" i="33"/>
  <c r="AR130" i="33"/>
  <c r="AS130" i="33"/>
  <c r="AL131" i="33"/>
  <c r="AM131" i="33"/>
  <c r="AN131" i="33"/>
  <c r="AO131" i="33"/>
  <c r="AP131" i="33"/>
  <c r="AQ131" i="33"/>
  <c r="AR131" i="33"/>
  <c r="AS131" i="33"/>
  <c r="AL132" i="33"/>
  <c r="AM132" i="33"/>
  <c r="AN132" i="33"/>
  <c r="AO132" i="33"/>
  <c r="AP132" i="33"/>
  <c r="AQ132" i="33"/>
  <c r="AR132" i="33"/>
  <c r="AS132" i="33"/>
  <c r="AL133" i="33"/>
  <c r="AM133" i="33"/>
  <c r="AN133" i="33"/>
  <c r="AO133" i="33"/>
  <c r="AP133" i="33"/>
  <c r="AQ133" i="33"/>
  <c r="AR133" i="33"/>
  <c r="AS133" i="33"/>
  <c r="AL134" i="33"/>
  <c r="AM134" i="33"/>
  <c r="AN134" i="33"/>
  <c r="AO134" i="33"/>
  <c r="AP134" i="33"/>
  <c r="AQ134" i="33"/>
  <c r="AR134" i="33"/>
  <c r="AS134" i="33"/>
  <c r="AL135" i="33"/>
  <c r="AM135" i="33"/>
  <c r="AN135" i="33"/>
  <c r="AO135" i="33"/>
  <c r="AP135" i="33"/>
  <c r="AQ135" i="33"/>
  <c r="AR135" i="33"/>
  <c r="AS135" i="33"/>
  <c r="AL136" i="33"/>
  <c r="AM136" i="33"/>
  <c r="AN136" i="33"/>
  <c r="AO136" i="33"/>
  <c r="AP136" i="33"/>
  <c r="AQ136" i="33"/>
  <c r="AR136" i="33"/>
  <c r="AS136" i="33"/>
  <c r="AL137" i="33"/>
  <c r="AM137" i="33"/>
  <c r="AN137" i="33"/>
  <c r="AO137" i="33"/>
  <c r="AP137" i="33"/>
  <c r="AQ137" i="33"/>
  <c r="AR137" i="33"/>
  <c r="AS137" i="33"/>
  <c r="AL138" i="33"/>
  <c r="AM138" i="33"/>
  <c r="AN138" i="33"/>
  <c r="AO138" i="33"/>
  <c r="AP138" i="33"/>
  <c r="AQ138" i="33"/>
  <c r="AR138" i="33"/>
  <c r="AS138" i="33"/>
  <c r="AL139" i="33"/>
  <c r="AM139" i="33"/>
  <c r="AN139" i="33"/>
  <c r="AO139" i="33"/>
  <c r="AP139" i="33"/>
  <c r="AQ139" i="33"/>
  <c r="AR139" i="33"/>
  <c r="AS139" i="33"/>
  <c r="AL140" i="33"/>
  <c r="AM140" i="33"/>
  <c r="AN140" i="33"/>
  <c r="AO140" i="33"/>
  <c r="AP140" i="33"/>
  <c r="AQ140" i="33"/>
  <c r="AR140" i="33"/>
  <c r="AS140" i="33"/>
  <c r="AL141" i="33"/>
  <c r="AM141" i="33"/>
  <c r="AN141" i="33"/>
  <c r="AO141" i="33"/>
  <c r="AP141" i="33"/>
  <c r="AQ141" i="33"/>
  <c r="AR141" i="33"/>
  <c r="AS141" i="33"/>
  <c r="AL142" i="33"/>
  <c r="AM142" i="33"/>
  <c r="AN142" i="33"/>
  <c r="AO142" i="33"/>
  <c r="AP142" i="33"/>
  <c r="AQ142" i="33"/>
  <c r="AR142" i="33"/>
  <c r="AS142" i="33"/>
  <c r="AL143" i="33"/>
  <c r="AM143" i="33"/>
  <c r="AN143" i="33"/>
  <c r="AO143" i="33"/>
  <c r="AP143" i="33"/>
  <c r="AQ143" i="33"/>
  <c r="AR143" i="33"/>
  <c r="AS143" i="33"/>
  <c r="AL144" i="33"/>
  <c r="AM144" i="33"/>
  <c r="AN144" i="33"/>
  <c r="AO144" i="33"/>
  <c r="AP144" i="33"/>
  <c r="AQ144" i="33"/>
  <c r="AR144" i="33"/>
  <c r="AS144" i="33"/>
  <c r="AL145" i="33"/>
  <c r="AM145" i="33"/>
  <c r="AN145" i="33"/>
  <c r="AO145" i="33"/>
  <c r="AP145" i="33"/>
  <c r="AQ145" i="33"/>
  <c r="AR145" i="33"/>
  <c r="AS145" i="33"/>
  <c r="AL146" i="33"/>
  <c r="AM146" i="33"/>
  <c r="AN146" i="33"/>
  <c r="AO146" i="33"/>
  <c r="AP146" i="33"/>
  <c r="AQ146" i="33"/>
  <c r="AR146" i="33"/>
  <c r="AS146" i="33"/>
  <c r="AL147" i="33"/>
  <c r="AM147" i="33"/>
  <c r="AN147" i="33"/>
  <c r="AO147" i="33"/>
  <c r="AP147" i="33"/>
  <c r="AQ147" i="33"/>
  <c r="AR147" i="33"/>
  <c r="AS147" i="33"/>
  <c r="AL148" i="33"/>
  <c r="AM148" i="33"/>
  <c r="AN148" i="33"/>
  <c r="AO148" i="33"/>
  <c r="AP148" i="33"/>
  <c r="AQ148" i="33"/>
  <c r="AR148" i="33"/>
  <c r="AS148" i="33"/>
  <c r="AL149" i="33"/>
  <c r="AM149" i="33"/>
  <c r="AN149" i="33"/>
  <c r="AO149" i="33"/>
  <c r="AP149" i="33"/>
  <c r="AQ149" i="33"/>
  <c r="AR149" i="33"/>
  <c r="AS149" i="33"/>
  <c r="AL150" i="33"/>
  <c r="AM150" i="33"/>
  <c r="AN150" i="33"/>
  <c r="AO150" i="33"/>
  <c r="AP150" i="33"/>
  <c r="AQ150" i="33"/>
  <c r="AR150" i="33"/>
  <c r="AS150" i="33"/>
  <c r="AL151" i="33"/>
  <c r="AM151" i="33"/>
  <c r="AN151" i="33"/>
  <c r="AO151" i="33"/>
  <c r="AP151" i="33"/>
  <c r="AQ151" i="33"/>
  <c r="AR151" i="33"/>
  <c r="AS151" i="33"/>
  <c r="AL152" i="33"/>
  <c r="AM152" i="33"/>
  <c r="AN152" i="33"/>
  <c r="AO152" i="33"/>
  <c r="AP152" i="33"/>
  <c r="AQ152" i="33"/>
  <c r="AR152" i="33"/>
  <c r="AS152" i="33"/>
  <c r="AL153" i="33"/>
  <c r="AM153" i="33"/>
  <c r="AN153" i="33"/>
  <c r="AO153" i="33"/>
  <c r="AP153" i="33"/>
  <c r="AQ153" i="33"/>
  <c r="AR153" i="33"/>
  <c r="AS153" i="33"/>
  <c r="AL154" i="33"/>
  <c r="AM154" i="33"/>
  <c r="AN154" i="33"/>
  <c r="AO154" i="33"/>
  <c r="AP154" i="33"/>
  <c r="AQ154" i="33"/>
  <c r="AR154" i="33"/>
  <c r="AS154" i="33"/>
  <c r="AL155" i="33"/>
  <c r="AM155" i="33"/>
  <c r="AN155" i="33"/>
  <c r="AO155" i="33"/>
  <c r="AP155" i="33"/>
  <c r="AQ155" i="33"/>
  <c r="AR155" i="33"/>
  <c r="AS155" i="33"/>
  <c r="AL156" i="33"/>
  <c r="AM156" i="33"/>
  <c r="AN156" i="33"/>
  <c r="AO156" i="33"/>
  <c r="AP156" i="33"/>
  <c r="AQ156" i="33"/>
  <c r="AR156" i="33"/>
  <c r="AS156" i="33"/>
  <c r="AL157" i="33"/>
  <c r="AM157" i="33"/>
  <c r="AN157" i="33"/>
  <c r="AO157" i="33"/>
  <c r="AP157" i="33"/>
  <c r="AQ157" i="33"/>
  <c r="AR157" i="33"/>
  <c r="AS157" i="33"/>
  <c r="AL158" i="33"/>
  <c r="AM158" i="33"/>
  <c r="AN158" i="33"/>
  <c r="AO158" i="33"/>
  <c r="AP158" i="33"/>
  <c r="AQ158" i="33"/>
  <c r="AR158" i="33"/>
  <c r="AS158" i="33"/>
  <c r="AL159" i="33"/>
  <c r="AM159" i="33"/>
  <c r="AN159" i="33"/>
  <c r="AO159" i="33"/>
  <c r="AP159" i="33"/>
  <c r="AQ159" i="33"/>
  <c r="AR159" i="33"/>
  <c r="AS159" i="33"/>
  <c r="AL160" i="33"/>
  <c r="AM160" i="33"/>
  <c r="AN160" i="33"/>
  <c r="AO160" i="33"/>
  <c r="AP160" i="33"/>
  <c r="AQ160" i="33"/>
  <c r="AR160" i="33"/>
  <c r="AS160" i="33"/>
  <c r="AL161" i="33"/>
  <c r="AM161" i="33"/>
  <c r="AN161" i="33"/>
  <c r="AO161" i="33"/>
  <c r="AP161" i="33"/>
  <c r="AQ161" i="33"/>
  <c r="AR161" i="33"/>
  <c r="AS161" i="33"/>
  <c r="AL162" i="33"/>
  <c r="AM162" i="33"/>
  <c r="AN162" i="33"/>
  <c r="AO162" i="33"/>
  <c r="AP162" i="33"/>
  <c r="AQ162" i="33"/>
  <c r="AR162" i="33"/>
  <c r="AS162" i="33"/>
  <c r="AL163" i="33"/>
  <c r="AM163" i="33"/>
  <c r="AN163" i="33"/>
  <c r="AO163" i="33"/>
  <c r="AP163" i="33"/>
  <c r="AQ163" i="33"/>
  <c r="AR163" i="33"/>
  <c r="AS163" i="33"/>
  <c r="AS114" i="33"/>
  <c r="AR114" i="33"/>
  <c r="AQ114" i="33"/>
  <c r="AP114" i="33"/>
  <c r="AO114" i="33"/>
  <c r="AN114" i="33"/>
  <c r="AM114" i="33"/>
  <c r="AL114" i="33"/>
  <c r="AD115" i="33"/>
  <c r="AE115" i="33"/>
  <c r="AF115" i="33"/>
  <c r="AG115" i="33"/>
  <c r="AH115" i="33"/>
  <c r="AI115" i="33"/>
  <c r="AJ115" i="33"/>
  <c r="AK115" i="33"/>
  <c r="AD116" i="33"/>
  <c r="AE116" i="33"/>
  <c r="AF116" i="33"/>
  <c r="AG116" i="33"/>
  <c r="AH116" i="33"/>
  <c r="AI116" i="33"/>
  <c r="AJ116" i="33"/>
  <c r="AK116" i="33"/>
  <c r="AD117" i="33"/>
  <c r="AE117" i="33"/>
  <c r="AF117" i="33"/>
  <c r="AG117" i="33"/>
  <c r="AH117" i="33"/>
  <c r="AI117" i="33"/>
  <c r="AJ117" i="33"/>
  <c r="AK117" i="33"/>
  <c r="AD118" i="33"/>
  <c r="AE118" i="33"/>
  <c r="AF118" i="33"/>
  <c r="AG118" i="33"/>
  <c r="AH118" i="33"/>
  <c r="AI118" i="33"/>
  <c r="AJ118" i="33"/>
  <c r="AK118" i="33"/>
  <c r="AD119" i="33"/>
  <c r="AE119" i="33"/>
  <c r="AF119" i="33"/>
  <c r="AG119" i="33"/>
  <c r="AH119" i="33"/>
  <c r="AI119" i="33"/>
  <c r="AJ119" i="33"/>
  <c r="AK119" i="33"/>
  <c r="AD120" i="33"/>
  <c r="AE120" i="33"/>
  <c r="AF120" i="33"/>
  <c r="AG120" i="33"/>
  <c r="AH120" i="33"/>
  <c r="AI120" i="33"/>
  <c r="AJ120" i="33"/>
  <c r="AK120" i="33"/>
  <c r="AD121" i="33"/>
  <c r="AE121" i="33"/>
  <c r="AF121" i="33"/>
  <c r="AG121" i="33"/>
  <c r="AH121" i="33"/>
  <c r="AI121" i="33"/>
  <c r="AJ121" i="33"/>
  <c r="AK121" i="33"/>
  <c r="AD122" i="33"/>
  <c r="AE122" i="33"/>
  <c r="AF122" i="33"/>
  <c r="AG122" i="33"/>
  <c r="AH122" i="33"/>
  <c r="AI122" i="33"/>
  <c r="AJ122" i="33"/>
  <c r="AK122" i="33"/>
  <c r="AD123" i="33"/>
  <c r="AE123" i="33"/>
  <c r="AF123" i="33"/>
  <c r="AG123" i="33"/>
  <c r="AH123" i="33"/>
  <c r="AI123" i="33"/>
  <c r="AJ123" i="33"/>
  <c r="AK123" i="33"/>
  <c r="AD124" i="33"/>
  <c r="AE124" i="33"/>
  <c r="AF124" i="33"/>
  <c r="AG124" i="33"/>
  <c r="AH124" i="33"/>
  <c r="AI124" i="33"/>
  <c r="AJ124" i="33"/>
  <c r="AK124" i="33"/>
  <c r="AD125" i="33"/>
  <c r="AE125" i="33"/>
  <c r="AF125" i="33"/>
  <c r="AG125" i="33"/>
  <c r="AH125" i="33"/>
  <c r="AI125" i="33"/>
  <c r="AJ125" i="33"/>
  <c r="AK125" i="33"/>
  <c r="AD126" i="33"/>
  <c r="AE126" i="33"/>
  <c r="AF126" i="33"/>
  <c r="AG126" i="33"/>
  <c r="AH126" i="33"/>
  <c r="AI126" i="33"/>
  <c r="AJ126" i="33"/>
  <c r="AK126" i="33"/>
  <c r="AD127" i="33"/>
  <c r="AE127" i="33"/>
  <c r="AF127" i="33"/>
  <c r="AG127" i="33"/>
  <c r="AH127" i="33"/>
  <c r="AI127" i="33"/>
  <c r="AJ127" i="33"/>
  <c r="AK127" i="33"/>
  <c r="AD128" i="33"/>
  <c r="AE128" i="33"/>
  <c r="AF128" i="33"/>
  <c r="AG128" i="33"/>
  <c r="AH128" i="33"/>
  <c r="AI128" i="33"/>
  <c r="AJ128" i="33"/>
  <c r="AK128" i="33"/>
  <c r="AD129" i="33"/>
  <c r="AE129" i="33"/>
  <c r="AF129" i="33"/>
  <c r="AG129" i="33"/>
  <c r="AH129" i="33"/>
  <c r="AI129" i="33"/>
  <c r="AJ129" i="33"/>
  <c r="AK129" i="33"/>
  <c r="AD130" i="33"/>
  <c r="AE130" i="33"/>
  <c r="AF130" i="33"/>
  <c r="AG130" i="33"/>
  <c r="AH130" i="33"/>
  <c r="AI130" i="33"/>
  <c r="AJ130" i="33"/>
  <c r="AK130" i="33"/>
  <c r="AD131" i="33"/>
  <c r="AE131" i="33"/>
  <c r="AF131" i="33"/>
  <c r="AG131" i="33"/>
  <c r="AH131" i="33"/>
  <c r="AI131" i="33"/>
  <c r="AJ131" i="33"/>
  <c r="AK131" i="33"/>
  <c r="AD132" i="33"/>
  <c r="AE132" i="33"/>
  <c r="AF132" i="33"/>
  <c r="AG132" i="33"/>
  <c r="AH132" i="33"/>
  <c r="AI132" i="33"/>
  <c r="AJ132" i="33"/>
  <c r="AK132" i="33"/>
  <c r="AD133" i="33"/>
  <c r="AE133" i="33"/>
  <c r="AF133" i="33"/>
  <c r="AG133" i="33"/>
  <c r="AH133" i="33"/>
  <c r="AI133" i="33"/>
  <c r="AJ133" i="33"/>
  <c r="AK133" i="33"/>
  <c r="AD134" i="33"/>
  <c r="AE134" i="33"/>
  <c r="AF134" i="33"/>
  <c r="AG134" i="33"/>
  <c r="AH134" i="33"/>
  <c r="AI134" i="33"/>
  <c r="AJ134" i="33"/>
  <c r="AK134" i="33"/>
  <c r="AD135" i="33"/>
  <c r="AE135" i="33"/>
  <c r="AF135" i="33"/>
  <c r="AG135" i="33"/>
  <c r="AH135" i="33"/>
  <c r="AI135" i="33"/>
  <c r="AJ135" i="33"/>
  <c r="AK135" i="33"/>
  <c r="AD136" i="33"/>
  <c r="AE136" i="33"/>
  <c r="AF136" i="33"/>
  <c r="AG136" i="33"/>
  <c r="AH136" i="33"/>
  <c r="AI136" i="33"/>
  <c r="AJ136" i="33"/>
  <c r="AK136" i="33"/>
  <c r="AD137" i="33"/>
  <c r="AE137" i="33"/>
  <c r="AF137" i="33"/>
  <c r="AG137" i="33"/>
  <c r="AH137" i="33"/>
  <c r="AI137" i="33"/>
  <c r="AJ137" i="33"/>
  <c r="AK137" i="33"/>
  <c r="AD138" i="33"/>
  <c r="AE138" i="33"/>
  <c r="AF138" i="33"/>
  <c r="AG138" i="33"/>
  <c r="AH138" i="33"/>
  <c r="AI138" i="33"/>
  <c r="AJ138" i="33"/>
  <c r="AK138" i="33"/>
  <c r="AD139" i="33"/>
  <c r="AE139" i="33"/>
  <c r="AF139" i="33"/>
  <c r="AG139" i="33"/>
  <c r="AH139" i="33"/>
  <c r="AI139" i="33"/>
  <c r="AJ139" i="33"/>
  <c r="AK139" i="33"/>
  <c r="AD140" i="33"/>
  <c r="AE140" i="33"/>
  <c r="AF140" i="33"/>
  <c r="AG140" i="33"/>
  <c r="AH140" i="33"/>
  <c r="AI140" i="33"/>
  <c r="AJ140" i="33"/>
  <c r="AK140" i="33"/>
  <c r="AD141" i="33"/>
  <c r="AE141" i="33"/>
  <c r="AF141" i="33"/>
  <c r="AG141" i="33"/>
  <c r="AH141" i="33"/>
  <c r="AI141" i="33"/>
  <c r="AJ141" i="33"/>
  <c r="AK141" i="33"/>
  <c r="AD142" i="33"/>
  <c r="AE142" i="33"/>
  <c r="AF142" i="33"/>
  <c r="AG142" i="33"/>
  <c r="AH142" i="33"/>
  <c r="AI142" i="33"/>
  <c r="AJ142" i="33"/>
  <c r="AK142" i="33"/>
  <c r="AD143" i="33"/>
  <c r="AE143" i="33"/>
  <c r="AF143" i="33"/>
  <c r="AG143" i="33"/>
  <c r="AH143" i="33"/>
  <c r="AI143" i="33"/>
  <c r="AJ143" i="33"/>
  <c r="AK143" i="33"/>
  <c r="AD144" i="33"/>
  <c r="AE144" i="33"/>
  <c r="AF144" i="33"/>
  <c r="AG144" i="33"/>
  <c r="AH144" i="33"/>
  <c r="AI144" i="33"/>
  <c r="AJ144" i="33"/>
  <c r="AK144" i="33"/>
  <c r="AD145" i="33"/>
  <c r="AE145" i="33"/>
  <c r="AF145" i="33"/>
  <c r="AG145" i="33"/>
  <c r="AH145" i="33"/>
  <c r="AI145" i="33"/>
  <c r="AJ145" i="33"/>
  <c r="AK145" i="33"/>
  <c r="AD146" i="33"/>
  <c r="AE146" i="33"/>
  <c r="AF146" i="33"/>
  <c r="AG146" i="33"/>
  <c r="AH146" i="33"/>
  <c r="AI146" i="33"/>
  <c r="AJ146" i="33"/>
  <c r="AK146" i="33"/>
  <c r="AD147" i="33"/>
  <c r="AE147" i="33"/>
  <c r="AF147" i="33"/>
  <c r="AG147" i="33"/>
  <c r="AH147" i="33"/>
  <c r="AI147" i="33"/>
  <c r="AJ147" i="33"/>
  <c r="AK147" i="33"/>
  <c r="AD148" i="33"/>
  <c r="AE148" i="33"/>
  <c r="AF148" i="33"/>
  <c r="AG148" i="33"/>
  <c r="AH148" i="33"/>
  <c r="AI148" i="33"/>
  <c r="AJ148" i="33"/>
  <c r="AK148" i="33"/>
  <c r="AD149" i="33"/>
  <c r="AE149" i="33"/>
  <c r="AF149" i="33"/>
  <c r="AG149" i="33"/>
  <c r="AH149" i="33"/>
  <c r="AI149" i="33"/>
  <c r="AJ149" i="33"/>
  <c r="AK149" i="33"/>
  <c r="AD150" i="33"/>
  <c r="AE150" i="33"/>
  <c r="AF150" i="33"/>
  <c r="AG150" i="33"/>
  <c r="AH150" i="33"/>
  <c r="AI150" i="33"/>
  <c r="AJ150" i="33"/>
  <c r="AK150" i="33"/>
  <c r="AD151" i="33"/>
  <c r="AE151" i="33"/>
  <c r="AF151" i="33"/>
  <c r="AG151" i="33"/>
  <c r="AH151" i="33"/>
  <c r="AI151" i="33"/>
  <c r="AJ151" i="33"/>
  <c r="AK151" i="33"/>
  <c r="AD152" i="33"/>
  <c r="AE152" i="33"/>
  <c r="AF152" i="33"/>
  <c r="AG152" i="33"/>
  <c r="AH152" i="33"/>
  <c r="AI152" i="33"/>
  <c r="AJ152" i="33"/>
  <c r="AK152" i="33"/>
  <c r="AD153" i="33"/>
  <c r="AE153" i="33"/>
  <c r="AF153" i="33"/>
  <c r="AG153" i="33"/>
  <c r="AH153" i="33"/>
  <c r="AI153" i="33"/>
  <c r="AJ153" i="33"/>
  <c r="AK153" i="33"/>
  <c r="AD154" i="33"/>
  <c r="AE154" i="33"/>
  <c r="AF154" i="33"/>
  <c r="AG154" i="33"/>
  <c r="AH154" i="33"/>
  <c r="AI154" i="33"/>
  <c r="AJ154" i="33"/>
  <c r="AK154" i="33"/>
  <c r="AD155" i="33"/>
  <c r="AE155" i="33"/>
  <c r="AF155" i="33"/>
  <c r="AG155" i="33"/>
  <c r="AH155" i="33"/>
  <c r="AI155" i="33"/>
  <c r="AJ155" i="33"/>
  <c r="AK155" i="33"/>
  <c r="AD156" i="33"/>
  <c r="AE156" i="33"/>
  <c r="AF156" i="33"/>
  <c r="AG156" i="33"/>
  <c r="AH156" i="33"/>
  <c r="AI156" i="33"/>
  <c r="AJ156" i="33"/>
  <c r="AK156" i="33"/>
  <c r="AD157" i="33"/>
  <c r="AE157" i="33"/>
  <c r="AF157" i="33"/>
  <c r="AG157" i="33"/>
  <c r="AH157" i="33"/>
  <c r="AI157" i="33"/>
  <c r="AJ157" i="33"/>
  <c r="AK157" i="33"/>
  <c r="AD158" i="33"/>
  <c r="AE158" i="33"/>
  <c r="AF158" i="33"/>
  <c r="AG158" i="33"/>
  <c r="AH158" i="33"/>
  <c r="AI158" i="33"/>
  <c r="AJ158" i="33"/>
  <c r="AK158" i="33"/>
  <c r="AD159" i="33"/>
  <c r="AE159" i="33"/>
  <c r="AF159" i="33"/>
  <c r="AG159" i="33"/>
  <c r="AH159" i="33"/>
  <c r="AI159" i="33"/>
  <c r="AJ159" i="33"/>
  <c r="AK159" i="33"/>
  <c r="AD160" i="33"/>
  <c r="AE160" i="33"/>
  <c r="AF160" i="33"/>
  <c r="AG160" i="33"/>
  <c r="AH160" i="33"/>
  <c r="AI160" i="33"/>
  <c r="AJ160" i="33"/>
  <c r="AK160" i="33"/>
  <c r="AD161" i="33"/>
  <c r="AE161" i="33"/>
  <c r="AF161" i="33"/>
  <c r="AG161" i="33"/>
  <c r="AH161" i="33"/>
  <c r="AI161" i="33"/>
  <c r="AJ161" i="33"/>
  <c r="AK161" i="33"/>
  <c r="AD162" i="33"/>
  <c r="AE162" i="33"/>
  <c r="AF162" i="33"/>
  <c r="AG162" i="33"/>
  <c r="AH162" i="33"/>
  <c r="AI162" i="33"/>
  <c r="AJ162" i="33"/>
  <c r="AK162" i="33"/>
  <c r="AD163" i="33"/>
  <c r="AE163" i="33"/>
  <c r="AF163" i="33"/>
  <c r="AG163" i="33"/>
  <c r="AH163" i="33"/>
  <c r="AI163" i="33"/>
  <c r="AJ163" i="33"/>
  <c r="AK163" i="33"/>
  <c r="AK114" i="33"/>
  <c r="AJ114" i="33"/>
  <c r="AI114" i="33"/>
  <c r="AH114" i="33"/>
  <c r="AG114" i="33"/>
  <c r="AF114" i="33"/>
  <c r="AE114" i="33"/>
  <c r="AD114" i="33"/>
  <c r="V115" i="33"/>
  <c r="W115" i="33"/>
  <c r="X115" i="33"/>
  <c r="Y115" i="33"/>
  <c r="Z115" i="33"/>
  <c r="AA115" i="33"/>
  <c r="AB115" i="33"/>
  <c r="AC115" i="33"/>
  <c r="V116" i="33"/>
  <c r="W116" i="33"/>
  <c r="X116" i="33"/>
  <c r="Y116" i="33"/>
  <c r="Z116" i="33"/>
  <c r="AA116" i="33"/>
  <c r="AB116" i="33"/>
  <c r="AC116" i="33"/>
  <c r="V117" i="33"/>
  <c r="W117" i="33"/>
  <c r="X117" i="33"/>
  <c r="Y117" i="33"/>
  <c r="Z117" i="33"/>
  <c r="AA117" i="33"/>
  <c r="AB117" i="33"/>
  <c r="AC117" i="33"/>
  <c r="V118" i="33"/>
  <c r="W118" i="33"/>
  <c r="X118" i="33"/>
  <c r="Y118" i="33"/>
  <c r="Z118" i="33"/>
  <c r="AA118" i="33"/>
  <c r="AB118" i="33"/>
  <c r="AC118" i="33"/>
  <c r="V119" i="33"/>
  <c r="W119" i="33"/>
  <c r="X119" i="33"/>
  <c r="Y119" i="33"/>
  <c r="Z119" i="33"/>
  <c r="AA119" i="33"/>
  <c r="AB119" i="33"/>
  <c r="AC119" i="33"/>
  <c r="V120" i="33"/>
  <c r="W120" i="33"/>
  <c r="X120" i="33"/>
  <c r="Y120" i="33"/>
  <c r="Z120" i="33"/>
  <c r="AA120" i="33"/>
  <c r="AB120" i="33"/>
  <c r="AC120" i="33"/>
  <c r="V121" i="33"/>
  <c r="W121" i="33"/>
  <c r="X121" i="33"/>
  <c r="Y121" i="33"/>
  <c r="Z121" i="33"/>
  <c r="AA121" i="33"/>
  <c r="AB121" i="33"/>
  <c r="AC121" i="33"/>
  <c r="V122" i="33"/>
  <c r="W122" i="33"/>
  <c r="X122" i="33"/>
  <c r="Y122" i="33"/>
  <c r="Z122" i="33"/>
  <c r="AA122" i="33"/>
  <c r="AB122" i="33"/>
  <c r="AC122" i="33"/>
  <c r="V123" i="33"/>
  <c r="W123" i="33"/>
  <c r="X123" i="33"/>
  <c r="Y123" i="33"/>
  <c r="Z123" i="33"/>
  <c r="AA123" i="33"/>
  <c r="AB123" i="33"/>
  <c r="AC123" i="33"/>
  <c r="V124" i="33"/>
  <c r="W124" i="33"/>
  <c r="X124" i="33"/>
  <c r="Y124" i="33"/>
  <c r="Z124" i="33"/>
  <c r="AA124" i="33"/>
  <c r="AB124" i="33"/>
  <c r="AC124" i="33"/>
  <c r="V125" i="33"/>
  <c r="W125" i="33"/>
  <c r="X125" i="33"/>
  <c r="Y125" i="33"/>
  <c r="Z125" i="33"/>
  <c r="AA125" i="33"/>
  <c r="AB125" i="33"/>
  <c r="AC125" i="33"/>
  <c r="V126" i="33"/>
  <c r="W126" i="33"/>
  <c r="X126" i="33"/>
  <c r="Y126" i="33"/>
  <c r="Z126" i="33"/>
  <c r="AA126" i="33"/>
  <c r="AB126" i="33"/>
  <c r="AC126" i="33"/>
  <c r="V127" i="33"/>
  <c r="W127" i="33"/>
  <c r="X127" i="33"/>
  <c r="Y127" i="33"/>
  <c r="Z127" i="33"/>
  <c r="AA127" i="33"/>
  <c r="AB127" i="33"/>
  <c r="AC127" i="33"/>
  <c r="V128" i="33"/>
  <c r="W128" i="33"/>
  <c r="X128" i="33"/>
  <c r="Y128" i="33"/>
  <c r="Z128" i="33"/>
  <c r="AA128" i="33"/>
  <c r="AB128" i="33"/>
  <c r="AC128" i="33"/>
  <c r="V129" i="33"/>
  <c r="W129" i="33"/>
  <c r="X129" i="33"/>
  <c r="Y129" i="33"/>
  <c r="Z129" i="33"/>
  <c r="AA129" i="33"/>
  <c r="AB129" i="33"/>
  <c r="AC129" i="33"/>
  <c r="V130" i="33"/>
  <c r="W130" i="33"/>
  <c r="X130" i="33"/>
  <c r="Y130" i="33"/>
  <c r="Z130" i="33"/>
  <c r="AA130" i="33"/>
  <c r="AB130" i="33"/>
  <c r="AC130" i="33"/>
  <c r="V131" i="33"/>
  <c r="W131" i="33"/>
  <c r="X131" i="33"/>
  <c r="Y131" i="33"/>
  <c r="Z131" i="33"/>
  <c r="AA131" i="33"/>
  <c r="AB131" i="33"/>
  <c r="AC131" i="33"/>
  <c r="V132" i="33"/>
  <c r="W132" i="33"/>
  <c r="X132" i="33"/>
  <c r="Y132" i="33"/>
  <c r="Z132" i="33"/>
  <c r="AA132" i="33"/>
  <c r="AB132" i="33"/>
  <c r="AC132" i="33"/>
  <c r="V133" i="33"/>
  <c r="W133" i="33"/>
  <c r="X133" i="33"/>
  <c r="Y133" i="33"/>
  <c r="Z133" i="33"/>
  <c r="AA133" i="33"/>
  <c r="AB133" i="33"/>
  <c r="AC133" i="33"/>
  <c r="V134" i="33"/>
  <c r="W134" i="33"/>
  <c r="X134" i="33"/>
  <c r="Y134" i="33"/>
  <c r="Z134" i="33"/>
  <c r="AA134" i="33"/>
  <c r="AB134" i="33"/>
  <c r="AC134" i="33"/>
  <c r="V135" i="33"/>
  <c r="W135" i="33"/>
  <c r="X135" i="33"/>
  <c r="Y135" i="33"/>
  <c r="Z135" i="33"/>
  <c r="AA135" i="33"/>
  <c r="AB135" i="33"/>
  <c r="AC135" i="33"/>
  <c r="V136" i="33"/>
  <c r="W136" i="33"/>
  <c r="X136" i="33"/>
  <c r="Y136" i="33"/>
  <c r="Z136" i="33"/>
  <c r="AA136" i="33"/>
  <c r="AB136" i="33"/>
  <c r="AC136" i="33"/>
  <c r="V137" i="33"/>
  <c r="W137" i="33"/>
  <c r="X137" i="33"/>
  <c r="Y137" i="33"/>
  <c r="Z137" i="33"/>
  <c r="AA137" i="33"/>
  <c r="AB137" i="33"/>
  <c r="AC137" i="33"/>
  <c r="V138" i="33"/>
  <c r="W138" i="33"/>
  <c r="X138" i="33"/>
  <c r="Y138" i="33"/>
  <c r="Z138" i="33"/>
  <c r="AA138" i="33"/>
  <c r="AB138" i="33"/>
  <c r="AC138" i="33"/>
  <c r="V139" i="33"/>
  <c r="W139" i="33"/>
  <c r="X139" i="33"/>
  <c r="Y139" i="33"/>
  <c r="Z139" i="33"/>
  <c r="AA139" i="33"/>
  <c r="AB139" i="33"/>
  <c r="AC139" i="33"/>
  <c r="V140" i="33"/>
  <c r="W140" i="33"/>
  <c r="X140" i="33"/>
  <c r="Y140" i="33"/>
  <c r="Z140" i="33"/>
  <c r="AA140" i="33"/>
  <c r="AB140" i="33"/>
  <c r="AC140" i="33"/>
  <c r="V141" i="33"/>
  <c r="W141" i="33"/>
  <c r="X141" i="33"/>
  <c r="Y141" i="33"/>
  <c r="Z141" i="33"/>
  <c r="AA141" i="33"/>
  <c r="AB141" i="33"/>
  <c r="AC141" i="33"/>
  <c r="V142" i="33"/>
  <c r="W142" i="33"/>
  <c r="X142" i="33"/>
  <c r="Y142" i="33"/>
  <c r="Z142" i="33"/>
  <c r="AA142" i="33"/>
  <c r="AB142" i="33"/>
  <c r="AC142" i="33"/>
  <c r="V143" i="33"/>
  <c r="W143" i="33"/>
  <c r="X143" i="33"/>
  <c r="Y143" i="33"/>
  <c r="Z143" i="33"/>
  <c r="AA143" i="33"/>
  <c r="AB143" i="33"/>
  <c r="AC143" i="33"/>
  <c r="V144" i="33"/>
  <c r="W144" i="33"/>
  <c r="X144" i="33"/>
  <c r="Y144" i="33"/>
  <c r="Z144" i="33"/>
  <c r="AA144" i="33"/>
  <c r="AB144" i="33"/>
  <c r="AC144" i="33"/>
  <c r="V145" i="33"/>
  <c r="W145" i="33"/>
  <c r="X145" i="33"/>
  <c r="Y145" i="33"/>
  <c r="Z145" i="33"/>
  <c r="AA145" i="33"/>
  <c r="AB145" i="33"/>
  <c r="AC145" i="33"/>
  <c r="V146" i="33"/>
  <c r="W146" i="33"/>
  <c r="X146" i="33"/>
  <c r="Y146" i="33"/>
  <c r="Z146" i="33"/>
  <c r="AA146" i="33"/>
  <c r="AB146" i="33"/>
  <c r="AC146" i="33"/>
  <c r="V147" i="33"/>
  <c r="W147" i="33"/>
  <c r="X147" i="33"/>
  <c r="Y147" i="33"/>
  <c r="Z147" i="33"/>
  <c r="AA147" i="33"/>
  <c r="AB147" i="33"/>
  <c r="AC147" i="33"/>
  <c r="V148" i="33"/>
  <c r="W148" i="33"/>
  <c r="X148" i="33"/>
  <c r="Y148" i="33"/>
  <c r="Z148" i="33"/>
  <c r="AA148" i="33"/>
  <c r="AB148" i="33"/>
  <c r="AC148" i="33"/>
  <c r="V149" i="33"/>
  <c r="W149" i="33"/>
  <c r="X149" i="33"/>
  <c r="Y149" i="33"/>
  <c r="Z149" i="33"/>
  <c r="AA149" i="33"/>
  <c r="AB149" i="33"/>
  <c r="AC149" i="33"/>
  <c r="V150" i="33"/>
  <c r="W150" i="33"/>
  <c r="X150" i="33"/>
  <c r="Y150" i="33"/>
  <c r="Z150" i="33"/>
  <c r="AA150" i="33"/>
  <c r="AB150" i="33"/>
  <c r="AC150" i="33"/>
  <c r="V151" i="33"/>
  <c r="W151" i="33"/>
  <c r="X151" i="33"/>
  <c r="Y151" i="33"/>
  <c r="Z151" i="33"/>
  <c r="AA151" i="33"/>
  <c r="AB151" i="33"/>
  <c r="AC151" i="33"/>
  <c r="V152" i="33"/>
  <c r="W152" i="33"/>
  <c r="X152" i="33"/>
  <c r="Y152" i="33"/>
  <c r="Z152" i="33"/>
  <c r="AA152" i="33"/>
  <c r="AB152" i="33"/>
  <c r="AC152" i="33"/>
  <c r="V153" i="33"/>
  <c r="W153" i="33"/>
  <c r="X153" i="33"/>
  <c r="Y153" i="33"/>
  <c r="Z153" i="33"/>
  <c r="AA153" i="33"/>
  <c r="AB153" i="33"/>
  <c r="AC153" i="33"/>
  <c r="V154" i="33"/>
  <c r="W154" i="33"/>
  <c r="X154" i="33"/>
  <c r="Y154" i="33"/>
  <c r="Z154" i="33"/>
  <c r="AA154" i="33"/>
  <c r="AB154" i="33"/>
  <c r="AC154" i="33"/>
  <c r="V155" i="33"/>
  <c r="W155" i="33"/>
  <c r="X155" i="33"/>
  <c r="Y155" i="33"/>
  <c r="Z155" i="33"/>
  <c r="AA155" i="33"/>
  <c r="AB155" i="33"/>
  <c r="AC155" i="33"/>
  <c r="V156" i="33"/>
  <c r="W156" i="33"/>
  <c r="X156" i="33"/>
  <c r="Y156" i="33"/>
  <c r="Z156" i="33"/>
  <c r="AA156" i="33"/>
  <c r="AB156" i="33"/>
  <c r="AC156" i="33"/>
  <c r="V157" i="33"/>
  <c r="W157" i="33"/>
  <c r="X157" i="33"/>
  <c r="Y157" i="33"/>
  <c r="Z157" i="33"/>
  <c r="AA157" i="33"/>
  <c r="AB157" i="33"/>
  <c r="AC157" i="33"/>
  <c r="V158" i="33"/>
  <c r="W158" i="33"/>
  <c r="X158" i="33"/>
  <c r="Y158" i="33"/>
  <c r="Z158" i="33"/>
  <c r="AA158" i="33"/>
  <c r="AB158" i="33"/>
  <c r="AC158" i="33"/>
  <c r="V159" i="33"/>
  <c r="W159" i="33"/>
  <c r="X159" i="33"/>
  <c r="Y159" i="33"/>
  <c r="Z159" i="33"/>
  <c r="AA159" i="33"/>
  <c r="AB159" i="33"/>
  <c r="AC159" i="33"/>
  <c r="V160" i="33"/>
  <c r="W160" i="33"/>
  <c r="X160" i="33"/>
  <c r="Y160" i="33"/>
  <c r="Z160" i="33"/>
  <c r="AA160" i="33"/>
  <c r="AB160" i="33"/>
  <c r="AC160" i="33"/>
  <c r="V161" i="33"/>
  <c r="W161" i="33"/>
  <c r="X161" i="33"/>
  <c r="Y161" i="33"/>
  <c r="Z161" i="33"/>
  <c r="AA161" i="33"/>
  <c r="AB161" i="33"/>
  <c r="AC161" i="33"/>
  <c r="V162" i="33"/>
  <c r="W162" i="33"/>
  <c r="X162" i="33"/>
  <c r="Y162" i="33"/>
  <c r="Z162" i="33"/>
  <c r="AA162" i="33"/>
  <c r="AB162" i="33"/>
  <c r="AC162" i="33"/>
  <c r="V163" i="33"/>
  <c r="W163" i="33"/>
  <c r="X163" i="33"/>
  <c r="Y163" i="33"/>
  <c r="Z163" i="33"/>
  <c r="AA163" i="33"/>
  <c r="AB163" i="33"/>
  <c r="AC163" i="33"/>
  <c r="AC114" i="33"/>
  <c r="AB114" i="33"/>
  <c r="AA114" i="33"/>
  <c r="Z114" i="33"/>
  <c r="Y114" i="33"/>
  <c r="X114" i="33"/>
  <c r="W114" i="33"/>
  <c r="V114" i="33"/>
  <c r="R115" i="33"/>
  <c r="R116" i="33"/>
  <c r="R117" i="33"/>
  <c r="R118" i="33"/>
  <c r="R119" i="33"/>
  <c r="R120" i="33"/>
  <c r="R121" i="33"/>
  <c r="R122" i="33"/>
  <c r="R123" i="33"/>
  <c r="R124" i="33"/>
  <c r="R125" i="33"/>
  <c r="R126" i="33"/>
  <c r="R127" i="33"/>
  <c r="R128" i="33"/>
  <c r="R129" i="33"/>
  <c r="R130" i="33"/>
  <c r="R131" i="33"/>
  <c r="R132" i="33"/>
  <c r="R133" i="33"/>
  <c r="R134" i="33"/>
  <c r="R135" i="33"/>
  <c r="R136" i="33"/>
  <c r="R137" i="33"/>
  <c r="R138" i="33"/>
  <c r="R139" i="33"/>
  <c r="R140" i="33"/>
  <c r="R141" i="33"/>
  <c r="R142" i="33"/>
  <c r="R143" i="33"/>
  <c r="R144" i="33"/>
  <c r="R145" i="33"/>
  <c r="R146" i="33"/>
  <c r="R147" i="33"/>
  <c r="R148" i="33"/>
  <c r="R149" i="33"/>
  <c r="R150" i="33"/>
  <c r="R151" i="33"/>
  <c r="R152" i="33"/>
  <c r="R153" i="33"/>
  <c r="R154" i="33"/>
  <c r="R155" i="33"/>
  <c r="R156" i="33"/>
  <c r="R157" i="33"/>
  <c r="R158" i="33"/>
  <c r="R159" i="33"/>
  <c r="R160" i="33"/>
  <c r="R161" i="33"/>
  <c r="R162" i="33"/>
  <c r="R163" i="33"/>
  <c r="R114" i="33"/>
  <c r="N115" i="33"/>
  <c r="N116" i="33"/>
  <c r="N117" i="33"/>
  <c r="N118" i="33"/>
  <c r="N119" i="33"/>
  <c r="N120" i="33"/>
  <c r="N121" i="33"/>
  <c r="N122" i="33"/>
  <c r="N123" i="33"/>
  <c r="N124" i="33"/>
  <c r="N125" i="33"/>
  <c r="N126" i="33"/>
  <c r="N127" i="33"/>
  <c r="N128" i="33"/>
  <c r="N129" i="33"/>
  <c r="N130" i="33"/>
  <c r="N131" i="33"/>
  <c r="N132" i="33"/>
  <c r="N133" i="33"/>
  <c r="N134" i="33"/>
  <c r="N135" i="33"/>
  <c r="N136" i="33"/>
  <c r="N137" i="33"/>
  <c r="N138" i="33"/>
  <c r="N139" i="33"/>
  <c r="N140" i="33"/>
  <c r="N141" i="33"/>
  <c r="N142" i="33"/>
  <c r="N143" i="33"/>
  <c r="N144" i="33"/>
  <c r="N145" i="33"/>
  <c r="N146" i="33"/>
  <c r="N147" i="33"/>
  <c r="N148" i="33"/>
  <c r="N149" i="33"/>
  <c r="N150" i="33"/>
  <c r="N151" i="33"/>
  <c r="N152" i="33"/>
  <c r="N153" i="33"/>
  <c r="N154" i="33"/>
  <c r="N155" i="33"/>
  <c r="N156" i="33"/>
  <c r="N157" i="33"/>
  <c r="N158" i="33"/>
  <c r="N159" i="33"/>
  <c r="N160" i="33"/>
  <c r="N161" i="33"/>
  <c r="N162" i="33"/>
  <c r="N163" i="33"/>
  <c r="N114" i="33"/>
  <c r="L115" i="33"/>
  <c r="M115" i="33"/>
  <c r="L116" i="33"/>
  <c r="M116" i="33"/>
  <c r="L117" i="33"/>
  <c r="M117" i="33"/>
  <c r="L118" i="33"/>
  <c r="M118" i="33"/>
  <c r="L119" i="33"/>
  <c r="M119" i="33"/>
  <c r="L120" i="33"/>
  <c r="M120" i="33"/>
  <c r="L121" i="33"/>
  <c r="M121" i="33"/>
  <c r="L122" i="33"/>
  <c r="M122" i="33"/>
  <c r="L123" i="33"/>
  <c r="M123" i="33"/>
  <c r="L124" i="33"/>
  <c r="M124" i="33"/>
  <c r="L125" i="33"/>
  <c r="M125" i="33"/>
  <c r="L126" i="33"/>
  <c r="M126" i="33"/>
  <c r="L127" i="33"/>
  <c r="M127" i="33"/>
  <c r="L128" i="33"/>
  <c r="M128" i="33"/>
  <c r="L129" i="33"/>
  <c r="M129" i="33"/>
  <c r="L130" i="33"/>
  <c r="M130" i="33"/>
  <c r="L131" i="33"/>
  <c r="M131" i="33"/>
  <c r="L132" i="33"/>
  <c r="M132" i="33"/>
  <c r="L133" i="33"/>
  <c r="M133" i="33"/>
  <c r="L134" i="33"/>
  <c r="M134" i="33"/>
  <c r="L135" i="33"/>
  <c r="M135" i="33"/>
  <c r="L136" i="33"/>
  <c r="M136" i="33"/>
  <c r="L137" i="33"/>
  <c r="M137" i="33"/>
  <c r="L138" i="33"/>
  <c r="M138" i="33"/>
  <c r="L139" i="33"/>
  <c r="M139" i="33"/>
  <c r="L140" i="33"/>
  <c r="M140" i="33"/>
  <c r="L141" i="33"/>
  <c r="M141" i="33"/>
  <c r="L142" i="33"/>
  <c r="M142" i="33"/>
  <c r="L143" i="33"/>
  <c r="M143" i="33"/>
  <c r="L144" i="33"/>
  <c r="M144" i="33"/>
  <c r="L145" i="33"/>
  <c r="M145" i="33"/>
  <c r="L146" i="33"/>
  <c r="M146" i="33"/>
  <c r="L147" i="33"/>
  <c r="M147" i="33"/>
  <c r="L148" i="33"/>
  <c r="M148" i="33"/>
  <c r="L149" i="33"/>
  <c r="M149" i="33"/>
  <c r="L150" i="33"/>
  <c r="M150" i="33"/>
  <c r="L151" i="33"/>
  <c r="M151" i="33"/>
  <c r="L152" i="33"/>
  <c r="M152" i="33"/>
  <c r="L153" i="33"/>
  <c r="M153" i="33"/>
  <c r="L154" i="33"/>
  <c r="M154" i="33"/>
  <c r="L155" i="33"/>
  <c r="M155" i="33"/>
  <c r="L156" i="33"/>
  <c r="M156" i="33"/>
  <c r="L157" i="33"/>
  <c r="M157" i="33"/>
  <c r="L158" i="33"/>
  <c r="M158" i="33"/>
  <c r="L159" i="33"/>
  <c r="M159" i="33"/>
  <c r="L160" i="33"/>
  <c r="M160" i="33"/>
  <c r="L161" i="33"/>
  <c r="M161" i="33"/>
  <c r="L162" i="33"/>
  <c r="M162" i="33"/>
  <c r="L163" i="33"/>
  <c r="M163" i="33"/>
  <c r="M114" i="33"/>
  <c r="L114" i="33"/>
  <c r="E115" i="33"/>
  <c r="F115" i="33"/>
  <c r="G115" i="33"/>
  <c r="H115" i="33"/>
  <c r="I115" i="33"/>
  <c r="J115" i="33"/>
  <c r="K115" i="33"/>
  <c r="E116" i="33"/>
  <c r="F116" i="33"/>
  <c r="G116" i="33"/>
  <c r="H116" i="33"/>
  <c r="I116" i="33"/>
  <c r="J116" i="33"/>
  <c r="K116" i="33"/>
  <c r="E117" i="33"/>
  <c r="F117" i="33"/>
  <c r="G117" i="33"/>
  <c r="H117" i="33"/>
  <c r="I117" i="33"/>
  <c r="J117" i="33"/>
  <c r="K117" i="33"/>
  <c r="E118" i="33"/>
  <c r="F118" i="33"/>
  <c r="G118" i="33"/>
  <c r="H118" i="33"/>
  <c r="I118" i="33"/>
  <c r="J118" i="33"/>
  <c r="K118" i="33"/>
  <c r="E119" i="33"/>
  <c r="F119" i="33"/>
  <c r="G119" i="33"/>
  <c r="H119" i="33"/>
  <c r="I119" i="33"/>
  <c r="J119" i="33"/>
  <c r="K119" i="33"/>
  <c r="E120" i="33"/>
  <c r="F120" i="33"/>
  <c r="G120" i="33"/>
  <c r="H120" i="33"/>
  <c r="I120" i="33"/>
  <c r="J120" i="33"/>
  <c r="K120" i="33"/>
  <c r="E121" i="33"/>
  <c r="F121" i="33"/>
  <c r="G121" i="33"/>
  <c r="H121" i="33"/>
  <c r="I121" i="33"/>
  <c r="J121" i="33"/>
  <c r="K121" i="33"/>
  <c r="E122" i="33"/>
  <c r="F122" i="33"/>
  <c r="G122" i="33"/>
  <c r="H122" i="33"/>
  <c r="I122" i="33"/>
  <c r="J122" i="33"/>
  <c r="K122" i="33"/>
  <c r="E123" i="33"/>
  <c r="F123" i="33"/>
  <c r="G123" i="33"/>
  <c r="H123" i="33"/>
  <c r="I123" i="33"/>
  <c r="J123" i="33"/>
  <c r="K123" i="33"/>
  <c r="E124" i="33"/>
  <c r="F124" i="33"/>
  <c r="G124" i="33"/>
  <c r="H124" i="33"/>
  <c r="I124" i="33"/>
  <c r="J124" i="33"/>
  <c r="K124" i="33"/>
  <c r="E125" i="33"/>
  <c r="F125" i="33"/>
  <c r="G125" i="33"/>
  <c r="H125" i="33"/>
  <c r="I125" i="33"/>
  <c r="J125" i="33"/>
  <c r="K125" i="33"/>
  <c r="E126" i="33"/>
  <c r="F126" i="33"/>
  <c r="G126" i="33"/>
  <c r="H126" i="33"/>
  <c r="I126" i="33"/>
  <c r="J126" i="33"/>
  <c r="K126" i="33"/>
  <c r="E127" i="33"/>
  <c r="F127" i="33"/>
  <c r="G127" i="33"/>
  <c r="H127" i="33"/>
  <c r="I127" i="33"/>
  <c r="J127" i="33"/>
  <c r="K127" i="33"/>
  <c r="E128" i="33"/>
  <c r="F128" i="33"/>
  <c r="G128" i="33"/>
  <c r="H128" i="33"/>
  <c r="I128" i="33"/>
  <c r="J128" i="33"/>
  <c r="K128" i="33"/>
  <c r="E129" i="33"/>
  <c r="F129" i="33"/>
  <c r="G129" i="33"/>
  <c r="H129" i="33"/>
  <c r="I129" i="33"/>
  <c r="J129" i="33"/>
  <c r="K129" i="33"/>
  <c r="E130" i="33"/>
  <c r="F130" i="33"/>
  <c r="G130" i="33"/>
  <c r="H130" i="33"/>
  <c r="I130" i="33"/>
  <c r="J130" i="33"/>
  <c r="K130" i="33"/>
  <c r="E131" i="33"/>
  <c r="F131" i="33"/>
  <c r="G131" i="33"/>
  <c r="H131" i="33"/>
  <c r="I131" i="33"/>
  <c r="J131" i="33"/>
  <c r="K131" i="33"/>
  <c r="E132" i="33"/>
  <c r="F132" i="33"/>
  <c r="G132" i="33"/>
  <c r="H132" i="33"/>
  <c r="I132" i="33"/>
  <c r="J132" i="33"/>
  <c r="K132" i="33"/>
  <c r="E133" i="33"/>
  <c r="F133" i="33"/>
  <c r="G133" i="33"/>
  <c r="H133" i="33"/>
  <c r="I133" i="33"/>
  <c r="J133" i="33"/>
  <c r="K133" i="33"/>
  <c r="E134" i="33"/>
  <c r="F134" i="33"/>
  <c r="G134" i="33"/>
  <c r="H134" i="33"/>
  <c r="I134" i="33"/>
  <c r="J134" i="33"/>
  <c r="K134" i="33"/>
  <c r="E135" i="33"/>
  <c r="F135" i="33"/>
  <c r="G135" i="33"/>
  <c r="H135" i="33"/>
  <c r="I135" i="33"/>
  <c r="J135" i="33"/>
  <c r="K135" i="33"/>
  <c r="E136" i="33"/>
  <c r="F136" i="33"/>
  <c r="G136" i="33"/>
  <c r="H136" i="33"/>
  <c r="I136" i="33"/>
  <c r="J136" i="33"/>
  <c r="K136" i="33"/>
  <c r="E137" i="33"/>
  <c r="F137" i="33"/>
  <c r="G137" i="33"/>
  <c r="H137" i="33"/>
  <c r="I137" i="33"/>
  <c r="J137" i="33"/>
  <c r="K137" i="33"/>
  <c r="E138" i="33"/>
  <c r="F138" i="33"/>
  <c r="G138" i="33"/>
  <c r="H138" i="33"/>
  <c r="I138" i="33"/>
  <c r="J138" i="33"/>
  <c r="K138" i="33"/>
  <c r="E139" i="33"/>
  <c r="F139" i="33"/>
  <c r="G139" i="33"/>
  <c r="H139" i="33"/>
  <c r="I139" i="33"/>
  <c r="J139" i="33"/>
  <c r="K139" i="33"/>
  <c r="E140" i="33"/>
  <c r="F140" i="33"/>
  <c r="G140" i="33"/>
  <c r="H140" i="33"/>
  <c r="I140" i="33"/>
  <c r="J140" i="33"/>
  <c r="K140" i="33"/>
  <c r="E141" i="33"/>
  <c r="F141" i="33"/>
  <c r="G141" i="33"/>
  <c r="H141" i="33"/>
  <c r="I141" i="33"/>
  <c r="J141" i="33"/>
  <c r="K141" i="33"/>
  <c r="E142" i="33"/>
  <c r="F142" i="33"/>
  <c r="G142" i="33"/>
  <c r="H142" i="33"/>
  <c r="I142" i="33"/>
  <c r="J142" i="33"/>
  <c r="K142" i="33"/>
  <c r="E143" i="33"/>
  <c r="F143" i="33"/>
  <c r="G143" i="33"/>
  <c r="H143" i="33"/>
  <c r="I143" i="33"/>
  <c r="J143" i="33"/>
  <c r="K143" i="33"/>
  <c r="E144" i="33"/>
  <c r="F144" i="33"/>
  <c r="G144" i="33"/>
  <c r="H144" i="33"/>
  <c r="I144" i="33"/>
  <c r="J144" i="33"/>
  <c r="K144" i="33"/>
  <c r="E145" i="33"/>
  <c r="F145" i="33"/>
  <c r="G145" i="33"/>
  <c r="H145" i="33"/>
  <c r="I145" i="33"/>
  <c r="J145" i="33"/>
  <c r="K145" i="33"/>
  <c r="E146" i="33"/>
  <c r="F146" i="33"/>
  <c r="G146" i="33"/>
  <c r="H146" i="33"/>
  <c r="I146" i="33"/>
  <c r="J146" i="33"/>
  <c r="K146" i="33"/>
  <c r="E147" i="33"/>
  <c r="F147" i="33"/>
  <c r="G147" i="33"/>
  <c r="H147" i="33"/>
  <c r="I147" i="33"/>
  <c r="J147" i="33"/>
  <c r="K147" i="33"/>
  <c r="E148" i="33"/>
  <c r="F148" i="33"/>
  <c r="G148" i="33"/>
  <c r="H148" i="33"/>
  <c r="I148" i="33"/>
  <c r="J148" i="33"/>
  <c r="K148" i="33"/>
  <c r="E149" i="33"/>
  <c r="F149" i="33"/>
  <c r="G149" i="33"/>
  <c r="H149" i="33"/>
  <c r="I149" i="33"/>
  <c r="J149" i="33"/>
  <c r="K149" i="33"/>
  <c r="E150" i="33"/>
  <c r="F150" i="33"/>
  <c r="G150" i="33"/>
  <c r="H150" i="33"/>
  <c r="I150" i="33"/>
  <c r="J150" i="33"/>
  <c r="K150" i="33"/>
  <c r="E151" i="33"/>
  <c r="F151" i="33"/>
  <c r="G151" i="33"/>
  <c r="H151" i="33"/>
  <c r="I151" i="33"/>
  <c r="J151" i="33"/>
  <c r="K151" i="33"/>
  <c r="E152" i="33"/>
  <c r="F152" i="33"/>
  <c r="G152" i="33"/>
  <c r="H152" i="33"/>
  <c r="I152" i="33"/>
  <c r="J152" i="33"/>
  <c r="K152" i="33"/>
  <c r="E153" i="33"/>
  <c r="F153" i="33"/>
  <c r="G153" i="33"/>
  <c r="H153" i="33"/>
  <c r="I153" i="33"/>
  <c r="J153" i="33"/>
  <c r="K153" i="33"/>
  <c r="E154" i="33"/>
  <c r="F154" i="33"/>
  <c r="G154" i="33"/>
  <c r="H154" i="33"/>
  <c r="I154" i="33"/>
  <c r="J154" i="33"/>
  <c r="K154" i="33"/>
  <c r="E155" i="33"/>
  <c r="F155" i="33"/>
  <c r="G155" i="33"/>
  <c r="H155" i="33"/>
  <c r="I155" i="33"/>
  <c r="J155" i="33"/>
  <c r="K155" i="33"/>
  <c r="E156" i="33"/>
  <c r="F156" i="33"/>
  <c r="G156" i="33"/>
  <c r="H156" i="33"/>
  <c r="I156" i="33"/>
  <c r="J156" i="33"/>
  <c r="K156" i="33"/>
  <c r="E157" i="33"/>
  <c r="F157" i="33"/>
  <c r="G157" i="33"/>
  <c r="H157" i="33"/>
  <c r="I157" i="33"/>
  <c r="J157" i="33"/>
  <c r="K157" i="33"/>
  <c r="E158" i="33"/>
  <c r="F158" i="33"/>
  <c r="G158" i="33"/>
  <c r="H158" i="33"/>
  <c r="I158" i="33"/>
  <c r="J158" i="33"/>
  <c r="K158" i="33"/>
  <c r="E159" i="33"/>
  <c r="F159" i="33"/>
  <c r="G159" i="33"/>
  <c r="H159" i="33"/>
  <c r="I159" i="33"/>
  <c r="J159" i="33"/>
  <c r="K159" i="33"/>
  <c r="E160" i="33"/>
  <c r="F160" i="33"/>
  <c r="G160" i="33"/>
  <c r="H160" i="33"/>
  <c r="I160" i="33"/>
  <c r="J160" i="33"/>
  <c r="K160" i="33"/>
  <c r="E161" i="33"/>
  <c r="F161" i="33"/>
  <c r="G161" i="33"/>
  <c r="H161" i="33"/>
  <c r="I161" i="33"/>
  <c r="J161" i="33"/>
  <c r="K161" i="33"/>
  <c r="E162" i="33"/>
  <c r="F162" i="33"/>
  <c r="G162" i="33"/>
  <c r="H162" i="33"/>
  <c r="I162" i="33"/>
  <c r="J162" i="33"/>
  <c r="K162" i="33"/>
  <c r="E163" i="33"/>
  <c r="F163" i="33"/>
  <c r="G163" i="33"/>
  <c r="H163" i="33"/>
  <c r="I163" i="33"/>
  <c r="J163" i="33"/>
  <c r="K163" i="33"/>
  <c r="K114" i="33"/>
  <c r="J114" i="33"/>
  <c r="I114" i="33"/>
  <c r="H114" i="33"/>
  <c r="G114" i="33"/>
  <c r="F114" i="33"/>
  <c r="E114" i="33"/>
  <c r="D114" i="33"/>
  <c r="C115" i="33"/>
  <c r="C116" i="33"/>
  <c r="C117" i="33"/>
  <c r="C118" i="33"/>
  <c r="C119" i="33"/>
  <c r="C120" i="33"/>
  <c r="C121" i="33"/>
  <c r="C122" i="33"/>
  <c r="C123" i="33"/>
  <c r="C124" i="33"/>
  <c r="C125" i="33"/>
  <c r="C126" i="33"/>
  <c r="C127" i="33"/>
  <c r="C128" i="33"/>
  <c r="C129" i="33"/>
  <c r="C130" i="33"/>
  <c r="C131" i="33"/>
  <c r="C132" i="33"/>
  <c r="C133" i="33"/>
  <c r="C134" i="33"/>
  <c r="C135" i="33"/>
  <c r="C136" i="33"/>
  <c r="C137" i="33"/>
  <c r="C138" i="33"/>
  <c r="C139" i="33"/>
  <c r="C140" i="33"/>
  <c r="C141" i="33"/>
  <c r="C142" i="33"/>
  <c r="C143" i="33"/>
  <c r="C144" i="33"/>
  <c r="C145" i="33"/>
  <c r="C146" i="33"/>
  <c r="C147" i="33"/>
  <c r="C148" i="33"/>
  <c r="C149" i="33"/>
  <c r="C150" i="33"/>
  <c r="C151" i="33"/>
  <c r="C152" i="33"/>
  <c r="C153" i="33"/>
  <c r="C154" i="33"/>
  <c r="C155" i="33"/>
  <c r="C156" i="33"/>
  <c r="C157" i="33"/>
  <c r="C158" i="33"/>
  <c r="C159" i="33"/>
  <c r="C160" i="33"/>
  <c r="C161" i="33"/>
  <c r="C162" i="33"/>
  <c r="C163" i="33"/>
  <c r="C114" i="33"/>
  <c r="AU36" i="33" l="1"/>
  <c r="AK220" i="51" l="1"/>
  <c r="X220" i="51"/>
  <c r="K220" i="51"/>
  <c r="AK165" i="51"/>
  <c r="X165" i="51"/>
  <c r="K165" i="51"/>
  <c r="AK110" i="51"/>
  <c r="X110" i="51"/>
  <c r="K110" i="51"/>
  <c r="AK55" i="51"/>
  <c r="X55" i="51"/>
  <c r="K55" i="51"/>
  <c r="K7" i="50" l="1"/>
  <c r="L7" i="50" s="1"/>
  <c r="K8" i="50"/>
  <c r="L8" i="50" s="1"/>
  <c r="G3" i="10"/>
  <c r="F6" i="31"/>
  <c r="F7" i="31"/>
  <c r="F8" i="31"/>
  <c r="F9" i="31"/>
  <c r="F10" i="31"/>
  <c r="F11" i="31"/>
  <c r="F12" i="31"/>
  <c r="F13" i="31"/>
  <c r="F14" i="31"/>
  <c r="F15" i="31"/>
  <c r="F16" i="31"/>
  <c r="F17" i="31"/>
  <c r="F18" i="31"/>
  <c r="F19" i="31"/>
  <c r="F20" i="31"/>
  <c r="F21" i="31"/>
  <c r="F22" i="31"/>
  <c r="F23" i="31"/>
  <c r="F24" i="31"/>
  <c r="F25" i="31"/>
  <c r="F26" i="31"/>
  <c r="F27" i="31"/>
  <c r="F28" i="31"/>
  <c r="F29" i="31"/>
  <c r="F30" i="31"/>
  <c r="F31" i="31"/>
  <c r="F32" i="31"/>
  <c r="F33" i="31"/>
  <c r="F34" i="31"/>
  <c r="F35" i="31"/>
  <c r="F36" i="31"/>
  <c r="F37" i="31"/>
  <c r="F38" i="31"/>
  <c r="F39" i="31"/>
  <c r="F40" i="31"/>
  <c r="F41" i="31"/>
  <c r="F42" i="31"/>
  <c r="F43" i="31"/>
  <c r="F44" i="31"/>
  <c r="F45" i="31"/>
  <c r="F46" i="31"/>
  <c r="F47" i="31"/>
  <c r="F48" i="31"/>
  <c r="F49" i="31"/>
  <c r="F50" i="31"/>
  <c r="F51" i="31"/>
  <c r="F52" i="31"/>
  <c r="F53" i="31"/>
  <c r="F54" i="31"/>
  <c r="F5" i="31"/>
  <c r="O55" i="8" l="1"/>
  <c r="O4" i="8" l="1"/>
  <c r="D5" i="32" l="1"/>
  <c r="D6" i="32"/>
  <c r="D7" i="32"/>
  <c r="D8" i="32"/>
  <c r="D9" i="32"/>
  <c r="D10" i="32"/>
  <c r="D11" i="32"/>
  <c r="D12" i="32"/>
  <c r="D13" i="32"/>
  <c r="D14" i="32"/>
  <c r="D15" i="32"/>
  <c r="D16" i="32"/>
  <c r="D17" i="32"/>
  <c r="D18" i="32"/>
  <c r="D19" i="32"/>
  <c r="D20" i="32"/>
  <c r="D21" i="32"/>
  <c r="D22" i="32"/>
  <c r="D23" i="32"/>
  <c r="D24" i="32"/>
  <c r="D25" i="32"/>
  <c r="D26" i="32"/>
  <c r="D27" i="32"/>
  <c r="D28" i="32"/>
  <c r="D29" i="32"/>
  <c r="D30" i="32"/>
  <c r="D31" i="32"/>
  <c r="D32" i="32"/>
  <c r="D33" i="32"/>
  <c r="D34" i="32"/>
  <c r="D35" i="32"/>
  <c r="D36" i="32"/>
  <c r="D37" i="32"/>
  <c r="D38" i="32"/>
  <c r="D39" i="32"/>
  <c r="D40" i="32"/>
  <c r="D41" i="32"/>
  <c r="D42" i="32"/>
  <c r="D43" i="32"/>
  <c r="D44" i="32"/>
  <c r="D45" i="32"/>
  <c r="D46" i="32"/>
  <c r="D47" i="32"/>
  <c r="D48" i="32"/>
  <c r="D49" i="32"/>
  <c r="D50" i="32"/>
  <c r="D51" i="32"/>
  <c r="D52" i="32"/>
  <c r="D53" i="32"/>
  <c r="D54" i="32"/>
  <c r="A8" i="57"/>
  <c r="E7" i="56" l="1"/>
  <c r="F7" i="56"/>
  <c r="G7" i="56"/>
  <c r="I7" i="56"/>
  <c r="J7" i="56"/>
  <c r="K7" i="56"/>
  <c r="O7" i="56"/>
  <c r="P7" i="56"/>
  <c r="Q7" i="56"/>
  <c r="S7" i="56"/>
  <c r="T7" i="56"/>
  <c r="U7" i="56"/>
  <c r="W7" i="56"/>
  <c r="X7" i="56"/>
  <c r="Y7" i="56"/>
  <c r="AA7" i="56"/>
  <c r="AB7" i="56"/>
  <c r="AC7" i="56"/>
  <c r="AE7" i="56"/>
  <c r="AF7" i="56"/>
  <c r="AG7" i="56"/>
  <c r="AI7" i="56"/>
  <c r="AJ7" i="56"/>
  <c r="AK7" i="56"/>
  <c r="AM7" i="56"/>
  <c r="AN7" i="56"/>
  <c r="AO7" i="56"/>
  <c r="AQ7" i="56"/>
  <c r="AR7" i="56"/>
  <c r="AS7" i="56"/>
  <c r="AU7" i="56"/>
  <c r="AV7" i="56"/>
  <c r="AW7" i="56"/>
  <c r="AY7" i="56"/>
  <c r="AZ7" i="56"/>
  <c r="BA7" i="56"/>
  <c r="XEZ1048550" i="28" l="1" a="1"/>
  <c r="XEZ1048550" i="28" s="1"/>
  <c r="XEZ1048551" i="28" a="1"/>
  <c r="XEZ1048551" i="28" s="1"/>
  <c r="XEZ1048552" i="28"/>
  <c r="XEZ1048553" i="28"/>
  <c r="XEZ1048554" i="28"/>
  <c r="XEZ1048555" i="28"/>
  <c r="L1633" i="25" l="1"/>
  <c r="C8" i="57" s="1"/>
  <c r="B25" i="50"/>
  <c r="E16" i="10"/>
  <c r="A9" i="57" l="1"/>
  <c r="E23" i="10"/>
  <c r="D23" i="10"/>
  <c r="D16" i="10"/>
  <c r="I5" i="11"/>
  <c r="J5" i="11"/>
  <c r="K5" i="11"/>
  <c r="L5" i="11"/>
  <c r="M5" i="11"/>
  <c r="N5" i="11"/>
  <c r="O5" i="11"/>
  <c r="P5" i="11"/>
  <c r="Q5" i="11"/>
  <c r="R5" i="11"/>
  <c r="E55" i="32"/>
  <c r="C55" i="32"/>
  <c r="F55" i="31"/>
  <c r="C55" i="31"/>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l="1"/>
  <c r="G4" i="8" s="1"/>
  <c r="E60" i="40"/>
  <c r="E56" i="40"/>
  <c r="E52" i="40"/>
  <c r="E47" i="40"/>
  <c r="E48" i="40" s="1"/>
  <c r="E43" i="40"/>
  <c r="E39" i="40"/>
  <c r="E35" i="40"/>
  <c r="E31" i="40"/>
  <c r="E27" i="40"/>
  <c r="E23" i="40"/>
  <c r="E18" i="40"/>
  <c r="E14" i="40"/>
  <c r="E10" i="40"/>
  <c r="E6" i="40"/>
  <c r="E62" i="40" l="1"/>
  <c r="S293" i="11" l="1"/>
  <c r="T283" i="11"/>
  <c r="T291" i="11"/>
  <c r="S271" i="11"/>
  <c r="S291" i="11"/>
  <c r="T299" i="11"/>
  <c r="S292" i="11"/>
  <c r="T292" i="11"/>
  <c r="S300" i="11"/>
  <c r="T319" i="11"/>
  <c r="S319" i="11"/>
  <c r="T290" i="11"/>
  <c r="S298" i="11"/>
  <c r="T293" i="11"/>
  <c r="T301" i="11"/>
  <c r="T318" i="11"/>
  <c r="AM63" i="51"/>
  <c r="AF220" i="51"/>
  <c r="Z7" i="50" s="1"/>
  <c r="E63" i="40"/>
  <c r="C16" i="57"/>
  <c r="S220" i="51"/>
  <c r="Y7" i="50" s="1"/>
  <c r="AM89" i="51"/>
  <c r="M5" i="51"/>
  <c r="G55" i="51"/>
  <c r="O8" i="50" s="1"/>
  <c r="C55" i="51"/>
  <c r="O4" i="50" s="1"/>
  <c r="F55" i="51"/>
  <c r="O7" i="50" s="1"/>
  <c r="H55" i="51"/>
  <c r="O9" i="50" s="1"/>
  <c r="E55" i="51"/>
  <c r="O6" i="50" s="1"/>
  <c r="D55" i="51"/>
  <c r="O5" i="50" s="1"/>
  <c r="G110" i="51"/>
  <c r="T8" i="50" s="1"/>
  <c r="E110" i="51"/>
  <c r="T6" i="50" s="1"/>
  <c r="R110" i="51"/>
  <c r="V6" i="50" s="1"/>
  <c r="Q110" i="51"/>
  <c r="V5" i="50" s="1"/>
  <c r="U110" i="51"/>
  <c r="V9" i="50" s="1"/>
  <c r="T110" i="51"/>
  <c r="V8" i="50" s="1"/>
  <c r="P110" i="51"/>
  <c r="V4" i="50" s="1"/>
  <c r="S110" i="51"/>
  <c r="V7" i="50" s="1"/>
  <c r="AG110" i="51"/>
  <c r="W8" i="50" s="1"/>
  <c r="AH110" i="51"/>
  <c r="W9" i="50" s="1"/>
  <c r="AC110" i="51"/>
  <c r="W4" i="50" s="1"/>
  <c r="AD110" i="51"/>
  <c r="W5" i="50" s="1"/>
  <c r="C110" i="51"/>
  <c r="T4" i="50" s="1"/>
  <c r="AF110" i="51"/>
  <c r="W7" i="50" s="1"/>
  <c r="AE110" i="51"/>
  <c r="W6" i="50" s="1"/>
  <c r="D165" i="51"/>
  <c r="D110" i="51"/>
  <c r="T5" i="50" s="1"/>
  <c r="F110" i="51"/>
  <c r="T7" i="50" s="1"/>
  <c r="H165" i="51"/>
  <c r="S9" i="50" s="1"/>
  <c r="C165" i="51"/>
  <c r="AD165" i="51"/>
  <c r="U5" i="50" s="1"/>
  <c r="AG165" i="51"/>
  <c r="U8" i="50" s="1"/>
  <c r="AF165" i="51"/>
  <c r="U7" i="50" s="1"/>
  <c r="AC165" i="51"/>
  <c r="U4" i="50" s="1"/>
  <c r="AE165" i="51"/>
  <c r="U6" i="50" s="1"/>
  <c r="AH165" i="51"/>
  <c r="U9" i="50" s="1"/>
  <c r="H220" i="51"/>
  <c r="X9" i="50" s="1"/>
  <c r="F220" i="51"/>
  <c r="X7" i="50" s="1"/>
  <c r="T220" i="51"/>
  <c r="Y8" i="50" s="1"/>
  <c r="G165" i="51"/>
  <c r="S8" i="50" s="1"/>
  <c r="AG220" i="51"/>
  <c r="Z8" i="50" s="1"/>
  <c r="F165" i="51"/>
  <c r="S7" i="50" s="1"/>
  <c r="E165" i="51"/>
  <c r="S6" i="50" s="1"/>
  <c r="U220" i="51"/>
  <c r="Y9" i="50" s="1"/>
  <c r="R220" i="51"/>
  <c r="Y6" i="50" s="1"/>
  <c r="P220" i="51"/>
  <c r="Y4" i="50" s="1"/>
  <c r="E220" i="51"/>
  <c r="X6" i="50" s="1"/>
  <c r="C220" i="51"/>
  <c r="X4" i="50" s="1"/>
  <c r="D220" i="51"/>
  <c r="X5" i="50" s="1"/>
  <c r="G220" i="51"/>
  <c r="X8" i="50" s="1"/>
  <c r="Q220" i="51"/>
  <c r="Y5" i="50" s="1"/>
  <c r="M118" i="51"/>
  <c r="M153" i="51"/>
  <c r="M159" i="51"/>
  <c r="M162" i="51"/>
  <c r="M126" i="51"/>
  <c r="M148" i="51"/>
  <c r="M128" i="51"/>
  <c r="M116" i="51"/>
  <c r="M125" i="51"/>
  <c r="M143" i="51"/>
  <c r="M164" i="51"/>
  <c r="T320" i="11" l="1"/>
  <c r="T272" i="11"/>
  <c r="T273" i="11"/>
  <c r="T305" i="11"/>
  <c r="S301" i="11"/>
  <c r="T308" i="11"/>
  <c r="S309" i="11"/>
  <c r="S299" i="11"/>
  <c r="T309" i="11"/>
  <c r="S310" i="11"/>
  <c r="S288" i="11"/>
  <c r="T276" i="11"/>
  <c r="S277" i="11"/>
  <c r="T279" i="11"/>
  <c r="T296" i="11"/>
  <c r="S308" i="11"/>
  <c r="S307" i="11"/>
  <c r="T314" i="11"/>
  <c r="S320" i="11"/>
  <c r="S274" i="11"/>
  <c r="T294" i="11"/>
  <c r="T307" i="11"/>
  <c r="T306" i="11"/>
  <c r="S313" i="11"/>
  <c r="S273" i="11"/>
  <c r="S303" i="11"/>
  <c r="T295" i="11"/>
  <c r="S287" i="11"/>
  <c r="T284" i="11"/>
  <c r="T311" i="11"/>
  <c r="T315" i="11"/>
  <c r="S275" i="11"/>
  <c r="T285" i="11"/>
  <c r="S295" i="11"/>
  <c r="S282" i="11"/>
  <c r="S272" i="11"/>
  <c r="T289" i="11"/>
  <c r="T303" i="11"/>
  <c r="S306" i="11"/>
  <c r="T312" i="11"/>
  <c r="S314" i="11"/>
  <c r="T287" i="11"/>
  <c r="S290" i="11"/>
  <c r="T286" i="11"/>
  <c r="T282" i="11"/>
  <c r="S278" i="11"/>
  <c r="T278" i="11"/>
  <c r="S285" i="11"/>
  <c r="S305" i="11"/>
  <c r="S316" i="11"/>
  <c r="T298" i="11"/>
  <c r="S280" i="11"/>
  <c r="T280" i="11"/>
  <c r="T281" i="11"/>
  <c r="S294" i="11"/>
  <c r="S283" i="11"/>
  <c r="T277" i="11"/>
  <c r="S296" i="11"/>
  <c r="T297" i="11"/>
  <c r="T310" i="11"/>
  <c r="T271" i="11"/>
  <c r="S318" i="11"/>
  <c r="S302" i="11"/>
  <c r="S286" i="11"/>
  <c r="S284" i="11"/>
  <c r="S276" i="11"/>
  <c r="S311" i="11"/>
  <c r="T317" i="11"/>
  <c r="S315" i="11"/>
  <c r="T313" i="11"/>
  <c r="T300" i="11"/>
  <c r="T288" i="11"/>
  <c r="S289" i="11"/>
  <c r="S279" i="11"/>
  <c r="T274" i="11"/>
  <c r="S281" i="11"/>
  <c r="S304" i="11"/>
  <c r="S297" i="11"/>
  <c r="T302" i="11"/>
  <c r="T275" i="11"/>
  <c r="T304" i="11"/>
  <c r="T316" i="11"/>
  <c r="S312" i="11"/>
  <c r="S317" i="11"/>
  <c r="Z158" i="51"/>
  <c r="Z154" i="51"/>
  <c r="Z172" i="51"/>
  <c r="AM81" i="51"/>
  <c r="R55" i="51"/>
  <c r="P6" i="50" s="1"/>
  <c r="AE220" i="51"/>
  <c r="Z6" i="50" s="1"/>
  <c r="AC220" i="51"/>
  <c r="Z4" i="50" s="1"/>
  <c r="AD220" i="51"/>
  <c r="Z5" i="50" s="1"/>
  <c r="Z151" i="51"/>
  <c r="AM139" i="51"/>
  <c r="AH220" i="51"/>
  <c r="Z9" i="50" s="1"/>
  <c r="U55" i="51"/>
  <c r="P9" i="50" s="1"/>
  <c r="M218" i="51"/>
  <c r="AM87" i="51"/>
  <c r="W165" i="51"/>
  <c r="R10" i="50" s="1"/>
  <c r="AM146" i="51"/>
  <c r="Z195" i="51"/>
  <c r="AM218" i="51"/>
  <c r="AM212" i="51"/>
  <c r="M216" i="51"/>
  <c r="J165" i="51"/>
  <c r="S10" i="50" s="1"/>
  <c r="Z197" i="51"/>
  <c r="AM98" i="51"/>
  <c r="M51" i="51"/>
  <c r="AM199" i="51"/>
  <c r="AM154" i="51"/>
  <c r="AM96" i="51"/>
  <c r="AM77" i="51"/>
  <c r="AM163" i="51"/>
  <c r="AM138" i="51"/>
  <c r="AM140" i="51"/>
  <c r="AM173" i="51"/>
  <c r="M96" i="51"/>
  <c r="AM152" i="51"/>
  <c r="AM62" i="51"/>
  <c r="AM179" i="51"/>
  <c r="AM205" i="51"/>
  <c r="Z205" i="51"/>
  <c r="AM118" i="51"/>
  <c r="AM123" i="51"/>
  <c r="AM119" i="51"/>
  <c r="AM151" i="51"/>
  <c r="AM137" i="51"/>
  <c r="Z209" i="51"/>
  <c r="AM136" i="51"/>
  <c r="AM219" i="51"/>
  <c r="AM129" i="51"/>
  <c r="AM194" i="51"/>
  <c r="AM72" i="51"/>
  <c r="AM88" i="51"/>
  <c r="AM100" i="51"/>
  <c r="Z216" i="51"/>
  <c r="AM117" i="51"/>
  <c r="M211" i="51"/>
  <c r="AM143" i="51"/>
  <c r="AM142" i="51"/>
  <c r="AM150" i="51"/>
  <c r="AM127" i="51"/>
  <c r="AM128" i="51"/>
  <c r="AM133" i="51"/>
  <c r="AM76" i="51"/>
  <c r="Q165" i="51"/>
  <c r="AM153" i="51"/>
  <c r="M69" i="51"/>
  <c r="S165" i="51"/>
  <c r="R7" i="50" s="1"/>
  <c r="P165" i="51"/>
  <c r="R165" i="51"/>
  <c r="R6" i="50" s="1"/>
  <c r="T165" i="51"/>
  <c r="R8" i="50" s="1"/>
  <c r="Z162" i="51"/>
  <c r="Z141" i="51"/>
  <c r="Z157" i="51"/>
  <c r="Z159" i="51"/>
  <c r="Z150" i="51"/>
  <c r="Z127" i="51"/>
  <c r="Z132" i="51"/>
  <c r="Z149" i="51"/>
  <c r="Z123" i="51"/>
  <c r="S55" i="51"/>
  <c r="P7" i="50" s="1"/>
  <c r="H110" i="51"/>
  <c r="T9" i="50" s="1"/>
  <c r="AD55" i="51"/>
  <c r="Q5" i="50" s="1"/>
  <c r="AE55" i="51"/>
  <c r="Q6" i="50" s="1"/>
  <c r="AC55" i="51"/>
  <c r="Q4" i="50" s="1"/>
  <c r="AH55" i="51"/>
  <c r="Q9" i="50" s="1"/>
  <c r="T55" i="51"/>
  <c r="P8" i="50" s="1"/>
  <c r="AG55" i="51"/>
  <c r="Q8" i="50" s="1"/>
  <c r="AF55" i="51"/>
  <c r="Q7" i="50" s="1"/>
  <c r="P55" i="51"/>
  <c r="P4" i="50" s="1"/>
  <c r="Q55" i="51"/>
  <c r="P5" i="50" s="1"/>
  <c r="M10" i="51"/>
  <c r="Z174" i="51"/>
  <c r="M136" i="51"/>
  <c r="M131" i="51"/>
  <c r="M154" i="51"/>
  <c r="M157" i="51"/>
  <c r="M138" i="51"/>
  <c r="M144" i="51"/>
  <c r="M160" i="51"/>
  <c r="M115" i="51"/>
  <c r="M137" i="51"/>
  <c r="Z170" i="51"/>
  <c r="M151" i="51"/>
  <c r="M127" i="51"/>
  <c r="M133" i="51"/>
  <c r="M139" i="51"/>
  <c r="M163" i="51"/>
  <c r="M140" i="51"/>
  <c r="AM191" i="51"/>
  <c r="AM172" i="51"/>
  <c r="M129" i="51"/>
  <c r="M146" i="51"/>
  <c r="M120" i="51"/>
  <c r="M145" i="51"/>
  <c r="M156" i="51"/>
  <c r="M172" i="51"/>
  <c r="AM149" i="51"/>
  <c r="M132" i="51"/>
  <c r="M123" i="51"/>
  <c r="M134" i="51"/>
  <c r="M117" i="51"/>
  <c r="M122" i="51"/>
  <c r="M119" i="51"/>
  <c r="M150" i="51"/>
  <c r="M149" i="51"/>
  <c r="AM108" i="51"/>
  <c r="M121" i="51"/>
  <c r="AM61" i="51"/>
  <c r="Z128" i="51"/>
  <c r="M141" i="51"/>
  <c r="AM99" i="51"/>
  <c r="M130" i="51"/>
  <c r="M152" i="51"/>
  <c r="M155" i="51"/>
  <c r="Z201" i="51"/>
  <c r="M124" i="51"/>
  <c r="M161" i="51"/>
  <c r="AM5" i="51"/>
  <c r="M135" i="51"/>
  <c r="M147" i="51"/>
  <c r="M142" i="51"/>
  <c r="M158" i="51"/>
  <c r="M210" i="51"/>
  <c r="M40" i="51"/>
  <c r="Z34" i="51"/>
  <c r="Z35" i="51"/>
  <c r="Z5" i="51"/>
  <c r="M17" i="51"/>
  <c r="U165" i="51"/>
  <c r="R9" i="50" s="1"/>
  <c r="Z129" i="51"/>
  <c r="Z145" i="51"/>
  <c r="Z142" i="51"/>
  <c r="Z160" i="51"/>
  <c r="I166" i="51" l="1"/>
  <c r="J166" i="51" s="1"/>
  <c r="I167" i="51"/>
  <c r="J167" i="51" s="1"/>
  <c r="V166" i="51"/>
  <c r="W166" i="51" s="1"/>
  <c r="V167" i="51"/>
  <c r="W167" i="51" s="1"/>
  <c r="Z137" i="51"/>
  <c r="Z146" i="51"/>
  <c r="Z124" i="51"/>
  <c r="Z121" i="51"/>
  <c r="AM183" i="51"/>
  <c r="AM185" i="51"/>
  <c r="Z40" i="51"/>
  <c r="AM188" i="51"/>
  <c r="Z33" i="51"/>
  <c r="M195" i="51"/>
  <c r="M85" i="51"/>
  <c r="AM131" i="51"/>
  <c r="AM196" i="51"/>
  <c r="M176" i="51"/>
  <c r="AM158" i="51"/>
  <c r="M23" i="51"/>
  <c r="AM200" i="51"/>
  <c r="M174" i="51"/>
  <c r="AM186" i="51"/>
  <c r="Z27" i="51"/>
  <c r="M43" i="51"/>
  <c r="Z24" i="51"/>
  <c r="AM155" i="51"/>
  <c r="AM75" i="51"/>
  <c r="AM206" i="51"/>
  <c r="AM176" i="51"/>
  <c r="M41" i="51"/>
  <c r="AM209" i="51"/>
  <c r="Z48" i="51"/>
  <c r="Z15" i="51"/>
  <c r="AM175" i="51"/>
  <c r="M25" i="51"/>
  <c r="M184" i="51"/>
  <c r="AM202" i="51"/>
  <c r="M8" i="51"/>
  <c r="M48" i="51"/>
  <c r="Z42" i="51"/>
  <c r="AM134" i="51"/>
  <c r="AM198" i="51"/>
  <c r="M81" i="51"/>
  <c r="M88" i="51"/>
  <c r="M190" i="51"/>
  <c r="Z218" i="51"/>
  <c r="Z51" i="51"/>
  <c r="M198" i="51"/>
  <c r="Z69" i="51"/>
  <c r="M18" i="51"/>
  <c r="M177" i="51"/>
  <c r="M95" i="51"/>
  <c r="M106" i="51"/>
  <c r="AM148" i="51"/>
  <c r="Z63" i="51"/>
  <c r="M45" i="51"/>
  <c r="Z210" i="51"/>
  <c r="M204" i="51"/>
  <c r="M173" i="51"/>
  <c r="Z89" i="51"/>
  <c r="AM74" i="51"/>
  <c r="Z9" i="51"/>
  <c r="Z178" i="51"/>
  <c r="M175" i="51"/>
  <c r="Z31" i="51"/>
  <c r="Z18" i="51"/>
  <c r="Z19" i="51"/>
  <c r="M22" i="51"/>
  <c r="M187" i="51"/>
  <c r="Z44" i="51"/>
  <c r="M52" i="51"/>
  <c r="Z41" i="51"/>
  <c r="M9" i="51"/>
  <c r="Z10" i="51"/>
  <c r="AM66" i="51"/>
  <c r="M24" i="51"/>
  <c r="AM162" i="51"/>
  <c r="Z183" i="51"/>
  <c r="AM192" i="51"/>
  <c r="Z13" i="51"/>
  <c r="Z14" i="51"/>
  <c r="M213" i="51"/>
  <c r="M191" i="51"/>
  <c r="M33" i="51"/>
  <c r="AM174" i="51"/>
  <c r="AM102" i="51"/>
  <c r="AM97" i="51"/>
  <c r="M38" i="51"/>
  <c r="AM103" i="51"/>
  <c r="Z184" i="51"/>
  <c r="AM181" i="51"/>
  <c r="M181" i="51"/>
  <c r="Z122" i="51"/>
  <c r="Z11" i="51"/>
  <c r="AM106" i="51"/>
  <c r="M32" i="51"/>
  <c r="Z65" i="51"/>
  <c r="Z28" i="51"/>
  <c r="Z219" i="51"/>
  <c r="Z206" i="51"/>
  <c r="Z20" i="51"/>
  <c r="Z193" i="51"/>
  <c r="Z79" i="51"/>
  <c r="AM105" i="51"/>
  <c r="AM180" i="51"/>
  <c r="M26" i="51"/>
  <c r="M35" i="51"/>
  <c r="M30" i="51"/>
  <c r="Z50" i="51"/>
  <c r="AM216" i="51"/>
  <c r="AM107" i="51"/>
  <c r="M93" i="51"/>
  <c r="M12" i="51"/>
  <c r="M189" i="51"/>
  <c r="M201" i="51"/>
  <c r="M197" i="51"/>
  <c r="Z134" i="51"/>
  <c r="Z52" i="51"/>
  <c r="Z49" i="51"/>
  <c r="Z36" i="51"/>
  <c r="Z17" i="51"/>
  <c r="AM160" i="51"/>
  <c r="AM78" i="51"/>
  <c r="M11" i="51"/>
  <c r="M6" i="51"/>
  <c r="Z26" i="51"/>
  <c r="AM203" i="51"/>
  <c r="Z93" i="51"/>
  <c r="Z46" i="51"/>
  <c r="M186" i="51"/>
  <c r="AJ165" i="51"/>
  <c r="U10" i="50" s="1"/>
  <c r="AJ220" i="51"/>
  <c r="AJ110" i="51"/>
  <c r="W10" i="50" s="1"/>
  <c r="W220" i="51"/>
  <c r="W110" i="51"/>
  <c r="V10" i="50" s="1"/>
  <c r="J110" i="51"/>
  <c r="T10" i="50" s="1"/>
  <c r="W55" i="51"/>
  <c r="P10" i="50" s="1"/>
  <c r="J55" i="51"/>
  <c r="O10" i="50" s="1"/>
  <c r="Z207" i="51"/>
  <c r="M94" i="51"/>
  <c r="Z202" i="51"/>
  <c r="Z173" i="51"/>
  <c r="Z186" i="51"/>
  <c r="AJ55" i="51"/>
  <c r="Q10" i="50" s="1"/>
  <c r="Z97" i="51"/>
  <c r="M19" i="51"/>
  <c r="J220" i="51"/>
  <c r="AM68" i="51"/>
  <c r="M203" i="51"/>
  <c r="Z180" i="51"/>
  <c r="M27" i="51"/>
  <c r="M182" i="51"/>
  <c r="Z176" i="51"/>
  <c r="M34" i="51"/>
  <c r="M14" i="51"/>
  <c r="AM189" i="51"/>
  <c r="M104" i="51"/>
  <c r="M171" i="51"/>
  <c r="Z21" i="51"/>
  <c r="Z214" i="51"/>
  <c r="AM82" i="51"/>
  <c r="AM60" i="51"/>
  <c r="M208" i="51"/>
  <c r="Z188" i="51"/>
  <c r="AM210" i="51"/>
  <c r="Z196" i="51"/>
  <c r="Z6" i="51"/>
  <c r="AM126" i="51"/>
  <c r="M20" i="51"/>
  <c r="Z194" i="51"/>
  <c r="Z45" i="51"/>
  <c r="Z212" i="51"/>
  <c r="AM207" i="51"/>
  <c r="Z38" i="51"/>
  <c r="Z84" i="51"/>
  <c r="Z7" i="51"/>
  <c r="Z200" i="51"/>
  <c r="Z53" i="51"/>
  <c r="AM182" i="51"/>
  <c r="AM67" i="51"/>
  <c r="Z187" i="51"/>
  <c r="Z215" i="51"/>
  <c r="Z43" i="51"/>
  <c r="AM130" i="51"/>
  <c r="AM147" i="51"/>
  <c r="AM204" i="51"/>
  <c r="AM217" i="51"/>
  <c r="Z30" i="51"/>
  <c r="Z87" i="51"/>
  <c r="Z217" i="51"/>
  <c r="Z66" i="51"/>
  <c r="M183" i="51"/>
  <c r="AM90" i="51"/>
  <c r="M13" i="51"/>
  <c r="M78" i="51"/>
  <c r="Z86" i="51"/>
  <c r="Z104" i="51"/>
  <c r="AM83" i="51"/>
  <c r="Z175" i="51"/>
  <c r="M89" i="51"/>
  <c r="AM93" i="51"/>
  <c r="M31" i="51"/>
  <c r="AM71" i="51"/>
  <c r="Z177" i="51"/>
  <c r="M15" i="51"/>
  <c r="AM80" i="51"/>
  <c r="AM95" i="51"/>
  <c r="M199" i="51"/>
  <c r="AM190" i="51"/>
  <c r="Z100" i="51"/>
  <c r="AM116" i="51"/>
  <c r="M200" i="51"/>
  <c r="Z78" i="51"/>
  <c r="M107" i="51"/>
  <c r="AM213" i="51"/>
  <c r="Z94" i="51"/>
  <c r="M39" i="51"/>
  <c r="AM171" i="51"/>
  <c r="Z47" i="51"/>
  <c r="Z77" i="51"/>
  <c r="AM141" i="51"/>
  <c r="M194" i="51"/>
  <c r="Z190" i="51"/>
  <c r="AM104" i="51"/>
  <c r="AM92" i="51"/>
  <c r="Z75" i="51"/>
  <c r="M67" i="51"/>
  <c r="M109" i="51"/>
  <c r="M47" i="51"/>
  <c r="AM201" i="51"/>
  <c r="AM208" i="51"/>
  <c r="AM91" i="51"/>
  <c r="Z203" i="51"/>
  <c r="AM125" i="51"/>
  <c r="Z199" i="51"/>
  <c r="AM184" i="51"/>
  <c r="Z29" i="51"/>
  <c r="AM178" i="51"/>
  <c r="M170" i="51"/>
  <c r="M219" i="51"/>
  <c r="M71" i="51"/>
  <c r="M205" i="51"/>
  <c r="M188" i="51"/>
  <c r="Z191" i="51"/>
  <c r="AM145" i="51"/>
  <c r="AM64" i="51"/>
  <c r="M209" i="51"/>
  <c r="M77" i="51"/>
  <c r="Z95" i="51"/>
  <c r="M36" i="51"/>
  <c r="Z71" i="51"/>
  <c r="Z68" i="51"/>
  <c r="AM79" i="51"/>
  <c r="M202" i="51"/>
  <c r="Z39" i="51"/>
  <c r="AM193" i="51"/>
  <c r="M63" i="51"/>
  <c r="AM195" i="51"/>
  <c r="AM156" i="51"/>
  <c r="AM135" i="51"/>
  <c r="Z189" i="51"/>
  <c r="M44" i="51"/>
  <c r="Z192" i="51"/>
  <c r="Z74" i="51"/>
  <c r="AM161" i="51"/>
  <c r="M61" i="51"/>
  <c r="Z64" i="51"/>
  <c r="M7" i="51"/>
  <c r="M103" i="51"/>
  <c r="AM132" i="51"/>
  <c r="AM197" i="51"/>
  <c r="AM187" i="51"/>
  <c r="M217" i="51"/>
  <c r="Z25" i="51"/>
  <c r="M178" i="51"/>
  <c r="M215" i="51"/>
  <c r="AM120" i="51"/>
  <c r="Z204" i="51"/>
  <c r="Z22" i="51"/>
  <c r="Z211" i="51"/>
  <c r="M16" i="51"/>
  <c r="M54" i="51"/>
  <c r="M53" i="51"/>
  <c r="M37" i="51"/>
  <c r="AM121" i="51"/>
  <c r="Z101" i="51"/>
  <c r="Z179" i="51"/>
  <c r="Z12" i="51"/>
  <c r="M29" i="51"/>
  <c r="Z198" i="51"/>
  <c r="Z213" i="51"/>
  <c r="M185" i="51"/>
  <c r="Z54" i="51"/>
  <c r="AM215" i="51"/>
  <c r="M21" i="51"/>
  <c r="AM144" i="51"/>
  <c r="AM211" i="51"/>
  <c r="M193" i="51"/>
  <c r="AM157" i="51"/>
  <c r="Z32" i="51"/>
  <c r="AM115" i="51"/>
  <c r="M46" i="51"/>
  <c r="M212" i="51"/>
  <c r="AM124" i="51"/>
  <c r="AM65" i="51"/>
  <c r="M64" i="51"/>
  <c r="M80" i="51"/>
  <c r="M50" i="51"/>
  <c r="Z16" i="51"/>
  <c r="AM214" i="51"/>
  <c r="AM73" i="51"/>
  <c r="M73" i="51"/>
  <c r="M97" i="51"/>
  <c r="Z61" i="51"/>
  <c r="M28" i="51"/>
  <c r="AM84" i="51"/>
  <c r="M214" i="51"/>
  <c r="Z107" i="51"/>
  <c r="Z80" i="51"/>
  <c r="AM109" i="51"/>
  <c r="AM101" i="51"/>
  <c r="M87" i="51"/>
  <c r="AM159" i="51"/>
  <c r="Z182" i="51"/>
  <c r="AM85" i="51"/>
  <c r="AM70" i="51"/>
  <c r="Z82" i="51"/>
  <c r="AM86" i="51"/>
  <c r="M49" i="51"/>
  <c r="Z73" i="51"/>
  <c r="AM122" i="51"/>
  <c r="Z208" i="51"/>
  <c r="M196" i="51"/>
  <c r="AM69" i="51"/>
  <c r="M42" i="51"/>
  <c r="M68" i="51"/>
  <c r="M84" i="51"/>
  <c r="AM94" i="51"/>
  <c r="AM164" i="51"/>
  <c r="Z67" i="51"/>
  <c r="AM170" i="51"/>
  <c r="AM177" i="51"/>
  <c r="Z144" i="51"/>
  <c r="M79" i="51"/>
  <c r="Z155" i="51"/>
  <c r="Z148" i="51"/>
  <c r="Z126" i="51"/>
  <c r="Z161" i="51"/>
  <c r="M83" i="51"/>
  <c r="Z98" i="51"/>
  <c r="Z143" i="51"/>
  <c r="Z102" i="51"/>
  <c r="Z147" i="51"/>
  <c r="Z62" i="51"/>
  <c r="Z140" i="51"/>
  <c r="Z83" i="51"/>
  <c r="M105" i="51"/>
  <c r="Z133" i="51"/>
  <c r="Z116" i="51"/>
  <c r="Z156" i="51"/>
  <c r="Z131" i="51"/>
  <c r="Z130" i="51"/>
  <c r="L59" i="39"/>
  <c r="I222" i="51" l="1"/>
  <c r="J222" i="51" s="1"/>
  <c r="X10" i="50"/>
  <c r="V222" i="51"/>
  <c r="W222" i="51" s="1"/>
  <c r="Y10" i="50"/>
  <c r="AI222" i="51"/>
  <c r="AJ222" i="51" s="1"/>
  <c r="Z10" i="50"/>
  <c r="AI166" i="51"/>
  <c r="AJ166" i="51" s="1"/>
  <c r="AI167" i="51"/>
  <c r="AJ167" i="51" s="1"/>
  <c r="I56" i="51"/>
  <c r="J56" i="51" s="1"/>
  <c r="I57" i="51"/>
  <c r="J57" i="51" s="1"/>
  <c r="V56" i="51"/>
  <c r="W56" i="51" s="1"/>
  <c r="V57" i="51"/>
  <c r="W57" i="51" s="1"/>
  <c r="I111" i="51"/>
  <c r="J111" i="51" s="1"/>
  <c r="I112" i="51"/>
  <c r="J112" i="51" s="1"/>
  <c r="V111" i="51"/>
  <c r="W111" i="51" s="1"/>
  <c r="V112" i="51"/>
  <c r="W112" i="51" s="1"/>
  <c r="AI111" i="51"/>
  <c r="AJ111" i="51" s="1"/>
  <c r="AI112" i="51"/>
  <c r="AJ112" i="51" s="1"/>
  <c r="AI56" i="51"/>
  <c r="AJ56" i="51" s="1"/>
  <c r="AI57" i="51"/>
  <c r="AJ57" i="51" s="1"/>
  <c r="Z153" i="51"/>
  <c r="Z138" i="51"/>
  <c r="M207" i="51"/>
  <c r="Z185" i="51"/>
  <c r="Z164" i="51"/>
  <c r="Z171" i="51"/>
  <c r="M192" i="51"/>
  <c r="Z120" i="51"/>
  <c r="M206" i="51"/>
  <c r="Z181" i="51"/>
  <c r="Z8" i="51"/>
  <c r="Z91" i="51"/>
  <c r="Z108" i="51"/>
  <c r="M90" i="51"/>
  <c r="Z85" i="51"/>
  <c r="Z23" i="51"/>
  <c r="Z37" i="51"/>
  <c r="M65" i="51"/>
  <c r="Y220" i="51"/>
  <c r="Y11" i="50" s="1"/>
  <c r="Y12" i="50" s="1"/>
  <c r="L55" i="51"/>
  <c r="Z92" i="51"/>
  <c r="Y55" i="51"/>
  <c r="M179" i="51"/>
  <c r="M108" i="51"/>
  <c r="M72" i="51"/>
  <c r="M92" i="51"/>
  <c r="L220" i="51"/>
  <c r="X11" i="50" s="1"/>
  <c r="X12" i="50" s="1"/>
  <c r="AL55" i="51"/>
  <c r="M82" i="51"/>
  <c r="AL220" i="51"/>
  <c r="Z11" i="50" s="1"/>
  <c r="Z12" i="50" s="1"/>
  <c r="M60" i="51"/>
  <c r="Z60" i="51"/>
  <c r="Z115" i="51"/>
  <c r="M74" i="51"/>
  <c r="M70" i="51"/>
  <c r="M66" i="51"/>
  <c r="Z81" i="51"/>
  <c r="Z76" i="51"/>
  <c r="Z106" i="51"/>
  <c r="Z96" i="51"/>
  <c r="M75" i="51"/>
  <c r="M86" i="51"/>
  <c r="M99" i="51"/>
  <c r="Z88" i="51"/>
  <c r="Z72" i="51"/>
  <c r="M91" i="51"/>
  <c r="Z119" i="51"/>
  <c r="Z70" i="51"/>
  <c r="Z99" i="51"/>
  <c r="M100" i="51"/>
  <c r="M98" i="51"/>
  <c r="Z105" i="51"/>
  <c r="Z139" i="51"/>
  <c r="Z135" i="51"/>
  <c r="Z118" i="51"/>
  <c r="Z125" i="51"/>
  <c r="M102" i="51"/>
  <c r="Z90" i="51"/>
  <c r="Z109" i="51"/>
  <c r="M101" i="51"/>
  <c r="M76" i="51"/>
  <c r="M62" i="51"/>
  <c r="Z152" i="51"/>
  <c r="Z136" i="51"/>
  <c r="Z103" i="51"/>
  <c r="F55" i="8"/>
  <c r="F4" i="8" s="1"/>
  <c r="E55" i="8"/>
  <c r="E4" i="8" s="1"/>
  <c r="Q11" i="50" l="1"/>
  <c r="Q12" i="50" s="1"/>
  <c r="AK56" i="51"/>
  <c r="AL56" i="51" s="1"/>
  <c r="O11" i="50"/>
  <c r="O12" i="50" s="1"/>
  <c r="K56" i="51"/>
  <c r="L56" i="51" s="1"/>
  <c r="P11" i="50"/>
  <c r="P13" i="50" s="1"/>
  <c r="X56" i="51"/>
  <c r="Y56" i="51" s="1"/>
  <c r="AM55" i="51"/>
  <c r="Y13" i="50"/>
  <c r="Z220" i="51"/>
  <c r="X13" i="50"/>
  <c r="Z55" i="51"/>
  <c r="M220" i="51"/>
  <c r="M55" i="51"/>
  <c r="Z13" i="50"/>
  <c r="AM220" i="51"/>
  <c r="AL165" i="51"/>
  <c r="AL110" i="51"/>
  <c r="Y110" i="51"/>
  <c r="L165" i="51"/>
  <c r="L110" i="51"/>
  <c r="Y165" i="51"/>
  <c r="D4" i="29"/>
  <c r="BB164" i="33"/>
  <c r="BC164" i="33"/>
  <c r="O13" i="50" l="1"/>
  <c r="P12" i="50"/>
  <c r="T11" i="50"/>
  <c r="T12" i="50" s="1"/>
  <c r="K111" i="51"/>
  <c r="L111" i="51" s="1"/>
  <c r="R11" i="50"/>
  <c r="R12" i="50" s="1"/>
  <c r="X166" i="51"/>
  <c r="Y166" i="51" s="1"/>
  <c r="V11" i="50"/>
  <c r="V12" i="50" s="1"/>
  <c r="X111" i="51"/>
  <c r="Y111" i="51" s="1"/>
  <c r="W11" i="50"/>
  <c r="W12" i="50" s="1"/>
  <c r="AK111" i="51"/>
  <c r="AL111" i="51" s="1"/>
  <c r="Q13" i="50"/>
  <c r="S11" i="50"/>
  <c r="S12" i="50" s="1"/>
  <c r="K166" i="51"/>
  <c r="L166" i="51" s="1"/>
  <c r="U11" i="50"/>
  <c r="U13" i="50" s="1"/>
  <c r="AK166" i="51"/>
  <c r="AL166" i="51" s="1"/>
  <c r="AM165" i="51"/>
  <c r="Z110" i="51"/>
  <c r="M110" i="51"/>
  <c r="AM110" i="51"/>
  <c r="U272" i="11"/>
  <c r="U273" i="11"/>
  <c r="U274" i="11"/>
  <c r="U275" i="11"/>
  <c r="U276" i="11"/>
  <c r="U277" i="11"/>
  <c r="U278" i="11"/>
  <c r="U279" i="11"/>
  <c r="U280" i="11"/>
  <c r="U281" i="11"/>
  <c r="U282" i="11"/>
  <c r="U283" i="11"/>
  <c r="U284" i="11"/>
  <c r="U285" i="11"/>
  <c r="U286" i="11"/>
  <c r="U287" i="11"/>
  <c r="U288" i="11"/>
  <c r="U289" i="11"/>
  <c r="U290" i="11"/>
  <c r="U291" i="11"/>
  <c r="U292" i="11"/>
  <c r="U293" i="11"/>
  <c r="U294" i="11"/>
  <c r="U295" i="11"/>
  <c r="U296" i="11"/>
  <c r="U297" i="11"/>
  <c r="U298" i="11"/>
  <c r="U299" i="11"/>
  <c r="U300" i="11"/>
  <c r="U301" i="11"/>
  <c r="U302" i="11"/>
  <c r="U303" i="11"/>
  <c r="U304" i="11"/>
  <c r="U305" i="11"/>
  <c r="U306" i="11"/>
  <c r="U307" i="11"/>
  <c r="U308" i="11"/>
  <c r="U309" i="11"/>
  <c r="U310" i="11"/>
  <c r="U311" i="11"/>
  <c r="U312" i="11"/>
  <c r="U313" i="11"/>
  <c r="U314" i="11"/>
  <c r="U315" i="11"/>
  <c r="U316" i="11"/>
  <c r="U317" i="11"/>
  <c r="U318" i="11"/>
  <c r="U319" i="11"/>
  <c r="U320" i="11"/>
  <c r="U271" i="11"/>
  <c r="BD164" i="33"/>
  <c r="T13" i="50" l="1"/>
  <c r="U12" i="50"/>
  <c r="W13" i="50"/>
  <c r="V13" i="50"/>
  <c r="S13" i="50"/>
  <c r="R13" i="50"/>
  <c r="S321" i="11"/>
  <c r="U321" i="11"/>
  <c r="T321" i="11"/>
  <c r="D55" i="8"/>
  <c r="D4" i="8" s="1"/>
  <c r="U6" i="33" l="1"/>
  <c r="T6" i="33"/>
  <c r="S6" i="33"/>
  <c r="Q6" i="33"/>
  <c r="P6" i="33"/>
  <c r="O6" i="33"/>
  <c r="G5" i="11" l="1"/>
  <c r="G166" i="11"/>
  <c r="G167" i="11"/>
  <c r="G168" i="11"/>
  <c r="G169" i="11"/>
  <c r="G170" i="11"/>
  <c r="G171" i="11"/>
  <c r="G172" i="11"/>
  <c r="G173" i="11"/>
  <c r="G174" i="11"/>
  <c r="G175" i="11"/>
  <c r="G176" i="11"/>
  <c r="G177" i="11"/>
  <c r="G178" i="11"/>
  <c r="G179" i="11"/>
  <c r="G180" i="11"/>
  <c r="G181" i="11"/>
  <c r="G182" i="11"/>
  <c r="G183" i="11"/>
  <c r="G184" i="11"/>
  <c r="G185" i="11"/>
  <c r="G186" i="11"/>
  <c r="G187" i="11"/>
  <c r="G188" i="11"/>
  <c r="G189" i="11"/>
  <c r="G190" i="11"/>
  <c r="G191" i="11"/>
  <c r="G192" i="11"/>
  <c r="G193" i="11"/>
  <c r="G194" i="11"/>
  <c r="G195" i="11"/>
  <c r="G196" i="11"/>
  <c r="G197" i="11"/>
  <c r="G198" i="11"/>
  <c r="G199" i="11"/>
  <c r="G200" i="11"/>
  <c r="G201" i="11"/>
  <c r="G202" i="11"/>
  <c r="G203" i="11"/>
  <c r="G204" i="11"/>
  <c r="G205" i="11"/>
  <c r="G206" i="11"/>
  <c r="G207" i="11"/>
  <c r="G208" i="11"/>
  <c r="G209" i="11"/>
  <c r="G210" i="11"/>
  <c r="G211" i="11"/>
  <c r="G212" i="11"/>
  <c r="G213" i="11"/>
  <c r="G214" i="11"/>
  <c r="G218" i="11"/>
  <c r="G219" i="11"/>
  <c r="G220" i="11"/>
  <c r="G221" i="11"/>
  <c r="G222" i="11"/>
  <c r="G223" i="11"/>
  <c r="G224" i="11"/>
  <c r="G225" i="11"/>
  <c r="G226" i="11"/>
  <c r="G227" i="11"/>
  <c r="G228" i="11"/>
  <c r="G229" i="11"/>
  <c r="G230" i="11"/>
  <c r="G231" i="11"/>
  <c r="G232" i="11"/>
  <c r="G233" i="11"/>
  <c r="G234" i="11"/>
  <c r="G235" i="11"/>
  <c r="G236" i="11"/>
  <c r="G237" i="11"/>
  <c r="G238" i="11"/>
  <c r="G239" i="11"/>
  <c r="G240" i="11"/>
  <c r="G241" i="11"/>
  <c r="G242" i="11"/>
  <c r="G243" i="11"/>
  <c r="G244" i="11"/>
  <c r="G245" i="11"/>
  <c r="G246" i="11"/>
  <c r="G247" i="11"/>
  <c r="G248" i="11"/>
  <c r="G249" i="11"/>
  <c r="G250" i="11"/>
  <c r="G251" i="11"/>
  <c r="G252" i="11"/>
  <c r="G253" i="11"/>
  <c r="G254" i="11"/>
  <c r="G255" i="11"/>
  <c r="G256" i="11"/>
  <c r="G257" i="11"/>
  <c r="G258" i="11"/>
  <c r="G259" i="11"/>
  <c r="G260" i="11"/>
  <c r="G261" i="11"/>
  <c r="G262" i="11"/>
  <c r="G263" i="11"/>
  <c r="G264" i="11"/>
  <c r="G265" i="11"/>
  <c r="G266" i="11"/>
  <c r="G267" i="11"/>
  <c r="G271" i="11"/>
  <c r="G272" i="11"/>
  <c r="G273" i="11"/>
  <c r="G274" i="11"/>
  <c r="G275" i="11"/>
  <c r="G276" i="11"/>
  <c r="G277" i="11"/>
  <c r="G278" i="11"/>
  <c r="G279" i="11"/>
  <c r="G280" i="11"/>
  <c r="G281" i="11"/>
  <c r="G282" i="11"/>
  <c r="G283" i="11"/>
  <c r="G284" i="11"/>
  <c r="G285" i="11"/>
  <c r="G286" i="11"/>
  <c r="G287" i="11"/>
  <c r="G288" i="11"/>
  <c r="G289" i="11"/>
  <c r="G290" i="11"/>
  <c r="G291" i="11"/>
  <c r="G292" i="11"/>
  <c r="G293" i="11"/>
  <c r="G294" i="11"/>
  <c r="G295" i="11"/>
  <c r="G296" i="11"/>
  <c r="G297" i="11"/>
  <c r="G298" i="11"/>
  <c r="G299" i="11"/>
  <c r="G300" i="11"/>
  <c r="G301" i="11"/>
  <c r="G302" i="11"/>
  <c r="G303" i="11"/>
  <c r="G304" i="11"/>
  <c r="G305" i="11"/>
  <c r="G306" i="11"/>
  <c r="G307" i="11"/>
  <c r="G308" i="11"/>
  <c r="G309" i="11"/>
  <c r="G310" i="11"/>
  <c r="G311" i="11"/>
  <c r="G312" i="11"/>
  <c r="G313" i="11"/>
  <c r="G314" i="11"/>
  <c r="G315" i="11"/>
  <c r="G316" i="11"/>
  <c r="G317" i="11"/>
  <c r="G318" i="11"/>
  <c r="G319" i="11"/>
  <c r="G320" i="11"/>
  <c r="Q164" i="33" l="1"/>
  <c r="T164" i="33"/>
  <c r="S164" i="33"/>
  <c r="R164" i="33"/>
  <c r="J318" i="11"/>
  <c r="J315" i="11"/>
  <c r="J312" i="11"/>
  <c r="J309" i="11"/>
  <c r="J306" i="11"/>
  <c r="J303" i="11"/>
  <c r="J300" i="11"/>
  <c r="J297" i="11"/>
  <c r="J294" i="11"/>
  <c r="J291" i="11"/>
  <c r="J288" i="11"/>
  <c r="J285" i="11"/>
  <c r="J282" i="11"/>
  <c r="J279" i="11"/>
  <c r="J276" i="11"/>
  <c r="J273" i="11"/>
  <c r="P164" i="33"/>
  <c r="O164" i="33"/>
  <c r="U164" i="33"/>
  <c r="G140" i="11"/>
  <c r="G87" i="11" s="1"/>
  <c r="G34" i="11" s="1"/>
  <c r="J305" i="11"/>
  <c r="I294" i="11"/>
  <c r="I279" i="11"/>
  <c r="J275" i="11"/>
  <c r="I273" i="11"/>
  <c r="J311" i="11"/>
  <c r="I297" i="11"/>
  <c r="J287" i="11"/>
  <c r="I285" i="11"/>
  <c r="J281" i="11"/>
  <c r="I320" i="11"/>
  <c r="J319" i="11"/>
  <c r="I317" i="11"/>
  <c r="J316" i="11"/>
  <c r="I314" i="11"/>
  <c r="J313" i="11"/>
  <c r="I311" i="11"/>
  <c r="J310" i="11"/>
  <c r="I308" i="11"/>
  <c r="J307" i="11"/>
  <c r="I305" i="11"/>
  <c r="J304" i="11"/>
  <c r="I302" i="11"/>
  <c r="J301" i="11"/>
  <c r="I299" i="11"/>
  <c r="J298" i="11"/>
  <c r="I296" i="11"/>
  <c r="J295" i="11"/>
  <c r="I293" i="11"/>
  <c r="J292" i="11"/>
  <c r="I290" i="11"/>
  <c r="J289" i="11"/>
  <c r="I287" i="11"/>
  <c r="J286" i="11"/>
  <c r="I284" i="11"/>
  <c r="J283" i="11"/>
  <c r="I281" i="11"/>
  <c r="J280" i="11"/>
  <c r="I278" i="11"/>
  <c r="J277" i="11"/>
  <c r="I275" i="11"/>
  <c r="J274" i="11"/>
  <c r="I272" i="11"/>
  <c r="I271" i="11"/>
  <c r="J320" i="11"/>
  <c r="I315" i="11"/>
  <c r="J272" i="11"/>
  <c r="J317" i="11"/>
  <c r="I309" i="11"/>
  <c r="I306" i="11"/>
  <c r="J302" i="11"/>
  <c r="I300" i="11"/>
  <c r="J278" i="11"/>
  <c r="J308" i="11"/>
  <c r="J296" i="11"/>
  <c r="J284" i="11"/>
  <c r="J271" i="11"/>
  <c r="J314" i="11"/>
  <c r="I312" i="11"/>
  <c r="I303" i="11"/>
  <c r="J293" i="11"/>
  <c r="I291" i="11"/>
  <c r="I288" i="11"/>
  <c r="I282" i="11"/>
  <c r="I276" i="11"/>
  <c r="I319" i="11"/>
  <c r="I316" i="11"/>
  <c r="I313" i="11"/>
  <c r="I310" i="11"/>
  <c r="I307" i="11"/>
  <c r="I304" i="11"/>
  <c r="I301" i="11"/>
  <c r="I298" i="11"/>
  <c r="I295" i="11"/>
  <c r="I292" i="11"/>
  <c r="I289" i="11"/>
  <c r="I286" i="11"/>
  <c r="I283" i="11"/>
  <c r="I280" i="11"/>
  <c r="I277" i="11"/>
  <c r="I274" i="11"/>
  <c r="I318" i="11"/>
  <c r="J299" i="11"/>
  <c r="J290" i="11"/>
  <c r="G156" i="11"/>
  <c r="G103" i="11" s="1"/>
  <c r="G50" i="11" s="1"/>
  <c r="G144" i="11"/>
  <c r="G91" i="11" s="1"/>
  <c r="G38" i="11" s="1"/>
  <c r="G132" i="11"/>
  <c r="G79" i="11" s="1"/>
  <c r="G26" i="11" s="1"/>
  <c r="G120" i="11"/>
  <c r="G67" i="11" s="1"/>
  <c r="G14" i="11" s="1"/>
  <c r="G138" i="11"/>
  <c r="G85" i="11" s="1"/>
  <c r="G32" i="11" s="1"/>
  <c r="G139" i="11"/>
  <c r="G86" i="11" s="1"/>
  <c r="G33" i="11" s="1"/>
  <c r="G150" i="11"/>
  <c r="G97" i="11" s="1"/>
  <c r="G44" i="11" s="1"/>
  <c r="G126" i="11"/>
  <c r="G73" i="11" s="1"/>
  <c r="G20" i="11" s="1"/>
  <c r="G114" i="11"/>
  <c r="G61" i="11" s="1"/>
  <c r="G8" i="11" s="1"/>
  <c r="G128" i="11"/>
  <c r="G75" i="11" s="1"/>
  <c r="G22" i="11" s="1"/>
  <c r="G127" i="11"/>
  <c r="G74" i="11" s="1"/>
  <c r="G21" i="11" s="1"/>
  <c r="G116" i="11"/>
  <c r="G63" i="11" s="1"/>
  <c r="G10" i="11" s="1"/>
  <c r="G115" i="11"/>
  <c r="G62" i="11" s="1"/>
  <c r="G9" i="11" s="1"/>
  <c r="G151" i="11"/>
  <c r="G98" i="11" s="1"/>
  <c r="G45" i="11" s="1"/>
  <c r="G152" i="11"/>
  <c r="G99" i="11" s="1"/>
  <c r="G46" i="11" s="1"/>
  <c r="G157" i="11"/>
  <c r="G104" i="11" s="1"/>
  <c r="G51" i="11" s="1"/>
  <c r="G145" i="11"/>
  <c r="G92" i="11" s="1"/>
  <c r="G39" i="11" s="1"/>
  <c r="G133" i="11"/>
  <c r="G80" i="11" s="1"/>
  <c r="G27" i="11" s="1"/>
  <c r="G121" i="11"/>
  <c r="G68" i="11" s="1"/>
  <c r="G15" i="11" s="1"/>
  <c r="G155" i="11"/>
  <c r="G102" i="11" s="1"/>
  <c r="G49" i="11" s="1"/>
  <c r="G130" i="11"/>
  <c r="G77" i="11" s="1"/>
  <c r="G24" i="11" s="1"/>
  <c r="G129" i="11"/>
  <c r="G76" i="11" s="1"/>
  <c r="G23" i="11" s="1"/>
  <c r="G143" i="11"/>
  <c r="G90" i="11" s="1"/>
  <c r="G37" i="11" s="1"/>
  <c r="G141" i="11"/>
  <c r="G88" i="11" s="1"/>
  <c r="G35" i="11" s="1"/>
  <c r="G142" i="11"/>
  <c r="G89" i="11" s="1"/>
  <c r="G36" i="11" s="1"/>
  <c r="G268" i="11"/>
  <c r="G161" i="11"/>
  <c r="G108" i="11" s="1"/>
  <c r="G55" i="11" s="1"/>
  <c r="G149" i="11"/>
  <c r="G96" i="11" s="1"/>
  <c r="G43" i="11" s="1"/>
  <c r="G137" i="11"/>
  <c r="G84" i="11" s="1"/>
  <c r="G31" i="11" s="1"/>
  <c r="G125" i="11"/>
  <c r="G72" i="11" s="1"/>
  <c r="G19" i="11" s="1"/>
  <c r="G113" i="11"/>
  <c r="G60" i="11" s="1"/>
  <c r="G7" i="11" s="1"/>
  <c r="G321" i="11"/>
  <c r="G119" i="11"/>
  <c r="G66" i="11" s="1"/>
  <c r="G13" i="11" s="1"/>
  <c r="G117" i="11"/>
  <c r="G64" i="11" s="1"/>
  <c r="G11" i="11" s="1"/>
  <c r="G160" i="11"/>
  <c r="G107" i="11" s="1"/>
  <c r="G54" i="11" s="1"/>
  <c r="G148" i="11"/>
  <c r="G95" i="11" s="1"/>
  <c r="G42" i="11" s="1"/>
  <c r="G136" i="11"/>
  <c r="G83" i="11" s="1"/>
  <c r="G30" i="11" s="1"/>
  <c r="G124" i="11"/>
  <c r="G71" i="11" s="1"/>
  <c r="G18" i="11" s="1"/>
  <c r="G154" i="11"/>
  <c r="G101" i="11" s="1"/>
  <c r="G48" i="11" s="1"/>
  <c r="G153" i="11"/>
  <c r="G100" i="11" s="1"/>
  <c r="G47" i="11" s="1"/>
  <c r="G159" i="11"/>
  <c r="G106" i="11" s="1"/>
  <c r="G53" i="11" s="1"/>
  <c r="G147" i="11"/>
  <c r="G94" i="11" s="1"/>
  <c r="G41" i="11" s="1"/>
  <c r="G135" i="11"/>
  <c r="G82" i="11" s="1"/>
  <c r="G29" i="11" s="1"/>
  <c r="G123" i="11"/>
  <c r="G70" i="11" s="1"/>
  <c r="G17" i="11" s="1"/>
  <c r="G131" i="11"/>
  <c r="G78" i="11" s="1"/>
  <c r="G25" i="11" s="1"/>
  <c r="G118" i="11"/>
  <c r="G65" i="11" s="1"/>
  <c r="G12" i="11" s="1"/>
  <c r="G158" i="11"/>
  <c r="G105" i="11" s="1"/>
  <c r="G52" i="11" s="1"/>
  <c r="G146" i="11"/>
  <c r="G93" i="11" s="1"/>
  <c r="G40" i="11" s="1"/>
  <c r="G134" i="11"/>
  <c r="G81" i="11" s="1"/>
  <c r="G28" i="11" s="1"/>
  <c r="G122" i="11"/>
  <c r="G69" i="11" s="1"/>
  <c r="G16" i="11" s="1"/>
  <c r="L15" i="56" l="1"/>
  <c r="L26" i="56"/>
  <c r="L21" i="56"/>
  <c r="L11" i="56"/>
  <c r="L27" i="56"/>
  <c r="L32" i="56"/>
  <c r="L49" i="56"/>
  <c r="L44" i="56"/>
  <c r="L25" i="56"/>
  <c r="L17" i="56"/>
  <c r="L22" i="56"/>
  <c r="L54" i="56"/>
  <c r="L56" i="56"/>
  <c r="L14" i="56"/>
  <c r="L29" i="56"/>
  <c r="L35" i="56"/>
  <c r="L50" i="56"/>
  <c r="L41" i="56"/>
  <c r="L13" i="56"/>
  <c r="L53" i="56"/>
  <c r="L33" i="56"/>
  <c r="L16" i="56"/>
  <c r="L42" i="56"/>
  <c r="L39" i="56"/>
  <c r="L45" i="56"/>
  <c r="L28" i="56"/>
  <c r="L34" i="56"/>
  <c r="L19" i="56"/>
  <c r="L57" i="56"/>
  <c r="L40" i="56"/>
  <c r="L23" i="56"/>
  <c r="L31" i="56"/>
  <c r="L10" i="56"/>
  <c r="L52" i="56"/>
  <c r="L36" i="56"/>
  <c r="L43" i="56"/>
  <c r="L24" i="56"/>
  <c r="L58" i="56"/>
  <c r="L37" i="56"/>
  <c r="L55" i="56"/>
  <c r="L38" i="56"/>
  <c r="L12" i="56"/>
  <c r="L18" i="56"/>
  <c r="L46" i="56"/>
  <c r="L20" i="56"/>
  <c r="L51" i="56"/>
  <c r="L48" i="56"/>
  <c r="L30" i="56"/>
  <c r="L47" i="56"/>
  <c r="D47" i="40" l="1"/>
  <c r="A14" i="40"/>
  <c r="C14" i="40"/>
  <c r="D14" i="40"/>
  <c r="D48" i="40"/>
  <c r="C48" i="40"/>
  <c r="C60" i="40"/>
  <c r="D60" i="40"/>
  <c r="C56" i="40"/>
  <c r="D56" i="40"/>
  <c r="C52" i="40"/>
  <c r="D52" i="40"/>
  <c r="C43" i="40"/>
  <c r="D43" i="40"/>
  <c r="C39" i="40"/>
  <c r="D39" i="40"/>
  <c r="C35" i="40"/>
  <c r="D35" i="40"/>
  <c r="C31" i="40"/>
  <c r="D31" i="40"/>
  <c r="C27" i="40"/>
  <c r="D27" i="40"/>
  <c r="C18" i="40"/>
  <c r="D18" i="40"/>
  <c r="C10" i="40"/>
  <c r="D10" i="40"/>
  <c r="D6" i="40"/>
  <c r="C6" i="40"/>
  <c r="F54" i="32" l="1"/>
  <c r="F53" i="32"/>
  <c r="F52" i="32"/>
  <c r="F51" i="32"/>
  <c r="F50" i="32"/>
  <c r="F49" i="32"/>
  <c r="F48" i="32"/>
  <c r="F47" i="32"/>
  <c r="F46" i="32"/>
  <c r="F45" i="32"/>
  <c r="F44" i="32"/>
  <c r="F43" i="32"/>
  <c r="F42" i="32"/>
  <c r="F41" i="32"/>
  <c r="F40" i="32"/>
  <c r="F39" i="32"/>
  <c r="F38" i="32"/>
  <c r="F37" i="32"/>
  <c r="F36" i="32"/>
  <c r="F35" i="32"/>
  <c r="F34" i="32"/>
  <c r="F33" i="32"/>
  <c r="F32" i="32"/>
  <c r="F31" i="32"/>
  <c r="F30" i="32"/>
  <c r="F29" i="32"/>
  <c r="F28" i="32"/>
  <c r="F27" i="32"/>
  <c r="F26" i="32"/>
  <c r="F25" i="32"/>
  <c r="F24" i="32"/>
  <c r="F23" i="32"/>
  <c r="F22" i="32"/>
  <c r="F21" i="32"/>
  <c r="F20" i="32"/>
  <c r="F19" i="32"/>
  <c r="F18" i="32"/>
  <c r="F17" i="32"/>
  <c r="F16" i="32"/>
  <c r="F15" i="32"/>
  <c r="F14" i="32"/>
  <c r="F13" i="32"/>
  <c r="F12" i="32"/>
  <c r="F11" i="32"/>
  <c r="F10" i="32"/>
  <c r="F9" i="32"/>
  <c r="F8" i="32"/>
  <c r="F7" i="32"/>
  <c r="F6" i="32"/>
  <c r="F5" i="32"/>
  <c r="L164" i="33"/>
  <c r="M164" i="33"/>
  <c r="N164" i="33"/>
  <c r="L111" i="33"/>
  <c r="M111" i="33"/>
  <c r="C23" i="40"/>
  <c r="D23" i="40"/>
  <c r="M112" i="33" l="1"/>
  <c r="F55" i="32"/>
  <c r="D55" i="32"/>
  <c r="D62" i="40"/>
  <c r="C62" i="40"/>
  <c r="L55" i="39"/>
  <c r="B55" i="39"/>
  <c r="B54" i="39"/>
  <c r="A54" i="39"/>
  <c r="B53" i="39"/>
  <c r="A53" i="39"/>
  <c r="B52" i="39"/>
  <c r="A52" i="39"/>
  <c r="B51" i="39"/>
  <c r="A51" i="39"/>
  <c r="B50" i="39"/>
  <c r="A50" i="39"/>
  <c r="B49" i="39"/>
  <c r="A49" i="39"/>
  <c r="B48" i="39"/>
  <c r="A48" i="39"/>
  <c r="B47" i="39"/>
  <c r="A47" i="39"/>
  <c r="B46" i="39"/>
  <c r="A46" i="39"/>
  <c r="B45" i="39"/>
  <c r="A45" i="39"/>
  <c r="B44" i="39"/>
  <c r="A44" i="39"/>
  <c r="B43" i="39"/>
  <c r="A43" i="39"/>
  <c r="B42" i="39"/>
  <c r="A42" i="39"/>
  <c r="B41" i="39"/>
  <c r="A41" i="39"/>
  <c r="B40" i="39"/>
  <c r="A40" i="39"/>
  <c r="B39" i="39"/>
  <c r="A39" i="39"/>
  <c r="B38" i="39"/>
  <c r="A38" i="39"/>
  <c r="B37" i="39"/>
  <c r="A37" i="39"/>
  <c r="B36" i="39"/>
  <c r="A36" i="39"/>
  <c r="B35" i="39"/>
  <c r="A35" i="39"/>
  <c r="B34" i="39"/>
  <c r="A34" i="39"/>
  <c r="B33" i="39"/>
  <c r="A33" i="39"/>
  <c r="B32" i="39"/>
  <c r="A32" i="39"/>
  <c r="B31" i="39"/>
  <c r="A31" i="39"/>
  <c r="B30" i="39"/>
  <c r="A30" i="39"/>
  <c r="B29" i="39"/>
  <c r="A29" i="39"/>
  <c r="B28" i="39"/>
  <c r="A28" i="39"/>
  <c r="B27" i="39"/>
  <c r="A27" i="39"/>
  <c r="B26" i="39"/>
  <c r="A26" i="39"/>
  <c r="B25" i="39"/>
  <c r="A25" i="39"/>
  <c r="B24" i="39"/>
  <c r="A24" i="39"/>
  <c r="B23" i="39"/>
  <c r="A23" i="39"/>
  <c r="B22" i="39"/>
  <c r="A22" i="39"/>
  <c r="B21" i="39"/>
  <c r="A21" i="39"/>
  <c r="B20" i="39"/>
  <c r="A20" i="39"/>
  <c r="B19" i="39"/>
  <c r="A19" i="39"/>
  <c r="B18" i="39"/>
  <c r="A18" i="39"/>
  <c r="B17" i="39"/>
  <c r="A17" i="39"/>
  <c r="B16" i="39"/>
  <c r="A16" i="39"/>
  <c r="B15" i="39"/>
  <c r="A15" i="39"/>
  <c r="B14" i="39"/>
  <c r="A14" i="39"/>
  <c r="B13" i="39"/>
  <c r="A13" i="39"/>
  <c r="B12" i="39"/>
  <c r="A12" i="39"/>
  <c r="B11" i="39"/>
  <c r="A11" i="39"/>
  <c r="B10" i="39"/>
  <c r="A10" i="39"/>
  <c r="B9" i="39"/>
  <c r="A9" i="39"/>
  <c r="B8" i="39"/>
  <c r="A8" i="39"/>
  <c r="B7" i="39"/>
  <c r="A7" i="39"/>
  <c r="B6" i="39"/>
  <c r="A6" i="39"/>
  <c r="B5" i="39"/>
  <c r="A5" i="39"/>
  <c r="B56" i="37"/>
  <c r="D5" i="29" l="1"/>
  <c r="E5" i="29"/>
  <c r="F5" i="29"/>
  <c r="G5" i="29"/>
  <c r="D6" i="29"/>
  <c r="E6" i="29"/>
  <c r="F6" i="29"/>
  <c r="G6" i="29"/>
  <c r="D7" i="29"/>
  <c r="E7" i="29"/>
  <c r="F7" i="29"/>
  <c r="G7" i="29"/>
  <c r="D8" i="29"/>
  <c r="E8" i="29"/>
  <c r="F8" i="29"/>
  <c r="G8" i="29"/>
  <c r="D9" i="29"/>
  <c r="E9" i="29"/>
  <c r="F9" i="29"/>
  <c r="G9" i="29"/>
  <c r="D10" i="29"/>
  <c r="E10" i="29"/>
  <c r="F10" i="29"/>
  <c r="G10" i="29"/>
  <c r="D11" i="29"/>
  <c r="E11" i="29"/>
  <c r="F11" i="29"/>
  <c r="G11" i="29"/>
  <c r="D12" i="29"/>
  <c r="E12" i="29"/>
  <c r="F12" i="29"/>
  <c r="G12" i="29"/>
  <c r="D13" i="29"/>
  <c r="E13" i="29"/>
  <c r="F13" i="29"/>
  <c r="G13" i="29"/>
  <c r="D14" i="29"/>
  <c r="E14" i="29"/>
  <c r="F14" i="29"/>
  <c r="G14" i="29"/>
  <c r="D15" i="29"/>
  <c r="E15" i="29"/>
  <c r="F15" i="29"/>
  <c r="G15" i="29"/>
  <c r="D16" i="29"/>
  <c r="E16" i="29"/>
  <c r="F16" i="29"/>
  <c r="G16" i="29"/>
  <c r="D17" i="29"/>
  <c r="E17" i="29"/>
  <c r="F17" i="29"/>
  <c r="G17" i="29"/>
  <c r="D18" i="29"/>
  <c r="E18" i="29"/>
  <c r="F18" i="29"/>
  <c r="G18" i="29"/>
  <c r="D19" i="29"/>
  <c r="E19" i="29"/>
  <c r="F19" i="29"/>
  <c r="G19" i="29"/>
  <c r="D20" i="29"/>
  <c r="E20" i="29"/>
  <c r="F20" i="29"/>
  <c r="G20" i="29"/>
  <c r="D21" i="29"/>
  <c r="E21" i="29"/>
  <c r="F21" i="29"/>
  <c r="G21" i="29"/>
  <c r="D22" i="29"/>
  <c r="E22" i="29"/>
  <c r="F22" i="29"/>
  <c r="G22" i="29"/>
  <c r="D23" i="29"/>
  <c r="E23" i="29"/>
  <c r="F23" i="29"/>
  <c r="G23" i="29"/>
  <c r="D24" i="29"/>
  <c r="E24" i="29"/>
  <c r="F24" i="29"/>
  <c r="G24" i="29"/>
  <c r="D25" i="29"/>
  <c r="E25" i="29"/>
  <c r="F25" i="29"/>
  <c r="G25" i="29"/>
  <c r="D26" i="29"/>
  <c r="E26" i="29"/>
  <c r="F26" i="29"/>
  <c r="G26" i="29"/>
  <c r="D27" i="29"/>
  <c r="E27" i="29"/>
  <c r="F27" i="29"/>
  <c r="G27" i="29"/>
  <c r="D28" i="29"/>
  <c r="E28" i="29"/>
  <c r="F28" i="29"/>
  <c r="G28" i="29"/>
  <c r="D29" i="29"/>
  <c r="E29" i="29"/>
  <c r="F29" i="29"/>
  <c r="G29" i="29"/>
  <c r="D30" i="29"/>
  <c r="E30" i="29"/>
  <c r="F30" i="29"/>
  <c r="G30" i="29"/>
  <c r="D31" i="29"/>
  <c r="E31" i="29"/>
  <c r="F31" i="29"/>
  <c r="G31" i="29"/>
  <c r="D32" i="29"/>
  <c r="E32" i="29"/>
  <c r="F32" i="29"/>
  <c r="G32" i="29"/>
  <c r="D33" i="29"/>
  <c r="E33" i="29"/>
  <c r="F33" i="29"/>
  <c r="G33" i="29"/>
  <c r="D34" i="29"/>
  <c r="E34" i="29"/>
  <c r="F34" i="29"/>
  <c r="G34" i="29"/>
  <c r="D35" i="29"/>
  <c r="E35" i="29"/>
  <c r="F35" i="29"/>
  <c r="G35" i="29"/>
  <c r="D36" i="29"/>
  <c r="E36" i="29"/>
  <c r="F36" i="29"/>
  <c r="G36" i="29"/>
  <c r="D37" i="29"/>
  <c r="E37" i="29"/>
  <c r="F37" i="29"/>
  <c r="G37" i="29"/>
  <c r="D38" i="29"/>
  <c r="E38" i="29"/>
  <c r="F38" i="29"/>
  <c r="G38" i="29"/>
  <c r="D39" i="29"/>
  <c r="E39" i="29"/>
  <c r="F39" i="29"/>
  <c r="G39" i="29"/>
  <c r="D40" i="29"/>
  <c r="E40" i="29"/>
  <c r="F40" i="29"/>
  <c r="G40" i="29"/>
  <c r="D41" i="29"/>
  <c r="E41" i="29"/>
  <c r="F41" i="29"/>
  <c r="G41" i="29"/>
  <c r="D42" i="29"/>
  <c r="E42" i="29"/>
  <c r="F42" i="29"/>
  <c r="G42" i="29"/>
  <c r="D43" i="29"/>
  <c r="E43" i="29"/>
  <c r="F43" i="29"/>
  <c r="G43" i="29"/>
  <c r="D44" i="29"/>
  <c r="E44" i="29"/>
  <c r="F44" i="29"/>
  <c r="G44" i="29"/>
  <c r="D45" i="29"/>
  <c r="E45" i="29"/>
  <c r="F45" i="29"/>
  <c r="G45" i="29"/>
  <c r="D46" i="29"/>
  <c r="E46" i="29"/>
  <c r="F46" i="29"/>
  <c r="G46" i="29"/>
  <c r="D47" i="29"/>
  <c r="E47" i="29"/>
  <c r="F47" i="29"/>
  <c r="G47" i="29"/>
  <c r="D48" i="29"/>
  <c r="E48" i="29"/>
  <c r="F48" i="29"/>
  <c r="G48" i="29"/>
  <c r="D49" i="29"/>
  <c r="E49" i="29"/>
  <c r="F49" i="29"/>
  <c r="G49" i="29"/>
  <c r="D50" i="29"/>
  <c r="E50" i="29"/>
  <c r="F50" i="29"/>
  <c r="G50" i="29"/>
  <c r="D51" i="29"/>
  <c r="E51" i="29"/>
  <c r="F51" i="29"/>
  <c r="G51" i="29"/>
  <c r="D52" i="29"/>
  <c r="E52" i="29"/>
  <c r="F52" i="29"/>
  <c r="G52" i="29"/>
  <c r="D53" i="29"/>
  <c r="E53" i="29"/>
  <c r="F53" i="29"/>
  <c r="G53" i="29"/>
  <c r="D54" i="29"/>
  <c r="E54" i="29"/>
  <c r="F54" i="29"/>
  <c r="G54" i="29"/>
  <c r="D55" i="29"/>
  <c r="E55" i="29"/>
  <c r="F55" i="29"/>
  <c r="G55" i="29"/>
  <c r="D56" i="29"/>
  <c r="E56" i="29"/>
  <c r="F56" i="29"/>
  <c r="G56" i="29"/>
  <c r="D57" i="29"/>
  <c r="E57" i="29"/>
  <c r="F57" i="29"/>
  <c r="G57" i="29"/>
  <c r="D58" i="29"/>
  <c r="E58" i="29"/>
  <c r="F58" i="29"/>
  <c r="G58" i="29"/>
  <c r="D59" i="29"/>
  <c r="E59" i="29"/>
  <c r="F59" i="29"/>
  <c r="G59" i="29"/>
  <c r="D60" i="29"/>
  <c r="E60" i="29"/>
  <c r="F60" i="29"/>
  <c r="G60" i="29"/>
  <c r="D61" i="29"/>
  <c r="E61" i="29"/>
  <c r="F61" i="29"/>
  <c r="G61" i="29"/>
  <c r="D62" i="29"/>
  <c r="E62" i="29"/>
  <c r="F62" i="29"/>
  <c r="G62" i="29"/>
  <c r="D63" i="29"/>
  <c r="E63" i="29"/>
  <c r="F63" i="29"/>
  <c r="G63" i="29"/>
  <c r="D64" i="29"/>
  <c r="E64" i="29"/>
  <c r="F64" i="29"/>
  <c r="G64" i="29"/>
  <c r="D65" i="29"/>
  <c r="E65" i="29"/>
  <c r="F65" i="29"/>
  <c r="G65" i="29"/>
  <c r="D66" i="29"/>
  <c r="E66" i="29"/>
  <c r="F66" i="29"/>
  <c r="G66" i="29"/>
  <c r="D67" i="29"/>
  <c r="E67" i="29"/>
  <c r="F67" i="29"/>
  <c r="G67" i="29"/>
  <c r="D68" i="29"/>
  <c r="E68" i="29"/>
  <c r="F68" i="29"/>
  <c r="G68" i="29"/>
  <c r="D69" i="29"/>
  <c r="E69" i="29"/>
  <c r="F69" i="29"/>
  <c r="G69" i="29"/>
  <c r="D70" i="29"/>
  <c r="E70" i="29"/>
  <c r="F70" i="29"/>
  <c r="G70" i="29"/>
  <c r="D71" i="29"/>
  <c r="E71" i="29"/>
  <c r="F71" i="29"/>
  <c r="G71" i="29"/>
  <c r="D72" i="29"/>
  <c r="E72" i="29"/>
  <c r="F72" i="29"/>
  <c r="G72" i="29"/>
  <c r="D73" i="29"/>
  <c r="E73" i="29"/>
  <c r="F73" i="29"/>
  <c r="G73" i="29"/>
  <c r="D74" i="29"/>
  <c r="E74" i="29"/>
  <c r="F74" i="29"/>
  <c r="G74" i="29"/>
  <c r="D75" i="29"/>
  <c r="E75" i="29"/>
  <c r="F75" i="29"/>
  <c r="G75" i="29"/>
  <c r="D76" i="29"/>
  <c r="E76" i="29"/>
  <c r="F76" i="29"/>
  <c r="G76" i="29"/>
  <c r="D77" i="29"/>
  <c r="E77" i="29"/>
  <c r="F77" i="29"/>
  <c r="G77" i="29"/>
  <c r="D78" i="29"/>
  <c r="E78" i="29"/>
  <c r="F78" i="29"/>
  <c r="G78" i="29"/>
  <c r="D79" i="29"/>
  <c r="E79" i="29"/>
  <c r="F79" i="29"/>
  <c r="G79" i="29"/>
  <c r="D80" i="29"/>
  <c r="E80" i="29"/>
  <c r="F80" i="29"/>
  <c r="G80" i="29"/>
  <c r="D81" i="29"/>
  <c r="E81" i="29"/>
  <c r="F81" i="29"/>
  <c r="G81" i="29"/>
  <c r="D82" i="29"/>
  <c r="E82" i="29"/>
  <c r="F82" i="29"/>
  <c r="G82" i="29"/>
  <c r="D83" i="29"/>
  <c r="E83" i="29"/>
  <c r="F83" i="29"/>
  <c r="G83" i="29"/>
  <c r="D84" i="29"/>
  <c r="E84" i="29"/>
  <c r="F84" i="29"/>
  <c r="G84" i="29"/>
  <c r="D85" i="29"/>
  <c r="E85" i="29"/>
  <c r="F85" i="29"/>
  <c r="G85" i="29"/>
  <c r="D86" i="29"/>
  <c r="E86" i="29"/>
  <c r="F86" i="29"/>
  <c r="G86" i="29"/>
  <c r="D87" i="29"/>
  <c r="E87" i="29"/>
  <c r="F87" i="29"/>
  <c r="G87" i="29"/>
  <c r="D88" i="29"/>
  <c r="E88" i="29"/>
  <c r="F88" i="29"/>
  <c r="G88" i="29"/>
  <c r="D89" i="29"/>
  <c r="E89" i="29"/>
  <c r="F89" i="29"/>
  <c r="G89" i="29"/>
  <c r="D90" i="29"/>
  <c r="E90" i="29"/>
  <c r="F90" i="29"/>
  <c r="G90" i="29"/>
  <c r="D91" i="29"/>
  <c r="E91" i="29"/>
  <c r="F91" i="29"/>
  <c r="G91" i="29"/>
  <c r="D92" i="29"/>
  <c r="E92" i="29"/>
  <c r="F92" i="29"/>
  <c r="G92" i="29"/>
  <c r="D93" i="29"/>
  <c r="E93" i="29"/>
  <c r="F93" i="29"/>
  <c r="G93" i="29"/>
  <c r="D94" i="29"/>
  <c r="E94" i="29"/>
  <c r="F94" i="29"/>
  <c r="G94" i="29"/>
  <c r="D95" i="29"/>
  <c r="E95" i="29"/>
  <c r="F95" i="29"/>
  <c r="G95" i="29"/>
  <c r="D96" i="29"/>
  <c r="E96" i="29"/>
  <c r="F96" i="29"/>
  <c r="G96" i="29"/>
  <c r="D97" i="29"/>
  <c r="E97" i="29"/>
  <c r="F97" i="29"/>
  <c r="G97" i="29"/>
  <c r="D98" i="29"/>
  <c r="E98" i="29"/>
  <c r="F98" i="29"/>
  <c r="G98" i="29"/>
  <c r="D99" i="29"/>
  <c r="E99" i="29"/>
  <c r="F99" i="29"/>
  <c r="G99" i="29"/>
  <c r="D100" i="29"/>
  <c r="E100" i="29"/>
  <c r="F100" i="29"/>
  <c r="G100" i="29"/>
  <c r="D101" i="29"/>
  <c r="E101" i="29"/>
  <c r="F101" i="29"/>
  <c r="G101" i="29"/>
  <c r="D102" i="29"/>
  <c r="E102" i="29"/>
  <c r="F102" i="29"/>
  <c r="G102" i="29"/>
  <c r="D103" i="29"/>
  <c r="E103" i="29"/>
  <c r="F103" i="29"/>
  <c r="G103" i="29"/>
  <c r="D104" i="29"/>
  <c r="E104" i="29"/>
  <c r="F104" i="29"/>
  <c r="G104" i="29"/>
  <c r="D105" i="29"/>
  <c r="E105" i="29"/>
  <c r="F105" i="29"/>
  <c r="G105" i="29"/>
  <c r="D106" i="29"/>
  <c r="E106" i="29"/>
  <c r="F106" i="29"/>
  <c r="G106" i="29"/>
  <c r="D107" i="29"/>
  <c r="E107" i="29"/>
  <c r="F107" i="29"/>
  <c r="G107" i="29"/>
  <c r="D108" i="29"/>
  <c r="E108" i="29"/>
  <c r="F108" i="29"/>
  <c r="G108" i="29"/>
  <c r="D109" i="29"/>
  <c r="E109" i="29"/>
  <c r="F109" i="29"/>
  <c r="G109" i="29"/>
  <c r="D110" i="29"/>
  <c r="E110" i="29"/>
  <c r="F110" i="29"/>
  <c r="G110" i="29"/>
  <c r="D111" i="29"/>
  <c r="E111" i="29"/>
  <c r="F111" i="29"/>
  <c r="G111" i="29"/>
  <c r="D112" i="29"/>
  <c r="E112" i="29"/>
  <c r="F112" i="29"/>
  <c r="G112" i="29"/>
  <c r="D113" i="29"/>
  <c r="E113" i="29"/>
  <c r="F113" i="29"/>
  <c r="G113" i="29"/>
  <c r="D114" i="29"/>
  <c r="E114" i="29"/>
  <c r="F114" i="29"/>
  <c r="G114" i="29"/>
  <c r="D115" i="29"/>
  <c r="E115" i="29"/>
  <c r="F115" i="29"/>
  <c r="G115" i="29"/>
  <c r="D116" i="29"/>
  <c r="E116" i="29"/>
  <c r="F116" i="29"/>
  <c r="G116" i="29"/>
  <c r="D117" i="29"/>
  <c r="E117" i="29"/>
  <c r="F117" i="29"/>
  <c r="G117" i="29"/>
  <c r="D118" i="29"/>
  <c r="E118" i="29"/>
  <c r="F118" i="29"/>
  <c r="G118" i="29"/>
  <c r="D119" i="29"/>
  <c r="E119" i="29"/>
  <c r="F119" i="29"/>
  <c r="G119" i="29"/>
  <c r="D120" i="29"/>
  <c r="E120" i="29"/>
  <c r="F120" i="29"/>
  <c r="G120" i="29"/>
  <c r="D121" i="29"/>
  <c r="E121" i="29"/>
  <c r="F121" i="29"/>
  <c r="G121" i="29"/>
  <c r="D122" i="29"/>
  <c r="E122" i="29"/>
  <c r="F122" i="29"/>
  <c r="G122" i="29"/>
  <c r="D123" i="29"/>
  <c r="E123" i="29"/>
  <c r="F123" i="29"/>
  <c r="G123" i="29"/>
  <c r="D124" i="29"/>
  <c r="E124" i="29"/>
  <c r="F124" i="29"/>
  <c r="G124" i="29"/>
  <c r="D125" i="29"/>
  <c r="E125" i="29"/>
  <c r="F125" i="29"/>
  <c r="G125" i="29"/>
  <c r="D126" i="29"/>
  <c r="E126" i="29"/>
  <c r="F126" i="29"/>
  <c r="G126" i="29"/>
  <c r="D127" i="29"/>
  <c r="E127" i="29"/>
  <c r="F127" i="29"/>
  <c r="G127" i="29"/>
  <c r="D128" i="29"/>
  <c r="E128" i="29"/>
  <c r="F128" i="29"/>
  <c r="G128" i="29"/>
  <c r="D129" i="29"/>
  <c r="E129" i="29"/>
  <c r="F129" i="29"/>
  <c r="G129" i="29"/>
  <c r="D130" i="29"/>
  <c r="E130" i="29"/>
  <c r="F130" i="29"/>
  <c r="G130" i="29"/>
  <c r="D131" i="29"/>
  <c r="E131" i="29"/>
  <c r="F131" i="29"/>
  <c r="G131" i="29"/>
  <c r="D132" i="29"/>
  <c r="E132" i="29"/>
  <c r="F132" i="29"/>
  <c r="G132" i="29"/>
  <c r="D133" i="29"/>
  <c r="E133" i="29"/>
  <c r="F133" i="29"/>
  <c r="G133" i="29"/>
  <c r="D134" i="29"/>
  <c r="E134" i="29"/>
  <c r="F134" i="29"/>
  <c r="G134" i="29"/>
  <c r="D135" i="29"/>
  <c r="E135" i="29"/>
  <c r="F135" i="29"/>
  <c r="G135" i="29"/>
  <c r="D136" i="29"/>
  <c r="E136" i="29"/>
  <c r="F136" i="29"/>
  <c r="G136" i="29"/>
  <c r="D137" i="29"/>
  <c r="E137" i="29"/>
  <c r="F137" i="29"/>
  <c r="G137" i="29"/>
  <c r="D138" i="29"/>
  <c r="E138" i="29"/>
  <c r="F138" i="29"/>
  <c r="G138" i="29"/>
  <c r="D139" i="29"/>
  <c r="E139" i="29"/>
  <c r="F139" i="29"/>
  <c r="G139" i="29"/>
  <c r="D140" i="29"/>
  <c r="E140" i="29"/>
  <c r="F140" i="29"/>
  <c r="G140" i="29"/>
  <c r="D141" i="29"/>
  <c r="E141" i="29"/>
  <c r="F141" i="29"/>
  <c r="G141" i="29"/>
  <c r="D142" i="29"/>
  <c r="E142" i="29"/>
  <c r="F142" i="29"/>
  <c r="G142" i="29"/>
  <c r="D143" i="29"/>
  <c r="E143" i="29"/>
  <c r="F143" i="29"/>
  <c r="G143" i="29"/>
  <c r="D144" i="29"/>
  <c r="E144" i="29"/>
  <c r="F144" i="29"/>
  <c r="G144" i="29"/>
  <c r="D145" i="29"/>
  <c r="E145" i="29"/>
  <c r="F145" i="29"/>
  <c r="G145" i="29"/>
  <c r="D146" i="29"/>
  <c r="E146" i="29"/>
  <c r="F146" i="29"/>
  <c r="G146" i="29"/>
  <c r="D147" i="29"/>
  <c r="E147" i="29"/>
  <c r="F147" i="29"/>
  <c r="G147" i="29"/>
  <c r="D148" i="29"/>
  <c r="E148" i="29"/>
  <c r="F148" i="29"/>
  <c r="G148" i="29"/>
  <c r="D149" i="29"/>
  <c r="E149" i="29"/>
  <c r="F149" i="29"/>
  <c r="G149" i="29"/>
  <c r="D150" i="29"/>
  <c r="E150" i="29"/>
  <c r="F150" i="29"/>
  <c r="G150" i="29"/>
  <c r="D151" i="29"/>
  <c r="E151" i="29"/>
  <c r="F151" i="29"/>
  <c r="G151" i="29"/>
  <c r="D152" i="29"/>
  <c r="E152" i="29"/>
  <c r="F152" i="29"/>
  <c r="G152" i="29"/>
  <c r="D153" i="29"/>
  <c r="E153" i="29"/>
  <c r="F153" i="29"/>
  <c r="G153" i="29"/>
  <c r="D154" i="29"/>
  <c r="E154" i="29"/>
  <c r="F154" i="29"/>
  <c r="G154" i="29"/>
  <c r="D155" i="29"/>
  <c r="E155" i="29"/>
  <c r="F155" i="29"/>
  <c r="G155" i="29"/>
  <c r="D156" i="29"/>
  <c r="E156" i="29"/>
  <c r="F156" i="29"/>
  <c r="G156" i="29"/>
  <c r="D157" i="29"/>
  <c r="E157" i="29"/>
  <c r="F157" i="29"/>
  <c r="G157" i="29"/>
  <c r="D158" i="29"/>
  <c r="E158" i="29"/>
  <c r="F158" i="29"/>
  <c r="G158" i="29"/>
  <c r="D159" i="29"/>
  <c r="E159" i="29"/>
  <c r="F159" i="29"/>
  <c r="G159" i="29"/>
  <c r="D160" i="29"/>
  <c r="E160" i="29"/>
  <c r="F160" i="29"/>
  <c r="G160" i="29"/>
  <c r="D161" i="29"/>
  <c r="E161" i="29"/>
  <c r="F161" i="29"/>
  <c r="G161" i="29"/>
  <c r="D162" i="29"/>
  <c r="E162" i="29"/>
  <c r="F162" i="29"/>
  <c r="G162" i="29"/>
  <c r="D163" i="29"/>
  <c r="E163" i="29"/>
  <c r="F163" i="29"/>
  <c r="G163" i="29"/>
  <c r="D164" i="29"/>
  <c r="E164" i="29"/>
  <c r="F164" i="29"/>
  <c r="G164" i="29"/>
  <c r="D165" i="29"/>
  <c r="E165" i="29"/>
  <c r="F165" i="29"/>
  <c r="G165" i="29"/>
  <c r="D166" i="29"/>
  <c r="E166" i="29"/>
  <c r="F166" i="29"/>
  <c r="G166" i="29"/>
  <c r="D167" i="29"/>
  <c r="E167" i="29"/>
  <c r="F167" i="29"/>
  <c r="G167" i="29"/>
  <c r="D168" i="29"/>
  <c r="E168" i="29"/>
  <c r="F168" i="29"/>
  <c r="G168" i="29"/>
  <c r="D169" i="29"/>
  <c r="E169" i="29"/>
  <c r="F169" i="29"/>
  <c r="G169" i="29"/>
  <c r="D170" i="29"/>
  <c r="E170" i="29"/>
  <c r="F170" i="29"/>
  <c r="G170" i="29"/>
  <c r="D171" i="29"/>
  <c r="E171" i="29"/>
  <c r="F171" i="29"/>
  <c r="G171" i="29"/>
  <c r="D172" i="29"/>
  <c r="E172" i="29"/>
  <c r="F172" i="29"/>
  <c r="G172" i="29"/>
  <c r="D173" i="29"/>
  <c r="E173" i="29"/>
  <c r="F173" i="29"/>
  <c r="G173" i="29"/>
  <c r="D174" i="29"/>
  <c r="E174" i="29"/>
  <c r="F174" i="29"/>
  <c r="G174" i="29"/>
  <c r="D175" i="29"/>
  <c r="E175" i="29"/>
  <c r="F175" i="29"/>
  <c r="G175" i="29"/>
  <c r="D176" i="29"/>
  <c r="E176" i="29"/>
  <c r="F176" i="29"/>
  <c r="G176" i="29"/>
  <c r="D177" i="29"/>
  <c r="E177" i="29"/>
  <c r="F177" i="29"/>
  <c r="G177" i="29"/>
  <c r="D178" i="29"/>
  <c r="E178" i="29"/>
  <c r="F178" i="29"/>
  <c r="G178" i="29"/>
  <c r="D179" i="29"/>
  <c r="E179" i="29"/>
  <c r="F179" i="29"/>
  <c r="G179" i="29"/>
  <c r="D180" i="29"/>
  <c r="E180" i="29"/>
  <c r="F180" i="29"/>
  <c r="G180" i="29"/>
  <c r="D181" i="29"/>
  <c r="E181" i="29"/>
  <c r="F181" i="29"/>
  <c r="G181" i="29"/>
  <c r="D182" i="29"/>
  <c r="E182" i="29"/>
  <c r="F182" i="29"/>
  <c r="G182" i="29"/>
  <c r="D183" i="29"/>
  <c r="E183" i="29"/>
  <c r="F183" i="29"/>
  <c r="G183" i="29"/>
  <c r="D184" i="29"/>
  <c r="E184" i="29"/>
  <c r="F184" i="29"/>
  <c r="G184" i="29"/>
  <c r="D185" i="29"/>
  <c r="E185" i="29"/>
  <c r="F185" i="29"/>
  <c r="G185" i="29"/>
  <c r="D186" i="29"/>
  <c r="E186" i="29"/>
  <c r="F186" i="29"/>
  <c r="G186" i="29"/>
  <c r="D187" i="29"/>
  <c r="E187" i="29"/>
  <c r="F187" i="29"/>
  <c r="G187" i="29"/>
  <c r="D188" i="29"/>
  <c r="E188" i="29"/>
  <c r="F188" i="29"/>
  <c r="G188" i="29"/>
  <c r="D189" i="29"/>
  <c r="E189" i="29"/>
  <c r="F189" i="29"/>
  <c r="G189" i="29"/>
  <c r="D190" i="29"/>
  <c r="E190" i="29"/>
  <c r="F190" i="29"/>
  <c r="G190" i="29"/>
  <c r="D191" i="29"/>
  <c r="E191" i="29"/>
  <c r="F191" i="29"/>
  <c r="G191" i="29"/>
  <c r="D192" i="29"/>
  <c r="E192" i="29"/>
  <c r="F192" i="29"/>
  <c r="G192" i="29"/>
  <c r="D193" i="29"/>
  <c r="E193" i="29"/>
  <c r="F193" i="29"/>
  <c r="G193" i="29"/>
  <c r="D194" i="29"/>
  <c r="E194" i="29"/>
  <c r="F194" i="29"/>
  <c r="G194" i="29"/>
  <c r="D195" i="29"/>
  <c r="E195" i="29"/>
  <c r="F195" i="29"/>
  <c r="G195" i="29"/>
  <c r="D196" i="29"/>
  <c r="E196" i="29"/>
  <c r="F196" i="29"/>
  <c r="G196" i="29"/>
  <c r="D197" i="29"/>
  <c r="E197" i="29"/>
  <c r="F197" i="29"/>
  <c r="G197" i="29"/>
  <c r="D198" i="29"/>
  <c r="E198" i="29"/>
  <c r="F198" i="29"/>
  <c r="G198" i="29"/>
  <c r="D199" i="29"/>
  <c r="E199" i="29"/>
  <c r="F199" i="29"/>
  <c r="G199" i="29"/>
  <c r="D200" i="29"/>
  <c r="E200" i="29"/>
  <c r="F200" i="29"/>
  <c r="G200" i="29"/>
  <c r="D201" i="29"/>
  <c r="E201" i="29"/>
  <c r="F201" i="29"/>
  <c r="G201" i="29"/>
  <c r="D202" i="29"/>
  <c r="E202" i="29"/>
  <c r="F202" i="29"/>
  <c r="G202" i="29"/>
  <c r="D203" i="29"/>
  <c r="E203" i="29"/>
  <c r="F203" i="29"/>
  <c r="G203" i="29"/>
  <c r="D204" i="29"/>
  <c r="E204" i="29"/>
  <c r="F204" i="29"/>
  <c r="G204" i="29"/>
  <c r="D205" i="29"/>
  <c r="E205" i="29"/>
  <c r="F205" i="29"/>
  <c r="G205" i="29"/>
  <c r="D206" i="29"/>
  <c r="E206" i="29"/>
  <c r="F206" i="29"/>
  <c r="G206" i="29"/>
  <c r="D207" i="29"/>
  <c r="E207" i="29"/>
  <c r="F207" i="29"/>
  <c r="G207" i="29"/>
  <c r="D208" i="29"/>
  <c r="E208" i="29"/>
  <c r="F208" i="29"/>
  <c r="G208" i="29"/>
  <c r="D209" i="29"/>
  <c r="E209" i="29"/>
  <c r="F209" i="29"/>
  <c r="G209" i="29"/>
  <c r="D210" i="29"/>
  <c r="E210" i="29"/>
  <c r="F210" i="29"/>
  <c r="G210" i="29"/>
  <c r="D211" i="29"/>
  <c r="E211" i="29"/>
  <c r="F211" i="29"/>
  <c r="G211" i="29"/>
  <c r="D212" i="29"/>
  <c r="E212" i="29"/>
  <c r="F212" i="29"/>
  <c r="G212" i="29"/>
  <c r="D213" i="29"/>
  <c r="E213" i="29"/>
  <c r="F213" i="29"/>
  <c r="G213" i="29"/>
  <c r="D214" i="29"/>
  <c r="E214" i="29"/>
  <c r="F214" i="29"/>
  <c r="G214" i="29"/>
  <c r="D215" i="29"/>
  <c r="E215" i="29"/>
  <c r="F215" i="29"/>
  <c r="G215" i="29"/>
  <c r="D216" i="29"/>
  <c r="E216" i="29"/>
  <c r="F216" i="29"/>
  <c r="G216" i="29"/>
  <c r="D217" i="29"/>
  <c r="E217" i="29"/>
  <c r="F217" i="29"/>
  <c r="G217" i="29"/>
  <c r="D218" i="29"/>
  <c r="E218" i="29"/>
  <c r="F218" i="29"/>
  <c r="G218" i="29"/>
  <c r="D219" i="29"/>
  <c r="E219" i="29"/>
  <c r="F219" i="29"/>
  <c r="G219" i="29"/>
  <c r="D220" i="29"/>
  <c r="E220" i="29"/>
  <c r="F220" i="29"/>
  <c r="G220" i="29"/>
  <c r="D221" i="29"/>
  <c r="E221" i="29"/>
  <c r="F221" i="29"/>
  <c r="G221" i="29"/>
  <c r="D222" i="29"/>
  <c r="E222" i="29"/>
  <c r="F222" i="29"/>
  <c r="G222" i="29"/>
  <c r="D223" i="29"/>
  <c r="E223" i="29"/>
  <c r="F223" i="29"/>
  <c r="G223" i="29"/>
  <c r="D224" i="29"/>
  <c r="E224" i="29"/>
  <c r="F224" i="29"/>
  <c r="G224" i="29"/>
  <c r="D225" i="29"/>
  <c r="E225" i="29"/>
  <c r="F225" i="29"/>
  <c r="G225" i="29"/>
  <c r="D226" i="29"/>
  <c r="E226" i="29"/>
  <c r="F226" i="29"/>
  <c r="G226" i="29"/>
  <c r="D227" i="29"/>
  <c r="E227" i="29"/>
  <c r="F227" i="29"/>
  <c r="G227" i="29"/>
  <c r="D228" i="29"/>
  <c r="E228" i="29"/>
  <c r="F228" i="29"/>
  <c r="G228" i="29"/>
  <c r="D229" i="29"/>
  <c r="E229" i="29"/>
  <c r="F229" i="29"/>
  <c r="G229" i="29"/>
  <c r="D230" i="29"/>
  <c r="E230" i="29"/>
  <c r="F230" i="29"/>
  <c r="G230" i="29"/>
  <c r="D231" i="29"/>
  <c r="E231" i="29"/>
  <c r="F231" i="29"/>
  <c r="G231" i="29"/>
  <c r="D232" i="29"/>
  <c r="E232" i="29"/>
  <c r="F232" i="29"/>
  <c r="G232" i="29"/>
  <c r="D233" i="29"/>
  <c r="E233" i="29"/>
  <c r="F233" i="29"/>
  <c r="G233" i="29"/>
  <c r="D234" i="29"/>
  <c r="E234" i="29"/>
  <c r="F234" i="29"/>
  <c r="G234" i="29"/>
  <c r="D235" i="29"/>
  <c r="E235" i="29"/>
  <c r="F235" i="29"/>
  <c r="G235" i="29"/>
  <c r="D236" i="29"/>
  <c r="E236" i="29"/>
  <c r="F236" i="29"/>
  <c r="G236" i="29"/>
  <c r="D237" i="29"/>
  <c r="E237" i="29"/>
  <c r="F237" i="29"/>
  <c r="G237" i="29"/>
  <c r="D238" i="29"/>
  <c r="E238" i="29"/>
  <c r="F238" i="29"/>
  <c r="G238" i="29"/>
  <c r="D239" i="29"/>
  <c r="E239" i="29"/>
  <c r="F239" i="29"/>
  <c r="G239" i="29"/>
  <c r="D240" i="29"/>
  <c r="E240" i="29"/>
  <c r="F240" i="29"/>
  <c r="G240" i="29"/>
  <c r="D241" i="29"/>
  <c r="E241" i="29"/>
  <c r="F241" i="29"/>
  <c r="G241" i="29"/>
  <c r="D242" i="29"/>
  <c r="E242" i="29"/>
  <c r="F242" i="29"/>
  <c r="G242" i="29"/>
  <c r="D243" i="29"/>
  <c r="E243" i="29"/>
  <c r="F243" i="29"/>
  <c r="G243" i="29"/>
  <c r="D244" i="29"/>
  <c r="E244" i="29"/>
  <c r="F244" i="29"/>
  <c r="G244" i="29"/>
  <c r="D245" i="29"/>
  <c r="E245" i="29"/>
  <c r="F245" i="29"/>
  <c r="G245" i="29"/>
  <c r="D246" i="29"/>
  <c r="E246" i="29"/>
  <c r="F246" i="29"/>
  <c r="G246" i="29"/>
  <c r="D247" i="29"/>
  <c r="E247" i="29"/>
  <c r="F247" i="29"/>
  <c r="G247" i="29"/>
  <c r="D248" i="29"/>
  <c r="E248" i="29"/>
  <c r="F248" i="29"/>
  <c r="G248" i="29"/>
  <c r="D249" i="29"/>
  <c r="E249" i="29"/>
  <c r="F249" i="29"/>
  <c r="G249" i="29"/>
  <c r="D250" i="29"/>
  <c r="E250" i="29"/>
  <c r="F250" i="29"/>
  <c r="G250" i="29"/>
  <c r="D251" i="29"/>
  <c r="E251" i="29"/>
  <c r="F251" i="29"/>
  <c r="G251" i="29"/>
  <c r="D252" i="29"/>
  <c r="E252" i="29"/>
  <c r="F252" i="29"/>
  <c r="G252" i="29"/>
  <c r="D253" i="29"/>
  <c r="E253" i="29"/>
  <c r="F253" i="29"/>
  <c r="G253" i="29"/>
  <c r="D254" i="29"/>
  <c r="E254" i="29"/>
  <c r="F254" i="29"/>
  <c r="G254" i="29"/>
  <c r="D255" i="29"/>
  <c r="E255" i="29"/>
  <c r="F255" i="29"/>
  <c r="G255" i="29"/>
  <c r="D256" i="29"/>
  <c r="E256" i="29"/>
  <c r="F256" i="29"/>
  <c r="G256" i="29"/>
  <c r="D257" i="29"/>
  <c r="E257" i="29"/>
  <c r="F257" i="29"/>
  <c r="G257" i="29"/>
  <c r="D258" i="29"/>
  <c r="E258" i="29"/>
  <c r="F258" i="29"/>
  <c r="G258" i="29"/>
  <c r="D259" i="29"/>
  <c r="E259" i="29"/>
  <c r="F259" i="29"/>
  <c r="G259" i="29"/>
  <c r="D260" i="29"/>
  <c r="E260" i="29"/>
  <c r="F260" i="29"/>
  <c r="G260" i="29"/>
  <c r="D261" i="29"/>
  <c r="E261" i="29"/>
  <c r="F261" i="29"/>
  <c r="G261" i="29"/>
  <c r="D262" i="29"/>
  <c r="E262" i="29"/>
  <c r="F262" i="29"/>
  <c r="G262" i="29"/>
  <c r="D263" i="29"/>
  <c r="E263" i="29"/>
  <c r="F263" i="29"/>
  <c r="G263" i="29"/>
  <c r="D264" i="29"/>
  <c r="E264" i="29"/>
  <c r="F264" i="29"/>
  <c r="G264" i="29"/>
  <c r="D265" i="29"/>
  <c r="E265" i="29"/>
  <c r="F265" i="29"/>
  <c r="G265" i="29"/>
  <c r="D266" i="29"/>
  <c r="E266" i="29"/>
  <c r="F266" i="29"/>
  <c r="G266" i="29"/>
  <c r="D267" i="29"/>
  <c r="E267" i="29"/>
  <c r="F267" i="29"/>
  <c r="G267" i="29"/>
  <c r="D268" i="29"/>
  <c r="E268" i="29"/>
  <c r="F268" i="29"/>
  <c r="G268" i="29"/>
  <c r="D269" i="29"/>
  <c r="E269" i="29"/>
  <c r="F269" i="29"/>
  <c r="G269" i="29"/>
  <c r="D270" i="29"/>
  <c r="E270" i="29"/>
  <c r="F270" i="29"/>
  <c r="G270" i="29"/>
  <c r="D271" i="29"/>
  <c r="E271" i="29"/>
  <c r="F271" i="29"/>
  <c r="G271" i="29"/>
  <c r="D272" i="29"/>
  <c r="E272" i="29"/>
  <c r="F272" i="29"/>
  <c r="G272" i="29"/>
  <c r="D273" i="29"/>
  <c r="E273" i="29"/>
  <c r="F273" i="29"/>
  <c r="G273" i="29"/>
  <c r="D274" i="29"/>
  <c r="E274" i="29"/>
  <c r="F274" i="29"/>
  <c r="G274" i="29"/>
  <c r="D275" i="29"/>
  <c r="E275" i="29"/>
  <c r="F275" i="29"/>
  <c r="G275" i="29"/>
  <c r="D276" i="29"/>
  <c r="E276" i="29"/>
  <c r="F276" i="29"/>
  <c r="G276" i="29"/>
  <c r="D277" i="29"/>
  <c r="E277" i="29"/>
  <c r="F277" i="29"/>
  <c r="G277" i="29"/>
  <c r="D278" i="29"/>
  <c r="E278" i="29"/>
  <c r="F278" i="29"/>
  <c r="G278" i="29"/>
  <c r="D279" i="29"/>
  <c r="E279" i="29"/>
  <c r="F279" i="29"/>
  <c r="G279" i="29"/>
  <c r="D280" i="29"/>
  <c r="E280" i="29"/>
  <c r="F280" i="29"/>
  <c r="G280" i="29"/>
  <c r="D281" i="29"/>
  <c r="E281" i="29"/>
  <c r="F281" i="29"/>
  <c r="G281" i="29"/>
  <c r="D282" i="29"/>
  <c r="E282" i="29"/>
  <c r="F282" i="29"/>
  <c r="G282" i="29"/>
  <c r="D283" i="29"/>
  <c r="E283" i="29"/>
  <c r="F283" i="29"/>
  <c r="G283" i="29"/>
  <c r="D284" i="29"/>
  <c r="E284" i="29"/>
  <c r="F284" i="29"/>
  <c r="G284" i="29"/>
  <c r="D285" i="29"/>
  <c r="E285" i="29"/>
  <c r="F285" i="29"/>
  <c r="G285" i="29"/>
  <c r="D286" i="29"/>
  <c r="E286" i="29"/>
  <c r="F286" i="29"/>
  <c r="G286" i="29"/>
  <c r="D287" i="29"/>
  <c r="E287" i="29"/>
  <c r="F287" i="29"/>
  <c r="G287" i="29"/>
  <c r="D288" i="29"/>
  <c r="E288" i="29"/>
  <c r="F288" i="29"/>
  <c r="G288" i="29"/>
  <c r="D289" i="29"/>
  <c r="E289" i="29"/>
  <c r="F289" i="29"/>
  <c r="G289" i="29"/>
  <c r="D290" i="29"/>
  <c r="E290" i="29"/>
  <c r="F290" i="29"/>
  <c r="G290" i="29"/>
  <c r="D291" i="29"/>
  <c r="E291" i="29"/>
  <c r="F291" i="29"/>
  <c r="G291" i="29"/>
  <c r="D292" i="29"/>
  <c r="E292" i="29"/>
  <c r="F292" i="29"/>
  <c r="G292" i="29"/>
  <c r="D293" i="29"/>
  <c r="E293" i="29"/>
  <c r="F293" i="29"/>
  <c r="G293" i="29"/>
  <c r="D294" i="29"/>
  <c r="E294" i="29"/>
  <c r="F294" i="29"/>
  <c r="G294" i="29"/>
  <c r="D295" i="29"/>
  <c r="E295" i="29"/>
  <c r="F295" i="29"/>
  <c r="G295" i="29"/>
  <c r="D296" i="29"/>
  <c r="E296" i="29"/>
  <c r="F296" i="29"/>
  <c r="G296" i="29"/>
  <c r="D297" i="29"/>
  <c r="E297" i="29"/>
  <c r="F297" i="29"/>
  <c r="G297" i="29"/>
  <c r="D298" i="29"/>
  <c r="E298" i="29"/>
  <c r="F298" i="29"/>
  <c r="G298" i="29"/>
  <c r="D299" i="29"/>
  <c r="E299" i="29"/>
  <c r="F299" i="29"/>
  <c r="G299" i="29"/>
  <c r="D300" i="29"/>
  <c r="E300" i="29"/>
  <c r="F300" i="29"/>
  <c r="G300" i="29"/>
  <c r="D301" i="29"/>
  <c r="E301" i="29"/>
  <c r="F301" i="29"/>
  <c r="G301" i="29"/>
  <c r="D302" i="29"/>
  <c r="E302" i="29"/>
  <c r="F302" i="29"/>
  <c r="G302" i="29"/>
  <c r="D303" i="29"/>
  <c r="E303" i="29"/>
  <c r="F303" i="29"/>
  <c r="G303" i="29"/>
  <c r="D304" i="29"/>
  <c r="E304" i="29"/>
  <c r="F304" i="29"/>
  <c r="G304" i="29"/>
  <c r="D305" i="29"/>
  <c r="E305" i="29"/>
  <c r="F305" i="29"/>
  <c r="G305" i="29"/>
  <c r="D306" i="29"/>
  <c r="E306" i="29"/>
  <c r="F306" i="29"/>
  <c r="G306" i="29"/>
  <c r="D307" i="29"/>
  <c r="E307" i="29"/>
  <c r="F307" i="29"/>
  <c r="G307" i="29"/>
  <c r="D308" i="29"/>
  <c r="E308" i="29"/>
  <c r="F308" i="29"/>
  <c r="G308" i="29"/>
  <c r="D309" i="29"/>
  <c r="E309" i="29"/>
  <c r="F309" i="29"/>
  <c r="G309" i="29"/>
  <c r="D310" i="29"/>
  <c r="E310" i="29"/>
  <c r="F310" i="29"/>
  <c r="G310" i="29"/>
  <c r="D311" i="29"/>
  <c r="E311" i="29"/>
  <c r="F311" i="29"/>
  <c r="G311" i="29"/>
  <c r="D312" i="29"/>
  <c r="E312" i="29"/>
  <c r="F312" i="29"/>
  <c r="G312" i="29"/>
  <c r="D313" i="29"/>
  <c r="E313" i="29"/>
  <c r="F313" i="29"/>
  <c r="G313" i="29"/>
  <c r="D314" i="29"/>
  <c r="E314" i="29"/>
  <c r="F314" i="29"/>
  <c r="G314" i="29"/>
  <c r="D315" i="29"/>
  <c r="E315" i="29"/>
  <c r="F315" i="29"/>
  <c r="G315" i="29"/>
  <c r="D316" i="29"/>
  <c r="E316" i="29"/>
  <c r="F316" i="29"/>
  <c r="G316" i="29"/>
  <c r="D317" i="29"/>
  <c r="E317" i="29"/>
  <c r="F317" i="29"/>
  <c r="G317" i="29"/>
  <c r="D318" i="29"/>
  <c r="E318" i="29"/>
  <c r="F318" i="29"/>
  <c r="G318" i="29"/>
  <c r="D319" i="29"/>
  <c r="E319" i="29"/>
  <c r="F319" i="29"/>
  <c r="G319" i="29"/>
  <c r="D320" i="29"/>
  <c r="E320" i="29"/>
  <c r="F320" i="29"/>
  <c r="G320" i="29"/>
  <c r="D321" i="29"/>
  <c r="E321" i="29"/>
  <c r="F321" i="29"/>
  <c r="G321" i="29"/>
  <c r="D322" i="29"/>
  <c r="E322" i="29"/>
  <c r="F322" i="29"/>
  <c r="G322" i="29"/>
  <c r="D323" i="29"/>
  <c r="E323" i="29"/>
  <c r="F323" i="29"/>
  <c r="G323" i="29"/>
  <c r="D324" i="29"/>
  <c r="E324" i="29"/>
  <c r="F324" i="29"/>
  <c r="G324" i="29"/>
  <c r="D325" i="29"/>
  <c r="E325" i="29"/>
  <c r="F325" i="29"/>
  <c r="G325" i="29"/>
  <c r="D326" i="29"/>
  <c r="E326" i="29"/>
  <c r="F326" i="29"/>
  <c r="G326" i="29"/>
  <c r="D327" i="29"/>
  <c r="E327" i="29"/>
  <c r="F327" i="29"/>
  <c r="G327" i="29"/>
  <c r="D328" i="29"/>
  <c r="E328" i="29"/>
  <c r="F328" i="29"/>
  <c r="G328" i="29"/>
  <c r="D329" i="29"/>
  <c r="E329" i="29"/>
  <c r="F329" i="29"/>
  <c r="G329" i="29"/>
  <c r="D330" i="29"/>
  <c r="E330" i="29"/>
  <c r="F330" i="29"/>
  <c r="G330" i="29"/>
  <c r="D331" i="29"/>
  <c r="E331" i="29"/>
  <c r="F331" i="29"/>
  <c r="G331" i="29"/>
  <c r="D332" i="29"/>
  <c r="E332" i="29"/>
  <c r="F332" i="29"/>
  <c r="G332" i="29"/>
  <c r="D333" i="29"/>
  <c r="E333" i="29"/>
  <c r="F333" i="29"/>
  <c r="G333" i="29"/>
  <c r="D334" i="29"/>
  <c r="E334" i="29"/>
  <c r="F334" i="29"/>
  <c r="G334" i="29"/>
  <c r="D335" i="29"/>
  <c r="E335" i="29"/>
  <c r="F335" i="29"/>
  <c r="G335" i="29"/>
  <c r="D336" i="29"/>
  <c r="E336" i="29"/>
  <c r="F336" i="29"/>
  <c r="G336" i="29"/>
  <c r="D337" i="29"/>
  <c r="E337" i="29"/>
  <c r="F337" i="29"/>
  <c r="G337" i="29"/>
  <c r="D338" i="29"/>
  <c r="E338" i="29"/>
  <c r="F338" i="29"/>
  <c r="G338" i="29"/>
  <c r="D339" i="29"/>
  <c r="E339" i="29"/>
  <c r="F339" i="29"/>
  <c r="G339" i="29"/>
  <c r="D340" i="29"/>
  <c r="E340" i="29"/>
  <c r="F340" i="29"/>
  <c r="G340" i="29"/>
  <c r="D341" i="29"/>
  <c r="E341" i="29"/>
  <c r="F341" i="29"/>
  <c r="G341" i="29"/>
  <c r="D342" i="29"/>
  <c r="E342" i="29"/>
  <c r="F342" i="29"/>
  <c r="G342" i="29"/>
  <c r="D343" i="29"/>
  <c r="E343" i="29"/>
  <c r="F343" i="29"/>
  <c r="G343" i="29"/>
  <c r="D344" i="29"/>
  <c r="E344" i="29"/>
  <c r="F344" i="29"/>
  <c r="G344" i="29"/>
  <c r="D345" i="29"/>
  <c r="E345" i="29"/>
  <c r="F345" i="29"/>
  <c r="G345" i="29"/>
  <c r="D346" i="29"/>
  <c r="E346" i="29"/>
  <c r="F346" i="29"/>
  <c r="G346" i="29"/>
  <c r="D347" i="29"/>
  <c r="E347" i="29"/>
  <c r="F347" i="29"/>
  <c r="G347" i="29"/>
  <c r="D348" i="29"/>
  <c r="E348" i="29"/>
  <c r="F348" i="29"/>
  <c r="G348" i="29"/>
  <c r="D349" i="29"/>
  <c r="E349" i="29"/>
  <c r="F349" i="29"/>
  <c r="G349" i="29"/>
  <c r="D350" i="29"/>
  <c r="E350" i="29"/>
  <c r="F350" i="29"/>
  <c r="G350" i="29"/>
  <c r="D351" i="29"/>
  <c r="E351" i="29"/>
  <c r="F351" i="29"/>
  <c r="G351" i="29"/>
  <c r="D352" i="29"/>
  <c r="E352" i="29"/>
  <c r="F352" i="29"/>
  <c r="G352" i="29"/>
  <c r="D353" i="29"/>
  <c r="E353" i="29"/>
  <c r="F353" i="29"/>
  <c r="G353" i="29"/>
  <c r="D354" i="29"/>
  <c r="E354" i="29"/>
  <c r="F354" i="29"/>
  <c r="G354" i="29"/>
  <c r="D355" i="29"/>
  <c r="E355" i="29"/>
  <c r="F355" i="29"/>
  <c r="G355" i="29"/>
  <c r="D356" i="29"/>
  <c r="E356" i="29"/>
  <c r="F356" i="29"/>
  <c r="G356" i="29"/>
  <c r="D357" i="29"/>
  <c r="E357" i="29"/>
  <c r="F357" i="29"/>
  <c r="G357" i="29"/>
  <c r="D358" i="29"/>
  <c r="E358" i="29"/>
  <c r="F358" i="29"/>
  <c r="G358" i="29"/>
  <c r="D359" i="29"/>
  <c r="E359" i="29"/>
  <c r="F359" i="29"/>
  <c r="G359" i="29"/>
  <c r="D360" i="29"/>
  <c r="E360" i="29"/>
  <c r="F360" i="29"/>
  <c r="G360" i="29"/>
  <c r="D361" i="29"/>
  <c r="E361" i="29"/>
  <c r="F361" i="29"/>
  <c r="G361" i="29"/>
  <c r="D362" i="29"/>
  <c r="E362" i="29"/>
  <c r="F362" i="29"/>
  <c r="G362" i="29"/>
  <c r="D363" i="29"/>
  <c r="E363" i="29"/>
  <c r="F363" i="29"/>
  <c r="G363" i="29"/>
  <c r="D364" i="29"/>
  <c r="E364" i="29"/>
  <c r="F364" i="29"/>
  <c r="G364" i="29"/>
  <c r="D365" i="29"/>
  <c r="E365" i="29"/>
  <c r="F365" i="29"/>
  <c r="G365" i="29"/>
  <c r="D366" i="29"/>
  <c r="E366" i="29"/>
  <c r="F366" i="29"/>
  <c r="G366" i="29"/>
  <c r="D367" i="29"/>
  <c r="E367" i="29"/>
  <c r="F367" i="29"/>
  <c r="G367" i="29"/>
  <c r="D368" i="29"/>
  <c r="E368" i="29"/>
  <c r="F368" i="29"/>
  <c r="G368" i="29"/>
  <c r="D369" i="29"/>
  <c r="E369" i="29"/>
  <c r="F369" i="29"/>
  <c r="G369" i="29"/>
  <c r="D370" i="29"/>
  <c r="E370" i="29"/>
  <c r="F370" i="29"/>
  <c r="G370" i="29"/>
  <c r="D371" i="29"/>
  <c r="E371" i="29"/>
  <c r="F371" i="29"/>
  <c r="G371" i="29"/>
  <c r="D372" i="29"/>
  <c r="E372" i="29"/>
  <c r="F372" i="29"/>
  <c r="G372" i="29"/>
  <c r="D373" i="29"/>
  <c r="E373" i="29"/>
  <c r="F373" i="29"/>
  <c r="G373" i="29"/>
  <c r="D374" i="29"/>
  <c r="E374" i="29"/>
  <c r="F374" i="29"/>
  <c r="G374" i="29"/>
  <c r="D375" i="29"/>
  <c r="E375" i="29"/>
  <c r="F375" i="29"/>
  <c r="G375" i="29"/>
  <c r="D376" i="29"/>
  <c r="E376" i="29"/>
  <c r="F376" i="29"/>
  <c r="G376" i="29"/>
  <c r="D377" i="29"/>
  <c r="E377" i="29"/>
  <c r="F377" i="29"/>
  <c r="G377" i="29"/>
  <c r="D378" i="29"/>
  <c r="E378" i="29"/>
  <c r="F378" i="29"/>
  <c r="G378" i="29"/>
  <c r="D379" i="29"/>
  <c r="E379" i="29"/>
  <c r="F379" i="29"/>
  <c r="G379" i="29"/>
  <c r="D380" i="29"/>
  <c r="E380" i="29"/>
  <c r="F380" i="29"/>
  <c r="G380" i="29"/>
  <c r="D381" i="29"/>
  <c r="E381" i="29"/>
  <c r="F381" i="29"/>
  <c r="G381" i="29"/>
  <c r="D382" i="29"/>
  <c r="E382" i="29"/>
  <c r="F382" i="29"/>
  <c r="G382" i="29"/>
  <c r="D383" i="29"/>
  <c r="E383" i="29"/>
  <c r="F383" i="29"/>
  <c r="G383" i="29"/>
  <c r="D384" i="29"/>
  <c r="E384" i="29"/>
  <c r="F384" i="29"/>
  <c r="G384" i="29"/>
  <c r="D385" i="29"/>
  <c r="E385" i="29"/>
  <c r="F385" i="29"/>
  <c r="G385" i="29"/>
  <c r="D386" i="29"/>
  <c r="E386" i="29"/>
  <c r="F386" i="29"/>
  <c r="G386" i="29"/>
  <c r="D387" i="29"/>
  <c r="E387" i="29"/>
  <c r="F387" i="29"/>
  <c r="G387" i="29"/>
  <c r="D388" i="29"/>
  <c r="E388" i="29"/>
  <c r="F388" i="29"/>
  <c r="G388" i="29"/>
  <c r="D389" i="29"/>
  <c r="E389" i="29"/>
  <c r="F389" i="29"/>
  <c r="G389" i="29"/>
  <c r="D390" i="29"/>
  <c r="E390" i="29"/>
  <c r="F390" i="29"/>
  <c r="G390" i="29"/>
  <c r="D391" i="29"/>
  <c r="E391" i="29"/>
  <c r="F391" i="29"/>
  <c r="G391" i="29"/>
  <c r="D392" i="29"/>
  <c r="E392" i="29"/>
  <c r="F392" i="29"/>
  <c r="G392" i="29"/>
  <c r="D393" i="29"/>
  <c r="E393" i="29"/>
  <c r="F393" i="29"/>
  <c r="G393" i="29"/>
  <c r="D394" i="29"/>
  <c r="E394" i="29"/>
  <c r="F394" i="29"/>
  <c r="G394" i="29"/>
  <c r="D395" i="29"/>
  <c r="E395" i="29"/>
  <c r="F395" i="29"/>
  <c r="G395" i="29"/>
  <c r="D396" i="29"/>
  <c r="E396" i="29"/>
  <c r="F396" i="29"/>
  <c r="G396" i="29"/>
  <c r="D397" i="29"/>
  <c r="E397" i="29"/>
  <c r="F397" i="29"/>
  <c r="G397" i="29"/>
  <c r="D398" i="29"/>
  <c r="E398" i="29"/>
  <c r="F398" i="29"/>
  <c r="G398" i="29"/>
  <c r="D399" i="29"/>
  <c r="E399" i="29"/>
  <c r="F399" i="29"/>
  <c r="G399" i="29"/>
  <c r="D400" i="29"/>
  <c r="E400" i="29"/>
  <c r="F400" i="29"/>
  <c r="G400" i="29"/>
  <c r="D401" i="29"/>
  <c r="E401" i="29"/>
  <c r="F401" i="29"/>
  <c r="G401" i="29"/>
  <c r="D402" i="29"/>
  <c r="E402" i="29"/>
  <c r="F402" i="29"/>
  <c r="G402" i="29"/>
  <c r="D403" i="29"/>
  <c r="E403" i="29"/>
  <c r="F403" i="29"/>
  <c r="G403" i="29"/>
  <c r="D404" i="29"/>
  <c r="E404" i="29"/>
  <c r="F404" i="29"/>
  <c r="G404" i="29"/>
  <c r="D405" i="29"/>
  <c r="E405" i="29"/>
  <c r="F405" i="29"/>
  <c r="G405" i="29"/>
  <c r="D406" i="29"/>
  <c r="E406" i="29"/>
  <c r="F406" i="29"/>
  <c r="G406" i="29"/>
  <c r="D407" i="29"/>
  <c r="E407" i="29"/>
  <c r="F407" i="29"/>
  <c r="G407" i="29"/>
  <c r="D408" i="29"/>
  <c r="E408" i="29"/>
  <c r="F408" i="29"/>
  <c r="G408" i="29"/>
  <c r="D409" i="29"/>
  <c r="E409" i="29"/>
  <c r="F409" i="29"/>
  <c r="G409" i="29"/>
  <c r="D410" i="29"/>
  <c r="E410" i="29"/>
  <c r="F410" i="29"/>
  <c r="G410" i="29"/>
  <c r="D411" i="29"/>
  <c r="E411" i="29"/>
  <c r="F411" i="29"/>
  <c r="G411" i="29"/>
  <c r="D412" i="29"/>
  <c r="E412" i="29"/>
  <c r="F412" i="29"/>
  <c r="G412" i="29"/>
  <c r="D413" i="29"/>
  <c r="E413" i="29"/>
  <c r="F413" i="29"/>
  <c r="G413" i="29"/>
  <c r="D414" i="29"/>
  <c r="E414" i="29"/>
  <c r="F414" i="29"/>
  <c r="G414" i="29"/>
  <c r="D415" i="29"/>
  <c r="E415" i="29"/>
  <c r="F415" i="29"/>
  <c r="G415" i="29"/>
  <c r="D416" i="29"/>
  <c r="E416" i="29"/>
  <c r="F416" i="29"/>
  <c r="G416" i="29"/>
  <c r="D417" i="29"/>
  <c r="E417" i="29"/>
  <c r="F417" i="29"/>
  <c r="G417" i="29"/>
  <c r="D418" i="29"/>
  <c r="E418" i="29"/>
  <c r="F418" i="29"/>
  <c r="G418" i="29"/>
  <c r="D419" i="29"/>
  <c r="E419" i="29"/>
  <c r="F419" i="29"/>
  <c r="G419" i="29"/>
  <c r="D420" i="29"/>
  <c r="E420" i="29"/>
  <c r="F420" i="29"/>
  <c r="G420" i="29"/>
  <c r="D421" i="29"/>
  <c r="E421" i="29"/>
  <c r="F421" i="29"/>
  <c r="G421" i="29"/>
  <c r="D422" i="29"/>
  <c r="E422" i="29"/>
  <c r="F422" i="29"/>
  <c r="G422" i="29"/>
  <c r="D423" i="29"/>
  <c r="E423" i="29"/>
  <c r="F423" i="29"/>
  <c r="G423" i="29"/>
  <c r="D424" i="29"/>
  <c r="E424" i="29"/>
  <c r="F424" i="29"/>
  <c r="G424" i="29"/>
  <c r="D425" i="29"/>
  <c r="E425" i="29"/>
  <c r="F425" i="29"/>
  <c r="G425" i="29"/>
  <c r="D426" i="29"/>
  <c r="E426" i="29"/>
  <c r="F426" i="29"/>
  <c r="G426" i="29"/>
  <c r="D427" i="29"/>
  <c r="E427" i="29"/>
  <c r="F427" i="29"/>
  <c r="G427" i="29"/>
  <c r="D428" i="29"/>
  <c r="E428" i="29"/>
  <c r="F428" i="29"/>
  <c r="G428" i="29"/>
  <c r="D429" i="29"/>
  <c r="E429" i="29"/>
  <c r="F429" i="29"/>
  <c r="G429" i="29"/>
  <c r="D430" i="29"/>
  <c r="E430" i="29"/>
  <c r="F430" i="29"/>
  <c r="G430" i="29"/>
  <c r="D431" i="29"/>
  <c r="E431" i="29"/>
  <c r="F431" i="29"/>
  <c r="G431" i="29"/>
  <c r="D432" i="29"/>
  <c r="E432" i="29"/>
  <c r="F432" i="29"/>
  <c r="G432" i="29"/>
  <c r="D433" i="29"/>
  <c r="E433" i="29"/>
  <c r="F433" i="29"/>
  <c r="G433" i="29"/>
  <c r="D434" i="29"/>
  <c r="E434" i="29"/>
  <c r="F434" i="29"/>
  <c r="G434" i="29"/>
  <c r="D435" i="29"/>
  <c r="E435" i="29"/>
  <c r="F435" i="29"/>
  <c r="G435" i="29"/>
  <c r="D436" i="29"/>
  <c r="E436" i="29"/>
  <c r="F436" i="29"/>
  <c r="G436" i="29"/>
  <c r="D437" i="29"/>
  <c r="E437" i="29"/>
  <c r="F437" i="29"/>
  <c r="G437" i="29"/>
  <c r="D438" i="29"/>
  <c r="E438" i="29"/>
  <c r="F438" i="29"/>
  <c r="G438" i="29"/>
  <c r="D439" i="29"/>
  <c r="E439" i="29"/>
  <c r="F439" i="29"/>
  <c r="G439" i="29"/>
  <c r="D440" i="29"/>
  <c r="E440" i="29"/>
  <c r="F440" i="29"/>
  <c r="G440" i="29"/>
  <c r="D441" i="29"/>
  <c r="E441" i="29"/>
  <c r="F441" i="29"/>
  <c r="G441" i="29"/>
  <c r="D442" i="29"/>
  <c r="E442" i="29"/>
  <c r="F442" i="29"/>
  <c r="G442" i="29"/>
  <c r="D443" i="29"/>
  <c r="E443" i="29"/>
  <c r="F443" i="29"/>
  <c r="G443" i="29"/>
  <c r="D444" i="29"/>
  <c r="E444" i="29"/>
  <c r="F444" i="29"/>
  <c r="G444" i="29"/>
  <c r="D445" i="29"/>
  <c r="E445" i="29"/>
  <c r="F445" i="29"/>
  <c r="G445" i="29"/>
  <c r="D446" i="29"/>
  <c r="E446" i="29"/>
  <c r="F446" i="29"/>
  <c r="G446" i="29"/>
  <c r="D447" i="29"/>
  <c r="E447" i="29"/>
  <c r="F447" i="29"/>
  <c r="G447" i="29"/>
  <c r="D448" i="29"/>
  <c r="E448" i="29"/>
  <c r="F448" i="29"/>
  <c r="G448" i="29"/>
  <c r="D449" i="29"/>
  <c r="E449" i="29"/>
  <c r="F449" i="29"/>
  <c r="G449" i="29"/>
  <c r="D450" i="29"/>
  <c r="E450" i="29"/>
  <c r="F450" i="29"/>
  <c r="G450" i="29"/>
  <c r="D451" i="29"/>
  <c r="E451" i="29"/>
  <c r="F451" i="29"/>
  <c r="G451" i="29"/>
  <c r="D452" i="29"/>
  <c r="E452" i="29"/>
  <c r="F452" i="29"/>
  <c r="G452" i="29"/>
  <c r="D453" i="29"/>
  <c r="E453" i="29"/>
  <c r="F453" i="29"/>
  <c r="G453" i="29"/>
  <c r="D454" i="29"/>
  <c r="E454" i="29"/>
  <c r="F454" i="29"/>
  <c r="G454" i="29"/>
  <c r="D455" i="29"/>
  <c r="E455" i="29"/>
  <c r="F455" i="29"/>
  <c r="G455" i="29"/>
  <c r="D456" i="29"/>
  <c r="E456" i="29"/>
  <c r="F456" i="29"/>
  <c r="G456" i="29"/>
  <c r="D457" i="29"/>
  <c r="E457" i="29"/>
  <c r="F457" i="29"/>
  <c r="G457" i="29"/>
  <c r="D458" i="29"/>
  <c r="E458" i="29"/>
  <c r="F458" i="29"/>
  <c r="G458" i="29"/>
  <c r="D459" i="29"/>
  <c r="E459" i="29"/>
  <c r="F459" i="29"/>
  <c r="G459" i="29"/>
  <c r="D460" i="29"/>
  <c r="E460" i="29"/>
  <c r="F460" i="29"/>
  <c r="G460" i="29"/>
  <c r="D461" i="29"/>
  <c r="E461" i="29"/>
  <c r="F461" i="29"/>
  <c r="G461" i="29"/>
  <c r="D462" i="29"/>
  <c r="E462" i="29"/>
  <c r="F462" i="29"/>
  <c r="G462" i="29"/>
  <c r="D463" i="29"/>
  <c r="E463" i="29"/>
  <c r="F463" i="29"/>
  <c r="G463" i="29"/>
  <c r="D464" i="29"/>
  <c r="E464" i="29"/>
  <c r="F464" i="29"/>
  <c r="G464" i="29"/>
  <c r="D465" i="29"/>
  <c r="E465" i="29"/>
  <c r="F465" i="29"/>
  <c r="G465" i="29"/>
  <c r="D466" i="29"/>
  <c r="E466" i="29"/>
  <c r="F466" i="29"/>
  <c r="G466" i="29"/>
  <c r="D467" i="29"/>
  <c r="E467" i="29"/>
  <c r="F467" i="29"/>
  <c r="G467" i="29"/>
  <c r="D468" i="29"/>
  <c r="E468" i="29"/>
  <c r="F468" i="29"/>
  <c r="G468" i="29"/>
  <c r="D469" i="29"/>
  <c r="E469" i="29"/>
  <c r="F469" i="29"/>
  <c r="G469" i="29"/>
  <c r="D470" i="29"/>
  <c r="E470" i="29"/>
  <c r="F470" i="29"/>
  <c r="G470" i="29"/>
  <c r="D471" i="29"/>
  <c r="E471" i="29"/>
  <c r="F471" i="29"/>
  <c r="G471" i="29"/>
  <c r="D472" i="29"/>
  <c r="E472" i="29"/>
  <c r="F472" i="29"/>
  <c r="G472" i="29"/>
  <c r="D473" i="29"/>
  <c r="E473" i="29"/>
  <c r="F473" i="29"/>
  <c r="G473" i="29"/>
  <c r="D474" i="29"/>
  <c r="E474" i="29"/>
  <c r="F474" i="29"/>
  <c r="G474" i="29"/>
  <c r="D475" i="29"/>
  <c r="E475" i="29"/>
  <c r="F475" i="29"/>
  <c r="G475" i="29"/>
  <c r="D476" i="29"/>
  <c r="E476" i="29"/>
  <c r="F476" i="29"/>
  <c r="G476" i="29"/>
  <c r="D477" i="29"/>
  <c r="E477" i="29"/>
  <c r="F477" i="29"/>
  <c r="G477" i="29"/>
  <c r="D478" i="29"/>
  <c r="E478" i="29"/>
  <c r="F478" i="29"/>
  <c r="G478" i="29"/>
  <c r="D479" i="29"/>
  <c r="E479" i="29"/>
  <c r="F479" i="29"/>
  <c r="G479" i="29"/>
  <c r="D480" i="29"/>
  <c r="E480" i="29"/>
  <c r="F480" i="29"/>
  <c r="G480" i="29"/>
  <c r="D481" i="29"/>
  <c r="E481" i="29"/>
  <c r="F481" i="29"/>
  <c r="G481" i="29"/>
  <c r="D482" i="29"/>
  <c r="E482" i="29"/>
  <c r="F482" i="29"/>
  <c r="G482" i="29"/>
  <c r="D483" i="29"/>
  <c r="E483" i="29"/>
  <c r="F483" i="29"/>
  <c r="G483" i="29"/>
  <c r="D484" i="29"/>
  <c r="E484" i="29"/>
  <c r="F484" i="29"/>
  <c r="G484" i="29"/>
  <c r="D485" i="29"/>
  <c r="E485" i="29"/>
  <c r="F485" i="29"/>
  <c r="G485" i="29"/>
  <c r="D486" i="29"/>
  <c r="E486" i="29"/>
  <c r="F486" i="29"/>
  <c r="G486" i="29"/>
  <c r="D487" i="29"/>
  <c r="E487" i="29"/>
  <c r="F487" i="29"/>
  <c r="G487" i="29"/>
  <c r="D488" i="29"/>
  <c r="E488" i="29"/>
  <c r="F488" i="29"/>
  <c r="G488" i="29"/>
  <c r="D489" i="29"/>
  <c r="E489" i="29"/>
  <c r="F489" i="29"/>
  <c r="G489" i="29"/>
  <c r="D490" i="29"/>
  <c r="E490" i="29"/>
  <c r="F490" i="29"/>
  <c r="G490" i="29"/>
  <c r="D491" i="29"/>
  <c r="E491" i="29"/>
  <c r="F491" i="29"/>
  <c r="G491" i="29"/>
  <c r="D492" i="29"/>
  <c r="E492" i="29"/>
  <c r="F492" i="29"/>
  <c r="G492" i="29"/>
  <c r="D493" i="29"/>
  <c r="E493" i="29"/>
  <c r="F493" i="29"/>
  <c r="G493" i="29"/>
  <c r="D494" i="29"/>
  <c r="E494" i="29"/>
  <c r="F494" i="29"/>
  <c r="G494" i="29"/>
  <c r="D495" i="29"/>
  <c r="E495" i="29"/>
  <c r="F495" i="29"/>
  <c r="G495" i="29"/>
  <c r="D496" i="29"/>
  <c r="E496" i="29"/>
  <c r="F496" i="29"/>
  <c r="G496" i="29"/>
  <c r="D497" i="29"/>
  <c r="E497" i="29"/>
  <c r="F497" i="29"/>
  <c r="G497" i="29"/>
  <c r="D498" i="29"/>
  <c r="E498" i="29"/>
  <c r="F498" i="29"/>
  <c r="G498" i="29"/>
  <c r="D499" i="29"/>
  <c r="E499" i="29"/>
  <c r="F499" i="29"/>
  <c r="G499" i="29"/>
  <c r="D500" i="29"/>
  <c r="E500" i="29"/>
  <c r="F500" i="29"/>
  <c r="G500" i="29"/>
  <c r="D501" i="29"/>
  <c r="E501" i="29"/>
  <c r="F501" i="29"/>
  <c r="G501" i="29"/>
  <c r="D502" i="29"/>
  <c r="E502" i="29"/>
  <c r="F502" i="29"/>
  <c r="G502" i="29"/>
  <c r="D503" i="29"/>
  <c r="E503" i="29"/>
  <c r="F503" i="29"/>
  <c r="G503" i="29"/>
  <c r="D504" i="29"/>
  <c r="E504" i="29"/>
  <c r="F504" i="29"/>
  <c r="G504" i="29"/>
  <c r="D505" i="29"/>
  <c r="E505" i="29"/>
  <c r="F505" i="29"/>
  <c r="G505" i="29"/>
  <c r="D506" i="29"/>
  <c r="E506" i="29"/>
  <c r="F506" i="29"/>
  <c r="G506" i="29"/>
  <c r="D507" i="29"/>
  <c r="E507" i="29"/>
  <c r="F507" i="29"/>
  <c r="G507" i="29"/>
  <c r="D508" i="29"/>
  <c r="E508" i="29"/>
  <c r="F508" i="29"/>
  <c r="G508" i="29"/>
  <c r="D509" i="29"/>
  <c r="E509" i="29"/>
  <c r="F509" i="29"/>
  <c r="G509" i="29"/>
  <c r="D510" i="29"/>
  <c r="E510" i="29"/>
  <c r="F510" i="29"/>
  <c r="G510" i="29"/>
  <c r="D511" i="29"/>
  <c r="E511" i="29"/>
  <c r="F511" i="29"/>
  <c r="G511" i="29"/>
  <c r="D512" i="29"/>
  <c r="E512" i="29"/>
  <c r="F512" i="29"/>
  <c r="G512" i="29"/>
  <c r="D513" i="29"/>
  <c r="E513" i="29"/>
  <c r="F513" i="29"/>
  <c r="G513" i="29"/>
  <c r="D514" i="29"/>
  <c r="E514" i="29"/>
  <c r="F514" i="29"/>
  <c r="G514" i="29"/>
  <c r="D515" i="29"/>
  <c r="E515" i="29"/>
  <c r="F515" i="29"/>
  <c r="G515" i="29"/>
  <c r="D516" i="29"/>
  <c r="E516" i="29"/>
  <c r="F516" i="29"/>
  <c r="G516" i="29"/>
  <c r="D517" i="29"/>
  <c r="E517" i="29"/>
  <c r="F517" i="29"/>
  <c r="G517" i="29"/>
  <c r="D518" i="29"/>
  <c r="E518" i="29"/>
  <c r="F518" i="29"/>
  <c r="G518" i="29"/>
  <c r="D519" i="29"/>
  <c r="E519" i="29"/>
  <c r="F519" i="29"/>
  <c r="G519" i="29"/>
  <c r="D520" i="29"/>
  <c r="E520" i="29"/>
  <c r="F520" i="29"/>
  <c r="G520" i="29"/>
  <c r="D521" i="29"/>
  <c r="E521" i="29"/>
  <c r="F521" i="29"/>
  <c r="G521" i="29"/>
  <c r="D522" i="29"/>
  <c r="E522" i="29"/>
  <c r="F522" i="29"/>
  <c r="G522" i="29"/>
  <c r="D523" i="29"/>
  <c r="E523" i="29"/>
  <c r="F523" i="29"/>
  <c r="G523" i="29"/>
  <c r="D524" i="29"/>
  <c r="E524" i="29"/>
  <c r="F524" i="29"/>
  <c r="G524" i="29"/>
  <c r="D525" i="29"/>
  <c r="E525" i="29"/>
  <c r="F525" i="29"/>
  <c r="G525" i="29"/>
  <c r="D526" i="29"/>
  <c r="E526" i="29"/>
  <c r="F526" i="29"/>
  <c r="G526" i="29"/>
  <c r="D527" i="29"/>
  <c r="E527" i="29"/>
  <c r="F527" i="29"/>
  <c r="G527" i="29"/>
  <c r="D528" i="29"/>
  <c r="E528" i="29"/>
  <c r="F528" i="29"/>
  <c r="G528" i="29"/>
  <c r="D529" i="29"/>
  <c r="E529" i="29"/>
  <c r="F529" i="29"/>
  <c r="G529" i="29"/>
  <c r="D530" i="29"/>
  <c r="E530" i="29"/>
  <c r="F530" i="29"/>
  <c r="G530" i="29"/>
  <c r="D531" i="29"/>
  <c r="E531" i="29"/>
  <c r="F531" i="29"/>
  <c r="G531" i="29"/>
  <c r="D532" i="29"/>
  <c r="E532" i="29"/>
  <c r="F532" i="29"/>
  <c r="G532" i="29"/>
  <c r="D533" i="29"/>
  <c r="E533" i="29"/>
  <c r="F533" i="29"/>
  <c r="G533" i="29"/>
  <c r="D534" i="29"/>
  <c r="E534" i="29"/>
  <c r="F534" i="29"/>
  <c r="G534" i="29"/>
  <c r="D535" i="29"/>
  <c r="E535" i="29"/>
  <c r="F535" i="29"/>
  <c r="G535" i="29"/>
  <c r="D536" i="29"/>
  <c r="E536" i="29"/>
  <c r="F536" i="29"/>
  <c r="G536" i="29"/>
  <c r="D537" i="29"/>
  <c r="E537" i="29"/>
  <c r="F537" i="29"/>
  <c r="G537" i="29"/>
  <c r="D538" i="29"/>
  <c r="E538" i="29"/>
  <c r="F538" i="29"/>
  <c r="G538" i="29"/>
  <c r="D539" i="29"/>
  <c r="E539" i="29"/>
  <c r="F539" i="29"/>
  <c r="G539" i="29"/>
  <c r="D540" i="29"/>
  <c r="E540" i="29"/>
  <c r="F540" i="29"/>
  <c r="G540" i="29"/>
  <c r="D541" i="29"/>
  <c r="E541" i="29"/>
  <c r="F541" i="29"/>
  <c r="G541" i="29"/>
  <c r="D542" i="29"/>
  <c r="E542" i="29"/>
  <c r="F542" i="29"/>
  <c r="G542" i="29"/>
  <c r="D543" i="29"/>
  <c r="E543" i="29"/>
  <c r="F543" i="29"/>
  <c r="G543" i="29"/>
  <c r="D544" i="29"/>
  <c r="E544" i="29"/>
  <c r="F544" i="29"/>
  <c r="G544" i="29"/>
  <c r="D545" i="29"/>
  <c r="E545" i="29"/>
  <c r="F545" i="29"/>
  <c r="G545" i="29"/>
  <c r="D546" i="29"/>
  <c r="E546" i="29"/>
  <c r="F546" i="29"/>
  <c r="G546" i="29"/>
  <c r="D547" i="29"/>
  <c r="E547" i="29"/>
  <c r="F547" i="29"/>
  <c r="G547" i="29"/>
  <c r="D548" i="29"/>
  <c r="E548" i="29"/>
  <c r="F548" i="29"/>
  <c r="G548" i="29"/>
  <c r="D549" i="29"/>
  <c r="E549" i="29"/>
  <c r="F549" i="29"/>
  <c r="G549" i="29"/>
  <c r="D550" i="29"/>
  <c r="E550" i="29"/>
  <c r="F550" i="29"/>
  <c r="G550" i="29"/>
  <c r="D551" i="29"/>
  <c r="E551" i="29"/>
  <c r="F551" i="29"/>
  <c r="G551" i="29"/>
  <c r="D552" i="29"/>
  <c r="E552" i="29"/>
  <c r="F552" i="29"/>
  <c r="G552" i="29"/>
  <c r="D553" i="29"/>
  <c r="E553" i="29"/>
  <c r="F553" i="29"/>
  <c r="G553" i="29"/>
  <c r="D554" i="29"/>
  <c r="E554" i="29"/>
  <c r="F554" i="29"/>
  <c r="G554" i="29"/>
  <c r="D555" i="29"/>
  <c r="E555" i="29"/>
  <c r="F555" i="29"/>
  <c r="G555" i="29"/>
  <c r="D556" i="29"/>
  <c r="E556" i="29"/>
  <c r="F556" i="29"/>
  <c r="G556" i="29"/>
  <c r="D557" i="29"/>
  <c r="E557" i="29"/>
  <c r="F557" i="29"/>
  <c r="G557" i="29"/>
  <c r="D558" i="29"/>
  <c r="E558" i="29"/>
  <c r="F558" i="29"/>
  <c r="G558" i="29"/>
  <c r="D559" i="29"/>
  <c r="E559" i="29"/>
  <c r="F559" i="29"/>
  <c r="G559" i="29"/>
  <c r="D560" i="29"/>
  <c r="E560" i="29"/>
  <c r="F560" i="29"/>
  <c r="G560" i="29"/>
  <c r="D561" i="29"/>
  <c r="E561" i="29"/>
  <c r="F561" i="29"/>
  <c r="G561" i="29"/>
  <c r="D562" i="29"/>
  <c r="E562" i="29"/>
  <c r="F562" i="29"/>
  <c r="G562" i="29"/>
  <c r="D563" i="29"/>
  <c r="E563" i="29"/>
  <c r="F563" i="29"/>
  <c r="G563" i="29"/>
  <c r="D564" i="29"/>
  <c r="E564" i="29"/>
  <c r="F564" i="29"/>
  <c r="G564" i="29"/>
  <c r="D565" i="29"/>
  <c r="E565" i="29"/>
  <c r="F565" i="29"/>
  <c r="G565" i="29"/>
  <c r="D566" i="29"/>
  <c r="E566" i="29"/>
  <c r="F566" i="29"/>
  <c r="G566" i="29"/>
  <c r="D567" i="29"/>
  <c r="E567" i="29"/>
  <c r="F567" i="29"/>
  <c r="G567" i="29"/>
  <c r="D568" i="29"/>
  <c r="E568" i="29"/>
  <c r="F568" i="29"/>
  <c r="G568" i="29"/>
  <c r="D569" i="29"/>
  <c r="E569" i="29"/>
  <c r="F569" i="29"/>
  <c r="G569" i="29"/>
  <c r="D570" i="29"/>
  <c r="E570" i="29"/>
  <c r="F570" i="29"/>
  <c r="G570" i="29"/>
  <c r="D571" i="29"/>
  <c r="E571" i="29"/>
  <c r="F571" i="29"/>
  <c r="G571" i="29"/>
  <c r="D572" i="29"/>
  <c r="E572" i="29"/>
  <c r="F572" i="29"/>
  <c r="G572" i="29"/>
  <c r="D573" i="29"/>
  <c r="E573" i="29"/>
  <c r="F573" i="29"/>
  <c r="G573" i="29"/>
  <c r="D574" i="29"/>
  <c r="E574" i="29"/>
  <c r="F574" i="29"/>
  <c r="G574" i="29"/>
  <c r="D575" i="29"/>
  <c r="E575" i="29"/>
  <c r="F575" i="29"/>
  <c r="G575" i="29"/>
  <c r="D576" i="29"/>
  <c r="E576" i="29"/>
  <c r="F576" i="29"/>
  <c r="G576" i="29"/>
  <c r="D577" i="29"/>
  <c r="E577" i="29"/>
  <c r="F577" i="29"/>
  <c r="G577" i="29"/>
  <c r="D578" i="29"/>
  <c r="E578" i="29"/>
  <c r="F578" i="29"/>
  <c r="G578" i="29"/>
  <c r="D579" i="29"/>
  <c r="E579" i="29"/>
  <c r="F579" i="29"/>
  <c r="G579" i="29"/>
  <c r="D580" i="29"/>
  <c r="E580" i="29"/>
  <c r="F580" i="29"/>
  <c r="G580" i="29"/>
  <c r="D581" i="29"/>
  <c r="E581" i="29"/>
  <c r="F581" i="29"/>
  <c r="G581" i="29"/>
  <c r="D582" i="29"/>
  <c r="E582" i="29"/>
  <c r="F582" i="29"/>
  <c r="G582" i="29"/>
  <c r="D583" i="29"/>
  <c r="E583" i="29"/>
  <c r="F583" i="29"/>
  <c r="G583" i="29"/>
  <c r="D584" i="29"/>
  <c r="E584" i="29"/>
  <c r="F584" i="29"/>
  <c r="G584" i="29"/>
  <c r="D585" i="29"/>
  <c r="E585" i="29"/>
  <c r="F585" i="29"/>
  <c r="G585" i="29"/>
  <c r="D586" i="29"/>
  <c r="E586" i="29"/>
  <c r="F586" i="29"/>
  <c r="G586" i="29"/>
  <c r="D587" i="29"/>
  <c r="E587" i="29"/>
  <c r="F587" i="29"/>
  <c r="G587" i="29"/>
  <c r="D588" i="29"/>
  <c r="E588" i="29"/>
  <c r="F588" i="29"/>
  <c r="G588" i="29"/>
  <c r="D589" i="29"/>
  <c r="E589" i="29"/>
  <c r="F589" i="29"/>
  <c r="G589" i="29"/>
  <c r="D590" i="29"/>
  <c r="E590" i="29"/>
  <c r="F590" i="29"/>
  <c r="G590" i="29"/>
  <c r="D591" i="29"/>
  <c r="E591" i="29"/>
  <c r="F591" i="29"/>
  <c r="G591" i="29"/>
  <c r="D592" i="29"/>
  <c r="E592" i="29"/>
  <c r="F592" i="29"/>
  <c r="G592" i="29"/>
  <c r="D593" i="29"/>
  <c r="E593" i="29"/>
  <c r="F593" i="29"/>
  <c r="G593" i="29"/>
  <c r="D594" i="29"/>
  <c r="E594" i="29"/>
  <c r="F594" i="29"/>
  <c r="G594" i="29"/>
  <c r="D595" i="29"/>
  <c r="E595" i="29"/>
  <c r="F595" i="29"/>
  <c r="G595" i="29"/>
  <c r="D596" i="29"/>
  <c r="E596" i="29"/>
  <c r="F596" i="29"/>
  <c r="G596" i="29"/>
  <c r="D597" i="29"/>
  <c r="E597" i="29"/>
  <c r="F597" i="29"/>
  <c r="G597" i="29"/>
  <c r="D598" i="29"/>
  <c r="E598" i="29"/>
  <c r="F598" i="29"/>
  <c r="G598" i="29"/>
  <c r="D599" i="29"/>
  <c r="E599" i="29"/>
  <c r="F599" i="29"/>
  <c r="G599" i="29"/>
  <c r="D600" i="29"/>
  <c r="E600" i="29"/>
  <c r="F600" i="29"/>
  <c r="G600" i="29"/>
  <c r="D601" i="29"/>
  <c r="E601" i="29"/>
  <c r="F601" i="29"/>
  <c r="G601" i="29"/>
  <c r="D602" i="29"/>
  <c r="E602" i="29"/>
  <c r="F602" i="29"/>
  <c r="G602" i="29"/>
  <c r="D603" i="29"/>
  <c r="E603" i="29"/>
  <c r="F603" i="29"/>
  <c r="G603" i="29"/>
  <c r="D604" i="29"/>
  <c r="E604" i="29"/>
  <c r="F604" i="29"/>
  <c r="G604" i="29"/>
  <c r="D605" i="29"/>
  <c r="E605" i="29"/>
  <c r="F605" i="29"/>
  <c r="G605" i="29"/>
  <c r="D606" i="29"/>
  <c r="E606" i="29"/>
  <c r="F606" i="29"/>
  <c r="G606" i="29"/>
  <c r="D607" i="29"/>
  <c r="E607" i="29"/>
  <c r="F607" i="29"/>
  <c r="G607" i="29"/>
  <c r="D608" i="29"/>
  <c r="E608" i="29"/>
  <c r="F608" i="29"/>
  <c r="G608" i="29"/>
  <c r="D609" i="29"/>
  <c r="E609" i="29"/>
  <c r="F609" i="29"/>
  <c r="G609" i="29"/>
  <c r="D610" i="29"/>
  <c r="E610" i="29"/>
  <c r="F610" i="29"/>
  <c r="G610" i="29"/>
  <c r="D611" i="29"/>
  <c r="E611" i="29"/>
  <c r="F611" i="29"/>
  <c r="G611" i="29"/>
  <c r="D612" i="29"/>
  <c r="E612" i="29"/>
  <c r="F612" i="29"/>
  <c r="G612" i="29"/>
  <c r="D613" i="29"/>
  <c r="E613" i="29"/>
  <c r="F613" i="29"/>
  <c r="G613" i="29"/>
  <c r="D614" i="29"/>
  <c r="E614" i="29"/>
  <c r="F614" i="29"/>
  <c r="G614" i="29"/>
  <c r="D615" i="29"/>
  <c r="E615" i="29"/>
  <c r="F615" i="29"/>
  <c r="G615" i="29"/>
  <c r="D616" i="29"/>
  <c r="E616" i="29"/>
  <c r="F616" i="29"/>
  <c r="G616" i="29"/>
  <c r="D617" i="29"/>
  <c r="E617" i="29"/>
  <c r="F617" i="29"/>
  <c r="G617" i="29"/>
  <c r="D618" i="29"/>
  <c r="E618" i="29"/>
  <c r="F618" i="29"/>
  <c r="G618" i="29"/>
  <c r="D619" i="29"/>
  <c r="E619" i="29"/>
  <c r="F619" i="29"/>
  <c r="G619" i="29"/>
  <c r="D620" i="29"/>
  <c r="E620" i="29"/>
  <c r="F620" i="29"/>
  <c r="G620" i="29"/>
  <c r="D621" i="29"/>
  <c r="E621" i="29"/>
  <c r="F621" i="29"/>
  <c r="G621" i="29"/>
  <c r="D622" i="29"/>
  <c r="E622" i="29"/>
  <c r="F622" i="29"/>
  <c r="G622" i="29"/>
  <c r="D623" i="29"/>
  <c r="E623" i="29"/>
  <c r="F623" i="29"/>
  <c r="G623" i="29"/>
  <c r="D624" i="29"/>
  <c r="E624" i="29"/>
  <c r="F624" i="29"/>
  <c r="G624" i="29"/>
  <c r="D625" i="29"/>
  <c r="E625" i="29"/>
  <c r="F625" i="29"/>
  <c r="G625" i="29"/>
  <c r="D626" i="29"/>
  <c r="E626" i="29"/>
  <c r="F626" i="29"/>
  <c r="G626" i="29"/>
  <c r="D627" i="29"/>
  <c r="E627" i="29"/>
  <c r="F627" i="29"/>
  <c r="G627" i="29"/>
  <c r="D628" i="29"/>
  <c r="E628" i="29"/>
  <c r="F628" i="29"/>
  <c r="G628" i="29"/>
  <c r="D629" i="29"/>
  <c r="E629" i="29"/>
  <c r="F629" i="29"/>
  <c r="G629" i="29"/>
  <c r="D630" i="29"/>
  <c r="E630" i="29"/>
  <c r="F630" i="29"/>
  <c r="G630" i="29"/>
  <c r="D631" i="29"/>
  <c r="E631" i="29"/>
  <c r="F631" i="29"/>
  <c r="G631" i="29"/>
  <c r="D632" i="29"/>
  <c r="E632" i="29"/>
  <c r="F632" i="29"/>
  <c r="G632" i="29"/>
  <c r="D633" i="29"/>
  <c r="E633" i="29"/>
  <c r="F633" i="29"/>
  <c r="G633" i="29"/>
  <c r="D634" i="29"/>
  <c r="E634" i="29"/>
  <c r="F634" i="29"/>
  <c r="G634" i="29"/>
  <c r="D635" i="29"/>
  <c r="E635" i="29"/>
  <c r="F635" i="29"/>
  <c r="G635" i="29"/>
  <c r="D636" i="29"/>
  <c r="E636" i="29"/>
  <c r="F636" i="29"/>
  <c r="G636" i="29"/>
  <c r="D637" i="29"/>
  <c r="E637" i="29"/>
  <c r="F637" i="29"/>
  <c r="G637" i="29"/>
  <c r="D638" i="29"/>
  <c r="E638" i="29"/>
  <c r="F638" i="29"/>
  <c r="G638" i="29"/>
  <c r="D639" i="29"/>
  <c r="E639" i="29"/>
  <c r="F639" i="29"/>
  <c r="G639" i="29"/>
  <c r="D640" i="29"/>
  <c r="E640" i="29"/>
  <c r="F640" i="29"/>
  <c r="G640" i="29"/>
  <c r="D641" i="29"/>
  <c r="E641" i="29"/>
  <c r="F641" i="29"/>
  <c r="G641" i="29"/>
  <c r="D642" i="29"/>
  <c r="E642" i="29"/>
  <c r="F642" i="29"/>
  <c r="G642" i="29"/>
  <c r="D643" i="29"/>
  <c r="E643" i="29"/>
  <c r="F643" i="29"/>
  <c r="G643" i="29"/>
  <c r="D644" i="29"/>
  <c r="E644" i="29"/>
  <c r="F644" i="29"/>
  <c r="G644" i="29"/>
  <c r="D645" i="29"/>
  <c r="E645" i="29"/>
  <c r="F645" i="29"/>
  <c r="G645" i="29"/>
  <c r="D646" i="29"/>
  <c r="E646" i="29"/>
  <c r="F646" i="29"/>
  <c r="G646" i="29"/>
  <c r="D647" i="29"/>
  <c r="E647" i="29"/>
  <c r="F647" i="29"/>
  <c r="G647" i="29"/>
  <c r="D648" i="29"/>
  <c r="E648" i="29"/>
  <c r="F648" i="29"/>
  <c r="G648" i="29"/>
  <c r="D649" i="29"/>
  <c r="E649" i="29"/>
  <c r="F649" i="29"/>
  <c r="G649" i="29"/>
  <c r="D650" i="29"/>
  <c r="E650" i="29"/>
  <c r="F650" i="29"/>
  <c r="G650" i="29"/>
  <c r="D651" i="29"/>
  <c r="E651" i="29"/>
  <c r="F651" i="29"/>
  <c r="G651" i="29"/>
  <c r="D652" i="29"/>
  <c r="E652" i="29"/>
  <c r="F652" i="29"/>
  <c r="G652" i="29"/>
  <c r="D653" i="29"/>
  <c r="E653" i="29"/>
  <c r="F653" i="29"/>
  <c r="G653" i="29"/>
  <c r="D654" i="29"/>
  <c r="E654" i="29"/>
  <c r="F654" i="29"/>
  <c r="G654" i="29"/>
  <c r="D655" i="29"/>
  <c r="E655" i="29"/>
  <c r="F655" i="29"/>
  <c r="G655" i="29"/>
  <c r="D656" i="29"/>
  <c r="E656" i="29"/>
  <c r="F656" i="29"/>
  <c r="G656" i="29"/>
  <c r="D657" i="29"/>
  <c r="E657" i="29"/>
  <c r="F657" i="29"/>
  <c r="G657" i="29"/>
  <c r="D658" i="29"/>
  <c r="E658" i="29"/>
  <c r="F658" i="29"/>
  <c r="G658" i="29"/>
  <c r="D659" i="29"/>
  <c r="E659" i="29"/>
  <c r="F659" i="29"/>
  <c r="G659" i="29"/>
  <c r="D660" i="29"/>
  <c r="E660" i="29"/>
  <c r="F660" i="29"/>
  <c r="G660" i="29"/>
  <c r="D661" i="29"/>
  <c r="E661" i="29"/>
  <c r="F661" i="29"/>
  <c r="G661" i="29"/>
  <c r="D662" i="29"/>
  <c r="E662" i="29"/>
  <c r="F662" i="29"/>
  <c r="G662" i="29"/>
  <c r="D663" i="29"/>
  <c r="E663" i="29"/>
  <c r="F663" i="29"/>
  <c r="G663" i="29"/>
  <c r="D664" i="29"/>
  <c r="E664" i="29"/>
  <c r="F664" i="29"/>
  <c r="G664" i="29"/>
  <c r="D665" i="29"/>
  <c r="E665" i="29"/>
  <c r="F665" i="29"/>
  <c r="G665" i="29"/>
  <c r="D666" i="29"/>
  <c r="E666" i="29"/>
  <c r="F666" i="29"/>
  <c r="G666" i="29"/>
  <c r="D667" i="29"/>
  <c r="E667" i="29"/>
  <c r="F667" i="29"/>
  <c r="G667" i="29"/>
  <c r="D668" i="29"/>
  <c r="E668" i="29"/>
  <c r="F668" i="29"/>
  <c r="G668" i="29"/>
  <c r="D669" i="29"/>
  <c r="E669" i="29"/>
  <c r="F669" i="29"/>
  <c r="G669" i="29"/>
  <c r="D670" i="29"/>
  <c r="E670" i="29"/>
  <c r="F670" i="29"/>
  <c r="G670" i="29"/>
  <c r="D671" i="29"/>
  <c r="E671" i="29"/>
  <c r="F671" i="29"/>
  <c r="G671" i="29"/>
  <c r="D672" i="29"/>
  <c r="E672" i="29"/>
  <c r="F672" i="29"/>
  <c r="G672" i="29"/>
  <c r="D673" i="29"/>
  <c r="E673" i="29"/>
  <c r="F673" i="29"/>
  <c r="G673" i="29"/>
  <c r="D674" i="29"/>
  <c r="E674" i="29"/>
  <c r="F674" i="29"/>
  <c r="G674" i="29"/>
  <c r="D675" i="29"/>
  <c r="E675" i="29"/>
  <c r="F675" i="29"/>
  <c r="G675" i="29"/>
  <c r="D676" i="29"/>
  <c r="E676" i="29"/>
  <c r="F676" i="29"/>
  <c r="G676" i="29"/>
  <c r="D677" i="29"/>
  <c r="E677" i="29"/>
  <c r="F677" i="29"/>
  <c r="G677" i="29"/>
  <c r="D678" i="29"/>
  <c r="E678" i="29"/>
  <c r="F678" i="29"/>
  <c r="G678" i="29"/>
  <c r="D679" i="29"/>
  <c r="E679" i="29"/>
  <c r="F679" i="29"/>
  <c r="G679" i="29"/>
  <c r="D680" i="29"/>
  <c r="E680" i="29"/>
  <c r="F680" i="29"/>
  <c r="G680" i="29"/>
  <c r="D681" i="29"/>
  <c r="E681" i="29"/>
  <c r="F681" i="29"/>
  <c r="G681" i="29"/>
  <c r="D682" i="29"/>
  <c r="E682" i="29"/>
  <c r="F682" i="29"/>
  <c r="G682" i="29"/>
  <c r="D683" i="29"/>
  <c r="E683" i="29"/>
  <c r="F683" i="29"/>
  <c r="G683" i="29"/>
  <c r="D684" i="29"/>
  <c r="E684" i="29"/>
  <c r="F684" i="29"/>
  <c r="G684" i="29"/>
  <c r="D685" i="29"/>
  <c r="E685" i="29"/>
  <c r="F685" i="29"/>
  <c r="G685" i="29"/>
  <c r="D686" i="29"/>
  <c r="E686" i="29"/>
  <c r="F686" i="29"/>
  <c r="G686" i="29"/>
  <c r="D687" i="29"/>
  <c r="E687" i="29"/>
  <c r="F687" i="29"/>
  <c r="G687" i="29"/>
  <c r="D688" i="29"/>
  <c r="E688" i="29"/>
  <c r="F688" i="29"/>
  <c r="G688" i="29"/>
  <c r="D689" i="29"/>
  <c r="E689" i="29"/>
  <c r="F689" i="29"/>
  <c r="G689" i="29"/>
  <c r="D690" i="29"/>
  <c r="E690" i="29"/>
  <c r="F690" i="29"/>
  <c r="G690" i="29"/>
  <c r="D691" i="29"/>
  <c r="E691" i="29"/>
  <c r="F691" i="29"/>
  <c r="G691" i="29"/>
  <c r="D692" i="29"/>
  <c r="E692" i="29"/>
  <c r="F692" i="29"/>
  <c r="G692" i="29"/>
  <c r="D693" i="29"/>
  <c r="E693" i="29"/>
  <c r="F693" i="29"/>
  <c r="G693" i="29"/>
  <c r="D694" i="29"/>
  <c r="E694" i="29"/>
  <c r="F694" i="29"/>
  <c r="G694" i="29"/>
  <c r="D695" i="29"/>
  <c r="E695" i="29"/>
  <c r="F695" i="29"/>
  <c r="G695" i="29"/>
  <c r="D696" i="29"/>
  <c r="E696" i="29"/>
  <c r="F696" i="29"/>
  <c r="G696" i="29"/>
  <c r="D697" i="29"/>
  <c r="E697" i="29"/>
  <c r="F697" i="29"/>
  <c r="G697" i="29"/>
  <c r="D698" i="29"/>
  <c r="E698" i="29"/>
  <c r="F698" i="29"/>
  <c r="G698" i="29"/>
  <c r="D699" i="29"/>
  <c r="E699" i="29"/>
  <c r="F699" i="29"/>
  <c r="G699" i="29"/>
  <c r="D700" i="29"/>
  <c r="E700" i="29"/>
  <c r="F700" i="29"/>
  <c r="G700" i="29"/>
  <c r="D701" i="29"/>
  <c r="E701" i="29"/>
  <c r="F701" i="29"/>
  <c r="G701" i="29"/>
  <c r="D702" i="29"/>
  <c r="E702" i="29"/>
  <c r="F702" i="29"/>
  <c r="G702" i="29"/>
  <c r="D703" i="29"/>
  <c r="E703" i="29"/>
  <c r="F703" i="29"/>
  <c r="G703" i="29"/>
  <c r="D704" i="29"/>
  <c r="E704" i="29"/>
  <c r="F704" i="29"/>
  <c r="G704" i="29"/>
  <c r="D705" i="29"/>
  <c r="E705" i="29"/>
  <c r="F705" i="29"/>
  <c r="G705" i="29"/>
  <c r="D706" i="29"/>
  <c r="E706" i="29"/>
  <c r="F706" i="29"/>
  <c r="G706" i="29"/>
  <c r="D707" i="29"/>
  <c r="E707" i="29"/>
  <c r="F707" i="29"/>
  <c r="G707" i="29"/>
  <c r="D708" i="29"/>
  <c r="E708" i="29"/>
  <c r="F708" i="29"/>
  <c r="G708" i="29"/>
  <c r="D709" i="29"/>
  <c r="E709" i="29"/>
  <c r="F709" i="29"/>
  <c r="G709" i="29"/>
  <c r="D710" i="29"/>
  <c r="E710" i="29"/>
  <c r="F710" i="29"/>
  <c r="G710" i="29"/>
  <c r="D711" i="29"/>
  <c r="E711" i="29"/>
  <c r="F711" i="29"/>
  <c r="G711" i="29"/>
  <c r="D712" i="29"/>
  <c r="E712" i="29"/>
  <c r="F712" i="29"/>
  <c r="G712" i="29"/>
  <c r="D713" i="29"/>
  <c r="E713" i="29"/>
  <c r="F713" i="29"/>
  <c r="G713" i="29"/>
  <c r="D714" i="29"/>
  <c r="E714" i="29"/>
  <c r="F714" i="29"/>
  <c r="G714" i="29"/>
  <c r="D715" i="29"/>
  <c r="E715" i="29"/>
  <c r="F715" i="29"/>
  <c r="G715" i="29"/>
  <c r="D716" i="29"/>
  <c r="E716" i="29"/>
  <c r="F716" i="29"/>
  <c r="G716" i="29"/>
  <c r="D717" i="29"/>
  <c r="E717" i="29"/>
  <c r="F717" i="29"/>
  <c r="G717" i="29"/>
  <c r="D718" i="29"/>
  <c r="E718" i="29"/>
  <c r="F718" i="29"/>
  <c r="G718" i="29"/>
  <c r="D719" i="29"/>
  <c r="E719" i="29"/>
  <c r="F719" i="29"/>
  <c r="G719" i="29"/>
  <c r="D720" i="29"/>
  <c r="E720" i="29"/>
  <c r="F720" i="29"/>
  <c r="G720" i="29"/>
  <c r="D721" i="29"/>
  <c r="E721" i="29"/>
  <c r="F721" i="29"/>
  <c r="G721" i="29"/>
  <c r="D722" i="29"/>
  <c r="E722" i="29"/>
  <c r="F722" i="29"/>
  <c r="G722" i="29"/>
  <c r="D723" i="29"/>
  <c r="E723" i="29"/>
  <c r="F723" i="29"/>
  <c r="G723" i="29"/>
  <c r="D724" i="29"/>
  <c r="E724" i="29"/>
  <c r="F724" i="29"/>
  <c r="G724" i="29"/>
  <c r="D725" i="29"/>
  <c r="E725" i="29"/>
  <c r="F725" i="29"/>
  <c r="G725" i="29"/>
  <c r="D726" i="29"/>
  <c r="E726" i="29"/>
  <c r="F726" i="29"/>
  <c r="G726" i="29"/>
  <c r="D727" i="29"/>
  <c r="E727" i="29"/>
  <c r="F727" i="29"/>
  <c r="G727" i="29"/>
  <c r="D728" i="29"/>
  <c r="E728" i="29"/>
  <c r="F728" i="29"/>
  <c r="G728" i="29"/>
  <c r="D729" i="29"/>
  <c r="E729" i="29"/>
  <c r="F729" i="29"/>
  <c r="G729" i="29"/>
  <c r="D730" i="29"/>
  <c r="E730" i="29"/>
  <c r="F730" i="29"/>
  <c r="G730" i="29"/>
  <c r="D731" i="29"/>
  <c r="E731" i="29"/>
  <c r="F731" i="29"/>
  <c r="G731" i="29"/>
  <c r="D732" i="29"/>
  <c r="E732" i="29"/>
  <c r="F732" i="29"/>
  <c r="G732" i="29"/>
  <c r="D733" i="29"/>
  <c r="E733" i="29"/>
  <c r="F733" i="29"/>
  <c r="G733" i="29"/>
  <c r="D734" i="29"/>
  <c r="E734" i="29"/>
  <c r="F734" i="29"/>
  <c r="G734" i="29"/>
  <c r="D735" i="29"/>
  <c r="E735" i="29"/>
  <c r="F735" i="29"/>
  <c r="G735" i="29"/>
  <c r="D736" i="29"/>
  <c r="E736" i="29"/>
  <c r="F736" i="29"/>
  <c r="G736" i="29"/>
  <c r="D737" i="29"/>
  <c r="E737" i="29"/>
  <c r="F737" i="29"/>
  <c r="G737" i="29"/>
  <c r="D738" i="29"/>
  <c r="E738" i="29"/>
  <c r="F738" i="29"/>
  <c r="G738" i="29"/>
  <c r="D739" i="29"/>
  <c r="E739" i="29"/>
  <c r="F739" i="29"/>
  <c r="G739" i="29"/>
  <c r="D740" i="29"/>
  <c r="E740" i="29"/>
  <c r="F740" i="29"/>
  <c r="G740" i="29"/>
  <c r="D741" i="29"/>
  <c r="E741" i="29"/>
  <c r="F741" i="29"/>
  <c r="G741" i="29"/>
  <c r="D742" i="29"/>
  <c r="E742" i="29"/>
  <c r="F742" i="29"/>
  <c r="G742" i="29"/>
  <c r="D743" i="29"/>
  <c r="E743" i="29"/>
  <c r="F743" i="29"/>
  <c r="G743" i="29"/>
  <c r="D744" i="29"/>
  <c r="E744" i="29"/>
  <c r="F744" i="29"/>
  <c r="G744" i="29"/>
  <c r="D745" i="29"/>
  <c r="E745" i="29"/>
  <c r="F745" i="29"/>
  <c r="G745" i="29"/>
  <c r="D746" i="29"/>
  <c r="E746" i="29"/>
  <c r="F746" i="29"/>
  <c r="G746" i="29"/>
  <c r="D747" i="29"/>
  <c r="E747" i="29"/>
  <c r="F747" i="29"/>
  <c r="G747" i="29"/>
  <c r="D748" i="29"/>
  <c r="E748" i="29"/>
  <c r="F748" i="29"/>
  <c r="G748" i="29"/>
  <c r="D749" i="29"/>
  <c r="E749" i="29"/>
  <c r="F749" i="29"/>
  <c r="G749" i="29"/>
  <c r="D750" i="29"/>
  <c r="E750" i="29"/>
  <c r="F750" i="29"/>
  <c r="G750" i="29"/>
  <c r="D751" i="29"/>
  <c r="E751" i="29"/>
  <c r="F751" i="29"/>
  <c r="G751" i="29"/>
  <c r="D752" i="29"/>
  <c r="E752" i="29"/>
  <c r="F752" i="29"/>
  <c r="G752" i="29"/>
  <c r="D753" i="29"/>
  <c r="E753" i="29"/>
  <c r="F753" i="29"/>
  <c r="G753" i="29"/>
  <c r="D754" i="29"/>
  <c r="E754" i="29"/>
  <c r="F754" i="29"/>
  <c r="G754" i="29"/>
  <c r="D755" i="29"/>
  <c r="E755" i="29"/>
  <c r="F755" i="29"/>
  <c r="G755" i="29"/>
  <c r="D756" i="29"/>
  <c r="E756" i="29"/>
  <c r="F756" i="29"/>
  <c r="G756" i="29"/>
  <c r="D757" i="29"/>
  <c r="E757" i="29"/>
  <c r="F757" i="29"/>
  <c r="G757" i="29"/>
  <c r="D758" i="29"/>
  <c r="E758" i="29"/>
  <c r="F758" i="29"/>
  <c r="G758" i="29"/>
  <c r="D759" i="29"/>
  <c r="E759" i="29"/>
  <c r="F759" i="29"/>
  <c r="G759" i="29"/>
  <c r="D760" i="29"/>
  <c r="E760" i="29"/>
  <c r="F760" i="29"/>
  <c r="G760" i="29"/>
  <c r="D761" i="29"/>
  <c r="E761" i="29"/>
  <c r="F761" i="29"/>
  <c r="G761" i="29"/>
  <c r="D762" i="29"/>
  <c r="E762" i="29"/>
  <c r="F762" i="29"/>
  <c r="G762" i="29"/>
  <c r="D763" i="29"/>
  <c r="E763" i="29"/>
  <c r="F763" i="29"/>
  <c r="G763" i="29"/>
  <c r="D764" i="29"/>
  <c r="E764" i="29"/>
  <c r="F764" i="29"/>
  <c r="G764" i="29"/>
  <c r="D765" i="29"/>
  <c r="E765" i="29"/>
  <c r="F765" i="29"/>
  <c r="G765" i="29"/>
  <c r="D766" i="29"/>
  <c r="E766" i="29"/>
  <c r="F766" i="29"/>
  <c r="G766" i="29"/>
  <c r="D767" i="29"/>
  <c r="E767" i="29"/>
  <c r="F767" i="29"/>
  <c r="G767" i="29"/>
  <c r="D768" i="29"/>
  <c r="E768" i="29"/>
  <c r="F768" i="29"/>
  <c r="G768" i="29"/>
  <c r="D769" i="29"/>
  <c r="E769" i="29"/>
  <c r="F769" i="29"/>
  <c r="G769" i="29"/>
  <c r="D770" i="29"/>
  <c r="E770" i="29"/>
  <c r="F770" i="29"/>
  <c r="G770" i="29"/>
  <c r="D771" i="29"/>
  <c r="E771" i="29"/>
  <c r="F771" i="29"/>
  <c r="G771" i="29"/>
  <c r="D772" i="29"/>
  <c r="E772" i="29"/>
  <c r="F772" i="29"/>
  <c r="G772" i="29"/>
  <c r="D773" i="29"/>
  <c r="E773" i="29"/>
  <c r="F773" i="29"/>
  <c r="G773" i="29"/>
  <c r="D774" i="29"/>
  <c r="E774" i="29"/>
  <c r="F774" i="29"/>
  <c r="G774" i="29"/>
  <c r="D775" i="29"/>
  <c r="E775" i="29"/>
  <c r="F775" i="29"/>
  <c r="G775" i="29"/>
  <c r="D776" i="29"/>
  <c r="E776" i="29"/>
  <c r="F776" i="29"/>
  <c r="G776" i="29"/>
  <c r="D777" i="29"/>
  <c r="E777" i="29"/>
  <c r="F777" i="29"/>
  <c r="G777" i="29"/>
  <c r="D778" i="29"/>
  <c r="E778" i="29"/>
  <c r="F778" i="29"/>
  <c r="G778" i="29"/>
  <c r="D779" i="29"/>
  <c r="E779" i="29"/>
  <c r="F779" i="29"/>
  <c r="G779" i="29"/>
  <c r="D780" i="29"/>
  <c r="E780" i="29"/>
  <c r="F780" i="29"/>
  <c r="G780" i="29"/>
  <c r="D781" i="29"/>
  <c r="E781" i="29"/>
  <c r="F781" i="29"/>
  <c r="G781" i="29"/>
  <c r="D782" i="29"/>
  <c r="E782" i="29"/>
  <c r="F782" i="29"/>
  <c r="G782" i="29"/>
  <c r="D783" i="29"/>
  <c r="E783" i="29"/>
  <c r="F783" i="29"/>
  <c r="G783" i="29"/>
  <c r="D784" i="29"/>
  <c r="E784" i="29"/>
  <c r="F784" i="29"/>
  <c r="G784" i="29"/>
  <c r="D785" i="29"/>
  <c r="E785" i="29"/>
  <c r="F785" i="29"/>
  <c r="G785" i="29"/>
  <c r="D786" i="29"/>
  <c r="E786" i="29"/>
  <c r="F786" i="29"/>
  <c r="G786" i="29"/>
  <c r="D787" i="29"/>
  <c r="E787" i="29"/>
  <c r="F787" i="29"/>
  <c r="G787" i="29"/>
  <c r="D788" i="29"/>
  <c r="E788" i="29"/>
  <c r="F788" i="29"/>
  <c r="G788" i="29"/>
  <c r="D789" i="29"/>
  <c r="E789" i="29"/>
  <c r="F789" i="29"/>
  <c r="G789" i="29"/>
  <c r="D790" i="29"/>
  <c r="E790" i="29"/>
  <c r="F790" i="29"/>
  <c r="G790" i="29"/>
  <c r="D791" i="29"/>
  <c r="E791" i="29"/>
  <c r="F791" i="29"/>
  <c r="G791" i="29"/>
  <c r="D792" i="29"/>
  <c r="E792" i="29"/>
  <c r="F792" i="29"/>
  <c r="G792" i="29"/>
  <c r="D793" i="29"/>
  <c r="E793" i="29"/>
  <c r="F793" i="29"/>
  <c r="G793" i="29"/>
  <c r="D794" i="29"/>
  <c r="E794" i="29"/>
  <c r="F794" i="29"/>
  <c r="G794" i="29"/>
  <c r="D795" i="29"/>
  <c r="E795" i="29"/>
  <c r="F795" i="29"/>
  <c r="G795" i="29"/>
  <c r="D796" i="29"/>
  <c r="E796" i="29"/>
  <c r="F796" i="29"/>
  <c r="G796" i="29"/>
  <c r="D797" i="29"/>
  <c r="E797" i="29"/>
  <c r="F797" i="29"/>
  <c r="G797" i="29"/>
  <c r="D798" i="29"/>
  <c r="E798" i="29"/>
  <c r="F798" i="29"/>
  <c r="G798" i="29"/>
  <c r="D799" i="29"/>
  <c r="E799" i="29"/>
  <c r="F799" i="29"/>
  <c r="G799" i="29"/>
  <c r="D800" i="29"/>
  <c r="E800" i="29"/>
  <c r="F800" i="29"/>
  <c r="G800" i="29"/>
  <c r="D801" i="29"/>
  <c r="E801" i="29"/>
  <c r="F801" i="29"/>
  <c r="G801" i="29"/>
  <c r="D802" i="29"/>
  <c r="E802" i="29"/>
  <c r="F802" i="29"/>
  <c r="G802" i="29"/>
  <c r="D803" i="29"/>
  <c r="E803" i="29"/>
  <c r="F803" i="29"/>
  <c r="G803" i="29"/>
  <c r="D804" i="29"/>
  <c r="E804" i="29"/>
  <c r="F804" i="29"/>
  <c r="G804" i="29"/>
  <c r="D805" i="29"/>
  <c r="E805" i="29"/>
  <c r="F805" i="29"/>
  <c r="G805" i="29"/>
  <c r="D806" i="29"/>
  <c r="E806" i="29"/>
  <c r="F806" i="29"/>
  <c r="G806" i="29"/>
  <c r="D807" i="29"/>
  <c r="E807" i="29"/>
  <c r="F807" i="29"/>
  <c r="G807" i="29"/>
  <c r="D808" i="29"/>
  <c r="E808" i="29"/>
  <c r="F808" i="29"/>
  <c r="G808" i="29"/>
  <c r="D809" i="29"/>
  <c r="E809" i="29"/>
  <c r="F809" i="29"/>
  <c r="G809" i="29"/>
  <c r="D810" i="29"/>
  <c r="E810" i="29"/>
  <c r="F810" i="29"/>
  <c r="G810" i="29"/>
  <c r="D811" i="29"/>
  <c r="E811" i="29"/>
  <c r="F811" i="29"/>
  <c r="G811" i="29"/>
  <c r="D812" i="29"/>
  <c r="E812" i="29"/>
  <c r="F812" i="29"/>
  <c r="G812" i="29"/>
  <c r="D813" i="29"/>
  <c r="E813" i="29"/>
  <c r="F813" i="29"/>
  <c r="G813" i="29"/>
  <c r="D814" i="29"/>
  <c r="E814" i="29"/>
  <c r="F814" i="29"/>
  <c r="G814" i="29"/>
  <c r="D815" i="29"/>
  <c r="E815" i="29"/>
  <c r="F815" i="29"/>
  <c r="G815" i="29"/>
  <c r="D816" i="29"/>
  <c r="E816" i="29"/>
  <c r="F816" i="29"/>
  <c r="G816" i="29"/>
  <c r="D817" i="29"/>
  <c r="E817" i="29"/>
  <c r="F817" i="29"/>
  <c r="G817" i="29"/>
  <c r="D818" i="29"/>
  <c r="E818" i="29"/>
  <c r="F818" i="29"/>
  <c r="G818" i="29"/>
  <c r="D819" i="29"/>
  <c r="E819" i="29"/>
  <c r="F819" i="29"/>
  <c r="G819" i="29"/>
  <c r="D820" i="29"/>
  <c r="E820" i="29"/>
  <c r="F820" i="29"/>
  <c r="G820" i="29"/>
  <c r="D821" i="29"/>
  <c r="E821" i="29"/>
  <c r="F821" i="29"/>
  <c r="G821" i="29"/>
  <c r="D822" i="29"/>
  <c r="E822" i="29"/>
  <c r="F822" i="29"/>
  <c r="G822" i="29"/>
  <c r="D823" i="29"/>
  <c r="E823" i="29"/>
  <c r="F823" i="29"/>
  <c r="G823" i="29"/>
  <c r="D824" i="29"/>
  <c r="E824" i="29"/>
  <c r="F824" i="29"/>
  <c r="G824" i="29"/>
  <c r="D825" i="29"/>
  <c r="E825" i="29"/>
  <c r="F825" i="29"/>
  <c r="G825" i="29"/>
  <c r="D826" i="29"/>
  <c r="E826" i="29"/>
  <c r="F826" i="29"/>
  <c r="G826" i="29"/>
  <c r="D827" i="29"/>
  <c r="E827" i="29"/>
  <c r="F827" i="29"/>
  <c r="G827" i="29"/>
  <c r="D828" i="29"/>
  <c r="E828" i="29"/>
  <c r="F828" i="29"/>
  <c r="G828" i="29"/>
  <c r="D829" i="29"/>
  <c r="E829" i="29"/>
  <c r="F829" i="29"/>
  <c r="G829" i="29"/>
  <c r="D830" i="29"/>
  <c r="E830" i="29"/>
  <c r="F830" i="29"/>
  <c r="G830" i="29"/>
  <c r="D831" i="29"/>
  <c r="E831" i="29"/>
  <c r="F831" i="29"/>
  <c r="G831" i="29"/>
  <c r="D832" i="29"/>
  <c r="E832" i="29"/>
  <c r="F832" i="29"/>
  <c r="G832" i="29"/>
  <c r="D833" i="29"/>
  <c r="E833" i="29"/>
  <c r="F833" i="29"/>
  <c r="G833" i="29"/>
  <c r="D834" i="29"/>
  <c r="E834" i="29"/>
  <c r="F834" i="29"/>
  <c r="G834" i="29"/>
  <c r="D835" i="29"/>
  <c r="E835" i="29"/>
  <c r="F835" i="29"/>
  <c r="G835" i="29"/>
  <c r="D836" i="29"/>
  <c r="E836" i="29"/>
  <c r="F836" i="29"/>
  <c r="G836" i="29"/>
  <c r="D837" i="29"/>
  <c r="E837" i="29"/>
  <c r="F837" i="29"/>
  <c r="G837" i="29"/>
  <c r="D838" i="29"/>
  <c r="E838" i="29"/>
  <c r="F838" i="29"/>
  <c r="G838" i="29"/>
  <c r="D839" i="29"/>
  <c r="E839" i="29"/>
  <c r="F839" i="29"/>
  <c r="G839" i="29"/>
  <c r="D840" i="29"/>
  <c r="E840" i="29"/>
  <c r="F840" i="29"/>
  <c r="G840" i="29"/>
  <c r="D841" i="29"/>
  <c r="E841" i="29"/>
  <c r="F841" i="29"/>
  <c r="G841" i="29"/>
  <c r="D842" i="29"/>
  <c r="E842" i="29"/>
  <c r="F842" i="29"/>
  <c r="G842" i="29"/>
  <c r="D843" i="29"/>
  <c r="E843" i="29"/>
  <c r="F843" i="29"/>
  <c r="G843" i="29"/>
  <c r="D844" i="29"/>
  <c r="E844" i="29"/>
  <c r="F844" i="29"/>
  <c r="G844" i="29"/>
  <c r="D845" i="29"/>
  <c r="E845" i="29"/>
  <c r="F845" i="29"/>
  <c r="G845" i="29"/>
  <c r="D846" i="29"/>
  <c r="E846" i="29"/>
  <c r="F846" i="29"/>
  <c r="G846" i="29"/>
  <c r="D847" i="29"/>
  <c r="E847" i="29"/>
  <c r="F847" i="29"/>
  <c r="G847" i="29"/>
  <c r="D848" i="29"/>
  <c r="E848" i="29"/>
  <c r="F848" i="29"/>
  <c r="G848" i="29"/>
  <c r="D849" i="29"/>
  <c r="E849" i="29"/>
  <c r="F849" i="29"/>
  <c r="G849" i="29"/>
  <c r="D850" i="29"/>
  <c r="E850" i="29"/>
  <c r="F850" i="29"/>
  <c r="G850" i="29"/>
  <c r="D851" i="29"/>
  <c r="E851" i="29"/>
  <c r="F851" i="29"/>
  <c r="G851" i="29"/>
  <c r="D852" i="29"/>
  <c r="E852" i="29"/>
  <c r="F852" i="29"/>
  <c r="G852" i="29"/>
  <c r="D853" i="29"/>
  <c r="E853" i="29"/>
  <c r="F853" i="29"/>
  <c r="G853" i="29"/>
  <c r="D854" i="29"/>
  <c r="E854" i="29"/>
  <c r="F854" i="29"/>
  <c r="G854" i="29"/>
  <c r="D855" i="29"/>
  <c r="E855" i="29"/>
  <c r="F855" i="29"/>
  <c r="G855" i="29"/>
  <c r="D856" i="29"/>
  <c r="E856" i="29"/>
  <c r="F856" i="29"/>
  <c r="G856" i="29"/>
  <c r="D857" i="29"/>
  <c r="E857" i="29"/>
  <c r="F857" i="29"/>
  <c r="G857" i="29"/>
  <c r="D858" i="29"/>
  <c r="E858" i="29"/>
  <c r="F858" i="29"/>
  <c r="G858" i="29"/>
  <c r="D859" i="29"/>
  <c r="E859" i="29"/>
  <c r="F859" i="29"/>
  <c r="G859" i="29"/>
  <c r="D860" i="29"/>
  <c r="E860" i="29"/>
  <c r="F860" i="29"/>
  <c r="G860" i="29"/>
  <c r="D861" i="29"/>
  <c r="E861" i="29"/>
  <c r="F861" i="29"/>
  <c r="G861" i="29"/>
  <c r="D862" i="29"/>
  <c r="E862" i="29"/>
  <c r="F862" i="29"/>
  <c r="G862" i="29"/>
  <c r="D863" i="29"/>
  <c r="E863" i="29"/>
  <c r="F863" i="29"/>
  <c r="G863" i="29"/>
  <c r="D864" i="29"/>
  <c r="E864" i="29"/>
  <c r="F864" i="29"/>
  <c r="G864" i="29"/>
  <c r="D865" i="29"/>
  <c r="E865" i="29"/>
  <c r="F865" i="29"/>
  <c r="G865" i="29"/>
  <c r="D866" i="29"/>
  <c r="E866" i="29"/>
  <c r="F866" i="29"/>
  <c r="G866" i="29"/>
  <c r="D867" i="29"/>
  <c r="E867" i="29"/>
  <c r="F867" i="29"/>
  <c r="G867" i="29"/>
  <c r="D868" i="29"/>
  <c r="E868" i="29"/>
  <c r="F868" i="29"/>
  <c r="G868" i="29"/>
  <c r="D869" i="29"/>
  <c r="E869" i="29"/>
  <c r="F869" i="29"/>
  <c r="G869" i="29"/>
  <c r="D870" i="29"/>
  <c r="E870" i="29"/>
  <c r="F870" i="29"/>
  <c r="G870" i="29"/>
  <c r="D871" i="29"/>
  <c r="E871" i="29"/>
  <c r="F871" i="29"/>
  <c r="G871" i="29"/>
  <c r="D872" i="29"/>
  <c r="E872" i="29"/>
  <c r="F872" i="29"/>
  <c r="G872" i="29"/>
  <c r="D873" i="29"/>
  <c r="E873" i="29"/>
  <c r="F873" i="29"/>
  <c r="G873" i="29"/>
  <c r="D874" i="29"/>
  <c r="E874" i="29"/>
  <c r="F874" i="29"/>
  <c r="G874" i="29"/>
  <c r="D875" i="29"/>
  <c r="E875" i="29"/>
  <c r="F875" i="29"/>
  <c r="G875" i="29"/>
  <c r="D876" i="29"/>
  <c r="E876" i="29"/>
  <c r="F876" i="29"/>
  <c r="G876" i="29"/>
  <c r="D877" i="29"/>
  <c r="E877" i="29"/>
  <c r="F877" i="29"/>
  <c r="G877" i="29"/>
  <c r="D878" i="29"/>
  <c r="E878" i="29"/>
  <c r="F878" i="29"/>
  <c r="G878" i="29"/>
  <c r="D879" i="29"/>
  <c r="E879" i="29"/>
  <c r="F879" i="29"/>
  <c r="G879" i="29"/>
  <c r="D880" i="29"/>
  <c r="E880" i="29"/>
  <c r="F880" i="29"/>
  <c r="G880" i="29"/>
  <c r="D881" i="29"/>
  <c r="E881" i="29"/>
  <c r="F881" i="29"/>
  <c r="G881" i="29"/>
  <c r="D882" i="29"/>
  <c r="E882" i="29"/>
  <c r="F882" i="29"/>
  <c r="G882" i="29"/>
  <c r="D883" i="29"/>
  <c r="E883" i="29"/>
  <c r="F883" i="29"/>
  <c r="G883" i="29"/>
  <c r="D884" i="29"/>
  <c r="E884" i="29"/>
  <c r="F884" i="29"/>
  <c r="G884" i="29"/>
  <c r="D885" i="29"/>
  <c r="E885" i="29"/>
  <c r="F885" i="29"/>
  <c r="G885" i="29"/>
  <c r="D886" i="29"/>
  <c r="E886" i="29"/>
  <c r="F886" i="29"/>
  <c r="G886" i="29"/>
  <c r="D887" i="29"/>
  <c r="E887" i="29"/>
  <c r="F887" i="29"/>
  <c r="G887" i="29"/>
  <c r="D888" i="29"/>
  <c r="E888" i="29"/>
  <c r="F888" i="29"/>
  <c r="G888" i="29"/>
  <c r="D889" i="29"/>
  <c r="E889" i="29"/>
  <c r="F889" i="29"/>
  <c r="G889" i="29"/>
  <c r="D890" i="29"/>
  <c r="E890" i="29"/>
  <c r="F890" i="29"/>
  <c r="G890" i="29"/>
  <c r="D891" i="29"/>
  <c r="E891" i="29"/>
  <c r="F891" i="29"/>
  <c r="G891" i="29"/>
  <c r="D892" i="29"/>
  <c r="E892" i="29"/>
  <c r="F892" i="29"/>
  <c r="G892" i="29"/>
  <c r="D893" i="29"/>
  <c r="E893" i="29"/>
  <c r="F893" i="29"/>
  <c r="G893" i="29"/>
  <c r="D894" i="29"/>
  <c r="E894" i="29"/>
  <c r="F894" i="29"/>
  <c r="G894" i="29"/>
  <c r="D895" i="29"/>
  <c r="E895" i="29"/>
  <c r="F895" i="29"/>
  <c r="G895" i="29"/>
  <c r="D896" i="29"/>
  <c r="E896" i="29"/>
  <c r="F896" i="29"/>
  <c r="G896" i="29"/>
  <c r="D897" i="29"/>
  <c r="E897" i="29"/>
  <c r="F897" i="29"/>
  <c r="G897" i="29"/>
  <c r="D898" i="29"/>
  <c r="E898" i="29"/>
  <c r="F898" i="29"/>
  <c r="G898" i="29"/>
  <c r="D899" i="29"/>
  <c r="E899" i="29"/>
  <c r="F899" i="29"/>
  <c r="G899" i="29"/>
  <c r="D900" i="29"/>
  <c r="E900" i="29"/>
  <c r="F900" i="29"/>
  <c r="G900" i="29"/>
  <c r="D901" i="29"/>
  <c r="E901" i="29"/>
  <c r="F901" i="29"/>
  <c r="G901" i="29"/>
  <c r="D902" i="29"/>
  <c r="E902" i="29"/>
  <c r="F902" i="29"/>
  <c r="G902" i="29"/>
  <c r="D903" i="29"/>
  <c r="E903" i="29"/>
  <c r="F903" i="29"/>
  <c r="G903" i="29"/>
  <c r="D904" i="29"/>
  <c r="E904" i="29"/>
  <c r="F904" i="29"/>
  <c r="G904" i="29"/>
  <c r="D905" i="29"/>
  <c r="E905" i="29"/>
  <c r="F905" i="29"/>
  <c r="G905" i="29"/>
  <c r="D906" i="29"/>
  <c r="E906" i="29"/>
  <c r="F906" i="29"/>
  <c r="G906" i="29"/>
  <c r="D907" i="29"/>
  <c r="E907" i="29"/>
  <c r="F907" i="29"/>
  <c r="G907" i="29"/>
  <c r="D908" i="29"/>
  <c r="E908" i="29"/>
  <c r="F908" i="29"/>
  <c r="G908" i="29"/>
  <c r="D909" i="29"/>
  <c r="E909" i="29"/>
  <c r="F909" i="29"/>
  <c r="G909" i="29"/>
  <c r="D910" i="29"/>
  <c r="E910" i="29"/>
  <c r="F910" i="29"/>
  <c r="G910" i="29"/>
  <c r="D911" i="29"/>
  <c r="E911" i="29"/>
  <c r="F911" i="29"/>
  <c r="G911" i="29"/>
  <c r="D912" i="29"/>
  <c r="E912" i="29"/>
  <c r="F912" i="29"/>
  <c r="G912" i="29"/>
  <c r="D913" i="29"/>
  <c r="E913" i="29"/>
  <c r="F913" i="29"/>
  <c r="G913" i="29"/>
  <c r="D914" i="29"/>
  <c r="E914" i="29"/>
  <c r="F914" i="29"/>
  <c r="G914" i="29"/>
  <c r="D915" i="29"/>
  <c r="E915" i="29"/>
  <c r="F915" i="29"/>
  <c r="G915" i="29"/>
  <c r="D916" i="29"/>
  <c r="E916" i="29"/>
  <c r="F916" i="29"/>
  <c r="G916" i="29"/>
  <c r="D917" i="29"/>
  <c r="E917" i="29"/>
  <c r="F917" i="29"/>
  <c r="G917" i="29"/>
  <c r="D918" i="29"/>
  <c r="E918" i="29"/>
  <c r="F918" i="29"/>
  <c r="G918" i="29"/>
  <c r="D919" i="29"/>
  <c r="E919" i="29"/>
  <c r="F919" i="29"/>
  <c r="G919" i="29"/>
  <c r="D920" i="29"/>
  <c r="E920" i="29"/>
  <c r="F920" i="29"/>
  <c r="G920" i="29"/>
  <c r="D921" i="29"/>
  <c r="E921" i="29"/>
  <c r="F921" i="29"/>
  <c r="G921" i="29"/>
  <c r="D922" i="29"/>
  <c r="E922" i="29"/>
  <c r="F922" i="29"/>
  <c r="G922" i="29"/>
  <c r="D923" i="29"/>
  <c r="E923" i="29"/>
  <c r="F923" i="29"/>
  <c r="G923" i="29"/>
  <c r="D924" i="29"/>
  <c r="E924" i="29"/>
  <c r="F924" i="29"/>
  <c r="G924" i="29"/>
  <c r="D925" i="29"/>
  <c r="E925" i="29"/>
  <c r="F925" i="29"/>
  <c r="G925" i="29"/>
  <c r="D926" i="29"/>
  <c r="E926" i="29"/>
  <c r="F926" i="29"/>
  <c r="G926" i="29"/>
  <c r="D927" i="29"/>
  <c r="E927" i="29"/>
  <c r="F927" i="29"/>
  <c r="G927" i="29"/>
  <c r="D928" i="29"/>
  <c r="E928" i="29"/>
  <c r="F928" i="29"/>
  <c r="G928" i="29"/>
  <c r="D929" i="29"/>
  <c r="E929" i="29"/>
  <c r="F929" i="29"/>
  <c r="G929" i="29"/>
  <c r="D930" i="29"/>
  <c r="E930" i="29"/>
  <c r="F930" i="29"/>
  <c r="G930" i="29"/>
  <c r="D931" i="29"/>
  <c r="E931" i="29"/>
  <c r="F931" i="29"/>
  <c r="G931" i="29"/>
  <c r="D932" i="29"/>
  <c r="E932" i="29"/>
  <c r="F932" i="29"/>
  <c r="G932" i="29"/>
  <c r="D933" i="29"/>
  <c r="E933" i="29"/>
  <c r="F933" i="29"/>
  <c r="G933" i="29"/>
  <c r="D934" i="29"/>
  <c r="E934" i="29"/>
  <c r="F934" i="29"/>
  <c r="G934" i="29"/>
  <c r="D935" i="29"/>
  <c r="E935" i="29"/>
  <c r="F935" i="29"/>
  <c r="G935" i="29"/>
  <c r="D936" i="29"/>
  <c r="E936" i="29"/>
  <c r="F936" i="29"/>
  <c r="G936" i="29"/>
  <c r="D937" i="29"/>
  <c r="E937" i="29"/>
  <c r="F937" i="29"/>
  <c r="G937" i="29"/>
  <c r="D938" i="29"/>
  <c r="E938" i="29"/>
  <c r="F938" i="29"/>
  <c r="G938" i="29"/>
  <c r="D939" i="29"/>
  <c r="E939" i="29"/>
  <c r="F939" i="29"/>
  <c r="G939" i="29"/>
  <c r="D940" i="29"/>
  <c r="E940" i="29"/>
  <c r="F940" i="29"/>
  <c r="G940" i="29"/>
  <c r="D941" i="29"/>
  <c r="E941" i="29"/>
  <c r="F941" i="29"/>
  <c r="G941" i="29"/>
  <c r="D942" i="29"/>
  <c r="E942" i="29"/>
  <c r="F942" i="29"/>
  <c r="G942" i="29"/>
  <c r="D943" i="29"/>
  <c r="E943" i="29"/>
  <c r="F943" i="29"/>
  <c r="G943" i="29"/>
  <c r="D944" i="29"/>
  <c r="E944" i="29"/>
  <c r="F944" i="29"/>
  <c r="G944" i="29"/>
  <c r="D945" i="29"/>
  <c r="E945" i="29"/>
  <c r="F945" i="29"/>
  <c r="G945" i="29"/>
  <c r="D946" i="29"/>
  <c r="E946" i="29"/>
  <c r="F946" i="29"/>
  <c r="G946" i="29"/>
  <c r="D947" i="29"/>
  <c r="E947" i="29"/>
  <c r="F947" i="29"/>
  <c r="G947" i="29"/>
  <c r="D948" i="29"/>
  <c r="E948" i="29"/>
  <c r="F948" i="29"/>
  <c r="G948" i="29"/>
  <c r="D949" i="29"/>
  <c r="E949" i="29"/>
  <c r="F949" i="29"/>
  <c r="G949" i="29"/>
  <c r="D950" i="29"/>
  <c r="E950" i="29"/>
  <c r="F950" i="29"/>
  <c r="G950" i="29"/>
  <c r="D951" i="29"/>
  <c r="E951" i="29"/>
  <c r="F951" i="29"/>
  <c r="G951" i="29"/>
  <c r="D952" i="29"/>
  <c r="E952" i="29"/>
  <c r="F952" i="29"/>
  <c r="G952" i="29"/>
  <c r="D953" i="29"/>
  <c r="E953" i="29"/>
  <c r="F953" i="29"/>
  <c r="G953" i="29"/>
  <c r="D954" i="29"/>
  <c r="E954" i="29"/>
  <c r="F954" i="29"/>
  <c r="G954" i="29"/>
  <c r="D955" i="29"/>
  <c r="E955" i="29"/>
  <c r="F955" i="29"/>
  <c r="G955" i="29"/>
  <c r="D956" i="29"/>
  <c r="E956" i="29"/>
  <c r="F956" i="29"/>
  <c r="G956" i="29"/>
  <c r="D957" i="29"/>
  <c r="E957" i="29"/>
  <c r="F957" i="29"/>
  <c r="G957" i="29"/>
  <c r="D958" i="29"/>
  <c r="E958" i="29"/>
  <c r="F958" i="29"/>
  <c r="G958" i="29"/>
  <c r="D959" i="29"/>
  <c r="E959" i="29"/>
  <c r="F959" i="29"/>
  <c r="G959" i="29"/>
  <c r="D960" i="29"/>
  <c r="E960" i="29"/>
  <c r="F960" i="29"/>
  <c r="G960" i="29"/>
  <c r="D961" i="29"/>
  <c r="E961" i="29"/>
  <c r="F961" i="29"/>
  <c r="G961" i="29"/>
  <c r="D962" i="29"/>
  <c r="E962" i="29"/>
  <c r="F962" i="29"/>
  <c r="G962" i="29"/>
  <c r="D963" i="29"/>
  <c r="E963" i="29"/>
  <c r="F963" i="29"/>
  <c r="G963" i="29"/>
  <c r="D964" i="29"/>
  <c r="E964" i="29"/>
  <c r="F964" i="29"/>
  <c r="G964" i="29"/>
  <c r="D965" i="29"/>
  <c r="E965" i="29"/>
  <c r="F965" i="29"/>
  <c r="G965" i="29"/>
  <c r="D966" i="29"/>
  <c r="E966" i="29"/>
  <c r="F966" i="29"/>
  <c r="G966" i="29"/>
  <c r="D967" i="29"/>
  <c r="E967" i="29"/>
  <c r="F967" i="29"/>
  <c r="G967" i="29"/>
  <c r="D968" i="29"/>
  <c r="E968" i="29"/>
  <c r="F968" i="29"/>
  <c r="G968" i="29"/>
  <c r="D969" i="29"/>
  <c r="E969" i="29"/>
  <c r="F969" i="29"/>
  <c r="G969" i="29"/>
  <c r="D970" i="29"/>
  <c r="E970" i="29"/>
  <c r="F970" i="29"/>
  <c r="G970" i="29"/>
  <c r="D971" i="29"/>
  <c r="E971" i="29"/>
  <c r="F971" i="29"/>
  <c r="G971" i="29"/>
  <c r="D972" i="29"/>
  <c r="E972" i="29"/>
  <c r="F972" i="29"/>
  <c r="G972" i="29"/>
  <c r="D973" i="29"/>
  <c r="E973" i="29"/>
  <c r="F973" i="29"/>
  <c r="G973" i="29"/>
  <c r="D974" i="29"/>
  <c r="E974" i="29"/>
  <c r="F974" i="29"/>
  <c r="G974" i="29"/>
  <c r="D975" i="29"/>
  <c r="E975" i="29"/>
  <c r="F975" i="29"/>
  <c r="G975" i="29"/>
  <c r="D976" i="29"/>
  <c r="E976" i="29"/>
  <c r="F976" i="29"/>
  <c r="G976" i="29"/>
  <c r="D977" i="29"/>
  <c r="E977" i="29"/>
  <c r="F977" i="29"/>
  <c r="G977" i="29"/>
  <c r="D978" i="29"/>
  <c r="E978" i="29"/>
  <c r="F978" i="29"/>
  <c r="G978" i="29"/>
  <c r="D979" i="29"/>
  <c r="E979" i="29"/>
  <c r="F979" i="29"/>
  <c r="G979" i="29"/>
  <c r="D980" i="29"/>
  <c r="E980" i="29"/>
  <c r="F980" i="29"/>
  <c r="G980" i="29"/>
  <c r="D981" i="29"/>
  <c r="E981" i="29"/>
  <c r="F981" i="29"/>
  <c r="G981" i="29"/>
  <c r="D982" i="29"/>
  <c r="E982" i="29"/>
  <c r="F982" i="29"/>
  <c r="G982" i="29"/>
  <c r="D983" i="29"/>
  <c r="E983" i="29"/>
  <c r="F983" i="29"/>
  <c r="G983" i="29"/>
  <c r="D984" i="29"/>
  <c r="E984" i="29"/>
  <c r="F984" i="29"/>
  <c r="G984" i="29"/>
  <c r="D985" i="29"/>
  <c r="E985" i="29"/>
  <c r="F985" i="29"/>
  <c r="G985" i="29"/>
  <c r="D986" i="29"/>
  <c r="E986" i="29"/>
  <c r="F986" i="29"/>
  <c r="G986" i="29"/>
  <c r="D987" i="29"/>
  <c r="E987" i="29"/>
  <c r="F987" i="29"/>
  <c r="G987" i="29"/>
  <c r="D988" i="29"/>
  <c r="E988" i="29"/>
  <c r="F988" i="29"/>
  <c r="G988" i="29"/>
  <c r="D989" i="29"/>
  <c r="E989" i="29"/>
  <c r="F989" i="29"/>
  <c r="G989" i="29"/>
  <c r="D990" i="29"/>
  <c r="E990" i="29"/>
  <c r="F990" i="29"/>
  <c r="G990" i="29"/>
  <c r="D991" i="29"/>
  <c r="E991" i="29"/>
  <c r="F991" i="29"/>
  <c r="G991" i="29"/>
  <c r="D992" i="29"/>
  <c r="E992" i="29"/>
  <c r="F992" i="29"/>
  <c r="G992" i="29"/>
  <c r="D993" i="29"/>
  <c r="E993" i="29"/>
  <c r="F993" i="29"/>
  <c r="G993" i="29"/>
  <c r="D994" i="29"/>
  <c r="E994" i="29"/>
  <c r="F994" i="29"/>
  <c r="G994" i="29"/>
  <c r="D995" i="29"/>
  <c r="E995" i="29"/>
  <c r="F995" i="29"/>
  <c r="G995" i="29"/>
  <c r="D996" i="29"/>
  <c r="E996" i="29"/>
  <c r="F996" i="29"/>
  <c r="G996" i="29"/>
  <c r="D997" i="29"/>
  <c r="E997" i="29"/>
  <c r="F997" i="29"/>
  <c r="G997" i="29"/>
  <c r="D998" i="29"/>
  <c r="E998" i="29"/>
  <c r="F998" i="29"/>
  <c r="G998" i="29"/>
  <c r="D999" i="29"/>
  <c r="E999" i="29"/>
  <c r="F999" i="29"/>
  <c r="G999" i="29"/>
  <c r="D1000" i="29"/>
  <c r="E1000" i="29"/>
  <c r="F1000" i="29"/>
  <c r="G1000" i="29"/>
  <c r="D1001" i="29"/>
  <c r="E1001" i="29"/>
  <c r="F1001" i="29"/>
  <c r="G1001" i="29"/>
  <c r="D1002" i="29"/>
  <c r="E1002" i="29"/>
  <c r="F1002" i="29"/>
  <c r="G1002" i="29"/>
  <c r="D1003" i="29"/>
  <c r="E1003" i="29"/>
  <c r="F1003" i="29"/>
  <c r="G1003" i="29"/>
  <c r="D1004" i="29"/>
  <c r="E1004" i="29"/>
  <c r="F1004" i="29"/>
  <c r="G1004" i="29"/>
  <c r="D1005" i="29"/>
  <c r="E1005" i="29"/>
  <c r="F1005" i="29"/>
  <c r="G1005" i="29"/>
  <c r="D1006" i="29"/>
  <c r="E1006" i="29"/>
  <c r="F1006" i="29"/>
  <c r="G1006" i="29"/>
  <c r="D1007" i="29"/>
  <c r="E1007" i="29"/>
  <c r="F1007" i="29"/>
  <c r="G1007" i="29"/>
  <c r="D1008" i="29"/>
  <c r="E1008" i="29"/>
  <c r="F1008" i="29"/>
  <c r="G1008" i="29"/>
  <c r="D1009" i="29"/>
  <c r="E1009" i="29"/>
  <c r="F1009" i="29"/>
  <c r="G1009" i="29"/>
  <c r="D1010" i="29"/>
  <c r="E1010" i="29"/>
  <c r="F1010" i="29"/>
  <c r="G1010" i="29"/>
  <c r="D1011" i="29"/>
  <c r="E1011" i="29"/>
  <c r="F1011" i="29"/>
  <c r="G1011" i="29"/>
  <c r="D1012" i="29"/>
  <c r="E1012" i="29"/>
  <c r="F1012" i="29"/>
  <c r="G1012" i="29"/>
  <c r="D1013" i="29"/>
  <c r="E1013" i="29"/>
  <c r="F1013" i="29"/>
  <c r="G1013" i="29"/>
  <c r="D1014" i="29"/>
  <c r="E1014" i="29"/>
  <c r="F1014" i="29"/>
  <c r="G1014" i="29"/>
  <c r="D1015" i="29"/>
  <c r="E1015" i="29"/>
  <c r="F1015" i="29"/>
  <c r="G1015" i="29"/>
  <c r="D1016" i="29"/>
  <c r="E1016" i="29"/>
  <c r="F1016" i="29"/>
  <c r="G1016" i="29"/>
  <c r="D1017" i="29"/>
  <c r="E1017" i="29"/>
  <c r="F1017" i="29"/>
  <c r="G1017" i="29"/>
  <c r="D1018" i="29"/>
  <c r="E1018" i="29"/>
  <c r="F1018" i="29"/>
  <c r="G1018" i="29"/>
  <c r="D1019" i="29"/>
  <c r="E1019" i="29"/>
  <c r="F1019" i="29"/>
  <c r="G1019" i="29"/>
  <c r="D1020" i="29"/>
  <c r="E1020" i="29"/>
  <c r="F1020" i="29"/>
  <c r="G1020" i="29"/>
  <c r="D1021" i="29"/>
  <c r="E1021" i="29"/>
  <c r="F1021" i="29"/>
  <c r="G1021" i="29"/>
  <c r="D1022" i="29"/>
  <c r="E1022" i="29"/>
  <c r="F1022" i="29"/>
  <c r="G1022" i="29"/>
  <c r="D1023" i="29"/>
  <c r="E1023" i="29"/>
  <c r="F1023" i="29"/>
  <c r="G1023" i="29"/>
  <c r="D1024" i="29"/>
  <c r="E1024" i="29"/>
  <c r="F1024" i="29"/>
  <c r="G1024" i="29"/>
  <c r="D1025" i="29"/>
  <c r="E1025" i="29"/>
  <c r="F1025" i="29"/>
  <c r="G1025" i="29"/>
  <c r="D1026" i="29"/>
  <c r="E1026" i="29"/>
  <c r="F1026" i="29"/>
  <c r="G1026" i="29"/>
  <c r="D1027" i="29"/>
  <c r="E1027" i="29"/>
  <c r="F1027" i="29"/>
  <c r="G1027" i="29"/>
  <c r="D1028" i="29"/>
  <c r="E1028" i="29"/>
  <c r="F1028" i="29"/>
  <c r="G1028" i="29"/>
  <c r="D1029" i="29"/>
  <c r="E1029" i="29"/>
  <c r="F1029" i="29"/>
  <c r="G1029" i="29"/>
  <c r="D1030" i="29"/>
  <c r="E1030" i="29"/>
  <c r="F1030" i="29"/>
  <c r="G1030" i="29"/>
  <c r="D1031" i="29"/>
  <c r="E1031" i="29"/>
  <c r="F1031" i="29"/>
  <c r="G1031" i="29"/>
  <c r="D1032" i="29"/>
  <c r="E1032" i="29"/>
  <c r="F1032" i="29"/>
  <c r="G1032" i="29"/>
  <c r="D1033" i="29"/>
  <c r="E1033" i="29"/>
  <c r="F1033" i="29"/>
  <c r="G1033" i="29"/>
  <c r="D1034" i="29"/>
  <c r="E1034" i="29"/>
  <c r="F1034" i="29"/>
  <c r="G1034" i="29"/>
  <c r="D1035" i="29"/>
  <c r="E1035" i="29"/>
  <c r="F1035" i="29"/>
  <c r="G1035" i="29"/>
  <c r="D1036" i="29"/>
  <c r="E1036" i="29"/>
  <c r="F1036" i="29"/>
  <c r="G1036" i="29"/>
  <c r="D1037" i="29"/>
  <c r="E1037" i="29"/>
  <c r="F1037" i="29"/>
  <c r="G1037" i="29"/>
  <c r="D1038" i="29"/>
  <c r="E1038" i="29"/>
  <c r="F1038" i="29"/>
  <c r="G1038" i="29"/>
  <c r="D1039" i="29"/>
  <c r="E1039" i="29"/>
  <c r="F1039" i="29"/>
  <c r="G1039" i="29"/>
  <c r="D1040" i="29"/>
  <c r="E1040" i="29"/>
  <c r="F1040" i="29"/>
  <c r="G1040" i="29"/>
  <c r="D1041" i="29"/>
  <c r="E1041" i="29"/>
  <c r="F1041" i="29"/>
  <c r="G1041" i="29"/>
  <c r="D1042" i="29"/>
  <c r="E1042" i="29"/>
  <c r="F1042" i="29"/>
  <c r="G1042" i="29"/>
  <c r="D1043" i="29"/>
  <c r="E1043" i="29"/>
  <c r="F1043" i="29"/>
  <c r="G1043" i="29"/>
  <c r="D1044" i="29"/>
  <c r="E1044" i="29"/>
  <c r="F1044" i="29"/>
  <c r="G1044" i="29"/>
  <c r="D1045" i="29"/>
  <c r="E1045" i="29"/>
  <c r="F1045" i="29"/>
  <c r="G1045" i="29"/>
  <c r="D1046" i="29"/>
  <c r="E1046" i="29"/>
  <c r="F1046" i="29"/>
  <c r="G1046" i="29"/>
  <c r="D1047" i="29"/>
  <c r="E1047" i="29"/>
  <c r="F1047" i="29"/>
  <c r="G1047" i="29"/>
  <c r="D1048" i="29"/>
  <c r="E1048" i="29"/>
  <c r="F1048" i="29"/>
  <c r="G1048" i="29"/>
  <c r="D1049" i="29"/>
  <c r="E1049" i="29"/>
  <c r="F1049" i="29"/>
  <c r="G1049" i="29"/>
  <c r="D1050" i="29"/>
  <c r="E1050" i="29"/>
  <c r="F1050" i="29"/>
  <c r="G1050" i="29"/>
  <c r="D1051" i="29"/>
  <c r="E1051" i="29"/>
  <c r="F1051" i="29"/>
  <c r="G1051" i="29"/>
  <c r="D1052" i="29"/>
  <c r="E1052" i="29"/>
  <c r="F1052" i="29"/>
  <c r="G1052" i="29"/>
  <c r="D1053" i="29"/>
  <c r="E1053" i="29"/>
  <c r="F1053" i="29"/>
  <c r="G1053" i="29"/>
  <c r="D1054" i="29"/>
  <c r="E1054" i="29"/>
  <c r="F1054" i="29"/>
  <c r="G1054" i="29"/>
  <c r="D1055" i="29"/>
  <c r="E1055" i="29"/>
  <c r="F1055" i="29"/>
  <c r="G1055" i="29"/>
  <c r="D1056" i="29"/>
  <c r="E1056" i="29"/>
  <c r="F1056" i="29"/>
  <c r="G1056" i="29"/>
  <c r="D1057" i="29"/>
  <c r="E1057" i="29"/>
  <c r="F1057" i="29"/>
  <c r="G1057" i="29"/>
  <c r="D1058" i="29"/>
  <c r="E1058" i="29"/>
  <c r="F1058" i="29"/>
  <c r="G1058" i="29"/>
  <c r="D1059" i="29"/>
  <c r="E1059" i="29"/>
  <c r="F1059" i="29"/>
  <c r="G1059" i="29"/>
  <c r="D1060" i="29"/>
  <c r="E1060" i="29"/>
  <c r="F1060" i="29"/>
  <c r="G1060" i="29"/>
  <c r="D1061" i="29"/>
  <c r="E1061" i="29"/>
  <c r="F1061" i="29"/>
  <c r="G1061" i="29"/>
  <c r="D1062" i="29"/>
  <c r="E1062" i="29"/>
  <c r="F1062" i="29"/>
  <c r="G1062" i="29"/>
  <c r="D1063" i="29"/>
  <c r="E1063" i="29"/>
  <c r="F1063" i="29"/>
  <c r="G1063" i="29"/>
  <c r="D1064" i="29"/>
  <c r="E1064" i="29"/>
  <c r="F1064" i="29"/>
  <c r="G1064" i="29"/>
  <c r="D1065" i="29"/>
  <c r="E1065" i="29"/>
  <c r="F1065" i="29"/>
  <c r="G1065" i="29"/>
  <c r="D1066" i="29"/>
  <c r="E1066" i="29"/>
  <c r="F1066" i="29"/>
  <c r="G1066" i="29"/>
  <c r="D1067" i="29"/>
  <c r="E1067" i="29"/>
  <c r="F1067" i="29"/>
  <c r="G1067" i="29"/>
  <c r="D1068" i="29"/>
  <c r="E1068" i="29"/>
  <c r="F1068" i="29"/>
  <c r="G1068" i="29"/>
  <c r="D1069" i="29"/>
  <c r="E1069" i="29"/>
  <c r="F1069" i="29"/>
  <c r="G1069" i="29"/>
  <c r="D1070" i="29"/>
  <c r="E1070" i="29"/>
  <c r="F1070" i="29"/>
  <c r="G1070" i="29"/>
  <c r="D1071" i="29"/>
  <c r="E1071" i="29"/>
  <c r="F1071" i="29"/>
  <c r="G1071" i="29"/>
  <c r="D1072" i="29"/>
  <c r="E1072" i="29"/>
  <c r="F1072" i="29"/>
  <c r="G1072" i="29"/>
  <c r="D1073" i="29"/>
  <c r="E1073" i="29"/>
  <c r="F1073" i="29"/>
  <c r="G1073" i="29"/>
  <c r="D1074" i="29"/>
  <c r="E1074" i="29"/>
  <c r="F1074" i="29"/>
  <c r="G1074" i="29"/>
  <c r="D1075" i="29"/>
  <c r="E1075" i="29"/>
  <c r="F1075" i="29"/>
  <c r="G1075" i="29"/>
  <c r="D1076" i="29"/>
  <c r="E1076" i="29"/>
  <c r="F1076" i="29"/>
  <c r="G1076" i="29"/>
  <c r="D1077" i="29"/>
  <c r="E1077" i="29"/>
  <c r="F1077" i="29"/>
  <c r="G1077" i="29"/>
  <c r="D1078" i="29"/>
  <c r="E1078" i="29"/>
  <c r="F1078" i="29"/>
  <c r="G1078" i="29"/>
  <c r="D1079" i="29"/>
  <c r="E1079" i="29"/>
  <c r="F1079" i="29"/>
  <c r="G1079" i="29"/>
  <c r="D1080" i="29"/>
  <c r="E1080" i="29"/>
  <c r="F1080" i="29"/>
  <c r="G1080" i="29"/>
  <c r="D1081" i="29"/>
  <c r="E1081" i="29"/>
  <c r="F1081" i="29"/>
  <c r="G1081" i="29"/>
  <c r="D1082" i="29"/>
  <c r="E1082" i="29"/>
  <c r="F1082" i="29"/>
  <c r="G1082" i="29"/>
  <c r="D1083" i="29"/>
  <c r="E1083" i="29"/>
  <c r="F1083" i="29"/>
  <c r="G1083" i="29"/>
  <c r="D1084" i="29"/>
  <c r="E1084" i="29"/>
  <c r="F1084" i="29"/>
  <c r="G1084" i="29"/>
  <c r="D1085" i="29"/>
  <c r="E1085" i="29"/>
  <c r="F1085" i="29"/>
  <c r="G1085" i="29"/>
  <c r="D1086" i="29"/>
  <c r="E1086" i="29"/>
  <c r="F1086" i="29"/>
  <c r="G1086" i="29"/>
  <c r="D1087" i="29"/>
  <c r="E1087" i="29"/>
  <c r="F1087" i="29"/>
  <c r="G1087" i="29"/>
  <c r="D1088" i="29"/>
  <c r="E1088" i="29"/>
  <c r="F1088" i="29"/>
  <c r="G1088" i="29"/>
  <c r="D1089" i="29"/>
  <c r="E1089" i="29"/>
  <c r="F1089" i="29"/>
  <c r="G1089" i="29"/>
  <c r="D1090" i="29"/>
  <c r="E1090" i="29"/>
  <c r="F1090" i="29"/>
  <c r="G1090" i="29"/>
  <c r="D1091" i="29"/>
  <c r="E1091" i="29"/>
  <c r="F1091" i="29"/>
  <c r="G1091" i="29"/>
  <c r="D1092" i="29"/>
  <c r="E1092" i="29"/>
  <c r="F1092" i="29"/>
  <c r="G1092" i="29"/>
  <c r="D1093" i="29"/>
  <c r="E1093" i="29"/>
  <c r="F1093" i="29"/>
  <c r="G1093" i="29"/>
  <c r="D1094" i="29"/>
  <c r="E1094" i="29"/>
  <c r="F1094" i="29"/>
  <c r="G1094" i="29"/>
  <c r="D1095" i="29"/>
  <c r="E1095" i="29"/>
  <c r="F1095" i="29"/>
  <c r="G1095" i="29"/>
  <c r="D1096" i="29"/>
  <c r="E1096" i="29"/>
  <c r="F1096" i="29"/>
  <c r="G1096" i="29"/>
  <c r="D1097" i="29"/>
  <c r="E1097" i="29"/>
  <c r="F1097" i="29"/>
  <c r="G1097" i="29"/>
  <c r="D1098" i="29"/>
  <c r="E1098" i="29"/>
  <c r="F1098" i="29"/>
  <c r="G1098" i="29"/>
  <c r="D1099" i="29"/>
  <c r="E1099" i="29"/>
  <c r="F1099" i="29"/>
  <c r="G1099" i="29"/>
  <c r="D1100" i="29"/>
  <c r="E1100" i="29"/>
  <c r="F1100" i="29"/>
  <c r="G1100" i="29"/>
  <c r="D1101" i="29"/>
  <c r="E1101" i="29"/>
  <c r="F1101" i="29"/>
  <c r="G1101" i="29"/>
  <c r="D1102" i="29"/>
  <c r="E1102" i="29"/>
  <c r="F1102" i="29"/>
  <c r="G1102" i="29"/>
  <c r="D1103" i="29"/>
  <c r="E1103" i="29"/>
  <c r="F1103" i="29"/>
  <c r="G1103" i="29"/>
  <c r="D1104" i="29"/>
  <c r="E1104" i="29"/>
  <c r="F1104" i="29"/>
  <c r="G1104" i="29"/>
  <c r="D1105" i="29"/>
  <c r="E1105" i="29"/>
  <c r="F1105" i="29"/>
  <c r="G1105" i="29"/>
  <c r="D1106" i="29"/>
  <c r="E1106" i="29"/>
  <c r="F1106" i="29"/>
  <c r="G1106" i="29"/>
  <c r="D1107" i="29"/>
  <c r="E1107" i="29"/>
  <c r="F1107" i="29"/>
  <c r="G1107" i="29"/>
  <c r="D1108" i="29"/>
  <c r="E1108" i="29"/>
  <c r="F1108" i="29"/>
  <c r="G1108" i="29"/>
  <c r="D1109" i="29"/>
  <c r="E1109" i="29"/>
  <c r="F1109" i="29"/>
  <c r="G1109" i="29"/>
  <c r="D1110" i="29"/>
  <c r="E1110" i="29"/>
  <c r="F1110" i="29"/>
  <c r="G1110" i="29"/>
  <c r="D1111" i="29"/>
  <c r="E1111" i="29"/>
  <c r="F1111" i="29"/>
  <c r="G1111" i="29"/>
  <c r="D1112" i="29"/>
  <c r="E1112" i="29"/>
  <c r="F1112" i="29"/>
  <c r="G1112" i="29"/>
  <c r="D1113" i="29"/>
  <c r="E1113" i="29"/>
  <c r="F1113" i="29"/>
  <c r="G1113" i="29"/>
  <c r="D1114" i="29"/>
  <c r="E1114" i="29"/>
  <c r="F1114" i="29"/>
  <c r="G1114" i="29"/>
  <c r="D1115" i="29"/>
  <c r="E1115" i="29"/>
  <c r="F1115" i="29"/>
  <c r="G1115" i="29"/>
  <c r="D1116" i="29"/>
  <c r="E1116" i="29"/>
  <c r="F1116" i="29"/>
  <c r="G1116" i="29"/>
  <c r="D1117" i="29"/>
  <c r="E1117" i="29"/>
  <c r="F1117" i="29"/>
  <c r="G1117" i="29"/>
  <c r="D1118" i="29"/>
  <c r="E1118" i="29"/>
  <c r="F1118" i="29"/>
  <c r="G1118" i="29"/>
  <c r="D1119" i="29"/>
  <c r="E1119" i="29"/>
  <c r="F1119" i="29"/>
  <c r="G1119" i="29"/>
  <c r="D1120" i="29"/>
  <c r="E1120" i="29"/>
  <c r="F1120" i="29"/>
  <c r="G1120" i="29"/>
  <c r="D1121" i="29"/>
  <c r="E1121" i="29"/>
  <c r="F1121" i="29"/>
  <c r="G1121" i="29"/>
  <c r="D1122" i="29"/>
  <c r="E1122" i="29"/>
  <c r="F1122" i="29"/>
  <c r="G1122" i="29"/>
  <c r="D1123" i="29"/>
  <c r="E1123" i="29"/>
  <c r="F1123" i="29"/>
  <c r="G1123" i="29"/>
  <c r="D1124" i="29"/>
  <c r="E1124" i="29"/>
  <c r="F1124" i="29"/>
  <c r="G1124" i="29"/>
  <c r="D1125" i="29"/>
  <c r="E1125" i="29"/>
  <c r="F1125" i="29"/>
  <c r="G1125" i="29"/>
  <c r="D1126" i="29"/>
  <c r="E1126" i="29"/>
  <c r="F1126" i="29"/>
  <c r="G1126" i="29"/>
  <c r="D1127" i="29"/>
  <c r="E1127" i="29"/>
  <c r="F1127" i="29"/>
  <c r="G1127" i="29"/>
  <c r="D1128" i="29"/>
  <c r="E1128" i="29"/>
  <c r="F1128" i="29"/>
  <c r="G1128" i="29"/>
  <c r="D1129" i="29"/>
  <c r="E1129" i="29"/>
  <c r="F1129" i="29"/>
  <c r="G1129" i="29"/>
  <c r="D1130" i="29"/>
  <c r="E1130" i="29"/>
  <c r="F1130" i="29"/>
  <c r="G1130" i="29"/>
  <c r="D1131" i="29"/>
  <c r="E1131" i="29"/>
  <c r="F1131" i="29"/>
  <c r="G1131" i="29"/>
  <c r="D1132" i="29"/>
  <c r="E1132" i="29"/>
  <c r="F1132" i="29"/>
  <c r="G1132" i="29"/>
  <c r="D1133" i="29"/>
  <c r="E1133" i="29"/>
  <c r="F1133" i="29"/>
  <c r="G1133" i="29"/>
  <c r="D1134" i="29"/>
  <c r="E1134" i="29"/>
  <c r="F1134" i="29"/>
  <c r="G1134" i="29"/>
  <c r="D1135" i="29"/>
  <c r="E1135" i="29"/>
  <c r="F1135" i="29"/>
  <c r="G1135" i="29"/>
  <c r="D1136" i="29"/>
  <c r="E1136" i="29"/>
  <c r="F1136" i="29"/>
  <c r="G1136" i="29"/>
  <c r="D1137" i="29"/>
  <c r="E1137" i="29"/>
  <c r="F1137" i="29"/>
  <c r="G1137" i="29"/>
  <c r="D1138" i="29"/>
  <c r="E1138" i="29"/>
  <c r="F1138" i="29"/>
  <c r="G1138" i="29"/>
  <c r="D1139" i="29"/>
  <c r="E1139" i="29"/>
  <c r="F1139" i="29"/>
  <c r="G1139" i="29"/>
  <c r="D1140" i="29"/>
  <c r="E1140" i="29"/>
  <c r="F1140" i="29"/>
  <c r="G1140" i="29"/>
  <c r="D1141" i="29"/>
  <c r="E1141" i="29"/>
  <c r="F1141" i="29"/>
  <c r="G1141" i="29"/>
  <c r="D1142" i="29"/>
  <c r="E1142" i="29"/>
  <c r="F1142" i="29"/>
  <c r="G1142" i="29"/>
  <c r="D1143" i="29"/>
  <c r="E1143" i="29"/>
  <c r="F1143" i="29"/>
  <c r="G1143" i="29"/>
  <c r="D1144" i="29"/>
  <c r="E1144" i="29"/>
  <c r="F1144" i="29"/>
  <c r="G1144" i="29"/>
  <c r="D1145" i="29"/>
  <c r="E1145" i="29"/>
  <c r="F1145" i="29"/>
  <c r="G1145" i="29"/>
  <c r="D1146" i="29"/>
  <c r="E1146" i="29"/>
  <c r="F1146" i="29"/>
  <c r="G1146" i="29"/>
  <c r="D1147" i="29"/>
  <c r="E1147" i="29"/>
  <c r="F1147" i="29"/>
  <c r="G1147" i="29"/>
  <c r="D1148" i="29"/>
  <c r="E1148" i="29"/>
  <c r="F1148" i="29"/>
  <c r="G1148" i="29"/>
  <c r="D1149" i="29"/>
  <c r="E1149" i="29"/>
  <c r="F1149" i="29"/>
  <c r="G1149" i="29"/>
  <c r="D1150" i="29"/>
  <c r="E1150" i="29"/>
  <c r="F1150" i="29"/>
  <c r="G1150" i="29"/>
  <c r="D1151" i="29"/>
  <c r="E1151" i="29"/>
  <c r="F1151" i="29"/>
  <c r="G1151" i="29"/>
  <c r="D1152" i="29"/>
  <c r="E1152" i="29"/>
  <c r="F1152" i="29"/>
  <c r="G1152" i="29"/>
  <c r="D1153" i="29"/>
  <c r="E1153" i="29"/>
  <c r="F1153" i="29"/>
  <c r="G1153" i="29"/>
  <c r="D1154" i="29"/>
  <c r="E1154" i="29"/>
  <c r="F1154" i="29"/>
  <c r="G1154" i="29"/>
  <c r="D1155" i="29"/>
  <c r="E1155" i="29"/>
  <c r="F1155" i="29"/>
  <c r="G1155" i="29"/>
  <c r="D1156" i="29"/>
  <c r="E1156" i="29"/>
  <c r="F1156" i="29"/>
  <c r="G1156" i="29"/>
  <c r="D1157" i="29"/>
  <c r="E1157" i="29"/>
  <c r="F1157" i="29"/>
  <c r="G1157" i="29"/>
  <c r="D1158" i="29"/>
  <c r="E1158" i="29"/>
  <c r="F1158" i="29"/>
  <c r="G1158" i="29"/>
  <c r="D1159" i="29"/>
  <c r="E1159" i="29"/>
  <c r="F1159" i="29"/>
  <c r="G1159" i="29"/>
  <c r="D1160" i="29"/>
  <c r="E1160" i="29"/>
  <c r="F1160" i="29"/>
  <c r="G1160" i="29"/>
  <c r="D1161" i="29"/>
  <c r="E1161" i="29"/>
  <c r="F1161" i="29"/>
  <c r="G1161" i="29"/>
  <c r="D1162" i="29"/>
  <c r="E1162" i="29"/>
  <c r="F1162" i="29"/>
  <c r="G1162" i="29"/>
  <c r="D1163" i="29"/>
  <c r="E1163" i="29"/>
  <c r="F1163" i="29"/>
  <c r="G1163" i="29"/>
  <c r="D1164" i="29"/>
  <c r="E1164" i="29"/>
  <c r="F1164" i="29"/>
  <c r="G1164" i="29"/>
  <c r="D1165" i="29"/>
  <c r="E1165" i="29"/>
  <c r="F1165" i="29"/>
  <c r="G1165" i="29"/>
  <c r="D1166" i="29"/>
  <c r="E1166" i="29"/>
  <c r="F1166" i="29"/>
  <c r="G1166" i="29"/>
  <c r="D1167" i="29"/>
  <c r="E1167" i="29"/>
  <c r="F1167" i="29"/>
  <c r="G1167" i="29"/>
  <c r="D1168" i="29"/>
  <c r="E1168" i="29"/>
  <c r="F1168" i="29"/>
  <c r="G1168" i="29"/>
  <c r="D1169" i="29"/>
  <c r="E1169" i="29"/>
  <c r="F1169" i="29"/>
  <c r="G1169" i="29"/>
  <c r="D1170" i="29"/>
  <c r="E1170" i="29"/>
  <c r="F1170" i="29"/>
  <c r="G1170" i="29"/>
  <c r="D1171" i="29"/>
  <c r="E1171" i="29"/>
  <c r="F1171" i="29"/>
  <c r="G1171" i="29"/>
  <c r="D1172" i="29"/>
  <c r="E1172" i="29"/>
  <c r="F1172" i="29"/>
  <c r="G1172" i="29"/>
  <c r="D1173" i="29"/>
  <c r="E1173" i="29"/>
  <c r="F1173" i="29"/>
  <c r="G1173" i="29"/>
  <c r="D1174" i="29"/>
  <c r="E1174" i="29"/>
  <c r="F1174" i="29"/>
  <c r="G1174" i="29"/>
  <c r="D1175" i="29"/>
  <c r="E1175" i="29"/>
  <c r="F1175" i="29"/>
  <c r="G1175" i="29"/>
  <c r="D1176" i="29"/>
  <c r="E1176" i="29"/>
  <c r="F1176" i="29"/>
  <c r="G1176" i="29"/>
  <c r="D1177" i="29"/>
  <c r="E1177" i="29"/>
  <c r="F1177" i="29"/>
  <c r="G1177" i="29"/>
  <c r="D1178" i="29"/>
  <c r="E1178" i="29"/>
  <c r="F1178" i="29"/>
  <c r="G1178" i="29"/>
  <c r="D1179" i="29"/>
  <c r="E1179" i="29"/>
  <c r="F1179" i="29"/>
  <c r="G1179" i="29"/>
  <c r="D1180" i="29"/>
  <c r="E1180" i="29"/>
  <c r="F1180" i="29"/>
  <c r="G1180" i="29"/>
  <c r="D1181" i="29"/>
  <c r="E1181" i="29"/>
  <c r="F1181" i="29"/>
  <c r="G1181" i="29"/>
  <c r="D1182" i="29"/>
  <c r="E1182" i="29"/>
  <c r="F1182" i="29"/>
  <c r="G1182" i="29"/>
  <c r="D1183" i="29"/>
  <c r="E1183" i="29"/>
  <c r="F1183" i="29"/>
  <c r="G1183" i="29"/>
  <c r="D1184" i="29"/>
  <c r="E1184" i="29"/>
  <c r="F1184" i="29"/>
  <c r="G1184" i="29"/>
  <c r="D1185" i="29"/>
  <c r="E1185" i="29"/>
  <c r="F1185" i="29"/>
  <c r="G1185" i="29"/>
  <c r="D1186" i="29"/>
  <c r="E1186" i="29"/>
  <c r="F1186" i="29"/>
  <c r="G1186" i="29"/>
  <c r="D1187" i="29"/>
  <c r="E1187" i="29"/>
  <c r="F1187" i="29"/>
  <c r="G1187" i="29"/>
  <c r="D1188" i="29"/>
  <c r="E1188" i="29"/>
  <c r="F1188" i="29"/>
  <c r="G1188" i="29"/>
  <c r="D1189" i="29"/>
  <c r="E1189" i="29"/>
  <c r="F1189" i="29"/>
  <c r="G1189" i="29"/>
  <c r="D1190" i="29"/>
  <c r="E1190" i="29"/>
  <c r="F1190" i="29"/>
  <c r="G1190" i="29"/>
  <c r="D1191" i="29"/>
  <c r="E1191" i="29"/>
  <c r="F1191" i="29"/>
  <c r="G1191" i="29"/>
  <c r="D1192" i="29"/>
  <c r="E1192" i="29"/>
  <c r="F1192" i="29"/>
  <c r="G1192" i="29"/>
  <c r="D1193" i="29"/>
  <c r="E1193" i="29"/>
  <c r="F1193" i="29"/>
  <c r="G1193" i="29"/>
  <c r="D1194" i="29"/>
  <c r="E1194" i="29"/>
  <c r="F1194" i="29"/>
  <c r="G1194" i="29"/>
  <c r="D1195" i="29"/>
  <c r="E1195" i="29"/>
  <c r="F1195" i="29"/>
  <c r="G1195" i="29"/>
  <c r="D1196" i="29"/>
  <c r="E1196" i="29"/>
  <c r="F1196" i="29"/>
  <c r="G1196" i="29"/>
  <c r="D1197" i="29"/>
  <c r="E1197" i="29"/>
  <c r="F1197" i="29"/>
  <c r="G1197" i="29"/>
  <c r="D1198" i="29"/>
  <c r="E1198" i="29"/>
  <c r="F1198" i="29"/>
  <c r="G1198" i="29"/>
  <c r="D1199" i="29"/>
  <c r="E1199" i="29"/>
  <c r="F1199" i="29"/>
  <c r="G1199" i="29"/>
  <c r="D1200" i="29"/>
  <c r="E1200" i="29"/>
  <c r="F1200" i="29"/>
  <c r="G1200" i="29"/>
  <c r="D1201" i="29"/>
  <c r="E1201" i="29"/>
  <c r="F1201" i="29"/>
  <c r="G1201" i="29"/>
  <c r="D1202" i="29"/>
  <c r="E1202" i="29"/>
  <c r="F1202" i="29"/>
  <c r="G1202" i="29"/>
  <c r="D1203" i="29"/>
  <c r="E1203" i="29"/>
  <c r="F1203" i="29"/>
  <c r="G1203" i="29"/>
  <c r="D1204" i="29"/>
  <c r="E1204" i="29"/>
  <c r="F1204" i="29"/>
  <c r="G1204" i="29"/>
  <c r="D1205" i="29"/>
  <c r="E1205" i="29"/>
  <c r="F1205" i="29"/>
  <c r="G1205" i="29"/>
  <c r="D1206" i="29"/>
  <c r="E1206" i="29"/>
  <c r="F1206" i="29"/>
  <c r="G1206" i="29"/>
  <c r="D1207" i="29"/>
  <c r="E1207" i="29"/>
  <c r="F1207" i="29"/>
  <c r="G1207" i="29"/>
  <c r="D1208" i="29"/>
  <c r="E1208" i="29"/>
  <c r="F1208" i="29"/>
  <c r="G1208" i="29"/>
  <c r="D1209" i="29"/>
  <c r="E1209" i="29"/>
  <c r="F1209" i="29"/>
  <c r="G1209" i="29"/>
  <c r="D1210" i="29"/>
  <c r="E1210" i="29"/>
  <c r="F1210" i="29"/>
  <c r="G1210" i="29"/>
  <c r="D1211" i="29"/>
  <c r="E1211" i="29"/>
  <c r="F1211" i="29"/>
  <c r="G1211" i="29"/>
  <c r="D1212" i="29"/>
  <c r="E1212" i="29"/>
  <c r="F1212" i="29"/>
  <c r="G1212" i="29"/>
  <c r="D1213" i="29"/>
  <c r="E1213" i="29"/>
  <c r="F1213" i="29"/>
  <c r="G1213" i="29"/>
  <c r="D1214" i="29"/>
  <c r="E1214" i="29"/>
  <c r="F1214" i="29"/>
  <c r="G1214" i="29"/>
  <c r="D1215" i="29"/>
  <c r="E1215" i="29"/>
  <c r="F1215" i="29"/>
  <c r="G1215" i="29"/>
  <c r="D1216" i="29"/>
  <c r="E1216" i="29"/>
  <c r="F1216" i="29"/>
  <c r="G1216" i="29"/>
  <c r="D1217" i="29"/>
  <c r="E1217" i="29"/>
  <c r="F1217" i="29"/>
  <c r="G1217" i="29"/>
  <c r="D1218" i="29"/>
  <c r="E1218" i="29"/>
  <c r="F1218" i="29"/>
  <c r="G1218" i="29"/>
  <c r="D1219" i="29"/>
  <c r="E1219" i="29"/>
  <c r="F1219" i="29"/>
  <c r="G1219" i="29"/>
  <c r="D1220" i="29"/>
  <c r="E1220" i="29"/>
  <c r="F1220" i="29"/>
  <c r="G1220" i="29"/>
  <c r="D1221" i="29"/>
  <c r="E1221" i="29"/>
  <c r="F1221" i="29"/>
  <c r="G1221" i="29"/>
  <c r="D1222" i="29"/>
  <c r="E1222" i="29"/>
  <c r="F1222" i="29"/>
  <c r="G1222" i="29"/>
  <c r="D1223" i="29"/>
  <c r="E1223" i="29"/>
  <c r="F1223" i="29"/>
  <c r="G1223" i="29"/>
  <c r="D1224" i="29"/>
  <c r="E1224" i="29"/>
  <c r="F1224" i="29"/>
  <c r="G1224" i="29"/>
  <c r="D1225" i="29"/>
  <c r="E1225" i="29"/>
  <c r="F1225" i="29"/>
  <c r="G1225" i="29"/>
  <c r="D1226" i="29"/>
  <c r="E1226" i="29"/>
  <c r="F1226" i="29"/>
  <c r="G1226" i="29"/>
  <c r="D1227" i="29"/>
  <c r="E1227" i="29"/>
  <c r="F1227" i="29"/>
  <c r="G1227" i="29"/>
  <c r="D1228" i="29"/>
  <c r="E1228" i="29"/>
  <c r="F1228" i="29"/>
  <c r="G1228" i="29"/>
  <c r="D1229" i="29"/>
  <c r="E1229" i="29"/>
  <c r="F1229" i="29"/>
  <c r="G1229" i="29"/>
  <c r="D1230" i="29"/>
  <c r="E1230" i="29"/>
  <c r="F1230" i="29"/>
  <c r="G1230" i="29"/>
  <c r="D1231" i="29"/>
  <c r="E1231" i="29"/>
  <c r="F1231" i="29"/>
  <c r="G1231" i="29"/>
  <c r="D1232" i="29"/>
  <c r="E1232" i="29"/>
  <c r="F1232" i="29"/>
  <c r="G1232" i="29"/>
  <c r="D1233" i="29"/>
  <c r="E1233" i="29"/>
  <c r="F1233" i="29"/>
  <c r="G1233" i="29"/>
  <c r="D1234" i="29"/>
  <c r="E1234" i="29"/>
  <c r="F1234" i="29"/>
  <c r="G1234" i="29"/>
  <c r="D1235" i="29"/>
  <c r="E1235" i="29"/>
  <c r="F1235" i="29"/>
  <c r="G1235" i="29"/>
  <c r="D1236" i="29"/>
  <c r="E1236" i="29"/>
  <c r="F1236" i="29"/>
  <c r="G1236" i="29"/>
  <c r="D1237" i="29"/>
  <c r="E1237" i="29"/>
  <c r="F1237" i="29"/>
  <c r="G1237" i="29"/>
  <c r="D1238" i="29"/>
  <c r="E1238" i="29"/>
  <c r="F1238" i="29"/>
  <c r="G1238" i="29"/>
  <c r="D1239" i="29"/>
  <c r="E1239" i="29"/>
  <c r="F1239" i="29"/>
  <c r="G1239" i="29"/>
  <c r="D1240" i="29"/>
  <c r="E1240" i="29"/>
  <c r="F1240" i="29"/>
  <c r="G1240" i="29"/>
  <c r="D1241" i="29"/>
  <c r="E1241" i="29"/>
  <c r="F1241" i="29"/>
  <c r="G1241" i="29"/>
  <c r="D1242" i="29"/>
  <c r="E1242" i="29"/>
  <c r="F1242" i="29"/>
  <c r="G1242" i="29"/>
  <c r="D1243" i="29"/>
  <c r="E1243" i="29"/>
  <c r="F1243" i="29"/>
  <c r="G1243" i="29"/>
  <c r="D1244" i="29"/>
  <c r="E1244" i="29"/>
  <c r="F1244" i="29"/>
  <c r="G1244" i="29"/>
  <c r="D1245" i="29"/>
  <c r="E1245" i="29"/>
  <c r="F1245" i="29"/>
  <c r="G1245" i="29"/>
  <c r="D1246" i="29"/>
  <c r="E1246" i="29"/>
  <c r="F1246" i="29"/>
  <c r="G1246" i="29"/>
  <c r="D1247" i="29"/>
  <c r="E1247" i="29"/>
  <c r="F1247" i="29"/>
  <c r="G1247" i="29"/>
  <c r="D1248" i="29"/>
  <c r="E1248" i="29"/>
  <c r="F1248" i="29"/>
  <c r="G1248" i="29"/>
  <c r="D1249" i="29"/>
  <c r="E1249" i="29"/>
  <c r="F1249" i="29"/>
  <c r="G1249" i="29"/>
  <c r="D1250" i="29"/>
  <c r="E1250" i="29"/>
  <c r="F1250" i="29"/>
  <c r="G1250" i="29"/>
  <c r="D1251" i="29"/>
  <c r="E1251" i="29"/>
  <c r="F1251" i="29"/>
  <c r="G1251" i="29"/>
  <c r="D1252" i="29"/>
  <c r="E1252" i="29"/>
  <c r="F1252" i="29"/>
  <c r="G1252" i="29"/>
  <c r="D1253" i="29"/>
  <c r="E1253" i="29"/>
  <c r="F1253" i="29"/>
  <c r="G1253" i="29"/>
  <c r="D1254" i="29"/>
  <c r="E1254" i="29"/>
  <c r="F1254" i="29"/>
  <c r="G1254" i="29"/>
  <c r="D1255" i="29"/>
  <c r="E1255" i="29"/>
  <c r="F1255" i="29"/>
  <c r="G1255" i="29"/>
  <c r="D1256" i="29"/>
  <c r="E1256" i="29"/>
  <c r="F1256" i="29"/>
  <c r="G1256" i="29"/>
  <c r="D1257" i="29"/>
  <c r="E1257" i="29"/>
  <c r="F1257" i="29"/>
  <c r="G1257" i="29"/>
  <c r="D1258" i="29"/>
  <c r="E1258" i="29"/>
  <c r="F1258" i="29"/>
  <c r="G1258" i="29"/>
  <c r="D1259" i="29"/>
  <c r="E1259" i="29"/>
  <c r="F1259" i="29"/>
  <c r="G1259" i="29"/>
  <c r="D1260" i="29"/>
  <c r="E1260" i="29"/>
  <c r="F1260" i="29"/>
  <c r="G1260" i="29"/>
  <c r="D1261" i="29"/>
  <c r="E1261" i="29"/>
  <c r="F1261" i="29"/>
  <c r="G1261" i="29"/>
  <c r="D1262" i="29"/>
  <c r="E1262" i="29"/>
  <c r="F1262" i="29"/>
  <c r="G1262" i="29"/>
  <c r="D1263" i="29"/>
  <c r="E1263" i="29"/>
  <c r="F1263" i="29"/>
  <c r="G1263" i="29"/>
  <c r="D1264" i="29"/>
  <c r="E1264" i="29"/>
  <c r="F1264" i="29"/>
  <c r="G1264" i="29"/>
  <c r="D1265" i="29"/>
  <c r="E1265" i="29"/>
  <c r="F1265" i="29"/>
  <c r="G1265" i="29"/>
  <c r="D1266" i="29"/>
  <c r="E1266" i="29"/>
  <c r="F1266" i="29"/>
  <c r="G1266" i="29"/>
  <c r="D1267" i="29"/>
  <c r="E1267" i="29"/>
  <c r="F1267" i="29"/>
  <c r="G1267" i="29"/>
  <c r="D1268" i="29"/>
  <c r="E1268" i="29"/>
  <c r="F1268" i="29"/>
  <c r="G1268" i="29"/>
  <c r="D1269" i="29"/>
  <c r="E1269" i="29"/>
  <c r="F1269" i="29"/>
  <c r="G1269" i="29"/>
  <c r="D1270" i="29"/>
  <c r="E1270" i="29"/>
  <c r="F1270" i="29"/>
  <c r="G1270" i="29"/>
  <c r="D1271" i="29"/>
  <c r="E1271" i="29"/>
  <c r="F1271" i="29"/>
  <c r="G1271" i="29"/>
  <c r="D1272" i="29"/>
  <c r="E1272" i="29"/>
  <c r="F1272" i="29"/>
  <c r="G1272" i="29"/>
  <c r="D1273" i="29"/>
  <c r="E1273" i="29"/>
  <c r="F1273" i="29"/>
  <c r="G1273" i="29"/>
  <c r="D1274" i="29"/>
  <c r="E1274" i="29"/>
  <c r="F1274" i="29"/>
  <c r="G1274" i="29"/>
  <c r="D1275" i="29"/>
  <c r="E1275" i="29"/>
  <c r="F1275" i="29"/>
  <c r="G1275" i="29"/>
  <c r="D1276" i="29"/>
  <c r="E1276" i="29"/>
  <c r="F1276" i="29"/>
  <c r="G1276" i="29"/>
  <c r="D1277" i="29"/>
  <c r="E1277" i="29"/>
  <c r="F1277" i="29"/>
  <c r="G1277" i="29"/>
  <c r="D1278" i="29"/>
  <c r="E1278" i="29"/>
  <c r="F1278" i="29"/>
  <c r="G1278" i="29"/>
  <c r="D1279" i="29"/>
  <c r="E1279" i="29"/>
  <c r="F1279" i="29"/>
  <c r="G1279" i="29"/>
  <c r="D1280" i="29"/>
  <c r="E1280" i="29"/>
  <c r="F1280" i="29"/>
  <c r="G1280" i="29"/>
  <c r="D1281" i="29"/>
  <c r="E1281" i="29"/>
  <c r="F1281" i="29"/>
  <c r="G1281" i="29"/>
  <c r="D1282" i="29"/>
  <c r="E1282" i="29"/>
  <c r="F1282" i="29"/>
  <c r="G1282" i="29"/>
  <c r="D1283" i="29"/>
  <c r="E1283" i="29"/>
  <c r="F1283" i="29"/>
  <c r="G1283" i="29"/>
  <c r="D1284" i="29"/>
  <c r="E1284" i="29"/>
  <c r="F1284" i="29"/>
  <c r="G1284" i="29"/>
  <c r="D1285" i="29"/>
  <c r="E1285" i="29"/>
  <c r="F1285" i="29"/>
  <c r="G1285" i="29"/>
  <c r="D1286" i="29"/>
  <c r="E1286" i="29"/>
  <c r="F1286" i="29"/>
  <c r="G1286" i="29"/>
  <c r="D1287" i="29"/>
  <c r="E1287" i="29"/>
  <c r="F1287" i="29"/>
  <c r="G1287" i="29"/>
  <c r="D1288" i="29"/>
  <c r="E1288" i="29"/>
  <c r="F1288" i="29"/>
  <c r="G1288" i="29"/>
  <c r="D1289" i="29"/>
  <c r="E1289" i="29"/>
  <c r="F1289" i="29"/>
  <c r="G1289" i="29"/>
  <c r="D1290" i="29"/>
  <c r="E1290" i="29"/>
  <c r="F1290" i="29"/>
  <c r="G1290" i="29"/>
  <c r="D1291" i="29"/>
  <c r="E1291" i="29"/>
  <c r="F1291" i="29"/>
  <c r="G1291" i="29"/>
  <c r="D1292" i="29"/>
  <c r="E1292" i="29"/>
  <c r="F1292" i="29"/>
  <c r="G1292" i="29"/>
  <c r="D1293" i="29"/>
  <c r="E1293" i="29"/>
  <c r="F1293" i="29"/>
  <c r="G1293" i="29"/>
  <c r="D1294" i="29"/>
  <c r="E1294" i="29"/>
  <c r="F1294" i="29"/>
  <c r="G1294" i="29"/>
  <c r="D1295" i="29"/>
  <c r="E1295" i="29"/>
  <c r="F1295" i="29"/>
  <c r="G1295" i="29"/>
  <c r="D1296" i="29"/>
  <c r="E1296" i="29"/>
  <c r="F1296" i="29"/>
  <c r="G1296" i="29"/>
  <c r="D1297" i="29"/>
  <c r="E1297" i="29"/>
  <c r="F1297" i="29"/>
  <c r="G1297" i="29"/>
  <c r="D1298" i="29"/>
  <c r="E1298" i="29"/>
  <c r="F1298" i="29"/>
  <c r="G1298" i="29"/>
  <c r="D1299" i="29"/>
  <c r="E1299" i="29"/>
  <c r="F1299" i="29"/>
  <c r="G1299" i="29"/>
  <c r="D1300" i="29"/>
  <c r="E1300" i="29"/>
  <c r="F1300" i="29"/>
  <c r="G1300" i="29"/>
  <c r="D1301" i="29"/>
  <c r="E1301" i="29"/>
  <c r="F1301" i="29"/>
  <c r="G1301" i="29"/>
  <c r="D1302" i="29"/>
  <c r="E1302" i="29"/>
  <c r="F1302" i="29"/>
  <c r="G1302" i="29"/>
  <c r="D1303" i="29"/>
  <c r="E1303" i="29"/>
  <c r="F1303" i="29"/>
  <c r="G1303" i="29"/>
  <c r="D1304" i="29"/>
  <c r="E1304" i="29"/>
  <c r="F1304" i="29"/>
  <c r="G1304" i="29"/>
  <c r="D1305" i="29"/>
  <c r="E1305" i="29"/>
  <c r="F1305" i="29"/>
  <c r="G1305" i="29"/>
  <c r="D1306" i="29"/>
  <c r="E1306" i="29"/>
  <c r="F1306" i="29"/>
  <c r="G1306" i="29"/>
  <c r="D1307" i="29"/>
  <c r="E1307" i="29"/>
  <c r="F1307" i="29"/>
  <c r="G1307" i="29"/>
  <c r="D1308" i="29"/>
  <c r="E1308" i="29"/>
  <c r="F1308" i="29"/>
  <c r="G1308" i="29"/>
  <c r="D1309" i="29"/>
  <c r="E1309" i="29"/>
  <c r="F1309" i="29"/>
  <c r="G1309" i="29"/>
  <c r="D1310" i="29"/>
  <c r="E1310" i="29"/>
  <c r="F1310" i="29"/>
  <c r="G1310" i="29"/>
  <c r="D1311" i="29"/>
  <c r="E1311" i="29"/>
  <c r="F1311" i="29"/>
  <c r="G1311" i="29"/>
  <c r="D1312" i="29"/>
  <c r="E1312" i="29"/>
  <c r="F1312" i="29"/>
  <c r="G1312" i="29"/>
  <c r="D1313" i="29"/>
  <c r="E1313" i="29"/>
  <c r="F1313" i="29"/>
  <c r="G1313" i="29"/>
  <c r="D1314" i="29"/>
  <c r="E1314" i="29"/>
  <c r="F1314" i="29"/>
  <c r="G1314" i="29"/>
  <c r="D1315" i="29"/>
  <c r="E1315" i="29"/>
  <c r="F1315" i="29"/>
  <c r="G1315" i="29"/>
  <c r="D1316" i="29"/>
  <c r="E1316" i="29"/>
  <c r="F1316" i="29"/>
  <c r="G1316" i="29"/>
  <c r="D1317" i="29"/>
  <c r="E1317" i="29"/>
  <c r="F1317" i="29"/>
  <c r="G1317" i="29"/>
  <c r="D1318" i="29"/>
  <c r="E1318" i="29"/>
  <c r="F1318" i="29"/>
  <c r="G1318" i="29"/>
  <c r="D1319" i="29"/>
  <c r="E1319" i="29"/>
  <c r="F1319" i="29"/>
  <c r="G1319" i="29"/>
  <c r="D1320" i="29"/>
  <c r="E1320" i="29"/>
  <c r="F1320" i="29"/>
  <c r="G1320" i="29"/>
  <c r="D1321" i="29"/>
  <c r="E1321" i="29"/>
  <c r="F1321" i="29"/>
  <c r="G1321" i="29"/>
  <c r="D1322" i="29"/>
  <c r="E1322" i="29"/>
  <c r="F1322" i="29"/>
  <c r="G1322" i="29"/>
  <c r="D1323" i="29"/>
  <c r="E1323" i="29"/>
  <c r="F1323" i="29"/>
  <c r="G1323" i="29"/>
  <c r="D1324" i="29"/>
  <c r="E1324" i="29"/>
  <c r="F1324" i="29"/>
  <c r="G1324" i="29"/>
  <c r="D1325" i="29"/>
  <c r="E1325" i="29"/>
  <c r="F1325" i="29"/>
  <c r="G1325" i="29"/>
  <c r="D1326" i="29"/>
  <c r="E1326" i="29"/>
  <c r="F1326" i="29"/>
  <c r="G1326" i="29"/>
  <c r="D1327" i="29"/>
  <c r="E1327" i="29"/>
  <c r="F1327" i="29"/>
  <c r="G1327" i="29"/>
  <c r="D1328" i="29"/>
  <c r="E1328" i="29"/>
  <c r="F1328" i="29"/>
  <c r="G1328" i="29"/>
  <c r="D1329" i="29"/>
  <c r="E1329" i="29"/>
  <c r="F1329" i="29"/>
  <c r="G1329" i="29"/>
  <c r="D1330" i="29"/>
  <c r="E1330" i="29"/>
  <c r="F1330" i="29"/>
  <c r="G1330" i="29"/>
  <c r="D1331" i="29"/>
  <c r="E1331" i="29"/>
  <c r="F1331" i="29"/>
  <c r="G1331" i="29"/>
  <c r="D1332" i="29"/>
  <c r="E1332" i="29"/>
  <c r="F1332" i="29"/>
  <c r="G1332" i="29"/>
  <c r="D1333" i="29"/>
  <c r="E1333" i="29"/>
  <c r="F1333" i="29"/>
  <c r="G1333" i="29"/>
  <c r="D1334" i="29"/>
  <c r="E1334" i="29"/>
  <c r="F1334" i="29"/>
  <c r="G1334" i="29"/>
  <c r="D1335" i="29"/>
  <c r="E1335" i="29"/>
  <c r="F1335" i="29"/>
  <c r="G1335" i="29"/>
  <c r="D1336" i="29"/>
  <c r="E1336" i="29"/>
  <c r="F1336" i="29"/>
  <c r="G1336" i="29"/>
  <c r="D1337" i="29"/>
  <c r="E1337" i="29"/>
  <c r="F1337" i="29"/>
  <c r="G1337" i="29"/>
  <c r="D1338" i="29"/>
  <c r="E1338" i="29"/>
  <c r="F1338" i="29"/>
  <c r="G1338" i="29"/>
  <c r="D1339" i="29"/>
  <c r="E1339" i="29"/>
  <c r="F1339" i="29"/>
  <c r="G1339" i="29"/>
  <c r="D1340" i="29"/>
  <c r="E1340" i="29"/>
  <c r="F1340" i="29"/>
  <c r="G1340" i="29"/>
  <c r="D1341" i="29"/>
  <c r="E1341" i="29"/>
  <c r="F1341" i="29"/>
  <c r="G1341" i="29"/>
  <c r="D1342" i="29"/>
  <c r="E1342" i="29"/>
  <c r="F1342" i="29"/>
  <c r="G1342" i="29"/>
  <c r="D1343" i="29"/>
  <c r="E1343" i="29"/>
  <c r="F1343" i="29"/>
  <c r="G1343" i="29"/>
  <c r="D1344" i="29"/>
  <c r="E1344" i="29"/>
  <c r="F1344" i="29"/>
  <c r="G1344" i="29"/>
  <c r="D1345" i="29"/>
  <c r="E1345" i="29"/>
  <c r="F1345" i="29"/>
  <c r="G1345" i="29"/>
  <c r="D1346" i="29"/>
  <c r="E1346" i="29"/>
  <c r="F1346" i="29"/>
  <c r="G1346" i="29"/>
  <c r="D1347" i="29"/>
  <c r="E1347" i="29"/>
  <c r="F1347" i="29"/>
  <c r="G1347" i="29"/>
  <c r="D1348" i="29"/>
  <c r="E1348" i="29"/>
  <c r="F1348" i="29"/>
  <c r="G1348" i="29"/>
  <c r="D1349" i="29"/>
  <c r="E1349" i="29"/>
  <c r="F1349" i="29"/>
  <c r="G1349" i="29"/>
  <c r="D1350" i="29"/>
  <c r="E1350" i="29"/>
  <c r="F1350" i="29"/>
  <c r="G1350" i="29"/>
  <c r="D1351" i="29"/>
  <c r="E1351" i="29"/>
  <c r="F1351" i="29"/>
  <c r="G1351" i="29"/>
  <c r="D1352" i="29"/>
  <c r="E1352" i="29"/>
  <c r="F1352" i="29"/>
  <c r="G1352" i="29"/>
  <c r="D1353" i="29"/>
  <c r="E1353" i="29"/>
  <c r="F1353" i="29"/>
  <c r="G1353" i="29"/>
  <c r="G4" i="29"/>
  <c r="F4" i="29"/>
  <c r="E4" i="29"/>
  <c r="H709" i="29" l="1"/>
  <c r="H1183" i="29"/>
  <c r="H1144" i="29"/>
  <c r="H1347" i="29"/>
  <c r="H1290" i="29"/>
  <c r="H702" i="29"/>
  <c r="H654" i="29"/>
  <c r="H465" i="29"/>
  <c r="H300" i="29"/>
  <c r="H1050" i="29"/>
  <c r="H155" i="29"/>
  <c r="H833" i="29"/>
  <c r="H452" i="29"/>
  <c r="H329" i="29"/>
  <c r="H841" i="29"/>
  <c r="H328" i="29"/>
  <c r="H625" i="29"/>
  <c r="H379" i="29"/>
  <c r="H787" i="29"/>
  <c r="H1176" i="29"/>
  <c r="H1146" i="29"/>
  <c r="H1122" i="29"/>
  <c r="H390" i="29"/>
  <c r="H1062" i="29"/>
  <c r="H150" i="29"/>
  <c r="H825" i="29"/>
  <c r="H90" i="29"/>
  <c r="H1340" i="29"/>
  <c r="H1316" i="29"/>
  <c r="H740" i="29"/>
  <c r="H6" i="29"/>
  <c r="H1162" i="29"/>
  <c r="H1097" i="29"/>
  <c r="H809" i="29"/>
  <c r="H1279" i="29"/>
  <c r="H1138" i="29"/>
  <c r="H1339" i="29"/>
  <c r="H538" i="29"/>
  <c r="H1240" i="29"/>
  <c r="H1013" i="29"/>
  <c r="H729" i="29"/>
  <c r="H726" i="29"/>
  <c r="H669" i="29"/>
  <c r="H666" i="29"/>
  <c r="H477" i="29"/>
  <c r="H1255" i="29"/>
  <c r="H1231" i="29"/>
  <c r="H995" i="29"/>
  <c r="H531" i="29"/>
  <c r="H100" i="29"/>
  <c r="H28" i="29"/>
  <c r="H22" i="29"/>
  <c r="H1317" i="29"/>
  <c r="H1266" i="29"/>
  <c r="H1242" i="29"/>
  <c r="H974" i="29"/>
  <c r="H456" i="29"/>
  <c r="H369" i="29"/>
  <c r="H1267" i="29"/>
  <c r="H1120" i="29"/>
  <c r="H1114" i="29"/>
  <c r="H1099" i="29"/>
  <c r="H985" i="29"/>
  <c r="H961" i="29"/>
  <c r="H949" i="29"/>
  <c r="H800" i="29"/>
  <c r="H764" i="29"/>
  <c r="H444" i="29"/>
  <c r="H378" i="29"/>
  <c r="H333" i="29"/>
  <c r="H865" i="29"/>
  <c r="H776" i="29"/>
  <c r="H725" i="29"/>
  <c r="H722" i="29"/>
  <c r="H515" i="29"/>
  <c r="H321" i="29"/>
  <c r="H1207" i="29"/>
  <c r="H802" i="29"/>
  <c r="H733" i="29"/>
  <c r="H617" i="29"/>
  <c r="H614" i="29"/>
  <c r="H611" i="29"/>
  <c r="H593" i="29"/>
  <c r="H572" i="29"/>
  <c r="H428" i="29"/>
  <c r="H416" i="29"/>
  <c r="H395" i="29"/>
  <c r="H347" i="29"/>
  <c r="H344" i="29"/>
  <c r="H335" i="29"/>
  <c r="H276" i="29"/>
  <c r="H270" i="29"/>
  <c r="H258" i="29"/>
  <c r="H198" i="29"/>
  <c r="H54" i="29"/>
  <c r="H18" i="29"/>
  <c r="H12" i="29"/>
  <c r="H9" i="29"/>
  <c r="H1113" i="29"/>
  <c r="H1104" i="29"/>
  <c r="H1080" i="29"/>
  <c r="H817" i="29"/>
  <c r="H637" i="29"/>
  <c r="H392" i="29"/>
  <c r="H380" i="29"/>
  <c r="H356" i="29"/>
  <c r="H203" i="29"/>
  <c r="H11" i="29"/>
  <c r="H1074" i="29"/>
  <c r="H1023" i="29"/>
  <c r="H1020" i="29"/>
  <c r="H873" i="29"/>
  <c r="H864" i="29"/>
  <c r="H784" i="29"/>
  <c r="H751" i="29"/>
  <c r="H673" i="29"/>
  <c r="H385" i="29"/>
  <c r="H317" i="29"/>
  <c r="H251" i="29"/>
  <c r="H95" i="29"/>
  <c r="H59" i="29"/>
  <c r="H23" i="29"/>
  <c r="H1333" i="29"/>
  <c r="H1303" i="29"/>
  <c r="H894" i="29"/>
  <c r="H586" i="29"/>
  <c r="H577" i="29"/>
  <c r="H574" i="29"/>
  <c r="H547" i="29"/>
  <c r="H278" i="29"/>
  <c r="H257" i="29"/>
  <c r="H254" i="29"/>
  <c r="H107" i="29"/>
  <c r="H104" i="29"/>
  <c r="H98" i="29"/>
  <c r="H50" i="29"/>
  <c r="H47" i="29"/>
  <c r="H1351" i="29"/>
  <c r="H1172" i="29"/>
  <c r="H990" i="29"/>
  <c r="H969" i="29"/>
  <c r="H966" i="29"/>
  <c r="H957" i="29"/>
  <c r="H954" i="29"/>
  <c r="H945" i="29"/>
  <c r="H930" i="29"/>
  <c r="H921" i="29"/>
  <c r="H882" i="29"/>
  <c r="H819" i="29"/>
  <c r="H762" i="29"/>
  <c r="H454" i="29"/>
  <c r="H121" i="29"/>
  <c r="H109" i="29"/>
  <c r="H1174" i="29"/>
  <c r="H1056" i="29"/>
  <c r="H982" i="29"/>
  <c r="H979" i="29"/>
  <c r="H958" i="29"/>
  <c r="H955" i="29"/>
  <c r="H934" i="29"/>
  <c r="H786" i="29"/>
  <c r="H780" i="29"/>
  <c r="H621" i="29"/>
  <c r="H464" i="29"/>
  <c r="H461" i="29"/>
  <c r="H1338" i="29"/>
  <c r="H1194" i="29"/>
  <c r="H1328" i="29"/>
  <c r="H1126" i="29"/>
  <c r="H1105" i="29"/>
  <c r="H1094" i="29"/>
  <c r="H1038" i="29"/>
  <c r="H910" i="29"/>
  <c r="H898" i="29"/>
  <c r="H824" i="29"/>
  <c r="H768" i="29"/>
  <c r="H703" i="29"/>
  <c r="H659" i="29"/>
  <c r="H573" i="29"/>
  <c r="H558" i="29"/>
  <c r="H517" i="29"/>
  <c r="H460" i="29"/>
  <c r="H440" i="29"/>
  <c r="H366" i="29"/>
  <c r="H357" i="29"/>
  <c r="H322" i="29"/>
  <c r="H227" i="29"/>
  <c r="H224" i="29"/>
  <c r="H209" i="29"/>
  <c r="H119" i="29"/>
  <c r="H66" i="29"/>
  <c r="H46" i="29"/>
  <c r="H19" i="29"/>
  <c r="H1326" i="29"/>
  <c r="H1216" i="29"/>
  <c r="H1014" i="29"/>
  <c r="H1008" i="29"/>
  <c r="H1002" i="29"/>
  <c r="H871" i="29"/>
  <c r="H850" i="29"/>
  <c r="H750" i="29"/>
  <c r="H738" i="29"/>
  <c r="H653" i="29"/>
  <c r="H650" i="29"/>
  <c r="H587" i="29"/>
  <c r="H570" i="29"/>
  <c r="H567" i="29"/>
  <c r="H511" i="29"/>
  <c r="H496" i="29"/>
  <c r="H445" i="29"/>
  <c r="H425" i="29"/>
  <c r="H354" i="29"/>
  <c r="H277" i="29"/>
  <c r="H268" i="29"/>
  <c r="H10" i="29"/>
  <c r="H1321" i="29"/>
  <c r="H1164" i="29"/>
  <c r="H1158" i="29"/>
  <c r="H1052" i="29"/>
  <c r="H1025" i="29"/>
  <c r="H978" i="29"/>
  <c r="H960" i="29"/>
  <c r="H888" i="29"/>
  <c r="H797" i="29"/>
  <c r="H744" i="29"/>
  <c r="H688" i="29"/>
  <c r="H676" i="29"/>
  <c r="H629" i="29"/>
  <c r="H626" i="29"/>
  <c r="H546" i="29"/>
  <c r="H543" i="29"/>
  <c r="H409" i="29"/>
  <c r="H359" i="29"/>
  <c r="H316" i="29"/>
  <c r="H313" i="29"/>
  <c r="H179" i="29"/>
  <c r="H131" i="29"/>
  <c r="H128" i="29"/>
  <c r="H116" i="29"/>
  <c r="H1318" i="29"/>
  <c r="H1220" i="29"/>
  <c r="H1151" i="29"/>
  <c r="H1137" i="29"/>
  <c r="H1134" i="29"/>
  <c r="H1034" i="29"/>
  <c r="H912" i="29"/>
  <c r="H714" i="29"/>
  <c r="H661" i="29"/>
  <c r="H604" i="29"/>
  <c r="H584" i="29"/>
  <c r="H525" i="29"/>
  <c r="H451" i="29"/>
  <c r="H376" i="29"/>
  <c r="H368" i="29"/>
  <c r="H362" i="29"/>
  <c r="H235" i="29"/>
  <c r="H145" i="29"/>
  <c r="H71" i="29"/>
  <c r="H42" i="29"/>
  <c r="H30" i="29"/>
  <c r="H1288" i="29"/>
  <c r="H1007" i="29"/>
  <c r="H1004" i="29"/>
  <c r="H977" i="29"/>
  <c r="H965" i="29"/>
  <c r="H947" i="29"/>
  <c r="H929" i="29"/>
  <c r="H808" i="29"/>
  <c r="H805" i="29"/>
  <c r="H793" i="29"/>
  <c r="H775" i="29"/>
  <c r="H752" i="29"/>
  <c r="H708" i="29"/>
  <c r="H569" i="29"/>
  <c r="H566" i="29"/>
  <c r="H554" i="29"/>
  <c r="H501" i="29"/>
  <c r="H429" i="29"/>
  <c r="H350" i="29"/>
  <c r="H86" i="29"/>
  <c r="H80" i="29"/>
  <c r="H68" i="29"/>
  <c r="H62" i="29"/>
  <c r="H1327" i="29"/>
  <c r="H1312" i="29"/>
  <c r="H1315" i="29"/>
  <c r="H1196" i="29"/>
  <c r="H1350" i="29"/>
  <c r="H1314" i="29"/>
  <c r="H1291" i="29"/>
  <c r="H1264" i="29"/>
  <c r="H1092" i="29"/>
  <c r="H1009" i="29"/>
  <c r="H983" i="29"/>
  <c r="H971" i="29"/>
  <c r="H840" i="29"/>
  <c r="H769" i="29"/>
  <c r="H734" i="29"/>
  <c r="H693" i="29"/>
  <c r="H660" i="29"/>
  <c r="H589" i="29"/>
  <c r="H565" i="29"/>
  <c r="H175" i="29"/>
  <c r="H172" i="29"/>
  <c r="H166" i="29"/>
  <c r="H115" i="29"/>
  <c r="H61" i="29"/>
  <c r="H56" i="29"/>
  <c r="H798" i="29"/>
  <c r="H414" i="29"/>
  <c r="H1086" i="29"/>
  <c r="H1024" i="29"/>
  <c r="H905" i="29"/>
  <c r="H896" i="29"/>
  <c r="H893" i="29"/>
  <c r="H311" i="29"/>
  <c r="H299" i="29"/>
  <c r="H249" i="29"/>
  <c r="H246" i="29"/>
  <c r="H216" i="29"/>
  <c r="H213" i="29"/>
  <c r="H210" i="29"/>
  <c r="H144" i="29"/>
  <c r="H94" i="29"/>
  <c r="H38" i="29"/>
  <c r="H32" i="29"/>
  <c r="H20" i="29"/>
  <c r="H1243" i="29"/>
  <c r="H1352" i="29"/>
  <c r="H1192" i="29"/>
  <c r="H1168" i="29"/>
  <c r="H1071" i="29"/>
  <c r="H1012" i="29"/>
  <c r="H916" i="29"/>
  <c r="H875" i="29"/>
  <c r="H816" i="29"/>
  <c r="H745" i="29"/>
  <c r="H668" i="29"/>
  <c r="H642" i="29"/>
  <c r="H630" i="29"/>
  <c r="H624" i="29"/>
  <c r="H603" i="29"/>
  <c r="H541" i="29"/>
  <c r="H503" i="29"/>
  <c r="H479" i="29"/>
  <c r="H426" i="29"/>
  <c r="H420" i="29"/>
  <c r="H417" i="29"/>
  <c r="H405" i="29"/>
  <c r="H396" i="29"/>
  <c r="H346" i="29"/>
  <c r="H263" i="29"/>
  <c r="H114" i="29"/>
  <c r="H102" i="29"/>
  <c r="H8" i="29"/>
  <c r="H1219" i="29"/>
  <c r="H1346" i="29"/>
  <c r="H1218" i="29"/>
  <c r="H1195" i="29"/>
  <c r="H1150" i="29"/>
  <c r="H1129" i="29"/>
  <c r="H1059" i="29"/>
  <c r="H991" i="29"/>
  <c r="H889" i="29"/>
  <c r="H532" i="29"/>
  <c r="H470" i="29"/>
  <c r="H384" i="29"/>
  <c r="H305" i="29"/>
  <c r="H287" i="29"/>
  <c r="H189" i="29"/>
  <c r="H186" i="29"/>
  <c r="H165" i="29"/>
  <c r="H141" i="29"/>
  <c r="H126" i="29"/>
  <c r="H123" i="29"/>
  <c r="H58" i="29"/>
  <c r="H1323" i="29"/>
  <c r="H1193" i="29"/>
  <c r="H1163" i="29"/>
  <c r="H1124" i="29"/>
  <c r="H1109" i="29"/>
  <c r="H1049" i="29"/>
  <c r="H1031" i="29"/>
  <c r="H998" i="29"/>
  <c r="H924" i="29"/>
  <c r="H872" i="29"/>
  <c r="H831" i="29"/>
  <c r="H754" i="29"/>
  <c r="H700" i="29"/>
  <c r="H1348" i="29"/>
  <c r="H1345" i="29"/>
  <c r="H1343" i="29"/>
  <c r="H1310" i="29"/>
  <c r="H1286" i="29"/>
  <c r="H1262" i="29"/>
  <c r="H1238" i="29"/>
  <c r="H1214" i="29"/>
  <c r="H1190" i="29"/>
  <c r="H1166" i="29"/>
  <c r="H1155" i="29"/>
  <c r="H1132" i="29"/>
  <c r="H1121" i="29"/>
  <c r="H1116" i="29"/>
  <c r="H1103" i="29"/>
  <c r="H1101" i="29"/>
  <c r="H1096" i="29"/>
  <c r="H1083" i="29"/>
  <c r="H1057" i="29"/>
  <c r="H1039" i="29"/>
  <c r="H1016" i="29"/>
  <c r="H1006" i="29"/>
  <c r="H937" i="29"/>
  <c r="H935" i="29"/>
  <c r="H913" i="29"/>
  <c r="H883" i="29"/>
  <c r="H836" i="29"/>
  <c r="H796" i="29"/>
  <c r="H790" i="29"/>
  <c r="H705" i="29"/>
  <c r="H647" i="29"/>
  <c r="H508" i="29"/>
  <c r="H500" i="29"/>
  <c r="H372" i="29"/>
  <c r="H262" i="29"/>
  <c r="H29" i="29"/>
  <c r="H839" i="29"/>
  <c r="H828" i="29"/>
  <c r="H636" i="29"/>
  <c r="H453" i="29"/>
  <c r="H432" i="29"/>
  <c r="H343" i="29"/>
  <c r="H35" i="29"/>
  <c r="H1335" i="29"/>
  <c r="H1330" i="29"/>
  <c r="H1320" i="29"/>
  <c r="H1307" i="29"/>
  <c r="H1304" i="29"/>
  <c r="H1299" i="29"/>
  <c r="H1283" i="29"/>
  <c r="H1280" i="29"/>
  <c r="H1275" i="29"/>
  <c r="H1259" i="29"/>
  <c r="H1256" i="29"/>
  <c r="H1251" i="29"/>
  <c r="H1235" i="29"/>
  <c r="H1232" i="29"/>
  <c r="H1227" i="29"/>
  <c r="H1211" i="29"/>
  <c r="H1208" i="29"/>
  <c r="H1203" i="29"/>
  <c r="H1187" i="29"/>
  <c r="H1184" i="29"/>
  <c r="H1179" i="29"/>
  <c r="H1160" i="29"/>
  <c r="H1106" i="29"/>
  <c r="H1078" i="29"/>
  <c r="H1067" i="29"/>
  <c r="H1003" i="29"/>
  <c r="H919" i="29"/>
  <c r="H880" i="29"/>
  <c r="H877" i="29"/>
  <c r="H874" i="29"/>
  <c r="H844" i="29"/>
  <c r="H713" i="29"/>
  <c r="H710" i="29"/>
  <c r="H275" i="29"/>
  <c r="H26" i="29"/>
  <c r="H970" i="29"/>
  <c r="H959" i="29"/>
  <c r="H943" i="29"/>
  <c r="H843" i="29"/>
  <c r="H605" i="29"/>
  <c r="H562" i="29"/>
  <c r="H557" i="29"/>
  <c r="H524" i="29"/>
  <c r="H513" i="29"/>
  <c r="H458" i="29"/>
  <c r="H402" i="29"/>
  <c r="H342" i="29"/>
  <c r="H289" i="29"/>
  <c r="H52" i="29"/>
  <c r="H1000" i="29"/>
  <c r="H967" i="29"/>
  <c r="H942" i="29"/>
  <c r="H940" i="29"/>
  <c r="H891" i="29"/>
  <c r="H846" i="29"/>
  <c r="H778" i="29"/>
  <c r="H759" i="29"/>
  <c r="H756" i="29"/>
  <c r="H724" i="29"/>
  <c r="H721" i="29"/>
  <c r="H715" i="29"/>
  <c r="H704" i="29"/>
  <c r="H548" i="29"/>
  <c r="H404" i="29"/>
  <c r="H393" i="29"/>
  <c r="H334" i="29"/>
  <c r="H84" i="29"/>
  <c r="H57" i="29"/>
  <c r="H1313" i="29"/>
  <c r="H1289" i="29"/>
  <c r="H1265" i="29"/>
  <c r="H1198" i="29"/>
  <c r="H1139" i="29"/>
  <c r="H1072" i="29"/>
  <c r="H1061" i="29"/>
  <c r="H1051" i="29"/>
  <c r="H1043" i="29"/>
  <c r="H1005" i="29"/>
  <c r="H964" i="29"/>
  <c r="H950" i="29"/>
  <c r="H885" i="29"/>
  <c r="H857" i="29"/>
  <c r="H803" i="29"/>
  <c r="H610" i="29"/>
  <c r="H474" i="29"/>
  <c r="H433" i="29"/>
  <c r="H78" i="29"/>
  <c r="H70" i="29"/>
  <c r="H1224" i="29"/>
  <c r="H1036" i="29"/>
  <c r="H1309" i="29"/>
  <c r="H1293" i="29"/>
  <c r="H1237" i="29"/>
  <c r="H1221" i="29"/>
  <c r="H996" i="29"/>
  <c r="H984" i="29"/>
  <c r="H859" i="29"/>
  <c r="H834" i="29"/>
  <c r="H684" i="29"/>
  <c r="H618" i="29"/>
  <c r="H602" i="29"/>
  <c r="H596" i="29"/>
  <c r="H559" i="29"/>
  <c r="H529" i="29"/>
  <c r="H476" i="29"/>
  <c r="H438" i="29"/>
  <c r="H336" i="29"/>
  <c r="H308" i="29"/>
  <c r="H161" i="29"/>
  <c r="H148" i="29"/>
  <c r="H1149" i="29"/>
  <c r="H1115" i="29"/>
  <c r="H1258" i="29"/>
  <c r="H1253" i="29"/>
  <c r="H1234" i="29"/>
  <c r="H1229" i="29"/>
  <c r="H1210" i="29"/>
  <c r="H1205" i="29"/>
  <c r="H1186" i="29"/>
  <c r="H1181" i="29"/>
  <c r="H1173" i="29"/>
  <c r="H1154" i="29"/>
  <c r="H1136" i="29"/>
  <c r="H1131" i="29"/>
  <c r="H1095" i="29"/>
  <c r="H1090" i="29"/>
  <c r="H1077" i="29"/>
  <c r="H1337" i="29"/>
  <c r="H1324" i="29"/>
  <c r="H1319" i="29"/>
  <c r="H1298" i="29"/>
  <c r="H1274" i="29"/>
  <c r="H1250" i="29"/>
  <c r="H1226" i="29"/>
  <c r="H1202" i="29"/>
  <c r="H1178" i="29"/>
  <c r="H1175" i="29"/>
  <c r="H1170" i="29"/>
  <c r="H1128" i="29"/>
  <c r="H1110" i="29"/>
  <c r="H1102" i="29"/>
  <c r="H1079" i="29"/>
  <c r="H1048" i="29"/>
  <c r="H1030" i="29"/>
  <c r="H989" i="29"/>
  <c r="H904" i="29"/>
  <c r="H901" i="29"/>
  <c r="H870" i="29"/>
  <c r="H867" i="29"/>
  <c r="H862" i="29"/>
  <c r="H851" i="29"/>
  <c r="H783" i="29"/>
  <c r="H755" i="29"/>
  <c r="H728" i="29"/>
  <c r="H690" i="29"/>
  <c r="H616" i="29"/>
  <c r="H613" i="29"/>
  <c r="H579" i="29"/>
  <c r="H302" i="29"/>
  <c r="H158" i="29"/>
  <c r="H153" i="29"/>
  <c r="H1270" i="29"/>
  <c r="H1241" i="29"/>
  <c r="H1217" i="29"/>
  <c r="H1119" i="29"/>
  <c r="H1091" i="29"/>
  <c r="H1296" i="29"/>
  <c r="H1200" i="29"/>
  <c r="H1325" i="29"/>
  <c r="H1261" i="29"/>
  <c r="H1245" i="29"/>
  <c r="H1189" i="29"/>
  <c r="H1157" i="29"/>
  <c r="H1123" i="29"/>
  <c r="H1085" i="29"/>
  <c r="H1342" i="29"/>
  <c r="H1332" i="29"/>
  <c r="H1322" i="29"/>
  <c r="H1165" i="29"/>
  <c r="H1141" i="29"/>
  <c r="H1108" i="29"/>
  <c r="H1329" i="29"/>
  <c r="H1282" i="29"/>
  <c r="H1311" i="29"/>
  <c r="H1295" i="29"/>
  <c r="H1268" i="29"/>
  <c r="H1244" i="29"/>
  <c r="H1215" i="29"/>
  <c r="H1199" i="29"/>
  <c r="H1191" i="29"/>
  <c r="H1153" i="29"/>
  <c r="H1148" i="29"/>
  <c r="H1143" i="29"/>
  <c r="H1133" i="29"/>
  <c r="H1125" i="29"/>
  <c r="H1081" i="29"/>
  <c r="H1053" i="29"/>
  <c r="H1037" i="29"/>
  <c r="H973" i="29"/>
  <c r="H906" i="29"/>
  <c r="H810" i="29"/>
  <c r="H692" i="29"/>
  <c r="H656" i="29"/>
  <c r="H489" i="29"/>
  <c r="H1294" i="29"/>
  <c r="H1246" i="29"/>
  <c r="H1222" i="29"/>
  <c r="H1147" i="29"/>
  <c r="H1060" i="29"/>
  <c r="H1272" i="29"/>
  <c r="H1248" i="29"/>
  <c r="H1152" i="29"/>
  <c r="H1285" i="29"/>
  <c r="H1269" i="29"/>
  <c r="H1213" i="29"/>
  <c r="H1197" i="29"/>
  <c r="H1093" i="29"/>
  <c r="H1033" i="29"/>
  <c r="H1301" i="29"/>
  <c r="H1277" i="29"/>
  <c r="H1344" i="29"/>
  <c r="H1292" i="29"/>
  <c r="H1271" i="29"/>
  <c r="H1223" i="29"/>
  <c r="H1341" i="29"/>
  <c r="H1308" i="29"/>
  <c r="H1300" i="29"/>
  <c r="H1284" i="29"/>
  <c r="H1276" i="29"/>
  <c r="H1252" i="29"/>
  <c r="H1212" i="29"/>
  <c r="H1204" i="29"/>
  <c r="H1066" i="29"/>
  <c r="H1044" i="29"/>
  <c r="H1026" i="29"/>
  <c r="H1001" i="29"/>
  <c r="H757" i="29"/>
  <c r="H697" i="29"/>
  <c r="H1306" i="29"/>
  <c r="H1334" i="29"/>
  <c r="H1287" i="29"/>
  <c r="H1263" i="29"/>
  <c r="H1247" i="29"/>
  <c r="H1239" i="29"/>
  <c r="H1353" i="29"/>
  <c r="H1260" i="29"/>
  <c r="H1236" i="29"/>
  <c r="H1228" i="29"/>
  <c r="H1188" i="29"/>
  <c r="H1180" i="29"/>
  <c r="H1169" i="29"/>
  <c r="H1167" i="29"/>
  <c r="H1161" i="29"/>
  <c r="H1156" i="29"/>
  <c r="H1145" i="29"/>
  <c r="H1140" i="29"/>
  <c r="H1127" i="29"/>
  <c r="H1117" i="29"/>
  <c r="H1084" i="29"/>
  <c r="H1055" i="29"/>
  <c r="H1349" i="29"/>
  <c r="H1336" i="29"/>
  <c r="H1331" i="29"/>
  <c r="H1305" i="29"/>
  <c r="H1302" i="29"/>
  <c r="H1297" i="29"/>
  <c r="H1281" i="29"/>
  <c r="H1278" i="29"/>
  <c r="H1273" i="29"/>
  <c r="H1257" i="29"/>
  <c r="H1254" i="29"/>
  <c r="H1249" i="29"/>
  <c r="H1233" i="29"/>
  <c r="H1230" i="29"/>
  <c r="H1225" i="29"/>
  <c r="H1209" i="29"/>
  <c r="H1206" i="29"/>
  <c r="H1201" i="29"/>
  <c r="H1185" i="29"/>
  <c r="H1182" i="29"/>
  <c r="H1177" i="29"/>
  <c r="H1130" i="29"/>
  <c r="H1112" i="29"/>
  <c r="H1107" i="29"/>
  <c r="H1089" i="29"/>
  <c r="H1073" i="29"/>
  <c r="H1019" i="29"/>
  <c r="H994" i="29"/>
  <c r="H986" i="29"/>
  <c r="H981" i="29"/>
  <c r="H976" i="29"/>
  <c r="H941" i="29"/>
  <c r="H917" i="29"/>
  <c r="H821" i="29"/>
  <c r="H813" i="29"/>
  <c r="H788" i="29"/>
  <c r="H772" i="29"/>
  <c r="H695" i="29"/>
  <c r="H631" i="29"/>
  <c r="H492" i="29"/>
  <c r="H481" i="29"/>
  <c r="H462" i="29"/>
  <c r="H419" i="29"/>
  <c r="H364" i="29"/>
  <c r="H338" i="29"/>
  <c r="H997" i="29"/>
  <c r="H993" i="29"/>
  <c r="H988" i="29"/>
  <c r="H911" i="29"/>
  <c r="H869" i="29"/>
  <c r="H823" i="29"/>
  <c r="H820" i="29"/>
  <c r="H795" i="29"/>
  <c r="H792" i="29"/>
  <c r="H779" i="29"/>
  <c r="H761" i="29"/>
  <c r="H731" i="29"/>
  <c r="H689" i="29"/>
  <c r="H686" i="29"/>
  <c r="H678" i="29"/>
  <c r="H667" i="29"/>
  <c r="H657" i="29"/>
  <c r="H652" i="29"/>
  <c r="H633" i="29"/>
  <c r="H623" i="29"/>
  <c r="H620" i="29"/>
  <c r="H607" i="29"/>
  <c r="H591" i="29"/>
  <c r="H580" i="29"/>
  <c r="H578" i="29"/>
  <c r="H575" i="29"/>
  <c r="H556" i="29"/>
  <c r="H550" i="29"/>
  <c r="H539" i="29"/>
  <c r="H537" i="29"/>
  <c r="H534" i="29"/>
  <c r="H491" i="29"/>
  <c r="H486" i="29"/>
  <c r="H468" i="29"/>
  <c r="H463" i="29"/>
  <c r="H457" i="29"/>
  <c r="H450" i="29"/>
  <c r="H421" i="29"/>
  <c r="H400" i="29"/>
  <c r="H398" i="29"/>
  <c r="H371" i="29"/>
  <c r="H340" i="29"/>
  <c r="H337" i="29"/>
  <c r="H310" i="29"/>
  <c r="H293" i="29"/>
  <c r="H282" i="29"/>
  <c r="H215" i="29"/>
  <c r="H199" i="29"/>
  <c r="H191" i="29"/>
  <c r="H177" i="29"/>
  <c r="H174" i="29"/>
  <c r="H163" i="29"/>
  <c r="H139" i="29"/>
  <c r="H136" i="29"/>
  <c r="H87" i="29"/>
  <c r="H67" i="29"/>
  <c r="H972" i="29"/>
  <c r="H962" i="29"/>
  <c r="H952" i="29"/>
  <c r="H936" i="29"/>
  <c r="H908" i="29"/>
  <c r="H903" i="29"/>
  <c r="H900" i="29"/>
  <c r="H897" i="29"/>
  <c r="H895" i="29"/>
  <c r="H879" i="29"/>
  <c r="H861" i="29"/>
  <c r="H858" i="29"/>
  <c r="H848" i="29"/>
  <c r="H799" i="29"/>
  <c r="H774" i="29"/>
  <c r="H766" i="29"/>
  <c r="H763" i="29"/>
  <c r="H746" i="29"/>
  <c r="H736" i="29"/>
  <c r="H720" i="29"/>
  <c r="H712" i="29"/>
  <c r="H696" i="29"/>
  <c r="H683" i="29"/>
  <c r="H672" i="29"/>
  <c r="H665" i="29"/>
  <c r="H662" i="29"/>
  <c r="H649" i="29"/>
  <c r="H643" i="29"/>
  <c r="H641" i="29"/>
  <c r="H638" i="29"/>
  <c r="H628" i="29"/>
  <c r="H583" i="29"/>
  <c r="H545" i="29"/>
  <c r="H523" i="29"/>
  <c r="H431" i="29"/>
  <c r="H382" i="29"/>
  <c r="H348" i="29"/>
  <c r="H307" i="29"/>
  <c r="H274" i="29"/>
  <c r="H237" i="29"/>
  <c r="H223" i="29"/>
  <c r="H193" i="29"/>
  <c r="H171" i="29"/>
  <c r="H168" i="29"/>
  <c r="H892" i="29"/>
  <c r="H884" i="29"/>
  <c r="H876" i="29"/>
  <c r="H868" i="29"/>
  <c r="H856" i="29"/>
  <c r="H853" i="29"/>
  <c r="H845" i="29"/>
  <c r="H838" i="29"/>
  <c r="H830" i="29"/>
  <c r="H815" i="29"/>
  <c r="H606" i="29"/>
  <c r="H561" i="29"/>
  <c r="H555" i="29"/>
  <c r="H439" i="29"/>
  <c r="H436" i="29"/>
  <c r="H434" i="29"/>
  <c r="H403" i="29"/>
  <c r="H374" i="29"/>
  <c r="H345" i="29"/>
  <c r="H261" i="29"/>
  <c r="H234" i="29"/>
  <c r="H196" i="29"/>
  <c r="H160" i="29"/>
  <c r="H106" i="29"/>
  <c r="H931" i="29"/>
  <c r="H915" i="29"/>
  <c r="H907" i="29"/>
  <c r="H887" i="29"/>
  <c r="H881" i="29"/>
  <c r="H835" i="29"/>
  <c r="H827" i="29"/>
  <c r="H822" i="29"/>
  <c r="H812" i="29"/>
  <c r="H807" i="29"/>
  <c r="H804" i="29"/>
  <c r="H781" i="29"/>
  <c r="H771" i="29"/>
  <c r="H716" i="29"/>
  <c r="H648" i="29"/>
  <c r="H488" i="29"/>
  <c r="H472" i="29"/>
  <c r="H467" i="29"/>
  <c r="H206" i="29"/>
  <c r="H201" i="29"/>
  <c r="H83" i="29"/>
  <c r="H36" i="29"/>
  <c r="H214" i="29"/>
  <c r="H176" i="29"/>
  <c r="H138" i="29"/>
  <c r="H77" i="29"/>
  <c r="H948" i="29"/>
  <c r="H938" i="29"/>
  <c r="H928" i="29"/>
  <c r="H922" i="29"/>
  <c r="H863" i="29"/>
  <c r="H811" i="29"/>
  <c r="H791" i="29"/>
  <c r="H719" i="29"/>
  <c r="H701" i="29"/>
  <c r="H698" i="29"/>
  <c r="H685" i="29"/>
  <c r="H679" i="29"/>
  <c r="H677" i="29"/>
  <c r="H674" i="29"/>
  <c r="H664" i="29"/>
  <c r="H640" i="29"/>
  <c r="H585" i="29"/>
  <c r="H582" i="29"/>
  <c r="H571" i="29"/>
  <c r="H568" i="29"/>
  <c r="H563" i="29"/>
  <c r="H549" i="29"/>
  <c r="H441" i="29"/>
  <c r="H412" i="29"/>
  <c r="H410" i="29"/>
  <c r="H394" i="29"/>
  <c r="H360" i="29"/>
  <c r="H355" i="29"/>
  <c r="H352" i="29"/>
  <c r="H324" i="29"/>
  <c r="H292" i="29"/>
  <c r="H247" i="29"/>
  <c r="H244" i="29"/>
  <c r="H239" i="29"/>
  <c r="H225" i="29"/>
  <c r="H222" i="29"/>
  <c r="H211" i="29"/>
  <c r="H187" i="29"/>
  <c r="H184" i="29"/>
  <c r="H162" i="29"/>
  <c r="H39" i="29"/>
  <c r="H956" i="29"/>
  <c r="H953" i="29"/>
  <c r="H946" i="29"/>
  <c r="H933" i="29"/>
  <c r="H920" i="29"/>
  <c r="H899" i="29"/>
  <c r="H886" i="29"/>
  <c r="H860" i="29"/>
  <c r="H855" i="29"/>
  <c r="H852" i="29"/>
  <c r="H849" i="29"/>
  <c r="H847" i="29"/>
  <c r="H837" i="29"/>
  <c r="H832" i="29"/>
  <c r="H829" i="29"/>
  <c r="H826" i="29"/>
  <c r="H814" i="29"/>
  <c r="H742" i="29"/>
  <c r="H595" i="29"/>
  <c r="H498" i="29"/>
  <c r="H490" i="29"/>
  <c r="H484" i="29"/>
  <c r="H482" i="29"/>
  <c r="H448" i="29"/>
  <c r="H446" i="29"/>
  <c r="H443" i="29"/>
  <c r="H415" i="29"/>
  <c r="H399" i="29"/>
  <c r="H381" i="29"/>
  <c r="H349" i="29"/>
  <c r="H327" i="29"/>
  <c r="H306" i="29"/>
  <c r="H295" i="29"/>
  <c r="H241" i="29"/>
  <c r="H219" i="29"/>
  <c r="H110" i="29"/>
  <c r="H105" i="29"/>
  <c r="H24" i="29"/>
  <c r="H167" i="29"/>
  <c r="H151" i="29"/>
  <c r="H143" i="29"/>
  <c r="H118" i="29"/>
  <c r="H408" i="29"/>
  <c r="H383" i="29"/>
  <c r="H373" i="29"/>
  <c r="H339" i="29"/>
  <c r="H330" i="29"/>
  <c r="H318" i="29"/>
  <c r="H296" i="29"/>
  <c r="H280" i="29"/>
  <c r="H273" i="29"/>
  <c r="H248" i="29"/>
  <c r="H240" i="29"/>
  <c r="H230" i="29"/>
  <c r="H217" i="29"/>
  <c r="H200" i="29"/>
  <c r="H192" i="29"/>
  <c r="H182" i="29"/>
  <c r="H169" i="29"/>
  <c r="H152" i="29"/>
  <c r="H134" i="29"/>
  <c r="H129" i="29"/>
  <c r="H124" i="29"/>
  <c r="H111" i="29"/>
  <c r="H101" i="29"/>
  <c r="H85" i="29"/>
  <c r="H63" i="29"/>
  <c r="H53" i="29"/>
  <c r="H37" i="29"/>
  <c r="H320" i="29"/>
  <c r="H315" i="29"/>
  <c r="H303" i="29"/>
  <c r="H255" i="29"/>
  <c r="H250" i="29"/>
  <c r="H245" i="29"/>
  <c r="H232" i="29"/>
  <c r="H207" i="29"/>
  <c r="H202" i="29"/>
  <c r="H197" i="29"/>
  <c r="H159" i="29"/>
  <c r="H156" i="29"/>
  <c r="H154" i="29"/>
  <c r="H149" i="29"/>
  <c r="H103" i="29"/>
  <c r="H93" i="29"/>
  <c r="H88" i="29"/>
  <c r="H72" i="29"/>
  <c r="H55" i="29"/>
  <c r="H45" i="29"/>
  <c r="H40" i="29"/>
  <c r="H27" i="29"/>
  <c r="H17" i="29"/>
  <c r="H7" i="29"/>
  <c r="H535" i="29"/>
  <c r="H530" i="29"/>
  <c r="H527" i="29"/>
  <c r="H522" i="29"/>
  <c r="H514" i="29"/>
  <c r="H509" i="29"/>
  <c r="H499" i="29"/>
  <c r="H466" i="29"/>
  <c r="H437" i="29"/>
  <c r="H427" i="29"/>
  <c r="H424" i="29"/>
  <c r="H422" i="29"/>
  <c r="H407" i="29"/>
  <c r="H397" i="29"/>
  <c r="H363" i="29"/>
  <c r="H341" i="29"/>
  <c r="H332" i="29"/>
  <c r="H298" i="29"/>
  <c r="H285" i="29"/>
  <c r="H260" i="29"/>
  <c r="H252" i="29"/>
  <c r="H242" i="29"/>
  <c r="H229" i="29"/>
  <c r="H212" i="29"/>
  <c r="H204" i="29"/>
  <c r="H194" i="29"/>
  <c r="H181" i="29"/>
  <c r="H164" i="29"/>
  <c r="H146" i="29"/>
  <c r="H133" i="29"/>
  <c r="H120" i="29"/>
  <c r="H113" i="29"/>
  <c r="H97" i="29"/>
  <c r="H75" i="29"/>
  <c r="H65" i="29"/>
  <c r="H49" i="29"/>
  <c r="H14" i="29"/>
  <c r="H132" i="29"/>
  <c r="H125" i="29"/>
  <c r="H92" i="29"/>
  <c r="H82" i="29"/>
  <c r="H74" i="29"/>
  <c r="H44" i="29"/>
  <c r="H34" i="29"/>
  <c r="H21" i="29"/>
  <c r="H16" i="29"/>
  <c r="H773" i="29"/>
  <c r="H760" i="29"/>
  <c r="H743" i="29"/>
  <c r="H727" i="29"/>
  <c r="H717" i="29"/>
  <c r="H707" i="29"/>
  <c r="H691" i="29"/>
  <c r="H681" i="29"/>
  <c r="H671" i="29"/>
  <c r="H655" i="29"/>
  <c r="H645" i="29"/>
  <c r="H635" i="29"/>
  <c r="H619" i="29"/>
  <c r="H594" i="29"/>
  <c r="H521" i="29"/>
  <c r="H518" i="29"/>
  <c r="H475" i="29"/>
  <c r="H455" i="29"/>
  <c r="H411" i="29"/>
  <c r="H367" i="29"/>
  <c r="H326" i="29"/>
  <c r="H304" i="29"/>
  <c r="H266" i="29"/>
  <c r="H256" i="29"/>
  <c r="H231" i="29"/>
  <c r="H226" i="29"/>
  <c r="H221" i="29"/>
  <c r="H208" i="29"/>
  <c r="H183" i="29"/>
  <c r="H178" i="29"/>
  <c r="H173" i="29"/>
  <c r="H135" i="29"/>
  <c r="H130" i="29"/>
  <c r="H122" i="29"/>
  <c r="H117" i="29"/>
  <c r="H112" i="29"/>
  <c r="H96" i="29"/>
  <c r="H79" i="29"/>
  <c r="H69" i="29"/>
  <c r="H64" i="29"/>
  <c r="H48" i="29"/>
  <c r="H31" i="29"/>
  <c r="H13" i="29"/>
  <c r="H323" i="29"/>
  <c r="H309" i="29"/>
  <c r="H294" i="29"/>
  <c r="H291" i="29"/>
  <c r="H286" i="29"/>
  <c r="H253" i="29"/>
  <c r="H236" i="29"/>
  <c r="H228" i="29"/>
  <c r="H218" i="29"/>
  <c r="H205" i="29"/>
  <c r="H188" i="29"/>
  <c r="H180" i="29"/>
  <c r="H170" i="29"/>
  <c r="H157" i="29"/>
  <c r="H140" i="29"/>
  <c r="H127" i="29"/>
  <c r="H99" i="29"/>
  <c r="H89" i="29"/>
  <c r="H73" i="29"/>
  <c r="H51" i="29"/>
  <c r="H41" i="29"/>
  <c r="H785" i="29"/>
  <c r="H767" i="29"/>
  <c r="H732" i="29"/>
  <c r="H609" i="29"/>
  <c r="H598" i="29"/>
  <c r="H536" i="29"/>
  <c r="H520" i="29"/>
  <c r="H507" i="29"/>
  <c r="H505" i="29"/>
  <c r="H502" i="29"/>
  <c r="H497" i="29"/>
  <c r="H487" i="29"/>
  <c r="H469" i="29"/>
  <c r="H391" i="29"/>
  <c r="H388" i="29"/>
  <c r="H386" i="29"/>
  <c r="H361" i="29"/>
  <c r="H243" i="29"/>
  <c r="H238" i="29"/>
  <c r="H233" i="29"/>
  <c r="H220" i="29"/>
  <c r="H195" i="29"/>
  <c r="H190" i="29"/>
  <c r="H185" i="29"/>
  <c r="H147" i="29"/>
  <c r="H142" i="29"/>
  <c r="H137" i="29"/>
  <c r="H108" i="29"/>
  <c r="H91" i="29"/>
  <c r="H81" i="29"/>
  <c r="H76" i="29"/>
  <c r="H60" i="29"/>
  <c r="H43" i="29"/>
  <c r="H33" i="29"/>
  <c r="H25" i="29"/>
  <c r="H15" i="29"/>
  <c r="H5" i="29"/>
  <c r="H1159" i="29"/>
  <c r="H1135" i="29"/>
  <c r="H1111" i="29"/>
  <c r="H1100" i="29"/>
  <c r="H1063" i="29"/>
  <c r="H1054" i="29"/>
  <c r="H1027" i="29"/>
  <c r="H1022" i="29"/>
  <c r="H1017" i="29"/>
  <c r="H944" i="29"/>
  <c r="H918" i="29"/>
  <c r="H987" i="29"/>
  <c r="H1065" i="29"/>
  <c r="H1046" i="29"/>
  <c r="H1029" i="29"/>
  <c r="H992" i="29"/>
  <c r="H951" i="29"/>
  <c r="H1171" i="29"/>
  <c r="H1142" i="29"/>
  <c r="H1118" i="29"/>
  <c r="H1087" i="29"/>
  <c r="H1076" i="29"/>
  <c r="H1058" i="29"/>
  <c r="H1041" i="29"/>
  <c r="H999" i="29"/>
  <c r="H925" i="29"/>
  <c r="H1069" i="29"/>
  <c r="H1068" i="29"/>
  <c r="H1035" i="29"/>
  <c r="H1021" i="29"/>
  <c r="H1011" i="29"/>
  <c r="H1047" i="29"/>
  <c r="H963" i="29"/>
  <c r="H927" i="29"/>
  <c r="H1098" i="29"/>
  <c r="H1082" i="29"/>
  <c r="H1064" i="29"/>
  <c r="H1045" i="29"/>
  <c r="H1032" i="29"/>
  <c r="H1028" i="29"/>
  <c r="H909" i="29"/>
  <c r="H1075" i="29"/>
  <c r="H1040" i="29"/>
  <c r="H968" i="29"/>
  <c r="H932" i="29"/>
  <c r="H1018" i="29"/>
  <c r="H1010" i="29"/>
  <c r="H975" i="29"/>
  <c r="H939" i="29"/>
  <c r="H923" i="29"/>
  <c r="H1088" i="29"/>
  <c r="H1070" i="29"/>
  <c r="H1042" i="29"/>
  <c r="H1015" i="29"/>
  <c r="H980" i="29"/>
  <c r="H592" i="29"/>
  <c r="H553" i="29"/>
  <c r="H902" i="29"/>
  <c r="H854" i="29"/>
  <c r="H806" i="29"/>
  <c r="H782" i="29"/>
  <c r="H765" i="29"/>
  <c r="H723" i="29"/>
  <c r="H687" i="29"/>
  <c r="H651" i="29"/>
  <c r="H615" i="29"/>
  <c r="H581" i="29"/>
  <c r="H519" i="29"/>
  <c r="H747" i="29"/>
  <c r="H730" i="29"/>
  <c r="H694" i="29"/>
  <c r="H658" i="29"/>
  <c r="H622" i="29"/>
  <c r="H599" i="29"/>
  <c r="H542" i="29"/>
  <c r="H914" i="29"/>
  <c r="H866" i="29"/>
  <c r="H818" i="29"/>
  <c r="H789" i="29"/>
  <c r="H753" i="29"/>
  <c r="H739" i="29"/>
  <c r="H632" i="29"/>
  <c r="H560" i="29"/>
  <c r="H770" i="29"/>
  <c r="H749" i="29"/>
  <c r="H735" i="29"/>
  <c r="H699" i="29"/>
  <c r="H663" i="29"/>
  <c r="H627" i="29"/>
  <c r="H526" i="29"/>
  <c r="H493" i="29"/>
  <c r="H601" i="29"/>
  <c r="H544" i="29"/>
  <c r="H926" i="29"/>
  <c r="H878" i="29"/>
  <c r="H794" i="29"/>
  <c r="H706" i="29"/>
  <c r="H680" i="29"/>
  <c r="H670" i="29"/>
  <c r="H634" i="29"/>
  <c r="H533" i="29"/>
  <c r="H758" i="29"/>
  <c r="H737" i="29"/>
  <c r="H644" i="29"/>
  <c r="H510" i="29"/>
  <c r="H495" i="29"/>
  <c r="H741" i="29"/>
  <c r="H711" i="29"/>
  <c r="H675" i="29"/>
  <c r="H639" i="29"/>
  <c r="H590" i="29"/>
  <c r="H551" i="29"/>
  <c r="H890" i="29"/>
  <c r="H842" i="29"/>
  <c r="H801" i="29"/>
  <c r="H777" i="29"/>
  <c r="H748" i="29"/>
  <c r="H608" i="29"/>
  <c r="H597" i="29"/>
  <c r="H718" i="29"/>
  <c r="H682" i="29"/>
  <c r="H646" i="29"/>
  <c r="H512" i="29"/>
  <c r="H576" i="29"/>
  <c r="H528" i="29"/>
  <c r="H353" i="29"/>
  <c r="H290" i="29"/>
  <c r="H485" i="29"/>
  <c r="H423" i="29"/>
  <c r="H406" i="29"/>
  <c r="H377" i="29"/>
  <c r="H365" i="29"/>
  <c r="H312" i="29"/>
  <c r="H435" i="29"/>
  <c r="H418" i="29"/>
  <c r="H389" i="29"/>
  <c r="H588" i="29"/>
  <c r="H540" i="29"/>
  <c r="H504" i="29"/>
  <c r="H447" i="29"/>
  <c r="H430" i="29"/>
  <c r="H401" i="29"/>
  <c r="H314" i="29"/>
  <c r="H506" i="29"/>
  <c r="H459" i="29"/>
  <c r="H442" i="29"/>
  <c r="H413" i="29"/>
  <c r="H478" i="29"/>
  <c r="H471" i="29"/>
  <c r="H600" i="29"/>
  <c r="H552" i="29"/>
  <c r="H480" i="29"/>
  <c r="H494" i="29"/>
  <c r="H449" i="29"/>
  <c r="H301" i="29"/>
  <c r="H351" i="29"/>
  <c r="H612" i="29"/>
  <c r="H564" i="29"/>
  <c r="H516" i="29"/>
  <c r="H483" i="29"/>
  <c r="H473" i="29"/>
  <c r="H375" i="29"/>
  <c r="H325" i="29"/>
  <c r="H387" i="29"/>
  <c r="H370" i="29"/>
  <c r="H358" i="29"/>
  <c r="H288" i="29"/>
  <c r="H284" i="29"/>
  <c r="H279" i="29"/>
  <c r="H272" i="29"/>
  <c r="H267" i="29"/>
  <c r="H319" i="29"/>
  <c r="H297" i="29"/>
  <c r="H281" i="29"/>
  <c r="H264" i="29"/>
  <c r="H283" i="29"/>
  <c r="H269" i="29"/>
  <c r="H259" i="29"/>
  <c r="H331" i="29"/>
  <c r="H271" i="29"/>
  <c r="H265" i="29"/>
  <c r="H5" i="11" l="1"/>
  <c r="F5" i="11"/>
  <c r="E5" i="11"/>
  <c r="D5" i="11"/>
  <c r="H320" i="11"/>
  <c r="D320" i="11"/>
  <c r="H319" i="11"/>
  <c r="D319" i="11"/>
  <c r="H318" i="11"/>
  <c r="D318" i="11"/>
  <c r="H317" i="11"/>
  <c r="D317" i="11"/>
  <c r="H316" i="11"/>
  <c r="D316" i="11"/>
  <c r="H315" i="11"/>
  <c r="D315" i="11"/>
  <c r="H314" i="11"/>
  <c r="D314" i="11"/>
  <c r="H313" i="11"/>
  <c r="D313" i="11"/>
  <c r="H312" i="11"/>
  <c r="D312" i="11"/>
  <c r="H311" i="11"/>
  <c r="D311" i="11"/>
  <c r="H310" i="11"/>
  <c r="D310" i="11"/>
  <c r="H309" i="11"/>
  <c r="D309" i="11"/>
  <c r="H308" i="11"/>
  <c r="D308" i="11"/>
  <c r="H307" i="11"/>
  <c r="D307" i="11"/>
  <c r="H306" i="11"/>
  <c r="D306" i="11"/>
  <c r="H305" i="11"/>
  <c r="D305" i="11"/>
  <c r="H304" i="11"/>
  <c r="D304" i="11"/>
  <c r="H303" i="11"/>
  <c r="D303" i="11"/>
  <c r="H302" i="11"/>
  <c r="D302" i="11"/>
  <c r="H301" i="11"/>
  <c r="D301" i="11"/>
  <c r="H300" i="11"/>
  <c r="D300" i="11"/>
  <c r="H299" i="11"/>
  <c r="D299" i="11"/>
  <c r="H298" i="11"/>
  <c r="D298" i="11"/>
  <c r="H297" i="11"/>
  <c r="D297" i="11"/>
  <c r="H296" i="11"/>
  <c r="D296" i="11"/>
  <c r="H295" i="11"/>
  <c r="D295" i="11"/>
  <c r="H294" i="11"/>
  <c r="D294" i="11"/>
  <c r="H293" i="11"/>
  <c r="D293" i="11"/>
  <c r="H292" i="11"/>
  <c r="D292" i="11"/>
  <c r="H291" i="11"/>
  <c r="D291" i="11"/>
  <c r="H290" i="11"/>
  <c r="D290" i="11"/>
  <c r="H289" i="11"/>
  <c r="D289" i="11"/>
  <c r="H288" i="11"/>
  <c r="D288" i="11"/>
  <c r="H287" i="11"/>
  <c r="D287" i="11"/>
  <c r="H286" i="11"/>
  <c r="D286" i="11"/>
  <c r="H285" i="11"/>
  <c r="D285" i="11"/>
  <c r="H284" i="11"/>
  <c r="D284" i="11"/>
  <c r="H283" i="11"/>
  <c r="D283" i="11"/>
  <c r="H282" i="11"/>
  <c r="D282" i="11"/>
  <c r="H281" i="11"/>
  <c r="D281" i="11"/>
  <c r="H280" i="11"/>
  <c r="D280" i="11"/>
  <c r="H279" i="11"/>
  <c r="D279" i="11"/>
  <c r="H278" i="11"/>
  <c r="D278" i="11"/>
  <c r="H277" i="11"/>
  <c r="D277" i="11"/>
  <c r="H276" i="11"/>
  <c r="D276" i="11"/>
  <c r="H275" i="11"/>
  <c r="D275" i="11"/>
  <c r="H274" i="11"/>
  <c r="D274" i="11"/>
  <c r="H273" i="11"/>
  <c r="D273" i="11"/>
  <c r="H272" i="11"/>
  <c r="D272" i="11"/>
  <c r="H271" i="11"/>
  <c r="D271" i="11"/>
  <c r="H267" i="11"/>
  <c r="H266" i="11"/>
  <c r="H265" i="11"/>
  <c r="H264" i="11"/>
  <c r="H263" i="11"/>
  <c r="H262" i="11"/>
  <c r="H261" i="11"/>
  <c r="H260" i="11"/>
  <c r="H259" i="11"/>
  <c r="H258" i="11"/>
  <c r="H257" i="11"/>
  <c r="H256" i="11"/>
  <c r="H255" i="11"/>
  <c r="H254" i="11"/>
  <c r="H253" i="11"/>
  <c r="H252" i="11"/>
  <c r="H251" i="11"/>
  <c r="H250" i="11"/>
  <c r="H249" i="11"/>
  <c r="H248" i="11"/>
  <c r="H247" i="11"/>
  <c r="H246" i="11"/>
  <c r="H245" i="11"/>
  <c r="H244" i="11"/>
  <c r="H243" i="11"/>
  <c r="H242" i="11"/>
  <c r="H241" i="11"/>
  <c r="H240" i="11"/>
  <c r="H239" i="11"/>
  <c r="H238" i="11"/>
  <c r="H237" i="11"/>
  <c r="H236" i="11"/>
  <c r="H235" i="11"/>
  <c r="H234" i="11"/>
  <c r="H233" i="11"/>
  <c r="H232" i="11"/>
  <c r="H231" i="11"/>
  <c r="H230" i="11"/>
  <c r="H229" i="11"/>
  <c r="H228" i="11"/>
  <c r="H227" i="11"/>
  <c r="H226" i="11"/>
  <c r="H225" i="11"/>
  <c r="H224" i="11"/>
  <c r="H223" i="11"/>
  <c r="H222" i="11"/>
  <c r="H221" i="11"/>
  <c r="H220" i="11"/>
  <c r="H219" i="11"/>
  <c r="H218" i="11"/>
  <c r="H166" i="11"/>
  <c r="H167" i="11"/>
  <c r="H168" i="11"/>
  <c r="H169" i="11"/>
  <c r="H170" i="11"/>
  <c r="H171" i="11"/>
  <c r="H172" i="11"/>
  <c r="H173" i="11"/>
  <c r="H174" i="11"/>
  <c r="H175" i="11"/>
  <c r="H176" i="11"/>
  <c r="H177" i="11"/>
  <c r="H178" i="11"/>
  <c r="H179" i="11"/>
  <c r="H180" i="11"/>
  <c r="H181" i="11"/>
  <c r="H182" i="11"/>
  <c r="H183" i="11"/>
  <c r="H184" i="11"/>
  <c r="H185" i="11"/>
  <c r="H186" i="11"/>
  <c r="H187" i="11"/>
  <c r="H188" i="11"/>
  <c r="H189" i="11"/>
  <c r="H190" i="11"/>
  <c r="H191" i="11"/>
  <c r="H192" i="11"/>
  <c r="H193" i="11"/>
  <c r="H194" i="11"/>
  <c r="H195" i="11"/>
  <c r="H196" i="11"/>
  <c r="H197" i="11"/>
  <c r="H198" i="11"/>
  <c r="H199" i="11"/>
  <c r="H200" i="11"/>
  <c r="H201" i="11"/>
  <c r="H202" i="11"/>
  <c r="H203" i="11"/>
  <c r="H204" i="11"/>
  <c r="H205" i="11"/>
  <c r="H206" i="11"/>
  <c r="H207" i="11"/>
  <c r="H208" i="11"/>
  <c r="H209" i="11"/>
  <c r="H210" i="11"/>
  <c r="H211" i="11"/>
  <c r="H212" i="11"/>
  <c r="H213" i="11"/>
  <c r="H214" i="11"/>
  <c r="BA6" i="33"/>
  <c r="AZ6" i="33"/>
  <c r="AY6" i="33"/>
  <c r="AW6" i="33"/>
  <c r="AV6" i="33"/>
  <c r="AU6" i="33"/>
  <c r="AS6" i="33"/>
  <c r="AR6" i="33"/>
  <c r="AQ6" i="33"/>
  <c r="AO6" i="33"/>
  <c r="AN6" i="33"/>
  <c r="AM6" i="33"/>
  <c r="AK6" i="33"/>
  <c r="AJ6" i="33"/>
  <c r="AI6" i="33"/>
  <c r="AG6" i="33"/>
  <c r="AF6" i="33"/>
  <c r="AE6" i="33"/>
  <c r="AC6" i="33"/>
  <c r="AB6" i="33"/>
  <c r="AA6" i="33"/>
  <c r="Y6" i="33"/>
  <c r="X6" i="33"/>
  <c r="W6" i="33"/>
  <c r="K6" i="33"/>
  <c r="J6" i="33"/>
  <c r="I6" i="33"/>
  <c r="K237" i="11" l="1"/>
  <c r="K271" i="11"/>
  <c r="M298" i="11"/>
  <c r="Q299" i="11"/>
  <c r="K305" i="11"/>
  <c r="L316" i="11"/>
  <c r="P320" i="11"/>
  <c r="P299" i="11"/>
  <c r="L310" i="11"/>
  <c r="M295" i="11"/>
  <c r="L285" i="11"/>
  <c r="P275" i="11"/>
  <c r="N314" i="11"/>
  <c r="P300" i="11"/>
  <c r="P280" i="11"/>
  <c r="Q296" i="11"/>
  <c r="L305" i="11"/>
  <c r="M305" i="11"/>
  <c r="P318" i="11"/>
  <c r="L315" i="11"/>
  <c r="L298" i="11"/>
  <c r="P271" i="11"/>
  <c r="M292" i="11"/>
  <c r="L276" i="11"/>
  <c r="P292" i="11"/>
  <c r="L309" i="11"/>
  <c r="M300" i="11"/>
  <c r="Q306" i="11"/>
  <c r="P276" i="11"/>
  <c r="Q289" i="11"/>
  <c r="L314" i="11"/>
  <c r="P314" i="11"/>
  <c r="O281" i="11"/>
  <c r="L297" i="11"/>
  <c r="L286" i="11"/>
  <c r="M297" i="11"/>
  <c r="M303" i="11"/>
  <c r="F278" i="11"/>
  <c r="R299" i="11"/>
  <c r="F301" i="11"/>
  <c r="R275" i="11"/>
  <c r="R280" i="11"/>
  <c r="F287" i="11"/>
  <c r="R292" i="11"/>
  <c r="N304" i="11"/>
  <c r="F311" i="11"/>
  <c r="L274" i="11"/>
  <c r="P285" i="11"/>
  <c r="L290" i="11"/>
  <c r="L291" i="11"/>
  <c r="P304" i="11"/>
  <c r="P309" i="11"/>
  <c r="R314" i="11"/>
  <c r="M274" i="11"/>
  <c r="F276" i="11"/>
  <c r="L279" i="11"/>
  <c r="L284" i="11"/>
  <c r="Q285" i="11"/>
  <c r="M290" i="11"/>
  <c r="R291" i="11"/>
  <c r="L295" i="11"/>
  <c r="L296" i="11"/>
  <c r="N297" i="11"/>
  <c r="L303" i="11"/>
  <c r="Q304" i="11"/>
  <c r="R309" i="11"/>
  <c r="L317" i="11"/>
  <c r="N276" i="11"/>
  <c r="F312" i="11"/>
  <c r="L273" i="11"/>
  <c r="L283" i="11"/>
  <c r="P289" i="11"/>
  <c r="P297" i="11"/>
  <c r="L302" i="11"/>
  <c r="L308" i="11"/>
  <c r="L320" i="11"/>
  <c r="P273" i="11"/>
  <c r="F280" i="11"/>
  <c r="L288" i="11"/>
  <c r="P290" i="11"/>
  <c r="N295" i="11"/>
  <c r="R303" i="11"/>
  <c r="L272" i="11"/>
  <c r="R273" i="11"/>
  <c r="P278" i="11"/>
  <c r="P282" i="11"/>
  <c r="P283" i="11"/>
  <c r="F285" i="11"/>
  <c r="N288" i="11"/>
  <c r="R289" i="11"/>
  <c r="Q290" i="11"/>
  <c r="R294" i="11"/>
  <c r="P295" i="11"/>
  <c r="Q302" i="11"/>
  <c r="L307" i="11"/>
  <c r="F309" i="11"/>
  <c r="L312" i="11"/>
  <c r="R284" i="11"/>
  <c r="N290" i="11"/>
  <c r="P313" i="11"/>
  <c r="F275" i="11"/>
  <c r="L278" i="11"/>
  <c r="N283" i="11"/>
  <c r="P294" i="11"/>
  <c r="R296" i="11"/>
  <c r="P302" i="11"/>
  <c r="Q272" i="11"/>
  <c r="R278" i="11"/>
  <c r="R282" i="11"/>
  <c r="Q283" i="11"/>
  <c r="P288" i="11"/>
  <c r="Q295" i="11"/>
  <c r="P301" i="11"/>
  <c r="R302" i="11"/>
  <c r="P307" i="11"/>
  <c r="N312" i="11"/>
  <c r="P316" i="11"/>
  <c r="L319" i="11"/>
  <c r="F288" i="11"/>
  <c r="P277" i="11"/>
  <c r="P287" i="11"/>
  <c r="F295" i="11"/>
  <c r="L300" i="11"/>
  <c r="P306" i="11"/>
  <c r="Q307" i="11"/>
  <c r="P311" i="11"/>
  <c r="P312" i="11"/>
  <c r="P319" i="11"/>
  <c r="R306" i="11"/>
  <c r="F316" i="11"/>
  <c r="L271" i="11"/>
  <c r="F273" i="11"/>
  <c r="L281" i="11"/>
  <c r="F283" i="11"/>
  <c r="F289" i="11"/>
  <c r="L293" i="11"/>
  <c r="N299" i="11"/>
  <c r="F302" i="11"/>
  <c r="R311" i="11"/>
  <c r="K309" i="11"/>
  <c r="K297" i="11"/>
  <c r="K285" i="11"/>
  <c r="K273" i="11"/>
  <c r="K316" i="11"/>
  <c r="K304" i="11"/>
  <c r="K292" i="11"/>
  <c r="K280" i="11"/>
  <c r="K311" i="11"/>
  <c r="K299" i="11"/>
  <c r="K287" i="11"/>
  <c r="K275" i="11"/>
  <c r="K318" i="11"/>
  <c r="K306" i="11"/>
  <c r="K294" i="11"/>
  <c r="K282" i="11"/>
  <c r="K317" i="11"/>
  <c r="K310" i="11"/>
  <c r="K281" i="11"/>
  <c r="K274" i="11"/>
  <c r="K295" i="11"/>
  <c r="K302" i="11"/>
  <c r="K307" i="11"/>
  <c r="K300" i="11"/>
  <c r="K303" i="11"/>
  <c r="K301" i="11"/>
  <c r="K290" i="11"/>
  <c r="K289" i="11"/>
  <c r="K284" i="11"/>
  <c r="K313" i="11"/>
  <c r="K312" i="11"/>
  <c r="K308" i="11"/>
  <c r="K288" i="11"/>
  <c r="K286" i="11"/>
  <c r="K283" i="11"/>
  <c r="K279" i="11"/>
  <c r="K277" i="11"/>
  <c r="K276" i="11"/>
  <c r="K291" i="11"/>
  <c r="K315" i="11"/>
  <c r="K278" i="11"/>
  <c r="K320" i="11"/>
  <c r="K314" i="11"/>
  <c r="K272" i="11"/>
  <c r="K298" i="11"/>
  <c r="K293" i="11"/>
  <c r="K319" i="11"/>
  <c r="O313" i="11"/>
  <c r="O301" i="11"/>
  <c r="O289" i="11"/>
  <c r="O277" i="11"/>
  <c r="O320" i="11"/>
  <c r="O308" i="11"/>
  <c r="O296" i="11"/>
  <c r="O284" i="11"/>
  <c r="O272" i="11"/>
  <c r="O315" i="11"/>
  <c r="O303" i="11"/>
  <c r="O291" i="11"/>
  <c r="O279" i="11"/>
  <c r="O310" i="11"/>
  <c r="O298" i="11"/>
  <c r="O286" i="11"/>
  <c r="O274" i="11"/>
  <c r="O316" i="11"/>
  <c r="O293" i="11"/>
  <c r="O280" i="11"/>
  <c r="O307" i="11"/>
  <c r="O300" i="11"/>
  <c r="O314" i="11"/>
  <c r="O294" i="11"/>
  <c r="O287" i="11"/>
  <c r="O278" i="11"/>
  <c r="O319" i="11"/>
  <c r="O312" i="11"/>
  <c r="O283" i="11"/>
  <c r="O276" i="11"/>
  <c r="O306" i="11"/>
  <c r="O285" i="11"/>
  <c r="O297" i="11"/>
  <c r="O292" i="11"/>
  <c r="O317" i="11"/>
  <c r="O311" i="11"/>
  <c r="O309" i="11"/>
  <c r="O282" i="11"/>
  <c r="O275" i="11"/>
  <c r="O273" i="11"/>
  <c r="O271" i="11"/>
  <c r="O305" i="11"/>
  <c r="O304" i="11"/>
  <c r="O299" i="11"/>
  <c r="O288" i="11"/>
  <c r="O318" i="11"/>
  <c r="O290" i="11"/>
  <c r="O295" i="11"/>
  <c r="K296" i="11"/>
  <c r="O302" i="11"/>
  <c r="F294" i="11"/>
  <c r="R297" i="11"/>
  <c r="M311" i="11"/>
  <c r="M299" i="11"/>
  <c r="M287" i="11"/>
  <c r="M275" i="11"/>
  <c r="M318" i="11"/>
  <c r="M306" i="11"/>
  <c r="M294" i="11"/>
  <c r="M282" i="11"/>
  <c r="M313" i="11"/>
  <c r="M301" i="11"/>
  <c r="M289" i="11"/>
  <c r="M277" i="11"/>
  <c r="M320" i="11"/>
  <c r="M308" i="11"/>
  <c r="M296" i="11"/>
  <c r="M284" i="11"/>
  <c r="M272" i="11"/>
  <c r="M302" i="11"/>
  <c r="M315" i="11"/>
  <c r="M309" i="11"/>
  <c r="M316" i="11"/>
  <c r="M293" i="11"/>
  <c r="M286" i="11"/>
  <c r="M280" i="11"/>
  <c r="M291" i="11"/>
  <c r="M285" i="11"/>
  <c r="Q315" i="11"/>
  <c r="Q303" i="11"/>
  <c r="Q291" i="11"/>
  <c r="Q279" i="11"/>
  <c r="Q310" i="11"/>
  <c r="Q298" i="11"/>
  <c r="Q286" i="11"/>
  <c r="Q274" i="11"/>
  <c r="Q317" i="11"/>
  <c r="Q305" i="11"/>
  <c r="Q293" i="11"/>
  <c r="Q281" i="11"/>
  <c r="Q312" i="11"/>
  <c r="Q300" i="11"/>
  <c r="Q288" i="11"/>
  <c r="Q276" i="11"/>
  <c r="Q314" i="11"/>
  <c r="Q294" i="11"/>
  <c r="Q287" i="11"/>
  <c r="Q278" i="11"/>
  <c r="Q308" i="11"/>
  <c r="Q301" i="11"/>
  <c r="Q292" i="11"/>
  <c r="Q320" i="11"/>
  <c r="Q313" i="11"/>
  <c r="Q297" i="11"/>
  <c r="Q284" i="11"/>
  <c r="Q277" i="11"/>
  <c r="R290" i="11"/>
  <c r="F292" i="11"/>
  <c r="M317" i="11"/>
  <c r="M271" i="11"/>
  <c r="M273" i="11"/>
  <c r="N275" i="11"/>
  <c r="N311" i="11"/>
  <c r="Q316" i="11"/>
  <c r="N317" i="11"/>
  <c r="Q318" i="11"/>
  <c r="M319" i="11"/>
  <c r="N280" i="11"/>
  <c r="N287" i="11"/>
  <c r="M310" i="11"/>
  <c r="M314" i="11"/>
  <c r="R316" i="11"/>
  <c r="R318" i="11"/>
  <c r="N319" i="11"/>
  <c r="R320" i="11"/>
  <c r="N274" i="11"/>
  <c r="M278" i="11"/>
  <c r="M281" i="11"/>
  <c r="N285" i="11"/>
  <c r="N310" i="11"/>
  <c r="F320" i="11"/>
  <c r="F308" i="11"/>
  <c r="F296" i="11"/>
  <c r="F284" i="11"/>
  <c r="F272" i="11"/>
  <c r="F315" i="11"/>
  <c r="F303" i="11"/>
  <c r="F291" i="11"/>
  <c r="F279" i="11"/>
  <c r="F310" i="11"/>
  <c r="F298" i="11"/>
  <c r="F286" i="11"/>
  <c r="F274" i="11"/>
  <c r="F317" i="11"/>
  <c r="F305" i="11"/>
  <c r="F293" i="11"/>
  <c r="F281" i="11"/>
  <c r="F307" i="11"/>
  <c r="F300" i="11"/>
  <c r="F271" i="11"/>
  <c r="F314" i="11"/>
  <c r="F306" i="11"/>
  <c r="F313" i="11"/>
  <c r="F299" i="11"/>
  <c r="F277" i="11"/>
  <c r="F318" i="11"/>
  <c r="F304" i="11"/>
  <c r="F297" i="11"/>
  <c r="F290" i="11"/>
  <c r="F282" i="11"/>
  <c r="N318" i="11"/>
  <c r="N306" i="11"/>
  <c r="N294" i="11"/>
  <c r="N282" i="11"/>
  <c r="N313" i="11"/>
  <c r="N301" i="11"/>
  <c r="N289" i="11"/>
  <c r="N277" i="11"/>
  <c r="N320" i="11"/>
  <c r="N308" i="11"/>
  <c r="N296" i="11"/>
  <c r="N284" i="11"/>
  <c r="N272" i="11"/>
  <c r="N315" i="11"/>
  <c r="N303" i="11"/>
  <c r="N291" i="11"/>
  <c r="N279" i="11"/>
  <c r="N309" i="11"/>
  <c r="N273" i="11"/>
  <c r="N316" i="11"/>
  <c r="N293" i="11"/>
  <c r="N307" i="11"/>
  <c r="N300" i="11"/>
  <c r="N271" i="11"/>
  <c r="N305" i="11"/>
  <c r="N298" i="11"/>
  <c r="N292" i="11"/>
  <c r="R310" i="11"/>
  <c r="R298" i="11"/>
  <c r="R286" i="11"/>
  <c r="R274" i="11"/>
  <c r="R317" i="11"/>
  <c r="R305" i="11"/>
  <c r="R293" i="11"/>
  <c r="R281" i="11"/>
  <c r="R312" i="11"/>
  <c r="R300" i="11"/>
  <c r="R288" i="11"/>
  <c r="R276" i="11"/>
  <c r="R319" i="11"/>
  <c r="R307" i="11"/>
  <c r="R295" i="11"/>
  <c r="R283" i="11"/>
  <c r="R271" i="11"/>
  <c r="R315" i="11"/>
  <c r="R308" i="11"/>
  <c r="R301" i="11"/>
  <c r="R285" i="11"/>
  <c r="R279" i="11"/>
  <c r="R272" i="11"/>
  <c r="R304" i="11"/>
  <c r="Q271" i="11"/>
  <c r="Q273" i="11"/>
  <c r="Q275" i="11"/>
  <c r="M276" i="11"/>
  <c r="R277" i="11"/>
  <c r="N278" i="11"/>
  <c r="M279" i="11"/>
  <c r="Q280" i="11"/>
  <c r="N281" i="11"/>
  <c r="Q282" i="11"/>
  <c r="M283" i="11"/>
  <c r="N286" i="11"/>
  <c r="R287" i="11"/>
  <c r="M288" i="11"/>
  <c r="N302" i="11"/>
  <c r="M304" i="11"/>
  <c r="M307" i="11"/>
  <c r="Q309" i="11"/>
  <c r="Q311" i="11"/>
  <c r="M312" i="11"/>
  <c r="R313" i="11"/>
  <c r="F319" i="11"/>
  <c r="Q319" i="11"/>
  <c r="L277" i="11"/>
  <c r="P281" i="11"/>
  <c r="L289" i="11"/>
  <c r="P293" i="11"/>
  <c r="L301" i="11"/>
  <c r="P305" i="11"/>
  <c r="L313" i="11"/>
  <c r="P317" i="11"/>
  <c r="P274" i="11"/>
  <c r="L282" i="11"/>
  <c r="P286" i="11"/>
  <c r="L294" i="11"/>
  <c r="P298" i="11"/>
  <c r="L306" i="11"/>
  <c r="P310" i="11"/>
  <c r="L318" i="11"/>
  <c r="L275" i="11"/>
  <c r="P279" i="11"/>
  <c r="L287" i="11"/>
  <c r="P291" i="11"/>
  <c r="L299" i="11"/>
  <c r="P303" i="11"/>
  <c r="L311" i="11"/>
  <c r="P315" i="11"/>
  <c r="P272" i="11"/>
  <c r="L280" i="11"/>
  <c r="P284" i="11"/>
  <c r="L292" i="11"/>
  <c r="P296" i="11"/>
  <c r="L304" i="11"/>
  <c r="P308" i="11"/>
  <c r="G6" i="33" l="1"/>
  <c r="F6" i="33"/>
  <c r="E6" i="33"/>
  <c r="E165" i="11" s="1"/>
  <c r="W164" i="33"/>
  <c r="X164" i="33"/>
  <c r="Y164" i="33"/>
  <c r="Z164" i="33"/>
  <c r="AB164" i="33"/>
  <c r="AC164" i="33"/>
  <c r="AD164" i="33"/>
  <c r="AE164" i="33"/>
  <c r="AF164" i="33"/>
  <c r="AG164" i="33"/>
  <c r="AH164" i="33"/>
  <c r="AI164" i="33"/>
  <c r="AJ164" i="33"/>
  <c r="AK164" i="33"/>
  <c r="AL164" i="33"/>
  <c r="AN164" i="33"/>
  <c r="AO164" i="33"/>
  <c r="AP164" i="33"/>
  <c r="AQ164" i="33"/>
  <c r="AR164" i="33"/>
  <c r="AS164" i="33"/>
  <c r="AT164" i="33"/>
  <c r="AU164" i="33"/>
  <c r="AV164" i="33"/>
  <c r="AW164" i="33"/>
  <c r="AX164" i="33"/>
  <c r="AZ164" i="33"/>
  <c r="BA164" i="33"/>
  <c r="AA164" i="33"/>
  <c r="AM164" i="33"/>
  <c r="AY164" i="33"/>
  <c r="V164" i="33"/>
  <c r="E313" i="11" l="1"/>
  <c r="C313" i="11" s="1"/>
  <c r="E301" i="11"/>
  <c r="C301" i="11" s="1"/>
  <c r="E289" i="11"/>
  <c r="C289" i="11" s="1"/>
  <c r="E277" i="11"/>
  <c r="C277" i="11" s="1"/>
  <c r="E320" i="11"/>
  <c r="C320" i="11" s="1"/>
  <c r="E308" i="11"/>
  <c r="C308" i="11" s="1"/>
  <c r="E296" i="11"/>
  <c r="C296" i="11" s="1"/>
  <c r="E284" i="11"/>
  <c r="C284" i="11" s="1"/>
  <c r="E272" i="11"/>
  <c r="C272" i="11" s="1"/>
  <c r="E315" i="11"/>
  <c r="C315" i="11" s="1"/>
  <c r="E303" i="11"/>
  <c r="C303" i="11" s="1"/>
  <c r="E291" i="11"/>
  <c r="C291" i="11" s="1"/>
  <c r="E279" i="11"/>
  <c r="C279" i="11" s="1"/>
  <c r="E310" i="11"/>
  <c r="C310" i="11" s="1"/>
  <c r="E298" i="11"/>
  <c r="C298" i="11" s="1"/>
  <c r="E286" i="11"/>
  <c r="C286" i="11" s="1"/>
  <c r="E274" i="11"/>
  <c r="C274" i="11" s="1"/>
  <c r="E307" i="11"/>
  <c r="C307" i="11" s="1"/>
  <c r="E300" i="11"/>
  <c r="C300" i="11" s="1"/>
  <c r="E314" i="11"/>
  <c r="C314" i="11" s="1"/>
  <c r="E306" i="11"/>
  <c r="C306" i="11" s="1"/>
  <c r="E292" i="11"/>
  <c r="C292" i="11" s="1"/>
  <c r="E285" i="11"/>
  <c r="C285" i="11" s="1"/>
  <c r="E278" i="11"/>
  <c r="C278" i="11" s="1"/>
  <c r="E319" i="11"/>
  <c r="C319" i="11" s="1"/>
  <c r="E312" i="11"/>
  <c r="C312" i="11" s="1"/>
  <c r="E283" i="11"/>
  <c r="C283" i="11" s="1"/>
  <c r="E276" i="11"/>
  <c r="C276" i="11" s="1"/>
  <c r="E318" i="11"/>
  <c r="C318" i="11" s="1"/>
  <c r="E317" i="11"/>
  <c r="C317" i="11" s="1"/>
  <c r="E316" i="11"/>
  <c r="C316" i="11" s="1"/>
  <c r="E273" i="11"/>
  <c r="C273" i="11" s="1"/>
  <c r="E295" i="11"/>
  <c r="C295" i="11" s="1"/>
  <c r="E302" i="11"/>
  <c r="C302" i="11" s="1"/>
  <c r="E294" i="11"/>
  <c r="C294" i="11" s="1"/>
  <c r="E290" i="11"/>
  <c r="C290" i="11" s="1"/>
  <c r="E281" i="11"/>
  <c r="C281" i="11" s="1"/>
  <c r="E293" i="11"/>
  <c r="C293" i="11" s="1"/>
  <c r="E305" i="11"/>
  <c r="C305" i="11" s="1"/>
  <c r="E299" i="11"/>
  <c r="C299" i="11" s="1"/>
  <c r="E297" i="11"/>
  <c r="C297" i="11" s="1"/>
  <c r="E304" i="11"/>
  <c r="C304" i="11" s="1"/>
  <c r="E282" i="11"/>
  <c r="C282" i="11" s="1"/>
  <c r="E311" i="11"/>
  <c r="C311" i="11" s="1"/>
  <c r="E280" i="11"/>
  <c r="C280" i="11" s="1"/>
  <c r="E275" i="11"/>
  <c r="C275" i="11" s="1"/>
  <c r="E287" i="11"/>
  <c r="C287" i="11" s="1"/>
  <c r="E271" i="11"/>
  <c r="C271" i="11" s="1"/>
  <c r="E309" i="11"/>
  <c r="C309" i="11" s="1"/>
  <c r="E288" i="11"/>
  <c r="C288" i="11" s="1"/>
  <c r="K164" i="33" l="1"/>
  <c r="J164" i="33"/>
  <c r="I164" i="33"/>
  <c r="H164" i="33"/>
  <c r="G164" i="33"/>
  <c r="F164" i="33"/>
  <c r="E164" i="33"/>
  <c r="D164" i="33"/>
  <c r="C164" i="33"/>
  <c r="G6" i="31"/>
  <c r="H6" i="31" s="1"/>
  <c r="G7" i="31"/>
  <c r="H7" i="31" s="1"/>
  <c r="G9" i="31"/>
  <c r="H9" i="31" s="1"/>
  <c r="G10" i="31"/>
  <c r="H10" i="31" s="1"/>
  <c r="G12" i="31"/>
  <c r="H12" i="31" s="1"/>
  <c r="G13" i="31"/>
  <c r="H13" i="31" s="1"/>
  <c r="G14" i="31"/>
  <c r="H14" i="31" s="1"/>
  <c r="G15" i="31"/>
  <c r="G16" i="31"/>
  <c r="G17" i="31"/>
  <c r="H17" i="31" s="1"/>
  <c r="G18" i="31"/>
  <c r="G19" i="31"/>
  <c r="H19" i="31" s="1"/>
  <c r="G21" i="31"/>
  <c r="H21" i="31" s="1"/>
  <c r="G22" i="31"/>
  <c r="H22" i="31" s="1"/>
  <c r="G23" i="31"/>
  <c r="H23" i="31" s="1"/>
  <c r="G24" i="31"/>
  <c r="H24" i="31" s="1"/>
  <c r="G25" i="31"/>
  <c r="H25" i="31" s="1"/>
  <c r="G26" i="31"/>
  <c r="H26" i="31" s="1"/>
  <c r="G27" i="31"/>
  <c r="H27" i="31" s="1"/>
  <c r="G28" i="31"/>
  <c r="H28" i="31" s="1"/>
  <c r="G29" i="31"/>
  <c r="H29" i="31" s="1"/>
  <c r="G30" i="31"/>
  <c r="H30" i="31" s="1"/>
  <c r="G31" i="31"/>
  <c r="H31" i="31" s="1"/>
  <c r="G33" i="31"/>
  <c r="H33" i="31" s="1"/>
  <c r="G34" i="31"/>
  <c r="H34" i="31" s="1"/>
  <c r="G35" i="31"/>
  <c r="H35" i="31" s="1"/>
  <c r="G36" i="31"/>
  <c r="H36" i="31" s="1"/>
  <c r="G37" i="31"/>
  <c r="H37" i="31" s="1"/>
  <c r="G38" i="31"/>
  <c r="H38" i="31" s="1"/>
  <c r="G39" i="31"/>
  <c r="H39" i="31" s="1"/>
  <c r="G41" i="31"/>
  <c r="H41" i="31" s="1"/>
  <c r="G42" i="31"/>
  <c r="H42" i="31" s="1"/>
  <c r="G43" i="31"/>
  <c r="H43" i="31" s="1"/>
  <c r="G45" i="31"/>
  <c r="H45" i="31" s="1"/>
  <c r="G46" i="31"/>
  <c r="H46" i="31" s="1"/>
  <c r="G47" i="31"/>
  <c r="H47" i="31" s="1"/>
  <c r="G48" i="31"/>
  <c r="H48" i="31" s="1"/>
  <c r="G49" i="31"/>
  <c r="H49" i="31" s="1"/>
  <c r="G50" i="31"/>
  <c r="H50" i="31" s="1"/>
  <c r="G51" i="31"/>
  <c r="H51" i="31" s="1"/>
  <c r="G53" i="31"/>
  <c r="H53" i="31" s="1"/>
  <c r="G54" i="31"/>
  <c r="H54" i="31" s="1"/>
  <c r="G5" i="31"/>
  <c r="E31" i="10"/>
  <c r="D31" i="10"/>
  <c r="H5" i="31" l="1"/>
  <c r="F31" i="10"/>
  <c r="G28" i="10"/>
  <c r="F460" i="12" s="1"/>
  <c r="G31" i="10"/>
  <c r="C30" i="29" s="1"/>
  <c r="I30" i="29" s="1"/>
  <c r="H16" i="31"/>
  <c r="G16" i="39" s="1"/>
  <c r="H15" i="31"/>
  <c r="G15" i="39" s="1"/>
  <c r="H18" i="31"/>
  <c r="G18" i="39" s="1"/>
  <c r="G10" i="10"/>
  <c r="F66" i="12" s="1"/>
  <c r="G35" i="39"/>
  <c r="G27" i="10"/>
  <c r="F389" i="12" s="1"/>
  <c r="G8" i="10"/>
  <c r="F652" i="12" s="1"/>
  <c r="G17" i="10"/>
  <c r="C16" i="29" s="1"/>
  <c r="J16" i="29" s="1"/>
  <c r="G9" i="10"/>
  <c r="F552" i="12" s="1"/>
  <c r="G47" i="39"/>
  <c r="G18" i="10"/>
  <c r="F724" i="12" s="1"/>
  <c r="G34" i="39"/>
  <c r="G22" i="39"/>
  <c r="G46" i="39"/>
  <c r="G10" i="39"/>
  <c r="G7" i="10"/>
  <c r="F329" i="12" s="1"/>
  <c r="G26" i="10"/>
  <c r="C25" i="29" s="1"/>
  <c r="J25" i="29" s="1"/>
  <c r="G33" i="39"/>
  <c r="G42" i="39"/>
  <c r="G5" i="32"/>
  <c r="H5" i="39" s="1"/>
  <c r="G5" i="39"/>
  <c r="G30" i="39"/>
  <c r="G54" i="39"/>
  <c r="G45" i="39"/>
  <c r="G7" i="32"/>
  <c r="H7" i="39" s="1"/>
  <c r="G26" i="39"/>
  <c r="G37" i="39"/>
  <c r="G23" i="39"/>
  <c r="G9" i="39"/>
  <c r="G49" i="39"/>
  <c r="G48" i="39"/>
  <c r="G21" i="39"/>
  <c r="G6" i="39"/>
  <c r="G39" i="39"/>
  <c r="F465" i="12"/>
  <c r="G13" i="32"/>
  <c r="H13" i="39" s="1"/>
  <c r="G19" i="32"/>
  <c r="H19" i="39" s="1"/>
  <c r="G23" i="10"/>
  <c r="G6" i="10"/>
  <c r="G15" i="10"/>
  <c r="G24" i="10"/>
  <c r="G25" i="10"/>
  <c r="G20" i="10"/>
  <c r="G19" i="10"/>
  <c r="G29" i="10"/>
  <c r="G12" i="10"/>
  <c r="G11" i="10"/>
  <c r="G21" i="10"/>
  <c r="G13" i="10"/>
  <c r="G22" i="10"/>
  <c r="G5" i="10"/>
  <c r="G14" i="10"/>
  <c r="G51" i="32"/>
  <c r="H51" i="39" s="1"/>
  <c r="G36" i="32"/>
  <c r="H36" i="39" s="1"/>
  <c r="G18" i="32"/>
  <c r="H18" i="39" s="1"/>
  <c r="G14" i="32"/>
  <c r="H14" i="39" s="1"/>
  <c r="G54" i="32"/>
  <c r="H54" i="39" s="1"/>
  <c r="G20" i="32"/>
  <c r="H20" i="39" s="1"/>
  <c r="G40" i="32"/>
  <c r="H40" i="39" s="1"/>
  <c r="G16" i="32"/>
  <c r="H16" i="39" s="1"/>
  <c r="G50" i="32"/>
  <c r="H50" i="39" s="1"/>
  <c r="G35" i="32"/>
  <c r="H35" i="39" s="1"/>
  <c r="G25" i="32"/>
  <c r="H25" i="39" s="1"/>
  <c r="G38" i="32"/>
  <c r="H38" i="39" s="1"/>
  <c r="G28" i="32"/>
  <c r="H28" i="39" s="1"/>
  <c r="G49" i="32"/>
  <c r="H49" i="39" s="1"/>
  <c r="G33" i="32"/>
  <c r="G24" i="32"/>
  <c r="H24" i="39" s="1"/>
  <c r="G12" i="32"/>
  <c r="H12" i="39" s="1"/>
  <c r="G32" i="32"/>
  <c r="H32" i="39" s="1"/>
  <c r="G47" i="32"/>
  <c r="H47" i="39" s="1"/>
  <c r="G31" i="32"/>
  <c r="H31" i="39" s="1"/>
  <c r="G8" i="32"/>
  <c r="H8" i="39" s="1"/>
  <c r="G34" i="32"/>
  <c r="H34" i="39" s="1"/>
  <c r="G10" i="32"/>
  <c r="H10" i="39" s="1"/>
  <c r="G52" i="32"/>
  <c r="H52" i="39" s="1"/>
  <c r="G48" i="32"/>
  <c r="H48" i="39" s="1"/>
  <c r="G44" i="32"/>
  <c r="H44" i="39" s="1"/>
  <c r="G27" i="32"/>
  <c r="H27" i="39" s="1"/>
  <c r="G6" i="32"/>
  <c r="H6" i="39" s="1"/>
  <c r="G37" i="32"/>
  <c r="H37" i="39" s="1"/>
  <c r="G15" i="32"/>
  <c r="H15" i="39" s="1"/>
  <c r="G46" i="32"/>
  <c r="H46" i="39" s="1"/>
  <c r="G30" i="32"/>
  <c r="H30" i="39" s="1"/>
  <c r="G45" i="32"/>
  <c r="H45" i="39" s="1"/>
  <c r="G21" i="32"/>
  <c r="H21" i="39" s="1"/>
  <c r="G9" i="32"/>
  <c r="H9" i="39" s="1"/>
  <c r="G23" i="32"/>
  <c r="H23" i="39" s="1"/>
  <c r="G11" i="32"/>
  <c r="H11" i="39" s="1"/>
  <c r="G43" i="32"/>
  <c r="H43" i="39" s="1"/>
  <c r="G26" i="32"/>
  <c r="H26" i="39" s="1"/>
  <c r="G42" i="32"/>
  <c r="H42" i="39" s="1"/>
  <c r="G39" i="32"/>
  <c r="H39" i="39" s="1"/>
  <c r="G22" i="32"/>
  <c r="H22" i="39" s="1"/>
  <c r="G53" i="32"/>
  <c r="H53" i="39" s="1"/>
  <c r="G41" i="32"/>
  <c r="H41" i="39" s="1"/>
  <c r="G29" i="32"/>
  <c r="H29" i="39" s="1"/>
  <c r="G17" i="32"/>
  <c r="H17" i="39" s="1"/>
  <c r="G51" i="39"/>
  <c r="G27" i="39"/>
  <c r="G41" i="39"/>
  <c r="G12" i="39"/>
  <c r="G43" i="39"/>
  <c r="G7" i="39"/>
  <c r="G29" i="39"/>
  <c r="G50" i="39"/>
  <c r="G36" i="39"/>
  <c r="G31" i="39"/>
  <c r="G25" i="39"/>
  <c r="G14" i="39"/>
  <c r="G53" i="39"/>
  <c r="G28" i="39"/>
  <c r="G17" i="39"/>
  <c r="G24" i="39"/>
  <c r="G38" i="39"/>
  <c r="G19" i="39"/>
  <c r="G13" i="39"/>
  <c r="G11" i="31"/>
  <c r="G52" i="31"/>
  <c r="G40" i="31"/>
  <c r="G44" i="31"/>
  <c r="G32" i="31"/>
  <c r="G20" i="31"/>
  <c r="G8" i="31"/>
  <c r="G55" i="31" s="1"/>
  <c r="G30" i="10"/>
  <c r="G16" i="10"/>
  <c r="H33" i="39" l="1"/>
  <c r="I33" i="39" s="1"/>
  <c r="G55" i="32"/>
  <c r="C27" i="29"/>
  <c r="I27" i="29" s="1"/>
  <c r="F456" i="12"/>
  <c r="F467" i="12"/>
  <c r="F476" i="12"/>
  <c r="F481" i="12"/>
  <c r="F464" i="12"/>
  <c r="F480" i="12"/>
  <c r="F477" i="12"/>
  <c r="F469" i="12"/>
  <c r="F463" i="12"/>
  <c r="F475" i="12"/>
  <c r="F459" i="12"/>
  <c r="F474" i="12"/>
  <c r="F458" i="12"/>
  <c r="F462" i="12"/>
  <c r="F470" i="12"/>
  <c r="F471" i="12"/>
  <c r="F473" i="12"/>
  <c r="F455" i="12"/>
  <c r="F457" i="12"/>
  <c r="F461" i="12"/>
  <c r="F479" i="12"/>
  <c r="F478" i="12"/>
  <c r="F472" i="12"/>
  <c r="F468" i="12"/>
  <c r="F466" i="12"/>
  <c r="J30" i="29"/>
  <c r="F750" i="12"/>
  <c r="F527" i="12"/>
  <c r="I31" i="39"/>
  <c r="F74" i="12"/>
  <c r="F75" i="12"/>
  <c r="F85" i="12"/>
  <c r="F56" i="12"/>
  <c r="F91" i="12"/>
  <c r="F81" i="12"/>
  <c r="F89" i="12"/>
  <c r="F77" i="12"/>
  <c r="F87" i="12"/>
  <c r="F57" i="12"/>
  <c r="F65" i="12"/>
  <c r="F60" i="12"/>
  <c r="F64" i="12"/>
  <c r="F83" i="12"/>
  <c r="F62" i="12"/>
  <c r="F59" i="12"/>
  <c r="F58" i="12"/>
  <c r="F68" i="12"/>
  <c r="F84" i="12"/>
  <c r="F69" i="12"/>
  <c r="F88" i="12"/>
  <c r="F72" i="12"/>
  <c r="F80" i="12"/>
  <c r="F76" i="12"/>
  <c r="F86" i="12"/>
  <c r="F79" i="12"/>
  <c r="F61" i="12"/>
  <c r="F67" i="12"/>
  <c r="F739" i="12"/>
  <c r="I36" i="39"/>
  <c r="F778" i="12"/>
  <c r="F766" i="12"/>
  <c r="H8" i="31"/>
  <c r="H20" i="31"/>
  <c r="G20" i="39" s="1"/>
  <c r="I20" i="39" s="1"/>
  <c r="H44" i="31"/>
  <c r="G44" i="39" s="1"/>
  <c r="I44" i="39" s="1"/>
  <c r="I16" i="39"/>
  <c r="H32" i="31"/>
  <c r="G32" i="39" s="1"/>
  <c r="I32" i="39" s="1"/>
  <c r="H40" i="31"/>
  <c r="G40" i="39" s="1"/>
  <c r="I40" i="39" s="1"/>
  <c r="I15" i="39"/>
  <c r="H52" i="31"/>
  <c r="G52" i="39" s="1"/>
  <c r="I52" i="39" s="1"/>
  <c r="H11" i="31"/>
  <c r="G11" i="39" s="1"/>
  <c r="I11" i="39" s="1"/>
  <c r="I18" i="39"/>
  <c r="I38" i="39"/>
  <c r="I43" i="39"/>
  <c r="I5" i="39"/>
  <c r="I30" i="39"/>
  <c r="I54" i="39"/>
  <c r="I7" i="39"/>
  <c r="I47" i="39"/>
  <c r="I24" i="39"/>
  <c r="I49" i="39"/>
  <c r="I42" i="39"/>
  <c r="I51" i="39"/>
  <c r="I14" i="39"/>
  <c r="I25" i="39"/>
  <c r="I39" i="39"/>
  <c r="I50" i="39"/>
  <c r="C8" i="29"/>
  <c r="J8" i="29" s="1"/>
  <c r="I19" i="39"/>
  <c r="F157" i="12"/>
  <c r="F90" i="12"/>
  <c r="I6" i="39"/>
  <c r="I9" i="39"/>
  <c r="I35" i="39"/>
  <c r="H55" i="39"/>
  <c r="I21" i="39"/>
  <c r="I23" i="39"/>
  <c r="I48" i="39"/>
  <c r="I37" i="39"/>
  <c r="I10" i="39"/>
  <c r="I29" i="39"/>
  <c r="I17" i="39"/>
  <c r="F266" i="12"/>
  <c r="I26" i="39"/>
  <c r="I46" i="39"/>
  <c r="F722" i="12"/>
  <c r="I41" i="39"/>
  <c r="I28" i="39"/>
  <c r="I27" i="39"/>
  <c r="F263" i="12"/>
  <c r="I22" i="39"/>
  <c r="I13" i="39"/>
  <c r="I53" i="39"/>
  <c r="F252" i="12"/>
  <c r="I45" i="39"/>
  <c r="I34" i="39"/>
  <c r="F247" i="12"/>
  <c r="F360" i="12"/>
  <c r="F246" i="12"/>
  <c r="F73" i="12"/>
  <c r="F71" i="12"/>
  <c r="F55" i="12"/>
  <c r="C9" i="29"/>
  <c r="J9" i="29" s="1"/>
  <c r="F361" i="12"/>
  <c r="F733" i="12"/>
  <c r="F255" i="12"/>
  <c r="F260" i="12"/>
  <c r="F258" i="12"/>
  <c r="F390" i="12"/>
  <c r="F82" i="12"/>
  <c r="F707" i="12"/>
  <c r="F352" i="12"/>
  <c r="F757" i="12"/>
  <c r="F717" i="12"/>
  <c r="F386" i="12"/>
  <c r="F651" i="12"/>
  <c r="F78" i="12"/>
  <c r="F63" i="12"/>
  <c r="F70" i="12"/>
  <c r="F723" i="12"/>
  <c r="F267" i="12"/>
  <c r="F122" i="12"/>
  <c r="I12" i="39"/>
  <c r="F718" i="12"/>
  <c r="F716" i="12"/>
  <c r="F359" i="12"/>
  <c r="F712" i="12"/>
  <c r="F355" i="12"/>
  <c r="F270" i="12"/>
  <c r="C17" i="29"/>
  <c r="J17" i="29" s="1"/>
  <c r="F554" i="12"/>
  <c r="F353" i="12"/>
  <c r="F686" i="12"/>
  <c r="F388" i="12"/>
  <c r="F268" i="12"/>
  <c r="F749" i="12"/>
  <c r="F729" i="12"/>
  <c r="F294" i="12"/>
  <c r="F779" i="12"/>
  <c r="F754" i="12"/>
  <c r="F351" i="12"/>
  <c r="C26" i="29"/>
  <c r="J26" i="29" s="1"/>
  <c r="F759" i="12"/>
  <c r="F742" i="12"/>
  <c r="F760" i="12"/>
  <c r="F358" i="12"/>
  <c r="F734" i="12"/>
  <c r="F744" i="12"/>
  <c r="F764" i="12"/>
  <c r="F748" i="12"/>
  <c r="F711" i="12"/>
  <c r="F356" i="12"/>
  <c r="F732" i="12"/>
  <c r="F747" i="12"/>
  <c r="F775" i="12"/>
  <c r="F292" i="12"/>
  <c r="F708" i="12"/>
  <c r="F357" i="12"/>
  <c r="F777" i="12"/>
  <c r="F768" i="12"/>
  <c r="F763" i="12"/>
  <c r="F124" i="12"/>
  <c r="F710" i="12"/>
  <c r="F391" i="12"/>
  <c r="F647" i="12"/>
  <c r="F767" i="12"/>
  <c r="F751" i="12"/>
  <c r="C7" i="29"/>
  <c r="I7" i="29" s="1"/>
  <c r="F745" i="12"/>
  <c r="F756" i="12"/>
  <c r="F655" i="12"/>
  <c r="F350" i="12"/>
  <c r="F354" i="12"/>
  <c r="F735" i="12"/>
  <c r="F755" i="12"/>
  <c r="F105" i="12"/>
  <c r="F706" i="12"/>
  <c r="F387" i="12"/>
  <c r="F782" i="12"/>
  <c r="F741" i="12"/>
  <c r="F762" i="12"/>
  <c r="F721" i="12"/>
  <c r="F715" i="12"/>
  <c r="F720" i="12"/>
  <c r="F714" i="12"/>
  <c r="F746" i="12"/>
  <c r="F109" i="12"/>
  <c r="F646" i="12"/>
  <c r="F773" i="12"/>
  <c r="F529" i="12"/>
  <c r="F684" i="12"/>
  <c r="F642" i="12"/>
  <c r="F758" i="12"/>
  <c r="F769" i="12"/>
  <c r="F776" i="12"/>
  <c r="F761" i="12"/>
  <c r="F524" i="12"/>
  <c r="F725" i="12"/>
  <c r="F434" i="12"/>
  <c r="F709" i="12"/>
  <c r="F719" i="12"/>
  <c r="F713" i="12"/>
  <c r="F737" i="12"/>
  <c r="F417" i="12"/>
  <c r="F685" i="12"/>
  <c r="F293" i="12"/>
  <c r="F426" i="12"/>
  <c r="F253" i="12"/>
  <c r="F241" i="12"/>
  <c r="F269" i="12"/>
  <c r="F421" i="12"/>
  <c r="F414" i="12"/>
  <c r="F251" i="12"/>
  <c r="F254" i="12"/>
  <c r="F257" i="12"/>
  <c r="F770" i="12"/>
  <c r="F780" i="12"/>
  <c r="F743" i="12"/>
  <c r="F730" i="12"/>
  <c r="F295" i="12"/>
  <c r="F653" i="12"/>
  <c r="F399" i="12"/>
  <c r="F318" i="12"/>
  <c r="F433" i="12"/>
  <c r="F429" i="12"/>
  <c r="F422" i="12"/>
  <c r="F242" i="12"/>
  <c r="F262" i="12"/>
  <c r="F245" i="12"/>
  <c r="F327" i="12"/>
  <c r="F437" i="12"/>
  <c r="F265" i="12"/>
  <c r="F250" i="12"/>
  <c r="F261" i="12"/>
  <c r="F123" i="12"/>
  <c r="F648" i="12"/>
  <c r="F781" i="12"/>
  <c r="F645" i="12"/>
  <c r="F774" i="12"/>
  <c r="F772" i="12"/>
  <c r="F411" i="12"/>
  <c r="F322" i="12"/>
  <c r="F436" i="12"/>
  <c r="F407" i="12"/>
  <c r="F410" i="12"/>
  <c r="F424" i="12"/>
  <c r="F240" i="12"/>
  <c r="F256" i="12"/>
  <c r="F435" i="12"/>
  <c r="F321" i="12"/>
  <c r="F412" i="12"/>
  <c r="F264" i="12"/>
  <c r="F249" i="12"/>
  <c r="F244" i="12"/>
  <c r="F650" i="12"/>
  <c r="F121" i="12"/>
  <c r="F771" i="12"/>
  <c r="F752" i="12"/>
  <c r="F738" i="12"/>
  <c r="F736" i="12"/>
  <c r="F409" i="12"/>
  <c r="F428" i="12"/>
  <c r="F400" i="12"/>
  <c r="F319" i="12"/>
  <c r="F405" i="12"/>
  <c r="F248" i="12"/>
  <c r="F243" i="12"/>
  <c r="F259" i="12"/>
  <c r="F753" i="12"/>
  <c r="F731" i="12"/>
  <c r="F765" i="12"/>
  <c r="F740" i="12"/>
  <c r="F654" i="12"/>
  <c r="F419" i="12"/>
  <c r="F320" i="12"/>
  <c r="F528" i="12"/>
  <c r="F526" i="12"/>
  <c r="F324" i="12"/>
  <c r="F325" i="12"/>
  <c r="F416" i="12"/>
  <c r="F402" i="12"/>
  <c r="F328" i="12"/>
  <c r="F525" i="12"/>
  <c r="F420" i="12"/>
  <c r="F432" i="12"/>
  <c r="F404" i="12"/>
  <c r="F330" i="12"/>
  <c r="C6" i="29"/>
  <c r="F523" i="12"/>
  <c r="F522" i="12"/>
  <c r="F408" i="12"/>
  <c r="F431" i="12"/>
  <c r="F427" i="12"/>
  <c r="F425" i="12"/>
  <c r="F521" i="12"/>
  <c r="F323" i="12"/>
  <c r="F430" i="12"/>
  <c r="F415" i="12"/>
  <c r="F413" i="12"/>
  <c r="F520" i="12"/>
  <c r="F423" i="12"/>
  <c r="F418" i="12"/>
  <c r="F403" i="12"/>
  <c r="F401" i="12"/>
  <c r="F326" i="12"/>
  <c r="F406" i="12"/>
  <c r="F331" i="12"/>
  <c r="I16" i="29"/>
  <c r="I25" i="29"/>
  <c r="C15" i="29"/>
  <c r="J15" i="29" s="1"/>
  <c r="F304" i="12"/>
  <c r="F316" i="12"/>
  <c r="F376" i="12"/>
  <c r="F305" i="12"/>
  <c r="F317" i="12"/>
  <c r="F377" i="12"/>
  <c r="F297" i="12"/>
  <c r="F393" i="12"/>
  <c r="F306" i="12"/>
  <c r="F378" i="12"/>
  <c r="F369" i="12"/>
  <c r="F307" i="12"/>
  <c r="F379" i="12"/>
  <c r="F309" i="12"/>
  <c r="F296" i="12"/>
  <c r="F308" i="12"/>
  <c r="F380" i="12"/>
  <c r="F392" i="12"/>
  <c r="F381" i="12"/>
  <c r="F298" i="12"/>
  <c r="F310" i="12"/>
  <c r="F370" i="12"/>
  <c r="F382" i="12"/>
  <c r="F394" i="12"/>
  <c r="F313" i="12"/>
  <c r="F372" i="12"/>
  <c r="F398" i="12"/>
  <c r="F385" i="12"/>
  <c r="F302" i="12"/>
  <c r="F303" i="12"/>
  <c r="F396" i="12"/>
  <c r="F371" i="12"/>
  <c r="F314" i="12"/>
  <c r="F373" i="12"/>
  <c r="F301" i="12"/>
  <c r="F315" i="12"/>
  <c r="F374" i="12"/>
  <c r="F349" i="12"/>
  <c r="F375" i="12"/>
  <c r="F362" i="12"/>
  <c r="F363" i="12"/>
  <c r="F312" i="12"/>
  <c r="F383" i="12"/>
  <c r="F299" i="12"/>
  <c r="F384" i="12"/>
  <c r="F300" i="12"/>
  <c r="F395" i="12"/>
  <c r="F311" i="12"/>
  <c r="F397" i="12"/>
  <c r="C23" i="29"/>
  <c r="J23" i="29" s="1"/>
  <c r="F534" i="12"/>
  <c r="F535" i="12"/>
  <c r="F537" i="12"/>
  <c r="F541" i="12"/>
  <c r="F531" i="12"/>
  <c r="F530" i="12"/>
  <c r="C13" i="29"/>
  <c r="C40" i="29" s="1"/>
  <c r="F172" i="12"/>
  <c r="F184" i="12"/>
  <c r="F173" i="12"/>
  <c r="F185" i="12"/>
  <c r="F174" i="12"/>
  <c r="F186" i="12"/>
  <c r="F175" i="12"/>
  <c r="F187" i="12"/>
  <c r="F177" i="12"/>
  <c r="F176" i="12"/>
  <c r="F178" i="12"/>
  <c r="F179" i="12"/>
  <c r="F183" i="12"/>
  <c r="F182" i="12"/>
  <c r="F171" i="12"/>
  <c r="F180" i="12"/>
  <c r="F181" i="12"/>
  <c r="C20" i="29"/>
  <c r="J20" i="29" s="1"/>
  <c r="F670" i="12"/>
  <c r="C10" i="29"/>
  <c r="I10" i="29" s="1"/>
  <c r="F100" i="12"/>
  <c r="F112" i="12"/>
  <c r="F101" i="12"/>
  <c r="F113" i="12"/>
  <c r="F125" i="12"/>
  <c r="F129" i="12"/>
  <c r="F102" i="12"/>
  <c r="F114" i="12"/>
  <c r="F126" i="12"/>
  <c r="F103" i="12"/>
  <c r="F115" i="12"/>
  <c r="F127" i="12"/>
  <c r="F93" i="12"/>
  <c r="F92" i="12"/>
  <c r="F104" i="12"/>
  <c r="F116" i="12"/>
  <c r="F128" i="12"/>
  <c r="F117" i="12"/>
  <c r="F94" i="12"/>
  <c r="F106" i="12"/>
  <c r="F118" i="12"/>
  <c r="F130" i="12"/>
  <c r="F95" i="12"/>
  <c r="F107" i="12"/>
  <c r="F119" i="12"/>
  <c r="F131" i="12"/>
  <c r="F96" i="12"/>
  <c r="F132" i="12"/>
  <c r="F97" i="12"/>
  <c r="F133" i="12"/>
  <c r="F110" i="12"/>
  <c r="F98" i="12"/>
  <c r="F134" i="12"/>
  <c r="F99" i="12"/>
  <c r="F111" i="12"/>
  <c r="F120" i="12"/>
  <c r="F108" i="12"/>
  <c r="C24" i="29"/>
  <c r="C51" i="29" s="1"/>
  <c r="F556" i="12"/>
  <c r="F557" i="12"/>
  <c r="F558" i="12"/>
  <c r="F536" i="12"/>
  <c r="F538" i="12"/>
  <c r="F550" i="12"/>
  <c r="F540" i="12"/>
  <c r="F551" i="12"/>
  <c r="F553" i="12"/>
  <c r="F555" i="12"/>
  <c r="F539" i="12"/>
  <c r="C5" i="29"/>
  <c r="J5" i="29" s="1"/>
  <c r="F532" i="12"/>
  <c r="F544" i="12"/>
  <c r="F533" i="12"/>
  <c r="F545" i="12"/>
  <c r="F546" i="12"/>
  <c r="F549" i="12"/>
  <c r="F547" i="12"/>
  <c r="F548" i="12"/>
  <c r="F542" i="12"/>
  <c r="F543" i="12"/>
  <c r="F48" i="12"/>
  <c r="F49" i="12"/>
  <c r="F50" i="12"/>
  <c r="F51" i="12"/>
  <c r="C11" i="29"/>
  <c r="J11" i="29" s="1"/>
  <c r="F509" i="12"/>
  <c r="F513" i="12"/>
  <c r="F510" i="12"/>
  <c r="F511" i="12"/>
  <c r="F512" i="12"/>
  <c r="F514" i="12"/>
  <c r="F516" i="12"/>
  <c r="F517" i="12"/>
  <c r="F515" i="12"/>
  <c r="F518" i="12"/>
  <c r="F519" i="12"/>
  <c r="C29" i="29"/>
  <c r="J29" i="29" s="1"/>
  <c r="F568" i="12"/>
  <c r="F580" i="12"/>
  <c r="F592" i="12"/>
  <c r="F604" i="12"/>
  <c r="F616" i="12"/>
  <c r="F628" i="12"/>
  <c r="F561" i="12"/>
  <c r="F621" i="12"/>
  <c r="F569" i="12"/>
  <c r="F581" i="12"/>
  <c r="F593" i="12"/>
  <c r="F605" i="12"/>
  <c r="F617" i="12"/>
  <c r="F629" i="12"/>
  <c r="F573" i="12"/>
  <c r="F633" i="12"/>
  <c r="F570" i="12"/>
  <c r="F582" i="12"/>
  <c r="F594" i="12"/>
  <c r="F606" i="12"/>
  <c r="F618" i="12"/>
  <c r="F630" i="12"/>
  <c r="F609" i="12"/>
  <c r="F559" i="12"/>
  <c r="F571" i="12"/>
  <c r="F583" i="12"/>
  <c r="F595" i="12"/>
  <c r="F607" i="12"/>
  <c r="F619" i="12"/>
  <c r="F631" i="12"/>
  <c r="F597" i="12"/>
  <c r="F560" i="12"/>
  <c r="F572" i="12"/>
  <c r="F584" i="12"/>
  <c r="F596" i="12"/>
  <c r="F608" i="12"/>
  <c r="F620" i="12"/>
  <c r="F632" i="12"/>
  <c r="F585" i="12"/>
  <c r="F562" i="12"/>
  <c r="F574" i="12"/>
  <c r="F586" i="12"/>
  <c r="F598" i="12"/>
  <c r="F610" i="12"/>
  <c r="F622" i="12"/>
  <c r="F634" i="12"/>
  <c r="F575" i="12"/>
  <c r="F601" i="12"/>
  <c r="F627" i="12"/>
  <c r="F639" i="12"/>
  <c r="F615" i="12"/>
  <c r="F590" i="12"/>
  <c r="F591" i="12"/>
  <c r="F566" i="12"/>
  <c r="F576" i="12"/>
  <c r="F602" i="12"/>
  <c r="F635" i="12"/>
  <c r="F587" i="12"/>
  <c r="F589" i="12"/>
  <c r="F565" i="12"/>
  <c r="F577" i="12"/>
  <c r="F603" i="12"/>
  <c r="F636" i="12"/>
  <c r="F588" i="12"/>
  <c r="F624" i="12"/>
  <c r="F567" i="12"/>
  <c r="F578" i="12"/>
  <c r="F611" i="12"/>
  <c r="F637" i="12"/>
  <c r="F614" i="12"/>
  <c r="F564" i="12"/>
  <c r="F625" i="12"/>
  <c r="F600" i="12"/>
  <c r="F579" i="12"/>
  <c r="F612" i="12"/>
  <c r="F638" i="12"/>
  <c r="F613" i="12"/>
  <c r="F563" i="12"/>
  <c r="F623" i="12"/>
  <c r="F599" i="12"/>
  <c r="F626" i="12"/>
  <c r="C21" i="29"/>
  <c r="J21" i="29" s="1"/>
  <c r="F726" i="12"/>
  <c r="C12" i="29"/>
  <c r="J12" i="29" s="1"/>
  <c r="F136" i="12"/>
  <c r="F148" i="12"/>
  <c r="F160" i="12"/>
  <c r="F280" i="12"/>
  <c r="F137" i="12"/>
  <c r="F149" i="12"/>
  <c r="F161" i="12"/>
  <c r="F281" i="12"/>
  <c r="F165" i="12"/>
  <c r="F138" i="12"/>
  <c r="F150" i="12"/>
  <c r="F162" i="12"/>
  <c r="F282" i="12"/>
  <c r="F285" i="12"/>
  <c r="F139" i="12"/>
  <c r="F151" i="12"/>
  <c r="F163" i="12"/>
  <c r="F271" i="12"/>
  <c r="F283" i="12"/>
  <c r="F141" i="12"/>
  <c r="F140" i="12"/>
  <c r="F152" i="12"/>
  <c r="F164" i="12"/>
  <c r="F272" i="12"/>
  <c r="F284" i="12"/>
  <c r="F153" i="12"/>
  <c r="F273" i="12"/>
  <c r="F142" i="12"/>
  <c r="F154" i="12"/>
  <c r="F166" i="12"/>
  <c r="F274" i="12"/>
  <c r="F286" i="12"/>
  <c r="F143" i="12"/>
  <c r="F155" i="12"/>
  <c r="F167" i="12"/>
  <c r="F168" i="12"/>
  <c r="F287" i="12"/>
  <c r="F145" i="12"/>
  <c r="F147" i="12"/>
  <c r="F156" i="12"/>
  <c r="F278" i="12"/>
  <c r="F169" i="12"/>
  <c r="F288" i="12"/>
  <c r="F277" i="12"/>
  <c r="F170" i="12"/>
  <c r="F289" i="12"/>
  <c r="F159" i="12"/>
  <c r="F279" i="12"/>
  <c r="F135" i="12"/>
  <c r="F290" i="12"/>
  <c r="F275" i="12"/>
  <c r="F276" i="12"/>
  <c r="F144" i="12"/>
  <c r="F291" i="12"/>
  <c r="F146" i="12"/>
  <c r="F158" i="12"/>
  <c r="C28" i="29"/>
  <c r="J28" i="29" s="1"/>
  <c r="F52" i="12"/>
  <c r="F448" i="12"/>
  <c r="F484" i="12"/>
  <c r="F496" i="12"/>
  <c r="F508" i="12"/>
  <c r="F784" i="12"/>
  <c r="F441" i="12"/>
  <c r="F501" i="12"/>
  <c r="F53" i="12"/>
  <c r="F449" i="12"/>
  <c r="F485" i="12"/>
  <c r="F497" i="12"/>
  <c r="F785" i="12"/>
  <c r="F453" i="12"/>
  <c r="F54" i="12"/>
  <c r="F438" i="12"/>
  <c r="F450" i="12"/>
  <c r="F486" i="12"/>
  <c r="F498" i="12"/>
  <c r="F786" i="12"/>
  <c r="F489" i="12"/>
  <c r="F439" i="12"/>
  <c r="F451" i="12"/>
  <c r="F487" i="12"/>
  <c r="F499" i="12"/>
  <c r="F787" i="12"/>
  <c r="F440" i="12"/>
  <c r="F452" i="12"/>
  <c r="F488" i="12"/>
  <c r="F500" i="12"/>
  <c r="F788" i="12"/>
  <c r="F442" i="12"/>
  <c r="F454" i="12"/>
  <c r="F490" i="12"/>
  <c r="F502" i="12"/>
  <c r="F483" i="12"/>
  <c r="F446" i="12"/>
  <c r="F447" i="12"/>
  <c r="F783" i="12"/>
  <c r="F491" i="12"/>
  <c r="F443" i="12"/>
  <c r="F503" i="12"/>
  <c r="F445" i="12"/>
  <c r="F505" i="12"/>
  <c r="F492" i="12"/>
  <c r="F504" i="12"/>
  <c r="F493" i="12"/>
  <c r="F495" i="12"/>
  <c r="F444" i="12"/>
  <c r="F506" i="12"/>
  <c r="F507" i="12"/>
  <c r="F494" i="12"/>
  <c r="F482" i="12"/>
  <c r="C22" i="29"/>
  <c r="C49" i="29" s="1"/>
  <c r="F340" i="12"/>
  <c r="F364" i="12"/>
  <c r="F345" i="12"/>
  <c r="F341" i="12"/>
  <c r="F365" i="12"/>
  <c r="F333" i="12"/>
  <c r="F342" i="12"/>
  <c r="F366" i="12"/>
  <c r="F343" i="12"/>
  <c r="F367" i="12"/>
  <c r="F332" i="12"/>
  <c r="F344" i="12"/>
  <c r="F368" i="12"/>
  <c r="F334" i="12"/>
  <c r="F346" i="12"/>
  <c r="F339" i="12"/>
  <c r="F347" i="12"/>
  <c r="F338" i="12"/>
  <c r="F348" i="12"/>
  <c r="F336" i="12"/>
  <c r="F337" i="12"/>
  <c r="F335" i="12"/>
  <c r="C18" i="29"/>
  <c r="J18" i="29" s="1"/>
  <c r="F643" i="12"/>
  <c r="C14" i="29"/>
  <c r="J14" i="29" s="1"/>
  <c r="F196" i="12"/>
  <c r="F208" i="12"/>
  <c r="F220" i="12"/>
  <c r="F232" i="12"/>
  <c r="F197" i="12"/>
  <c r="F209" i="12"/>
  <c r="F221" i="12"/>
  <c r="F233" i="12"/>
  <c r="F201" i="12"/>
  <c r="F237" i="12"/>
  <c r="F198" i="12"/>
  <c r="F210" i="12"/>
  <c r="F222" i="12"/>
  <c r="F234" i="12"/>
  <c r="F199" i="12"/>
  <c r="F211" i="12"/>
  <c r="F223" i="12"/>
  <c r="F235" i="12"/>
  <c r="F213" i="12"/>
  <c r="F188" i="12"/>
  <c r="F200" i="12"/>
  <c r="F212" i="12"/>
  <c r="F224" i="12"/>
  <c r="F236" i="12"/>
  <c r="F189" i="12"/>
  <c r="F225" i="12"/>
  <c r="F190" i="12"/>
  <c r="F202" i="12"/>
  <c r="F214" i="12"/>
  <c r="F226" i="12"/>
  <c r="F238" i="12"/>
  <c r="F195" i="12"/>
  <c r="F228" i="12"/>
  <c r="F227" i="12"/>
  <c r="F203" i="12"/>
  <c r="F229" i="12"/>
  <c r="F215" i="12"/>
  <c r="F191" i="12"/>
  <c r="F194" i="12"/>
  <c r="F204" i="12"/>
  <c r="F230" i="12"/>
  <c r="F216" i="12"/>
  <c r="F192" i="12"/>
  <c r="F193" i="12"/>
  <c r="F205" i="12"/>
  <c r="F231" i="12"/>
  <c r="F218" i="12"/>
  <c r="F219" i="12"/>
  <c r="F206" i="12"/>
  <c r="F239" i="12"/>
  <c r="F207" i="12"/>
  <c r="F217" i="12"/>
  <c r="C4" i="29"/>
  <c r="J4" i="29" s="1"/>
  <c r="F13" i="12"/>
  <c r="F14" i="12"/>
  <c r="F15" i="12"/>
  <c r="F16" i="12"/>
  <c r="F17" i="12"/>
  <c r="F6" i="12"/>
  <c r="F11" i="12"/>
  <c r="F28" i="12"/>
  <c r="F40" i="12"/>
  <c r="F12" i="12"/>
  <c r="F29" i="12"/>
  <c r="F41" i="12"/>
  <c r="F21" i="12"/>
  <c r="F18" i="12"/>
  <c r="F30" i="12"/>
  <c r="F19" i="12"/>
  <c r="F31" i="12"/>
  <c r="F43" i="12"/>
  <c r="F45" i="12"/>
  <c r="F20" i="12"/>
  <c r="F32" i="12"/>
  <c r="F44" i="12"/>
  <c r="F33" i="12"/>
  <c r="F22" i="12"/>
  <c r="F34" i="12"/>
  <c r="F46" i="12"/>
  <c r="F23" i="12"/>
  <c r="F35" i="12"/>
  <c r="F47" i="12"/>
  <c r="F24" i="12"/>
  <c r="F5" i="12"/>
  <c r="F38" i="12"/>
  <c r="F25" i="12"/>
  <c r="F7" i="12"/>
  <c r="F10" i="12"/>
  <c r="F26" i="12"/>
  <c r="F8" i="12"/>
  <c r="F9" i="12"/>
  <c r="F27" i="12"/>
  <c r="F36" i="12"/>
  <c r="F37" i="12"/>
  <c r="F39" i="12"/>
  <c r="C19" i="29"/>
  <c r="C46" i="29" s="1"/>
  <c r="F640" i="12"/>
  <c r="F664" i="12"/>
  <c r="F676" i="12"/>
  <c r="F688" i="12"/>
  <c r="F700" i="12"/>
  <c r="F693" i="12"/>
  <c r="F641" i="12"/>
  <c r="F665" i="12"/>
  <c r="F677" i="12"/>
  <c r="F689" i="12"/>
  <c r="F701" i="12"/>
  <c r="F681" i="12"/>
  <c r="F42" i="12"/>
  <c r="F666" i="12"/>
  <c r="F678" i="12"/>
  <c r="F690" i="12"/>
  <c r="F702" i="12"/>
  <c r="F669" i="12"/>
  <c r="F667" i="12"/>
  <c r="F679" i="12"/>
  <c r="F691" i="12"/>
  <c r="F703" i="12"/>
  <c r="F727" i="12"/>
  <c r="F657" i="12"/>
  <c r="F644" i="12"/>
  <c r="F656" i="12"/>
  <c r="F668" i="12"/>
  <c r="F680" i="12"/>
  <c r="F692" i="12"/>
  <c r="F704" i="12"/>
  <c r="F728" i="12"/>
  <c r="F705" i="12"/>
  <c r="F658" i="12"/>
  <c r="F682" i="12"/>
  <c r="F694" i="12"/>
  <c r="F660" i="12"/>
  <c r="F699" i="12"/>
  <c r="F661" i="12"/>
  <c r="F687" i="12"/>
  <c r="F673" i="12"/>
  <c r="F649" i="12"/>
  <c r="F659" i="12"/>
  <c r="F662" i="12"/>
  <c r="F695" i="12"/>
  <c r="F672" i="12"/>
  <c r="F675" i="12"/>
  <c r="F663" i="12"/>
  <c r="F696" i="12"/>
  <c r="F698" i="12"/>
  <c r="F674" i="12"/>
  <c r="F671" i="12"/>
  <c r="F697" i="12"/>
  <c r="F683" i="12"/>
  <c r="H6" i="30"/>
  <c r="I6" i="30"/>
  <c r="J6" i="30"/>
  <c r="K6" i="30"/>
  <c r="H7" i="30"/>
  <c r="I7" i="30"/>
  <c r="J7" i="30"/>
  <c r="K7" i="30"/>
  <c r="H8" i="30"/>
  <c r="I8" i="30"/>
  <c r="J8" i="30"/>
  <c r="K8" i="30"/>
  <c r="H9" i="30"/>
  <c r="I9" i="30"/>
  <c r="J9" i="30"/>
  <c r="K9" i="30"/>
  <c r="H10" i="30"/>
  <c r="I10" i="30"/>
  <c r="J10" i="30"/>
  <c r="K10" i="30"/>
  <c r="H11" i="30"/>
  <c r="I11" i="30"/>
  <c r="J11" i="30"/>
  <c r="K11" i="30"/>
  <c r="H12" i="30"/>
  <c r="I12" i="30"/>
  <c r="J12" i="30"/>
  <c r="K12" i="30"/>
  <c r="H13" i="30"/>
  <c r="I13" i="30"/>
  <c r="J13" i="30"/>
  <c r="K13" i="30"/>
  <c r="H14" i="30"/>
  <c r="I14" i="30"/>
  <c r="J14" i="30"/>
  <c r="K14" i="30"/>
  <c r="H15" i="30"/>
  <c r="I15" i="30"/>
  <c r="J15" i="30"/>
  <c r="K15" i="30"/>
  <c r="H16" i="30"/>
  <c r="I16" i="30"/>
  <c r="J16" i="30"/>
  <c r="K16" i="30"/>
  <c r="H17" i="30"/>
  <c r="I17" i="30"/>
  <c r="J17" i="30"/>
  <c r="K17" i="30"/>
  <c r="H18" i="30"/>
  <c r="I18" i="30"/>
  <c r="J18" i="30"/>
  <c r="K18" i="30"/>
  <c r="H19" i="30"/>
  <c r="I19" i="30"/>
  <c r="J19" i="30"/>
  <c r="K19" i="30"/>
  <c r="H20" i="30"/>
  <c r="I20" i="30"/>
  <c r="J20" i="30"/>
  <c r="K20" i="30"/>
  <c r="H21" i="30"/>
  <c r="I21" i="30"/>
  <c r="J21" i="30"/>
  <c r="K21" i="30"/>
  <c r="H22" i="30"/>
  <c r="I22" i="30"/>
  <c r="J22" i="30"/>
  <c r="K22" i="30"/>
  <c r="H23" i="30"/>
  <c r="I23" i="30"/>
  <c r="J23" i="30"/>
  <c r="K23" i="30"/>
  <c r="H24" i="30"/>
  <c r="I24" i="30"/>
  <c r="J24" i="30"/>
  <c r="K24" i="30"/>
  <c r="H25" i="30"/>
  <c r="I25" i="30"/>
  <c r="J25" i="30"/>
  <c r="K25" i="30"/>
  <c r="H26" i="30"/>
  <c r="I26" i="30"/>
  <c r="J26" i="30"/>
  <c r="K26" i="30"/>
  <c r="H27" i="30"/>
  <c r="I27" i="30"/>
  <c r="J27" i="30"/>
  <c r="K27" i="30"/>
  <c r="H28" i="30"/>
  <c r="I28" i="30"/>
  <c r="J28" i="30"/>
  <c r="K28" i="30"/>
  <c r="H29" i="30"/>
  <c r="I29" i="30"/>
  <c r="J29" i="30"/>
  <c r="K29" i="30"/>
  <c r="H30" i="30"/>
  <c r="I30" i="30"/>
  <c r="J30" i="30"/>
  <c r="K30" i="30"/>
  <c r="H31" i="30"/>
  <c r="I31" i="30"/>
  <c r="J31" i="30"/>
  <c r="K31" i="30"/>
  <c r="H32" i="30"/>
  <c r="I32" i="30"/>
  <c r="J32" i="30"/>
  <c r="K32" i="30"/>
  <c r="H33" i="30"/>
  <c r="I33" i="30"/>
  <c r="J33" i="30"/>
  <c r="K33" i="30"/>
  <c r="H34" i="30"/>
  <c r="I34" i="30"/>
  <c r="J34" i="30"/>
  <c r="K34" i="30"/>
  <c r="H35" i="30"/>
  <c r="I35" i="30"/>
  <c r="J35" i="30"/>
  <c r="K35" i="30"/>
  <c r="H36" i="30"/>
  <c r="I36" i="30"/>
  <c r="J36" i="30"/>
  <c r="K36" i="30"/>
  <c r="H37" i="30"/>
  <c r="I37" i="30"/>
  <c r="J37" i="30"/>
  <c r="K37" i="30"/>
  <c r="H38" i="30"/>
  <c r="I38" i="30"/>
  <c r="J38" i="30"/>
  <c r="K38" i="30"/>
  <c r="H39" i="30"/>
  <c r="I39" i="30"/>
  <c r="J39" i="30"/>
  <c r="K39" i="30"/>
  <c r="H40" i="30"/>
  <c r="I40" i="30"/>
  <c r="J40" i="30"/>
  <c r="K40" i="30"/>
  <c r="H41" i="30"/>
  <c r="I41" i="30"/>
  <c r="J41" i="30"/>
  <c r="K41" i="30"/>
  <c r="H42" i="30"/>
  <c r="I42" i="30"/>
  <c r="J42" i="30"/>
  <c r="K42" i="30"/>
  <c r="H43" i="30"/>
  <c r="I43" i="30"/>
  <c r="J43" i="30"/>
  <c r="K43" i="30"/>
  <c r="H44" i="30"/>
  <c r="I44" i="30"/>
  <c r="J44" i="30"/>
  <c r="K44" i="30"/>
  <c r="H45" i="30"/>
  <c r="I45" i="30"/>
  <c r="J45" i="30"/>
  <c r="K45" i="30"/>
  <c r="H46" i="30"/>
  <c r="I46" i="30"/>
  <c r="J46" i="30"/>
  <c r="K46" i="30"/>
  <c r="H47" i="30"/>
  <c r="I47" i="30"/>
  <c r="J47" i="30"/>
  <c r="K47" i="30"/>
  <c r="H48" i="30"/>
  <c r="I48" i="30"/>
  <c r="J48" i="30"/>
  <c r="K48" i="30"/>
  <c r="H49" i="30"/>
  <c r="I49" i="30"/>
  <c r="J49" i="30"/>
  <c r="K49" i="30"/>
  <c r="H50" i="30"/>
  <c r="I50" i="30"/>
  <c r="J50" i="30"/>
  <c r="K50" i="30"/>
  <c r="H51" i="30"/>
  <c r="I51" i="30"/>
  <c r="J51" i="30"/>
  <c r="K51" i="30"/>
  <c r="H52" i="30"/>
  <c r="I52" i="30"/>
  <c r="J52" i="30"/>
  <c r="K52" i="30"/>
  <c r="H53" i="30"/>
  <c r="I53" i="30"/>
  <c r="J53" i="30"/>
  <c r="K53" i="30"/>
  <c r="H54" i="30"/>
  <c r="I54" i="30"/>
  <c r="J54" i="30"/>
  <c r="K54" i="30"/>
  <c r="K5" i="30"/>
  <c r="J5" i="30"/>
  <c r="I5" i="30"/>
  <c r="H5" i="30"/>
  <c r="D55" i="30"/>
  <c r="E55" i="30"/>
  <c r="F55" i="30"/>
  <c r="C55" i="30"/>
  <c r="C57" i="29"/>
  <c r="C52" i="29"/>
  <c r="C43" i="29"/>
  <c r="G8" i="39" l="1"/>
  <c r="I8" i="39" s="1"/>
  <c r="I55" i="39" s="1"/>
  <c r="H55" i="31"/>
  <c r="C54" i="29"/>
  <c r="C81" i="29" s="1"/>
  <c r="J27" i="29"/>
  <c r="I26" i="29"/>
  <c r="I8" i="29"/>
  <c r="C35" i="29"/>
  <c r="I35" i="29" s="1"/>
  <c r="C36" i="29"/>
  <c r="J36" i="29" s="1"/>
  <c r="I9" i="29"/>
  <c r="C44" i="29"/>
  <c r="J44" i="29" s="1"/>
  <c r="C53" i="29"/>
  <c r="C80" i="29" s="1"/>
  <c r="C107" i="29" s="1"/>
  <c r="I17" i="29"/>
  <c r="C34" i="29"/>
  <c r="J34" i="29" s="1"/>
  <c r="J7" i="29"/>
  <c r="I28" i="29"/>
  <c r="I11" i="29"/>
  <c r="C38" i="29"/>
  <c r="J38" i="29" s="1"/>
  <c r="C39" i="29"/>
  <c r="I39" i="29" s="1"/>
  <c r="C41" i="29"/>
  <c r="C68" i="29" s="1"/>
  <c r="J6" i="29"/>
  <c r="I6" i="29"/>
  <c r="C33" i="29"/>
  <c r="C60" i="29" s="1"/>
  <c r="C56" i="29"/>
  <c r="I56" i="29" s="1"/>
  <c r="I19" i="29"/>
  <c r="L48" i="30"/>
  <c r="C55" i="29"/>
  <c r="J55" i="29" s="1"/>
  <c r="C42" i="29"/>
  <c r="J42" i="29" s="1"/>
  <c r="J19" i="29"/>
  <c r="I29" i="29"/>
  <c r="C31" i="29"/>
  <c r="C58" i="29" s="1"/>
  <c r="C47" i="29"/>
  <c r="J47" i="29" s="1"/>
  <c r="I15" i="29"/>
  <c r="I22" i="29"/>
  <c r="L43" i="30"/>
  <c r="I12" i="29"/>
  <c r="C50" i="29"/>
  <c r="C77" i="29" s="1"/>
  <c r="L7" i="30"/>
  <c r="I23" i="29"/>
  <c r="I21" i="29"/>
  <c r="C48" i="29"/>
  <c r="C75" i="29" s="1"/>
  <c r="J22" i="29"/>
  <c r="L41" i="30"/>
  <c r="C32" i="29"/>
  <c r="C59" i="29" s="1"/>
  <c r="I14" i="29"/>
  <c r="C45" i="29"/>
  <c r="I45" i="29" s="1"/>
  <c r="J13" i="29"/>
  <c r="L17" i="30"/>
  <c r="I13" i="29"/>
  <c r="C37" i="29"/>
  <c r="J37" i="29" s="1"/>
  <c r="J10" i="29"/>
  <c r="I24" i="29"/>
  <c r="L51" i="30"/>
  <c r="I5" i="29"/>
  <c r="I18" i="29"/>
  <c r="I20" i="29"/>
  <c r="J24" i="29"/>
  <c r="L19" i="30"/>
  <c r="L53" i="30"/>
  <c r="L39" i="30"/>
  <c r="J46" i="29"/>
  <c r="I46" i="29"/>
  <c r="J49" i="29"/>
  <c r="I49" i="29"/>
  <c r="J40" i="29"/>
  <c r="I40" i="29"/>
  <c r="J52" i="29"/>
  <c r="I52" i="29"/>
  <c r="J43" i="29"/>
  <c r="I43" i="29"/>
  <c r="J51" i="29"/>
  <c r="I51" i="29"/>
  <c r="J57" i="29"/>
  <c r="I57" i="29"/>
  <c r="L24" i="30"/>
  <c r="L29" i="30"/>
  <c r="L31" i="30"/>
  <c r="L46" i="30"/>
  <c r="L27" i="30"/>
  <c r="L12" i="30"/>
  <c r="L14" i="30"/>
  <c r="L10" i="30"/>
  <c r="L22" i="30"/>
  <c r="L36" i="30"/>
  <c r="L6" i="30"/>
  <c r="L42" i="30"/>
  <c r="L40" i="30"/>
  <c r="L18" i="30"/>
  <c r="L16" i="30"/>
  <c r="L44" i="30"/>
  <c r="L20" i="30"/>
  <c r="I55" i="30"/>
  <c r="L47" i="30"/>
  <c r="L25" i="30"/>
  <c r="K55" i="30"/>
  <c r="L38" i="30"/>
  <c r="L33" i="30"/>
  <c r="L13" i="30"/>
  <c r="L11" i="30"/>
  <c r="L9" i="30"/>
  <c r="L49" i="30"/>
  <c r="L23" i="30"/>
  <c r="L15" i="30"/>
  <c r="L37" i="30"/>
  <c r="L35" i="30"/>
  <c r="L50" i="30"/>
  <c r="L26" i="30"/>
  <c r="M26" i="30" s="1"/>
  <c r="L54" i="30"/>
  <c r="L52" i="30"/>
  <c r="L34" i="30"/>
  <c r="L30" i="30"/>
  <c r="L28" i="30"/>
  <c r="L32" i="30"/>
  <c r="L8" i="30"/>
  <c r="L45" i="30"/>
  <c r="L21" i="30"/>
  <c r="C76" i="29"/>
  <c r="C67" i="29"/>
  <c r="C78" i="29"/>
  <c r="C79" i="29"/>
  <c r="C70" i="29"/>
  <c r="C73" i="29"/>
  <c r="C84" i="29"/>
  <c r="J55" i="30"/>
  <c r="H55" i="30"/>
  <c r="L5" i="30"/>
  <c r="H4" i="29"/>
  <c r="I4" i="29" s="1"/>
  <c r="G1354" i="29"/>
  <c r="D1354" i="29"/>
  <c r="E1354" i="29"/>
  <c r="F1354" i="29"/>
  <c r="G55" i="39" l="1"/>
  <c r="I54" i="29"/>
  <c r="J54" i="29"/>
  <c r="C62" i="29"/>
  <c r="C89" i="29" s="1"/>
  <c r="J35" i="29"/>
  <c r="C63" i="29"/>
  <c r="J63" i="29" s="1"/>
  <c r="I44" i="29"/>
  <c r="C71" i="29"/>
  <c r="C98" i="29" s="1"/>
  <c r="I34" i="29"/>
  <c r="D5" i="39"/>
  <c r="I36" i="29"/>
  <c r="M12" i="30"/>
  <c r="C12" i="39" s="1"/>
  <c r="M14" i="30"/>
  <c r="C14" i="39" s="1"/>
  <c r="M17" i="30"/>
  <c r="C17" i="39" s="1"/>
  <c r="M47" i="30"/>
  <c r="C47" i="39" s="1"/>
  <c r="M43" i="30"/>
  <c r="C43" i="39" s="1"/>
  <c r="M45" i="30"/>
  <c r="C45" i="39" s="1"/>
  <c r="M23" i="30"/>
  <c r="C23" i="39" s="1"/>
  <c r="M24" i="30"/>
  <c r="C24" i="39" s="1"/>
  <c r="M27" i="30"/>
  <c r="C27" i="39" s="1"/>
  <c r="M46" i="30"/>
  <c r="C46" i="39" s="1"/>
  <c r="M31" i="30"/>
  <c r="C31" i="39" s="1"/>
  <c r="M29" i="30"/>
  <c r="C29" i="39" s="1"/>
  <c r="M42" i="30"/>
  <c r="C42" i="39" s="1"/>
  <c r="M35" i="30"/>
  <c r="C35" i="39" s="1"/>
  <c r="M37" i="30"/>
  <c r="C37" i="39" s="1"/>
  <c r="M7" i="30"/>
  <c r="C7" i="39" s="1"/>
  <c r="M39" i="30"/>
  <c r="C39" i="39" s="1"/>
  <c r="M9" i="30"/>
  <c r="C9" i="39" s="1"/>
  <c r="M11" i="30"/>
  <c r="C11" i="39" s="1"/>
  <c r="M6" i="30"/>
  <c r="C6" i="39" s="1"/>
  <c r="M5" i="30"/>
  <c r="C5" i="39" s="1"/>
  <c r="M48" i="30"/>
  <c r="C48" i="39" s="1"/>
  <c r="M8" i="30"/>
  <c r="C8" i="39" s="1"/>
  <c r="M49" i="30"/>
  <c r="C49" i="39" s="1"/>
  <c r="M53" i="30"/>
  <c r="C53" i="39" s="1"/>
  <c r="M19" i="30"/>
  <c r="C19" i="39" s="1"/>
  <c r="M38" i="30"/>
  <c r="C38" i="39" s="1"/>
  <c r="M41" i="30"/>
  <c r="C41" i="39" s="1"/>
  <c r="M21" i="30"/>
  <c r="C21" i="39" s="1"/>
  <c r="M20" i="30"/>
  <c r="C20" i="39" s="1"/>
  <c r="M44" i="30"/>
  <c r="C44" i="39" s="1"/>
  <c r="M16" i="30"/>
  <c r="C16" i="39" s="1"/>
  <c r="M18" i="30"/>
  <c r="C18" i="39" s="1"/>
  <c r="M30" i="30"/>
  <c r="C30" i="39" s="1"/>
  <c r="M13" i="30"/>
  <c r="C13" i="39" s="1"/>
  <c r="M52" i="30"/>
  <c r="C52" i="39" s="1"/>
  <c r="M54" i="30"/>
  <c r="C54" i="39" s="1"/>
  <c r="C26" i="39"/>
  <c r="M22" i="30"/>
  <c r="C22" i="39" s="1"/>
  <c r="M15" i="30"/>
  <c r="C15" i="39" s="1"/>
  <c r="M32" i="30"/>
  <c r="C32" i="39" s="1"/>
  <c r="M28" i="30"/>
  <c r="C28" i="39" s="1"/>
  <c r="M40" i="30"/>
  <c r="C40" i="39" s="1"/>
  <c r="M34" i="30"/>
  <c r="C34" i="39" s="1"/>
  <c r="M33" i="30"/>
  <c r="C33" i="39" s="1"/>
  <c r="M36" i="30"/>
  <c r="C36" i="39" s="1"/>
  <c r="M50" i="30"/>
  <c r="C50" i="39" s="1"/>
  <c r="M25" i="30"/>
  <c r="C25" i="39" s="1"/>
  <c r="M10" i="30"/>
  <c r="C10" i="39" s="1"/>
  <c r="M51" i="30"/>
  <c r="C51" i="39" s="1"/>
  <c r="C61" i="29"/>
  <c r="C88" i="29" s="1"/>
  <c r="I38" i="29"/>
  <c r="C65" i="29"/>
  <c r="J65" i="29" s="1"/>
  <c r="I53" i="29"/>
  <c r="J53" i="29"/>
  <c r="C66" i="29"/>
  <c r="C93" i="29" s="1"/>
  <c r="I32" i="29"/>
  <c r="J45" i="29"/>
  <c r="I41" i="29"/>
  <c r="I33" i="29"/>
  <c r="J41" i="29"/>
  <c r="J33" i="29"/>
  <c r="J39" i="29"/>
  <c r="C83" i="29"/>
  <c r="J83" i="29" s="1"/>
  <c r="C82" i="29"/>
  <c r="J82" i="29" s="1"/>
  <c r="J56" i="29"/>
  <c r="J32" i="29"/>
  <c r="I42" i="29"/>
  <c r="C69" i="29"/>
  <c r="I69" i="29" s="1"/>
  <c r="I31" i="29"/>
  <c r="J31" i="29"/>
  <c r="C72" i="29"/>
  <c r="C99" i="29" s="1"/>
  <c r="I47" i="29"/>
  <c r="I55" i="29"/>
  <c r="C74" i="29"/>
  <c r="J74" i="29" s="1"/>
  <c r="I37" i="29"/>
  <c r="I50" i="29"/>
  <c r="I48" i="29"/>
  <c r="J50" i="29"/>
  <c r="J48" i="29"/>
  <c r="C64" i="29"/>
  <c r="J64" i="29" s="1"/>
  <c r="C97" i="29"/>
  <c r="C124" i="29" s="1"/>
  <c r="J70" i="29"/>
  <c r="I70" i="29"/>
  <c r="J68" i="29"/>
  <c r="I68" i="29"/>
  <c r="J107" i="29"/>
  <c r="I107" i="29"/>
  <c r="J77" i="29"/>
  <c r="I77" i="29"/>
  <c r="I80" i="29"/>
  <c r="J80" i="29"/>
  <c r="C105" i="29"/>
  <c r="C132" i="29" s="1"/>
  <c r="J78" i="29"/>
  <c r="I78" i="29"/>
  <c r="J84" i="29"/>
  <c r="I84" i="29"/>
  <c r="J67" i="29"/>
  <c r="I67" i="29"/>
  <c r="J59" i="29"/>
  <c r="I59" i="29"/>
  <c r="C95" i="29"/>
  <c r="J73" i="29"/>
  <c r="I73" i="29"/>
  <c r="J79" i="29"/>
  <c r="I79" i="29"/>
  <c r="J58" i="29"/>
  <c r="I58" i="29"/>
  <c r="J75" i="29"/>
  <c r="I75" i="29"/>
  <c r="C104" i="29"/>
  <c r="J76" i="29"/>
  <c r="I76" i="29"/>
  <c r="J60" i="29"/>
  <c r="I60" i="29"/>
  <c r="J81" i="29"/>
  <c r="I81" i="29"/>
  <c r="L55" i="30"/>
  <c r="C102" i="29"/>
  <c r="C106" i="29"/>
  <c r="C108" i="29"/>
  <c r="C100" i="29"/>
  <c r="C103" i="29"/>
  <c r="C87" i="29"/>
  <c r="C111" i="29"/>
  <c r="C134" i="29"/>
  <c r="C94" i="29"/>
  <c r="C86" i="29"/>
  <c r="C85" i="29"/>
  <c r="H1354" i="29"/>
  <c r="B8" i="57" s="1"/>
  <c r="C9" i="57" s="1"/>
  <c r="I71" i="29" l="1"/>
  <c r="I63" i="29"/>
  <c r="I62" i="29"/>
  <c r="J71" i="29"/>
  <c r="J62" i="29"/>
  <c r="C90" i="29"/>
  <c r="I90" i="29" s="1"/>
  <c r="C92" i="29"/>
  <c r="C119" i="29" s="1"/>
  <c r="I61" i="29"/>
  <c r="J61" i="29"/>
  <c r="D6" i="39"/>
  <c r="E6" i="39" s="1"/>
  <c r="K6" i="39" s="1"/>
  <c r="E5" i="39"/>
  <c r="K5" i="39" s="1"/>
  <c r="I5" i="60" s="1"/>
  <c r="C55" i="39"/>
  <c r="M55" i="30"/>
  <c r="I65" i="29"/>
  <c r="J66" i="29"/>
  <c r="I66" i="29"/>
  <c r="I72" i="29"/>
  <c r="I83" i="29"/>
  <c r="C110" i="29"/>
  <c r="J110" i="29" s="1"/>
  <c r="C109" i="29"/>
  <c r="C136" i="29" s="1"/>
  <c r="C96" i="29"/>
  <c r="C123" i="29" s="1"/>
  <c r="C101" i="29"/>
  <c r="C128" i="29" s="1"/>
  <c r="J72" i="29"/>
  <c r="J69" i="29"/>
  <c r="I82" i="29"/>
  <c r="C91" i="29"/>
  <c r="C118" i="29" s="1"/>
  <c r="I64" i="29"/>
  <c r="I74" i="29"/>
  <c r="J103" i="29"/>
  <c r="I103" i="29"/>
  <c r="J93" i="29"/>
  <c r="I93" i="29"/>
  <c r="J111" i="29"/>
  <c r="I111" i="29"/>
  <c r="J104" i="29"/>
  <c r="I104" i="29"/>
  <c r="J102" i="29"/>
  <c r="I102" i="29"/>
  <c r="C131" i="29"/>
  <c r="C158" i="29" s="1"/>
  <c r="J99" i="29"/>
  <c r="I99" i="29"/>
  <c r="J106" i="29"/>
  <c r="I106" i="29"/>
  <c r="J124" i="29"/>
  <c r="I124" i="29"/>
  <c r="J132" i="29"/>
  <c r="I132" i="29"/>
  <c r="I95" i="29"/>
  <c r="J95" i="29"/>
  <c r="C122" i="29"/>
  <c r="C149" i="29" s="1"/>
  <c r="J87" i="29"/>
  <c r="I87" i="29"/>
  <c r="J89" i="29"/>
  <c r="I89" i="29"/>
  <c r="J88" i="29"/>
  <c r="I88" i="29"/>
  <c r="J85" i="29"/>
  <c r="I85" i="29"/>
  <c r="I86" i="29"/>
  <c r="J86" i="29"/>
  <c r="J108" i="29"/>
  <c r="I108" i="29"/>
  <c r="J105" i="29"/>
  <c r="I105" i="29"/>
  <c r="J134" i="29"/>
  <c r="I134" i="29"/>
  <c r="J98" i="29"/>
  <c r="I98" i="29"/>
  <c r="I100" i="29"/>
  <c r="J100" i="29"/>
  <c r="J94" i="29"/>
  <c r="I94" i="29"/>
  <c r="J97" i="29"/>
  <c r="I97" i="29"/>
  <c r="C121" i="29"/>
  <c r="C133" i="29"/>
  <c r="C161" i="29"/>
  <c r="C135" i="29"/>
  <c r="C151" i="29"/>
  <c r="C130" i="29"/>
  <c r="C113" i="29"/>
  <c r="C116" i="29"/>
  <c r="C138" i="29"/>
  <c r="C126" i="29"/>
  <c r="C120" i="29"/>
  <c r="C127" i="29"/>
  <c r="C115" i="29"/>
  <c r="C114" i="29"/>
  <c r="C129" i="29"/>
  <c r="C112" i="29"/>
  <c r="C125" i="29"/>
  <c r="C159" i="29"/>
  <c r="M6" i="39" l="1"/>
  <c r="I6" i="60"/>
  <c r="M5" i="39"/>
  <c r="N5" i="39" s="1"/>
  <c r="N6" i="39"/>
  <c r="D7" i="39"/>
  <c r="E7" i="39" s="1"/>
  <c r="K7" i="39" s="1"/>
  <c r="C117" i="29"/>
  <c r="C144" i="29" s="1"/>
  <c r="J90" i="29"/>
  <c r="J92" i="29"/>
  <c r="I92" i="29"/>
  <c r="I109" i="29"/>
  <c r="J109" i="29"/>
  <c r="C137" i="29"/>
  <c r="C164" i="29" s="1"/>
  <c r="I101" i="29"/>
  <c r="I110" i="29"/>
  <c r="J101" i="29"/>
  <c r="I96" i="29"/>
  <c r="J96" i="29"/>
  <c r="I91" i="29"/>
  <c r="J91" i="29"/>
  <c r="J136" i="29"/>
  <c r="I136" i="29"/>
  <c r="J113" i="29"/>
  <c r="I113" i="29"/>
  <c r="J119" i="29"/>
  <c r="I119" i="29"/>
  <c r="C146" i="29"/>
  <c r="J127" i="29"/>
  <c r="I127" i="29"/>
  <c r="J123" i="29"/>
  <c r="I123" i="29"/>
  <c r="J130" i="29"/>
  <c r="I130" i="29"/>
  <c r="J151" i="29"/>
  <c r="I151" i="29"/>
  <c r="J115" i="29"/>
  <c r="I115" i="29"/>
  <c r="J114" i="29"/>
  <c r="I114" i="29"/>
  <c r="J135" i="29"/>
  <c r="I135" i="29"/>
  <c r="J120" i="29"/>
  <c r="I120" i="29"/>
  <c r="J159" i="29"/>
  <c r="I159" i="29"/>
  <c r="J122" i="29"/>
  <c r="I122" i="29"/>
  <c r="I128" i="29"/>
  <c r="J128" i="29"/>
  <c r="J131" i="29"/>
  <c r="I131" i="29"/>
  <c r="J161" i="29"/>
  <c r="I161" i="29"/>
  <c r="J149" i="29"/>
  <c r="I149" i="29"/>
  <c r="J112" i="29"/>
  <c r="I112" i="29"/>
  <c r="J158" i="29"/>
  <c r="I158" i="29"/>
  <c r="J133" i="29"/>
  <c r="I133" i="29"/>
  <c r="J126" i="29"/>
  <c r="I126" i="29"/>
  <c r="J138" i="29"/>
  <c r="I138" i="29"/>
  <c r="J121" i="29"/>
  <c r="I121" i="29"/>
  <c r="J125" i="29"/>
  <c r="I125" i="29"/>
  <c r="J118" i="29"/>
  <c r="I118" i="29"/>
  <c r="J129" i="29"/>
  <c r="I129" i="29"/>
  <c r="J116" i="29"/>
  <c r="I116" i="29"/>
  <c r="C140" i="29"/>
  <c r="C188" i="29"/>
  <c r="C142" i="29"/>
  <c r="C165" i="29"/>
  <c r="C157" i="29"/>
  <c r="C154" i="29"/>
  <c r="C145" i="29"/>
  <c r="C160" i="29"/>
  <c r="C163" i="29"/>
  <c r="C176" i="29"/>
  <c r="C155" i="29"/>
  <c r="C147" i="29"/>
  <c r="C185" i="29"/>
  <c r="C178" i="29"/>
  <c r="C150" i="29"/>
  <c r="C162" i="29"/>
  <c r="C156" i="29"/>
  <c r="C141" i="29"/>
  <c r="C153" i="29"/>
  <c r="C143" i="29"/>
  <c r="C148" i="29"/>
  <c r="C139" i="29"/>
  <c r="C152" i="29"/>
  <c r="C186" i="29"/>
  <c r="M7" i="39" l="1"/>
  <c r="I7" i="60"/>
  <c r="N7" i="39"/>
  <c r="J117" i="29"/>
  <c r="I117" i="29"/>
  <c r="D8" i="39"/>
  <c r="E8" i="39" s="1"/>
  <c r="K8" i="39" s="1"/>
  <c r="I137" i="29"/>
  <c r="J137" i="29"/>
  <c r="J140" i="29"/>
  <c r="I140" i="29"/>
  <c r="J145" i="29"/>
  <c r="I145" i="29"/>
  <c r="J139" i="29"/>
  <c r="I139" i="29"/>
  <c r="J148" i="29"/>
  <c r="I148" i="29"/>
  <c r="J163" i="29"/>
  <c r="I163" i="29"/>
  <c r="J160" i="29"/>
  <c r="I160" i="29"/>
  <c r="I141" i="29"/>
  <c r="J141" i="29"/>
  <c r="J153" i="29"/>
  <c r="I153" i="29"/>
  <c r="J162" i="29"/>
  <c r="I162" i="29"/>
  <c r="J155" i="29"/>
  <c r="I155" i="29"/>
  <c r="J176" i="29"/>
  <c r="I176" i="29"/>
  <c r="J143" i="29"/>
  <c r="I143" i="29"/>
  <c r="J156" i="29"/>
  <c r="I156" i="29"/>
  <c r="J154" i="29"/>
  <c r="I154" i="29"/>
  <c r="J146" i="29"/>
  <c r="I146" i="29"/>
  <c r="C173" i="29"/>
  <c r="J157" i="29"/>
  <c r="I157" i="29"/>
  <c r="J144" i="29"/>
  <c r="I144" i="29"/>
  <c r="J165" i="29"/>
  <c r="I165" i="29"/>
  <c r="J150" i="29"/>
  <c r="I150" i="29"/>
  <c r="J142" i="29"/>
  <c r="I142" i="29"/>
  <c r="I186" i="29"/>
  <c r="J186" i="29"/>
  <c r="J178" i="29"/>
  <c r="I178" i="29"/>
  <c r="J188" i="29"/>
  <c r="I188" i="29"/>
  <c r="C167" i="29"/>
  <c r="C194" i="29" s="1"/>
  <c r="J185" i="29"/>
  <c r="I185" i="29"/>
  <c r="J164" i="29"/>
  <c r="I164" i="29"/>
  <c r="J152" i="29"/>
  <c r="I152" i="29"/>
  <c r="J147" i="29"/>
  <c r="I147" i="29"/>
  <c r="C191" i="29"/>
  <c r="C218" i="29" s="1"/>
  <c r="C174" i="29"/>
  <c r="C192" i="29"/>
  <c r="C212" i="29"/>
  <c r="C171" i="29"/>
  <c r="C187" i="29"/>
  <c r="C189" i="29"/>
  <c r="C190" i="29"/>
  <c r="C168" i="29"/>
  <c r="C182" i="29"/>
  <c r="C172" i="29"/>
  <c r="C177" i="29"/>
  <c r="C170" i="29"/>
  <c r="C169" i="29"/>
  <c r="C184" i="29"/>
  <c r="C175" i="29"/>
  <c r="C183" i="29"/>
  <c r="C205" i="29"/>
  <c r="C180" i="29"/>
  <c r="C203" i="29"/>
  <c r="C181" i="29"/>
  <c r="C215" i="29"/>
  <c r="C166" i="29"/>
  <c r="C179" i="29"/>
  <c r="C213" i="29"/>
  <c r="M8" i="39" l="1"/>
  <c r="I8" i="60"/>
  <c r="D9" i="39"/>
  <c r="E9" i="39" s="1"/>
  <c r="K9" i="39" s="1"/>
  <c r="N8" i="39"/>
  <c r="D10" i="39"/>
  <c r="J194" i="29"/>
  <c r="I194" i="29"/>
  <c r="J192" i="29"/>
  <c r="I192" i="29"/>
  <c r="J177" i="29"/>
  <c r="I177" i="29"/>
  <c r="J213" i="29"/>
  <c r="I213" i="29"/>
  <c r="J169" i="29"/>
  <c r="I169" i="29"/>
  <c r="J218" i="29"/>
  <c r="I218" i="29"/>
  <c r="J179" i="29"/>
  <c r="I179" i="29"/>
  <c r="J184" i="29"/>
  <c r="I184" i="29"/>
  <c r="J167" i="29"/>
  <c r="I167" i="29"/>
  <c r="J174" i="29"/>
  <c r="I174" i="29"/>
  <c r="J170" i="29"/>
  <c r="I170" i="29"/>
  <c r="J191" i="29"/>
  <c r="I191" i="29"/>
  <c r="J166" i="29"/>
  <c r="I166" i="29"/>
  <c r="J172" i="29"/>
  <c r="I172" i="29"/>
  <c r="J215" i="29"/>
  <c r="I215" i="29"/>
  <c r="J182" i="29"/>
  <c r="I182" i="29"/>
  <c r="J173" i="29"/>
  <c r="I173" i="29"/>
  <c r="C200" i="29"/>
  <c r="J181" i="29"/>
  <c r="I181" i="29"/>
  <c r="J168" i="29"/>
  <c r="I168" i="29"/>
  <c r="I203" i="29"/>
  <c r="J203" i="29"/>
  <c r="J190" i="29"/>
  <c r="I190" i="29"/>
  <c r="J180" i="29"/>
  <c r="I180" i="29"/>
  <c r="I189" i="29"/>
  <c r="J189" i="29"/>
  <c r="J205" i="29"/>
  <c r="I205" i="29"/>
  <c r="J187" i="29"/>
  <c r="I187" i="29"/>
  <c r="J183" i="29"/>
  <c r="I183" i="29"/>
  <c r="J171" i="29"/>
  <c r="I171" i="29"/>
  <c r="J175" i="29"/>
  <c r="I175" i="29"/>
  <c r="J212" i="29"/>
  <c r="I212" i="29"/>
  <c r="C197" i="29"/>
  <c r="C198" i="29"/>
  <c r="C202" i="29"/>
  <c r="C204" i="29"/>
  <c r="C195" i="29"/>
  <c r="C230" i="29"/>
  <c r="C217" i="29"/>
  <c r="C239" i="29"/>
  <c r="C208" i="29"/>
  <c r="C199" i="29"/>
  <c r="C207" i="29"/>
  <c r="C211" i="29"/>
  <c r="C216" i="29"/>
  <c r="C219" i="29"/>
  <c r="C210" i="29"/>
  <c r="C242" i="29"/>
  <c r="C196" i="29"/>
  <c r="C214" i="29"/>
  <c r="C232" i="29"/>
  <c r="C209" i="29"/>
  <c r="C201" i="29"/>
  <c r="C193" i="29"/>
  <c r="C206" i="29"/>
  <c r="C221" i="29"/>
  <c r="C245" i="29"/>
  <c r="C240" i="29"/>
  <c r="M9" i="39" l="1"/>
  <c r="N9" i="39" s="1"/>
  <c r="I9" i="60"/>
  <c r="D11" i="39"/>
  <c r="E11" i="39" s="1"/>
  <c r="K11" i="39" s="1"/>
  <c r="E10" i="39"/>
  <c r="J199" i="29"/>
  <c r="I199" i="29"/>
  <c r="J206" i="29"/>
  <c r="I206" i="29"/>
  <c r="J201" i="29"/>
  <c r="I201" i="29"/>
  <c r="J239" i="29"/>
  <c r="I239" i="29"/>
  <c r="J221" i="29"/>
  <c r="I221" i="29"/>
  <c r="J211" i="29"/>
  <c r="I211" i="29"/>
  <c r="J207" i="29"/>
  <c r="I207" i="29"/>
  <c r="J200" i="29"/>
  <c r="I200" i="29"/>
  <c r="C227" i="29"/>
  <c r="J193" i="29"/>
  <c r="I193" i="29"/>
  <c r="J208" i="29"/>
  <c r="I208" i="29"/>
  <c r="J209" i="29"/>
  <c r="I209" i="29"/>
  <c r="J232" i="29"/>
  <c r="I232" i="29"/>
  <c r="J217" i="29"/>
  <c r="I217" i="29"/>
  <c r="J214" i="29"/>
  <c r="I214" i="29"/>
  <c r="J230" i="29"/>
  <c r="I230" i="29"/>
  <c r="J196" i="29"/>
  <c r="I196" i="29"/>
  <c r="J195" i="29"/>
  <c r="I195" i="29"/>
  <c r="J242" i="29"/>
  <c r="I242" i="29"/>
  <c r="J204" i="29"/>
  <c r="I204" i="29"/>
  <c r="J210" i="29"/>
  <c r="I210" i="29"/>
  <c r="J202" i="29"/>
  <c r="I202" i="29"/>
  <c r="J240" i="29"/>
  <c r="I240" i="29"/>
  <c r="J219" i="29"/>
  <c r="I219" i="29"/>
  <c r="J198" i="29"/>
  <c r="I198" i="29"/>
  <c r="J245" i="29"/>
  <c r="I245" i="29"/>
  <c r="J216" i="29"/>
  <c r="I216" i="29"/>
  <c r="J197" i="29"/>
  <c r="I197" i="29"/>
  <c r="C231" i="29"/>
  <c r="C236" i="29"/>
  <c r="C238" i="29"/>
  <c r="C266" i="29"/>
  <c r="C259" i="29"/>
  <c r="C237" i="29"/>
  <c r="C234" i="29"/>
  <c r="C244" i="29"/>
  <c r="C229" i="29"/>
  <c r="C241" i="29"/>
  <c r="C226" i="29"/>
  <c r="C246" i="29"/>
  <c r="C257" i="29"/>
  <c r="C225" i="29"/>
  <c r="C228" i="29"/>
  <c r="C223" i="29"/>
  <c r="C243" i="29"/>
  <c r="C222" i="29"/>
  <c r="C269" i="29"/>
  <c r="C235" i="29"/>
  <c r="C224" i="29"/>
  <c r="C220" i="29"/>
  <c r="C233" i="29"/>
  <c r="C272" i="29"/>
  <c r="C248" i="29"/>
  <c r="C267" i="29"/>
  <c r="M11" i="39" l="1"/>
  <c r="I11" i="60"/>
  <c r="N11" i="39"/>
  <c r="D12" i="39"/>
  <c r="E12" i="39" s="1"/>
  <c r="K12" i="39" s="1"/>
  <c r="K10" i="39"/>
  <c r="I10" i="60" s="1"/>
  <c r="J223" i="29"/>
  <c r="I223" i="29"/>
  <c r="J266" i="29"/>
  <c r="I266" i="29"/>
  <c r="J228" i="29"/>
  <c r="I228" i="29"/>
  <c r="J238" i="29"/>
  <c r="I238" i="29"/>
  <c r="J267" i="29"/>
  <c r="I267" i="29"/>
  <c r="J225" i="29"/>
  <c r="I225" i="29"/>
  <c r="J236" i="29"/>
  <c r="I236" i="29"/>
  <c r="J248" i="29"/>
  <c r="I248" i="29"/>
  <c r="I257" i="29"/>
  <c r="J257" i="29"/>
  <c r="J231" i="29"/>
  <c r="I231" i="29"/>
  <c r="J226" i="29"/>
  <c r="I226" i="29"/>
  <c r="J241" i="29"/>
  <c r="I241" i="29"/>
  <c r="I224" i="29"/>
  <c r="J224" i="29"/>
  <c r="J229" i="29"/>
  <c r="I229" i="29"/>
  <c r="J227" i="29"/>
  <c r="I227" i="29"/>
  <c r="C254" i="29"/>
  <c r="J235" i="29"/>
  <c r="I235" i="29"/>
  <c r="J244" i="29"/>
  <c r="I244" i="29"/>
  <c r="J269" i="29"/>
  <c r="I269" i="29"/>
  <c r="J234" i="29"/>
  <c r="I234" i="29"/>
  <c r="J272" i="29"/>
  <c r="I272" i="29"/>
  <c r="J233" i="29"/>
  <c r="I233" i="29"/>
  <c r="J220" i="29"/>
  <c r="I220" i="29"/>
  <c r="J222" i="29"/>
  <c r="I222" i="29"/>
  <c r="J237" i="29"/>
  <c r="I237" i="29"/>
  <c r="J246" i="29"/>
  <c r="I246" i="29"/>
  <c r="J243" i="29"/>
  <c r="I243" i="29"/>
  <c r="J259" i="29"/>
  <c r="I259" i="29"/>
  <c r="C273" i="29"/>
  <c r="C271" i="29"/>
  <c r="C293" i="29"/>
  <c r="C250" i="29"/>
  <c r="C253" i="29"/>
  <c r="C262" i="29"/>
  <c r="C296" i="29"/>
  <c r="C255" i="29"/>
  <c r="C261" i="29"/>
  <c r="C265" i="29"/>
  <c r="C249" i="29"/>
  <c r="C268" i="29"/>
  <c r="C264" i="29"/>
  <c r="C252" i="29"/>
  <c r="C263" i="29"/>
  <c r="C270" i="29"/>
  <c r="C286" i="29"/>
  <c r="C258" i="29"/>
  <c r="C251" i="29"/>
  <c r="C284" i="29"/>
  <c r="C256" i="29"/>
  <c r="C247" i="29"/>
  <c r="C260" i="29"/>
  <c r="C275" i="29"/>
  <c r="C299" i="29"/>
  <c r="C294" i="29"/>
  <c r="M12" i="39" l="1"/>
  <c r="N12" i="39" s="1"/>
  <c r="I12" i="60"/>
  <c r="M10" i="39"/>
  <c r="N10" i="39" s="1"/>
  <c r="D13" i="39"/>
  <c r="E13" i="39" s="1"/>
  <c r="K13" i="39" s="1"/>
  <c r="J293" i="29"/>
  <c r="I293" i="29"/>
  <c r="J250" i="29"/>
  <c r="I250" i="29"/>
  <c r="J270" i="29"/>
  <c r="I270" i="29"/>
  <c r="J273" i="29"/>
  <c r="I273" i="29"/>
  <c r="J263" i="29"/>
  <c r="I263" i="29"/>
  <c r="J260" i="29"/>
  <c r="I260" i="29"/>
  <c r="I299" i="29"/>
  <c r="J299" i="29"/>
  <c r="J275" i="29"/>
  <c r="I275" i="29"/>
  <c r="J264" i="29"/>
  <c r="I264" i="29"/>
  <c r="J268" i="29"/>
  <c r="I268" i="29"/>
  <c r="J265" i="29"/>
  <c r="I265" i="29"/>
  <c r="J255" i="29"/>
  <c r="I255" i="29"/>
  <c r="J252" i="29"/>
  <c r="I252" i="29"/>
  <c r="I249" i="29"/>
  <c r="J249" i="29"/>
  <c r="J247" i="29"/>
  <c r="I247" i="29"/>
  <c r="J294" i="29"/>
  <c r="I294" i="29"/>
  <c r="J261" i="29"/>
  <c r="I261" i="29"/>
  <c r="J251" i="29"/>
  <c r="I251" i="29"/>
  <c r="J258" i="29"/>
  <c r="I258" i="29"/>
  <c r="J262" i="29"/>
  <c r="I262" i="29"/>
  <c r="J271" i="29"/>
  <c r="I271" i="29"/>
  <c r="J254" i="29"/>
  <c r="I254" i="29"/>
  <c r="C281" i="29"/>
  <c r="J256" i="29"/>
  <c r="I256" i="29"/>
  <c r="J284" i="29"/>
  <c r="I284" i="29"/>
  <c r="J296" i="29"/>
  <c r="I296" i="29"/>
  <c r="J286" i="29"/>
  <c r="I286" i="29"/>
  <c r="J253" i="29"/>
  <c r="I253" i="29"/>
  <c r="C311" i="29"/>
  <c r="C282" i="29"/>
  <c r="C278" i="29"/>
  <c r="C290" i="29"/>
  <c r="C276" i="29"/>
  <c r="C323" i="29"/>
  <c r="C320" i="29"/>
  <c r="C285" i="29"/>
  <c r="C279" i="29"/>
  <c r="C289" i="29"/>
  <c r="C277" i="29"/>
  <c r="C292" i="29"/>
  <c r="C298" i="29"/>
  <c r="C295" i="29"/>
  <c r="C313" i="29"/>
  <c r="C291" i="29"/>
  <c r="C288" i="29"/>
  <c r="C280" i="29"/>
  <c r="C297" i="29"/>
  <c r="C283" i="29"/>
  <c r="C300" i="29"/>
  <c r="C274" i="29"/>
  <c r="C287" i="29"/>
  <c r="C326" i="29"/>
  <c r="C302" i="29"/>
  <c r="C321" i="29"/>
  <c r="M13" i="39" l="1"/>
  <c r="I13" i="60"/>
  <c r="N13" i="39"/>
  <c r="D14" i="39"/>
  <c r="E14" i="39" s="1"/>
  <c r="K14" i="39" s="1"/>
  <c r="J291" i="29"/>
  <c r="I291" i="29"/>
  <c r="J321" i="29"/>
  <c r="I321" i="29"/>
  <c r="J290" i="29"/>
  <c r="I290" i="29"/>
  <c r="J298" i="29"/>
  <c r="I298" i="29"/>
  <c r="J281" i="29"/>
  <c r="I281" i="29"/>
  <c r="C308" i="29"/>
  <c r="J278" i="29"/>
  <c r="I278" i="29"/>
  <c r="I311" i="29"/>
  <c r="J311" i="29"/>
  <c r="J292" i="29"/>
  <c r="I292" i="29"/>
  <c r="J302" i="29"/>
  <c r="I302" i="29"/>
  <c r="J326" i="29"/>
  <c r="I326" i="29"/>
  <c r="J287" i="29"/>
  <c r="I287" i="29"/>
  <c r="J313" i="29"/>
  <c r="I313" i="29"/>
  <c r="J274" i="29"/>
  <c r="I274" i="29"/>
  <c r="J285" i="29"/>
  <c r="I285" i="29"/>
  <c r="J282" i="29"/>
  <c r="I282" i="29"/>
  <c r="J279" i="29"/>
  <c r="I279" i="29"/>
  <c r="J283" i="29"/>
  <c r="I283" i="29"/>
  <c r="J297" i="29"/>
  <c r="I297" i="29"/>
  <c r="J323" i="29"/>
  <c r="I323" i="29"/>
  <c r="J295" i="29"/>
  <c r="I295" i="29"/>
  <c r="I277" i="29"/>
  <c r="J277" i="29"/>
  <c r="J289" i="29"/>
  <c r="I289" i="29"/>
  <c r="J300" i="29"/>
  <c r="I300" i="29"/>
  <c r="J320" i="29"/>
  <c r="I320" i="29"/>
  <c r="J280" i="29"/>
  <c r="I280" i="29"/>
  <c r="J288" i="29"/>
  <c r="I288" i="29"/>
  <c r="J276" i="29"/>
  <c r="I276" i="29"/>
  <c r="C319" i="29"/>
  <c r="C324" i="29"/>
  <c r="C340" i="29"/>
  <c r="C304" i="29"/>
  <c r="C347" i="29"/>
  <c r="C305" i="29"/>
  <c r="C316" i="29"/>
  <c r="C350" i="29"/>
  <c r="C317" i="29"/>
  <c r="C307" i="29"/>
  <c r="C322" i="29"/>
  <c r="C309" i="29"/>
  <c r="C318" i="29"/>
  <c r="C327" i="29"/>
  <c r="C312" i="29"/>
  <c r="C315" i="29"/>
  <c r="C303" i="29"/>
  <c r="C338" i="29"/>
  <c r="C310" i="29"/>
  <c r="C325" i="29"/>
  <c r="C306" i="29"/>
  <c r="C301" i="29"/>
  <c r="C314" i="29"/>
  <c r="C329" i="29"/>
  <c r="C353" i="29"/>
  <c r="C348" i="29"/>
  <c r="M14" i="39" l="1"/>
  <c r="I14" i="60"/>
  <c r="N14" i="39"/>
  <c r="D15" i="39"/>
  <c r="E15" i="39" s="1"/>
  <c r="K15" i="39" s="1"/>
  <c r="J312" i="29"/>
  <c r="I312" i="29"/>
  <c r="J308" i="29"/>
  <c r="I308" i="29"/>
  <c r="C335" i="29"/>
  <c r="J304" i="29"/>
  <c r="I304" i="29"/>
  <c r="J315" i="29"/>
  <c r="I315" i="29"/>
  <c r="J318" i="29"/>
  <c r="I318" i="29"/>
  <c r="J348" i="29"/>
  <c r="I348" i="29"/>
  <c r="J307" i="29"/>
  <c r="I307" i="29"/>
  <c r="J319" i="29"/>
  <c r="I319" i="29"/>
  <c r="J309" i="29"/>
  <c r="I309" i="29"/>
  <c r="J314" i="29"/>
  <c r="I314" i="29"/>
  <c r="J340" i="29"/>
  <c r="I340" i="29"/>
  <c r="J327" i="29"/>
  <c r="I327" i="29"/>
  <c r="J353" i="29"/>
  <c r="I353" i="29"/>
  <c r="J329" i="29"/>
  <c r="I329" i="29"/>
  <c r="J301" i="29"/>
  <c r="I301" i="29"/>
  <c r="J316" i="29"/>
  <c r="I316" i="29"/>
  <c r="J324" i="29"/>
  <c r="I324" i="29"/>
  <c r="J322" i="29"/>
  <c r="I322" i="29"/>
  <c r="I317" i="29"/>
  <c r="J317" i="29"/>
  <c r="J325" i="29"/>
  <c r="I325" i="29"/>
  <c r="J338" i="29"/>
  <c r="I338" i="29"/>
  <c r="I305" i="29"/>
  <c r="J305" i="29"/>
  <c r="J306" i="29"/>
  <c r="I306" i="29"/>
  <c r="I350" i="29"/>
  <c r="J350" i="29"/>
  <c r="J310" i="29"/>
  <c r="I310" i="29"/>
  <c r="J303" i="29"/>
  <c r="I303" i="29"/>
  <c r="J347" i="29"/>
  <c r="I347" i="29"/>
  <c r="C352" i="29"/>
  <c r="C337" i="29"/>
  <c r="C342" i="29"/>
  <c r="C339" i="29"/>
  <c r="C349" i="29"/>
  <c r="C343" i="29"/>
  <c r="C367" i="29"/>
  <c r="C354" i="29"/>
  <c r="C336" i="29"/>
  <c r="C334" i="29"/>
  <c r="C351" i="29"/>
  <c r="C331" i="29"/>
  <c r="C365" i="29"/>
  <c r="C332" i="29"/>
  <c r="C377" i="29"/>
  <c r="C346" i="29"/>
  <c r="C330" i="29"/>
  <c r="C344" i="29"/>
  <c r="C345" i="29"/>
  <c r="C333" i="29"/>
  <c r="C374" i="29"/>
  <c r="C328" i="29"/>
  <c r="C341" i="29"/>
  <c r="C380" i="29"/>
  <c r="C356" i="29"/>
  <c r="C375" i="29"/>
  <c r="A112" i="11"/>
  <c r="A165" i="11" s="1"/>
  <c r="A113" i="11"/>
  <c r="A166" i="11" s="1"/>
  <c r="A114" i="11"/>
  <c r="A167" i="11" s="1"/>
  <c r="A115" i="11"/>
  <c r="A168" i="11" s="1"/>
  <c r="A116" i="11"/>
  <c r="A169" i="11" s="1"/>
  <c r="A117" i="11"/>
  <c r="A170" i="11" s="1"/>
  <c r="A118" i="11"/>
  <c r="A171" i="11" s="1"/>
  <c r="A119" i="11"/>
  <c r="A172" i="11" s="1"/>
  <c r="A120" i="11"/>
  <c r="A173" i="11" s="1"/>
  <c r="A121" i="11"/>
  <c r="A174" i="11" s="1"/>
  <c r="A122" i="11"/>
  <c r="A175" i="11" s="1"/>
  <c r="A123" i="11"/>
  <c r="A176" i="11" s="1"/>
  <c r="A124" i="11"/>
  <c r="A177" i="11" s="1"/>
  <c r="A125" i="11"/>
  <c r="A178" i="11" s="1"/>
  <c r="A126" i="11"/>
  <c r="A179" i="11" s="1"/>
  <c r="A127" i="11"/>
  <c r="A180" i="11" s="1"/>
  <c r="A128" i="11"/>
  <c r="A181" i="11" s="1"/>
  <c r="A129" i="11"/>
  <c r="A182" i="11" s="1"/>
  <c r="A130" i="11"/>
  <c r="A183" i="11" s="1"/>
  <c r="A131" i="11"/>
  <c r="A184" i="11" s="1"/>
  <c r="A132" i="11"/>
  <c r="A185" i="11" s="1"/>
  <c r="A133" i="11"/>
  <c r="A186" i="11" s="1"/>
  <c r="A134" i="11"/>
  <c r="A187" i="11" s="1"/>
  <c r="A135" i="11"/>
  <c r="A188" i="11" s="1"/>
  <c r="A241" i="11" s="1"/>
  <c r="A136" i="11"/>
  <c r="A189" i="11" s="1"/>
  <c r="A137" i="11"/>
  <c r="A190" i="11" s="1"/>
  <c r="A138" i="11"/>
  <c r="A191" i="11" s="1"/>
  <c r="A139" i="11"/>
  <c r="A192" i="11" s="1"/>
  <c r="A140" i="11"/>
  <c r="A193" i="11" s="1"/>
  <c r="A141" i="11"/>
  <c r="A194" i="11" s="1"/>
  <c r="A142" i="11"/>
  <c r="A195" i="11" s="1"/>
  <c r="A143" i="11"/>
  <c r="A196" i="11" s="1"/>
  <c r="A144" i="11"/>
  <c r="A197" i="11" s="1"/>
  <c r="A145" i="11"/>
  <c r="A198" i="11" s="1"/>
  <c r="A146" i="11"/>
  <c r="A199" i="11" s="1"/>
  <c r="A147" i="11"/>
  <c r="A200" i="11" s="1"/>
  <c r="A253" i="11" s="1"/>
  <c r="A148" i="11"/>
  <c r="A201" i="11" s="1"/>
  <c r="A149" i="11"/>
  <c r="A202" i="11" s="1"/>
  <c r="A150" i="11"/>
  <c r="A203" i="11" s="1"/>
  <c r="A151" i="11"/>
  <c r="A204" i="11" s="1"/>
  <c r="A152" i="11"/>
  <c r="A205" i="11" s="1"/>
  <c r="A153" i="11"/>
  <c r="A206" i="11" s="1"/>
  <c r="A154" i="11"/>
  <c r="A207" i="11" s="1"/>
  <c r="A155" i="11"/>
  <c r="A208" i="11" s="1"/>
  <c r="A156" i="11"/>
  <c r="A209" i="11" s="1"/>
  <c r="A157" i="11"/>
  <c r="A210" i="11" s="1"/>
  <c r="A158" i="11"/>
  <c r="A211" i="11" s="1"/>
  <c r="A159" i="11"/>
  <c r="A212" i="11" s="1"/>
  <c r="A160" i="11"/>
  <c r="A213" i="11" s="1"/>
  <c r="A161" i="11"/>
  <c r="A214" i="11" s="1"/>
  <c r="B162" i="11"/>
  <c r="B215" i="11" s="1"/>
  <c r="B268" i="11" s="1"/>
  <c r="B321" i="11" s="1"/>
  <c r="B161" i="11"/>
  <c r="B214" i="11" s="1"/>
  <c r="B160" i="11"/>
  <c r="B213" i="11" s="1"/>
  <c r="B159" i="11"/>
  <c r="B212" i="11" s="1"/>
  <c r="B158" i="11"/>
  <c r="B211" i="11" s="1"/>
  <c r="B157" i="11"/>
  <c r="B210" i="11" s="1"/>
  <c r="B156" i="11"/>
  <c r="B209" i="11" s="1"/>
  <c r="B155" i="11"/>
  <c r="B208" i="11" s="1"/>
  <c r="B154" i="11"/>
  <c r="B207" i="11" s="1"/>
  <c r="B153" i="11"/>
  <c r="B206" i="11" s="1"/>
  <c r="B152" i="11"/>
  <c r="B205" i="11" s="1"/>
  <c r="B151" i="11"/>
  <c r="B204" i="11" s="1"/>
  <c r="B150" i="11"/>
  <c r="B203" i="11" s="1"/>
  <c r="B149" i="11"/>
  <c r="B202" i="11" s="1"/>
  <c r="B148" i="11"/>
  <c r="B201" i="11" s="1"/>
  <c r="B147" i="11"/>
  <c r="B200" i="11" s="1"/>
  <c r="B146" i="11"/>
  <c r="B199" i="11" s="1"/>
  <c r="B145" i="11"/>
  <c r="B198" i="11" s="1"/>
  <c r="B144" i="11"/>
  <c r="B197" i="11" s="1"/>
  <c r="B143" i="11"/>
  <c r="B196" i="11" s="1"/>
  <c r="B142" i="11"/>
  <c r="B195" i="11" s="1"/>
  <c r="B141" i="11"/>
  <c r="B194" i="11" s="1"/>
  <c r="B140" i="11"/>
  <c r="B193" i="11" s="1"/>
  <c r="B139" i="11"/>
  <c r="B192" i="11" s="1"/>
  <c r="B138" i="11"/>
  <c r="B191" i="11" s="1"/>
  <c r="B137" i="11"/>
  <c r="B190" i="11" s="1"/>
  <c r="B136" i="11"/>
  <c r="B189" i="11" s="1"/>
  <c r="B135" i="11"/>
  <c r="B188" i="11" s="1"/>
  <c r="B134" i="11"/>
  <c r="B187" i="11" s="1"/>
  <c r="B133" i="11"/>
  <c r="B186" i="11" s="1"/>
  <c r="B132" i="11"/>
  <c r="B185" i="11" s="1"/>
  <c r="B131" i="11"/>
  <c r="B184" i="11" s="1"/>
  <c r="B130" i="11"/>
  <c r="B183" i="11" s="1"/>
  <c r="B129" i="11"/>
  <c r="B182" i="11" s="1"/>
  <c r="B128" i="11"/>
  <c r="B181" i="11" s="1"/>
  <c r="B127" i="11"/>
  <c r="B180" i="11" s="1"/>
  <c r="B126" i="11"/>
  <c r="B179" i="11" s="1"/>
  <c r="B125" i="11"/>
  <c r="B178" i="11" s="1"/>
  <c r="B124" i="11"/>
  <c r="B177" i="11" s="1"/>
  <c r="B123" i="11"/>
  <c r="B176" i="11" s="1"/>
  <c r="B122" i="11"/>
  <c r="B175" i="11" s="1"/>
  <c r="B121" i="11"/>
  <c r="B174" i="11" s="1"/>
  <c r="B120" i="11"/>
  <c r="B173" i="11" s="1"/>
  <c r="B119" i="11"/>
  <c r="B172" i="11" s="1"/>
  <c r="B118" i="11"/>
  <c r="B171" i="11" s="1"/>
  <c r="B117" i="11"/>
  <c r="B170" i="11" s="1"/>
  <c r="B116" i="11"/>
  <c r="B169" i="11" s="1"/>
  <c r="B115" i="11"/>
  <c r="B168" i="11" s="1"/>
  <c r="B114" i="11"/>
  <c r="B167" i="11" s="1"/>
  <c r="B113" i="11"/>
  <c r="B166" i="11" s="1"/>
  <c r="B112" i="11"/>
  <c r="B165" i="11" s="1"/>
  <c r="B109" i="11"/>
  <c r="B108" i="11"/>
  <c r="A108" i="11"/>
  <c r="B107" i="11"/>
  <c r="A107" i="11"/>
  <c r="B106" i="11"/>
  <c r="A106" i="11"/>
  <c r="B105" i="11"/>
  <c r="A105" i="11"/>
  <c r="B104" i="11"/>
  <c r="A104" i="11"/>
  <c r="B103" i="11"/>
  <c r="A103" i="11"/>
  <c r="B102" i="11"/>
  <c r="A102" i="11"/>
  <c r="B101" i="11"/>
  <c r="A101" i="11"/>
  <c r="B100" i="11"/>
  <c r="A100" i="11"/>
  <c r="B99" i="11"/>
  <c r="A99" i="11"/>
  <c r="B98" i="11"/>
  <c r="A98" i="11"/>
  <c r="B97" i="11"/>
  <c r="A97" i="11"/>
  <c r="B96" i="11"/>
  <c r="A96" i="11"/>
  <c r="B95" i="11"/>
  <c r="A95" i="11"/>
  <c r="B94" i="11"/>
  <c r="A94" i="11"/>
  <c r="B93" i="11"/>
  <c r="A93" i="11"/>
  <c r="B92" i="11"/>
  <c r="A92" i="11"/>
  <c r="B91" i="11"/>
  <c r="A91" i="11"/>
  <c r="B90" i="11"/>
  <c r="A90" i="11"/>
  <c r="B89" i="11"/>
  <c r="A89" i="11"/>
  <c r="B88" i="11"/>
  <c r="A88" i="11"/>
  <c r="B87" i="11"/>
  <c r="A87" i="11"/>
  <c r="B86" i="11"/>
  <c r="A86" i="11"/>
  <c r="B85" i="11"/>
  <c r="A85" i="11"/>
  <c r="B84" i="11"/>
  <c r="A84" i="11"/>
  <c r="B83" i="11"/>
  <c r="A83" i="11"/>
  <c r="B82" i="11"/>
  <c r="A82" i="11"/>
  <c r="B81" i="11"/>
  <c r="A81" i="11"/>
  <c r="B80" i="11"/>
  <c r="A80" i="11"/>
  <c r="B79" i="11"/>
  <c r="A79" i="11"/>
  <c r="B78" i="11"/>
  <c r="A78" i="11"/>
  <c r="B77" i="11"/>
  <c r="A77" i="11"/>
  <c r="B76" i="11"/>
  <c r="A76" i="11"/>
  <c r="B75" i="11"/>
  <c r="A75" i="11"/>
  <c r="B74" i="11"/>
  <c r="A74" i="11"/>
  <c r="B73" i="11"/>
  <c r="A73" i="11"/>
  <c r="B72" i="11"/>
  <c r="A72" i="11"/>
  <c r="B71" i="11"/>
  <c r="A71" i="11"/>
  <c r="B70" i="11"/>
  <c r="A70" i="11"/>
  <c r="B69" i="11"/>
  <c r="A69" i="11"/>
  <c r="B68" i="11"/>
  <c r="A68" i="11"/>
  <c r="B67" i="11"/>
  <c r="A67" i="11"/>
  <c r="B66" i="11"/>
  <c r="A66" i="11"/>
  <c r="B65" i="11"/>
  <c r="A65" i="11"/>
  <c r="B64" i="11"/>
  <c r="A64" i="11"/>
  <c r="B63" i="11"/>
  <c r="A63" i="11"/>
  <c r="B62" i="11"/>
  <c r="A62" i="11"/>
  <c r="B61" i="11"/>
  <c r="A61" i="11"/>
  <c r="B60" i="11"/>
  <c r="A60" i="11"/>
  <c r="B59" i="11"/>
  <c r="A59" i="11"/>
  <c r="M15" i="39" l="1"/>
  <c r="I15" i="60"/>
  <c r="N15" i="39"/>
  <c r="D16" i="39"/>
  <c r="E16" i="39" s="1"/>
  <c r="K16" i="39" s="1"/>
  <c r="J346" i="29"/>
  <c r="I346" i="29"/>
  <c r="J339" i="29"/>
  <c r="I339" i="29"/>
  <c r="J342" i="29"/>
  <c r="I342" i="29"/>
  <c r="J377" i="29"/>
  <c r="I377" i="29"/>
  <c r="J375" i="29"/>
  <c r="I375" i="29"/>
  <c r="J332" i="29"/>
  <c r="I332" i="29"/>
  <c r="J337" i="29"/>
  <c r="I337" i="29"/>
  <c r="I356" i="29"/>
  <c r="J356" i="29"/>
  <c r="J365" i="29"/>
  <c r="I365" i="29"/>
  <c r="J352" i="29"/>
  <c r="I352" i="29"/>
  <c r="J380" i="29"/>
  <c r="I380" i="29"/>
  <c r="J331" i="29"/>
  <c r="I331" i="29"/>
  <c r="J341" i="29"/>
  <c r="I341" i="29"/>
  <c r="J351" i="29"/>
  <c r="I351" i="29"/>
  <c r="J328" i="29"/>
  <c r="I328" i="29"/>
  <c r="J334" i="29"/>
  <c r="I334" i="29"/>
  <c r="J374" i="29"/>
  <c r="I374" i="29"/>
  <c r="J336" i="29"/>
  <c r="I336" i="29"/>
  <c r="I335" i="29"/>
  <c r="J335" i="29"/>
  <c r="C362" i="29"/>
  <c r="J333" i="29"/>
  <c r="I333" i="29"/>
  <c r="J354" i="29"/>
  <c r="I354" i="29"/>
  <c r="J345" i="29"/>
  <c r="I345" i="29"/>
  <c r="J367" i="29"/>
  <c r="I367" i="29"/>
  <c r="J344" i="29"/>
  <c r="I344" i="29"/>
  <c r="J343" i="29"/>
  <c r="I343" i="29"/>
  <c r="J330" i="29"/>
  <c r="I330" i="29"/>
  <c r="J349" i="29"/>
  <c r="I349" i="29"/>
  <c r="A259" i="11"/>
  <c r="A312" i="11" s="1"/>
  <c r="H119" i="11"/>
  <c r="H120" i="11"/>
  <c r="H132" i="11"/>
  <c r="H144" i="11"/>
  <c r="H156" i="11"/>
  <c r="H154" i="11"/>
  <c r="H131" i="11"/>
  <c r="H121" i="11"/>
  <c r="H133" i="11"/>
  <c r="H145" i="11"/>
  <c r="H157" i="11"/>
  <c r="H122" i="11"/>
  <c r="H134" i="11"/>
  <c r="H146" i="11"/>
  <c r="H158" i="11"/>
  <c r="H123" i="11"/>
  <c r="H135" i="11"/>
  <c r="H147" i="11"/>
  <c r="H159" i="11"/>
  <c r="H142" i="11"/>
  <c r="H124" i="11"/>
  <c r="H136" i="11"/>
  <c r="H148" i="11"/>
  <c r="H160" i="11"/>
  <c r="H113" i="11"/>
  <c r="H125" i="11"/>
  <c r="H137" i="11"/>
  <c r="H149" i="11"/>
  <c r="H161" i="11"/>
  <c r="H118" i="11"/>
  <c r="H114" i="11"/>
  <c r="H126" i="11"/>
  <c r="H138" i="11"/>
  <c r="H150" i="11"/>
  <c r="H155" i="11"/>
  <c r="H115" i="11"/>
  <c r="H127" i="11"/>
  <c r="H139" i="11"/>
  <c r="H151" i="11"/>
  <c r="H130" i="11"/>
  <c r="H116" i="11"/>
  <c r="H128" i="11"/>
  <c r="H140" i="11"/>
  <c r="H152" i="11"/>
  <c r="H143" i="11"/>
  <c r="H117" i="11"/>
  <c r="H129" i="11"/>
  <c r="H141" i="11"/>
  <c r="H153" i="11"/>
  <c r="B249" i="11"/>
  <c r="B261" i="11"/>
  <c r="B228" i="11"/>
  <c r="B240" i="11"/>
  <c r="B251" i="11"/>
  <c r="B263" i="11"/>
  <c r="B218" i="11"/>
  <c r="B229" i="11"/>
  <c r="B241" i="11"/>
  <c r="B252" i="11"/>
  <c r="B264" i="11"/>
  <c r="B262" i="11"/>
  <c r="B230" i="11"/>
  <c r="B242" i="11"/>
  <c r="B253" i="11"/>
  <c r="B265" i="11"/>
  <c r="B226" i="11"/>
  <c r="B219" i="11"/>
  <c r="B231" i="11"/>
  <c r="B243" i="11"/>
  <c r="B254" i="11"/>
  <c r="B266" i="11"/>
  <c r="A243" i="11"/>
  <c r="B227" i="11"/>
  <c r="B220" i="11"/>
  <c r="B232" i="11"/>
  <c r="B244" i="11"/>
  <c r="B255" i="11"/>
  <c r="B267" i="11"/>
  <c r="A266" i="11"/>
  <c r="B239" i="11"/>
  <c r="B221" i="11"/>
  <c r="B233" i="11"/>
  <c r="B245" i="11"/>
  <c r="B256" i="11"/>
  <c r="A218" i="11"/>
  <c r="B238" i="11"/>
  <c r="B222" i="11"/>
  <c r="B234" i="11"/>
  <c r="B246" i="11"/>
  <c r="B257" i="11"/>
  <c r="B250" i="11"/>
  <c r="B223" i="11"/>
  <c r="B235" i="11"/>
  <c r="B247" i="11"/>
  <c r="B258" i="11"/>
  <c r="B224" i="11"/>
  <c r="B236" i="11"/>
  <c r="B248" i="11"/>
  <c r="B259" i="11"/>
  <c r="B225" i="11"/>
  <c r="B237" i="11"/>
  <c r="B260" i="11"/>
  <c r="A226" i="11"/>
  <c r="C360" i="29"/>
  <c r="C373" i="29"/>
  <c r="C366" i="29"/>
  <c r="C369" i="29"/>
  <c r="C381" i="29"/>
  <c r="C372" i="29"/>
  <c r="C404" i="29"/>
  <c r="C378" i="29"/>
  <c r="C394" i="29"/>
  <c r="C358" i="29"/>
  <c r="C371" i="29"/>
  <c r="C361" i="29"/>
  <c r="C370" i="29"/>
  <c r="C364" i="29"/>
  <c r="C359" i="29"/>
  <c r="C376" i="29"/>
  <c r="C357" i="29"/>
  <c r="C363" i="29"/>
  <c r="C401" i="29"/>
  <c r="C392" i="29"/>
  <c r="C379" i="29"/>
  <c r="C355" i="29"/>
  <c r="C368" i="29"/>
  <c r="C383" i="29"/>
  <c r="C407" i="29"/>
  <c r="C402" i="29"/>
  <c r="A250" i="11"/>
  <c r="A220" i="11"/>
  <c r="A237" i="11"/>
  <c r="A233" i="11"/>
  <c r="A227" i="11"/>
  <c r="A230" i="11"/>
  <c r="A262" i="11"/>
  <c r="A260" i="11"/>
  <c r="A219" i="11"/>
  <c r="A236" i="11"/>
  <c r="A238" i="11"/>
  <c r="A223" i="11"/>
  <c r="A228" i="11"/>
  <c r="A254" i="11"/>
  <c r="A257" i="11"/>
  <c r="A256" i="11"/>
  <c r="A252" i="11"/>
  <c r="A265" i="11"/>
  <c r="A234" i="11"/>
  <c r="A244" i="11"/>
  <c r="A294" i="11"/>
  <c r="A249" i="11"/>
  <c r="A235" i="11"/>
  <c r="A258" i="11"/>
  <c r="A264" i="11"/>
  <c r="A251" i="11"/>
  <c r="A296" i="11"/>
  <c r="A231" i="11"/>
  <c r="A245" i="11"/>
  <c r="A229" i="11"/>
  <c r="A247" i="11"/>
  <c r="A246" i="11"/>
  <c r="A267" i="11"/>
  <c r="A225" i="11"/>
  <c r="A261" i="11"/>
  <c r="A248" i="11"/>
  <c r="A242" i="11"/>
  <c r="A222" i="11"/>
  <c r="A255" i="11"/>
  <c r="A221" i="11"/>
  <c r="A239" i="11"/>
  <c r="A263" i="11"/>
  <c r="A240" i="11"/>
  <c r="A224" i="11"/>
  <c r="A232" i="11"/>
  <c r="A306" i="11"/>
  <c r="C55" i="8"/>
  <c r="C4" i="8" s="1"/>
  <c r="M16" i="39" l="1"/>
  <c r="I16" i="60"/>
  <c r="H76" i="11"/>
  <c r="AA23" i="37" s="1"/>
  <c r="M26" i="56"/>
  <c r="H102" i="11"/>
  <c r="AA49" i="37" s="1"/>
  <c r="M52" i="56"/>
  <c r="H95" i="11"/>
  <c r="AA42" i="37" s="1"/>
  <c r="M45" i="56"/>
  <c r="H69" i="11"/>
  <c r="H16" i="11" s="1"/>
  <c r="Y16" i="37" s="1"/>
  <c r="M19" i="56"/>
  <c r="H64" i="11"/>
  <c r="H11" i="11" s="1"/>
  <c r="Y11" i="37" s="1"/>
  <c r="M14" i="56"/>
  <c r="H97" i="11"/>
  <c r="AA44" i="37" s="1"/>
  <c r="M47" i="56"/>
  <c r="H83" i="11"/>
  <c r="H30" i="11" s="1"/>
  <c r="Y30" i="37" s="1"/>
  <c r="M33" i="56"/>
  <c r="H104" i="11"/>
  <c r="H51" i="11" s="1"/>
  <c r="Y51" i="37" s="1"/>
  <c r="M54" i="56"/>
  <c r="H68" i="11"/>
  <c r="H15" i="11" s="1"/>
  <c r="Y15" i="37" s="1"/>
  <c r="M18" i="56"/>
  <c r="H90" i="11"/>
  <c r="H37" i="11" s="1"/>
  <c r="Y37" i="37" s="1"/>
  <c r="M40" i="56"/>
  <c r="H85" i="11"/>
  <c r="H32" i="11" s="1"/>
  <c r="Y32" i="37" s="1"/>
  <c r="M35" i="56"/>
  <c r="H71" i="11"/>
  <c r="H18" i="11" s="1"/>
  <c r="Y18" i="37" s="1"/>
  <c r="M21" i="56"/>
  <c r="H92" i="11"/>
  <c r="H39" i="11" s="1"/>
  <c r="Y39" i="37" s="1"/>
  <c r="M42" i="56"/>
  <c r="H99" i="11"/>
  <c r="H46" i="11" s="1"/>
  <c r="Y46" i="37" s="1"/>
  <c r="M49" i="56"/>
  <c r="H73" i="11"/>
  <c r="H20" i="11" s="1"/>
  <c r="Y20" i="37" s="1"/>
  <c r="M23" i="56"/>
  <c r="H80" i="11"/>
  <c r="H27" i="11" s="1"/>
  <c r="Y27" i="37" s="1"/>
  <c r="M30" i="56"/>
  <c r="H75" i="11"/>
  <c r="H22" i="11" s="1"/>
  <c r="Y22" i="37" s="1"/>
  <c r="M25" i="56"/>
  <c r="H65" i="11"/>
  <c r="H12" i="11" s="1"/>
  <c r="Y12" i="37" s="1"/>
  <c r="M15" i="56"/>
  <c r="H106" i="11"/>
  <c r="H53" i="11" s="1"/>
  <c r="Y53" i="37" s="1"/>
  <c r="M56" i="56"/>
  <c r="H78" i="11"/>
  <c r="H25" i="11" s="1"/>
  <c r="Y25" i="37" s="1"/>
  <c r="M28" i="56"/>
  <c r="H63" i="11"/>
  <c r="AA10" i="37" s="1"/>
  <c r="M13" i="56"/>
  <c r="H94" i="11"/>
  <c r="AA41" i="37" s="1"/>
  <c r="M44" i="56"/>
  <c r="H101" i="11"/>
  <c r="AA48" i="37" s="1"/>
  <c r="M51" i="56"/>
  <c r="H61" i="11"/>
  <c r="H8" i="11" s="1"/>
  <c r="Y8" i="37" s="1"/>
  <c r="M11" i="56"/>
  <c r="H77" i="11"/>
  <c r="AA24" i="37" s="1"/>
  <c r="M27" i="56"/>
  <c r="H96" i="11"/>
  <c r="H43" i="11" s="1"/>
  <c r="Y43" i="37" s="1"/>
  <c r="M46" i="56"/>
  <c r="H82" i="11"/>
  <c r="AA29" i="37" s="1"/>
  <c r="M32" i="56"/>
  <c r="H103" i="11"/>
  <c r="AA50" i="37" s="1"/>
  <c r="M53" i="56"/>
  <c r="H98" i="11"/>
  <c r="H45" i="11" s="1"/>
  <c r="Y45" i="37" s="1"/>
  <c r="M48" i="56"/>
  <c r="H70" i="11"/>
  <c r="AA17" i="37" s="1"/>
  <c r="M20" i="56"/>
  <c r="H91" i="11"/>
  <c r="H38" i="11" s="1"/>
  <c r="Y38" i="37" s="1"/>
  <c r="M41" i="56"/>
  <c r="H86" i="11"/>
  <c r="H33" i="11" s="1"/>
  <c r="Y33" i="37" s="1"/>
  <c r="M36" i="56"/>
  <c r="H72" i="11"/>
  <c r="AA19" i="37" s="1"/>
  <c r="M22" i="56"/>
  <c r="H105" i="11"/>
  <c r="H52" i="11" s="1"/>
  <c r="Y52" i="37" s="1"/>
  <c r="M55" i="56"/>
  <c r="H79" i="11"/>
  <c r="H26" i="11" s="1"/>
  <c r="Y26" i="37" s="1"/>
  <c r="M29" i="56"/>
  <c r="H87" i="11"/>
  <c r="AA34" i="37" s="1"/>
  <c r="M37" i="56"/>
  <c r="H100" i="11"/>
  <c r="H47" i="11" s="1"/>
  <c r="Y47" i="37" s="1"/>
  <c r="M50" i="56"/>
  <c r="H60" i="11"/>
  <c r="AA7" i="37" s="1"/>
  <c r="M10" i="56"/>
  <c r="H93" i="11"/>
  <c r="H40" i="11" s="1"/>
  <c r="Y40" i="37" s="1"/>
  <c r="M43" i="56"/>
  <c r="H67" i="11"/>
  <c r="H14" i="11" s="1"/>
  <c r="Y14" i="37" s="1"/>
  <c r="M17" i="56"/>
  <c r="H89" i="11"/>
  <c r="H36" i="11" s="1"/>
  <c r="Y36" i="37" s="1"/>
  <c r="M39" i="56"/>
  <c r="H108" i="11"/>
  <c r="H55" i="11" s="1"/>
  <c r="Y55" i="37" s="1"/>
  <c r="M58" i="56"/>
  <c r="H84" i="11"/>
  <c r="H31" i="11" s="1"/>
  <c r="Y31" i="37" s="1"/>
  <c r="M34" i="56"/>
  <c r="H74" i="11"/>
  <c r="H21" i="11" s="1"/>
  <c r="Y21" i="37" s="1"/>
  <c r="M24" i="56"/>
  <c r="H88" i="11"/>
  <c r="H35" i="11" s="1"/>
  <c r="Y35" i="37" s="1"/>
  <c r="M38" i="56"/>
  <c r="H62" i="11"/>
  <c r="AA9" i="37" s="1"/>
  <c r="M12" i="56"/>
  <c r="H107" i="11"/>
  <c r="AA54" i="37" s="1"/>
  <c r="M57" i="56"/>
  <c r="H81" i="11"/>
  <c r="AA28" i="37" s="1"/>
  <c r="M31" i="56"/>
  <c r="H66" i="11"/>
  <c r="AA13" i="37" s="1"/>
  <c r="M16" i="56"/>
  <c r="N16" i="39"/>
  <c r="D17" i="39"/>
  <c r="E17" i="39" s="1"/>
  <c r="K17" i="39" s="1"/>
  <c r="I368" i="29"/>
  <c r="J368" i="29"/>
  <c r="J371" i="29"/>
  <c r="I371" i="29"/>
  <c r="J355" i="29"/>
  <c r="I355" i="29"/>
  <c r="J358" i="29"/>
  <c r="I358" i="29"/>
  <c r="J361" i="29"/>
  <c r="I361" i="29"/>
  <c r="J379" i="29"/>
  <c r="I379" i="29"/>
  <c r="J394" i="29"/>
  <c r="I394" i="29"/>
  <c r="J383" i="29"/>
  <c r="I383" i="29"/>
  <c r="I392" i="29"/>
  <c r="J392" i="29"/>
  <c r="I378" i="29"/>
  <c r="J378" i="29"/>
  <c r="J401" i="29"/>
  <c r="I401" i="29"/>
  <c r="J404" i="29"/>
  <c r="I404" i="29"/>
  <c r="J363" i="29"/>
  <c r="I363" i="29"/>
  <c r="J372" i="29"/>
  <c r="I372" i="29"/>
  <c r="J357" i="29"/>
  <c r="I357" i="29"/>
  <c r="J381" i="29"/>
  <c r="I381" i="29"/>
  <c r="J376" i="29"/>
  <c r="I376" i="29"/>
  <c r="I369" i="29"/>
  <c r="J369" i="29"/>
  <c r="J402" i="29"/>
  <c r="I402" i="29"/>
  <c r="I359" i="29"/>
  <c r="J359" i="29"/>
  <c r="I366" i="29"/>
  <c r="J366" i="29"/>
  <c r="J364" i="29"/>
  <c r="I364" i="29"/>
  <c r="J373" i="29"/>
  <c r="I373" i="29"/>
  <c r="J362" i="29"/>
  <c r="I362" i="29"/>
  <c r="C389" i="29"/>
  <c r="J407" i="29"/>
  <c r="I407" i="29"/>
  <c r="J370" i="29"/>
  <c r="I370" i="29"/>
  <c r="J360" i="29"/>
  <c r="I360" i="29"/>
  <c r="A289" i="11"/>
  <c r="A319" i="11"/>
  <c r="H268" i="11"/>
  <c r="A279" i="11"/>
  <c r="B308" i="11"/>
  <c r="B281" i="11"/>
  <c r="B312" i="11"/>
  <c r="B286" i="11"/>
  <c r="A303" i="11"/>
  <c r="B310" i="11"/>
  <c r="B297" i="11"/>
  <c r="B319" i="11"/>
  <c r="B279" i="11"/>
  <c r="B271" i="11"/>
  <c r="B314" i="11"/>
  <c r="A280" i="11"/>
  <c r="B301" i="11"/>
  <c r="B274" i="11"/>
  <c r="B298" i="11"/>
  <c r="B283" i="11"/>
  <c r="A273" i="11"/>
  <c r="B311" i="11"/>
  <c r="B299" i="11"/>
  <c r="B285" i="11"/>
  <c r="B307" i="11"/>
  <c r="B302" i="11"/>
  <c r="A307" i="11"/>
  <c r="B289" i="11"/>
  <c r="B292" i="11"/>
  <c r="B282" i="11"/>
  <c r="B313" i="11"/>
  <c r="B300" i="11"/>
  <c r="B303" i="11"/>
  <c r="B287" i="11"/>
  <c r="A271" i="11"/>
  <c r="B273" i="11"/>
  <c r="B296" i="11"/>
  <c r="B318" i="11"/>
  <c r="B317" i="11"/>
  <c r="B316" i="11"/>
  <c r="B277" i="11"/>
  <c r="B288" i="11"/>
  <c r="B275" i="11"/>
  <c r="B284" i="11"/>
  <c r="B306" i="11"/>
  <c r="B315" i="11"/>
  <c r="B305" i="11"/>
  <c r="B304" i="11"/>
  <c r="B290" i="11"/>
  <c r="B309" i="11"/>
  <c r="B280" i="11"/>
  <c r="A290" i="11"/>
  <c r="B278" i="11"/>
  <c r="B276" i="11"/>
  <c r="B291" i="11"/>
  <c r="B320" i="11"/>
  <c r="B272" i="11"/>
  <c r="B295" i="11"/>
  <c r="B294" i="11"/>
  <c r="B293" i="11"/>
  <c r="C405" i="29"/>
  <c r="C403" i="29"/>
  <c r="C388" i="29"/>
  <c r="C431" i="29"/>
  <c r="C396" i="29"/>
  <c r="C398" i="29"/>
  <c r="C393" i="29"/>
  <c r="C428" i="29"/>
  <c r="C386" i="29"/>
  <c r="C399" i="29"/>
  <c r="C390" i="29"/>
  <c r="C391" i="29"/>
  <c r="C385" i="29"/>
  <c r="C400" i="29"/>
  <c r="C408" i="29"/>
  <c r="C419" i="29"/>
  <c r="C384" i="29"/>
  <c r="C397" i="29"/>
  <c r="C421" i="29"/>
  <c r="C387" i="29"/>
  <c r="C406" i="29"/>
  <c r="C382" i="29"/>
  <c r="C395" i="29"/>
  <c r="C434" i="29"/>
  <c r="C410" i="29"/>
  <c r="C429" i="29"/>
  <c r="A286" i="11"/>
  <c r="A276" i="11"/>
  <c r="A272" i="11"/>
  <c r="A310" i="11"/>
  <c r="A315" i="11"/>
  <c r="A291" i="11"/>
  <c r="A313" i="11"/>
  <c r="A283" i="11"/>
  <c r="A281" i="11"/>
  <c r="A309" i="11"/>
  <c r="A305" i="11"/>
  <c r="A302" i="11"/>
  <c r="A318" i="11"/>
  <c r="A297" i="11"/>
  <c r="A287" i="11"/>
  <c r="A311" i="11"/>
  <c r="A288" i="11"/>
  <c r="A298" i="11"/>
  <c r="A304" i="11"/>
  <c r="A316" i="11"/>
  <c r="A275" i="11"/>
  <c r="A299" i="11"/>
  <c r="A277" i="11"/>
  <c r="A295" i="11"/>
  <c r="A300" i="11"/>
  <c r="A317" i="11"/>
  <c r="A314" i="11"/>
  <c r="A293" i="11"/>
  <c r="A308" i="11"/>
  <c r="A284" i="11"/>
  <c r="A320" i="11"/>
  <c r="A292" i="11"/>
  <c r="A301" i="11"/>
  <c r="A278" i="11"/>
  <c r="A282" i="11"/>
  <c r="A285" i="11"/>
  <c r="A274" i="11"/>
  <c r="M17" i="39" l="1"/>
  <c r="I17" i="60"/>
  <c r="H23" i="11"/>
  <c r="Y23" i="37" s="1"/>
  <c r="H49" i="11"/>
  <c r="Y49" i="37" s="1"/>
  <c r="AA51" i="37"/>
  <c r="AA30" i="37"/>
  <c r="H24" i="11"/>
  <c r="Y24" i="37" s="1"/>
  <c r="AA38" i="37"/>
  <c r="AA31" i="37"/>
  <c r="AA32" i="37"/>
  <c r="H10" i="11"/>
  <c r="Y10" i="37" s="1"/>
  <c r="H13" i="11"/>
  <c r="Y13" i="37" s="1"/>
  <c r="AA53" i="37"/>
  <c r="AA47" i="37"/>
  <c r="AA39" i="37"/>
  <c r="H29" i="11"/>
  <c r="Y29" i="37" s="1"/>
  <c r="H42" i="11"/>
  <c r="Y42" i="37" s="1"/>
  <c r="H7" i="11"/>
  <c r="Y7" i="37" s="1"/>
  <c r="AA20" i="37"/>
  <c r="H19" i="11"/>
  <c r="Y19" i="37" s="1"/>
  <c r="AA35" i="37"/>
  <c r="AA33" i="37"/>
  <c r="AA46" i="37"/>
  <c r="AA25" i="37"/>
  <c r="AA43" i="37"/>
  <c r="AA21" i="37"/>
  <c r="AA15" i="37"/>
  <c r="AA40" i="37"/>
  <c r="H41" i="11"/>
  <c r="Y41" i="37" s="1"/>
  <c r="AA16" i="37"/>
  <c r="AA22" i="37"/>
  <c r="H48" i="11"/>
  <c r="Y48" i="37" s="1"/>
  <c r="AA11" i="37"/>
  <c r="H54" i="11"/>
  <c r="Y54" i="37" s="1"/>
  <c r="H50" i="11"/>
  <c r="Y50" i="37" s="1"/>
  <c r="AA26" i="37"/>
  <c r="AA27" i="37"/>
  <c r="H44" i="11"/>
  <c r="Y44" i="37" s="1"/>
  <c r="AA8" i="37"/>
  <c r="H17" i="11"/>
  <c r="Y17" i="37" s="1"/>
  <c r="AA12" i="37"/>
  <c r="H34" i="11"/>
  <c r="Y34" i="37" s="1"/>
  <c r="AA52" i="37"/>
  <c r="H28" i="11"/>
  <c r="Y28" i="37" s="1"/>
  <c r="H9" i="11"/>
  <c r="Y9" i="37" s="1"/>
  <c r="AA18" i="37"/>
  <c r="AA55" i="37"/>
  <c r="AA14" i="37"/>
  <c r="AA36" i="37"/>
  <c r="AA45" i="37"/>
  <c r="AA37" i="37"/>
  <c r="N17" i="39"/>
  <c r="D18" i="39"/>
  <c r="E18" i="39" s="1"/>
  <c r="K18" i="39" s="1"/>
  <c r="X47" i="37"/>
  <c r="V29" i="37"/>
  <c r="X29" i="37"/>
  <c r="X41" i="37"/>
  <c r="V31" i="37"/>
  <c r="X31" i="37"/>
  <c r="V41" i="37"/>
  <c r="V47" i="37"/>
  <c r="J406" i="29"/>
  <c r="I406" i="29"/>
  <c r="J386" i="29"/>
  <c r="I386" i="29"/>
  <c r="I428" i="29"/>
  <c r="J428" i="29"/>
  <c r="J421" i="29"/>
  <c r="I421" i="29"/>
  <c r="J393" i="29"/>
  <c r="I393" i="29"/>
  <c r="J387" i="29"/>
  <c r="I387" i="29"/>
  <c r="J397" i="29"/>
  <c r="I397" i="29"/>
  <c r="J398" i="29"/>
  <c r="I398" i="29"/>
  <c r="J388" i="29"/>
  <c r="I388" i="29"/>
  <c r="J400" i="29"/>
  <c r="I400" i="29"/>
  <c r="J403" i="29"/>
  <c r="I403" i="29"/>
  <c r="I396" i="29"/>
  <c r="J396" i="29"/>
  <c r="J410" i="29"/>
  <c r="I410" i="29"/>
  <c r="I385" i="29"/>
  <c r="J385" i="29"/>
  <c r="I405" i="29"/>
  <c r="J405" i="29"/>
  <c r="J431" i="29"/>
  <c r="I431" i="29"/>
  <c r="J391" i="29"/>
  <c r="I391" i="29"/>
  <c r="J419" i="29"/>
  <c r="I419" i="29"/>
  <c r="J429" i="29"/>
  <c r="I429" i="29"/>
  <c r="J434" i="29"/>
  <c r="I434" i="29"/>
  <c r="I395" i="29"/>
  <c r="J395" i="29"/>
  <c r="I390" i="29"/>
  <c r="J390" i="29"/>
  <c r="J384" i="29"/>
  <c r="I384" i="29"/>
  <c r="J408" i="29"/>
  <c r="I408" i="29"/>
  <c r="J382" i="29"/>
  <c r="I382" i="29"/>
  <c r="J399" i="29"/>
  <c r="I399" i="29"/>
  <c r="J389" i="29"/>
  <c r="I389" i="29"/>
  <c r="C416" i="29"/>
  <c r="N321" i="11"/>
  <c r="P321" i="11"/>
  <c r="J321" i="11"/>
  <c r="L321" i="11"/>
  <c r="H321" i="11"/>
  <c r="C446" i="29"/>
  <c r="C418" i="29"/>
  <c r="C455" i="29"/>
  <c r="C435" i="29"/>
  <c r="C420" i="29"/>
  <c r="C414" i="29"/>
  <c r="C458" i="29"/>
  <c r="C448" i="29"/>
  <c r="C417" i="29"/>
  <c r="C415" i="29"/>
  <c r="C424" i="29"/>
  <c r="C426" i="29"/>
  <c r="C425" i="29"/>
  <c r="C430" i="29"/>
  <c r="C427" i="29"/>
  <c r="C411" i="29"/>
  <c r="C412" i="29"/>
  <c r="C413" i="29"/>
  <c r="C423" i="29"/>
  <c r="C432" i="29"/>
  <c r="C433" i="29"/>
  <c r="C409" i="29"/>
  <c r="C422" i="29"/>
  <c r="C437" i="29"/>
  <c r="C461" i="29"/>
  <c r="C456" i="29"/>
  <c r="I5" i="8"/>
  <c r="M18" i="39" l="1"/>
  <c r="I18" i="60"/>
  <c r="N18" i="39"/>
  <c r="I5" i="42"/>
  <c r="G5" i="42"/>
  <c r="D19" i="39"/>
  <c r="E19" i="39" s="1"/>
  <c r="K19" i="39" s="1"/>
  <c r="X48" i="37"/>
  <c r="X17" i="37"/>
  <c r="X42" i="37"/>
  <c r="X21" i="37"/>
  <c r="V39" i="37"/>
  <c r="X39" i="37"/>
  <c r="X8" i="37"/>
  <c r="V54" i="37"/>
  <c r="X54" i="37"/>
  <c r="V18" i="37"/>
  <c r="X18" i="37"/>
  <c r="X34" i="37"/>
  <c r="V15" i="37"/>
  <c r="X15" i="37"/>
  <c r="X32" i="37"/>
  <c r="X55" i="37"/>
  <c r="V27" i="37"/>
  <c r="X27" i="37"/>
  <c r="X28" i="37"/>
  <c r="X23" i="37"/>
  <c r="X35" i="37"/>
  <c r="X52" i="37"/>
  <c r="X46" i="37"/>
  <c r="V45" i="37"/>
  <c r="X45" i="37"/>
  <c r="X19" i="37"/>
  <c r="X14" i="37"/>
  <c r="V36" i="37"/>
  <c r="X36" i="37"/>
  <c r="X7" i="37"/>
  <c r="X13" i="37"/>
  <c r="V22" i="37"/>
  <c r="X22" i="37"/>
  <c r="X50" i="37"/>
  <c r="X33" i="37"/>
  <c r="X51" i="37"/>
  <c r="X25" i="37"/>
  <c r="V43" i="37"/>
  <c r="X43" i="37"/>
  <c r="X38" i="37"/>
  <c r="V44" i="37"/>
  <c r="X44" i="37"/>
  <c r="X40" i="37"/>
  <c r="V26" i="37"/>
  <c r="X26" i="37"/>
  <c r="V24" i="37"/>
  <c r="X24" i="37"/>
  <c r="X37" i="37"/>
  <c r="V30" i="37"/>
  <c r="X30" i="37"/>
  <c r="X20" i="37"/>
  <c r="V53" i="37"/>
  <c r="X53" i="37"/>
  <c r="V11" i="37"/>
  <c r="X11" i="37"/>
  <c r="V12" i="37"/>
  <c r="X12" i="37"/>
  <c r="X49" i="37"/>
  <c r="V16" i="37"/>
  <c r="X16" i="37"/>
  <c r="V9" i="37"/>
  <c r="X9" i="37"/>
  <c r="V10" i="37"/>
  <c r="X10" i="37"/>
  <c r="V32" i="37"/>
  <c r="V49" i="37"/>
  <c r="V17" i="37"/>
  <c r="V42" i="37"/>
  <c r="V23" i="37"/>
  <c r="V35" i="37"/>
  <c r="V52" i="37"/>
  <c r="V46" i="37"/>
  <c r="V19" i="37"/>
  <c r="V7" i="37"/>
  <c r="V13" i="37"/>
  <c r="V50" i="37"/>
  <c r="V14" i="37"/>
  <c r="V34" i="37"/>
  <c r="V21" i="37"/>
  <c r="V33" i="37"/>
  <c r="V51" i="37"/>
  <c r="V25" i="37"/>
  <c r="V8" i="37"/>
  <c r="V28" i="37"/>
  <c r="V55" i="37"/>
  <c r="V38" i="37"/>
  <c r="V48" i="37"/>
  <c r="V40" i="37"/>
  <c r="V37" i="37"/>
  <c r="V20" i="37"/>
  <c r="J415" i="29"/>
  <c r="I415" i="29"/>
  <c r="J433" i="29"/>
  <c r="I433" i="29"/>
  <c r="I417" i="29"/>
  <c r="J417" i="29"/>
  <c r="J432" i="29"/>
  <c r="I432" i="29"/>
  <c r="J448" i="29"/>
  <c r="I448" i="29"/>
  <c r="J413" i="29"/>
  <c r="I413" i="29"/>
  <c r="J423" i="29"/>
  <c r="I423" i="29"/>
  <c r="J458" i="29"/>
  <c r="I458" i="29"/>
  <c r="I420" i="29"/>
  <c r="J420" i="29"/>
  <c r="I416" i="29"/>
  <c r="J416" i="29"/>
  <c r="C443" i="29"/>
  <c r="I456" i="29"/>
  <c r="J456" i="29"/>
  <c r="J435" i="29"/>
  <c r="I435" i="29"/>
  <c r="J427" i="29"/>
  <c r="I427" i="29"/>
  <c r="J455" i="29"/>
  <c r="I455" i="29"/>
  <c r="J430" i="29"/>
  <c r="I430" i="29"/>
  <c r="J418" i="29"/>
  <c r="I418" i="29"/>
  <c r="I414" i="29"/>
  <c r="J414" i="29"/>
  <c r="J412" i="29"/>
  <c r="I412" i="29"/>
  <c r="J425" i="29"/>
  <c r="I425" i="29"/>
  <c r="J446" i="29"/>
  <c r="I446" i="29"/>
  <c r="J437" i="29"/>
  <c r="I437" i="29"/>
  <c r="J422" i="29"/>
  <c r="I422" i="29"/>
  <c r="J426" i="29"/>
  <c r="I426" i="29"/>
  <c r="J411" i="29"/>
  <c r="I411" i="29"/>
  <c r="J461" i="29"/>
  <c r="I461" i="29"/>
  <c r="I409" i="29"/>
  <c r="J409" i="29"/>
  <c r="J424" i="29"/>
  <c r="I424" i="29"/>
  <c r="K321" i="11"/>
  <c r="C475" i="29"/>
  <c r="C462" i="29"/>
  <c r="C450" i="29"/>
  <c r="C451" i="29"/>
  <c r="C485" i="29"/>
  <c r="C454" i="29"/>
  <c r="C482" i="29"/>
  <c r="C441" i="29"/>
  <c r="C445" i="29"/>
  <c r="C440" i="29"/>
  <c r="C457" i="29"/>
  <c r="C442" i="29"/>
  <c r="C438" i="29"/>
  <c r="C439" i="29"/>
  <c r="C473" i="29"/>
  <c r="C459" i="29"/>
  <c r="C452" i="29"/>
  <c r="C444" i="29"/>
  <c r="C447" i="29"/>
  <c r="C453" i="29"/>
  <c r="C460" i="29"/>
  <c r="C436" i="29"/>
  <c r="C449" i="29"/>
  <c r="C488" i="29"/>
  <c r="C464" i="29"/>
  <c r="C483" i="29"/>
  <c r="I6" i="8"/>
  <c r="E321" i="11"/>
  <c r="M321" i="11"/>
  <c r="O321" i="11"/>
  <c r="Q321" i="11"/>
  <c r="I321" i="11"/>
  <c r="R321" i="11"/>
  <c r="D321" i="11"/>
  <c r="F321" i="11"/>
  <c r="M19" i="39" l="1"/>
  <c r="I19" i="60"/>
  <c r="C321" i="11"/>
  <c r="N19" i="39"/>
  <c r="I6" i="42"/>
  <c r="G6" i="42"/>
  <c r="D20" i="39"/>
  <c r="E20" i="39" s="1"/>
  <c r="K20" i="39" s="1"/>
  <c r="J460" i="29"/>
  <c r="I460" i="29"/>
  <c r="J445" i="29"/>
  <c r="I445" i="29"/>
  <c r="J453" i="29"/>
  <c r="I453" i="29"/>
  <c r="J441" i="29"/>
  <c r="I441" i="29"/>
  <c r="J447" i="29"/>
  <c r="I447" i="29"/>
  <c r="J482" i="29"/>
  <c r="I482" i="29"/>
  <c r="I444" i="29"/>
  <c r="J444" i="29"/>
  <c r="J454" i="29"/>
  <c r="I454" i="29"/>
  <c r="J443" i="29"/>
  <c r="I443" i="29"/>
  <c r="C470" i="29"/>
  <c r="J459" i="29"/>
  <c r="I459" i="29"/>
  <c r="J450" i="29"/>
  <c r="I450" i="29"/>
  <c r="J439" i="29"/>
  <c r="I439" i="29"/>
  <c r="J462" i="29"/>
  <c r="I462" i="29"/>
  <c r="J438" i="29"/>
  <c r="I438" i="29"/>
  <c r="J475" i="29"/>
  <c r="I475" i="29"/>
  <c r="I452" i="29"/>
  <c r="J452" i="29"/>
  <c r="J451" i="29"/>
  <c r="I451" i="29"/>
  <c r="J442" i="29"/>
  <c r="I442" i="29"/>
  <c r="J485" i="29"/>
  <c r="I485" i="29"/>
  <c r="J473" i="29"/>
  <c r="I473" i="29"/>
  <c r="J483" i="29"/>
  <c r="I483" i="29"/>
  <c r="J449" i="29"/>
  <c r="I449" i="29"/>
  <c r="J457" i="29"/>
  <c r="I457" i="29"/>
  <c r="J464" i="29"/>
  <c r="I464" i="29"/>
  <c r="J488" i="29"/>
  <c r="I488" i="29"/>
  <c r="J436" i="29"/>
  <c r="I436" i="29"/>
  <c r="I440" i="29"/>
  <c r="J440" i="29"/>
  <c r="C469" i="29"/>
  <c r="C474" i="29"/>
  <c r="C509" i="29"/>
  <c r="C477" i="29"/>
  <c r="C486" i="29"/>
  <c r="C500" i="29"/>
  <c r="C484" i="29"/>
  <c r="C478" i="29"/>
  <c r="C489" i="29"/>
  <c r="C471" i="29"/>
  <c r="C466" i="29"/>
  <c r="C467" i="29"/>
  <c r="C481" i="29"/>
  <c r="C480" i="29"/>
  <c r="C479" i="29"/>
  <c r="C472" i="29"/>
  <c r="C468" i="29"/>
  <c r="C465" i="29"/>
  <c r="C512" i="29"/>
  <c r="C502" i="29"/>
  <c r="C487" i="29"/>
  <c r="C463" i="29"/>
  <c r="C476" i="29"/>
  <c r="C491" i="29"/>
  <c r="C515" i="29"/>
  <c r="C510" i="29"/>
  <c r="I7" i="8"/>
  <c r="M20" i="39" l="1"/>
  <c r="N20" i="39" s="1"/>
  <c r="I20" i="60"/>
  <c r="I7" i="42"/>
  <c r="G7" i="42"/>
  <c r="D21" i="39"/>
  <c r="E21" i="39" s="1"/>
  <c r="K21" i="39" s="1"/>
  <c r="J478" i="29"/>
  <c r="I478" i="29"/>
  <c r="J465" i="29"/>
  <c r="I465" i="29"/>
  <c r="J500" i="29"/>
  <c r="I500" i="29"/>
  <c r="J502" i="29"/>
  <c r="I502" i="29"/>
  <c r="J486" i="29"/>
  <c r="I486" i="29"/>
  <c r="J477" i="29"/>
  <c r="I477" i="29"/>
  <c r="J470" i="29"/>
  <c r="I470" i="29"/>
  <c r="C497" i="29"/>
  <c r="J480" i="29"/>
  <c r="I480" i="29"/>
  <c r="J468" i="29"/>
  <c r="I468" i="29"/>
  <c r="J515" i="29"/>
  <c r="I515" i="29"/>
  <c r="J484" i="29"/>
  <c r="I484" i="29"/>
  <c r="J472" i="29"/>
  <c r="I472" i="29"/>
  <c r="J467" i="29"/>
  <c r="I467" i="29"/>
  <c r="J509" i="29"/>
  <c r="I509" i="29"/>
  <c r="J512" i="29"/>
  <c r="I512" i="29"/>
  <c r="J479" i="29"/>
  <c r="I479" i="29"/>
  <c r="J510" i="29"/>
  <c r="I510" i="29"/>
  <c r="J474" i="29"/>
  <c r="I474" i="29"/>
  <c r="J469" i="29"/>
  <c r="I469" i="29"/>
  <c r="J466" i="29"/>
  <c r="I466" i="29"/>
  <c r="J463" i="29"/>
  <c r="I463" i="29"/>
  <c r="J471" i="29"/>
  <c r="I471" i="29"/>
  <c r="J481" i="29"/>
  <c r="I481" i="29"/>
  <c r="J491" i="29"/>
  <c r="I491" i="29"/>
  <c r="J476" i="29"/>
  <c r="I476" i="29"/>
  <c r="J487" i="29"/>
  <c r="I487" i="29"/>
  <c r="J489" i="29"/>
  <c r="I489" i="29"/>
  <c r="C499" i="29"/>
  <c r="C493" i="29"/>
  <c r="C529" i="29"/>
  <c r="C539" i="29"/>
  <c r="C506" i="29"/>
  <c r="C511" i="29"/>
  <c r="C536" i="29"/>
  <c r="C492" i="29"/>
  <c r="C507" i="29"/>
  <c r="C498" i="29"/>
  <c r="C527" i="29"/>
  <c r="C501" i="29"/>
  <c r="C505" i="29"/>
  <c r="C516" i="29"/>
  <c r="C494" i="29"/>
  <c r="C495" i="29"/>
  <c r="C508" i="29"/>
  <c r="C513" i="29"/>
  <c r="C496" i="29"/>
  <c r="C504" i="29"/>
  <c r="C514" i="29"/>
  <c r="C490" i="29"/>
  <c r="C503" i="29"/>
  <c r="C542" i="29"/>
  <c r="C518" i="29"/>
  <c r="C537" i="29"/>
  <c r="I8" i="8"/>
  <c r="M21" i="39" l="1"/>
  <c r="N21" i="39" s="1"/>
  <c r="I21" i="60"/>
  <c r="G8" i="42"/>
  <c r="I8" i="42"/>
  <c r="D22" i="39"/>
  <c r="E22" i="39" s="1"/>
  <c r="K22" i="39" s="1"/>
  <c r="J505" i="29"/>
  <c r="I505" i="29"/>
  <c r="J514" i="29"/>
  <c r="I514" i="29"/>
  <c r="J536" i="29"/>
  <c r="I536" i="29"/>
  <c r="J507" i="29"/>
  <c r="I507" i="29"/>
  <c r="J513" i="29"/>
  <c r="I513" i="29"/>
  <c r="J504" i="29"/>
  <c r="I504" i="29"/>
  <c r="J503" i="29"/>
  <c r="I503" i="29"/>
  <c r="J490" i="29"/>
  <c r="I490" i="29"/>
  <c r="I496" i="29"/>
  <c r="J496" i="29"/>
  <c r="J495" i="29"/>
  <c r="I495" i="29"/>
  <c r="J497" i="29"/>
  <c r="I497" i="29"/>
  <c r="C524" i="29"/>
  <c r="J499" i="29"/>
  <c r="I499" i="29"/>
  <c r="J527" i="29"/>
  <c r="I527" i="29"/>
  <c r="J498" i="29"/>
  <c r="I498" i="29"/>
  <c r="J492" i="29"/>
  <c r="I492" i="29"/>
  <c r="I511" i="29"/>
  <c r="J511" i="29"/>
  <c r="J508" i="29"/>
  <c r="I508" i="29"/>
  <c r="J537" i="29"/>
  <c r="I537" i="29"/>
  <c r="J494" i="29"/>
  <c r="I494" i="29"/>
  <c r="J529" i="29"/>
  <c r="I529" i="29"/>
  <c r="J542" i="29"/>
  <c r="I542" i="29"/>
  <c r="J501" i="29"/>
  <c r="I501" i="29"/>
  <c r="J506" i="29"/>
  <c r="I506" i="29"/>
  <c r="J539" i="29"/>
  <c r="I539" i="29"/>
  <c r="J518" i="29"/>
  <c r="I518" i="29"/>
  <c r="J516" i="29"/>
  <c r="I516" i="29"/>
  <c r="J493" i="29"/>
  <c r="I493" i="29"/>
  <c r="C531" i="29"/>
  <c r="C522" i="29"/>
  <c r="C563" i="29"/>
  <c r="C519" i="29"/>
  <c r="C523" i="29"/>
  <c r="C521" i="29"/>
  <c r="C554" i="29"/>
  <c r="C556" i="29"/>
  <c r="C543" i="29"/>
  <c r="C540" i="29"/>
  <c r="C525" i="29"/>
  <c r="C538" i="29"/>
  <c r="C520" i="29"/>
  <c r="C528" i="29"/>
  <c r="C535" i="29"/>
  <c r="C533" i="29"/>
  <c r="C566" i="29"/>
  <c r="C541" i="29"/>
  <c r="C532" i="29"/>
  <c r="C534" i="29"/>
  <c r="C526" i="29"/>
  <c r="C517" i="29"/>
  <c r="C530" i="29"/>
  <c r="C545" i="29"/>
  <c r="C569" i="29"/>
  <c r="C564" i="29"/>
  <c r="I9" i="8"/>
  <c r="M22" i="39" l="1"/>
  <c r="I22" i="60"/>
  <c r="N22" i="39"/>
  <c r="G9" i="42"/>
  <c r="I9" i="42"/>
  <c r="D23" i="39"/>
  <c r="E23" i="39" s="1"/>
  <c r="K23" i="39" s="1"/>
  <c r="J564" i="29"/>
  <c r="I564" i="29"/>
  <c r="J520" i="29"/>
  <c r="I520" i="29"/>
  <c r="J530" i="29"/>
  <c r="I530" i="29"/>
  <c r="I543" i="29"/>
  <c r="J543" i="29"/>
  <c r="J519" i="29"/>
  <c r="I519" i="29"/>
  <c r="J528" i="29"/>
  <c r="I528" i="29"/>
  <c r="J545" i="29"/>
  <c r="I545" i="29"/>
  <c r="J517" i="29"/>
  <c r="I517" i="29"/>
  <c r="J526" i="29"/>
  <c r="I526" i="29"/>
  <c r="I554" i="29"/>
  <c r="J554" i="29"/>
  <c r="J563" i="29"/>
  <c r="I563" i="29"/>
  <c r="I569" i="29"/>
  <c r="J569" i="29"/>
  <c r="I525" i="29"/>
  <c r="J525" i="29"/>
  <c r="J534" i="29"/>
  <c r="I534" i="29"/>
  <c r="J533" i="29"/>
  <c r="I533" i="29"/>
  <c r="J535" i="29"/>
  <c r="I535" i="29"/>
  <c r="J524" i="29"/>
  <c r="I524" i="29"/>
  <c r="C551" i="29"/>
  <c r="J522" i="29"/>
  <c r="I522" i="29"/>
  <c r="J531" i="29"/>
  <c r="I531" i="29"/>
  <c r="I538" i="29"/>
  <c r="J538" i="29"/>
  <c r="J540" i="29"/>
  <c r="I540" i="29"/>
  <c r="J556" i="29"/>
  <c r="I556" i="29"/>
  <c r="I532" i="29"/>
  <c r="J532" i="29"/>
  <c r="I541" i="29"/>
  <c r="J541" i="29"/>
  <c r="J521" i="29"/>
  <c r="I521" i="29"/>
  <c r="I566" i="29"/>
  <c r="J566" i="29"/>
  <c r="J523" i="29"/>
  <c r="I523" i="29"/>
  <c r="C561" i="29"/>
  <c r="C581" i="29"/>
  <c r="C559" i="29"/>
  <c r="C562" i="29"/>
  <c r="C552" i="29"/>
  <c r="C590" i="29"/>
  <c r="C560" i="29"/>
  <c r="C568" i="29"/>
  <c r="C549" i="29"/>
  <c r="C583" i="29"/>
  <c r="C555" i="29"/>
  <c r="C567" i="29"/>
  <c r="C548" i="29"/>
  <c r="C593" i="29"/>
  <c r="C565" i="29"/>
  <c r="C553" i="29"/>
  <c r="C547" i="29"/>
  <c r="C570" i="29"/>
  <c r="C550" i="29"/>
  <c r="C558" i="29"/>
  <c r="C546" i="29"/>
  <c r="C544" i="29"/>
  <c r="C557" i="29"/>
  <c r="C596" i="29"/>
  <c r="C572" i="29"/>
  <c r="C591" i="29"/>
  <c r="I10" i="8"/>
  <c r="M23" i="39" l="1"/>
  <c r="N23" i="39" s="1"/>
  <c r="I23" i="60"/>
  <c r="G10" i="42"/>
  <c r="I10" i="42"/>
  <c r="D24" i="39"/>
  <c r="E24" i="39" s="1"/>
  <c r="K24" i="39" s="1"/>
  <c r="J547" i="29"/>
  <c r="I547" i="29"/>
  <c r="J581" i="29"/>
  <c r="I581" i="29"/>
  <c r="J561" i="29"/>
  <c r="I561" i="29"/>
  <c r="J552" i="29"/>
  <c r="I552" i="29"/>
  <c r="J553" i="29"/>
  <c r="I553" i="29"/>
  <c r="J551" i="29"/>
  <c r="I551" i="29"/>
  <c r="C578" i="29"/>
  <c r="J559" i="29"/>
  <c r="I559" i="29"/>
  <c r="J591" i="29"/>
  <c r="I591" i="29"/>
  <c r="I572" i="29"/>
  <c r="J572" i="29"/>
  <c r="J596" i="29"/>
  <c r="I596" i="29"/>
  <c r="J562" i="29"/>
  <c r="I562" i="29"/>
  <c r="I565" i="29"/>
  <c r="J565" i="29"/>
  <c r="J593" i="29"/>
  <c r="I593" i="29"/>
  <c r="J548" i="29"/>
  <c r="I548" i="29"/>
  <c r="J567" i="29"/>
  <c r="I567" i="29"/>
  <c r="J557" i="29"/>
  <c r="I557" i="29"/>
  <c r="J555" i="29"/>
  <c r="I555" i="29"/>
  <c r="J544" i="29"/>
  <c r="I544" i="29"/>
  <c r="J583" i="29"/>
  <c r="I583" i="29"/>
  <c r="J546" i="29"/>
  <c r="I546" i="29"/>
  <c r="J549" i="29"/>
  <c r="I549" i="29"/>
  <c r="J558" i="29"/>
  <c r="I558" i="29"/>
  <c r="J568" i="29"/>
  <c r="I568" i="29"/>
  <c r="J550" i="29"/>
  <c r="I550" i="29"/>
  <c r="J560" i="29"/>
  <c r="I560" i="29"/>
  <c r="J570" i="29"/>
  <c r="I570" i="29"/>
  <c r="J590" i="29"/>
  <c r="I590" i="29"/>
  <c r="C589" i="29"/>
  <c r="C580" i="29"/>
  <c r="C594" i="29"/>
  <c r="C595" i="29"/>
  <c r="C585" i="29"/>
  <c r="C577" i="29"/>
  <c r="C592" i="29"/>
  <c r="C582" i="29"/>
  <c r="C587" i="29"/>
  <c r="C586" i="29"/>
  <c r="C597" i="29"/>
  <c r="C620" i="29"/>
  <c r="C610" i="29"/>
  <c r="C617" i="29"/>
  <c r="C608" i="29"/>
  <c r="C573" i="29"/>
  <c r="C574" i="29"/>
  <c r="C575" i="29"/>
  <c r="C576" i="29"/>
  <c r="C579" i="29"/>
  <c r="C588" i="29"/>
  <c r="C571" i="29"/>
  <c r="C584" i="29"/>
  <c r="C599" i="29"/>
  <c r="C623" i="29"/>
  <c r="C618" i="29"/>
  <c r="I11" i="8"/>
  <c r="M24" i="39" l="1"/>
  <c r="I24" i="60"/>
  <c r="N24" i="39"/>
  <c r="I11" i="42"/>
  <c r="G11" i="42"/>
  <c r="D25" i="39"/>
  <c r="E25" i="39" s="1"/>
  <c r="K25" i="39" s="1"/>
  <c r="J580" i="29"/>
  <c r="I580" i="29"/>
  <c r="I589" i="29"/>
  <c r="J589" i="29"/>
  <c r="J584" i="29"/>
  <c r="I584" i="29"/>
  <c r="J594" i="29"/>
  <c r="I594" i="29"/>
  <c r="J617" i="29"/>
  <c r="I617" i="29"/>
  <c r="J610" i="29"/>
  <c r="I610" i="29"/>
  <c r="J571" i="29"/>
  <c r="I571" i="29"/>
  <c r="J608" i="29"/>
  <c r="I608" i="29"/>
  <c r="J623" i="29"/>
  <c r="I623" i="29"/>
  <c r="J599" i="29"/>
  <c r="I599" i="29"/>
  <c r="J620" i="29"/>
  <c r="I620" i="29"/>
  <c r="J597" i="29"/>
  <c r="I597" i="29"/>
  <c r="I586" i="29"/>
  <c r="J586" i="29"/>
  <c r="J579" i="29"/>
  <c r="I579" i="29"/>
  <c r="J587" i="29"/>
  <c r="I587" i="29"/>
  <c r="J582" i="29"/>
  <c r="I582" i="29"/>
  <c r="J588" i="29"/>
  <c r="I588" i="29"/>
  <c r="J576" i="29"/>
  <c r="I576" i="29"/>
  <c r="J592" i="29"/>
  <c r="I592" i="29"/>
  <c r="J575" i="29"/>
  <c r="I575" i="29"/>
  <c r="I577" i="29"/>
  <c r="J577" i="29"/>
  <c r="J574" i="29"/>
  <c r="I574" i="29"/>
  <c r="J585" i="29"/>
  <c r="I585" i="29"/>
  <c r="J618" i="29"/>
  <c r="I618" i="29"/>
  <c r="J573" i="29"/>
  <c r="I573" i="29"/>
  <c r="J595" i="29"/>
  <c r="I595" i="29"/>
  <c r="J578" i="29"/>
  <c r="I578" i="29"/>
  <c r="C605" i="29"/>
  <c r="C622" i="29"/>
  <c r="C606" i="29"/>
  <c r="C600" i="29"/>
  <c r="C647" i="29"/>
  <c r="C609" i="29"/>
  <c r="C619" i="29"/>
  <c r="C603" i="29"/>
  <c r="C635" i="29"/>
  <c r="C624" i="29"/>
  <c r="C621" i="29"/>
  <c r="C613" i="29"/>
  <c r="C602" i="29"/>
  <c r="C644" i="29"/>
  <c r="C604" i="29"/>
  <c r="C607" i="29"/>
  <c r="C616" i="29"/>
  <c r="C615" i="29"/>
  <c r="C601" i="29"/>
  <c r="C637" i="29"/>
  <c r="C614" i="29"/>
  <c r="C612" i="29"/>
  <c r="C598" i="29"/>
  <c r="C611" i="29"/>
  <c r="C650" i="29"/>
  <c r="C626" i="29"/>
  <c r="C645" i="29"/>
  <c r="I12" i="8"/>
  <c r="M25" i="39" l="1"/>
  <c r="N25" i="39" s="1"/>
  <c r="I25" i="60"/>
  <c r="D26" i="39"/>
  <c r="E26" i="39" s="1"/>
  <c r="G12" i="42"/>
  <c r="I12" i="42"/>
  <c r="J602" i="29"/>
  <c r="I602" i="29"/>
  <c r="J598" i="29"/>
  <c r="I598" i="29"/>
  <c r="I621" i="29"/>
  <c r="J621" i="29"/>
  <c r="J605" i="29"/>
  <c r="I605" i="29"/>
  <c r="C632" i="29"/>
  <c r="J635" i="29"/>
  <c r="I635" i="29"/>
  <c r="J637" i="29"/>
  <c r="I637" i="29"/>
  <c r="I611" i="29"/>
  <c r="J611" i="29"/>
  <c r="J624" i="29"/>
  <c r="I624" i="29"/>
  <c r="I614" i="29"/>
  <c r="J614" i="29"/>
  <c r="J619" i="29"/>
  <c r="I619" i="29"/>
  <c r="J613" i="29"/>
  <c r="I613" i="29"/>
  <c r="J612" i="29"/>
  <c r="I612" i="29"/>
  <c r="J603" i="29"/>
  <c r="I603" i="29"/>
  <c r="J601" i="29"/>
  <c r="I601" i="29"/>
  <c r="J615" i="29"/>
  <c r="I615" i="29"/>
  <c r="J609" i="29"/>
  <c r="I609" i="29"/>
  <c r="J616" i="29"/>
  <c r="I616" i="29"/>
  <c r="J647" i="29"/>
  <c r="I647" i="29"/>
  <c r="J645" i="29"/>
  <c r="I645" i="29"/>
  <c r="J607" i="29"/>
  <c r="I607" i="29"/>
  <c r="J600" i="29"/>
  <c r="I600" i="29"/>
  <c r="J626" i="29"/>
  <c r="I626" i="29"/>
  <c r="J604" i="29"/>
  <c r="I604" i="29"/>
  <c r="J606" i="29"/>
  <c r="I606" i="29"/>
  <c r="J650" i="29"/>
  <c r="I650" i="29"/>
  <c r="J644" i="29"/>
  <c r="I644" i="29"/>
  <c r="J622" i="29"/>
  <c r="I622" i="29"/>
  <c r="C629" i="29"/>
  <c r="C641" i="29"/>
  <c r="C643" i="29"/>
  <c r="C662" i="29"/>
  <c r="C634" i="29"/>
  <c r="C640" i="29"/>
  <c r="C630" i="29"/>
  <c r="C627" i="29"/>
  <c r="C631" i="29"/>
  <c r="C648" i="29"/>
  <c r="C674" i="29"/>
  <c r="C628" i="29"/>
  <c r="C646" i="29"/>
  <c r="C633" i="29"/>
  <c r="C639" i="29"/>
  <c r="C671" i="29"/>
  <c r="C651" i="29"/>
  <c r="C636" i="29"/>
  <c r="C649" i="29"/>
  <c r="C664" i="29"/>
  <c r="C642" i="29"/>
  <c r="C625" i="29"/>
  <c r="C638" i="29"/>
  <c r="C653" i="29"/>
  <c r="C677" i="29"/>
  <c r="C672" i="29"/>
  <c r="I13" i="8"/>
  <c r="K26" i="39" l="1"/>
  <c r="G13" i="42"/>
  <c r="I13" i="42"/>
  <c r="D27" i="39"/>
  <c r="E27" i="39" s="1"/>
  <c r="K27" i="39" s="1"/>
  <c r="J653" i="29"/>
  <c r="I653" i="29"/>
  <c r="J638" i="29"/>
  <c r="I638" i="29"/>
  <c r="J674" i="29"/>
  <c r="I674" i="29"/>
  <c r="J646" i="29"/>
  <c r="I646" i="29"/>
  <c r="J625" i="29"/>
  <c r="I625" i="29"/>
  <c r="J648" i="29"/>
  <c r="I648" i="29"/>
  <c r="J642" i="29"/>
  <c r="I642" i="29"/>
  <c r="J664" i="29"/>
  <c r="I664" i="29"/>
  <c r="J628" i="29"/>
  <c r="I628" i="29"/>
  <c r="J636" i="29"/>
  <c r="I636" i="29"/>
  <c r="J627" i="29"/>
  <c r="I627" i="29"/>
  <c r="I630" i="29"/>
  <c r="J630" i="29"/>
  <c r="J629" i="29"/>
  <c r="I629" i="29"/>
  <c r="J632" i="29"/>
  <c r="I632" i="29"/>
  <c r="C659" i="29"/>
  <c r="J631" i="29"/>
  <c r="I631" i="29"/>
  <c r="J649" i="29"/>
  <c r="I649" i="29"/>
  <c r="J640" i="29"/>
  <c r="I640" i="29"/>
  <c r="J651" i="29"/>
  <c r="I651" i="29"/>
  <c r="J634" i="29"/>
  <c r="I634" i="29"/>
  <c r="J672" i="29"/>
  <c r="I672" i="29"/>
  <c r="J671" i="29"/>
  <c r="I671" i="29"/>
  <c r="J662" i="29"/>
  <c r="I662" i="29"/>
  <c r="J639" i="29"/>
  <c r="I639" i="29"/>
  <c r="J643" i="29"/>
  <c r="I643" i="29"/>
  <c r="J677" i="29"/>
  <c r="I677" i="29"/>
  <c r="J633" i="29"/>
  <c r="I633" i="29"/>
  <c r="J641" i="29"/>
  <c r="I641" i="29"/>
  <c r="C691" i="29"/>
  <c r="C689" i="29"/>
  <c r="C676" i="29"/>
  <c r="C701" i="29"/>
  <c r="C657" i="29"/>
  <c r="C670" i="29"/>
  <c r="C655" i="29"/>
  <c r="C663" i="29"/>
  <c r="C660" i="29"/>
  <c r="C675" i="29"/>
  <c r="C667" i="29"/>
  <c r="C668" i="29"/>
  <c r="C698" i="29"/>
  <c r="C678" i="29"/>
  <c r="C666" i="29"/>
  <c r="C661" i="29"/>
  <c r="C656" i="29"/>
  <c r="C654" i="29"/>
  <c r="C673" i="29"/>
  <c r="C669" i="29"/>
  <c r="C658" i="29"/>
  <c r="C652" i="29"/>
  <c r="C665" i="29"/>
  <c r="C704" i="29"/>
  <c r="C680" i="29"/>
  <c r="C699" i="29"/>
  <c r="I14" i="8"/>
  <c r="M27" i="39" l="1"/>
  <c r="I27" i="60"/>
  <c r="M26" i="39"/>
  <c r="N26" i="39" s="1"/>
  <c r="I26" i="60"/>
  <c r="N27" i="39"/>
  <c r="G14" i="42"/>
  <c r="I14" i="42"/>
  <c r="D28" i="39"/>
  <c r="E28" i="39" s="1"/>
  <c r="K28" i="39" s="1"/>
  <c r="J661" i="29"/>
  <c r="I661" i="29"/>
  <c r="J676" i="29"/>
  <c r="I676" i="29"/>
  <c r="J699" i="29"/>
  <c r="I699" i="29"/>
  <c r="J680" i="29"/>
  <c r="I680" i="29"/>
  <c r="J704" i="29"/>
  <c r="I704" i="29"/>
  <c r="J701" i="29"/>
  <c r="I701" i="29"/>
  <c r="I666" i="29"/>
  <c r="J666" i="29"/>
  <c r="J689" i="29"/>
  <c r="I689" i="29"/>
  <c r="J698" i="29"/>
  <c r="I698" i="29"/>
  <c r="J668" i="29"/>
  <c r="I668" i="29"/>
  <c r="J652" i="29"/>
  <c r="I652" i="29"/>
  <c r="J673" i="29"/>
  <c r="I673" i="29"/>
  <c r="J678" i="29"/>
  <c r="I678" i="29"/>
  <c r="J691" i="29"/>
  <c r="I691" i="29"/>
  <c r="J665" i="29"/>
  <c r="I665" i="29"/>
  <c r="J667" i="29"/>
  <c r="I667" i="29"/>
  <c r="J675" i="29"/>
  <c r="I675" i="29"/>
  <c r="J658" i="29"/>
  <c r="I658" i="29"/>
  <c r="J654" i="29"/>
  <c r="I654" i="29"/>
  <c r="I660" i="29"/>
  <c r="J660" i="29"/>
  <c r="J659" i="29"/>
  <c r="I659" i="29"/>
  <c r="C686" i="29"/>
  <c r="I669" i="29"/>
  <c r="J669" i="29"/>
  <c r="J663" i="29"/>
  <c r="I663" i="29"/>
  <c r="J655" i="29"/>
  <c r="I655" i="29"/>
  <c r="J670" i="29"/>
  <c r="I670" i="29"/>
  <c r="J656" i="29"/>
  <c r="I656" i="29"/>
  <c r="J657" i="29"/>
  <c r="I657" i="29"/>
  <c r="C696" i="29"/>
  <c r="C688" i="29"/>
  <c r="C695" i="29"/>
  <c r="C690" i="29"/>
  <c r="C728" i="29"/>
  <c r="C694" i="29"/>
  <c r="C693" i="29"/>
  <c r="C682" i="29"/>
  <c r="C703" i="29"/>
  <c r="C702" i="29"/>
  <c r="C681" i="29"/>
  <c r="C705" i="29"/>
  <c r="C697" i="29"/>
  <c r="C716" i="29"/>
  <c r="C683" i="29"/>
  <c r="C725" i="29"/>
  <c r="C687" i="29"/>
  <c r="C700" i="29"/>
  <c r="C685" i="29"/>
  <c r="C684" i="29"/>
  <c r="C718" i="29"/>
  <c r="C679" i="29"/>
  <c r="C692" i="29"/>
  <c r="C707" i="29"/>
  <c r="C731" i="29"/>
  <c r="C726" i="29"/>
  <c r="I15" i="8"/>
  <c r="M28" i="39" l="1"/>
  <c r="N28" i="39" s="1"/>
  <c r="I28" i="60"/>
  <c r="I15" i="42"/>
  <c r="G15" i="42"/>
  <c r="D29" i="39"/>
  <c r="E29" i="39" s="1"/>
  <c r="K29" i="39" s="1"/>
  <c r="J687" i="29"/>
  <c r="I687" i="29"/>
  <c r="J725" i="29"/>
  <c r="I725" i="29"/>
  <c r="J695" i="29"/>
  <c r="I695" i="29"/>
  <c r="J731" i="29"/>
  <c r="I731" i="29"/>
  <c r="J683" i="29"/>
  <c r="I683" i="29"/>
  <c r="J697" i="29"/>
  <c r="I697" i="29"/>
  <c r="J707" i="29"/>
  <c r="I707" i="29"/>
  <c r="J726" i="29"/>
  <c r="I726" i="29"/>
  <c r="J696" i="29"/>
  <c r="I696" i="29"/>
  <c r="I703" i="29"/>
  <c r="J703" i="29"/>
  <c r="J688" i="29"/>
  <c r="I688" i="29"/>
  <c r="J705" i="29"/>
  <c r="I705" i="29"/>
  <c r="J686" i="29"/>
  <c r="I686" i="29"/>
  <c r="C713" i="29"/>
  <c r="J681" i="29"/>
  <c r="I681" i="29"/>
  <c r="J728" i="29"/>
  <c r="I728" i="29"/>
  <c r="J716" i="29"/>
  <c r="I716" i="29"/>
  <c r="J692" i="29"/>
  <c r="I692" i="29"/>
  <c r="I702" i="29"/>
  <c r="J702" i="29"/>
  <c r="J718" i="29"/>
  <c r="I718" i="29"/>
  <c r="J684" i="29"/>
  <c r="I684" i="29"/>
  <c r="J685" i="29"/>
  <c r="I685" i="29"/>
  <c r="I693" i="29"/>
  <c r="J693" i="29"/>
  <c r="J690" i="29"/>
  <c r="I690" i="29"/>
  <c r="J679" i="29"/>
  <c r="I679" i="29"/>
  <c r="J682" i="29"/>
  <c r="I682" i="29"/>
  <c r="J700" i="29"/>
  <c r="I700" i="29"/>
  <c r="J694" i="29"/>
  <c r="I694" i="29"/>
  <c r="C711" i="29"/>
  <c r="C732" i="29"/>
  <c r="C709" i="29"/>
  <c r="C752" i="29"/>
  <c r="C708" i="29"/>
  <c r="C710" i="29"/>
  <c r="C720" i="29"/>
  <c r="C722" i="29"/>
  <c r="C743" i="29"/>
  <c r="C715" i="29"/>
  <c r="C717" i="29"/>
  <c r="C727" i="29"/>
  <c r="C729" i="29"/>
  <c r="C721" i="29"/>
  <c r="C712" i="29"/>
  <c r="C755" i="29"/>
  <c r="C745" i="29"/>
  <c r="C714" i="29"/>
  <c r="C724" i="29"/>
  <c r="C730" i="29"/>
  <c r="C723" i="29"/>
  <c r="C706" i="29"/>
  <c r="C719" i="29"/>
  <c r="C758" i="29"/>
  <c r="C734" i="29"/>
  <c r="C753" i="29"/>
  <c r="I16" i="8"/>
  <c r="M29" i="39" l="1"/>
  <c r="I29" i="60"/>
  <c r="N29" i="39"/>
  <c r="D31" i="39"/>
  <c r="E31" i="39" s="1"/>
  <c r="K31" i="39" s="1"/>
  <c r="I16" i="42"/>
  <c r="G16" i="42"/>
  <c r="J712" i="29"/>
  <c r="I712" i="29"/>
  <c r="J734" i="29"/>
  <c r="I734" i="29"/>
  <c r="J758" i="29"/>
  <c r="I758" i="29"/>
  <c r="J719" i="29"/>
  <c r="I719" i="29"/>
  <c r="J732" i="29"/>
  <c r="I732" i="29"/>
  <c r="J711" i="29"/>
  <c r="I711" i="29"/>
  <c r="J727" i="29"/>
  <c r="I727" i="29"/>
  <c r="J723" i="29"/>
  <c r="I723" i="29"/>
  <c r="J724" i="29"/>
  <c r="I724" i="29"/>
  <c r="J717" i="29"/>
  <c r="I717" i="29"/>
  <c r="J715" i="29"/>
  <c r="I715" i="29"/>
  <c r="J753" i="29"/>
  <c r="I753" i="29"/>
  <c r="J755" i="29"/>
  <c r="I755" i="29"/>
  <c r="J752" i="29"/>
  <c r="I752" i="29"/>
  <c r="J709" i="29"/>
  <c r="I709" i="29"/>
  <c r="J721" i="29"/>
  <c r="I721" i="29"/>
  <c r="J729" i="29"/>
  <c r="I729" i="29"/>
  <c r="J706" i="29"/>
  <c r="I706" i="29"/>
  <c r="J743" i="29"/>
  <c r="I743" i="29"/>
  <c r="J730" i="29"/>
  <c r="I730" i="29"/>
  <c r="J722" i="29"/>
  <c r="I722" i="29"/>
  <c r="J720" i="29"/>
  <c r="I720" i="29"/>
  <c r="J713" i="29"/>
  <c r="I713" i="29"/>
  <c r="C740" i="29"/>
  <c r="J714" i="29"/>
  <c r="I714" i="29"/>
  <c r="J710" i="29"/>
  <c r="I710" i="29"/>
  <c r="J745" i="29"/>
  <c r="I745" i="29"/>
  <c r="J708" i="29"/>
  <c r="I708" i="29"/>
  <c r="C757" i="29"/>
  <c r="C782" i="29"/>
  <c r="C754" i="29"/>
  <c r="C749" i="29"/>
  <c r="C747" i="29"/>
  <c r="C736" i="29"/>
  <c r="C739" i="29"/>
  <c r="C744" i="29"/>
  <c r="C741" i="29"/>
  <c r="C742" i="29"/>
  <c r="C759" i="29"/>
  <c r="C751" i="29"/>
  <c r="C748" i="29"/>
  <c r="C737" i="29"/>
  <c r="C779" i="29"/>
  <c r="C750" i="29"/>
  <c r="C735" i="29"/>
  <c r="C772" i="29"/>
  <c r="C756" i="29"/>
  <c r="C770" i="29"/>
  <c r="C738" i="29"/>
  <c r="C733" i="29"/>
  <c r="C746" i="29"/>
  <c r="C761" i="29"/>
  <c r="C785" i="29"/>
  <c r="C780" i="29"/>
  <c r="I17" i="8"/>
  <c r="M31" i="39" l="1"/>
  <c r="N31" i="39" s="1"/>
  <c r="I31" i="60"/>
  <c r="D32" i="39"/>
  <c r="E32" i="39" s="1"/>
  <c r="K32" i="39" s="1"/>
  <c r="I17" i="42"/>
  <c r="G17" i="42"/>
  <c r="J747" i="29"/>
  <c r="I747" i="29"/>
  <c r="J785" i="29"/>
  <c r="I785" i="29"/>
  <c r="J750" i="29"/>
  <c r="I750" i="29"/>
  <c r="J740" i="29"/>
  <c r="I740" i="29"/>
  <c r="C767" i="29"/>
  <c r="J754" i="29"/>
  <c r="I754" i="29"/>
  <c r="J761" i="29"/>
  <c r="I761" i="29"/>
  <c r="J746" i="29"/>
  <c r="I746" i="29"/>
  <c r="J759" i="29"/>
  <c r="I759" i="29"/>
  <c r="I780" i="29"/>
  <c r="J780" i="29"/>
  <c r="J737" i="29"/>
  <c r="I737" i="29"/>
  <c r="J757" i="29"/>
  <c r="I757" i="29"/>
  <c r="I751" i="29"/>
  <c r="J751" i="29"/>
  <c r="J733" i="29"/>
  <c r="I733" i="29"/>
  <c r="J735" i="29"/>
  <c r="I735" i="29"/>
  <c r="J749" i="29"/>
  <c r="I749" i="29"/>
  <c r="J779" i="29"/>
  <c r="I779" i="29"/>
  <c r="J782" i="29"/>
  <c r="I782" i="29"/>
  <c r="J748" i="29"/>
  <c r="I748" i="29"/>
  <c r="J742" i="29"/>
  <c r="I742" i="29"/>
  <c r="J738" i="29"/>
  <c r="I738" i="29"/>
  <c r="J741" i="29"/>
  <c r="I741" i="29"/>
  <c r="J770" i="29"/>
  <c r="I770" i="29"/>
  <c r="I744" i="29"/>
  <c r="J744" i="29"/>
  <c r="J756" i="29"/>
  <c r="I756" i="29"/>
  <c r="J739" i="29"/>
  <c r="I739" i="29"/>
  <c r="J772" i="29"/>
  <c r="I772" i="29"/>
  <c r="J736" i="29"/>
  <c r="I736" i="29"/>
  <c r="C778" i="29"/>
  <c r="C776" i="29"/>
  <c r="C786" i="29"/>
  <c r="C797" i="29"/>
  <c r="C806" i="29"/>
  <c r="C766" i="29"/>
  <c r="C781" i="29"/>
  <c r="C771" i="29"/>
  <c r="C799" i="29"/>
  <c r="C777" i="29"/>
  <c r="C764" i="29"/>
  <c r="C769" i="29"/>
  <c r="C763" i="29"/>
  <c r="C809" i="29"/>
  <c r="C775" i="29"/>
  <c r="C768" i="29"/>
  <c r="C784" i="29"/>
  <c r="C762" i="29"/>
  <c r="C774" i="29"/>
  <c r="C783" i="29"/>
  <c r="C765" i="29"/>
  <c r="C760" i="29"/>
  <c r="C773" i="29"/>
  <c r="C812" i="29"/>
  <c r="C788" i="29"/>
  <c r="C807" i="29"/>
  <c r="I18" i="8"/>
  <c r="M32" i="39" l="1"/>
  <c r="I32" i="60"/>
  <c r="N32" i="39"/>
  <c r="I18" i="42"/>
  <c r="G18" i="42"/>
  <c r="D33" i="39"/>
  <c r="E33" i="39" s="1"/>
  <c r="K33" i="39" s="1"/>
  <c r="I775" i="29"/>
  <c r="J775" i="29"/>
  <c r="I809" i="29"/>
  <c r="J809" i="29"/>
  <c r="J767" i="29"/>
  <c r="I767" i="29"/>
  <c r="C794" i="29"/>
  <c r="J776" i="29"/>
  <c r="I776" i="29"/>
  <c r="J784" i="29"/>
  <c r="I784" i="29"/>
  <c r="I786" i="29"/>
  <c r="J786" i="29"/>
  <c r="J788" i="29"/>
  <c r="I788" i="29"/>
  <c r="J763" i="29"/>
  <c r="I763" i="29"/>
  <c r="J797" i="29"/>
  <c r="I797" i="29"/>
  <c r="J812" i="29"/>
  <c r="I812" i="29"/>
  <c r="J760" i="29"/>
  <c r="I760" i="29"/>
  <c r="J807" i="29"/>
  <c r="I807" i="29"/>
  <c r="J778" i="29"/>
  <c r="I778" i="29"/>
  <c r="J773" i="29"/>
  <c r="I773" i="29"/>
  <c r="I768" i="29"/>
  <c r="J768" i="29"/>
  <c r="I764" i="29"/>
  <c r="J764" i="29"/>
  <c r="J765" i="29"/>
  <c r="I765" i="29"/>
  <c r="J799" i="29"/>
  <c r="I799" i="29"/>
  <c r="J783" i="29"/>
  <c r="I783" i="29"/>
  <c r="J774" i="29"/>
  <c r="I774" i="29"/>
  <c r="J781" i="29"/>
  <c r="I781" i="29"/>
  <c r="J806" i="29"/>
  <c r="I806" i="29"/>
  <c r="J769" i="29"/>
  <c r="I769" i="29"/>
  <c r="J777" i="29"/>
  <c r="I777" i="29"/>
  <c r="J771" i="29"/>
  <c r="I771" i="29"/>
  <c r="I762" i="29"/>
  <c r="J762" i="29"/>
  <c r="J766" i="29"/>
  <c r="I766" i="29"/>
  <c r="C810" i="29"/>
  <c r="C796" i="29"/>
  <c r="C798" i="29"/>
  <c r="C824" i="29"/>
  <c r="C801" i="29"/>
  <c r="C791" i="29"/>
  <c r="C808" i="29"/>
  <c r="C813" i="29"/>
  <c r="C795" i="29"/>
  <c r="C804" i="29"/>
  <c r="C803" i="29"/>
  <c r="C789" i="29"/>
  <c r="C836" i="29"/>
  <c r="C793" i="29"/>
  <c r="C790" i="29"/>
  <c r="C826" i="29"/>
  <c r="C811" i="29"/>
  <c r="C833" i="29"/>
  <c r="C805" i="29"/>
  <c r="C802" i="29"/>
  <c r="C792" i="29"/>
  <c r="C787" i="29"/>
  <c r="C800" i="29"/>
  <c r="C815" i="29"/>
  <c r="C839" i="29"/>
  <c r="C834" i="29"/>
  <c r="I19" i="8"/>
  <c r="M33" i="39" l="1"/>
  <c r="N33" i="39" s="1"/>
  <c r="I33" i="60"/>
  <c r="I19" i="42"/>
  <c r="G19" i="42"/>
  <c r="D34" i="39"/>
  <c r="E34" i="39" s="1"/>
  <c r="K34" i="39" s="1"/>
  <c r="J801" i="29"/>
  <c r="I801" i="29"/>
  <c r="J834" i="29"/>
  <c r="I834" i="29"/>
  <c r="I798" i="29"/>
  <c r="J798" i="29"/>
  <c r="J796" i="29"/>
  <c r="I796" i="29"/>
  <c r="J836" i="29"/>
  <c r="I836" i="29"/>
  <c r="I793" i="29"/>
  <c r="J793" i="29"/>
  <c r="J815" i="29"/>
  <c r="I815" i="29"/>
  <c r="J794" i="29"/>
  <c r="I794" i="29"/>
  <c r="C821" i="29"/>
  <c r="J811" i="29"/>
  <c r="I811" i="29"/>
  <c r="J826" i="29"/>
  <c r="I826" i="29"/>
  <c r="J810" i="29"/>
  <c r="I810" i="29"/>
  <c r="I800" i="29"/>
  <c r="J800" i="29"/>
  <c r="J803" i="29"/>
  <c r="I803" i="29"/>
  <c r="J824" i="29"/>
  <c r="I824" i="29"/>
  <c r="J790" i="29"/>
  <c r="I790" i="29"/>
  <c r="J839" i="29"/>
  <c r="I839" i="29"/>
  <c r="J789" i="29"/>
  <c r="I789" i="29"/>
  <c r="J787" i="29"/>
  <c r="I787" i="29"/>
  <c r="J804" i="29"/>
  <c r="I804" i="29"/>
  <c r="J792" i="29"/>
  <c r="I792" i="29"/>
  <c r="J795" i="29"/>
  <c r="I795" i="29"/>
  <c r="J802" i="29"/>
  <c r="I802" i="29"/>
  <c r="J813" i="29"/>
  <c r="I813" i="29"/>
  <c r="I805" i="29"/>
  <c r="J805" i="29"/>
  <c r="I808" i="29"/>
  <c r="J808" i="29"/>
  <c r="I833" i="29"/>
  <c r="J833" i="29"/>
  <c r="J791" i="29"/>
  <c r="I791" i="29"/>
  <c r="C853" i="29"/>
  <c r="C825" i="29"/>
  <c r="C835" i="29"/>
  <c r="C816" i="29"/>
  <c r="C823" i="29"/>
  <c r="C840" i="29"/>
  <c r="C830" i="29"/>
  <c r="C851" i="29"/>
  <c r="C832" i="29"/>
  <c r="C822" i="29"/>
  <c r="C818" i="29"/>
  <c r="C863" i="29"/>
  <c r="C819" i="29"/>
  <c r="C838" i="29"/>
  <c r="C828" i="29"/>
  <c r="C837" i="29"/>
  <c r="C829" i="29"/>
  <c r="C817" i="29"/>
  <c r="C820" i="29"/>
  <c r="C860" i="29"/>
  <c r="C831" i="29"/>
  <c r="C814" i="29"/>
  <c r="C827" i="29"/>
  <c r="C866" i="29"/>
  <c r="C842" i="29"/>
  <c r="C861" i="29"/>
  <c r="I20" i="8"/>
  <c r="M34" i="39" l="1"/>
  <c r="N34" i="39" s="1"/>
  <c r="I34" i="60"/>
  <c r="D30" i="39"/>
  <c r="E30" i="39" s="1"/>
  <c r="K30" i="39" s="1"/>
  <c r="G20" i="42"/>
  <c r="I20" i="42"/>
  <c r="J823" i="29"/>
  <c r="I823" i="29"/>
  <c r="J842" i="29"/>
  <c r="I842" i="29"/>
  <c r="J853" i="29"/>
  <c r="I853" i="29"/>
  <c r="J829" i="29"/>
  <c r="I829" i="29"/>
  <c r="J837" i="29"/>
  <c r="I837" i="29"/>
  <c r="J835" i="29"/>
  <c r="I835" i="29"/>
  <c r="I816" i="29"/>
  <c r="J816" i="29"/>
  <c r="J861" i="29"/>
  <c r="I861" i="29"/>
  <c r="I825" i="29"/>
  <c r="J825" i="29"/>
  <c r="I819" i="29"/>
  <c r="J819" i="29"/>
  <c r="J863" i="29"/>
  <c r="I863" i="29"/>
  <c r="J818" i="29"/>
  <c r="I818" i="29"/>
  <c r="J828" i="29"/>
  <c r="I828" i="29"/>
  <c r="J838" i="29"/>
  <c r="I838" i="29"/>
  <c r="J866" i="29"/>
  <c r="I866" i="29"/>
  <c r="J827" i="29"/>
  <c r="I827" i="29"/>
  <c r="J814" i="29"/>
  <c r="I814" i="29"/>
  <c r="J822" i="29"/>
  <c r="I822" i="29"/>
  <c r="J821" i="29"/>
  <c r="I821" i="29"/>
  <c r="C848" i="29"/>
  <c r="J831" i="29"/>
  <c r="I831" i="29"/>
  <c r="J832" i="29"/>
  <c r="I832" i="29"/>
  <c r="J860" i="29"/>
  <c r="I860" i="29"/>
  <c r="J851" i="29"/>
  <c r="I851" i="29"/>
  <c r="J820" i="29"/>
  <c r="I820" i="29"/>
  <c r="J830" i="29"/>
  <c r="I830" i="29"/>
  <c r="I817" i="29"/>
  <c r="J817" i="29"/>
  <c r="J840" i="29"/>
  <c r="I840" i="29"/>
  <c r="C887" i="29"/>
  <c r="C864" i="29"/>
  <c r="C878" i="29"/>
  <c r="C847" i="29"/>
  <c r="C857" i="29"/>
  <c r="C845" i="29"/>
  <c r="C862" i="29"/>
  <c r="C844" i="29"/>
  <c r="C867" i="29"/>
  <c r="C855" i="29"/>
  <c r="C865" i="29"/>
  <c r="C849" i="29"/>
  <c r="C852" i="29"/>
  <c r="C890" i="29"/>
  <c r="C843" i="29"/>
  <c r="C856" i="29"/>
  <c r="C846" i="29"/>
  <c r="C859" i="29"/>
  <c r="C858" i="29"/>
  <c r="C850" i="29"/>
  <c r="C880" i="29"/>
  <c r="C841" i="29"/>
  <c r="C854" i="29"/>
  <c r="C869" i="29"/>
  <c r="C893" i="29"/>
  <c r="C888" i="29"/>
  <c r="I21" i="8"/>
  <c r="M30" i="39" l="1"/>
  <c r="N30" i="39" s="1"/>
  <c r="I30" i="60"/>
  <c r="D35" i="39"/>
  <c r="E35" i="39" s="1"/>
  <c r="K35" i="39" s="1"/>
  <c r="G21" i="42"/>
  <c r="I21" i="42"/>
  <c r="I888" i="29"/>
  <c r="J888" i="29"/>
  <c r="J847" i="29"/>
  <c r="I847" i="29"/>
  <c r="J857" i="29"/>
  <c r="I857" i="29"/>
  <c r="J864" i="29"/>
  <c r="I864" i="29"/>
  <c r="J852" i="29"/>
  <c r="I852" i="29"/>
  <c r="J856" i="29"/>
  <c r="I856" i="29"/>
  <c r="J843" i="29"/>
  <c r="I843" i="29"/>
  <c r="J890" i="29"/>
  <c r="I890" i="29"/>
  <c r="J869" i="29"/>
  <c r="I869" i="29"/>
  <c r="J846" i="29"/>
  <c r="I846" i="29"/>
  <c r="J887" i="29"/>
  <c r="I887" i="29"/>
  <c r="J849" i="29"/>
  <c r="I849" i="29"/>
  <c r="J878" i="29"/>
  <c r="I878" i="29"/>
  <c r="J854" i="29"/>
  <c r="I854" i="29"/>
  <c r="I841" i="29"/>
  <c r="J841" i="29"/>
  <c r="J848" i="29"/>
  <c r="I848" i="29"/>
  <c r="C875" i="29"/>
  <c r="J855" i="29"/>
  <c r="I855" i="29"/>
  <c r="J880" i="29"/>
  <c r="I880" i="29"/>
  <c r="J867" i="29"/>
  <c r="I867" i="29"/>
  <c r="J844" i="29"/>
  <c r="I844" i="29"/>
  <c r="J858" i="29"/>
  <c r="I858" i="29"/>
  <c r="J862" i="29"/>
  <c r="I862" i="29"/>
  <c r="J893" i="29"/>
  <c r="I893" i="29"/>
  <c r="I865" i="29"/>
  <c r="J865" i="29"/>
  <c r="I850" i="29"/>
  <c r="J850" i="29"/>
  <c r="J859" i="29"/>
  <c r="I859" i="29"/>
  <c r="J845" i="29"/>
  <c r="I845" i="29"/>
  <c r="C877" i="29"/>
  <c r="C876" i="29"/>
  <c r="C874" i="29"/>
  <c r="C870" i="29"/>
  <c r="C892" i="29"/>
  <c r="C889" i="29"/>
  <c r="C905" i="29"/>
  <c r="C883" i="29"/>
  <c r="C885" i="29"/>
  <c r="C882" i="29"/>
  <c r="C891" i="29"/>
  <c r="C873" i="29"/>
  <c r="C884" i="29"/>
  <c r="C871" i="29"/>
  <c r="C886" i="29"/>
  <c r="C917" i="29"/>
  <c r="C914" i="29"/>
  <c r="C872" i="29"/>
  <c r="C907" i="29"/>
  <c r="C879" i="29"/>
  <c r="C894" i="29"/>
  <c r="C868" i="29"/>
  <c r="C881" i="29"/>
  <c r="C920" i="29"/>
  <c r="C896" i="29"/>
  <c r="C915" i="29"/>
  <c r="I22" i="8"/>
  <c r="M35" i="39" l="1"/>
  <c r="N35" i="39" s="1"/>
  <c r="I35" i="60"/>
  <c r="D36" i="39"/>
  <c r="E36" i="39" s="1"/>
  <c r="K36" i="39" s="1"/>
  <c r="G22" i="42"/>
  <c r="I22" i="42"/>
  <c r="J914" i="29"/>
  <c r="I914" i="29"/>
  <c r="J886" i="29"/>
  <c r="I886" i="29"/>
  <c r="J892" i="29"/>
  <c r="I892" i="29"/>
  <c r="J917" i="29"/>
  <c r="I917" i="29"/>
  <c r="J874" i="29"/>
  <c r="I874" i="29"/>
  <c r="J871" i="29"/>
  <c r="I871" i="29"/>
  <c r="J875" i="29"/>
  <c r="I875" i="29"/>
  <c r="C902" i="29"/>
  <c r="J877" i="29"/>
  <c r="I877" i="29"/>
  <c r="J868" i="29"/>
  <c r="I868" i="29"/>
  <c r="J870" i="29"/>
  <c r="I870" i="29"/>
  <c r="J876" i="29"/>
  <c r="I876" i="29"/>
  <c r="J920" i="29"/>
  <c r="I920" i="29"/>
  <c r="J881" i="29"/>
  <c r="I881" i="29"/>
  <c r="J915" i="29"/>
  <c r="I915" i="29"/>
  <c r="J896" i="29"/>
  <c r="I896" i="29"/>
  <c r="J884" i="29"/>
  <c r="I884" i="29"/>
  <c r="I873" i="29"/>
  <c r="J873" i="29"/>
  <c r="J891" i="29"/>
  <c r="I891" i="29"/>
  <c r="J882" i="29"/>
  <c r="I882" i="29"/>
  <c r="I894" i="29"/>
  <c r="J894" i="29"/>
  <c r="J885" i="29"/>
  <c r="I885" i="29"/>
  <c r="J879" i="29"/>
  <c r="I879" i="29"/>
  <c r="J883" i="29"/>
  <c r="I883" i="29"/>
  <c r="J907" i="29"/>
  <c r="I907" i="29"/>
  <c r="I905" i="29"/>
  <c r="J905" i="29"/>
  <c r="J872" i="29"/>
  <c r="I872" i="29"/>
  <c r="J889" i="29"/>
  <c r="I889" i="29"/>
  <c r="C906" i="29"/>
  <c r="C944" i="29"/>
  <c r="C900" i="29"/>
  <c r="C897" i="29"/>
  <c r="C934" i="29"/>
  <c r="C932" i="29"/>
  <c r="C901" i="29"/>
  <c r="C913" i="29"/>
  <c r="C899" i="29"/>
  <c r="C898" i="29"/>
  <c r="C918" i="29"/>
  <c r="C909" i="29"/>
  <c r="C916" i="29"/>
  <c r="C903" i="29"/>
  <c r="C910" i="29"/>
  <c r="C921" i="29"/>
  <c r="C941" i="29"/>
  <c r="C911" i="29"/>
  <c r="C912" i="29"/>
  <c r="C919" i="29"/>
  <c r="C904" i="29"/>
  <c r="C895" i="29"/>
  <c r="C908" i="29"/>
  <c r="C923" i="29"/>
  <c r="C947" i="29"/>
  <c r="C942" i="29"/>
  <c r="I23" i="8"/>
  <c r="M36" i="39" l="1"/>
  <c r="N36" i="39" s="1"/>
  <c r="I36" i="60"/>
  <c r="D37" i="39"/>
  <c r="E37" i="39" s="1"/>
  <c r="K37" i="39" s="1"/>
  <c r="G23" i="42"/>
  <c r="I23" i="42"/>
  <c r="I921" i="29"/>
  <c r="J921" i="29"/>
  <c r="I910" i="29"/>
  <c r="J910" i="29"/>
  <c r="J897" i="29"/>
  <c r="I897" i="29"/>
  <c r="J947" i="29"/>
  <c r="I947" i="29"/>
  <c r="J916" i="29"/>
  <c r="I916" i="29"/>
  <c r="J908" i="29"/>
  <c r="I908" i="29"/>
  <c r="J895" i="29"/>
  <c r="I895" i="29"/>
  <c r="J941" i="29"/>
  <c r="I941" i="29"/>
  <c r="J900" i="29"/>
  <c r="I900" i="29"/>
  <c r="J903" i="29"/>
  <c r="I903" i="29"/>
  <c r="J906" i="29"/>
  <c r="I906" i="29"/>
  <c r="J934" i="29"/>
  <c r="I934" i="29"/>
  <c r="J942" i="29"/>
  <c r="I942" i="29"/>
  <c r="J944" i="29"/>
  <c r="I944" i="29"/>
  <c r="J923" i="29"/>
  <c r="I923" i="29"/>
  <c r="J909" i="29"/>
  <c r="I909" i="29"/>
  <c r="J918" i="29"/>
  <c r="I918" i="29"/>
  <c r="J898" i="29"/>
  <c r="I898" i="29"/>
  <c r="J904" i="29"/>
  <c r="I904" i="29"/>
  <c r="J899" i="29"/>
  <c r="I899" i="29"/>
  <c r="J919" i="29"/>
  <c r="I919" i="29"/>
  <c r="J913" i="29"/>
  <c r="I913" i="29"/>
  <c r="J902" i="29"/>
  <c r="I902" i="29"/>
  <c r="C929" i="29"/>
  <c r="J912" i="29"/>
  <c r="I912" i="29"/>
  <c r="J901" i="29"/>
  <c r="I901" i="29"/>
  <c r="J911" i="29"/>
  <c r="I911" i="29"/>
  <c r="J932" i="29"/>
  <c r="I932" i="29"/>
  <c r="C946" i="29"/>
  <c r="C948" i="29"/>
  <c r="C924" i="29"/>
  <c r="C939" i="29"/>
  <c r="C945" i="29"/>
  <c r="C928" i="29"/>
  <c r="C927" i="29"/>
  <c r="C936" i="29"/>
  <c r="C937" i="29"/>
  <c r="C930" i="29"/>
  <c r="C971" i="29"/>
  <c r="C938" i="29"/>
  <c r="C925" i="29"/>
  <c r="C959" i="29"/>
  <c r="C940" i="29"/>
  <c r="C961" i="29"/>
  <c r="C931" i="29"/>
  <c r="C968" i="29"/>
  <c r="C943" i="29"/>
  <c r="C926" i="29"/>
  <c r="C933" i="29"/>
  <c r="C922" i="29"/>
  <c r="C935" i="29"/>
  <c r="C974" i="29"/>
  <c r="C950" i="29"/>
  <c r="C969" i="29"/>
  <c r="I24" i="8"/>
  <c r="M37" i="39" l="1"/>
  <c r="N37" i="39" s="1"/>
  <c r="I37" i="60"/>
  <c r="D38" i="39"/>
  <c r="E38" i="39" s="1"/>
  <c r="K38" i="39" s="1"/>
  <c r="G24" i="42"/>
  <c r="I24" i="42"/>
  <c r="I945" i="29"/>
  <c r="J945" i="29"/>
  <c r="J961" i="29"/>
  <c r="I961" i="29"/>
  <c r="J925" i="29"/>
  <c r="I925" i="29"/>
  <c r="J931" i="29"/>
  <c r="I931" i="29"/>
  <c r="J950" i="29"/>
  <c r="I950" i="29"/>
  <c r="J922" i="29"/>
  <c r="I922" i="29"/>
  <c r="J939" i="29"/>
  <c r="I939" i="29"/>
  <c r="J940" i="29"/>
  <c r="I940" i="29"/>
  <c r="J959" i="29"/>
  <c r="I959" i="29"/>
  <c r="J974" i="29"/>
  <c r="I974" i="29"/>
  <c r="J935" i="29"/>
  <c r="I935" i="29"/>
  <c r="I969" i="29"/>
  <c r="J969" i="29"/>
  <c r="J929" i="29"/>
  <c r="I929" i="29"/>
  <c r="C956" i="29"/>
  <c r="J924" i="29"/>
  <c r="I924" i="29"/>
  <c r="J948" i="29"/>
  <c r="I948" i="29"/>
  <c r="J946" i="29"/>
  <c r="I946" i="29"/>
  <c r="J938" i="29"/>
  <c r="I938" i="29"/>
  <c r="I971" i="29"/>
  <c r="J971" i="29"/>
  <c r="I930" i="29"/>
  <c r="J930" i="29"/>
  <c r="J933" i="29"/>
  <c r="I933" i="29"/>
  <c r="J937" i="29"/>
  <c r="I937" i="29"/>
  <c r="J926" i="29"/>
  <c r="I926" i="29"/>
  <c r="J936" i="29"/>
  <c r="I936" i="29"/>
  <c r="J943" i="29"/>
  <c r="I943" i="29"/>
  <c r="J927" i="29"/>
  <c r="I927" i="29"/>
  <c r="J968" i="29"/>
  <c r="I968" i="29"/>
  <c r="J928" i="29"/>
  <c r="I928" i="29"/>
  <c r="C965" i="29"/>
  <c r="C967" i="29"/>
  <c r="C998" i="29"/>
  <c r="C954" i="29"/>
  <c r="C951" i="29"/>
  <c r="C963" i="29"/>
  <c r="C988" i="29"/>
  <c r="C986" i="29"/>
  <c r="C957" i="29"/>
  <c r="C966" i="29"/>
  <c r="C995" i="29"/>
  <c r="C955" i="29"/>
  <c r="C975" i="29"/>
  <c r="C953" i="29"/>
  <c r="C970" i="29"/>
  <c r="C958" i="29"/>
  <c r="C972" i="29"/>
  <c r="C960" i="29"/>
  <c r="C952" i="29"/>
  <c r="C964" i="29"/>
  <c r="C973" i="29"/>
  <c r="C949" i="29"/>
  <c r="C962" i="29"/>
  <c r="C977" i="29"/>
  <c r="C1001" i="29"/>
  <c r="C996" i="29"/>
  <c r="M38" i="39" l="1"/>
  <c r="N38" i="39" s="1"/>
  <c r="I38" i="60"/>
  <c r="D39" i="39"/>
  <c r="E39" i="39" s="1"/>
  <c r="K39" i="39" s="1"/>
  <c r="I958" i="29"/>
  <c r="J958" i="29"/>
  <c r="J951" i="29"/>
  <c r="I951" i="29"/>
  <c r="J972" i="29"/>
  <c r="I972" i="29"/>
  <c r="J954" i="29"/>
  <c r="I954" i="29"/>
  <c r="J996" i="29"/>
  <c r="I996" i="29"/>
  <c r="J970" i="29"/>
  <c r="I970" i="29"/>
  <c r="J953" i="29"/>
  <c r="I953" i="29"/>
  <c r="J998" i="29"/>
  <c r="I998" i="29"/>
  <c r="J967" i="29"/>
  <c r="I967" i="29"/>
  <c r="J975" i="29"/>
  <c r="I975" i="29"/>
  <c r="I955" i="29"/>
  <c r="J955" i="29"/>
  <c r="J966" i="29"/>
  <c r="I966" i="29"/>
  <c r="J1001" i="29"/>
  <c r="I1001" i="29"/>
  <c r="J965" i="29"/>
  <c r="I965" i="29"/>
  <c r="J962" i="29"/>
  <c r="I962" i="29"/>
  <c r="I977" i="29"/>
  <c r="J977" i="29"/>
  <c r="J949" i="29"/>
  <c r="I949" i="29"/>
  <c r="J986" i="29"/>
  <c r="I986" i="29"/>
  <c r="J956" i="29"/>
  <c r="I956" i="29"/>
  <c r="C983" i="29"/>
  <c r="J973" i="29"/>
  <c r="I973" i="29"/>
  <c r="J952" i="29"/>
  <c r="I952" i="29"/>
  <c r="J988" i="29"/>
  <c r="I988" i="29"/>
  <c r="I995" i="29"/>
  <c r="J995" i="29"/>
  <c r="J957" i="29"/>
  <c r="I957" i="29"/>
  <c r="J964" i="29"/>
  <c r="I964" i="29"/>
  <c r="I960" i="29"/>
  <c r="J960" i="29"/>
  <c r="J963" i="29"/>
  <c r="I963" i="29"/>
  <c r="C991" i="29"/>
  <c r="C985" i="29"/>
  <c r="C1013" i="29"/>
  <c r="C981" i="29"/>
  <c r="C982" i="29"/>
  <c r="C1022" i="29"/>
  <c r="C997" i="29"/>
  <c r="C1015" i="29"/>
  <c r="C1025" i="29"/>
  <c r="C980" i="29"/>
  <c r="C987" i="29"/>
  <c r="C993" i="29"/>
  <c r="C990" i="29"/>
  <c r="C994" i="29"/>
  <c r="C979" i="29"/>
  <c r="C999" i="29"/>
  <c r="C1002" i="29"/>
  <c r="C978" i="29"/>
  <c r="C992" i="29"/>
  <c r="C1000" i="29"/>
  <c r="C984" i="29"/>
  <c r="C976" i="29"/>
  <c r="C989" i="29"/>
  <c r="C1028" i="29"/>
  <c r="C1004" i="29"/>
  <c r="C1023" i="29"/>
  <c r="I26" i="8"/>
  <c r="M39" i="39" l="1"/>
  <c r="I39" i="60"/>
  <c r="N39" i="39"/>
  <c r="D40" i="39"/>
  <c r="E40" i="39" s="1"/>
  <c r="K40" i="39" s="1"/>
  <c r="I26" i="42"/>
  <c r="G26" i="42"/>
  <c r="I1023" i="29"/>
  <c r="J1023" i="29"/>
  <c r="I982" i="29"/>
  <c r="J982" i="29"/>
  <c r="J1004" i="29"/>
  <c r="I1004" i="29"/>
  <c r="I1013" i="29"/>
  <c r="J1013" i="29"/>
  <c r="I1002" i="29"/>
  <c r="J1002" i="29"/>
  <c r="J981" i="29"/>
  <c r="I981" i="29"/>
  <c r="J1028" i="29"/>
  <c r="I1028" i="29"/>
  <c r="J976" i="29"/>
  <c r="I976" i="29"/>
  <c r="J985" i="29"/>
  <c r="I985" i="29"/>
  <c r="J990" i="29"/>
  <c r="I990" i="29"/>
  <c r="I1025" i="29"/>
  <c r="J1025" i="29"/>
  <c r="J999" i="29"/>
  <c r="I999" i="29"/>
  <c r="I979" i="29"/>
  <c r="J979" i="29"/>
  <c r="J991" i="29"/>
  <c r="I991" i="29"/>
  <c r="J989" i="29"/>
  <c r="I989" i="29"/>
  <c r="J987" i="29"/>
  <c r="I987" i="29"/>
  <c r="J1015" i="29"/>
  <c r="I1015" i="29"/>
  <c r="J984" i="29"/>
  <c r="I984" i="29"/>
  <c r="J1000" i="29"/>
  <c r="I1000" i="29"/>
  <c r="J997" i="29"/>
  <c r="I997" i="29"/>
  <c r="J994" i="29"/>
  <c r="I994" i="29"/>
  <c r="J993" i="29"/>
  <c r="I993" i="29"/>
  <c r="J980" i="29"/>
  <c r="I980" i="29"/>
  <c r="J983" i="29"/>
  <c r="I983" i="29"/>
  <c r="C1010" i="29"/>
  <c r="J992" i="29"/>
  <c r="I992" i="29"/>
  <c r="I978" i="29"/>
  <c r="J978" i="29"/>
  <c r="J1022" i="29"/>
  <c r="I1022" i="29"/>
  <c r="C1027" i="29"/>
  <c r="C1020" i="29"/>
  <c r="C1008" i="29"/>
  <c r="C1040" i="29"/>
  <c r="C1006" i="29"/>
  <c r="C1014" i="29"/>
  <c r="C1024" i="29"/>
  <c r="C1007" i="29"/>
  <c r="C1026" i="29"/>
  <c r="C1019" i="29"/>
  <c r="C1021" i="29"/>
  <c r="C1049" i="29"/>
  <c r="C1012" i="29"/>
  <c r="C1042" i="29"/>
  <c r="C1009" i="29"/>
  <c r="C1052" i="29"/>
  <c r="C1018" i="29"/>
  <c r="C1005" i="29"/>
  <c r="C1011" i="29"/>
  <c r="C1029" i="29"/>
  <c r="C1017" i="29"/>
  <c r="C1003" i="29"/>
  <c r="C1016" i="29"/>
  <c r="C1031" i="29"/>
  <c r="C1055" i="29"/>
  <c r="C1050" i="29"/>
  <c r="I27" i="8"/>
  <c r="M40" i="39" l="1"/>
  <c r="I40" i="60"/>
  <c r="N40" i="39"/>
  <c r="I27" i="42"/>
  <c r="G27" i="42"/>
  <c r="D41" i="39"/>
  <c r="E41" i="39" s="1"/>
  <c r="K41" i="39" s="1"/>
  <c r="J1006" i="29"/>
  <c r="I1006" i="29"/>
  <c r="J1040" i="29"/>
  <c r="I1040" i="29"/>
  <c r="I1052" i="29"/>
  <c r="J1052" i="29"/>
  <c r="J1018" i="29"/>
  <c r="I1018" i="29"/>
  <c r="J1020" i="29"/>
  <c r="I1020" i="29"/>
  <c r="J1055" i="29"/>
  <c r="I1055" i="29"/>
  <c r="I1009" i="29"/>
  <c r="J1009" i="29"/>
  <c r="J1050" i="29"/>
  <c r="I1050" i="29"/>
  <c r="I1012" i="29"/>
  <c r="J1012" i="29"/>
  <c r="J1008" i="29"/>
  <c r="I1008" i="29"/>
  <c r="J1042" i="29"/>
  <c r="I1042" i="29"/>
  <c r="J1027" i="29"/>
  <c r="I1027" i="29"/>
  <c r="J1031" i="29"/>
  <c r="I1031" i="29"/>
  <c r="J1049" i="29"/>
  <c r="I1049" i="29"/>
  <c r="J1016" i="29"/>
  <c r="I1016" i="29"/>
  <c r="J1021" i="29"/>
  <c r="I1021" i="29"/>
  <c r="J1003" i="29"/>
  <c r="I1003" i="29"/>
  <c r="J1019" i="29"/>
  <c r="I1019" i="29"/>
  <c r="J1017" i="29"/>
  <c r="I1017" i="29"/>
  <c r="J1026" i="29"/>
  <c r="I1026" i="29"/>
  <c r="J1029" i="29"/>
  <c r="I1029" i="29"/>
  <c r="J1007" i="29"/>
  <c r="I1007" i="29"/>
  <c r="J1011" i="29"/>
  <c r="I1011" i="29"/>
  <c r="J1024" i="29"/>
  <c r="I1024" i="29"/>
  <c r="J1005" i="29"/>
  <c r="I1005" i="29"/>
  <c r="J1014" i="29"/>
  <c r="I1014" i="29"/>
  <c r="J1010" i="29"/>
  <c r="I1010" i="29"/>
  <c r="C1037" i="29"/>
  <c r="C1067" i="29"/>
  <c r="C1076" i="29"/>
  <c r="C1034" i="29"/>
  <c r="C1041" i="29"/>
  <c r="C1079" i="29"/>
  <c r="C1053" i="29"/>
  <c r="C1035" i="29"/>
  <c r="C1038" i="29"/>
  <c r="C1048" i="29"/>
  <c r="C1032" i="29"/>
  <c r="C1069" i="29"/>
  <c r="C1046" i="29"/>
  <c r="C1045" i="29"/>
  <c r="C1039" i="29"/>
  <c r="C1054" i="29"/>
  <c r="C1056" i="29"/>
  <c r="C1036" i="29"/>
  <c r="C1051" i="29"/>
  <c r="C1047" i="29"/>
  <c r="C1044" i="29"/>
  <c r="C1033" i="29"/>
  <c r="C1030" i="29"/>
  <c r="C1043" i="29"/>
  <c r="C1058" i="29"/>
  <c r="C1082" i="29"/>
  <c r="C1077" i="29"/>
  <c r="I28" i="8"/>
  <c r="M41" i="39" l="1"/>
  <c r="I41" i="60"/>
  <c r="N41" i="39"/>
  <c r="D42" i="39"/>
  <c r="E42" i="39" s="1"/>
  <c r="K42" i="39" s="1"/>
  <c r="I28" i="42"/>
  <c r="G28" i="42"/>
  <c r="J1077" i="29"/>
  <c r="I1077" i="29"/>
  <c r="J1054" i="29"/>
  <c r="I1054" i="29"/>
  <c r="J1067" i="29"/>
  <c r="I1067" i="29"/>
  <c r="J1045" i="29"/>
  <c r="I1045" i="29"/>
  <c r="J1069" i="29"/>
  <c r="I1069" i="29"/>
  <c r="J1032" i="29"/>
  <c r="I1032" i="29"/>
  <c r="J1041" i="29"/>
  <c r="I1041" i="29"/>
  <c r="J1082" i="29"/>
  <c r="I1082" i="29"/>
  <c r="J1076" i="29"/>
  <c r="I1076" i="29"/>
  <c r="J1058" i="29"/>
  <c r="I1058" i="29"/>
  <c r="J1043" i="29"/>
  <c r="I1043" i="29"/>
  <c r="J1056" i="29"/>
  <c r="I1056" i="29"/>
  <c r="I1034" i="29"/>
  <c r="J1034" i="29"/>
  <c r="J1046" i="29"/>
  <c r="I1046" i="29"/>
  <c r="J1037" i="29"/>
  <c r="I1037" i="29"/>
  <c r="C1064" i="29"/>
  <c r="I1038" i="29"/>
  <c r="J1038" i="29"/>
  <c r="J1039" i="29"/>
  <c r="I1039" i="29"/>
  <c r="J1035" i="29"/>
  <c r="I1035" i="29"/>
  <c r="J1033" i="29"/>
  <c r="I1033" i="29"/>
  <c r="J1048" i="29"/>
  <c r="I1048" i="29"/>
  <c r="J1044" i="29"/>
  <c r="I1044" i="29"/>
  <c r="J1047" i="29"/>
  <c r="I1047" i="29"/>
  <c r="J1051" i="29"/>
  <c r="I1051" i="29"/>
  <c r="J1053" i="29"/>
  <c r="I1053" i="29"/>
  <c r="J1030" i="29"/>
  <c r="I1030" i="29"/>
  <c r="J1036" i="29"/>
  <c r="I1036" i="29"/>
  <c r="J1079" i="29"/>
  <c r="I1079" i="29"/>
  <c r="C1073" i="29"/>
  <c r="C1065" i="29"/>
  <c r="C1068" i="29"/>
  <c r="C1081" i="29"/>
  <c r="C1062" i="29"/>
  <c r="C1061" i="29"/>
  <c r="C1096" i="29"/>
  <c r="C1080" i="29"/>
  <c r="C1103" i="29"/>
  <c r="C1066" i="29"/>
  <c r="C1059" i="29"/>
  <c r="C1071" i="29"/>
  <c r="C1078" i="29"/>
  <c r="C1094" i="29"/>
  <c r="C1083" i="29"/>
  <c r="C1063" i="29"/>
  <c r="C1072" i="29"/>
  <c r="C1075" i="29"/>
  <c r="C1106" i="29"/>
  <c r="C1074" i="29"/>
  <c r="C1060" i="29"/>
  <c r="C1057" i="29"/>
  <c r="C1070" i="29"/>
  <c r="C1109" i="29"/>
  <c r="C1085" i="29"/>
  <c r="C1104" i="29"/>
  <c r="I29" i="8"/>
  <c r="M42" i="39" l="1"/>
  <c r="I42" i="60"/>
  <c r="N42" i="39"/>
  <c r="D43" i="39"/>
  <c r="E43" i="39" s="1"/>
  <c r="K43" i="39" s="1"/>
  <c r="I29" i="42"/>
  <c r="G29" i="42"/>
  <c r="J1081" i="29"/>
  <c r="I1081" i="29"/>
  <c r="J1072" i="29"/>
  <c r="I1072" i="29"/>
  <c r="J1104" i="29"/>
  <c r="I1104" i="29"/>
  <c r="J1094" i="29"/>
  <c r="I1094" i="29"/>
  <c r="J1071" i="29"/>
  <c r="I1071" i="29"/>
  <c r="J1057" i="29"/>
  <c r="I1057" i="29"/>
  <c r="J1066" i="29"/>
  <c r="I1066" i="29"/>
  <c r="J1065" i="29"/>
  <c r="I1065" i="29"/>
  <c r="J1085" i="29"/>
  <c r="I1085" i="29"/>
  <c r="I1059" i="29"/>
  <c r="J1059" i="29"/>
  <c r="I1062" i="29"/>
  <c r="J1062" i="29"/>
  <c r="J1060" i="29"/>
  <c r="I1060" i="29"/>
  <c r="J1080" i="29"/>
  <c r="I1080" i="29"/>
  <c r="J1063" i="29"/>
  <c r="I1063" i="29"/>
  <c r="J1068" i="29"/>
  <c r="I1068" i="29"/>
  <c r="J1073" i="29"/>
  <c r="I1073" i="29"/>
  <c r="J1109" i="29"/>
  <c r="I1109" i="29"/>
  <c r="J1064" i="29"/>
  <c r="I1064" i="29"/>
  <c r="C1091" i="29"/>
  <c r="J1070" i="29"/>
  <c r="I1070" i="29"/>
  <c r="J1103" i="29"/>
  <c r="I1103" i="29"/>
  <c r="I1074" i="29"/>
  <c r="J1074" i="29"/>
  <c r="J1106" i="29"/>
  <c r="I1106" i="29"/>
  <c r="J1096" i="29"/>
  <c r="I1096" i="29"/>
  <c r="J1083" i="29"/>
  <c r="I1083" i="29"/>
  <c r="J1078" i="29"/>
  <c r="I1078" i="29"/>
  <c r="J1075" i="29"/>
  <c r="I1075" i="29"/>
  <c r="J1061" i="29"/>
  <c r="I1061" i="29"/>
  <c r="C1101" i="29"/>
  <c r="C1098" i="29"/>
  <c r="C1107" i="29"/>
  <c r="C1108" i="29"/>
  <c r="C1133" i="29"/>
  <c r="C1110" i="29"/>
  <c r="C1095" i="29"/>
  <c r="C1092" i="29"/>
  <c r="C1123" i="29"/>
  <c r="C1121" i="29"/>
  <c r="C1086" i="29"/>
  <c r="C1090" i="29"/>
  <c r="C1093" i="29"/>
  <c r="C1087" i="29"/>
  <c r="C1130" i="29"/>
  <c r="C1089" i="29"/>
  <c r="C1100" i="29"/>
  <c r="C1102" i="29"/>
  <c r="C1088" i="29"/>
  <c r="C1105" i="29"/>
  <c r="C1099" i="29"/>
  <c r="C1084" i="29"/>
  <c r="C1097" i="29"/>
  <c r="C1112" i="29"/>
  <c r="C1136" i="29"/>
  <c r="C1131" i="29"/>
  <c r="M43" i="39" l="1"/>
  <c r="I43" i="60"/>
  <c r="N43" i="39"/>
  <c r="D44" i="39"/>
  <c r="E44" i="39" s="1"/>
  <c r="K44" i="39" s="1"/>
  <c r="J1107" i="29"/>
  <c r="I1107" i="29"/>
  <c r="J1089" i="29"/>
  <c r="I1089" i="29"/>
  <c r="J1131" i="29"/>
  <c r="I1131" i="29"/>
  <c r="J1087" i="29"/>
  <c r="I1087" i="29"/>
  <c r="J1112" i="29"/>
  <c r="I1112" i="29"/>
  <c r="J1101" i="29"/>
  <c r="I1101" i="29"/>
  <c r="J1090" i="29"/>
  <c r="I1090" i="29"/>
  <c r="J1084" i="29"/>
  <c r="I1084" i="29"/>
  <c r="J1130" i="29"/>
  <c r="I1130" i="29"/>
  <c r="J1136" i="29"/>
  <c r="I1136" i="29"/>
  <c r="J1086" i="29"/>
  <c r="I1086" i="29"/>
  <c r="J1108" i="29"/>
  <c r="I1108" i="29"/>
  <c r="J1098" i="29"/>
  <c r="I1098" i="29"/>
  <c r="J1093" i="29"/>
  <c r="I1093" i="29"/>
  <c r="I1097" i="29"/>
  <c r="J1097" i="29"/>
  <c r="J1121" i="29"/>
  <c r="I1121" i="29"/>
  <c r="J1099" i="29"/>
  <c r="I1099" i="29"/>
  <c r="J1123" i="29"/>
  <c r="I1123" i="29"/>
  <c r="J1105" i="29"/>
  <c r="I1105" i="29"/>
  <c r="I1092" i="29"/>
  <c r="J1092" i="29"/>
  <c r="J1088" i="29"/>
  <c r="I1088" i="29"/>
  <c r="J1095" i="29"/>
  <c r="I1095" i="29"/>
  <c r="J1102" i="29"/>
  <c r="I1102" i="29"/>
  <c r="J1110" i="29"/>
  <c r="I1110" i="29"/>
  <c r="J1100" i="29"/>
  <c r="I1100" i="29"/>
  <c r="J1133" i="29"/>
  <c r="I1133" i="29"/>
  <c r="J1091" i="29"/>
  <c r="I1091" i="29"/>
  <c r="C1118" i="29"/>
  <c r="C1132" i="29"/>
  <c r="C1116" i="29"/>
  <c r="C1117" i="29"/>
  <c r="C1119" i="29"/>
  <c r="C1135" i="29"/>
  <c r="C1134" i="29"/>
  <c r="C1122" i="29"/>
  <c r="C1148" i="29"/>
  <c r="C1137" i="29"/>
  <c r="C1125" i="29"/>
  <c r="C1115" i="29"/>
  <c r="C1113" i="29"/>
  <c r="C1128" i="29"/>
  <c r="C1157" i="29"/>
  <c r="C1114" i="29"/>
  <c r="C1120" i="29"/>
  <c r="C1160" i="29"/>
  <c r="C1129" i="29"/>
  <c r="C1126" i="29"/>
  <c r="C1150" i="29"/>
  <c r="C1127" i="29"/>
  <c r="C1111" i="29"/>
  <c r="C1124" i="29"/>
  <c r="C1163" i="29"/>
  <c r="C1139" i="29"/>
  <c r="C1158" i="29"/>
  <c r="M44" i="39" l="1"/>
  <c r="N44" i="39" s="1"/>
  <c r="I44" i="60"/>
  <c r="D45" i="39"/>
  <c r="E45" i="39" s="1"/>
  <c r="K45" i="39" s="1"/>
  <c r="J1128" i="29"/>
  <c r="I1128" i="29"/>
  <c r="J1135" i="29"/>
  <c r="I1135" i="29"/>
  <c r="J1114" i="29"/>
  <c r="I1114" i="29"/>
  <c r="J1118" i="29"/>
  <c r="I1118" i="29"/>
  <c r="C1145" i="29"/>
  <c r="J1116" i="29"/>
  <c r="I1116" i="29"/>
  <c r="J1163" i="29"/>
  <c r="I1163" i="29"/>
  <c r="J1111" i="29"/>
  <c r="I1111" i="29"/>
  <c r="J1119" i="29"/>
  <c r="I1119" i="29"/>
  <c r="I1158" i="29"/>
  <c r="J1158" i="29"/>
  <c r="J1157" i="29"/>
  <c r="I1157" i="29"/>
  <c r="J1139" i="29"/>
  <c r="I1139" i="29"/>
  <c r="J1120" i="29"/>
  <c r="I1120" i="29"/>
  <c r="J1117" i="29"/>
  <c r="I1117" i="29"/>
  <c r="J1115" i="29"/>
  <c r="I1115" i="29"/>
  <c r="J1160" i="29"/>
  <c r="I1160" i="29"/>
  <c r="J1132" i="29"/>
  <c r="I1132" i="29"/>
  <c r="J1113" i="29"/>
  <c r="I1113" i="29"/>
  <c r="J1124" i="29"/>
  <c r="I1124" i="29"/>
  <c r="J1125" i="29"/>
  <c r="I1125" i="29"/>
  <c r="J1127" i="29"/>
  <c r="I1127" i="29"/>
  <c r="I1137" i="29"/>
  <c r="J1137" i="29"/>
  <c r="I1150" i="29"/>
  <c r="J1150" i="29"/>
  <c r="J1148" i="29"/>
  <c r="I1148" i="29"/>
  <c r="I1126" i="29"/>
  <c r="J1126" i="29"/>
  <c r="I1122" i="29"/>
  <c r="J1122" i="29"/>
  <c r="J1129" i="29"/>
  <c r="I1129" i="29"/>
  <c r="J1134" i="29"/>
  <c r="I1134" i="29"/>
  <c r="C1177" i="29"/>
  <c r="C1147" i="29"/>
  <c r="C1140" i="29"/>
  <c r="C1175" i="29"/>
  <c r="C1146" i="29"/>
  <c r="C1142" i="29"/>
  <c r="C1141" i="29"/>
  <c r="C1149" i="29"/>
  <c r="C1144" i="29"/>
  <c r="C1143" i="29"/>
  <c r="C1153" i="29"/>
  <c r="C1184" i="29"/>
  <c r="C1152" i="29"/>
  <c r="C1161" i="29"/>
  <c r="C1164" i="29"/>
  <c r="C1156" i="29"/>
  <c r="C1187" i="29"/>
  <c r="C1162" i="29"/>
  <c r="C1159" i="29"/>
  <c r="C1154" i="29"/>
  <c r="C1155" i="29"/>
  <c r="C1138" i="29"/>
  <c r="C1151" i="29"/>
  <c r="C1166" i="29"/>
  <c r="C1190" i="29"/>
  <c r="C1185" i="29"/>
  <c r="M45" i="39" l="1"/>
  <c r="N45" i="39" s="1"/>
  <c r="I45" i="60"/>
  <c r="D46" i="39"/>
  <c r="E46" i="39" s="1"/>
  <c r="K46" i="39" s="1"/>
  <c r="I1164" i="29"/>
  <c r="J1164" i="29"/>
  <c r="J1190" i="29"/>
  <c r="I1190" i="29"/>
  <c r="J1145" i="29"/>
  <c r="I1145" i="29"/>
  <c r="C1172" i="29"/>
  <c r="J1156" i="29"/>
  <c r="I1156" i="29"/>
  <c r="J1175" i="29"/>
  <c r="I1175" i="29"/>
  <c r="J1185" i="29"/>
  <c r="I1185" i="29"/>
  <c r="J1140" i="29"/>
  <c r="I1140" i="29"/>
  <c r="J1166" i="29"/>
  <c r="I1166" i="29"/>
  <c r="J1177" i="29"/>
  <c r="I1177" i="29"/>
  <c r="J1161" i="29"/>
  <c r="I1161" i="29"/>
  <c r="J1151" i="29"/>
  <c r="I1151" i="29"/>
  <c r="J1153" i="29"/>
  <c r="I1153" i="29"/>
  <c r="J1147" i="29"/>
  <c r="I1147" i="29"/>
  <c r="J1152" i="29"/>
  <c r="I1152" i="29"/>
  <c r="J1149" i="29"/>
  <c r="I1149" i="29"/>
  <c r="J1159" i="29"/>
  <c r="I1159" i="29"/>
  <c r="J1184" i="29"/>
  <c r="I1184" i="29"/>
  <c r="I1138" i="29"/>
  <c r="J1138" i="29"/>
  <c r="J1143" i="29"/>
  <c r="I1143" i="29"/>
  <c r="J1155" i="29"/>
  <c r="I1155" i="29"/>
  <c r="I1144" i="29"/>
  <c r="J1144" i="29"/>
  <c r="J1154" i="29"/>
  <c r="I1154" i="29"/>
  <c r="J1141" i="29"/>
  <c r="I1141" i="29"/>
  <c r="J1162" i="29"/>
  <c r="I1162" i="29"/>
  <c r="J1142" i="29"/>
  <c r="I1142" i="29"/>
  <c r="J1187" i="29"/>
  <c r="I1187" i="29"/>
  <c r="J1146" i="29"/>
  <c r="I1146" i="29"/>
  <c r="I34" i="8"/>
  <c r="I44" i="8"/>
  <c r="I37" i="8"/>
  <c r="I33" i="8"/>
  <c r="I35" i="8"/>
  <c r="I30" i="8"/>
  <c r="I25" i="8"/>
  <c r="I43" i="8"/>
  <c r="I40" i="8"/>
  <c r="I32" i="8"/>
  <c r="I45" i="8"/>
  <c r="I38" i="8"/>
  <c r="I41" i="8"/>
  <c r="I36" i="8"/>
  <c r="I31" i="8"/>
  <c r="I42" i="8"/>
  <c r="I39" i="8"/>
  <c r="C1202" i="29"/>
  <c r="C1181" i="29"/>
  <c r="C1183" i="29"/>
  <c r="C1176" i="29"/>
  <c r="C1211" i="29"/>
  <c r="C1168" i="29"/>
  <c r="C1186" i="29"/>
  <c r="C1191" i="29"/>
  <c r="C1180" i="29"/>
  <c r="C1167" i="29"/>
  <c r="C1189" i="29"/>
  <c r="C1188" i="29"/>
  <c r="C1170" i="29"/>
  <c r="C1169" i="29"/>
  <c r="C1174" i="29"/>
  <c r="C1182" i="29"/>
  <c r="C1171" i="29"/>
  <c r="C1173" i="29"/>
  <c r="C1214" i="29"/>
  <c r="C1179" i="29"/>
  <c r="C1204" i="29"/>
  <c r="C1165" i="29"/>
  <c r="C1178" i="29"/>
  <c r="C1217" i="29"/>
  <c r="C1193" i="29"/>
  <c r="C1212" i="29"/>
  <c r="M46" i="39" l="1"/>
  <c r="N46" i="39" s="1"/>
  <c r="I46" i="60"/>
  <c r="G45" i="42"/>
  <c r="I45" i="42"/>
  <c r="G33" i="42"/>
  <c r="I33" i="42"/>
  <c r="G38" i="42"/>
  <c r="I38" i="42"/>
  <c r="G32" i="42"/>
  <c r="I32" i="42"/>
  <c r="G37" i="42"/>
  <c r="I37" i="42"/>
  <c r="I36" i="42"/>
  <c r="G36" i="42"/>
  <c r="I41" i="42"/>
  <c r="G41" i="42"/>
  <c r="I31" i="42"/>
  <c r="G31" i="42"/>
  <c r="G34" i="42"/>
  <c r="I34" i="42"/>
  <c r="I40" i="42"/>
  <c r="G40" i="42"/>
  <c r="I43" i="42"/>
  <c r="G43" i="42"/>
  <c r="G25" i="42"/>
  <c r="I25" i="42"/>
  <c r="I42" i="42"/>
  <c r="G42" i="42"/>
  <c r="G44" i="42"/>
  <c r="I44" i="42"/>
  <c r="I30" i="42"/>
  <c r="G30" i="42"/>
  <c r="I39" i="42"/>
  <c r="G39" i="42"/>
  <c r="I35" i="42"/>
  <c r="G35" i="42"/>
  <c r="D47" i="39"/>
  <c r="E47" i="39" s="1"/>
  <c r="K47" i="39" s="1"/>
  <c r="I47" i="60" s="1"/>
  <c r="J1167" i="29"/>
  <c r="I1167" i="29"/>
  <c r="J1180" i="29"/>
  <c r="I1180" i="29"/>
  <c r="J1165" i="29"/>
  <c r="I1165" i="29"/>
  <c r="J1204" i="29"/>
  <c r="I1204" i="29"/>
  <c r="J1172" i="29"/>
  <c r="I1172" i="29"/>
  <c r="C1199" i="29"/>
  <c r="J1189" i="29"/>
  <c r="I1189" i="29"/>
  <c r="J1179" i="29"/>
  <c r="I1179" i="29"/>
  <c r="J1214" i="29"/>
  <c r="I1214" i="29"/>
  <c r="I1168" i="29"/>
  <c r="J1168" i="29"/>
  <c r="J1211" i="29"/>
  <c r="I1211" i="29"/>
  <c r="J1181" i="29"/>
  <c r="I1181" i="29"/>
  <c r="J1186" i="29"/>
  <c r="I1186" i="29"/>
  <c r="J1171" i="29"/>
  <c r="I1171" i="29"/>
  <c r="J1191" i="29"/>
  <c r="I1191" i="29"/>
  <c r="J1173" i="29"/>
  <c r="I1173" i="29"/>
  <c r="J1182" i="29"/>
  <c r="I1182" i="29"/>
  <c r="J1176" i="29"/>
  <c r="I1176" i="29"/>
  <c r="J1212" i="29"/>
  <c r="I1212" i="29"/>
  <c r="J1174" i="29"/>
  <c r="I1174" i="29"/>
  <c r="I1183" i="29"/>
  <c r="J1183" i="29"/>
  <c r="J1193" i="29"/>
  <c r="I1193" i="29"/>
  <c r="J1169" i="29"/>
  <c r="I1169" i="29"/>
  <c r="J1217" i="29"/>
  <c r="I1217" i="29"/>
  <c r="J1170" i="29"/>
  <c r="I1170" i="29"/>
  <c r="J1202" i="29"/>
  <c r="I1202" i="29"/>
  <c r="J1178" i="29"/>
  <c r="I1178" i="29"/>
  <c r="J1188" i="29"/>
  <c r="I1188" i="29"/>
  <c r="I46" i="8"/>
  <c r="C1206" i="29"/>
  <c r="C1209" i="29"/>
  <c r="C1215" i="29"/>
  <c r="C1203" i="29"/>
  <c r="C1218" i="29"/>
  <c r="C1201" i="29"/>
  <c r="C1216" i="29"/>
  <c r="C1213" i="29"/>
  <c r="C1210" i="29"/>
  <c r="C1196" i="29"/>
  <c r="C1195" i="29"/>
  <c r="C1208" i="29"/>
  <c r="C1241" i="29"/>
  <c r="C1200" i="29"/>
  <c r="C1194" i="29"/>
  <c r="C1231" i="29"/>
  <c r="C1238" i="29"/>
  <c r="C1198" i="29"/>
  <c r="C1197" i="29"/>
  <c r="C1207" i="29"/>
  <c r="C1229" i="29"/>
  <c r="C1192" i="29"/>
  <c r="C1205" i="29"/>
  <c r="C1220" i="29"/>
  <c r="C1244" i="29"/>
  <c r="C1239" i="29"/>
  <c r="M47" i="39" l="1"/>
  <c r="N47" i="39" s="1"/>
  <c r="I47" i="8"/>
  <c r="G46" i="42"/>
  <c r="I46" i="42"/>
  <c r="D48" i="39"/>
  <c r="E48" i="39" s="1"/>
  <c r="K48" i="39" s="1"/>
  <c r="I48" i="60" s="1"/>
  <c r="J1199" i="29"/>
  <c r="I1199" i="29"/>
  <c r="C1226" i="29"/>
  <c r="I1220" i="29"/>
  <c r="J1220" i="29"/>
  <c r="J1209" i="29"/>
  <c r="I1209" i="29"/>
  <c r="J1215" i="29"/>
  <c r="I1215" i="29"/>
  <c r="J1244" i="29"/>
  <c r="I1244" i="29"/>
  <c r="J1206" i="29"/>
  <c r="I1206" i="29"/>
  <c r="J1205" i="29"/>
  <c r="I1205" i="29"/>
  <c r="J1194" i="29"/>
  <c r="I1194" i="29"/>
  <c r="J1200" i="29"/>
  <c r="I1200" i="29"/>
  <c r="I1192" i="29"/>
  <c r="J1192" i="29"/>
  <c r="J1195" i="29"/>
  <c r="I1195" i="29"/>
  <c r="J1241" i="29"/>
  <c r="I1241" i="29"/>
  <c r="I1207" i="29"/>
  <c r="J1207" i="29"/>
  <c r="J1213" i="29"/>
  <c r="I1213" i="29"/>
  <c r="J1197" i="29"/>
  <c r="I1197" i="29"/>
  <c r="J1208" i="29"/>
  <c r="I1208" i="29"/>
  <c r="I1196" i="29"/>
  <c r="J1196" i="29"/>
  <c r="J1229" i="29"/>
  <c r="I1229" i="29"/>
  <c r="I1216" i="29"/>
  <c r="J1216" i="29"/>
  <c r="J1210" i="29"/>
  <c r="I1210" i="29"/>
  <c r="J1198" i="29"/>
  <c r="I1198" i="29"/>
  <c r="J1201" i="29"/>
  <c r="I1201" i="29"/>
  <c r="J1238" i="29"/>
  <c r="I1238" i="29"/>
  <c r="J1218" i="29"/>
  <c r="I1218" i="29"/>
  <c r="J1239" i="29"/>
  <c r="I1239" i="29"/>
  <c r="I1231" i="29"/>
  <c r="J1231" i="29"/>
  <c r="J1203" i="29"/>
  <c r="I1203" i="29"/>
  <c r="C1258" i="29"/>
  <c r="C1235" i="29"/>
  <c r="C1230" i="29"/>
  <c r="C1234" i="29"/>
  <c r="C1221" i="29"/>
  <c r="C1243" i="29"/>
  <c r="C1224" i="29"/>
  <c r="C1242" i="29"/>
  <c r="C1225" i="29"/>
  <c r="C1223" i="29"/>
  <c r="C1227" i="29"/>
  <c r="C1228" i="29"/>
  <c r="C1236" i="29"/>
  <c r="C1240" i="29"/>
  <c r="C1268" i="29"/>
  <c r="C1237" i="29"/>
  <c r="C1233" i="29"/>
  <c r="C1265" i="29"/>
  <c r="C1245" i="29"/>
  <c r="C1222" i="29"/>
  <c r="C1256" i="29"/>
  <c r="C1219" i="29"/>
  <c r="C1232" i="29"/>
  <c r="C1247" i="29"/>
  <c r="C1271" i="29"/>
  <c r="C1266" i="29"/>
  <c r="M48" i="39" l="1"/>
  <c r="N48" i="39" s="1"/>
  <c r="I47" i="42"/>
  <c r="G47" i="42"/>
  <c r="I48" i="8"/>
  <c r="D49" i="39"/>
  <c r="J1237" i="29"/>
  <c r="I1237" i="29"/>
  <c r="J1230" i="29"/>
  <c r="I1230" i="29"/>
  <c r="J1268" i="29"/>
  <c r="I1268" i="29"/>
  <c r="J1235" i="29"/>
  <c r="I1235" i="29"/>
  <c r="J1271" i="29"/>
  <c r="I1271" i="29"/>
  <c r="J1232" i="29"/>
  <c r="I1232" i="29"/>
  <c r="J1242" i="29"/>
  <c r="I1242" i="29"/>
  <c r="J1266" i="29"/>
  <c r="I1266" i="29"/>
  <c r="I1240" i="29"/>
  <c r="J1240" i="29"/>
  <c r="J1228" i="29"/>
  <c r="I1228" i="29"/>
  <c r="J1223" i="29"/>
  <c r="I1223" i="29"/>
  <c r="J1258" i="29"/>
  <c r="I1258" i="29"/>
  <c r="J1247" i="29"/>
  <c r="I1247" i="29"/>
  <c r="I1219" i="29"/>
  <c r="J1219" i="29"/>
  <c r="J1225" i="29"/>
  <c r="I1225" i="29"/>
  <c r="J1222" i="29"/>
  <c r="I1222" i="29"/>
  <c r="J1234" i="29"/>
  <c r="I1234" i="29"/>
  <c r="J1236" i="29"/>
  <c r="I1236" i="29"/>
  <c r="J1227" i="29"/>
  <c r="I1227" i="29"/>
  <c r="J1256" i="29"/>
  <c r="I1256" i="29"/>
  <c r="J1245" i="29"/>
  <c r="I1245" i="29"/>
  <c r="J1224" i="29"/>
  <c r="I1224" i="29"/>
  <c r="J1226" i="29"/>
  <c r="I1226" i="29"/>
  <c r="C1253" i="29"/>
  <c r="J1265" i="29"/>
  <c r="I1265" i="29"/>
  <c r="I1243" i="29"/>
  <c r="J1243" i="29"/>
  <c r="J1233" i="29"/>
  <c r="I1233" i="29"/>
  <c r="J1221" i="29"/>
  <c r="I1221" i="29"/>
  <c r="C1264" i="29"/>
  <c r="C1255" i="29"/>
  <c r="C1269" i="29"/>
  <c r="C1261" i="29"/>
  <c r="C1254" i="29"/>
  <c r="C1272" i="29"/>
  <c r="C1251" i="29"/>
  <c r="C1257" i="29"/>
  <c r="C1270" i="29"/>
  <c r="C1249" i="29"/>
  <c r="C1267" i="29"/>
  <c r="C1262" i="29"/>
  <c r="C1295" i="29"/>
  <c r="C1252" i="29"/>
  <c r="C1285" i="29"/>
  <c r="C1250" i="29"/>
  <c r="C1292" i="29"/>
  <c r="C1283" i="29"/>
  <c r="C1260" i="29"/>
  <c r="C1263" i="29"/>
  <c r="C1248" i="29"/>
  <c r="C1246" i="29"/>
  <c r="C1259" i="29"/>
  <c r="C1298" i="29"/>
  <c r="C1274" i="29"/>
  <c r="C1293" i="29"/>
  <c r="E49" i="39" l="1"/>
  <c r="K49" i="39" s="1"/>
  <c r="I48" i="42"/>
  <c r="G48" i="42"/>
  <c r="D50" i="39"/>
  <c r="E50" i="39" s="1"/>
  <c r="K50" i="39" s="1"/>
  <c r="J1250" i="29"/>
  <c r="I1250" i="29"/>
  <c r="J1253" i="29"/>
  <c r="I1253" i="29"/>
  <c r="C1280" i="29"/>
  <c r="I1264" i="29"/>
  <c r="J1264" i="29"/>
  <c r="J1285" i="29"/>
  <c r="I1285" i="29"/>
  <c r="I1255" i="29"/>
  <c r="J1255" i="29"/>
  <c r="J1295" i="29"/>
  <c r="I1295" i="29"/>
  <c r="J1252" i="29"/>
  <c r="I1252" i="29"/>
  <c r="J1248" i="29"/>
  <c r="I1248" i="29"/>
  <c r="J1261" i="29"/>
  <c r="I1261" i="29"/>
  <c r="J1269" i="29"/>
  <c r="I1269" i="29"/>
  <c r="J1262" i="29"/>
  <c r="I1262" i="29"/>
  <c r="J1270" i="29"/>
  <c r="I1270" i="29"/>
  <c r="J1293" i="29"/>
  <c r="I1293" i="29"/>
  <c r="J1274" i="29"/>
  <c r="I1274" i="29"/>
  <c r="J1298" i="29"/>
  <c r="I1298" i="29"/>
  <c r="J1267" i="29"/>
  <c r="I1267" i="29"/>
  <c r="J1260" i="29"/>
  <c r="I1260" i="29"/>
  <c r="J1259" i="29"/>
  <c r="I1259" i="29"/>
  <c r="J1249" i="29"/>
  <c r="I1249" i="29"/>
  <c r="J1283" i="29"/>
  <c r="I1283" i="29"/>
  <c r="J1246" i="29"/>
  <c r="I1246" i="29"/>
  <c r="J1263" i="29"/>
  <c r="I1263" i="29"/>
  <c r="J1257" i="29"/>
  <c r="I1257" i="29"/>
  <c r="J1251" i="29"/>
  <c r="I1251" i="29"/>
  <c r="J1272" i="29"/>
  <c r="I1272" i="29"/>
  <c r="J1292" i="29"/>
  <c r="I1292" i="29"/>
  <c r="J1254" i="29"/>
  <c r="I1254" i="29"/>
  <c r="C1284" i="29"/>
  <c r="C1289" i="29"/>
  <c r="C1288" i="29"/>
  <c r="C1287" i="29"/>
  <c r="C1312" i="29"/>
  <c r="C1278" i="29"/>
  <c r="C1296" i="29"/>
  <c r="C1299" i="29"/>
  <c r="C1310" i="29"/>
  <c r="C1282" i="29"/>
  <c r="C1294" i="29"/>
  <c r="C1279" i="29"/>
  <c r="C1322" i="29"/>
  <c r="C1297" i="29"/>
  <c r="C1277" i="29"/>
  <c r="C1291" i="29"/>
  <c r="C1290" i="29"/>
  <c r="C1276" i="29"/>
  <c r="C1275" i="29"/>
  <c r="C1319" i="29"/>
  <c r="C1281" i="29"/>
  <c r="C1273" i="29"/>
  <c r="C1286" i="29"/>
  <c r="C1301" i="29"/>
  <c r="C1325" i="29"/>
  <c r="C1320" i="29"/>
  <c r="M50" i="39" l="1"/>
  <c r="N50" i="39" s="1"/>
  <c r="I50" i="60"/>
  <c r="M49" i="39"/>
  <c r="I49" i="60"/>
  <c r="I49" i="8"/>
  <c r="N49" i="39"/>
  <c r="D51" i="39"/>
  <c r="E51" i="39" s="1"/>
  <c r="K51" i="39" s="1"/>
  <c r="J1320" i="29"/>
  <c r="I1320" i="29"/>
  <c r="J1284" i="29"/>
  <c r="I1284" i="29"/>
  <c r="J1287" i="29"/>
  <c r="I1287" i="29"/>
  <c r="I1288" i="29"/>
  <c r="J1288" i="29"/>
  <c r="J1297" i="29"/>
  <c r="I1297" i="29"/>
  <c r="J1322" i="29"/>
  <c r="I1322" i="29"/>
  <c r="I1279" i="29"/>
  <c r="J1279" i="29"/>
  <c r="J1294" i="29"/>
  <c r="I1294" i="29"/>
  <c r="I1291" i="29"/>
  <c r="J1291" i="29"/>
  <c r="J1325" i="29"/>
  <c r="I1325" i="29"/>
  <c r="J1273" i="29"/>
  <c r="I1273" i="29"/>
  <c r="J1277" i="29"/>
  <c r="I1277" i="29"/>
  <c r="J1289" i="29"/>
  <c r="I1289" i="29"/>
  <c r="J1301" i="29"/>
  <c r="I1301" i="29"/>
  <c r="J1286" i="29"/>
  <c r="I1286" i="29"/>
  <c r="J1280" i="29"/>
  <c r="I1280" i="29"/>
  <c r="C1307" i="29"/>
  <c r="J1282" i="29"/>
  <c r="I1282" i="29"/>
  <c r="J1281" i="29"/>
  <c r="I1281" i="29"/>
  <c r="J1310" i="29"/>
  <c r="I1310" i="29"/>
  <c r="J1319" i="29"/>
  <c r="I1319" i="29"/>
  <c r="J1299" i="29"/>
  <c r="I1299" i="29"/>
  <c r="J1275" i="29"/>
  <c r="I1275" i="29"/>
  <c r="J1296" i="29"/>
  <c r="I1296" i="29"/>
  <c r="J1276" i="29"/>
  <c r="I1276" i="29"/>
  <c r="J1278" i="29"/>
  <c r="I1278" i="29"/>
  <c r="J1290" i="29"/>
  <c r="I1290" i="29"/>
  <c r="I1312" i="29"/>
  <c r="J1312" i="29"/>
  <c r="I50" i="8"/>
  <c r="C1346" i="29"/>
  <c r="C1326" i="29"/>
  <c r="C1314" i="29"/>
  <c r="C1304" i="29"/>
  <c r="C1315" i="29"/>
  <c r="C1302" i="29"/>
  <c r="C1321" i="29"/>
  <c r="C1303" i="29"/>
  <c r="C1318" i="29"/>
  <c r="C1316" i="29"/>
  <c r="C1323" i="29"/>
  <c r="C1317" i="29"/>
  <c r="C1311" i="29"/>
  <c r="C1305" i="29"/>
  <c r="C1306" i="29"/>
  <c r="C1309" i="29"/>
  <c r="C1324" i="29"/>
  <c r="C1337" i="29"/>
  <c r="C1339" i="29"/>
  <c r="C1308" i="29"/>
  <c r="C1349" i="29"/>
  <c r="C1300" i="29"/>
  <c r="C1313" i="29"/>
  <c r="C1352" i="29"/>
  <c r="C1328" i="29"/>
  <c r="C1347" i="29"/>
  <c r="M51" i="39" l="1"/>
  <c r="I51" i="60"/>
  <c r="G49" i="42"/>
  <c r="I49" i="42"/>
  <c r="N51" i="39"/>
  <c r="D52" i="39"/>
  <c r="E52" i="39" s="1"/>
  <c r="K52" i="39" s="1"/>
  <c r="I50" i="42"/>
  <c r="G50" i="42"/>
  <c r="J1305" i="29"/>
  <c r="I1305" i="29"/>
  <c r="J1326" i="29"/>
  <c r="I1326" i="29"/>
  <c r="I1316" i="29"/>
  <c r="J1316" i="29"/>
  <c r="J1314" i="29"/>
  <c r="I1314" i="29"/>
  <c r="J1347" i="29"/>
  <c r="I1347" i="29"/>
  <c r="J1328" i="29"/>
  <c r="I1328" i="29"/>
  <c r="J1352" i="29"/>
  <c r="I1352" i="29"/>
  <c r="J1311" i="29"/>
  <c r="I1311" i="29"/>
  <c r="J1317" i="29"/>
  <c r="I1317" i="29"/>
  <c r="J1307" i="29"/>
  <c r="I1307" i="29"/>
  <c r="C1334" i="29"/>
  <c r="J1323" i="29"/>
  <c r="I1323" i="29"/>
  <c r="J1306" i="29"/>
  <c r="I1306" i="29"/>
  <c r="J1346" i="29"/>
  <c r="I1346" i="29"/>
  <c r="J1313" i="29"/>
  <c r="I1313" i="29"/>
  <c r="J1300" i="29"/>
  <c r="I1300" i="29"/>
  <c r="J1349" i="29"/>
  <c r="I1349" i="29"/>
  <c r="I1318" i="29"/>
  <c r="J1318" i="29"/>
  <c r="J1308" i="29"/>
  <c r="I1308" i="29"/>
  <c r="I1303" i="29"/>
  <c r="J1303" i="29"/>
  <c r="I1339" i="29"/>
  <c r="J1339" i="29"/>
  <c r="J1321" i="29"/>
  <c r="I1321" i="29"/>
  <c r="J1337" i="29"/>
  <c r="I1337" i="29"/>
  <c r="J1302" i="29"/>
  <c r="I1302" i="29"/>
  <c r="J1324" i="29"/>
  <c r="I1324" i="29"/>
  <c r="J1315" i="29"/>
  <c r="I1315" i="29"/>
  <c r="J1309" i="29"/>
  <c r="I1309" i="29"/>
  <c r="J1304" i="29"/>
  <c r="I1304" i="29"/>
  <c r="I51" i="8"/>
  <c r="C1331" i="29"/>
  <c r="C1335" i="29"/>
  <c r="C1336" i="29"/>
  <c r="C1330" i="29"/>
  <c r="C1344" i="29"/>
  <c r="C1333" i="29"/>
  <c r="C1350" i="29"/>
  <c r="C1341" i="29"/>
  <c r="C1348" i="29"/>
  <c r="C1343" i="29"/>
  <c r="C1332" i="29"/>
  <c r="C1329" i="29"/>
  <c r="C1353" i="29"/>
  <c r="C1351" i="29"/>
  <c r="C1342" i="29"/>
  <c r="C1338" i="29"/>
  <c r="C1345" i="29"/>
  <c r="C1327" i="29"/>
  <c r="C1340" i="29"/>
  <c r="M52" i="39" l="1"/>
  <c r="N52" i="39" s="1"/>
  <c r="I52" i="60"/>
  <c r="D53" i="39"/>
  <c r="E53" i="39" s="1"/>
  <c r="K53" i="39" s="1"/>
  <c r="I51" i="42"/>
  <c r="G51" i="42"/>
  <c r="J1334" i="29"/>
  <c r="I1334" i="29"/>
  <c r="J1353" i="29"/>
  <c r="I1353" i="29"/>
  <c r="I1351" i="29"/>
  <c r="J1351" i="29"/>
  <c r="J1329" i="29"/>
  <c r="I1329" i="29"/>
  <c r="J1332" i="29"/>
  <c r="I1332" i="29"/>
  <c r="J1331" i="29"/>
  <c r="I1331" i="29"/>
  <c r="J1343" i="29"/>
  <c r="I1343" i="29"/>
  <c r="J1341" i="29"/>
  <c r="I1341" i="29"/>
  <c r="J1348" i="29"/>
  <c r="I1348" i="29"/>
  <c r="J1335" i="29"/>
  <c r="I1335" i="29"/>
  <c r="J1350" i="29"/>
  <c r="I1350" i="29"/>
  <c r="J1327" i="29"/>
  <c r="I1327" i="29"/>
  <c r="J1333" i="29"/>
  <c r="I1333" i="29"/>
  <c r="J1345" i="29"/>
  <c r="I1345" i="29"/>
  <c r="J1338" i="29"/>
  <c r="I1338" i="29"/>
  <c r="J1330" i="29"/>
  <c r="I1330" i="29"/>
  <c r="J1340" i="29"/>
  <c r="I1340" i="29"/>
  <c r="J1344" i="29"/>
  <c r="I1344" i="29"/>
  <c r="J1342" i="29"/>
  <c r="I1342" i="29"/>
  <c r="J1336" i="29"/>
  <c r="I1336" i="29"/>
  <c r="M53" i="39" l="1"/>
  <c r="N53" i="39" s="1"/>
  <c r="I53" i="60"/>
  <c r="J1354" i="29"/>
  <c r="D54" i="39"/>
  <c r="E54" i="39" s="1"/>
  <c r="I1354" i="29"/>
  <c r="I52" i="8"/>
  <c r="D55" i="39" l="1"/>
  <c r="I52" i="42"/>
  <c r="G52" i="42"/>
  <c r="K54" i="39"/>
  <c r="I54" i="60" s="1"/>
  <c r="E55" i="39"/>
  <c r="I53" i="8"/>
  <c r="I55" i="60" l="1"/>
  <c r="I4" i="60" s="1"/>
  <c r="C20" i="28"/>
  <c r="M54" i="39"/>
  <c r="C56" i="39"/>
  <c r="D56" i="39"/>
  <c r="K59" i="39"/>
  <c r="K55" i="39"/>
  <c r="D4" i="57" s="1"/>
  <c r="G53" i="42"/>
  <c r="I53" i="42"/>
  <c r="F6" i="28" l="1"/>
  <c r="N54" i="39"/>
  <c r="M55" i="39"/>
  <c r="N55" i="39" s="1"/>
  <c r="I54" i="8"/>
  <c r="A4" i="57" l="1"/>
  <c r="D5" i="57" s="1"/>
  <c r="H6" i="28"/>
  <c r="I54" i="42"/>
  <c r="I55" i="42" s="1"/>
  <c r="G54" i="42"/>
  <c r="G55" i="42" s="1"/>
  <c r="I55" i="8"/>
  <c r="B4" i="57" s="1"/>
  <c r="B5" i="57" l="1"/>
  <c r="I4" i="8"/>
  <c r="E55" i="42"/>
  <c r="C4" i="57" s="1"/>
  <c r="C5" i="57" s="1"/>
  <c r="F228" i="11" l="1"/>
  <c r="F253" i="11"/>
  <c r="F240" i="11"/>
  <c r="F219" i="11"/>
  <c r="F250" i="11"/>
  <c r="F256" i="11"/>
  <c r="F265" i="11"/>
  <c r="F252" i="11" l="1"/>
  <c r="F241" i="11"/>
  <c r="F249" i="11"/>
  <c r="F220" i="11"/>
  <c r="F224" i="11"/>
  <c r="F266" i="11"/>
  <c r="F255" i="11"/>
  <c r="F225" i="11"/>
  <c r="F258" i="11"/>
  <c r="F263" i="11"/>
  <c r="F267" i="11"/>
  <c r="F259" i="11"/>
  <c r="F238" i="11"/>
  <c r="F236" i="11"/>
  <c r="F227" i="11"/>
  <c r="F261" i="11"/>
  <c r="F248" i="11"/>
  <c r="F242" i="11"/>
  <c r="F221" i="11"/>
  <c r="F244" i="11"/>
  <c r="F237" i="11"/>
  <c r="F264" i="11"/>
  <c r="F260" i="11"/>
  <c r="F247" i="11"/>
  <c r="F226" i="11"/>
  <c r="F239" i="11"/>
  <c r="F229" i="11"/>
  <c r="F235" i="11"/>
  <c r="F187" i="11" l="1"/>
  <c r="E242" i="11"/>
  <c r="E229" i="11"/>
  <c r="D219" i="11"/>
  <c r="D245" i="11"/>
  <c r="D229" i="11"/>
  <c r="D251" i="11"/>
  <c r="D224" i="11"/>
  <c r="D255" i="11"/>
  <c r="D241" i="11"/>
  <c r="D231" i="11"/>
  <c r="D243" i="11"/>
  <c r="D261" i="11"/>
  <c r="D263" i="11"/>
  <c r="D230" i="11"/>
  <c r="D222" i="11"/>
  <c r="D235" i="11"/>
  <c r="D265" i="11"/>
  <c r="D264" i="11"/>
  <c r="D242" i="11"/>
  <c r="D254" i="11"/>
  <c r="D233" i="11"/>
  <c r="D244" i="11"/>
  <c r="D253" i="11"/>
  <c r="D257" i="11"/>
  <c r="D237" i="11"/>
  <c r="D238" i="11"/>
  <c r="D221" i="11"/>
  <c r="D266" i="11"/>
  <c r="D227" i="11"/>
  <c r="E234" i="11"/>
  <c r="D256" i="11"/>
  <c r="D247" i="11"/>
  <c r="D258" i="11"/>
  <c r="D248" i="11"/>
  <c r="D252" i="11"/>
  <c r="D240" i="11"/>
  <c r="D259" i="11"/>
  <c r="D223" i="11"/>
  <c r="D250" i="11"/>
  <c r="E249" i="11"/>
  <c r="D228" i="11"/>
  <c r="D234" i="11"/>
  <c r="D232" i="11"/>
  <c r="D267" i="11"/>
  <c r="D262" i="11"/>
  <c r="E260" i="11"/>
  <c r="E255" i="11"/>
  <c r="F234" i="11"/>
  <c r="E245" i="11"/>
  <c r="D236" i="11"/>
  <c r="D239" i="11"/>
  <c r="D226" i="11"/>
  <c r="D225" i="11"/>
  <c r="D246" i="11"/>
  <c r="D260" i="11"/>
  <c r="D220" i="11"/>
  <c r="E243" i="11"/>
  <c r="E226" i="11"/>
  <c r="D249" i="11"/>
  <c r="F212" i="11"/>
  <c r="F203" i="11"/>
  <c r="F166" i="11"/>
  <c r="F113" i="11" l="1"/>
  <c r="H10" i="56" s="1"/>
  <c r="F150" i="11"/>
  <c r="F97" i="11" s="1"/>
  <c r="F44" i="11" s="1"/>
  <c r="F159" i="11"/>
  <c r="F106" i="11" s="1"/>
  <c r="F53" i="11" s="1"/>
  <c r="F134" i="11"/>
  <c r="F81" i="11" s="1"/>
  <c r="F28" i="11" s="1"/>
  <c r="D167" i="11"/>
  <c r="D210" i="11"/>
  <c r="D169" i="11"/>
  <c r="E258" i="11"/>
  <c r="E267" i="11"/>
  <c r="E230" i="11"/>
  <c r="E257" i="11"/>
  <c r="E246" i="11"/>
  <c r="D186" i="11"/>
  <c r="E251" i="11"/>
  <c r="E232" i="11"/>
  <c r="E219" i="11"/>
  <c r="E220" i="11"/>
  <c r="E224" i="11"/>
  <c r="D166" i="11"/>
  <c r="E261" i="11"/>
  <c r="E262" i="11"/>
  <c r="E227" i="11"/>
  <c r="E256" i="11"/>
  <c r="E231" i="11"/>
  <c r="D183" i="11"/>
  <c r="E266" i="11"/>
  <c r="E264" i="11"/>
  <c r="E228" i="11"/>
  <c r="E265" i="11"/>
  <c r="D196" i="11"/>
  <c r="D202" i="11"/>
  <c r="E263" i="11"/>
  <c r="D181" i="11"/>
  <c r="F230" i="11"/>
  <c r="D207" i="11"/>
  <c r="D197" i="11"/>
  <c r="E248" i="11"/>
  <c r="E239" i="11"/>
  <c r="E236" i="11"/>
  <c r="E238" i="11"/>
  <c r="E240" i="11"/>
  <c r="D193" i="11"/>
  <c r="E252" i="11"/>
  <c r="E241" i="11"/>
  <c r="E225" i="11"/>
  <c r="D168" i="11"/>
  <c r="F232" i="11"/>
  <c r="E259" i="11"/>
  <c r="E237" i="11"/>
  <c r="E233" i="11"/>
  <c r="F222" i="11"/>
  <c r="E254" i="11"/>
  <c r="E221" i="11"/>
  <c r="D209" i="11"/>
  <c r="D171" i="11"/>
  <c r="D173" i="11"/>
  <c r="E250" i="11"/>
  <c r="D195" i="11"/>
  <c r="E253" i="11"/>
  <c r="E235" i="11"/>
  <c r="D174" i="11"/>
  <c r="E222" i="11"/>
  <c r="E247" i="11"/>
  <c r="E244" i="11"/>
  <c r="D170" i="11"/>
  <c r="D200" i="11"/>
  <c r="S242" i="11"/>
  <c r="D172" i="11"/>
  <c r="D203" i="11"/>
  <c r="D213" i="11"/>
  <c r="D187" i="11"/>
  <c r="D205" i="11"/>
  <c r="D184" i="11"/>
  <c r="D201" i="11"/>
  <c r="D212" i="11"/>
  <c r="D185" i="11"/>
  <c r="D204" i="11"/>
  <c r="D208" i="11"/>
  <c r="D178" i="11"/>
  <c r="D179" i="11"/>
  <c r="D199" i="11"/>
  <c r="E223" i="11"/>
  <c r="D176" i="11"/>
  <c r="D175" i="11"/>
  <c r="D206" i="11"/>
  <c r="D214" i="11"/>
  <c r="D194" i="11"/>
  <c r="D191" i="11"/>
  <c r="D189" i="11"/>
  <c r="D180" i="11"/>
  <c r="D211" i="11"/>
  <c r="D198" i="11"/>
  <c r="D192" i="11"/>
  <c r="D182" i="11"/>
  <c r="D177" i="11"/>
  <c r="D190" i="11"/>
  <c r="D188" i="11"/>
  <c r="T236" i="11"/>
  <c r="F207" i="11"/>
  <c r="F174" i="11"/>
  <c r="F199" i="11"/>
  <c r="F189" i="11"/>
  <c r="F168" i="11"/>
  <c r="F214" i="11"/>
  <c r="F182" i="11"/>
  <c r="F205" i="11"/>
  <c r="F188" i="11"/>
  <c r="F176" i="11"/>
  <c r="M44" i="37" l="1"/>
  <c r="J47" i="56"/>
  <c r="K47" i="56"/>
  <c r="I47" i="56"/>
  <c r="H47" i="56"/>
  <c r="L7" i="37"/>
  <c r="F60" i="11"/>
  <c r="M7" i="37" s="1"/>
  <c r="K10" i="56"/>
  <c r="I10" i="56"/>
  <c r="J10" i="56"/>
  <c r="L28" i="37"/>
  <c r="I31" i="56"/>
  <c r="I56" i="56"/>
  <c r="M53" i="37"/>
  <c r="L44" i="37"/>
  <c r="L53" i="37"/>
  <c r="F146" i="11"/>
  <c r="F93" i="11" s="1"/>
  <c r="F40" i="11" s="1"/>
  <c r="F121" i="11"/>
  <c r="F68" i="11" s="1"/>
  <c r="F15" i="11" s="1"/>
  <c r="F154" i="11"/>
  <c r="F101" i="11" s="1"/>
  <c r="M48" i="37" s="1"/>
  <c r="H31" i="56"/>
  <c r="F135" i="11"/>
  <c r="H32" i="56" s="1"/>
  <c r="F152" i="11"/>
  <c r="J49" i="56" s="1"/>
  <c r="K31" i="56"/>
  <c r="F129" i="11"/>
  <c r="I26" i="56" s="1"/>
  <c r="M28" i="37"/>
  <c r="J31" i="56"/>
  <c r="F161" i="11"/>
  <c r="L55" i="37" s="1"/>
  <c r="H56" i="56"/>
  <c r="F123" i="11"/>
  <c r="H20" i="56" s="1"/>
  <c r="K56" i="56"/>
  <c r="F115" i="11"/>
  <c r="L9" i="37" s="1"/>
  <c r="F136" i="11"/>
  <c r="F83" i="11" s="1"/>
  <c r="F30" i="11" s="1"/>
  <c r="J56" i="56"/>
  <c r="D124" i="11"/>
  <c r="D71" i="11" s="1"/>
  <c r="D139" i="11"/>
  <c r="D86" i="11" s="1"/>
  <c r="D141" i="11"/>
  <c r="D88" i="11" s="1"/>
  <c r="D123" i="11"/>
  <c r="D70" i="11" s="1"/>
  <c r="D152" i="11"/>
  <c r="E46" i="37" s="1"/>
  <c r="D147" i="11"/>
  <c r="D94" i="11" s="1"/>
  <c r="D149" i="11"/>
  <c r="E43" i="37" s="1"/>
  <c r="D129" i="11"/>
  <c r="D76" i="11" s="1"/>
  <c r="D145" i="11"/>
  <c r="D92" i="11" s="1"/>
  <c r="D161" i="11"/>
  <c r="D108" i="11" s="1"/>
  <c r="D159" i="11"/>
  <c r="D106" i="11" s="1"/>
  <c r="D134" i="11"/>
  <c r="D81" i="11" s="1"/>
  <c r="D117" i="11"/>
  <c r="D64" i="11" s="1"/>
  <c r="D120" i="11"/>
  <c r="D67" i="11" s="1"/>
  <c r="D158" i="11"/>
  <c r="E52" i="37" s="1"/>
  <c r="D146" i="11"/>
  <c r="D93" i="11" s="1"/>
  <c r="D148" i="11"/>
  <c r="E42" i="37" s="1"/>
  <c r="D115" i="11"/>
  <c r="D62" i="11" s="1"/>
  <c r="D144" i="11"/>
  <c r="D91" i="11" s="1"/>
  <c r="D113" i="11"/>
  <c r="D60" i="11" s="1"/>
  <c r="D116" i="11"/>
  <c r="E10" i="37" s="1"/>
  <c r="D127" i="11"/>
  <c r="E21" i="37" s="1"/>
  <c r="D154" i="11"/>
  <c r="E48" i="37" s="1"/>
  <c r="D130" i="11"/>
  <c r="D77" i="11" s="1"/>
  <c r="D133" i="11"/>
  <c r="D80" i="11" s="1"/>
  <c r="D118" i="11"/>
  <c r="D65" i="11" s="1"/>
  <c r="D157" i="11"/>
  <c r="E51" i="37" s="1"/>
  <c r="D126" i="11"/>
  <c r="D73" i="11" s="1"/>
  <c r="D160" i="11"/>
  <c r="D107" i="11" s="1"/>
  <c r="D121" i="11"/>
  <c r="D68" i="11" s="1"/>
  <c r="D156" i="11"/>
  <c r="D103" i="11" s="1"/>
  <c r="D128" i="11"/>
  <c r="E22" i="37" s="1"/>
  <c r="D143" i="11"/>
  <c r="E37" i="37" s="1"/>
  <c r="D150" i="11"/>
  <c r="E44" i="37" s="1"/>
  <c r="D140" i="11"/>
  <c r="E34" i="37" s="1"/>
  <c r="D125" i="11"/>
  <c r="E19" i="37" s="1"/>
  <c r="D114" i="11"/>
  <c r="D153" i="11"/>
  <c r="D100" i="11" s="1"/>
  <c r="D155" i="11"/>
  <c r="D102" i="11" s="1"/>
  <c r="D122" i="11"/>
  <c r="E16" i="37" s="1"/>
  <c r="D151" i="11"/>
  <c r="E45" i="37" s="1"/>
  <c r="D135" i="11"/>
  <c r="D82" i="11" s="1"/>
  <c r="D136" i="11"/>
  <c r="D83" i="11" s="1"/>
  <c r="D132" i="11"/>
  <c r="D79" i="11" s="1"/>
  <c r="D119" i="11"/>
  <c r="E13" i="37" s="1"/>
  <c r="D142" i="11"/>
  <c r="D89" i="11" s="1"/>
  <c r="D137" i="11"/>
  <c r="E31" i="37" s="1"/>
  <c r="D138" i="11"/>
  <c r="D85" i="11" s="1"/>
  <c r="D131" i="11"/>
  <c r="E25" i="37" s="1"/>
  <c r="F211" i="11"/>
  <c r="F196" i="11"/>
  <c r="E202" i="11"/>
  <c r="F183" i="11"/>
  <c r="E196" i="11"/>
  <c r="E177" i="11"/>
  <c r="F197" i="11"/>
  <c r="E188" i="11"/>
  <c r="E181" i="11"/>
  <c r="F245" i="11"/>
  <c r="F233" i="11"/>
  <c r="F254" i="11"/>
  <c r="E176" i="11"/>
  <c r="E189" i="11"/>
  <c r="E195" i="11"/>
  <c r="E205" i="11"/>
  <c r="T267" i="11"/>
  <c r="E173" i="11"/>
  <c r="S262" i="11"/>
  <c r="U237" i="11"/>
  <c r="E175" i="11"/>
  <c r="E207" i="11"/>
  <c r="E172" i="11"/>
  <c r="E192" i="11"/>
  <c r="E201" i="11"/>
  <c r="E203" i="11"/>
  <c r="J53" i="37"/>
  <c r="J44" i="37"/>
  <c r="J28" i="37"/>
  <c r="J266" i="11"/>
  <c r="T252" i="11"/>
  <c r="U246" i="11"/>
  <c r="U262" i="11"/>
  <c r="S231" i="11"/>
  <c r="U228" i="11"/>
  <c r="T228" i="11"/>
  <c r="T265" i="11"/>
  <c r="S264" i="11"/>
  <c r="T234" i="11"/>
  <c r="S246" i="11"/>
  <c r="U244" i="11"/>
  <c r="S255" i="11"/>
  <c r="T227" i="11"/>
  <c r="U243" i="11"/>
  <c r="U250" i="11"/>
  <c r="S248" i="11"/>
  <c r="T231" i="11"/>
  <c r="T264" i="11"/>
  <c r="T262" i="11"/>
  <c r="U264" i="11"/>
  <c r="U232" i="11"/>
  <c r="S251" i="11"/>
  <c r="S267" i="11"/>
  <c r="S253" i="11"/>
  <c r="T222" i="11"/>
  <c r="U258" i="11"/>
  <c r="T242" i="11"/>
  <c r="U219" i="11"/>
  <c r="T249" i="11"/>
  <c r="T255" i="11"/>
  <c r="S229" i="11"/>
  <c r="T253" i="11"/>
  <c r="U225" i="11"/>
  <c r="U221" i="11"/>
  <c r="U245" i="11"/>
  <c r="J262" i="11"/>
  <c r="E170" i="11"/>
  <c r="J248" i="11"/>
  <c r="E190" i="11"/>
  <c r="T218" i="11"/>
  <c r="J253" i="11"/>
  <c r="F167" i="11"/>
  <c r="F195" i="11"/>
  <c r="F184" i="11"/>
  <c r="F231" i="11"/>
  <c r="F210" i="11"/>
  <c r="F185" i="11"/>
  <c r="F213" i="11"/>
  <c r="F243" i="11"/>
  <c r="F171" i="11"/>
  <c r="J230" i="11"/>
  <c r="F202" i="11"/>
  <c r="J263" i="11"/>
  <c r="J222" i="11"/>
  <c r="F173" i="11"/>
  <c r="F172" i="11"/>
  <c r="F257" i="11"/>
  <c r="F186" i="11"/>
  <c r="F251" i="11"/>
  <c r="F191" i="11"/>
  <c r="J260" i="11"/>
  <c r="F194" i="11"/>
  <c r="J228" i="11"/>
  <c r="I258" i="11"/>
  <c r="J267" i="11"/>
  <c r="J258" i="11"/>
  <c r="F7" i="11" l="1"/>
  <c r="J7" i="37" s="1"/>
  <c r="F82" i="11"/>
  <c r="F29" i="11" s="1"/>
  <c r="L29" i="37"/>
  <c r="L46" i="37"/>
  <c r="F99" i="11"/>
  <c r="M46" i="37" s="1"/>
  <c r="H18" i="56"/>
  <c r="L30" i="37"/>
  <c r="M40" i="37"/>
  <c r="L40" i="37"/>
  <c r="K18" i="56"/>
  <c r="J18" i="56"/>
  <c r="M30" i="37"/>
  <c r="J43" i="56"/>
  <c r="F108" i="11"/>
  <c r="M55" i="37" s="1"/>
  <c r="H43" i="56"/>
  <c r="I43" i="56"/>
  <c r="L15" i="37"/>
  <c r="L17" i="37"/>
  <c r="M15" i="37"/>
  <c r="F70" i="11"/>
  <c r="M17" i="37" s="1"/>
  <c r="F48" i="11"/>
  <c r="J48" i="37" s="1"/>
  <c r="F62" i="11"/>
  <c r="F9" i="11" s="1"/>
  <c r="L48" i="37"/>
  <c r="J32" i="56"/>
  <c r="K43" i="56"/>
  <c r="K32" i="56"/>
  <c r="H49" i="56"/>
  <c r="D69" i="11"/>
  <c r="D16" i="11" s="1"/>
  <c r="I18" i="56"/>
  <c r="F76" i="11"/>
  <c r="M23" i="37" s="1"/>
  <c r="K26" i="56"/>
  <c r="L23" i="37"/>
  <c r="J26" i="56"/>
  <c r="I20" i="56"/>
  <c r="F119" i="11"/>
  <c r="F66" i="11" s="1"/>
  <c r="M13" i="37" s="1"/>
  <c r="E139" i="11"/>
  <c r="E36" i="56" s="1"/>
  <c r="E136" i="11"/>
  <c r="E83" i="11" s="1"/>
  <c r="I30" i="37" s="1"/>
  <c r="F143" i="11"/>
  <c r="F90" i="11" s="1"/>
  <c r="F37" i="11" s="1"/>
  <c r="H12" i="56"/>
  <c r="H58" i="56"/>
  <c r="I49" i="56"/>
  <c r="H51" i="56"/>
  <c r="E135" i="11"/>
  <c r="F32" i="56" s="1"/>
  <c r="F131" i="11"/>
  <c r="L25" i="37" s="1"/>
  <c r="F118" i="11"/>
  <c r="L12" i="37" s="1"/>
  <c r="E119" i="11"/>
  <c r="E66" i="11" s="1"/>
  <c r="E13" i="11" s="1"/>
  <c r="E123" i="11"/>
  <c r="H17" i="37" s="1"/>
  <c r="F158" i="11"/>
  <c r="L52" i="37" s="1"/>
  <c r="F138" i="11"/>
  <c r="L32" i="37" s="1"/>
  <c r="F133" i="11"/>
  <c r="F80" i="11" s="1"/>
  <c r="F27" i="11" s="1"/>
  <c r="F160" i="11"/>
  <c r="F107" i="11" s="1"/>
  <c r="F54" i="11" s="1"/>
  <c r="E154" i="11"/>
  <c r="F51" i="56" s="1"/>
  <c r="F132" i="11"/>
  <c r="F79" i="11" s="1"/>
  <c r="M26" i="37" s="1"/>
  <c r="E137" i="11"/>
  <c r="E34" i="56" s="1"/>
  <c r="E122" i="11"/>
  <c r="D19" i="56" s="1"/>
  <c r="I33" i="56"/>
  <c r="K20" i="56"/>
  <c r="H26" i="56"/>
  <c r="I32" i="56"/>
  <c r="K33" i="56"/>
  <c r="J20" i="56"/>
  <c r="J33" i="56"/>
  <c r="E120" i="11"/>
  <c r="D17" i="56" s="1"/>
  <c r="F144" i="11"/>
  <c r="F91" i="11" s="1"/>
  <c r="M38" i="37" s="1"/>
  <c r="H33" i="56"/>
  <c r="F157" i="11"/>
  <c r="F104" i="11" s="1"/>
  <c r="F51" i="11" s="1"/>
  <c r="F142" i="11"/>
  <c r="K39" i="56" s="1"/>
  <c r="E117" i="11"/>
  <c r="D14" i="56" s="1"/>
  <c r="F141" i="11"/>
  <c r="J38" i="56" s="1"/>
  <c r="E124" i="11"/>
  <c r="D21" i="56" s="1"/>
  <c r="F149" i="11"/>
  <c r="F96" i="11" s="1"/>
  <c r="F43" i="11" s="1"/>
  <c r="E152" i="11"/>
  <c r="E99" i="11" s="1"/>
  <c r="I46" i="37" s="1"/>
  <c r="E143" i="11"/>
  <c r="E40" i="56" s="1"/>
  <c r="K12" i="56"/>
  <c r="I58" i="56"/>
  <c r="K51" i="56"/>
  <c r="E142" i="11"/>
  <c r="E89" i="11" s="1"/>
  <c r="E36" i="11" s="1"/>
  <c r="I12" i="56"/>
  <c r="J58" i="56"/>
  <c r="K49" i="56"/>
  <c r="J51" i="56"/>
  <c r="F120" i="11"/>
  <c r="F67" i="11" s="1"/>
  <c r="M14" i="37" s="1"/>
  <c r="E128" i="11"/>
  <c r="F25" i="56" s="1"/>
  <c r="E150" i="11"/>
  <c r="F47" i="56" s="1"/>
  <c r="F130" i="11"/>
  <c r="F77" i="11" s="1"/>
  <c r="F24" i="11" s="1"/>
  <c r="J24" i="37" s="1"/>
  <c r="F114" i="11"/>
  <c r="F61" i="11" s="1"/>
  <c r="F8" i="11" s="1"/>
  <c r="E148" i="11"/>
  <c r="E45" i="56" s="1"/>
  <c r="E149" i="11"/>
  <c r="G46" i="56" s="1"/>
  <c r="J12" i="56"/>
  <c r="K58" i="56"/>
  <c r="I51" i="56"/>
  <c r="E41" i="37"/>
  <c r="E15" i="37"/>
  <c r="E17" i="37"/>
  <c r="D98" i="11"/>
  <c r="D45" i="11" s="1"/>
  <c r="E54" i="37"/>
  <c r="D95" i="11"/>
  <c r="D42" i="11" s="1"/>
  <c r="E11" i="37"/>
  <c r="E27" i="37"/>
  <c r="E18" i="37"/>
  <c r="E20" i="37"/>
  <c r="E40" i="37"/>
  <c r="E35" i="37"/>
  <c r="D105" i="11"/>
  <c r="D52" i="11" s="1"/>
  <c r="D96" i="11"/>
  <c r="D43" i="11" s="1"/>
  <c r="E9" i="37"/>
  <c r="E49" i="37"/>
  <c r="E30" i="37"/>
  <c r="E38" i="37"/>
  <c r="E50" i="37"/>
  <c r="E12" i="37"/>
  <c r="E33" i="37"/>
  <c r="E14" i="37"/>
  <c r="E47" i="37"/>
  <c r="E28" i="37"/>
  <c r="D66" i="11"/>
  <c r="D13" i="11" s="1"/>
  <c r="D72" i="11"/>
  <c r="D19" i="11" s="1"/>
  <c r="E32" i="37"/>
  <c r="E182" i="11"/>
  <c r="E7" i="37"/>
  <c r="E29" i="37"/>
  <c r="E26" i="37"/>
  <c r="D63" i="11"/>
  <c r="D10" i="11" s="1"/>
  <c r="E23" i="37"/>
  <c r="D101" i="11"/>
  <c r="D48" i="11" s="1"/>
  <c r="E39" i="37"/>
  <c r="D75" i="11"/>
  <c r="D22" i="11" s="1"/>
  <c r="D84" i="11"/>
  <c r="D31" i="11" s="1"/>
  <c r="E36" i="37"/>
  <c r="E55" i="37"/>
  <c r="E53" i="37"/>
  <c r="E24" i="37"/>
  <c r="D7" i="11"/>
  <c r="D87" i="11"/>
  <c r="D99" i="11"/>
  <c r="D97" i="11"/>
  <c r="D74" i="11"/>
  <c r="D24" i="11"/>
  <c r="D90" i="11"/>
  <c r="D104" i="11"/>
  <c r="D78" i="11"/>
  <c r="D61" i="11"/>
  <c r="E8" i="37"/>
  <c r="I222" i="11"/>
  <c r="E198" i="11"/>
  <c r="E171" i="11"/>
  <c r="E193" i="11"/>
  <c r="E208" i="11"/>
  <c r="E169" i="11"/>
  <c r="E206" i="11"/>
  <c r="J236" i="11"/>
  <c r="E187" i="11"/>
  <c r="E185" i="11"/>
  <c r="E184" i="11"/>
  <c r="E183" i="11"/>
  <c r="E209" i="11"/>
  <c r="E168" i="11"/>
  <c r="E211" i="11"/>
  <c r="J238" i="11"/>
  <c r="E204" i="11"/>
  <c r="J231" i="11"/>
  <c r="J225" i="11"/>
  <c r="E210" i="11"/>
  <c r="E179" i="11"/>
  <c r="F175" i="11"/>
  <c r="E178" i="11"/>
  <c r="F170" i="11"/>
  <c r="I237" i="11"/>
  <c r="E212" i="11"/>
  <c r="E191" i="11"/>
  <c r="E180" i="11"/>
  <c r="E199" i="11"/>
  <c r="F208" i="11"/>
  <c r="F193" i="11"/>
  <c r="J237" i="11"/>
  <c r="O267" i="11"/>
  <c r="J249" i="11"/>
  <c r="E214" i="11"/>
  <c r="E197" i="11"/>
  <c r="E186" i="11"/>
  <c r="E167" i="11"/>
  <c r="J250" i="11"/>
  <c r="E200" i="11"/>
  <c r="E213" i="11"/>
  <c r="E174" i="11"/>
  <c r="L229" i="11"/>
  <c r="P267" i="11"/>
  <c r="J259" i="11"/>
  <c r="F181" i="11"/>
  <c r="D50" i="11"/>
  <c r="J234" i="11"/>
  <c r="D38" i="11"/>
  <c r="J257" i="11"/>
  <c r="J224" i="11"/>
  <c r="R258" i="11"/>
  <c r="J245" i="11"/>
  <c r="J221" i="11"/>
  <c r="F179" i="11"/>
  <c r="R225" i="11"/>
  <c r="I249" i="11"/>
  <c r="I245" i="11"/>
  <c r="T246" i="11"/>
  <c r="U241" i="11"/>
  <c r="S221" i="11"/>
  <c r="S250" i="11"/>
  <c r="D12" i="11"/>
  <c r="P255" i="11"/>
  <c r="S220" i="11"/>
  <c r="D27" i="11"/>
  <c r="S259" i="11"/>
  <c r="D15" i="11"/>
  <c r="D41" i="11"/>
  <c r="S225" i="11"/>
  <c r="P234" i="11"/>
  <c r="R250" i="11"/>
  <c r="U267" i="11"/>
  <c r="S258" i="11"/>
  <c r="D36" i="11"/>
  <c r="F246" i="11"/>
  <c r="S222" i="11"/>
  <c r="S219" i="11"/>
  <c r="U226" i="11"/>
  <c r="S241" i="11"/>
  <c r="F223" i="11"/>
  <c r="D17" i="11"/>
  <c r="D18" i="11"/>
  <c r="D29" i="11"/>
  <c r="D30" i="11"/>
  <c r="D14" i="11"/>
  <c r="D39" i="11"/>
  <c r="D54" i="11"/>
  <c r="D47" i="11"/>
  <c r="D32" i="11"/>
  <c r="D49" i="11"/>
  <c r="F200" i="11"/>
  <c r="D11" i="11"/>
  <c r="J265" i="11"/>
  <c r="D26" i="11"/>
  <c r="D28" i="11"/>
  <c r="D23" i="11"/>
  <c r="D53" i="11"/>
  <c r="D20" i="11"/>
  <c r="D55" i="11"/>
  <c r="D9" i="11"/>
  <c r="D35" i="11"/>
  <c r="F262" i="11"/>
  <c r="D33" i="11"/>
  <c r="D40" i="11"/>
  <c r="R244" i="11"/>
  <c r="R221" i="11"/>
  <c r="P253" i="11"/>
  <c r="R243" i="11"/>
  <c r="I230" i="11"/>
  <c r="J15" i="37"/>
  <c r="J40" i="37"/>
  <c r="J30" i="37"/>
  <c r="R219" i="11"/>
  <c r="O265" i="11"/>
  <c r="P262" i="11"/>
  <c r="P265" i="11"/>
  <c r="P222" i="11"/>
  <c r="P249" i="11"/>
  <c r="L267" i="11"/>
  <c r="P231" i="11"/>
  <c r="R232" i="11"/>
  <c r="R262" i="11"/>
  <c r="R264" i="11"/>
  <c r="R246" i="11"/>
  <c r="L253" i="11"/>
  <c r="I262" i="11"/>
  <c r="U233" i="11"/>
  <c r="U259" i="11"/>
  <c r="S265" i="11"/>
  <c r="S226" i="11"/>
  <c r="U222" i="11"/>
  <c r="S257" i="11"/>
  <c r="U247" i="11"/>
  <c r="U253" i="11"/>
  <c r="S237" i="11"/>
  <c r="U252" i="11"/>
  <c r="S235" i="11"/>
  <c r="S230" i="11"/>
  <c r="U231" i="11"/>
  <c r="T248" i="11"/>
  <c r="T259" i="11"/>
  <c r="U257" i="11"/>
  <c r="T241" i="11"/>
  <c r="S227" i="11"/>
  <c r="T219" i="11"/>
  <c r="S266" i="11"/>
  <c r="S228" i="11"/>
  <c r="S223" i="11"/>
  <c r="T257" i="11"/>
  <c r="U235" i="11"/>
  <c r="T225" i="11"/>
  <c r="U266" i="11"/>
  <c r="U249" i="11"/>
  <c r="U227" i="11"/>
  <c r="T245" i="11"/>
  <c r="S236" i="11"/>
  <c r="U229" i="11"/>
  <c r="U239" i="11"/>
  <c r="U255" i="11"/>
  <c r="U263" i="11"/>
  <c r="T263" i="11"/>
  <c r="T223" i="11"/>
  <c r="T258" i="11"/>
  <c r="U234" i="11"/>
  <c r="T239" i="11"/>
  <c r="T251" i="11"/>
  <c r="S254" i="11"/>
  <c r="T260" i="11"/>
  <c r="S234" i="11"/>
  <c r="T235" i="11"/>
  <c r="S232" i="11"/>
  <c r="S252" i="11"/>
  <c r="U248" i="11"/>
  <c r="S249" i="11"/>
  <c r="S261" i="11"/>
  <c r="U242" i="11"/>
  <c r="T254" i="11"/>
  <c r="T266" i="11"/>
  <c r="U238" i="11"/>
  <c r="T224" i="11"/>
  <c r="T226" i="11"/>
  <c r="S256" i="11"/>
  <c r="S243" i="11"/>
  <c r="T237" i="11"/>
  <c r="T230" i="11"/>
  <c r="T243" i="11"/>
  <c r="S224" i="11"/>
  <c r="T244" i="11"/>
  <c r="T250" i="11"/>
  <c r="S260" i="11"/>
  <c r="U236" i="11"/>
  <c r="U224" i="11"/>
  <c r="T233" i="11"/>
  <c r="U261" i="11"/>
  <c r="S244" i="11"/>
  <c r="S247" i="11"/>
  <c r="S239" i="11"/>
  <c r="T256" i="11"/>
  <c r="T221" i="11"/>
  <c r="U240" i="11"/>
  <c r="T232" i="11"/>
  <c r="U220" i="11"/>
  <c r="R228" i="11"/>
  <c r="P228" i="11"/>
  <c r="I266" i="11"/>
  <c r="L255" i="11"/>
  <c r="I263" i="11"/>
  <c r="I253" i="11"/>
  <c r="I248" i="11"/>
  <c r="E166" i="11"/>
  <c r="F209" i="11"/>
  <c r="F204" i="11"/>
  <c r="F198" i="11"/>
  <c r="L242" i="11"/>
  <c r="F177" i="11"/>
  <c r="O249" i="11"/>
  <c r="N263" i="11"/>
  <c r="F190" i="11"/>
  <c r="F201" i="11"/>
  <c r="J256" i="11"/>
  <c r="N244" i="11"/>
  <c r="I227" i="11"/>
  <c r="M244" i="11"/>
  <c r="J227" i="11"/>
  <c r="I238" i="11"/>
  <c r="I239" i="11"/>
  <c r="Q246" i="11"/>
  <c r="Q228" i="11"/>
  <c r="Q250" i="11"/>
  <c r="Q225" i="11"/>
  <c r="J223" i="11"/>
  <c r="O262" i="11"/>
  <c r="Q243" i="11"/>
  <c r="J220" i="11"/>
  <c r="K242" i="11"/>
  <c r="J261" i="11"/>
  <c r="Q219" i="11"/>
  <c r="J244" i="11"/>
  <c r="J239" i="11"/>
  <c r="I244" i="11"/>
  <c r="O253" i="11"/>
  <c r="O236" i="11"/>
  <c r="Q221" i="11"/>
  <c r="I220" i="11"/>
  <c r="I261" i="11"/>
  <c r="I223" i="11"/>
  <c r="I260" i="11"/>
  <c r="I256" i="11"/>
  <c r="F192" i="11"/>
  <c r="P236" i="11"/>
  <c r="I228" i="11"/>
  <c r="M29" i="37" l="1"/>
  <c r="F46" i="11"/>
  <c r="C29" i="56"/>
  <c r="C21" i="56"/>
  <c r="C53" i="56"/>
  <c r="C20" i="56"/>
  <c r="C22" i="56"/>
  <c r="C46" i="56"/>
  <c r="C31" i="56"/>
  <c r="C43" i="56"/>
  <c r="C44" i="56"/>
  <c r="C34" i="56"/>
  <c r="C16" i="56"/>
  <c r="C55" i="56"/>
  <c r="C36" i="56"/>
  <c r="C18" i="56"/>
  <c r="C25" i="56"/>
  <c r="C41" i="56"/>
  <c r="C32" i="56"/>
  <c r="C52" i="56"/>
  <c r="C26" i="56"/>
  <c r="C33" i="56"/>
  <c r="C48" i="56"/>
  <c r="C50" i="56"/>
  <c r="C19" i="56"/>
  <c r="C38" i="56"/>
  <c r="C30" i="56"/>
  <c r="C58" i="56"/>
  <c r="C57" i="56"/>
  <c r="C13" i="56"/>
  <c r="C12" i="56"/>
  <c r="C23" i="56"/>
  <c r="C42" i="56"/>
  <c r="C39" i="56"/>
  <c r="C15" i="56"/>
  <c r="C35" i="56"/>
  <c r="C51" i="56"/>
  <c r="C56" i="56"/>
  <c r="C17" i="56"/>
  <c r="C45" i="56"/>
  <c r="M27" i="37"/>
  <c r="C14" i="56"/>
  <c r="F17" i="11"/>
  <c r="J17" i="37" s="1"/>
  <c r="L27" i="37"/>
  <c r="E71" i="11"/>
  <c r="E18" i="11" s="1"/>
  <c r="L35" i="37"/>
  <c r="H18" i="37"/>
  <c r="E97" i="11"/>
  <c r="E44" i="11" s="1"/>
  <c r="L37" i="37"/>
  <c r="E46" i="11"/>
  <c r="F46" i="37" s="1"/>
  <c r="H37" i="37"/>
  <c r="F23" i="11"/>
  <c r="J23" i="37" s="1"/>
  <c r="J30" i="56"/>
  <c r="E84" i="11"/>
  <c r="E31" i="11" s="1"/>
  <c r="M8" i="37"/>
  <c r="H29" i="37"/>
  <c r="H14" i="37"/>
  <c r="F46" i="56"/>
  <c r="F34" i="56"/>
  <c r="E67" i="11"/>
  <c r="E14" i="11" s="1"/>
  <c r="E46" i="56"/>
  <c r="D34" i="56"/>
  <c r="F55" i="11"/>
  <c r="J55" i="37" s="1"/>
  <c r="M54" i="37"/>
  <c r="M37" i="37"/>
  <c r="L54" i="37"/>
  <c r="L26" i="37"/>
  <c r="H29" i="56"/>
  <c r="F26" i="11"/>
  <c r="J26" i="37" s="1"/>
  <c r="L8" i="37"/>
  <c r="E70" i="11"/>
  <c r="E17" i="11" s="1"/>
  <c r="F17" i="37" s="1"/>
  <c r="H44" i="37"/>
  <c r="I13" i="37"/>
  <c r="H33" i="37"/>
  <c r="K46" i="56"/>
  <c r="K57" i="56"/>
  <c r="H36" i="37"/>
  <c r="E95" i="11"/>
  <c r="E42" i="11" s="1"/>
  <c r="E96" i="11"/>
  <c r="I43" i="37" s="1"/>
  <c r="H48" i="37"/>
  <c r="H46" i="37"/>
  <c r="I36" i="37"/>
  <c r="H31" i="37"/>
  <c r="F78" i="11"/>
  <c r="M25" i="37" s="1"/>
  <c r="E30" i="11"/>
  <c r="F30" i="37" s="1"/>
  <c r="H16" i="37"/>
  <c r="H13" i="37"/>
  <c r="E69" i="11"/>
  <c r="E16" i="11" s="1"/>
  <c r="E86" i="11"/>
  <c r="E33" i="11" s="1"/>
  <c r="H30" i="37"/>
  <c r="L36" i="37"/>
  <c r="L38" i="37"/>
  <c r="M9" i="37"/>
  <c r="F89" i="11"/>
  <c r="M36" i="37" s="1"/>
  <c r="F65" i="11"/>
  <c r="M12" i="37" s="1"/>
  <c r="M51" i="37"/>
  <c r="H42" i="37"/>
  <c r="H43" i="37"/>
  <c r="F21" i="56"/>
  <c r="J40" i="56"/>
  <c r="M43" i="37"/>
  <c r="L43" i="37"/>
  <c r="L14" i="37"/>
  <c r="D36" i="56"/>
  <c r="F14" i="11"/>
  <c r="J14" i="37" s="1"/>
  <c r="E101" i="11"/>
  <c r="E48" i="11" s="1"/>
  <c r="H46" i="56"/>
  <c r="L13" i="37"/>
  <c r="E82" i="11"/>
  <c r="I29" i="37" s="1"/>
  <c r="H39" i="56"/>
  <c r="E90" i="11"/>
  <c r="I37" i="37" s="1"/>
  <c r="H27" i="56"/>
  <c r="L51" i="37"/>
  <c r="D46" i="56"/>
  <c r="J46" i="56"/>
  <c r="E33" i="56"/>
  <c r="E32" i="56"/>
  <c r="G45" i="56"/>
  <c r="D32" i="56"/>
  <c r="D45" i="56"/>
  <c r="G32" i="56"/>
  <c r="H11" i="37"/>
  <c r="F13" i="11"/>
  <c r="J13" i="37" s="1"/>
  <c r="E64" i="11"/>
  <c r="E11" i="11" s="1"/>
  <c r="F38" i="11"/>
  <c r="J38" i="37" s="1"/>
  <c r="F45" i="56"/>
  <c r="H30" i="56"/>
  <c r="K16" i="56"/>
  <c r="E14" i="56"/>
  <c r="J16" i="56"/>
  <c r="F88" i="11"/>
  <c r="F35" i="11" s="1"/>
  <c r="F14" i="56"/>
  <c r="H16" i="56"/>
  <c r="G25" i="56"/>
  <c r="H57" i="56"/>
  <c r="I40" i="56"/>
  <c r="H22" i="37"/>
  <c r="H40" i="56"/>
  <c r="E75" i="11"/>
  <c r="I22" i="37" s="1"/>
  <c r="F85" i="11"/>
  <c r="F32" i="11" s="1"/>
  <c r="M24" i="37"/>
  <c r="K29" i="56"/>
  <c r="H35" i="56"/>
  <c r="K38" i="56"/>
  <c r="I29" i="56"/>
  <c r="K35" i="56"/>
  <c r="F105" i="11"/>
  <c r="M52" i="37" s="1"/>
  <c r="I38" i="56"/>
  <c r="J29" i="56"/>
  <c r="J35" i="56"/>
  <c r="I16" i="56"/>
  <c r="J17" i="56"/>
  <c r="F40" i="56"/>
  <c r="G20" i="56"/>
  <c r="I17" i="56"/>
  <c r="J54" i="56"/>
  <c r="J57" i="56"/>
  <c r="G16" i="56"/>
  <c r="I46" i="56"/>
  <c r="H38" i="56"/>
  <c r="I11" i="56"/>
  <c r="G17" i="56"/>
  <c r="G19" i="56"/>
  <c r="F17" i="56"/>
  <c r="F19" i="56"/>
  <c r="E39" i="56"/>
  <c r="E17" i="56"/>
  <c r="E19" i="56"/>
  <c r="G21" i="56"/>
  <c r="G51" i="56"/>
  <c r="D51" i="56"/>
  <c r="G36" i="56"/>
  <c r="E21" i="56"/>
  <c r="I39" i="56"/>
  <c r="G34" i="56"/>
  <c r="F36" i="56"/>
  <c r="L24" i="37"/>
  <c r="H17" i="56"/>
  <c r="J39" i="56"/>
  <c r="I57" i="56"/>
  <c r="F148" i="11"/>
  <c r="L42" i="37" s="1"/>
  <c r="F122" i="11"/>
  <c r="L16" i="37" s="1"/>
  <c r="E129" i="11"/>
  <c r="H23" i="37" s="1"/>
  <c r="E25" i="56"/>
  <c r="D40" i="56"/>
  <c r="G14" i="56"/>
  <c r="E51" i="56"/>
  <c r="D20" i="56"/>
  <c r="H15" i="56"/>
  <c r="J27" i="56"/>
  <c r="D25" i="56"/>
  <c r="G39" i="56"/>
  <c r="G49" i="56"/>
  <c r="J41" i="56"/>
  <c r="F20" i="56"/>
  <c r="H28" i="56"/>
  <c r="K27" i="56"/>
  <c r="F39" i="56"/>
  <c r="F49" i="56"/>
  <c r="I41" i="56"/>
  <c r="K28" i="56"/>
  <c r="F137" i="11"/>
  <c r="I34" i="56" s="1"/>
  <c r="F155" i="11"/>
  <c r="J52" i="56" s="1"/>
  <c r="I27" i="56"/>
  <c r="K17" i="56"/>
  <c r="D39" i="56"/>
  <c r="E49" i="56"/>
  <c r="H41" i="56"/>
  <c r="I35" i="56"/>
  <c r="E16" i="56"/>
  <c r="I28" i="56"/>
  <c r="C24" i="37"/>
  <c r="C27" i="56"/>
  <c r="D49" i="56"/>
  <c r="K41" i="56"/>
  <c r="D16" i="56"/>
  <c r="J28" i="56"/>
  <c r="F147" i="11"/>
  <c r="K44" i="56" s="1"/>
  <c r="D47" i="56"/>
  <c r="I55" i="56"/>
  <c r="F124" i="11"/>
  <c r="K21" i="56" s="1"/>
  <c r="G47" i="56"/>
  <c r="H55" i="56"/>
  <c r="F16" i="56"/>
  <c r="K40" i="56"/>
  <c r="F145" i="11"/>
  <c r="F92" i="11" s="1"/>
  <c r="F39" i="11" s="1"/>
  <c r="F126" i="11"/>
  <c r="F73" i="11" s="1"/>
  <c r="F20" i="11" s="1"/>
  <c r="F128" i="11"/>
  <c r="F75" i="11" s="1"/>
  <c r="F22" i="11" s="1"/>
  <c r="K11" i="56"/>
  <c r="E47" i="56"/>
  <c r="K54" i="56"/>
  <c r="K55" i="56"/>
  <c r="J11" i="56"/>
  <c r="G40" i="56"/>
  <c r="H54" i="56"/>
  <c r="I30" i="56"/>
  <c r="J55" i="56"/>
  <c r="K15" i="56"/>
  <c r="F33" i="56"/>
  <c r="J15" i="56"/>
  <c r="D33" i="56"/>
  <c r="F151" i="11"/>
  <c r="I48" i="56" s="1"/>
  <c r="C7" i="37"/>
  <c r="C10" i="56"/>
  <c r="H11" i="56"/>
  <c r="I54" i="56"/>
  <c r="K30" i="56"/>
  <c r="E20" i="56"/>
  <c r="I15" i="56"/>
  <c r="G33" i="56"/>
  <c r="I267" i="11"/>
  <c r="E194" i="11"/>
  <c r="E147" i="11"/>
  <c r="H41" i="37" s="1"/>
  <c r="E134" i="11"/>
  <c r="E31" i="56" s="1"/>
  <c r="E132" i="11"/>
  <c r="F29" i="56" s="1"/>
  <c r="E126" i="11"/>
  <c r="H20" i="37" s="1"/>
  <c r="E115" i="11"/>
  <c r="F12" i="56" s="1"/>
  <c r="E145" i="11"/>
  <c r="F42" i="56" s="1"/>
  <c r="E114" i="11"/>
  <c r="H8" i="37" s="1"/>
  <c r="E157" i="11"/>
  <c r="E104" i="11" s="1"/>
  <c r="E156" i="11"/>
  <c r="E103" i="11" s="1"/>
  <c r="D25" i="11"/>
  <c r="D21" i="11"/>
  <c r="D34" i="11"/>
  <c r="E158" i="11"/>
  <c r="H52" i="37" s="1"/>
  <c r="E121" i="11"/>
  <c r="E68" i="11" s="1"/>
  <c r="E130" i="11"/>
  <c r="E77" i="11" s="1"/>
  <c r="E153" i="11"/>
  <c r="H47" i="37" s="1"/>
  <c r="E146" i="11"/>
  <c r="E93" i="11" s="1"/>
  <c r="E125" i="11"/>
  <c r="H19" i="37" s="1"/>
  <c r="E116" i="11"/>
  <c r="H10" i="37" s="1"/>
  <c r="D44" i="11"/>
  <c r="E144" i="11"/>
  <c r="H38" i="37" s="1"/>
  <c r="E127" i="11"/>
  <c r="H21" i="37" s="1"/>
  <c r="E155" i="11"/>
  <c r="E52" i="56" s="1"/>
  <c r="D51" i="11"/>
  <c r="E138" i="11"/>
  <c r="H32" i="37" s="1"/>
  <c r="E151" i="11"/>
  <c r="E48" i="56" s="1"/>
  <c r="E140" i="11"/>
  <c r="D37" i="56" s="1"/>
  <c r="E113" i="11"/>
  <c r="E161" i="11"/>
  <c r="E108" i="11" s="1"/>
  <c r="E159" i="11"/>
  <c r="E106" i="11" s="1"/>
  <c r="E118" i="11"/>
  <c r="D15" i="56" s="1"/>
  <c r="D37" i="11"/>
  <c r="D46" i="11"/>
  <c r="E131" i="11"/>
  <c r="H25" i="37" s="1"/>
  <c r="E160" i="11"/>
  <c r="F57" i="56" s="1"/>
  <c r="E133" i="11"/>
  <c r="H27" i="37" s="1"/>
  <c r="D8" i="11"/>
  <c r="K248" i="11"/>
  <c r="I236" i="11"/>
  <c r="Q226" i="11"/>
  <c r="P242" i="11"/>
  <c r="Q241" i="11"/>
  <c r="K246" i="11"/>
  <c r="R267" i="11"/>
  <c r="O234" i="11"/>
  <c r="I241" i="11"/>
  <c r="I225" i="11"/>
  <c r="K258" i="11"/>
  <c r="L251" i="11"/>
  <c r="O246" i="11"/>
  <c r="I231" i="11"/>
  <c r="N229" i="11"/>
  <c r="N221" i="11"/>
  <c r="L258" i="11"/>
  <c r="L241" i="11"/>
  <c r="L248" i="11"/>
  <c r="L246" i="11"/>
  <c r="O255" i="11"/>
  <c r="L250" i="11"/>
  <c r="I259" i="11"/>
  <c r="K264" i="11"/>
  <c r="T186" i="11"/>
  <c r="T133" i="11" s="1"/>
  <c r="P248" i="11"/>
  <c r="R257" i="11"/>
  <c r="R222" i="11"/>
  <c r="J235" i="11"/>
  <c r="Q232" i="11"/>
  <c r="R226" i="11"/>
  <c r="T166" i="11"/>
  <c r="T113" i="11" s="1"/>
  <c r="K221" i="11"/>
  <c r="Q267" i="11"/>
  <c r="O227" i="11"/>
  <c r="O252" i="11"/>
  <c r="K253" i="11"/>
  <c r="R245" i="11"/>
  <c r="L231" i="11"/>
  <c r="P252" i="11"/>
  <c r="K229" i="11"/>
  <c r="P264" i="11"/>
  <c r="L219" i="11"/>
  <c r="K220" i="11"/>
  <c r="K250" i="11"/>
  <c r="K231" i="11"/>
  <c r="I221" i="11"/>
  <c r="L264" i="11"/>
  <c r="L221" i="11"/>
  <c r="BC111" i="33"/>
  <c r="N246" i="11"/>
  <c r="M231" i="11"/>
  <c r="C38" i="37"/>
  <c r="R259" i="11"/>
  <c r="N248" i="11"/>
  <c r="I257" i="11"/>
  <c r="R247" i="11"/>
  <c r="P227" i="11"/>
  <c r="L222" i="11"/>
  <c r="K225" i="11"/>
  <c r="N231" i="11"/>
  <c r="L259" i="11"/>
  <c r="K259" i="11"/>
  <c r="L220" i="11"/>
  <c r="C50" i="37"/>
  <c r="K222" i="11"/>
  <c r="L225" i="11"/>
  <c r="N250" i="11"/>
  <c r="F156" i="11"/>
  <c r="L50" i="37" s="1"/>
  <c r="K241" i="11"/>
  <c r="F140" i="11"/>
  <c r="F87" i="11" s="1"/>
  <c r="K219" i="11"/>
  <c r="J241" i="11"/>
  <c r="R241" i="11"/>
  <c r="P256" i="11"/>
  <c r="O222" i="11"/>
  <c r="N235" i="11"/>
  <c r="S238" i="11"/>
  <c r="T261" i="11"/>
  <c r="N223" i="11"/>
  <c r="N243" i="11"/>
  <c r="J242" i="11"/>
  <c r="N232" i="11"/>
  <c r="U265" i="11"/>
  <c r="T220" i="11"/>
  <c r="U230" i="11"/>
  <c r="T247" i="11"/>
  <c r="U223" i="11"/>
  <c r="T240" i="11"/>
  <c r="C27" i="37"/>
  <c r="T229" i="11"/>
  <c r="C12" i="37"/>
  <c r="C22" i="37"/>
  <c r="U254" i="11"/>
  <c r="P246" i="11"/>
  <c r="S245" i="11"/>
  <c r="S233" i="11"/>
  <c r="U218" i="11"/>
  <c r="C10" i="37"/>
  <c r="BD111" i="33"/>
  <c r="C41" i="37"/>
  <c r="C48" i="37"/>
  <c r="N260" i="11"/>
  <c r="S263" i="11"/>
  <c r="S240" i="11"/>
  <c r="U256" i="11"/>
  <c r="C36" i="37"/>
  <c r="J264" i="11"/>
  <c r="U260" i="11"/>
  <c r="Q264" i="11"/>
  <c r="U251" i="11"/>
  <c r="T238" i="11"/>
  <c r="C15" i="37"/>
  <c r="C19" i="37"/>
  <c r="I265" i="11"/>
  <c r="C13" i="37"/>
  <c r="C47" i="37"/>
  <c r="J247" i="11"/>
  <c r="J233" i="11"/>
  <c r="C26" i="37"/>
  <c r="C49" i="37"/>
  <c r="C14" i="37"/>
  <c r="C31" i="37"/>
  <c r="C45" i="37"/>
  <c r="C11" i="37"/>
  <c r="I250" i="11"/>
  <c r="C53" i="37"/>
  <c r="C28" i="37"/>
  <c r="C9" i="37"/>
  <c r="C32" i="37"/>
  <c r="C40" i="37"/>
  <c r="J240" i="11"/>
  <c r="N230" i="11"/>
  <c r="I224" i="11"/>
  <c r="J254" i="11"/>
  <c r="N222" i="11"/>
  <c r="J219" i="11"/>
  <c r="C42" i="37"/>
  <c r="N240" i="11"/>
  <c r="C20" i="37"/>
  <c r="C23" i="37"/>
  <c r="C16" i="37"/>
  <c r="I234" i="11"/>
  <c r="C29" i="37"/>
  <c r="C18" i="37"/>
  <c r="C55" i="37"/>
  <c r="J246" i="11"/>
  <c r="C33" i="37"/>
  <c r="C43" i="37"/>
  <c r="N239" i="11"/>
  <c r="N236" i="11"/>
  <c r="C52" i="37"/>
  <c r="C17" i="37"/>
  <c r="N238" i="11"/>
  <c r="C35" i="37"/>
  <c r="N237" i="11"/>
  <c r="C54" i="37"/>
  <c r="C39" i="37"/>
  <c r="C30" i="37"/>
  <c r="L236" i="11"/>
  <c r="L227" i="11"/>
  <c r="R253" i="11"/>
  <c r="P241" i="11"/>
  <c r="P221" i="11"/>
  <c r="Q244" i="11"/>
  <c r="Q258" i="11"/>
  <c r="S218" i="11"/>
  <c r="BB111" i="33"/>
  <c r="R235" i="11"/>
  <c r="R231" i="11"/>
  <c r="P251" i="11"/>
  <c r="L235" i="11"/>
  <c r="R220" i="11"/>
  <c r="P235" i="11"/>
  <c r="L244" i="11"/>
  <c r="T178" i="11"/>
  <c r="T125" i="11" s="1"/>
  <c r="K267" i="11"/>
  <c r="L247" i="11"/>
  <c r="U191" i="11"/>
  <c r="U138" i="11" s="1"/>
  <c r="R242" i="11"/>
  <c r="J46" i="37"/>
  <c r="J29" i="37"/>
  <c r="J8" i="37"/>
  <c r="J43" i="37"/>
  <c r="J51" i="37"/>
  <c r="J27" i="37"/>
  <c r="J9" i="37"/>
  <c r="J54" i="37"/>
  <c r="J37" i="37"/>
  <c r="P260" i="11"/>
  <c r="Q262" i="11"/>
  <c r="P243" i="11"/>
  <c r="L239" i="11"/>
  <c r="R236" i="11"/>
  <c r="R249" i="11"/>
  <c r="R224" i="11"/>
  <c r="R255" i="11"/>
  <c r="P263" i="11"/>
  <c r="L266" i="11"/>
  <c r="P223" i="11"/>
  <c r="L230" i="11"/>
  <c r="L252" i="11"/>
  <c r="L234" i="11"/>
  <c r="R229" i="11"/>
  <c r="R252" i="11"/>
  <c r="R227" i="11"/>
  <c r="R266" i="11"/>
  <c r="P250" i="11"/>
  <c r="R261" i="11"/>
  <c r="P258" i="11"/>
  <c r="R263" i="11"/>
  <c r="L249" i="11"/>
  <c r="R234" i="11"/>
  <c r="L256" i="11"/>
  <c r="T199" i="11"/>
  <c r="T146" i="11" s="1"/>
  <c r="L243" i="11"/>
  <c r="R239" i="11"/>
  <c r="P230" i="11"/>
  <c r="R248" i="11"/>
  <c r="P226" i="11"/>
  <c r="P239" i="11"/>
  <c r="L260" i="11"/>
  <c r="P254" i="11"/>
  <c r="O231" i="11"/>
  <c r="T189" i="11"/>
  <c r="T136" i="11" s="1"/>
  <c r="T209" i="11"/>
  <c r="T156" i="11" s="1"/>
  <c r="T212" i="11"/>
  <c r="T159" i="11" s="1"/>
  <c r="T182" i="11"/>
  <c r="T129" i="11" s="1"/>
  <c r="K255" i="11"/>
  <c r="L223" i="11"/>
  <c r="L237" i="11"/>
  <c r="L254" i="11"/>
  <c r="R233" i="11"/>
  <c r="T211" i="11"/>
  <c r="T158" i="11" s="1"/>
  <c r="S214" i="11"/>
  <c r="S161" i="11" s="1"/>
  <c r="R240" i="11"/>
  <c r="R238" i="11"/>
  <c r="O228" i="11"/>
  <c r="T200" i="11"/>
  <c r="T147" i="11" s="1"/>
  <c r="T169" i="11"/>
  <c r="T116" i="11" s="1"/>
  <c r="P232" i="11"/>
  <c r="T214" i="11"/>
  <c r="T161" i="11" s="1"/>
  <c r="T202" i="11"/>
  <c r="T149" i="11" s="1"/>
  <c r="F180" i="11"/>
  <c r="F178" i="11"/>
  <c r="F169" i="11"/>
  <c r="R237" i="11"/>
  <c r="Q252" i="11"/>
  <c r="Q224" i="11"/>
  <c r="K252" i="11"/>
  <c r="M263" i="11"/>
  <c r="Q255" i="11"/>
  <c r="O221" i="11"/>
  <c r="Q259" i="11"/>
  <c r="M252" i="11"/>
  <c r="N245" i="11"/>
  <c r="F139" i="11"/>
  <c r="H36" i="56" s="1"/>
  <c r="K256" i="11"/>
  <c r="N227" i="11"/>
  <c r="K266" i="11"/>
  <c r="M257" i="11"/>
  <c r="K227" i="11"/>
  <c r="F117" i="11"/>
  <c r="H14" i="56" s="1"/>
  <c r="F36" i="37"/>
  <c r="K243" i="11"/>
  <c r="N267" i="11"/>
  <c r="M245" i="11"/>
  <c r="U172" i="11"/>
  <c r="U119" i="11" s="1"/>
  <c r="N252" i="11"/>
  <c r="O230" i="11"/>
  <c r="Q220" i="11"/>
  <c r="U193" i="11"/>
  <c r="U140" i="11" s="1"/>
  <c r="F13" i="37"/>
  <c r="K239" i="11"/>
  <c r="Q261" i="11"/>
  <c r="N257" i="11"/>
  <c r="Q237" i="11"/>
  <c r="M227" i="11"/>
  <c r="U188" i="11"/>
  <c r="U135" i="11" s="1"/>
  <c r="S176" i="11"/>
  <c r="S123" i="11" s="1"/>
  <c r="M267" i="11"/>
  <c r="S178" i="11"/>
  <c r="S125" i="11" s="1"/>
  <c r="L262" i="11"/>
  <c r="O243" i="11"/>
  <c r="T168" i="11"/>
  <c r="T115" i="11" s="1"/>
  <c r="S193" i="11"/>
  <c r="S140" i="11" s="1"/>
  <c r="K262" i="11"/>
  <c r="H7" i="37" l="1"/>
  <c r="D10" i="56"/>
  <c r="I18" i="37"/>
  <c r="I44" i="37"/>
  <c r="I17" i="37"/>
  <c r="I31" i="37"/>
  <c r="E22" i="11"/>
  <c r="E43" i="11"/>
  <c r="E37" i="11"/>
  <c r="F37" i="37" s="1"/>
  <c r="I14" i="37"/>
  <c r="F25" i="11"/>
  <c r="J25" i="37" s="1"/>
  <c r="I11" i="37"/>
  <c r="I16" i="37"/>
  <c r="I42" i="37"/>
  <c r="I33" i="37"/>
  <c r="E76" i="11"/>
  <c r="E23" i="11" s="1"/>
  <c r="F52" i="11"/>
  <c r="J52" i="37" s="1"/>
  <c r="M35" i="37"/>
  <c r="M22" i="37"/>
  <c r="L49" i="37"/>
  <c r="M20" i="37"/>
  <c r="I48" i="37"/>
  <c r="F102" i="11"/>
  <c r="F49" i="11" s="1"/>
  <c r="J49" i="37" s="1"/>
  <c r="L22" i="37"/>
  <c r="F84" i="11"/>
  <c r="F31" i="11" s="1"/>
  <c r="M32" i="37"/>
  <c r="F12" i="11"/>
  <c r="J12" i="37" s="1"/>
  <c r="F36" i="11"/>
  <c r="L20" i="37"/>
  <c r="E29" i="11"/>
  <c r="F98" i="11"/>
  <c r="M45" i="37" s="1"/>
  <c r="F95" i="11"/>
  <c r="F42" i="11" s="1"/>
  <c r="F94" i="11"/>
  <c r="F41" i="11" s="1"/>
  <c r="L45" i="37"/>
  <c r="F69" i="11"/>
  <c r="F16" i="11" s="1"/>
  <c r="M39" i="37"/>
  <c r="K25" i="56"/>
  <c r="I19" i="56"/>
  <c r="L31" i="37"/>
  <c r="H23" i="56"/>
  <c r="L39" i="37"/>
  <c r="L18" i="37"/>
  <c r="H25" i="56"/>
  <c r="F71" i="11"/>
  <c r="F18" i="11" s="1"/>
  <c r="D26" i="56"/>
  <c r="L41" i="37"/>
  <c r="H19" i="56"/>
  <c r="K42" i="56"/>
  <c r="J48" i="56"/>
  <c r="I25" i="56"/>
  <c r="D52" i="56"/>
  <c r="G52" i="56"/>
  <c r="J42" i="56"/>
  <c r="H21" i="56"/>
  <c r="I45" i="56"/>
  <c r="H48" i="56"/>
  <c r="H42" i="56"/>
  <c r="I21" i="56"/>
  <c r="H45" i="56"/>
  <c r="K45" i="56"/>
  <c r="J45" i="56"/>
  <c r="E24" i="56"/>
  <c r="J25" i="56"/>
  <c r="K19" i="56"/>
  <c r="F52" i="56"/>
  <c r="J19" i="56"/>
  <c r="C25" i="37"/>
  <c r="C28" i="56"/>
  <c r="G53" i="56"/>
  <c r="E42" i="56"/>
  <c r="I36" i="56"/>
  <c r="E58" i="56"/>
  <c r="E56" i="56"/>
  <c r="I23" i="56"/>
  <c r="J21" i="56"/>
  <c r="D48" i="56"/>
  <c r="H44" i="56"/>
  <c r="F43" i="56"/>
  <c r="J34" i="56"/>
  <c r="F44" i="56"/>
  <c r="D29" i="56"/>
  <c r="D28" i="56"/>
  <c r="E26" i="56"/>
  <c r="D18" i="56"/>
  <c r="C46" i="37"/>
  <c r="C49" i="56"/>
  <c r="F53" i="56"/>
  <c r="K14" i="56"/>
  <c r="J36" i="56"/>
  <c r="D58" i="56"/>
  <c r="D56" i="56"/>
  <c r="E43" i="56"/>
  <c r="G44" i="56"/>
  <c r="G29" i="56"/>
  <c r="F28" i="56"/>
  <c r="G10" i="56"/>
  <c r="G18" i="56"/>
  <c r="C37" i="37"/>
  <c r="C40" i="56"/>
  <c r="C44" i="37"/>
  <c r="C47" i="56"/>
  <c r="D53" i="56"/>
  <c r="I14" i="56"/>
  <c r="G58" i="56"/>
  <c r="G56" i="56"/>
  <c r="K23" i="56"/>
  <c r="D24" i="56"/>
  <c r="D43" i="56"/>
  <c r="E44" i="56"/>
  <c r="E29" i="56"/>
  <c r="G28" i="56"/>
  <c r="F10" i="56"/>
  <c r="G27" i="56"/>
  <c r="F18" i="56"/>
  <c r="E22" i="56"/>
  <c r="J14" i="56"/>
  <c r="G15" i="56"/>
  <c r="F41" i="56"/>
  <c r="J23" i="56"/>
  <c r="G24" i="56"/>
  <c r="G43" i="56"/>
  <c r="F54" i="56"/>
  <c r="F23" i="56"/>
  <c r="F27" i="56"/>
  <c r="H53" i="56"/>
  <c r="F116" i="11"/>
  <c r="H13" i="56" s="1"/>
  <c r="D22" i="56"/>
  <c r="E12" i="56"/>
  <c r="F15" i="56"/>
  <c r="E41" i="56"/>
  <c r="F24" i="56"/>
  <c r="G11" i="56"/>
  <c r="I52" i="56"/>
  <c r="E54" i="56"/>
  <c r="G23" i="56"/>
  <c r="E27" i="56"/>
  <c r="K53" i="56"/>
  <c r="G22" i="56"/>
  <c r="K48" i="56"/>
  <c r="D12" i="56"/>
  <c r="E15" i="56"/>
  <c r="G41" i="56"/>
  <c r="G13" i="56"/>
  <c r="D30" i="56"/>
  <c r="F11" i="56"/>
  <c r="H52" i="56"/>
  <c r="D54" i="56"/>
  <c r="E23" i="56"/>
  <c r="D27" i="56"/>
  <c r="J53" i="56"/>
  <c r="F22" i="56"/>
  <c r="G12" i="56"/>
  <c r="D41" i="56"/>
  <c r="I42" i="56"/>
  <c r="G35" i="56"/>
  <c r="F13" i="56"/>
  <c r="E30" i="56"/>
  <c r="E11" i="56"/>
  <c r="K52" i="56"/>
  <c r="G54" i="56"/>
  <c r="D23" i="56"/>
  <c r="I53" i="56"/>
  <c r="F127" i="11"/>
  <c r="H24" i="56" s="1"/>
  <c r="E55" i="56"/>
  <c r="E37" i="56"/>
  <c r="E35" i="56"/>
  <c r="E13" i="56"/>
  <c r="G30" i="56"/>
  <c r="D11" i="56"/>
  <c r="F31" i="56"/>
  <c r="G57" i="56"/>
  <c r="H37" i="56"/>
  <c r="G55" i="56"/>
  <c r="F37" i="56"/>
  <c r="F35" i="56"/>
  <c r="D13" i="56"/>
  <c r="F30" i="56"/>
  <c r="D50" i="56"/>
  <c r="G31" i="56"/>
  <c r="E57" i="56"/>
  <c r="K37" i="56"/>
  <c r="C8" i="37"/>
  <c r="C11" i="56"/>
  <c r="D42" i="56"/>
  <c r="D55" i="56"/>
  <c r="G37" i="56"/>
  <c r="D35" i="56"/>
  <c r="G48" i="56"/>
  <c r="J44" i="56"/>
  <c r="G50" i="56"/>
  <c r="H34" i="56"/>
  <c r="D31" i="56"/>
  <c r="D57" i="56"/>
  <c r="J37" i="56"/>
  <c r="G26" i="56"/>
  <c r="C51" i="37"/>
  <c r="C54" i="56"/>
  <c r="C34" i="37"/>
  <c r="C37" i="56"/>
  <c r="E141" i="11"/>
  <c r="E88" i="11" s="1"/>
  <c r="E35" i="11" s="1"/>
  <c r="G42" i="56"/>
  <c r="K36" i="56"/>
  <c r="F55" i="56"/>
  <c r="F48" i="56"/>
  <c r="I44" i="56"/>
  <c r="F50" i="56"/>
  <c r="K34" i="56"/>
  <c r="I37" i="56"/>
  <c r="F125" i="11"/>
  <c r="K22" i="56" s="1"/>
  <c r="C21" i="37"/>
  <c r="C24" i="56"/>
  <c r="E53" i="56"/>
  <c r="F58" i="56"/>
  <c r="F56" i="56"/>
  <c r="E50" i="56"/>
  <c r="D44" i="56"/>
  <c r="E28" i="56"/>
  <c r="E10" i="56"/>
  <c r="F26" i="56"/>
  <c r="E18" i="56"/>
  <c r="H50" i="37"/>
  <c r="H55" i="37"/>
  <c r="E60" i="11"/>
  <c r="I7" i="37" s="1"/>
  <c r="E51" i="11"/>
  <c r="F51" i="37" s="1"/>
  <c r="I51" i="37"/>
  <c r="C267" i="11"/>
  <c r="E81" i="11"/>
  <c r="H28" i="37"/>
  <c r="H40" i="37"/>
  <c r="H54" i="37"/>
  <c r="E107" i="11"/>
  <c r="I24" i="37"/>
  <c r="E100" i="11"/>
  <c r="K240" i="11"/>
  <c r="H12" i="37"/>
  <c r="E65" i="11"/>
  <c r="H9" i="37"/>
  <c r="E62" i="11"/>
  <c r="E94" i="11"/>
  <c r="H24" i="37"/>
  <c r="E15" i="11"/>
  <c r="I53" i="37"/>
  <c r="E78" i="11"/>
  <c r="E87" i="11"/>
  <c r="H34" i="37"/>
  <c r="H49" i="37"/>
  <c r="E102" i="11"/>
  <c r="E73" i="11"/>
  <c r="H53" i="37"/>
  <c r="E63" i="11"/>
  <c r="H15" i="37"/>
  <c r="H51" i="37"/>
  <c r="E98" i="11"/>
  <c r="H45" i="37"/>
  <c r="E74" i="11"/>
  <c r="E92" i="11"/>
  <c r="H39" i="37"/>
  <c r="E80" i="11"/>
  <c r="E72" i="11"/>
  <c r="E105" i="11"/>
  <c r="E61" i="11"/>
  <c r="E79" i="11"/>
  <c r="H26" i="37"/>
  <c r="E85" i="11"/>
  <c r="E91" i="11"/>
  <c r="T103" i="11"/>
  <c r="T50" i="11" s="1"/>
  <c r="BM50" i="37"/>
  <c r="T108" i="11"/>
  <c r="T55" i="11" s="1"/>
  <c r="BM55" i="37"/>
  <c r="T63" i="11"/>
  <c r="T10" i="11" s="1"/>
  <c r="BM10" i="37"/>
  <c r="T83" i="11"/>
  <c r="T30" i="11" s="1"/>
  <c r="BM30" i="37"/>
  <c r="U66" i="11"/>
  <c r="U13" i="11" s="1"/>
  <c r="BP13" i="37"/>
  <c r="S108" i="11"/>
  <c r="S55" i="11" s="1"/>
  <c r="BJ55" i="37"/>
  <c r="T105" i="11"/>
  <c r="T52" i="11" s="1"/>
  <c r="BM52" i="37"/>
  <c r="S70" i="11"/>
  <c r="S17" i="11" s="1"/>
  <c r="BJ17" i="37"/>
  <c r="U87" i="11"/>
  <c r="U34" i="11" s="1"/>
  <c r="BP34" i="37"/>
  <c r="S87" i="11"/>
  <c r="S34" i="11" s="1"/>
  <c r="BJ34" i="37"/>
  <c r="T96" i="11"/>
  <c r="T43" i="11" s="1"/>
  <c r="BM43" i="37"/>
  <c r="T93" i="11"/>
  <c r="T40" i="11" s="1"/>
  <c r="BM40" i="37"/>
  <c r="U85" i="11"/>
  <c r="U32" i="11" s="1"/>
  <c r="BP32" i="37"/>
  <c r="T60" i="11"/>
  <c r="T7" i="11" s="1"/>
  <c r="BM7" i="37"/>
  <c r="T94" i="11"/>
  <c r="T41" i="11" s="1"/>
  <c r="BM41" i="37"/>
  <c r="T62" i="11"/>
  <c r="T9" i="11" s="1"/>
  <c r="BM9" i="37"/>
  <c r="T76" i="11"/>
  <c r="T23" i="11" s="1"/>
  <c r="BM23" i="37"/>
  <c r="T72" i="11"/>
  <c r="T19" i="11" s="1"/>
  <c r="BM19" i="37"/>
  <c r="S72" i="11"/>
  <c r="S19" i="11" s="1"/>
  <c r="BJ19" i="37"/>
  <c r="U82" i="11"/>
  <c r="U29" i="11" s="1"/>
  <c r="BP29" i="37"/>
  <c r="T106" i="11"/>
  <c r="T53" i="11" s="1"/>
  <c r="BM53" i="37"/>
  <c r="T80" i="11"/>
  <c r="T27" i="11" s="1"/>
  <c r="BM27" i="37"/>
  <c r="P238" i="11"/>
  <c r="L257" i="11"/>
  <c r="O224" i="11"/>
  <c r="O219" i="11"/>
  <c r="Q247" i="11"/>
  <c r="L232" i="11"/>
  <c r="Q251" i="11"/>
  <c r="E53" i="11"/>
  <c r="I15" i="37"/>
  <c r="P224" i="11"/>
  <c r="E24" i="11"/>
  <c r="P245" i="11"/>
  <c r="O245" i="11"/>
  <c r="P259" i="11"/>
  <c r="O242" i="11"/>
  <c r="M246" i="11"/>
  <c r="Q222" i="11"/>
  <c r="O240" i="11"/>
  <c r="L265" i="11"/>
  <c r="L263" i="11"/>
  <c r="P240" i="11"/>
  <c r="Q230" i="11"/>
  <c r="L226" i="11"/>
  <c r="K265" i="11"/>
  <c r="K261" i="11"/>
  <c r="R265" i="11"/>
  <c r="O266" i="11"/>
  <c r="E40" i="11"/>
  <c r="I40" i="37"/>
  <c r="O247" i="11"/>
  <c r="R254" i="11"/>
  <c r="O220" i="11"/>
  <c r="M220" i="11"/>
  <c r="L233" i="11"/>
  <c r="Q254" i="11"/>
  <c r="Q253" i="11"/>
  <c r="Q265" i="11"/>
  <c r="N220" i="11"/>
  <c r="R230" i="11"/>
  <c r="P247" i="11"/>
  <c r="R251" i="11"/>
  <c r="M221" i="11"/>
  <c r="C221" i="11" s="1"/>
  <c r="Q257" i="11"/>
  <c r="L240" i="11"/>
  <c r="O225" i="11"/>
  <c r="K236" i="11"/>
  <c r="K233" i="11"/>
  <c r="P266" i="11"/>
  <c r="R256" i="11"/>
  <c r="K245" i="11"/>
  <c r="P220" i="11"/>
  <c r="K251" i="11"/>
  <c r="O261" i="11"/>
  <c r="Q256" i="11"/>
  <c r="R223" i="11"/>
  <c r="P225" i="11"/>
  <c r="L34" i="37"/>
  <c r="T176" i="11"/>
  <c r="T123" i="11" s="1"/>
  <c r="L245" i="11"/>
  <c r="U268" i="11"/>
  <c r="M229" i="11"/>
  <c r="P233" i="11"/>
  <c r="P257" i="11"/>
  <c r="Q223" i="11"/>
  <c r="P229" i="11"/>
  <c r="O259" i="11"/>
  <c r="K235" i="11"/>
  <c r="O241" i="11"/>
  <c r="F103" i="11"/>
  <c r="F50" i="11" s="1"/>
  <c r="O260" i="11"/>
  <c r="P237" i="11"/>
  <c r="J251" i="11"/>
  <c r="N265" i="11"/>
  <c r="O223" i="11"/>
  <c r="BA111" i="33"/>
  <c r="L261" i="11"/>
  <c r="R260" i="11"/>
  <c r="S268" i="11"/>
  <c r="K238" i="11"/>
  <c r="T268" i="11"/>
  <c r="J229" i="11"/>
  <c r="P261" i="11"/>
  <c r="O229" i="11"/>
  <c r="Q245" i="11"/>
  <c r="Q242" i="11"/>
  <c r="L224" i="11"/>
  <c r="K247" i="11"/>
  <c r="Q260" i="11"/>
  <c r="L238" i="11"/>
  <c r="AZ111" i="33"/>
  <c r="P244" i="11"/>
  <c r="J252" i="11"/>
  <c r="P219" i="11"/>
  <c r="AY111" i="33"/>
  <c r="Q236" i="11"/>
  <c r="M235" i="11"/>
  <c r="N225" i="11"/>
  <c r="M250" i="11"/>
  <c r="M260" i="11"/>
  <c r="M243" i="11"/>
  <c r="I229" i="11"/>
  <c r="I219" i="11"/>
  <c r="I242" i="11"/>
  <c r="I246" i="11"/>
  <c r="N262" i="11"/>
  <c r="M248" i="11"/>
  <c r="N256" i="11"/>
  <c r="I251" i="11"/>
  <c r="I247" i="11"/>
  <c r="J255" i="11"/>
  <c r="N254" i="11"/>
  <c r="I255" i="11"/>
  <c r="M249" i="11"/>
  <c r="J226" i="11"/>
  <c r="I226" i="11"/>
  <c r="N255" i="11"/>
  <c r="N259" i="11"/>
  <c r="M223" i="11"/>
  <c r="J243" i="11"/>
  <c r="M240" i="11"/>
  <c r="I264" i="11"/>
  <c r="N219" i="11"/>
  <c r="M239" i="11"/>
  <c r="J22" i="37"/>
  <c r="M236" i="11"/>
  <c r="M237" i="11"/>
  <c r="I254" i="11"/>
  <c r="M253" i="11"/>
  <c r="N226" i="11"/>
  <c r="N249" i="11"/>
  <c r="N234" i="11"/>
  <c r="I233" i="11"/>
  <c r="M230" i="11"/>
  <c r="I240" i="11"/>
  <c r="N251" i="11"/>
  <c r="M232" i="11"/>
  <c r="I235" i="11"/>
  <c r="M238" i="11"/>
  <c r="N247" i="11"/>
  <c r="I252" i="11"/>
  <c r="J232" i="11"/>
  <c r="M222" i="11"/>
  <c r="N241" i="11"/>
  <c r="I243" i="11"/>
  <c r="N253" i="11"/>
  <c r="O264" i="11"/>
  <c r="L228" i="11"/>
  <c r="N258" i="11"/>
  <c r="I232" i="11"/>
  <c r="Q235" i="11"/>
  <c r="Q231" i="11"/>
  <c r="C231" i="11" s="1"/>
  <c r="O235" i="11"/>
  <c r="O256" i="11"/>
  <c r="Q239" i="11"/>
  <c r="K244" i="11"/>
  <c r="Q249" i="11"/>
  <c r="Q263" i="11"/>
  <c r="T173" i="11"/>
  <c r="T120" i="11" s="1"/>
  <c r="O251" i="11"/>
  <c r="J32" i="37"/>
  <c r="J35" i="37"/>
  <c r="J20" i="37"/>
  <c r="J39" i="37"/>
  <c r="T207" i="11"/>
  <c r="T154" i="11" s="1"/>
  <c r="O250" i="11"/>
  <c r="O263" i="11"/>
  <c r="K230" i="11"/>
  <c r="Q227" i="11"/>
  <c r="C227" i="11" s="1"/>
  <c r="O258" i="11"/>
  <c r="U195" i="11"/>
  <c r="U142" i="11" s="1"/>
  <c r="K249" i="11"/>
  <c r="K260" i="11"/>
  <c r="T210" i="11"/>
  <c r="T157" i="11" s="1"/>
  <c r="Q266" i="11"/>
  <c r="S207" i="11"/>
  <c r="S154" i="11" s="1"/>
  <c r="J172" i="11"/>
  <c r="S201" i="11"/>
  <c r="S148" i="11" s="1"/>
  <c r="O226" i="11"/>
  <c r="Q234" i="11"/>
  <c r="Q229" i="11"/>
  <c r="O254" i="11"/>
  <c r="K234" i="11"/>
  <c r="O239" i="11"/>
  <c r="T203" i="11"/>
  <c r="T150" i="11" s="1"/>
  <c r="AW111" i="33"/>
  <c r="T184" i="11"/>
  <c r="T131" i="11" s="1"/>
  <c r="AU111" i="33"/>
  <c r="Q248" i="11"/>
  <c r="K254" i="11"/>
  <c r="AV111" i="33"/>
  <c r="S197" i="11"/>
  <c r="S144" i="11" s="1"/>
  <c r="S168" i="11"/>
  <c r="S115" i="11" s="1"/>
  <c r="O232" i="11"/>
  <c r="T181" i="11"/>
  <c r="T128" i="11" s="1"/>
  <c r="U214" i="11"/>
  <c r="U161" i="11" s="1"/>
  <c r="S195" i="11"/>
  <c r="S142" i="11" s="1"/>
  <c r="T196" i="11"/>
  <c r="T143" i="11" s="1"/>
  <c r="T205" i="11"/>
  <c r="T152" i="11" s="1"/>
  <c r="S211" i="11"/>
  <c r="S158" i="11" s="1"/>
  <c r="U197" i="11"/>
  <c r="U144" i="11" s="1"/>
  <c r="U211" i="11"/>
  <c r="U158" i="11" s="1"/>
  <c r="U173" i="11"/>
  <c r="U120" i="11" s="1"/>
  <c r="U166" i="11"/>
  <c r="U113" i="11" s="1"/>
  <c r="K223" i="11"/>
  <c r="U205" i="11"/>
  <c r="U152" i="11" s="1"/>
  <c r="T172" i="11"/>
  <c r="T119" i="11" s="1"/>
  <c r="T206" i="11"/>
  <c r="T153" i="11" s="1"/>
  <c r="U192" i="11"/>
  <c r="U139" i="11" s="1"/>
  <c r="S200" i="11"/>
  <c r="S147" i="11" s="1"/>
  <c r="S166" i="11"/>
  <c r="S113" i="11" s="1"/>
  <c r="S172" i="11"/>
  <c r="S119" i="11" s="1"/>
  <c r="U190" i="11"/>
  <c r="U137" i="11" s="1"/>
  <c r="S189" i="11"/>
  <c r="S136" i="11" s="1"/>
  <c r="S198" i="11"/>
  <c r="S145" i="11" s="1"/>
  <c r="S167" i="11"/>
  <c r="S114" i="11" s="1"/>
  <c r="U168" i="11"/>
  <c r="U115" i="11" s="1"/>
  <c r="T183" i="11"/>
  <c r="T130" i="11" s="1"/>
  <c r="U175" i="11"/>
  <c r="U122" i="11" s="1"/>
  <c r="S169" i="11"/>
  <c r="S116" i="11" s="1"/>
  <c r="S177" i="11"/>
  <c r="S124" i="11" s="1"/>
  <c r="T174" i="11"/>
  <c r="T121" i="11" s="1"/>
  <c r="Q233" i="11"/>
  <c r="U209" i="11"/>
  <c r="U156" i="11" s="1"/>
  <c r="S206" i="11"/>
  <c r="S153" i="11" s="1"/>
  <c r="T170" i="11"/>
  <c r="T117" i="11" s="1"/>
  <c r="T193" i="11"/>
  <c r="T140" i="11" s="1"/>
  <c r="S188" i="11"/>
  <c r="S135" i="11" s="1"/>
  <c r="T213" i="11"/>
  <c r="T160" i="11" s="1"/>
  <c r="U179" i="11"/>
  <c r="U126" i="11" s="1"/>
  <c r="S205" i="11"/>
  <c r="S152" i="11" s="1"/>
  <c r="Q238" i="11"/>
  <c r="Q240" i="11"/>
  <c r="J205" i="11"/>
  <c r="T171" i="11"/>
  <c r="T118" i="11" s="1"/>
  <c r="J192" i="11"/>
  <c r="U182" i="11"/>
  <c r="U129" i="11" s="1"/>
  <c r="J213" i="11"/>
  <c r="F86" i="11"/>
  <c r="L33" i="37"/>
  <c r="F33" i="37"/>
  <c r="J169" i="11"/>
  <c r="F42" i="37"/>
  <c r="E55" i="11"/>
  <c r="I55" i="37"/>
  <c r="F16" i="37"/>
  <c r="F64" i="11"/>
  <c r="L11" i="37"/>
  <c r="F34" i="11"/>
  <c r="M34" i="37"/>
  <c r="F11" i="37"/>
  <c r="K263" i="11"/>
  <c r="Q218" i="11"/>
  <c r="AT111" i="33"/>
  <c r="U177" i="11"/>
  <c r="U124" i="11" s="1"/>
  <c r="F31" i="37"/>
  <c r="S209" i="11"/>
  <c r="S156" i="11" s="1"/>
  <c r="J195" i="11"/>
  <c r="E50" i="11"/>
  <c r="I50" i="37"/>
  <c r="S194" i="11"/>
  <c r="S141" i="11" s="1"/>
  <c r="S190" i="11"/>
  <c r="S137" i="11" s="1"/>
  <c r="U170" i="11"/>
  <c r="U117" i="11" s="1"/>
  <c r="I195" i="11"/>
  <c r="F18" i="37"/>
  <c r="I213" i="11"/>
  <c r="F48" i="37"/>
  <c r="S191" i="11"/>
  <c r="S138" i="11" s="1"/>
  <c r="I169" i="11"/>
  <c r="J200" i="11"/>
  <c r="AX111" i="33"/>
  <c r="R218" i="11"/>
  <c r="F44" i="37"/>
  <c r="F14" i="37"/>
  <c r="I196" i="11"/>
  <c r="J196" i="11"/>
  <c r="F29" i="37" l="1"/>
  <c r="F22" i="37"/>
  <c r="F53" i="37"/>
  <c r="J36" i="37"/>
  <c r="F23" i="37"/>
  <c r="F24" i="37"/>
  <c r="F15" i="37"/>
  <c r="F43" i="37"/>
  <c r="F40" i="37"/>
  <c r="J16" i="37"/>
  <c r="AX112" i="33"/>
  <c r="M31" i="37"/>
  <c r="H22" i="56"/>
  <c r="I23" i="37"/>
  <c r="L19" i="37"/>
  <c r="F72" i="11"/>
  <c r="M19" i="37" s="1"/>
  <c r="F45" i="11"/>
  <c r="J45" i="37" s="1"/>
  <c r="M16" i="37"/>
  <c r="E7" i="11"/>
  <c r="M42" i="37"/>
  <c r="M49" i="37"/>
  <c r="M41" i="37"/>
  <c r="I35" i="37"/>
  <c r="M18" i="37"/>
  <c r="L21" i="37"/>
  <c r="F74" i="11"/>
  <c r="M21" i="37" s="1"/>
  <c r="H35" i="37"/>
  <c r="L10" i="37"/>
  <c r="F63" i="11"/>
  <c r="M10" i="37" s="1"/>
  <c r="J22" i="56"/>
  <c r="K13" i="56"/>
  <c r="I22" i="56"/>
  <c r="J24" i="56"/>
  <c r="J13" i="56"/>
  <c r="I13" i="56"/>
  <c r="J116" i="11"/>
  <c r="BN13" i="37"/>
  <c r="BD16" i="56"/>
  <c r="J147" i="11"/>
  <c r="K24" i="56"/>
  <c r="I24" i="56"/>
  <c r="J160" i="11"/>
  <c r="BN34" i="37"/>
  <c r="BD37" i="56"/>
  <c r="J119" i="11"/>
  <c r="BN29" i="37"/>
  <c r="BD32" i="56"/>
  <c r="J143" i="11"/>
  <c r="J142" i="11"/>
  <c r="BN32" i="37"/>
  <c r="BD35" i="56"/>
  <c r="G38" i="56"/>
  <c r="F38" i="56"/>
  <c r="J139" i="11"/>
  <c r="J152" i="11"/>
  <c r="E38" i="56"/>
  <c r="D38" i="56"/>
  <c r="C246" i="11"/>
  <c r="C252" i="11"/>
  <c r="O248" i="11"/>
  <c r="C248" i="11" s="1"/>
  <c r="C260" i="11"/>
  <c r="C220" i="11"/>
  <c r="C239" i="11"/>
  <c r="C263" i="11"/>
  <c r="C236" i="11"/>
  <c r="C245" i="11"/>
  <c r="C253" i="11"/>
  <c r="C243" i="11"/>
  <c r="C250" i="11"/>
  <c r="E26" i="11"/>
  <c r="I26" i="37"/>
  <c r="I9" i="37"/>
  <c r="E9" i="11"/>
  <c r="C223" i="11"/>
  <c r="C230" i="11"/>
  <c r="C222" i="11"/>
  <c r="I39" i="37"/>
  <c r="E39" i="11"/>
  <c r="E49" i="11"/>
  <c r="I49" i="37"/>
  <c r="E8" i="11"/>
  <c r="I8" i="37"/>
  <c r="I54" i="37"/>
  <c r="E54" i="11"/>
  <c r="J184" i="11"/>
  <c r="I12" i="37"/>
  <c r="E12" i="11"/>
  <c r="E20" i="11"/>
  <c r="I20" i="37"/>
  <c r="E38" i="11"/>
  <c r="I38" i="37"/>
  <c r="I52" i="37"/>
  <c r="E52" i="11"/>
  <c r="E21" i="11"/>
  <c r="I21" i="37"/>
  <c r="I10" i="37"/>
  <c r="E10" i="11"/>
  <c r="C240" i="11"/>
  <c r="C249" i="11"/>
  <c r="I32" i="37"/>
  <c r="E32" i="11"/>
  <c r="I19" i="37"/>
  <c r="E19" i="11"/>
  <c r="I34" i="37"/>
  <c r="E34" i="11"/>
  <c r="E45" i="11"/>
  <c r="I45" i="37"/>
  <c r="E25" i="11"/>
  <c r="I25" i="37"/>
  <c r="C229" i="11"/>
  <c r="E27" i="11"/>
  <c r="I27" i="37"/>
  <c r="C235" i="11"/>
  <c r="I41" i="37"/>
  <c r="E41" i="11"/>
  <c r="I47" i="37"/>
  <c r="E47" i="11"/>
  <c r="E28" i="11"/>
  <c r="I28" i="37"/>
  <c r="T70" i="11"/>
  <c r="T17" i="11" s="1"/>
  <c r="BM17" i="37"/>
  <c r="U86" i="11"/>
  <c r="U33" i="11" s="1"/>
  <c r="BP33" i="37"/>
  <c r="S62" i="11"/>
  <c r="S9" i="11" s="1"/>
  <c r="BJ9" i="37"/>
  <c r="U108" i="11"/>
  <c r="U55" i="11" s="1"/>
  <c r="BP55" i="37"/>
  <c r="S100" i="11"/>
  <c r="S47" i="11" s="1"/>
  <c r="BJ47" i="37"/>
  <c r="U62" i="11"/>
  <c r="U9" i="11" s="1"/>
  <c r="BP9" i="37"/>
  <c r="T97" i="11"/>
  <c r="T44" i="11" s="1"/>
  <c r="BM44" i="37"/>
  <c r="S99" i="11"/>
  <c r="S46" i="11" s="1"/>
  <c r="BJ46" i="37"/>
  <c r="S92" i="11"/>
  <c r="S39" i="11" s="1"/>
  <c r="BJ39" i="37"/>
  <c r="T66" i="11"/>
  <c r="T13" i="11" s="1"/>
  <c r="BM13" i="37"/>
  <c r="T99" i="11"/>
  <c r="T46" i="11" s="1"/>
  <c r="BM46" i="37"/>
  <c r="U89" i="11"/>
  <c r="U36" i="11" s="1"/>
  <c r="BP36" i="37"/>
  <c r="T67" i="11"/>
  <c r="T14" i="11" s="1"/>
  <c r="BM14" i="37"/>
  <c r="T78" i="11"/>
  <c r="T25" i="11" s="1"/>
  <c r="BM25" i="37"/>
  <c r="U105" i="11"/>
  <c r="U52" i="11" s="1"/>
  <c r="BP52" i="37"/>
  <c r="U76" i="11"/>
  <c r="U23" i="11" s="1"/>
  <c r="BP23" i="37"/>
  <c r="U71" i="11"/>
  <c r="U18" i="11" s="1"/>
  <c r="BP18" i="37"/>
  <c r="U73" i="11"/>
  <c r="U20" i="11" s="1"/>
  <c r="BP20" i="37"/>
  <c r="T68" i="11"/>
  <c r="T15" i="11" s="1"/>
  <c r="BM15" i="37"/>
  <c r="S83" i="11"/>
  <c r="S30" i="11" s="1"/>
  <c r="BJ30" i="37"/>
  <c r="U99" i="11"/>
  <c r="U46" i="11" s="1"/>
  <c r="BP46" i="37"/>
  <c r="T90" i="11"/>
  <c r="T37" i="11" s="1"/>
  <c r="BM37" i="37"/>
  <c r="T64" i="11"/>
  <c r="T11" i="11" s="1"/>
  <c r="BM11" i="37"/>
  <c r="T75" i="11"/>
  <c r="T22" i="11" s="1"/>
  <c r="BM22" i="37"/>
  <c r="S61" i="11"/>
  <c r="S8" i="11" s="1"/>
  <c r="BJ8" i="37"/>
  <c r="T100" i="11"/>
  <c r="T47" i="11" s="1"/>
  <c r="BM47" i="37"/>
  <c r="S105" i="11"/>
  <c r="S52" i="11" s="1"/>
  <c r="BJ52" i="37"/>
  <c r="S91" i="11"/>
  <c r="S38" i="11" s="1"/>
  <c r="BJ38" i="37"/>
  <c r="S103" i="11"/>
  <c r="S50" i="11" s="1"/>
  <c r="BJ50" i="37"/>
  <c r="S71" i="11"/>
  <c r="S18" i="11" s="1"/>
  <c r="BJ18" i="37"/>
  <c r="T77" i="11"/>
  <c r="T24" i="11" s="1"/>
  <c r="BM24" i="37"/>
  <c r="T104" i="11"/>
  <c r="T51" i="11" s="1"/>
  <c r="BM51" i="37"/>
  <c r="U103" i="11"/>
  <c r="U50" i="11" s="1"/>
  <c r="BP50" i="37"/>
  <c r="U91" i="11"/>
  <c r="U38" i="11" s="1"/>
  <c r="BP38" i="37"/>
  <c r="S95" i="11"/>
  <c r="S42" i="11" s="1"/>
  <c r="BJ42" i="37"/>
  <c r="U64" i="11"/>
  <c r="U11" i="11" s="1"/>
  <c r="BP11" i="37"/>
  <c r="T107" i="11"/>
  <c r="T54" i="11" s="1"/>
  <c r="BM54" i="37"/>
  <c r="T101" i="11"/>
  <c r="T48" i="11" s="1"/>
  <c r="BM48" i="37"/>
  <c r="S63" i="11"/>
  <c r="S10" i="11" s="1"/>
  <c r="BJ10" i="37"/>
  <c r="S84" i="11"/>
  <c r="S31" i="11" s="1"/>
  <c r="BJ31" i="37"/>
  <c r="S82" i="11"/>
  <c r="S29" i="11" s="1"/>
  <c r="BJ29" i="37"/>
  <c r="U69" i="11"/>
  <c r="U16" i="11" s="1"/>
  <c r="BP16" i="37"/>
  <c r="U60" i="11"/>
  <c r="U7" i="11" s="1"/>
  <c r="BP7" i="37"/>
  <c r="S89" i="11"/>
  <c r="S36" i="11" s="1"/>
  <c r="BJ36" i="37"/>
  <c r="U67" i="11"/>
  <c r="U14" i="11" s="1"/>
  <c r="BP14" i="37"/>
  <c r="S60" i="11"/>
  <c r="S7" i="11" s="1"/>
  <c r="BJ7" i="37"/>
  <c r="S94" i="11"/>
  <c r="S41" i="11" s="1"/>
  <c r="BJ41" i="37"/>
  <c r="U84" i="11"/>
  <c r="U31" i="11" s="1"/>
  <c r="BP31" i="37"/>
  <c r="S85" i="11"/>
  <c r="S32" i="11" s="1"/>
  <c r="BJ32" i="37"/>
  <c r="S88" i="11"/>
  <c r="S35" i="11" s="1"/>
  <c r="BJ35" i="37"/>
  <c r="T65" i="11"/>
  <c r="T12" i="11" s="1"/>
  <c r="BM12" i="37"/>
  <c r="T87" i="11"/>
  <c r="T34" i="11" s="1"/>
  <c r="BM34" i="37"/>
  <c r="S66" i="11"/>
  <c r="S13" i="11" s="1"/>
  <c r="BJ13" i="37"/>
  <c r="S101" i="11"/>
  <c r="S48" i="11" s="1"/>
  <c r="BJ48" i="37"/>
  <c r="O233" i="11"/>
  <c r="I171" i="11"/>
  <c r="K228" i="11"/>
  <c r="O238" i="11"/>
  <c r="C238" i="11" s="1"/>
  <c r="K232" i="11"/>
  <c r="C232" i="11" s="1"/>
  <c r="M50" i="37"/>
  <c r="K257" i="11"/>
  <c r="J171" i="11"/>
  <c r="R268" i="11"/>
  <c r="P178" i="11"/>
  <c r="O237" i="11"/>
  <c r="C237" i="11" s="1"/>
  <c r="O257" i="11"/>
  <c r="J168" i="11"/>
  <c r="F35" i="37"/>
  <c r="N233" i="11"/>
  <c r="O212" i="11"/>
  <c r="P212" i="11"/>
  <c r="N224" i="11"/>
  <c r="O244" i="11"/>
  <c r="C244" i="11" s="1"/>
  <c r="J209" i="11"/>
  <c r="N242" i="11"/>
  <c r="K226" i="11"/>
  <c r="M247" i="11"/>
  <c r="C247" i="11" s="1"/>
  <c r="M255" i="11"/>
  <c r="C255" i="11" s="1"/>
  <c r="M266" i="11"/>
  <c r="M254" i="11"/>
  <c r="C254" i="11" s="1"/>
  <c r="M233" i="11"/>
  <c r="M241" i="11"/>
  <c r="C241" i="11" s="1"/>
  <c r="M251" i="11"/>
  <c r="C251" i="11" s="1"/>
  <c r="J41" i="37"/>
  <c r="M228" i="11"/>
  <c r="N228" i="11"/>
  <c r="M225" i="11"/>
  <c r="C225" i="11" s="1"/>
  <c r="M234" i="11"/>
  <c r="C234" i="11" s="1"/>
  <c r="M264" i="11"/>
  <c r="N264" i="11"/>
  <c r="M258" i="11"/>
  <c r="C258" i="11" s="1"/>
  <c r="K224" i="11"/>
  <c r="M256" i="11"/>
  <c r="C256" i="11" s="1"/>
  <c r="M265" i="11"/>
  <c r="C265" i="11" s="1"/>
  <c r="M262" i="11"/>
  <c r="C262" i="11" s="1"/>
  <c r="M261" i="11"/>
  <c r="N266" i="11"/>
  <c r="M219" i="11"/>
  <c r="C219" i="11" s="1"/>
  <c r="N261" i="11"/>
  <c r="M226" i="11"/>
  <c r="M259" i="11"/>
  <c r="C259" i="11" s="1"/>
  <c r="M224" i="11"/>
  <c r="R191" i="11"/>
  <c r="I172" i="11"/>
  <c r="T197" i="11"/>
  <c r="T144" i="11" s="1"/>
  <c r="J50" i="37"/>
  <c r="J42" i="37"/>
  <c r="J31" i="37"/>
  <c r="J18" i="37"/>
  <c r="J34" i="37"/>
  <c r="U181" i="11"/>
  <c r="U128" i="11" s="1"/>
  <c r="P200" i="11"/>
  <c r="P202" i="11"/>
  <c r="P214" i="11"/>
  <c r="T201" i="11"/>
  <c r="T148" i="11" s="1"/>
  <c r="I205" i="11"/>
  <c r="S202" i="11"/>
  <c r="S149" i="11" s="1"/>
  <c r="Q268" i="11"/>
  <c r="T179" i="11"/>
  <c r="T126" i="11" s="1"/>
  <c r="T180" i="11"/>
  <c r="T127" i="11" s="1"/>
  <c r="S186" i="11"/>
  <c r="S133" i="11" s="1"/>
  <c r="S199" i="11"/>
  <c r="S146" i="11" s="1"/>
  <c r="U200" i="11"/>
  <c r="U147" i="11" s="1"/>
  <c r="S213" i="11"/>
  <c r="S160" i="11" s="1"/>
  <c r="U212" i="11"/>
  <c r="U159" i="11" s="1"/>
  <c r="U167" i="11"/>
  <c r="U114" i="11" s="1"/>
  <c r="S185" i="11"/>
  <c r="S132" i="11" s="1"/>
  <c r="U204" i="11"/>
  <c r="U151" i="11" s="1"/>
  <c r="T190" i="11"/>
  <c r="T137" i="11" s="1"/>
  <c r="U199" i="11"/>
  <c r="U146" i="11" s="1"/>
  <c r="U206" i="11"/>
  <c r="U153" i="11" s="1"/>
  <c r="U185" i="11"/>
  <c r="U132" i="11" s="1"/>
  <c r="U201" i="11"/>
  <c r="U148" i="11" s="1"/>
  <c r="T195" i="11"/>
  <c r="T142" i="11" s="1"/>
  <c r="T192" i="11"/>
  <c r="T139" i="11" s="1"/>
  <c r="T194" i="11"/>
  <c r="T141" i="11" s="1"/>
  <c r="U203" i="11"/>
  <c r="U150" i="11" s="1"/>
  <c r="T208" i="11"/>
  <c r="T155" i="11" s="1"/>
  <c r="U186" i="11"/>
  <c r="U133" i="11" s="1"/>
  <c r="S179" i="11"/>
  <c r="S126" i="11" s="1"/>
  <c r="U184" i="11"/>
  <c r="U131" i="11" s="1"/>
  <c r="T187" i="11"/>
  <c r="T134" i="11" s="1"/>
  <c r="S180" i="11"/>
  <c r="S127" i="11" s="1"/>
  <c r="S171" i="11"/>
  <c r="S118" i="11" s="1"/>
  <c r="S196" i="11"/>
  <c r="S143" i="11" s="1"/>
  <c r="U196" i="11"/>
  <c r="U143" i="11" s="1"/>
  <c r="U178" i="11"/>
  <c r="U125" i="11" s="1"/>
  <c r="S192" i="11"/>
  <c r="S139" i="11" s="1"/>
  <c r="T177" i="11"/>
  <c r="T124" i="11" s="1"/>
  <c r="T175" i="11"/>
  <c r="T122" i="11" s="1"/>
  <c r="U194" i="11"/>
  <c r="U141" i="11" s="1"/>
  <c r="S175" i="11"/>
  <c r="S122" i="11" s="1"/>
  <c r="U183" i="11"/>
  <c r="U130" i="11" s="1"/>
  <c r="S208" i="11"/>
  <c r="S155" i="11" s="1"/>
  <c r="S187" i="11"/>
  <c r="S134" i="11" s="1"/>
  <c r="U213" i="11"/>
  <c r="U160" i="11" s="1"/>
  <c r="U174" i="11"/>
  <c r="U121" i="11" s="1"/>
  <c r="U202" i="11"/>
  <c r="U149" i="11" s="1"/>
  <c r="T167" i="11"/>
  <c r="T114" i="11" s="1"/>
  <c r="U169" i="11"/>
  <c r="U116" i="11" s="1"/>
  <c r="T198" i="11"/>
  <c r="T145" i="11" s="1"/>
  <c r="S174" i="11"/>
  <c r="S121" i="11" s="1"/>
  <c r="S173" i="11"/>
  <c r="S120" i="11" s="1"/>
  <c r="T191" i="11"/>
  <c r="T138" i="11" s="1"/>
  <c r="S212" i="11"/>
  <c r="S159" i="11" s="1"/>
  <c r="T188" i="11"/>
  <c r="T135" i="11" s="1"/>
  <c r="U171" i="11"/>
  <c r="U118" i="11" s="1"/>
  <c r="U176" i="11"/>
  <c r="U123" i="11" s="1"/>
  <c r="S203" i="11"/>
  <c r="S150" i="11" s="1"/>
  <c r="U187" i="11"/>
  <c r="U134" i="11" s="1"/>
  <c r="U189" i="11"/>
  <c r="U136" i="11" s="1"/>
  <c r="U207" i="11"/>
  <c r="U154" i="11" s="1"/>
  <c r="S183" i="11"/>
  <c r="S130" i="11" s="1"/>
  <c r="U198" i="11"/>
  <c r="U145" i="11" s="1"/>
  <c r="T185" i="11"/>
  <c r="T132" i="11" s="1"/>
  <c r="S204" i="11"/>
  <c r="S151" i="11" s="1"/>
  <c r="U210" i="11"/>
  <c r="U157" i="11" s="1"/>
  <c r="T204" i="11"/>
  <c r="T151" i="11" s="1"/>
  <c r="U208" i="11"/>
  <c r="U155" i="11" s="1"/>
  <c r="S182" i="11"/>
  <c r="S129" i="11" s="1"/>
  <c r="N191" i="11"/>
  <c r="I192" i="11"/>
  <c r="O199" i="11"/>
  <c r="J183" i="11"/>
  <c r="J174" i="11"/>
  <c r="J203" i="11"/>
  <c r="I170" i="11"/>
  <c r="I191" i="11"/>
  <c r="O202" i="11"/>
  <c r="J191" i="11"/>
  <c r="I197" i="11"/>
  <c r="I142" i="11"/>
  <c r="I181" i="11"/>
  <c r="J214" i="11"/>
  <c r="F33" i="11"/>
  <c r="M33" i="37"/>
  <c r="I208" i="11"/>
  <c r="I183" i="11"/>
  <c r="I214" i="11"/>
  <c r="J181" i="11"/>
  <c r="J197" i="11"/>
  <c r="J177" i="11"/>
  <c r="J178" i="11"/>
  <c r="I160" i="11"/>
  <c r="I143" i="11"/>
  <c r="J167" i="11"/>
  <c r="J185" i="11"/>
  <c r="I177" i="11"/>
  <c r="J186" i="11"/>
  <c r="F11" i="11"/>
  <c r="M11" i="37"/>
  <c r="I178" i="11"/>
  <c r="J175" i="11"/>
  <c r="I116" i="11"/>
  <c r="J170" i="11"/>
  <c r="J188" i="11"/>
  <c r="I200" i="11"/>
  <c r="F50" i="37"/>
  <c r="F55" i="37"/>
  <c r="J208" i="11"/>
  <c r="F28" i="37" l="1"/>
  <c r="F34" i="37"/>
  <c r="F41" i="37"/>
  <c r="F19" i="37"/>
  <c r="F49" i="37"/>
  <c r="F7" i="37"/>
  <c r="F38" i="37"/>
  <c r="F39" i="37"/>
  <c r="F32" i="37"/>
  <c r="F20" i="37"/>
  <c r="F21" i="37"/>
  <c r="F52" i="37"/>
  <c r="F27" i="37"/>
  <c r="F12" i="37"/>
  <c r="F26" i="37"/>
  <c r="F8" i="37"/>
  <c r="F10" i="37"/>
  <c r="F9" i="37"/>
  <c r="F25" i="37"/>
  <c r="F54" i="37"/>
  <c r="F45" i="37"/>
  <c r="F47" i="37"/>
  <c r="Q39" i="56"/>
  <c r="P36" i="37"/>
  <c r="J66" i="11"/>
  <c r="T13" i="37"/>
  <c r="J99" i="11"/>
  <c r="U46" i="37" s="1"/>
  <c r="T46" i="37"/>
  <c r="P57" i="56"/>
  <c r="P54" i="37"/>
  <c r="J86" i="11"/>
  <c r="U33" i="37" s="1"/>
  <c r="T33" i="37"/>
  <c r="J107" i="11"/>
  <c r="T54" i="37"/>
  <c r="J94" i="11"/>
  <c r="T41" i="37"/>
  <c r="N13" i="56"/>
  <c r="P10" i="37"/>
  <c r="J89" i="11"/>
  <c r="U36" i="37" s="1"/>
  <c r="T36" i="37"/>
  <c r="O40" i="56"/>
  <c r="P37" i="37"/>
  <c r="J90" i="11"/>
  <c r="T37" i="37"/>
  <c r="J63" i="11"/>
  <c r="T10" i="37"/>
  <c r="F19" i="11"/>
  <c r="J19" i="37" s="1"/>
  <c r="T13" i="56"/>
  <c r="S13" i="56"/>
  <c r="F21" i="11"/>
  <c r="J21" i="37" s="1"/>
  <c r="F10" i="11"/>
  <c r="J10" i="37" s="1"/>
  <c r="T36" i="56"/>
  <c r="U36" i="56"/>
  <c r="S36" i="56"/>
  <c r="S16" i="56"/>
  <c r="R13" i="56"/>
  <c r="R36" i="56"/>
  <c r="U49" i="56"/>
  <c r="T39" i="56"/>
  <c r="R49" i="56"/>
  <c r="T40" i="56"/>
  <c r="J133" i="11"/>
  <c r="P149" i="11"/>
  <c r="AX43" i="37" s="1"/>
  <c r="P159" i="11"/>
  <c r="P106" i="11" s="1"/>
  <c r="P53" i="11" s="1"/>
  <c r="AV53" i="37" s="1"/>
  <c r="BN11" i="37"/>
  <c r="BD14" i="56"/>
  <c r="BK10" i="37"/>
  <c r="BC13" i="56"/>
  <c r="P40" i="56"/>
  <c r="R39" i="56"/>
  <c r="R57" i="56"/>
  <c r="T44" i="56"/>
  <c r="J135" i="11"/>
  <c r="P147" i="11"/>
  <c r="P94" i="11" s="1"/>
  <c r="P41" i="11" s="1"/>
  <c r="O159" i="11"/>
  <c r="O106" i="11" s="1"/>
  <c r="AU53" i="37" s="1"/>
  <c r="S44" i="56"/>
  <c r="J144" i="11"/>
  <c r="J128" i="11"/>
  <c r="J117" i="11"/>
  <c r="J132" i="11"/>
  <c r="J138" i="11"/>
  <c r="U16" i="56"/>
  <c r="Q13" i="56"/>
  <c r="R44" i="56"/>
  <c r="N138" i="11"/>
  <c r="AP32" i="37" s="1"/>
  <c r="I118" i="11"/>
  <c r="BN14" i="37"/>
  <c r="BD17" i="56"/>
  <c r="BN20" i="37"/>
  <c r="BD23" i="56"/>
  <c r="BN33" i="37"/>
  <c r="BD36" i="56"/>
  <c r="Q57" i="56"/>
  <c r="T16" i="56"/>
  <c r="O13" i="56"/>
  <c r="U44" i="56"/>
  <c r="R138" i="11"/>
  <c r="R85" i="11" s="1"/>
  <c r="BG32" i="37" s="1"/>
  <c r="J115" i="11"/>
  <c r="BK50" i="37"/>
  <c r="BC53" i="56"/>
  <c r="BN38" i="37"/>
  <c r="BD41" i="56"/>
  <c r="BH17" i="37"/>
  <c r="BB20" i="56"/>
  <c r="BN36" i="37"/>
  <c r="BD39" i="56"/>
  <c r="BN9" i="37"/>
  <c r="BD12" i="56"/>
  <c r="BH34" i="37"/>
  <c r="BB37" i="56"/>
  <c r="O57" i="56"/>
  <c r="P13" i="56"/>
  <c r="BK52" i="37"/>
  <c r="BC55" i="56"/>
  <c r="BK9" i="37"/>
  <c r="BC12" i="56"/>
  <c r="S49" i="56"/>
  <c r="N57" i="56"/>
  <c r="R16" i="56"/>
  <c r="BK7" i="37"/>
  <c r="BC10" i="56"/>
  <c r="J161" i="11"/>
  <c r="BK40" i="37"/>
  <c r="BC43" i="56"/>
  <c r="BH19" i="37"/>
  <c r="BB22" i="56"/>
  <c r="BN50" i="37"/>
  <c r="BD53" i="56"/>
  <c r="BK27" i="37"/>
  <c r="BC30" i="56"/>
  <c r="J114" i="11"/>
  <c r="P125" i="11"/>
  <c r="AX19" i="37" s="1"/>
  <c r="BK19" i="37"/>
  <c r="BC22" i="56"/>
  <c r="BN23" i="37"/>
  <c r="BD26" i="56"/>
  <c r="T49" i="56"/>
  <c r="U40" i="56"/>
  <c r="P39" i="56"/>
  <c r="BN7" i="37"/>
  <c r="BD10" i="56"/>
  <c r="BN55" i="37"/>
  <c r="BD58" i="56"/>
  <c r="O39" i="56"/>
  <c r="O149" i="11"/>
  <c r="O96" i="11" s="1"/>
  <c r="AU43" i="37" s="1"/>
  <c r="J122" i="11"/>
  <c r="J125" i="11"/>
  <c r="J121" i="11"/>
  <c r="J156" i="11"/>
  <c r="BN46" i="37"/>
  <c r="BD49" i="56"/>
  <c r="BN52" i="37"/>
  <c r="BD55" i="56"/>
  <c r="BK41" i="37"/>
  <c r="BC44" i="56"/>
  <c r="BK43" i="37"/>
  <c r="BC46" i="56"/>
  <c r="J131" i="11"/>
  <c r="Q40" i="56"/>
  <c r="S40" i="56"/>
  <c r="T57" i="56"/>
  <c r="N39" i="56"/>
  <c r="BH55" i="37"/>
  <c r="BB58" i="56"/>
  <c r="BN18" i="37"/>
  <c r="BD21" i="56"/>
  <c r="J155" i="11"/>
  <c r="J150" i="11"/>
  <c r="J118" i="11"/>
  <c r="BN31" i="37"/>
  <c r="BD34" i="56"/>
  <c r="J124" i="11"/>
  <c r="J130" i="11"/>
  <c r="BN16" i="37"/>
  <c r="BD19" i="56"/>
  <c r="BK53" i="37"/>
  <c r="BC56" i="56"/>
  <c r="BK23" i="37"/>
  <c r="BC26" i="56"/>
  <c r="N40" i="56"/>
  <c r="U39" i="56"/>
  <c r="R40" i="56"/>
  <c r="S57" i="56"/>
  <c r="U13" i="56"/>
  <c r="O146" i="11"/>
  <c r="O93" i="11" s="1"/>
  <c r="O40" i="11" s="1"/>
  <c r="P161" i="11"/>
  <c r="P108" i="11" s="1"/>
  <c r="AY55" i="37" s="1"/>
  <c r="BK55" i="37"/>
  <c r="BC58" i="56"/>
  <c r="BK30" i="37"/>
  <c r="BC33" i="56"/>
  <c r="S39" i="56"/>
  <c r="U57" i="56"/>
  <c r="C261" i="11"/>
  <c r="I184" i="11"/>
  <c r="C226" i="11"/>
  <c r="C264" i="11"/>
  <c r="C228" i="11"/>
  <c r="C233" i="11"/>
  <c r="C266" i="11"/>
  <c r="C257" i="11"/>
  <c r="P199" i="11"/>
  <c r="C224" i="11"/>
  <c r="I117" i="11"/>
  <c r="I152" i="11"/>
  <c r="L214" i="11"/>
  <c r="I139" i="11"/>
  <c r="I119" i="11"/>
  <c r="I138" i="11"/>
  <c r="U93" i="11"/>
  <c r="U40" i="11" s="1"/>
  <c r="BP40" i="37"/>
  <c r="S107" i="11"/>
  <c r="S54" i="11" s="1"/>
  <c r="BJ54" i="37"/>
  <c r="U63" i="11"/>
  <c r="U10" i="11" s="1"/>
  <c r="BP10" i="37"/>
  <c r="T92" i="11"/>
  <c r="T39" i="11" s="1"/>
  <c r="BM39" i="37"/>
  <c r="U104" i="11"/>
  <c r="U51" i="11" s="1"/>
  <c r="BP51" i="37"/>
  <c r="T84" i="11"/>
  <c r="T31" i="11" s="1"/>
  <c r="BM31" i="37"/>
  <c r="S98" i="11"/>
  <c r="S45" i="11" s="1"/>
  <c r="BJ45" i="37"/>
  <c r="S106" i="11"/>
  <c r="S53" i="11" s="1"/>
  <c r="BJ53" i="37"/>
  <c r="T61" i="11"/>
  <c r="T8" i="11" s="1"/>
  <c r="BM8" i="37"/>
  <c r="S102" i="11"/>
  <c r="S49" i="11" s="1"/>
  <c r="BJ49" i="37"/>
  <c r="U72" i="11"/>
  <c r="U19" i="11" s="1"/>
  <c r="BP19" i="37"/>
  <c r="S96" i="11"/>
  <c r="S43" i="11" s="1"/>
  <c r="BJ43" i="37"/>
  <c r="T95" i="11"/>
  <c r="T42" i="11" s="1"/>
  <c r="BM42" i="37"/>
  <c r="U75" i="11"/>
  <c r="U22" i="11" s="1"/>
  <c r="BP22" i="37"/>
  <c r="T91" i="11"/>
  <c r="T38" i="11" s="1"/>
  <c r="BM38" i="37"/>
  <c r="S81" i="11"/>
  <c r="S28" i="11" s="1"/>
  <c r="BJ28" i="37"/>
  <c r="T98" i="11"/>
  <c r="T45" i="11" s="1"/>
  <c r="BM45" i="37"/>
  <c r="T79" i="11"/>
  <c r="T26" i="11" s="1"/>
  <c r="BM26" i="37"/>
  <c r="S69" i="11"/>
  <c r="S16" i="11" s="1"/>
  <c r="BJ16" i="37"/>
  <c r="T89" i="11"/>
  <c r="T36" i="11" s="1"/>
  <c r="BM36" i="37"/>
  <c r="S79" i="11"/>
  <c r="S26" i="11" s="1"/>
  <c r="BJ26" i="37"/>
  <c r="S80" i="11"/>
  <c r="S27" i="11" s="1"/>
  <c r="BJ27" i="37"/>
  <c r="T82" i="11"/>
  <c r="T29" i="11" s="1"/>
  <c r="BM29" i="37"/>
  <c r="S86" i="11"/>
  <c r="S33" i="11" s="1"/>
  <c r="BJ33" i="37"/>
  <c r="U77" i="11"/>
  <c r="U24" i="11" s="1"/>
  <c r="BP24" i="37"/>
  <c r="U98" i="11"/>
  <c r="U45" i="11" s="1"/>
  <c r="BP45" i="37"/>
  <c r="U80" i="11"/>
  <c r="U27" i="11" s="1"/>
  <c r="BP27" i="37"/>
  <c r="U92" i="11"/>
  <c r="U39" i="11" s="1"/>
  <c r="BP39" i="37"/>
  <c r="U81" i="11"/>
  <c r="U28" i="11" s="1"/>
  <c r="BP28" i="37"/>
  <c r="U68" i="11"/>
  <c r="U15" i="11" s="1"/>
  <c r="BP15" i="37"/>
  <c r="U88" i="11"/>
  <c r="U35" i="11" s="1"/>
  <c r="BP35" i="37"/>
  <c r="S90" i="11"/>
  <c r="S37" i="11" s="1"/>
  <c r="BJ37" i="37"/>
  <c r="U97" i="11"/>
  <c r="U44" i="11" s="1"/>
  <c r="BP44" i="37"/>
  <c r="T88" i="11"/>
  <c r="T35" i="11" s="1"/>
  <c r="BM35" i="37"/>
  <c r="S77" i="11"/>
  <c r="S24" i="11" s="1"/>
  <c r="BJ24" i="37"/>
  <c r="S97" i="11"/>
  <c r="S44" i="11" s="1"/>
  <c r="BJ44" i="37"/>
  <c r="T85" i="11"/>
  <c r="T32" i="11" s="1"/>
  <c r="BM32" i="37"/>
  <c r="U107" i="11"/>
  <c r="U54" i="11" s="1"/>
  <c r="BP54" i="37"/>
  <c r="S65" i="11"/>
  <c r="S12" i="11" s="1"/>
  <c r="BJ12" i="37"/>
  <c r="U95" i="11"/>
  <c r="U42" i="11" s="1"/>
  <c r="BP42" i="37"/>
  <c r="U61" i="11"/>
  <c r="U8" i="11" s="1"/>
  <c r="BP8" i="37"/>
  <c r="T74" i="11"/>
  <c r="T21" i="11" s="1"/>
  <c r="BM21" i="37"/>
  <c r="U78" i="11"/>
  <c r="U25" i="11" s="1"/>
  <c r="BP25" i="37"/>
  <c r="S73" i="11"/>
  <c r="S20" i="11" s="1"/>
  <c r="BJ20" i="37"/>
  <c r="S93" i="11"/>
  <c r="S40" i="11" s="1"/>
  <c r="BJ40" i="37"/>
  <c r="U96" i="11"/>
  <c r="U43" i="11" s="1"/>
  <c r="BP43" i="37"/>
  <c r="S67" i="11"/>
  <c r="S14" i="11" s="1"/>
  <c r="BJ14" i="37"/>
  <c r="S74" i="11"/>
  <c r="S21" i="11" s="1"/>
  <c r="BJ21" i="37"/>
  <c r="U79" i="11"/>
  <c r="U26" i="11" s="1"/>
  <c r="BP26" i="37"/>
  <c r="U90" i="11"/>
  <c r="U37" i="11" s="1"/>
  <c r="BP37" i="37"/>
  <c r="T86" i="11"/>
  <c r="T33" i="11" s="1"/>
  <c r="BM33" i="37"/>
  <c r="S76" i="11"/>
  <c r="S23" i="11" s="1"/>
  <c r="BJ23" i="37"/>
  <c r="U101" i="11"/>
  <c r="U48" i="11" s="1"/>
  <c r="BP48" i="37"/>
  <c r="U70" i="11"/>
  <c r="U17" i="11" s="1"/>
  <c r="BP17" i="37"/>
  <c r="S68" i="11"/>
  <c r="S15" i="11" s="1"/>
  <c r="BJ15" i="37"/>
  <c r="T69" i="11"/>
  <c r="T16" i="11" s="1"/>
  <c r="BM16" i="37"/>
  <c r="T81" i="11"/>
  <c r="T28" i="11" s="1"/>
  <c r="BM28" i="37"/>
  <c r="U100" i="11"/>
  <c r="U47" i="11" s="1"/>
  <c r="BP47" i="37"/>
  <c r="U106" i="11"/>
  <c r="U53" i="11" s="1"/>
  <c r="BP53" i="37"/>
  <c r="T73" i="11"/>
  <c r="T20" i="11" s="1"/>
  <c r="BM20" i="37"/>
  <c r="U83" i="11"/>
  <c r="U30" i="11" s="1"/>
  <c r="BP30" i="37"/>
  <c r="U94" i="11"/>
  <c r="U41" i="11" s="1"/>
  <c r="BP41" i="37"/>
  <c r="U102" i="11"/>
  <c r="U49" i="11" s="1"/>
  <c r="BP49" i="37"/>
  <c r="U65" i="11"/>
  <c r="U12" i="11" s="1"/>
  <c r="BP12" i="37"/>
  <c r="T71" i="11"/>
  <c r="T18" i="11" s="1"/>
  <c r="BM18" i="37"/>
  <c r="T102" i="11"/>
  <c r="T49" i="11" s="1"/>
  <c r="BM49" i="37"/>
  <c r="K214" i="11"/>
  <c r="P211" i="11"/>
  <c r="N193" i="11"/>
  <c r="I212" i="11"/>
  <c r="J212" i="11"/>
  <c r="P169" i="11"/>
  <c r="J166" i="11"/>
  <c r="J204" i="11"/>
  <c r="O178" i="11"/>
  <c r="J189" i="11"/>
  <c r="J187" i="11"/>
  <c r="F206" i="11"/>
  <c r="M242" i="11"/>
  <c r="C242" i="11" s="1"/>
  <c r="J201" i="11"/>
  <c r="R211" i="11"/>
  <c r="I209" i="11"/>
  <c r="R197" i="11"/>
  <c r="O200" i="11"/>
  <c r="Q191" i="11"/>
  <c r="L188" i="11"/>
  <c r="J210" i="11"/>
  <c r="I168" i="11"/>
  <c r="P183" i="11"/>
  <c r="R190" i="11"/>
  <c r="Q168" i="11"/>
  <c r="M191" i="11"/>
  <c r="O209" i="11"/>
  <c r="R214" i="11"/>
  <c r="L198" i="11"/>
  <c r="O183" i="11"/>
  <c r="P209" i="11"/>
  <c r="L197" i="11"/>
  <c r="P196" i="11"/>
  <c r="K198" i="11"/>
  <c r="L195" i="11"/>
  <c r="R168" i="11"/>
  <c r="R166" i="11"/>
  <c r="O189" i="11"/>
  <c r="P181" i="11"/>
  <c r="P189" i="11"/>
  <c r="R205" i="11"/>
  <c r="R173" i="11"/>
  <c r="L167" i="11"/>
  <c r="S181" i="11"/>
  <c r="S128" i="11" s="1"/>
  <c r="L200" i="11"/>
  <c r="L189" i="11"/>
  <c r="P206" i="11"/>
  <c r="L211" i="11"/>
  <c r="L166" i="11"/>
  <c r="R179" i="11"/>
  <c r="L205" i="11"/>
  <c r="R175" i="11"/>
  <c r="L206" i="11"/>
  <c r="U165" i="11"/>
  <c r="O214" i="11"/>
  <c r="S184" i="11"/>
  <c r="S131" i="11" s="1"/>
  <c r="L169" i="11"/>
  <c r="S170" i="11"/>
  <c r="S117" i="11" s="1"/>
  <c r="U180" i="11"/>
  <c r="U127" i="11" s="1"/>
  <c r="R209" i="11"/>
  <c r="P174" i="11"/>
  <c r="L172" i="11"/>
  <c r="R192" i="11"/>
  <c r="L168" i="11"/>
  <c r="P193" i="11"/>
  <c r="I188" i="11"/>
  <c r="S210" i="11"/>
  <c r="S157" i="11" s="1"/>
  <c r="N167" i="11"/>
  <c r="I174" i="11"/>
  <c r="K200" i="11"/>
  <c r="K207" i="11"/>
  <c r="I167" i="11"/>
  <c r="P168" i="11"/>
  <c r="O168" i="11"/>
  <c r="I206" i="11"/>
  <c r="K178" i="11"/>
  <c r="L176" i="11"/>
  <c r="M192" i="11"/>
  <c r="N174" i="11"/>
  <c r="R195" i="11"/>
  <c r="Q214" i="11"/>
  <c r="M214" i="11"/>
  <c r="P173" i="11"/>
  <c r="J206" i="11"/>
  <c r="Q190" i="11"/>
  <c r="J207" i="11"/>
  <c r="R193" i="11"/>
  <c r="K176" i="11"/>
  <c r="M178" i="11"/>
  <c r="K197" i="11"/>
  <c r="M168" i="11"/>
  <c r="N178" i="11"/>
  <c r="I124" i="11"/>
  <c r="N192" i="11"/>
  <c r="L207" i="11"/>
  <c r="J194" i="11"/>
  <c r="I130" i="11"/>
  <c r="M176" i="11"/>
  <c r="N204" i="11"/>
  <c r="Q188" i="11"/>
  <c r="K193" i="11"/>
  <c r="R172" i="11"/>
  <c r="N168" i="11"/>
  <c r="I203" i="11"/>
  <c r="R188" i="11"/>
  <c r="I147" i="11"/>
  <c r="Q193" i="11"/>
  <c r="I185" i="11"/>
  <c r="Q205" i="11"/>
  <c r="I89" i="11"/>
  <c r="Q36" i="37" s="1"/>
  <c r="I175" i="11"/>
  <c r="J11" i="37"/>
  <c r="I155" i="11"/>
  <c r="I144" i="11"/>
  <c r="N199" i="11"/>
  <c r="Q172" i="11"/>
  <c r="P207" i="11"/>
  <c r="I128" i="11"/>
  <c r="L193" i="11"/>
  <c r="L178" i="11"/>
  <c r="I194" i="11"/>
  <c r="P182" i="11"/>
  <c r="I161" i="11"/>
  <c r="P210" i="11"/>
  <c r="I186" i="11"/>
  <c r="I125" i="11"/>
  <c r="I107" i="11"/>
  <c r="Q54" i="37" s="1"/>
  <c r="O210" i="11"/>
  <c r="N214" i="11"/>
  <c r="I90" i="11"/>
  <c r="Q37" i="37" s="1"/>
  <c r="J33" i="37"/>
  <c r="I63" i="11"/>
  <c r="Q10" i="37" s="1"/>
  <c r="I207" i="11"/>
  <c r="N176" i="11"/>
  <c r="Q195" i="11"/>
  <c r="O173" i="11"/>
  <c r="J46" i="11" l="1"/>
  <c r="R46" i="37" s="1"/>
  <c r="J33" i="11"/>
  <c r="R33" i="37" s="1"/>
  <c r="J75" i="11"/>
  <c r="U22" i="37" s="1"/>
  <c r="T22" i="37"/>
  <c r="J10" i="11"/>
  <c r="R10" i="37" s="1"/>
  <c r="U10" i="37"/>
  <c r="J54" i="11"/>
  <c r="R54" i="37" s="1"/>
  <c r="U54" i="37"/>
  <c r="J77" i="11"/>
  <c r="U24" i="37" s="1"/>
  <c r="T24" i="37"/>
  <c r="J103" i="11"/>
  <c r="T50" i="37"/>
  <c r="J91" i="11"/>
  <c r="U38" i="37" s="1"/>
  <c r="T38" i="37"/>
  <c r="O22" i="56"/>
  <c r="P19" i="37"/>
  <c r="Q41" i="56"/>
  <c r="P38" i="37"/>
  <c r="N52" i="56"/>
  <c r="P49" i="37"/>
  <c r="I85" i="11"/>
  <c r="Q32" i="37" s="1"/>
  <c r="P32" i="37"/>
  <c r="J71" i="11"/>
  <c r="T18" i="37"/>
  <c r="J68" i="11"/>
  <c r="U15" i="37" s="1"/>
  <c r="T15" i="37"/>
  <c r="J37" i="11"/>
  <c r="R37" i="37" s="1"/>
  <c r="U37" i="37"/>
  <c r="P16" i="56"/>
  <c r="P13" i="37"/>
  <c r="J72" i="11"/>
  <c r="T19" i="37"/>
  <c r="P58" i="56"/>
  <c r="P55" i="37"/>
  <c r="I86" i="11"/>
  <c r="Q33" i="37" s="1"/>
  <c r="P33" i="37"/>
  <c r="J78" i="11"/>
  <c r="U25" i="37" s="1"/>
  <c r="T25" i="37"/>
  <c r="J69" i="11"/>
  <c r="T16" i="37"/>
  <c r="J108" i="11"/>
  <c r="T55" i="37"/>
  <c r="J62" i="11"/>
  <c r="U9" i="37" s="1"/>
  <c r="T9" i="37"/>
  <c r="P15" i="56"/>
  <c r="P12" i="37"/>
  <c r="J80" i="11"/>
  <c r="U27" i="37" s="1"/>
  <c r="T27" i="37"/>
  <c r="J65" i="11"/>
  <c r="U12" i="37" s="1"/>
  <c r="T12" i="37"/>
  <c r="J82" i="11"/>
  <c r="U29" i="37" s="1"/>
  <c r="T29" i="37"/>
  <c r="I99" i="11"/>
  <c r="Q46" i="37" s="1"/>
  <c r="P46" i="37"/>
  <c r="J97" i="11"/>
  <c r="T44" i="37"/>
  <c r="J64" i="11"/>
  <c r="T11" i="37"/>
  <c r="I64" i="11"/>
  <c r="Q11" i="37" s="1"/>
  <c r="P11" i="37"/>
  <c r="J102" i="11"/>
  <c r="U49" i="37" s="1"/>
  <c r="T49" i="37"/>
  <c r="J61" i="11"/>
  <c r="T8" i="37"/>
  <c r="P27" i="56"/>
  <c r="P24" i="37"/>
  <c r="J13" i="11"/>
  <c r="R13" i="37" s="1"/>
  <c r="U13" i="37"/>
  <c r="P25" i="56"/>
  <c r="P22" i="37"/>
  <c r="Q44" i="56"/>
  <c r="P41" i="37"/>
  <c r="J85" i="11"/>
  <c r="T32" i="37"/>
  <c r="J36" i="11"/>
  <c r="R36" i="37" s="1"/>
  <c r="P21" i="56"/>
  <c r="P18" i="37"/>
  <c r="J79" i="11"/>
  <c r="U26" i="37" s="1"/>
  <c r="T26" i="37"/>
  <c r="J41" i="11"/>
  <c r="R41" i="37" s="1"/>
  <c r="U41" i="37"/>
  <c r="O43" i="11"/>
  <c r="AR43" i="37" s="1"/>
  <c r="AX41" i="37"/>
  <c r="AX55" i="37"/>
  <c r="P55" i="11"/>
  <c r="AV55" i="37" s="1"/>
  <c r="U21" i="56"/>
  <c r="AT53" i="37"/>
  <c r="O53" i="11"/>
  <c r="AR53" i="37" s="1"/>
  <c r="AY41" i="37"/>
  <c r="AY53" i="37"/>
  <c r="R25" i="56"/>
  <c r="P96" i="11"/>
  <c r="AY43" i="37" s="1"/>
  <c r="I65" i="11"/>
  <c r="AX53" i="37"/>
  <c r="S30" i="56"/>
  <c r="R29" i="56"/>
  <c r="U29" i="56"/>
  <c r="AN56" i="56"/>
  <c r="AP46" i="56"/>
  <c r="AT40" i="37"/>
  <c r="R32" i="11"/>
  <c r="BD32" i="37" s="1"/>
  <c r="AM43" i="56"/>
  <c r="R52" i="56"/>
  <c r="S58" i="56"/>
  <c r="AO43" i="56"/>
  <c r="U52" i="56"/>
  <c r="AO56" i="56"/>
  <c r="AU40" i="37"/>
  <c r="P72" i="11"/>
  <c r="AY19" i="37" s="1"/>
  <c r="N49" i="56"/>
  <c r="T53" i="56"/>
  <c r="BF32" i="37"/>
  <c r="U47" i="56"/>
  <c r="AP58" i="56"/>
  <c r="R47" i="56"/>
  <c r="S14" i="56"/>
  <c r="R30" i="56"/>
  <c r="R53" i="56"/>
  <c r="S52" i="56"/>
  <c r="T52" i="56"/>
  <c r="T29" i="56"/>
  <c r="AR44" i="56"/>
  <c r="AR46" i="56"/>
  <c r="N35" i="56"/>
  <c r="N85" i="11"/>
  <c r="AQ32" i="37" s="1"/>
  <c r="T15" i="56"/>
  <c r="AP22" i="56"/>
  <c r="O15" i="56"/>
  <c r="T30" i="56"/>
  <c r="T25" i="56"/>
  <c r="U30" i="56"/>
  <c r="P49" i="56"/>
  <c r="S12" i="56"/>
  <c r="R41" i="56"/>
  <c r="T19" i="56"/>
  <c r="R12" i="56"/>
  <c r="U41" i="56"/>
  <c r="S19" i="56"/>
  <c r="S27" i="56"/>
  <c r="R19" i="56"/>
  <c r="N15" i="56"/>
  <c r="U19" i="56"/>
  <c r="AK35" i="56"/>
  <c r="R28" i="56"/>
  <c r="AS22" i="56"/>
  <c r="U25" i="56"/>
  <c r="AQ44" i="56"/>
  <c r="T28" i="56"/>
  <c r="AQ22" i="56"/>
  <c r="T58" i="56"/>
  <c r="S25" i="56"/>
  <c r="AP44" i="56"/>
  <c r="AQ56" i="56"/>
  <c r="U18" i="56"/>
  <c r="AS58" i="56"/>
  <c r="O35" i="56"/>
  <c r="R18" i="56"/>
  <c r="U12" i="56"/>
  <c r="AQ46" i="56"/>
  <c r="T12" i="56"/>
  <c r="S29" i="56"/>
  <c r="T41" i="56"/>
  <c r="AS46" i="56"/>
  <c r="BN53" i="37"/>
  <c r="BD56" i="56"/>
  <c r="R119" i="11"/>
  <c r="AZ16" i="56" s="1"/>
  <c r="L123" i="11"/>
  <c r="L70" i="11" s="1"/>
  <c r="L17" i="11" s="1"/>
  <c r="R113" i="11"/>
  <c r="BF7" i="37" s="1"/>
  <c r="J136" i="11"/>
  <c r="BK46" i="37"/>
  <c r="BC49" i="56"/>
  <c r="N25" i="56"/>
  <c r="J154" i="11"/>
  <c r="L142" i="11"/>
  <c r="L89" i="11" s="1"/>
  <c r="AI36" i="37" s="1"/>
  <c r="P156" i="11"/>
  <c r="P103" i="11" s="1"/>
  <c r="P50" i="11" s="1"/>
  <c r="BK22" i="37"/>
  <c r="BC25" i="56"/>
  <c r="BH36" i="37"/>
  <c r="BB39" i="56"/>
  <c r="BH52" i="37"/>
  <c r="BB55" i="56"/>
  <c r="BH13" i="37"/>
  <c r="BB16" i="56"/>
  <c r="N22" i="56"/>
  <c r="AM46" i="56"/>
  <c r="Q14" i="56"/>
  <c r="BA35" i="56"/>
  <c r="P44" i="56"/>
  <c r="O58" i="56"/>
  <c r="Q142" i="11"/>
  <c r="AW39" i="56" s="1"/>
  <c r="BN47" i="37"/>
  <c r="BD50" i="56"/>
  <c r="P129" i="11"/>
  <c r="AS26" i="56" s="1"/>
  <c r="M123" i="11"/>
  <c r="AE20" i="56" s="1"/>
  <c r="K154" i="11"/>
  <c r="K101" i="11" s="1"/>
  <c r="K48" i="11" s="1"/>
  <c r="L152" i="11"/>
  <c r="AH46" i="37" s="1"/>
  <c r="J113" i="11"/>
  <c r="N161" i="11"/>
  <c r="AJ58" i="56" s="1"/>
  <c r="R135" i="11"/>
  <c r="AZ32" i="56" s="1"/>
  <c r="AT43" i="37"/>
  <c r="K147" i="11"/>
  <c r="AD41" i="37" s="1"/>
  <c r="L119" i="11"/>
  <c r="AB16" i="56" s="1"/>
  <c r="R126" i="11"/>
  <c r="BF20" i="37" s="1"/>
  <c r="R152" i="11"/>
  <c r="BF46" i="37" s="1"/>
  <c r="O130" i="11"/>
  <c r="AT24" i="37" s="1"/>
  <c r="J157" i="11"/>
  <c r="P116" i="11"/>
  <c r="P63" i="11" s="1"/>
  <c r="P10" i="11" s="1"/>
  <c r="AV10" i="37" s="1"/>
  <c r="BH32" i="37"/>
  <c r="BB35" i="56"/>
  <c r="BN8" i="37"/>
  <c r="BD11" i="56"/>
  <c r="BN15" i="37"/>
  <c r="BD18" i="56"/>
  <c r="BK24" i="37"/>
  <c r="BC27" i="56"/>
  <c r="T21" i="56"/>
  <c r="AL46" i="56"/>
  <c r="P14" i="56"/>
  <c r="AX35" i="56"/>
  <c r="AI35" i="56"/>
  <c r="O27" i="56"/>
  <c r="R14" i="56"/>
  <c r="O44" i="56"/>
  <c r="N58" i="56"/>
  <c r="O147" i="11"/>
  <c r="O94" i="11" s="1"/>
  <c r="AU41" i="37" s="1"/>
  <c r="BN48" i="37"/>
  <c r="BD51" i="56"/>
  <c r="L147" i="11"/>
  <c r="L94" i="11" s="1"/>
  <c r="L41" i="11" s="1"/>
  <c r="R137" i="11"/>
  <c r="R84" i="11" s="1"/>
  <c r="BG31" i="37" s="1"/>
  <c r="M161" i="11"/>
  <c r="AL55" i="37" s="1"/>
  <c r="R120" i="11"/>
  <c r="R67" i="11" s="1"/>
  <c r="R14" i="11" s="1"/>
  <c r="L125" i="11"/>
  <c r="AA22" i="56" s="1"/>
  <c r="N125" i="11"/>
  <c r="AJ22" i="56" s="1"/>
  <c r="Q161" i="11"/>
  <c r="BB55" i="37" s="1"/>
  <c r="P121" i="11"/>
  <c r="P68" i="11" s="1"/>
  <c r="P15" i="11" s="1"/>
  <c r="L113" i="11"/>
  <c r="L60" i="11" s="1"/>
  <c r="L7" i="11" s="1"/>
  <c r="AF7" i="37" s="1"/>
  <c r="L145" i="11"/>
  <c r="L92" i="11" s="1"/>
  <c r="L39" i="11" s="1"/>
  <c r="L135" i="11"/>
  <c r="L82" i="11" s="1"/>
  <c r="L29" i="11" s="1"/>
  <c r="BN17" i="37"/>
  <c r="BD20" i="56"/>
  <c r="BK54" i="37"/>
  <c r="BC57" i="56"/>
  <c r="BN10" i="37"/>
  <c r="BD13" i="56"/>
  <c r="L161" i="11"/>
  <c r="AH55" i="37" s="1"/>
  <c r="I131" i="11"/>
  <c r="AQ58" i="56"/>
  <c r="S21" i="56"/>
  <c r="Q49" i="56"/>
  <c r="T47" i="56"/>
  <c r="P35" i="56"/>
  <c r="U22" i="56"/>
  <c r="AO46" i="56"/>
  <c r="T11" i="56"/>
  <c r="AY35" i="56"/>
  <c r="AJ35" i="56"/>
  <c r="N27" i="56"/>
  <c r="N44" i="56"/>
  <c r="Q58" i="56"/>
  <c r="N121" i="11"/>
  <c r="N68" i="11" s="1"/>
  <c r="N15" i="11" s="1"/>
  <c r="K123" i="11"/>
  <c r="AD17" i="37" s="1"/>
  <c r="R139" i="11"/>
  <c r="R86" i="11" s="1"/>
  <c r="R33" i="11" s="1"/>
  <c r="L140" i="11"/>
  <c r="AA37" i="56" s="1"/>
  <c r="M115" i="11"/>
  <c r="AF12" i="56" s="1"/>
  <c r="R142" i="11"/>
  <c r="R89" i="11" s="1"/>
  <c r="BG36" i="37" s="1"/>
  <c r="R156" i="11"/>
  <c r="BF50" i="37" s="1"/>
  <c r="L158" i="11"/>
  <c r="AH52" i="37" s="1"/>
  <c r="P136" i="11"/>
  <c r="P83" i="11" s="1"/>
  <c r="P30" i="11" s="1"/>
  <c r="R161" i="11"/>
  <c r="R108" i="11" s="1"/>
  <c r="R55" i="11" s="1"/>
  <c r="Q138" i="11"/>
  <c r="AV35" i="56" s="1"/>
  <c r="J159" i="11"/>
  <c r="BN26" i="37"/>
  <c r="BD29" i="56"/>
  <c r="BN25" i="37"/>
  <c r="BD28" i="56"/>
  <c r="BN42" i="37"/>
  <c r="BD45" i="56"/>
  <c r="BN28" i="37"/>
  <c r="BD31" i="56"/>
  <c r="BN19" i="37"/>
  <c r="BD22" i="56"/>
  <c r="BN51" i="37"/>
  <c r="BD54" i="56"/>
  <c r="BH39" i="37"/>
  <c r="BB42" i="56"/>
  <c r="R21" i="56"/>
  <c r="O49" i="56"/>
  <c r="S47" i="56"/>
  <c r="U28" i="56"/>
  <c r="T22" i="56"/>
  <c r="AN46" i="56"/>
  <c r="S11" i="56"/>
  <c r="U58" i="56"/>
  <c r="AZ35" i="56"/>
  <c r="Q15" i="56"/>
  <c r="AH35" i="56"/>
  <c r="Q27" i="56"/>
  <c r="P41" i="56"/>
  <c r="BK25" i="37"/>
  <c r="BC28" i="56"/>
  <c r="S22" i="56"/>
  <c r="R11" i="56"/>
  <c r="O41" i="56"/>
  <c r="O21" i="56"/>
  <c r="P128" i="11"/>
  <c r="P75" i="11" s="1"/>
  <c r="AY22" i="37" s="1"/>
  <c r="BH9" i="37"/>
  <c r="BB12" i="56"/>
  <c r="BK17" i="37"/>
  <c r="BC20" i="56"/>
  <c r="O120" i="11"/>
  <c r="AL17" i="56" s="1"/>
  <c r="N115" i="11"/>
  <c r="AK12" i="56" s="1"/>
  <c r="M125" i="11"/>
  <c r="AG22" i="56" s="1"/>
  <c r="M139" i="11"/>
  <c r="M86" i="11" s="1"/>
  <c r="AM33" i="37" s="1"/>
  <c r="N114" i="11"/>
  <c r="N61" i="11" s="1"/>
  <c r="AQ8" i="37" s="1"/>
  <c r="L136" i="11"/>
  <c r="L83" i="11" s="1"/>
  <c r="AI30" i="37" s="1"/>
  <c r="O136" i="11"/>
  <c r="O83" i="11" s="1"/>
  <c r="AU30" i="37" s="1"/>
  <c r="M138" i="11"/>
  <c r="M85" i="11" s="1"/>
  <c r="M32" i="11" s="1"/>
  <c r="R144" i="11"/>
  <c r="R91" i="11" s="1"/>
  <c r="R38" i="11" s="1"/>
  <c r="BH47" i="37"/>
  <c r="BB50" i="56"/>
  <c r="BN44" i="37"/>
  <c r="BD47" i="56"/>
  <c r="BN39" i="37"/>
  <c r="BD42" i="56"/>
  <c r="BK47" i="37"/>
  <c r="BC50" i="56"/>
  <c r="BH29" i="37"/>
  <c r="BB32" i="56"/>
  <c r="BH30" i="37"/>
  <c r="BB33" i="56"/>
  <c r="AL43" i="56"/>
  <c r="Q25" i="56"/>
  <c r="S28" i="56"/>
  <c r="U53" i="56"/>
  <c r="R22" i="56"/>
  <c r="AR22" i="56"/>
  <c r="U11" i="56"/>
  <c r="R58" i="56"/>
  <c r="N41" i="56"/>
  <c r="S41" i="56"/>
  <c r="AS44" i="56"/>
  <c r="N21" i="56"/>
  <c r="K144" i="11"/>
  <c r="W41" i="56" s="1"/>
  <c r="Q115" i="11"/>
  <c r="BB9" i="37" s="1"/>
  <c r="Q21" i="56"/>
  <c r="J134" i="11"/>
  <c r="L116" i="11"/>
  <c r="AH10" i="37" s="1"/>
  <c r="BH10" i="37"/>
  <c r="BB13" i="56"/>
  <c r="BH46" i="37"/>
  <c r="BB49" i="56"/>
  <c r="K125" i="11"/>
  <c r="K72" i="11" s="1"/>
  <c r="AE19" i="37" s="1"/>
  <c r="R115" i="11"/>
  <c r="R62" i="11" s="1"/>
  <c r="R9" i="11" s="1"/>
  <c r="R158" i="11"/>
  <c r="R105" i="11" s="1"/>
  <c r="R52" i="11" s="1"/>
  <c r="O125" i="11"/>
  <c r="O72" i="11" s="1"/>
  <c r="AU19" i="37" s="1"/>
  <c r="P158" i="11"/>
  <c r="P105" i="11" s="1"/>
  <c r="P52" i="11" s="1"/>
  <c r="AV52" i="37" s="1"/>
  <c r="BK37" i="37"/>
  <c r="BC40" i="56"/>
  <c r="BN54" i="37"/>
  <c r="BD57" i="56"/>
  <c r="BH35" i="37"/>
  <c r="BB38" i="56"/>
  <c r="BN27" i="37"/>
  <c r="BD30" i="56"/>
  <c r="BK34" i="37"/>
  <c r="BC37" i="56"/>
  <c r="BK15" i="37"/>
  <c r="BC18" i="56"/>
  <c r="AN43" i="56"/>
  <c r="O25" i="56"/>
  <c r="Q52" i="56"/>
  <c r="S53" i="56"/>
  <c r="P153" i="11"/>
  <c r="P100" i="11" s="1"/>
  <c r="P47" i="11" s="1"/>
  <c r="N140" i="11"/>
  <c r="AP34" i="37" s="1"/>
  <c r="BN49" i="37"/>
  <c r="BD52" i="56"/>
  <c r="BK11" i="37"/>
  <c r="BC14" i="56"/>
  <c r="J141" i="11"/>
  <c r="I153" i="11"/>
  <c r="BH31" i="37"/>
  <c r="BB34" i="56"/>
  <c r="BH38" i="37"/>
  <c r="BB41" i="56"/>
  <c r="P52" i="56"/>
  <c r="N16" i="56"/>
  <c r="T35" i="56"/>
  <c r="Q36" i="56"/>
  <c r="T32" i="56"/>
  <c r="O157" i="11"/>
  <c r="AN54" i="56" s="1"/>
  <c r="BN12" i="37"/>
  <c r="BD15" i="56"/>
  <c r="R140" i="11"/>
  <c r="BF34" i="37" s="1"/>
  <c r="BH50" i="37"/>
  <c r="BB53" i="56"/>
  <c r="BN43" i="37"/>
  <c r="BD46" i="56"/>
  <c r="BH42" i="37"/>
  <c r="BB45" i="56"/>
  <c r="BN45" i="37"/>
  <c r="BD48" i="56"/>
  <c r="BK12" i="37"/>
  <c r="BC15" i="56"/>
  <c r="BN22" i="37"/>
  <c r="BD25" i="56"/>
  <c r="BK51" i="37"/>
  <c r="BC54" i="56"/>
  <c r="T27" i="56"/>
  <c r="S15" i="56"/>
  <c r="Q22" i="56"/>
  <c r="O52" i="56"/>
  <c r="Q16" i="56"/>
  <c r="R35" i="56"/>
  <c r="N36" i="56"/>
  <c r="U32" i="56"/>
  <c r="AS56" i="56"/>
  <c r="O156" i="11"/>
  <c r="O103" i="11" s="1"/>
  <c r="AU50" i="37" s="1"/>
  <c r="Q135" i="11"/>
  <c r="AU32" i="56" s="1"/>
  <c r="O161" i="11"/>
  <c r="O108" i="11" s="1"/>
  <c r="O55" i="11" s="1"/>
  <c r="AR55" i="37" s="1"/>
  <c r="K161" i="11"/>
  <c r="K108" i="11" s="1"/>
  <c r="AE55" i="37" s="1"/>
  <c r="BN41" i="37"/>
  <c r="BD44" i="56"/>
  <c r="BH8" i="37"/>
  <c r="BB11" i="56"/>
  <c r="P154" i="11"/>
  <c r="AS51" i="56" s="1"/>
  <c r="N151" i="11"/>
  <c r="AH48" i="56" s="1"/>
  <c r="K145" i="11"/>
  <c r="K92" i="11" s="1"/>
  <c r="AE39" i="37" s="1"/>
  <c r="L154" i="11"/>
  <c r="Z51" i="56" s="1"/>
  <c r="J153" i="11"/>
  <c r="P115" i="11"/>
  <c r="AX9" i="37" s="1"/>
  <c r="P140" i="11"/>
  <c r="AS37" i="56" s="1"/>
  <c r="P143" i="11"/>
  <c r="P90" i="11" s="1"/>
  <c r="P37" i="11" s="1"/>
  <c r="BH48" i="37"/>
  <c r="BB51" i="56"/>
  <c r="BN30" i="37"/>
  <c r="BD33" i="56"/>
  <c r="BN37" i="37"/>
  <c r="BD40" i="56"/>
  <c r="BK44" i="37"/>
  <c r="BC47" i="56"/>
  <c r="BK48" i="37"/>
  <c r="BC51" i="56"/>
  <c r="BN40" i="37"/>
  <c r="BD43" i="56"/>
  <c r="U27" i="56"/>
  <c r="R15" i="56"/>
  <c r="P22" i="56"/>
  <c r="T18" i="56"/>
  <c r="N14" i="56"/>
  <c r="O16" i="56"/>
  <c r="S35" i="56"/>
  <c r="U14" i="56"/>
  <c r="AL56" i="56"/>
  <c r="P36" i="56"/>
  <c r="S32" i="56"/>
  <c r="AP56" i="56"/>
  <c r="BH7" i="37"/>
  <c r="BB10" i="56"/>
  <c r="P146" i="11"/>
  <c r="P93" i="11" s="1"/>
  <c r="AY40" i="37" s="1"/>
  <c r="N123" i="11"/>
  <c r="AH20" i="56" s="1"/>
  <c r="Q152" i="11"/>
  <c r="AT49" i="56" s="1"/>
  <c r="Q137" i="11"/>
  <c r="Q84" i="11" s="1"/>
  <c r="BC31" i="37" s="1"/>
  <c r="O115" i="11"/>
  <c r="O62" i="11" s="1"/>
  <c r="O9" i="11" s="1"/>
  <c r="P157" i="11"/>
  <c r="AR54" i="56" s="1"/>
  <c r="Q119" i="11"/>
  <c r="AT16" i="56" s="1"/>
  <c r="L153" i="11"/>
  <c r="L100" i="11" s="1"/>
  <c r="AI47" i="37" s="1"/>
  <c r="P130" i="11"/>
  <c r="AX24" i="37" s="1"/>
  <c r="N146" i="11"/>
  <c r="AI43" i="56" s="1"/>
  <c r="Q140" i="11"/>
  <c r="AT37" i="56" s="1"/>
  <c r="N139" i="11"/>
  <c r="AH36" i="56" s="1"/>
  <c r="P120" i="11"/>
  <c r="AX14" i="37" s="1"/>
  <c r="L115" i="11"/>
  <c r="Z12" i="56" s="1"/>
  <c r="R122" i="11"/>
  <c r="R69" i="11" s="1"/>
  <c r="R16" i="11" s="1"/>
  <c r="L114" i="11"/>
  <c r="AH8" i="37" s="1"/>
  <c r="L144" i="11"/>
  <c r="L91" i="11" s="1"/>
  <c r="L38" i="11" s="1"/>
  <c r="J148" i="11"/>
  <c r="J151" i="11"/>
  <c r="BK13" i="37"/>
  <c r="BC16" i="56"/>
  <c r="BH18" i="37"/>
  <c r="BB21" i="56"/>
  <c r="BN35" i="37"/>
  <c r="BD38" i="56"/>
  <c r="BN24" i="37"/>
  <c r="BD27" i="56"/>
  <c r="BK14" i="37"/>
  <c r="BC17" i="56"/>
  <c r="BH41" i="37"/>
  <c r="BB44" i="56"/>
  <c r="AR58" i="56"/>
  <c r="R27" i="56"/>
  <c r="U15" i="56"/>
  <c r="Q35" i="56"/>
  <c r="S18" i="56"/>
  <c r="O14" i="56"/>
  <c r="U35" i="56"/>
  <c r="T14" i="56"/>
  <c r="AM56" i="56"/>
  <c r="O36" i="56"/>
  <c r="R32" i="56"/>
  <c r="AR56" i="56"/>
  <c r="J173" i="11"/>
  <c r="I135" i="11"/>
  <c r="C214" i="11"/>
  <c r="I115" i="11"/>
  <c r="I121" i="11"/>
  <c r="I159" i="11"/>
  <c r="I114" i="11"/>
  <c r="I156" i="11"/>
  <c r="I66" i="11"/>
  <c r="Q13" i="37" s="1"/>
  <c r="S78" i="11"/>
  <c r="S25" i="11" s="1"/>
  <c r="BJ25" i="37"/>
  <c r="S64" i="11"/>
  <c r="S11" i="11" s="1"/>
  <c r="BJ11" i="37"/>
  <c r="U74" i="11"/>
  <c r="U21" i="11" s="1"/>
  <c r="BP21" i="37"/>
  <c r="S75" i="11"/>
  <c r="S22" i="11" s="1"/>
  <c r="BJ22" i="37"/>
  <c r="S104" i="11"/>
  <c r="S51" i="11" s="1"/>
  <c r="BJ51" i="37"/>
  <c r="J176" i="11"/>
  <c r="O169" i="11"/>
  <c r="I176" i="11"/>
  <c r="P170" i="11"/>
  <c r="J193" i="11"/>
  <c r="P213" i="11"/>
  <c r="I166" i="11"/>
  <c r="M193" i="11"/>
  <c r="I204" i="11"/>
  <c r="O182" i="11"/>
  <c r="O211" i="11"/>
  <c r="P197" i="11"/>
  <c r="I187" i="11"/>
  <c r="I199" i="11"/>
  <c r="I189" i="11"/>
  <c r="N196" i="11"/>
  <c r="P184" i="11"/>
  <c r="J202" i="11"/>
  <c r="M196" i="11"/>
  <c r="M195" i="11"/>
  <c r="J199" i="11"/>
  <c r="M190" i="11"/>
  <c r="O197" i="11"/>
  <c r="P166" i="11"/>
  <c r="I190" i="11"/>
  <c r="P205" i="11"/>
  <c r="J190" i="11"/>
  <c r="O166" i="11"/>
  <c r="O184" i="11"/>
  <c r="J179" i="11"/>
  <c r="I173" i="11"/>
  <c r="M169" i="11"/>
  <c r="O205" i="11"/>
  <c r="N169" i="11"/>
  <c r="N195" i="11"/>
  <c r="N190" i="11"/>
  <c r="L177" i="11"/>
  <c r="R194" i="11"/>
  <c r="I202" i="11"/>
  <c r="K171" i="11"/>
  <c r="L201" i="11"/>
  <c r="K166" i="11"/>
  <c r="J211" i="11"/>
  <c r="J182" i="11"/>
  <c r="O181" i="11"/>
  <c r="I201" i="11"/>
  <c r="N177" i="11"/>
  <c r="I193" i="11"/>
  <c r="N185" i="11"/>
  <c r="N179" i="11"/>
  <c r="K179" i="11"/>
  <c r="K201" i="11"/>
  <c r="K195" i="11"/>
  <c r="R182" i="11"/>
  <c r="R202" i="11"/>
  <c r="R189" i="11"/>
  <c r="R200" i="11"/>
  <c r="Q197" i="11"/>
  <c r="F153" i="11"/>
  <c r="H50" i="56" s="1"/>
  <c r="P203" i="11"/>
  <c r="I210" i="11"/>
  <c r="Q166" i="11"/>
  <c r="K211" i="11"/>
  <c r="Q212" i="11"/>
  <c r="R212" i="11"/>
  <c r="Q186" i="11"/>
  <c r="Q202" i="11"/>
  <c r="R210" i="11"/>
  <c r="Q211" i="11"/>
  <c r="O196" i="11"/>
  <c r="L175" i="11"/>
  <c r="K167" i="11"/>
  <c r="K189" i="11"/>
  <c r="L186" i="11"/>
  <c r="AV41" i="37"/>
  <c r="AR40" i="37"/>
  <c r="O206" i="11"/>
  <c r="K188" i="11"/>
  <c r="Q210" i="11"/>
  <c r="R186" i="11"/>
  <c r="K205" i="11"/>
  <c r="L179" i="11"/>
  <c r="P194" i="11"/>
  <c r="Q189" i="11"/>
  <c r="L212" i="11"/>
  <c r="O203" i="11"/>
  <c r="O171" i="11"/>
  <c r="P198" i="11"/>
  <c r="K182" i="11"/>
  <c r="O172" i="11"/>
  <c r="L204" i="11"/>
  <c r="R204" i="11"/>
  <c r="R167" i="11"/>
  <c r="R201" i="11"/>
  <c r="K169" i="11"/>
  <c r="P190" i="11"/>
  <c r="R196" i="11"/>
  <c r="P172" i="11"/>
  <c r="R203" i="11"/>
  <c r="P195" i="11"/>
  <c r="L185" i="11"/>
  <c r="K172" i="11"/>
  <c r="Q167" i="11"/>
  <c r="Q179" i="11"/>
  <c r="P171" i="11"/>
  <c r="P208" i="11"/>
  <c r="Q192" i="11"/>
  <c r="R213" i="11"/>
  <c r="P187" i="11"/>
  <c r="Q173" i="11"/>
  <c r="P188" i="11"/>
  <c r="R178" i="11"/>
  <c r="O185" i="11"/>
  <c r="R171" i="11"/>
  <c r="L196" i="11"/>
  <c r="O198" i="11"/>
  <c r="P201" i="11"/>
  <c r="Q175" i="11"/>
  <c r="R176" i="11"/>
  <c r="L199" i="11"/>
  <c r="R183" i="11"/>
  <c r="L208" i="11"/>
  <c r="R169" i="11"/>
  <c r="R199" i="11"/>
  <c r="L182" i="11"/>
  <c r="L180" i="11"/>
  <c r="R206" i="11"/>
  <c r="Q171" i="11"/>
  <c r="R184" i="11"/>
  <c r="L202" i="11"/>
  <c r="Q169" i="11"/>
  <c r="L187" i="11"/>
  <c r="Q209" i="11"/>
  <c r="L174" i="11"/>
  <c r="BD58" i="33"/>
  <c r="BP56" i="37" s="1"/>
  <c r="U215" i="11"/>
  <c r="U112" i="11"/>
  <c r="Q199" i="11"/>
  <c r="L213" i="11"/>
  <c r="L192" i="11"/>
  <c r="R207" i="11"/>
  <c r="P185" i="11"/>
  <c r="K206" i="11"/>
  <c r="P167" i="11"/>
  <c r="R198" i="11"/>
  <c r="O188" i="11"/>
  <c r="R208" i="11"/>
  <c r="L183" i="11"/>
  <c r="P192" i="11"/>
  <c r="P177" i="11"/>
  <c r="R174" i="11"/>
  <c r="O167" i="11"/>
  <c r="O174" i="11"/>
  <c r="K168" i="11"/>
  <c r="R185" i="11"/>
  <c r="L203" i="11"/>
  <c r="R187" i="11"/>
  <c r="R180" i="11"/>
  <c r="O193" i="11"/>
  <c r="Q180" i="11"/>
  <c r="P175" i="11"/>
  <c r="Q182" i="11"/>
  <c r="M167" i="11"/>
  <c r="Q177" i="11"/>
  <c r="K190" i="11"/>
  <c r="R170" i="11"/>
  <c r="Q201" i="11"/>
  <c r="I10" i="11"/>
  <c r="I77" i="11"/>
  <c r="Q24" i="37" s="1"/>
  <c r="I154" i="11"/>
  <c r="P176" i="11"/>
  <c r="M174" i="11"/>
  <c r="I102" i="11"/>
  <c r="Q49" i="37" s="1"/>
  <c r="O180" i="11"/>
  <c r="L194" i="11"/>
  <c r="O195" i="11"/>
  <c r="L190" i="11"/>
  <c r="M204" i="11"/>
  <c r="O176" i="11"/>
  <c r="O207" i="11"/>
  <c r="I72" i="11"/>
  <c r="Q19" i="37" s="1"/>
  <c r="L191" i="11"/>
  <c r="I37" i="11"/>
  <c r="I71" i="11"/>
  <c r="Q18" i="37" s="1"/>
  <c r="K140" i="11"/>
  <c r="X37" i="56" s="1"/>
  <c r="N210" i="11"/>
  <c r="O187" i="11"/>
  <c r="I122" i="11"/>
  <c r="L209" i="11"/>
  <c r="K209" i="11"/>
  <c r="I54" i="11"/>
  <c r="M199" i="11"/>
  <c r="Q170" i="11"/>
  <c r="I75" i="11"/>
  <c r="Q22" i="37" s="1"/>
  <c r="I108" i="11"/>
  <c r="Q55" i="37" s="1"/>
  <c r="I141" i="11"/>
  <c r="I36" i="11"/>
  <c r="I132" i="11"/>
  <c r="I94" i="11"/>
  <c r="Q41" i="37" s="1"/>
  <c r="I150" i="11"/>
  <c r="K194" i="11"/>
  <c r="Q183" i="11"/>
  <c r="I91" i="11"/>
  <c r="Q38" i="37" s="1"/>
  <c r="K191" i="11"/>
  <c r="I133" i="11"/>
  <c r="K186" i="11"/>
  <c r="R177" i="11"/>
  <c r="M210" i="11"/>
  <c r="I46" i="11" l="1"/>
  <c r="J22" i="11"/>
  <c r="R22" i="37" s="1"/>
  <c r="J29" i="11"/>
  <c r="R29" i="37" s="1"/>
  <c r="I32" i="11"/>
  <c r="I11" i="11"/>
  <c r="J24" i="11"/>
  <c r="R24" i="37" s="1"/>
  <c r="I33" i="11"/>
  <c r="J25" i="11"/>
  <c r="R25" i="37" s="1"/>
  <c r="J15" i="11"/>
  <c r="R15" i="37" s="1"/>
  <c r="J38" i="11"/>
  <c r="R38" i="37" s="1"/>
  <c r="J27" i="11"/>
  <c r="R27" i="37" s="1"/>
  <c r="J26" i="11"/>
  <c r="R26" i="37" s="1"/>
  <c r="J49" i="11"/>
  <c r="R49" i="37" s="1"/>
  <c r="J104" i="11"/>
  <c r="U51" i="37" s="1"/>
  <c r="T51" i="37"/>
  <c r="J32" i="11"/>
  <c r="R32" i="37" s="1"/>
  <c r="U32" i="37"/>
  <c r="N47" i="56"/>
  <c r="P44" i="37"/>
  <c r="N19" i="56"/>
  <c r="P16" i="37"/>
  <c r="P12" i="56"/>
  <c r="P9" i="37"/>
  <c r="J83" i="11"/>
  <c r="T30" i="37"/>
  <c r="I12" i="11"/>
  <c r="Q12" i="37"/>
  <c r="J12" i="11"/>
  <c r="R12" i="37" s="1"/>
  <c r="J18" i="11"/>
  <c r="R18" i="37" s="1"/>
  <c r="U18" i="37"/>
  <c r="J50" i="11"/>
  <c r="R50" i="37" s="1"/>
  <c r="U50" i="37"/>
  <c r="P29" i="56"/>
  <c r="P26" i="37"/>
  <c r="I82" i="11"/>
  <c r="Q29" i="37" s="1"/>
  <c r="P29" i="37"/>
  <c r="P18" i="56"/>
  <c r="P15" i="37"/>
  <c r="J81" i="11"/>
  <c r="T28" i="37"/>
  <c r="J11" i="11"/>
  <c r="R11" i="37" s="1"/>
  <c r="U11" i="37"/>
  <c r="P56" i="56"/>
  <c r="P53" i="37"/>
  <c r="O38" i="56"/>
  <c r="P35" i="37"/>
  <c r="J95" i="11"/>
  <c r="T42" i="37"/>
  <c r="P50" i="56"/>
  <c r="P47" i="37"/>
  <c r="J44" i="11"/>
  <c r="R44" i="37" s="1"/>
  <c r="U44" i="37"/>
  <c r="J19" i="11"/>
  <c r="R19" i="37" s="1"/>
  <c r="U19" i="37"/>
  <c r="J98" i="11"/>
  <c r="T45" i="37"/>
  <c r="J100" i="11"/>
  <c r="U47" i="37" s="1"/>
  <c r="T47" i="37"/>
  <c r="J88" i="11"/>
  <c r="T35" i="37"/>
  <c r="J106" i="11"/>
  <c r="T53" i="37"/>
  <c r="I78" i="11"/>
  <c r="P25" i="37"/>
  <c r="J55" i="11"/>
  <c r="R55" i="37" s="1"/>
  <c r="U55" i="37"/>
  <c r="N30" i="56"/>
  <c r="P27" i="37"/>
  <c r="J60" i="11"/>
  <c r="U7" i="37" s="1"/>
  <c r="T7" i="37"/>
  <c r="J101" i="11"/>
  <c r="T48" i="37"/>
  <c r="P53" i="56"/>
  <c r="P50" i="37"/>
  <c r="Q51" i="56"/>
  <c r="P48" i="37"/>
  <c r="I61" i="11"/>
  <c r="Q8" i="37" s="1"/>
  <c r="P8" i="37"/>
  <c r="J9" i="11"/>
  <c r="R9" i="37" s="1"/>
  <c r="J8" i="11"/>
  <c r="R8" i="37" s="1"/>
  <c r="U8" i="37"/>
  <c r="J16" i="11"/>
  <c r="R16" i="37" s="1"/>
  <c r="U16" i="37"/>
  <c r="P19" i="11"/>
  <c r="AV19" i="37" s="1"/>
  <c r="BG14" i="37"/>
  <c r="BF14" i="37"/>
  <c r="AY10" i="37"/>
  <c r="AQ15" i="37"/>
  <c r="M108" i="11"/>
  <c r="M55" i="11" s="1"/>
  <c r="O30" i="11"/>
  <c r="AR30" i="37" s="1"/>
  <c r="AX10" i="37"/>
  <c r="N32" i="11"/>
  <c r="AN32" i="37" s="1"/>
  <c r="O77" i="11"/>
  <c r="AU24" i="37" s="1"/>
  <c r="L99" i="11"/>
  <c r="L46" i="11" s="1"/>
  <c r="P43" i="11"/>
  <c r="AV43" i="37" s="1"/>
  <c r="AP17" i="37"/>
  <c r="Q85" i="11"/>
  <c r="Q32" i="11" s="1"/>
  <c r="O104" i="11"/>
  <c r="O51" i="11" s="1"/>
  <c r="P22" i="11"/>
  <c r="AV22" i="37" s="1"/>
  <c r="BG52" i="37"/>
  <c r="AT51" i="37"/>
  <c r="AX22" i="37"/>
  <c r="AT30" i="37"/>
  <c r="AP45" i="37"/>
  <c r="AI17" i="37"/>
  <c r="I100" i="11"/>
  <c r="Q47" i="37" s="1"/>
  <c r="AT41" i="37"/>
  <c r="N70" i="11"/>
  <c r="AQ17" i="37" s="1"/>
  <c r="AP15" i="37"/>
  <c r="AH17" i="37"/>
  <c r="R66" i="11"/>
  <c r="BG13" i="37" s="1"/>
  <c r="K39" i="11"/>
  <c r="AB39" i="37" s="1"/>
  <c r="K70" i="11"/>
  <c r="K17" i="11" s="1"/>
  <c r="BF33" i="37"/>
  <c r="BF13" i="37"/>
  <c r="BG33" i="37"/>
  <c r="BB32" i="37"/>
  <c r="R36" i="11"/>
  <c r="BD36" i="37" s="1"/>
  <c r="R60" i="11"/>
  <c r="R7" i="11" s="1"/>
  <c r="BG38" i="37"/>
  <c r="BF52" i="37"/>
  <c r="BF38" i="37"/>
  <c r="AX23" i="37"/>
  <c r="O41" i="11"/>
  <c r="AR41" i="37" s="1"/>
  <c r="O19" i="11"/>
  <c r="AR19" i="37" s="1"/>
  <c r="P76" i="11"/>
  <c r="P23" i="11" s="1"/>
  <c r="AE48" i="37"/>
  <c r="AI39" i="37"/>
  <c r="AI29" i="37"/>
  <c r="AH39" i="37"/>
  <c r="AB55" i="56"/>
  <c r="R31" i="11"/>
  <c r="Q50" i="56"/>
  <c r="N86" i="11"/>
  <c r="N33" i="11" s="1"/>
  <c r="L105" i="11"/>
  <c r="L52" i="11" s="1"/>
  <c r="R99" i="11"/>
  <c r="R46" i="11" s="1"/>
  <c r="BD46" i="37" s="1"/>
  <c r="AA16" i="56"/>
  <c r="O67" i="11"/>
  <c r="AU14" i="37" s="1"/>
  <c r="AH30" i="37"/>
  <c r="AP33" i="37"/>
  <c r="AL9" i="37"/>
  <c r="BF31" i="37"/>
  <c r="M62" i="11"/>
  <c r="M9" i="11" s="1"/>
  <c r="L30" i="11"/>
  <c r="AF30" i="37" s="1"/>
  <c r="N8" i="11"/>
  <c r="AN8" i="37" s="1"/>
  <c r="N72" i="11"/>
  <c r="N19" i="11" s="1"/>
  <c r="L108" i="11"/>
  <c r="AI55" i="37" s="1"/>
  <c r="AH36" i="37"/>
  <c r="AP19" i="37"/>
  <c r="BA41" i="56"/>
  <c r="T56" i="56"/>
  <c r="AY50" i="37"/>
  <c r="Q82" i="11"/>
  <c r="Q29" i="11" s="1"/>
  <c r="BB29" i="37"/>
  <c r="AD39" i="37"/>
  <c r="AX50" i="37"/>
  <c r="AI38" i="37"/>
  <c r="R82" i="11"/>
  <c r="R29" i="11" s="1"/>
  <c r="BF29" i="37"/>
  <c r="AB58" i="56"/>
  <c r="AV58" i="56"/>
  <c r="AD22" i="56"/>
  <c r="K94" i="11"/>
  <c r="AE41" i="37" s="1"/>
  <c r="BF36" i="37"/>
  <c r="L36" i="11"/>
  <c r="AF36" i="37" s="1"/>
  <c r="M33" i="11"/>
  <c r="AJ33" i="37" s="1"/>
  <c r="N93" i="11"/>
  <c r="N40" i="11" s="1"/>
  <c r="AH38" i="37"/>
  <c r="AX34" i="37"/>
  <c r="L101" i="11"/>
  <c r="AI48" i="37" s="1"/>
  <c r="Q62" i="11"/>
  <c r="BC9" i="37" s="1"/>
  <c r="AY47" i="37"/>
  <c r="AP8" i="37"/>
  <c r="BB13" i="37"/>
  <c r="AH19" i="37"/>
  <c r="Q108" i="11"/>
  <c r="BC55" i="37" s="1"/>
  <c r="Q66" i="11"/>
  <c r="Q13" i="11" s="1"/>
  <c r="AL33" i="37"/>
  <c r="O50" i="11"/>
  <c r="AR50" i="37" s="1"/>
  <c r="AJ43" i="56"/>
  <c r="L72" i="11"/>
  <c r="AI19" i="37" s="1"/>
  <c r="AH47" i="37"/>
  <c r="T50" i="56"/>
  <c r="AN33" i="56"/>
  <c r="R56" i="56"/>
  <c r="AT14" i="37"/>
  <c r="AQ26" i="56"/>
  <c r="AR26" i="56"/>
  <c r="AL32" i="37"/>
  <c r="AD38" i="37"/>
  <c r="AM32" i="37"/>
  <c r="AR33" i="56"/>
  <c r="AX10" i="56"/>
  <c r="AX47" i="37"/>
  <c r="AT50" i="37"/>
  <c r="X41" i="56"/>
  <c r="AX12" i="56"/>
  <c r="V41" i="56"/>
  <c r="Y58" i="56"/>
  <c r="R73" i="11"/>
  <c r="BG20" i="37" s="1"/>
  <c r="BF9" i="37"/>
  <c r="AL17" i="37"/>
  <c r="Q31" i="11"/>
  <c r="AZ31" i="37" s="1"/>
  <c r="AY30" i="37"/>
  <c r="AX30" i="37"/>
  <c r="AC41" i="56"/>
  <c r="S38" i="56"/>
  <c r="AO27" i="56"/>
  <c r="R10" i="56"/>
  <c r="AL19" i="37"/>
  <c r="AD48" i="37"/>
  <c r="L66" i="11"/>
  <c r="L13" i="11" s="1"/>
  <c r="AY15" i="37"/>
  <c r="AU12" i="56"/>
  <c r="M70" i="11"/>
  <c r="M17" i="11" s="1"/>
  <c r="BG55" i="37"/>
  <c r="AP40" i="37"/>
  <c r="AD19" i="37"/>
  <c r="AH13" i="37"/>
  <c r="AB11" i="56"/>
  <c r="AQ12" i="56"/>
  <c r="AZ58" i="56"/>
  <c r="M72" i="11"/>
  <c r="AM19" i="37" s="1"/>
  <c r="L62" i="11"/>
  <c r="AI9" i="37" s="1"/>
  <c r="BF55" i="37"/>
  <c r="AD55" i="37"/>
  <c r="AH9" i="37"/>
  <c r="AI7" i="37"/>
  <c r="K55" i="11"/>
  <c r="AB55" i="37" s="1"/>
  <c r="AI20" i="56"/>
  <c r="X42" i="56"/>
  <c r="AO53" i="56"/>
  <c r="S33" i="56"/>
  <c r="BG9" i="37"/>
  <c r="K91" i="11"/>
  <c r="AE38" i="37" s="1"/>
  <c r="K19" i="11"/>
  <c r="AB19" i="37" s="1"/>
  <c r="BG16" i="37"/>
  <c r="P40" i="11"/>
  <c r="AV40" i="37" s="1"/>
  <c r="AD35" i="56"/>
  <c r="AY32" i="56"/>
  <c r="AH7" i="37"/>
  <c r="AH43" i="56"/>
  <c r="P62" i="11"/>
  <c r="P9" i="11" s="1"/>
  <c r="AX15" i="37"/>
  <c r="L61" i="11"/>
  <c r="L8" i="11" s="1"/>
  <c r="AO54" i="56"/>
  <c r="S56" i="56"/>
  <c r="S10" i="56"/>
  <c r="N98" i="11"/>
  <c r="AQ45" i="37" s="1"/>
  <c r="AX37" i="37"/>
  <c r="S48" i="56"/>
  <c r="AJ36" i="56"/>
  <c r="AR37" i="56"/>
  <c r="AQ51" i="56"/>
  <c r="AR55" i="56"/>
  <c r="AP51" i="56"/>
  <c r="AQ55" i="56"/>
  <c r="AK22" i="56"/>
  <c r="N108" i="11"/>
  <c r="N55" i="11" s="1"/>
  <c r="AI41" i="37"/>
  <c r="AP55" i="37"/>
  <c r="U45" i="56"/>
  <c r="AW37" i="56"/>
  <c r="AU49" i="56"/>
  <c r="AR12" i="56"/>
  <c r="AR51" i="56"/>
  <c r="BA37" i="56"/>
  <c r="AP55" i="56"/>
  <c r="AH22" i="56"/>
  <c r="BA10" i="56"/>
  <c r="AY10" i="56"/>
  <c r="AV12" i="56"/>
  <c r="AO33" i="56"/>
  <c r="N28" i="56"/>
  <c r="AC42" i="56"/>
  <c r="AB22" i="56"/>
  <c r="R51" i="56"/>
  <c r="AP9" i="37"/>
  <c r="BB36" i="37"/>
  <c r="AG12" i="56"/>
  <c r="V44" i="56"/>
  <c r="U51" i="56"/>
  <c r="BB34" i="37"/>
  <c r="Q89" i="11"/>
  <c r="Q36" i="11" s="1"/>
  <c r="R103" i="11"/>
  <c r="R50" i="11" s="1"/>
  <c r="AX52" i="37"/>
  <c r="AM54" i="56"/>
  <c r="AS50" i="56"/>
  <c r="AE12" i="56"/>
  <c r="AA58" i="56"/>
  <c r="Z10" i="56"/>
  <c r="Y44" i="56"/>
  <c r="T51" i="56"/>
  <c r="AY16" i="56"/>
  <c r="AY37" i="37"/>
  <c r="Q87" i="11"/>
  <c r="Q34" i="11" s="1"/>
  <c r="BB46" i="37"/>
  <c r="AL54" i="56"/>
  <c r="Y41" i="56"/>
  <c r="AU35" i="56"/>
  <c r="AD12" i="56"/>
  <c r="N62" i="11"/>
  <c r="AQ9" i="37" s="1"/>
  <c r="AH34" i="37"/>
  <c r="Q99" i="11"/>
  <c r="Q46" i="11" s="1"/>
  <c r="P67" i="11"/>
  <c r="AY14" i="37" s="1"/>
  <c r="AH41" i="37"/>
  <c r="AH29" i="37"/>
  <c r="AY52" i="37"/>
  <c r="AQ18" i="56"/>
  <c r="AR13" i="56"/>
  <c r="AX48" i="37"/>
  <c r="R87" i="11"/>
  <c r="BG34" i="37" s="1"/>
  <c r="AU16" i="56"/>
  <c r="AR40" i="56"/>
  <c r="V58" i="56"/>
  <c r="N50" i="56"/>
  <c r="AC37" i="56"/>
  <c r="AZ34" i="56"/>
  <c r="L87" i="11"/>
  <c r="L34" i="11" s="1"/>
  <c r="P101" i="11"/>
  <c r="AY48" i="37" s="1"/>
  <c r="P87" i="11"/>
  <c r="P34" i="11" s="1"/>
  <c r="AU55" i="37"/>
  <c r="AS17" i="56"/>
  <c r="AP40" i="56"/>
  <c r="AI48" i="56"/>
  <c r="AB37" i="56"/>
  <c r="AW58" i="56"/>
  <c r="P104" i="11"/>
  <c r="AY51" i="37" s="1"/>
  <c r="AR17" i="56"/>
  <c r="AK20" i="56"/>
  <c r="AQ37" i="56"/>
  <c r="AB51" i="56"/>
  <c r="V22" i="56"/>
  <c r="AL33" i="56"/>
  <c r="AE22" i="56"/>
  <c r="AP25" i="56"/>
  <c r="AS33" i="56"/>
  <c r="AZ39" i="56"/>
  <c r="L47" i="11"/>
  <c r="AF47" i="37" s="1"/>
  <c r="AJ20" i="56"/>
  <c r="W42" i="56"/>
  <c r="AK18" i="56"/>
  <c r="AS18" i="56"/>
  <c r="AC11" i="56"/>
  <c r="AK36" i="56"/>
  <c r="AS12" i="56"/>
  <c r="Y42" i="56"/>
  <c r="AM53" i="56"/>
  <c r="AQ50" i="56"/>
  <c r="AB33" i="56"/>
  <c r="AI12" i="56"/>
  <c r="AC55" i="56"/>
  <c r="AJ18" i="56"/>
  <c r="AR18" i="56"/>
  <c r="AC22" i="56"/>
  <c r="Z49" i="56"/>
  <c r="AP54" i="56"/>
  <c r="Z33" i="56"/>
  <c r="AI36" i="56"/>
  <c r="AS54" i="56"/>
  <c r="AN53" i="56"/>
  <c r="AR50" i="56"/>
  <c r="AZ41" i="56"/>
  <c r="AA33" i="56"/>
  <c r="AM17" i="56"/>
  <c r="AW35" i="56"/>
  <c r="AA55" i="56"/>
  <c r="AP18" i="56"/>
  <c r="Z22" i="56"/>
  <c r="AN44" i="56"/>
  <c r="AL27" i="56"/>
  <c r="AX32" i="56"/>
  <c r="X51" i="56"/>
  <c r="AC39" i="56"/>
  <c r="U48" i="56"/>
  <c r="AZ19" i="56"/>
  <c r="AQ54" i="56"/>
  <c r="AJ48" i="56"/>
  <c r="AX37" i="56"/>
  <c r="U38" i="56"/>
  <c r="BA12" i="56"/>
  <c r="AC33" i="56"/>
  <c r="AT35" i="56"/>
  <c r="Z55" i="56"/>
  <c r="Z37" i="56"/>
  <c r="Q28" i="56"/>
  <c r="AL44" i="56"/>
  <c r="AK58" i="56"/>
  <c r="AZ10" i="56"/>
  <c r="R48" i="56"/>
  <c r="AB12" i="56"/>
  <c r="N53" i="56"/>
  <c r="AK48" i="56"/>
  <c r="W58" i="56"/>
  <c r="AY37" i="56"/>
  <c r="T38" i="56"/>
  <c r="AY12" i="56"/>
  <c r="AG35" i="56"/>
  <c r="AI11" i="56"/>
  <c r="AX58" i="56"/>
  <c r="BA53" i="56"/>
  <c r="O28" i="56"/>
  <c r="AU58" i="56"/>
  <c r="BA17" i="56"/>
  <c r="AY23" i="56"/>
  <c r="AH58" i="56"/>
  <c r="AA12" i="56"/>
  <c r="AC51" i="56"/>
  <c r="AZ37" i="56"/>
  <c r="AZ12" i="56"/>
  <c r="AX39" i="56"/>
  <c r="U10" i="56"/>
  <c r="AX16" i="56"/>
  <c r="AA51" i="56"/>
  <c r="AX51" i="37"/>
  <c r="AH48" i="37"/>
  <c r="AT55" i="37"/>
  <c r="BF16" i="37"/>
  <c r="N87" i="11"/>
  <c r="AQ34" i="37" s="1"/>
  <c r="S45" i="56"/>
  <c r="O11" i="56"/>
  <c r="X58" i="56"/>
  <c r="AS55" i="56"/>
  <c r="Y22" i="56"/>
  <c r="AM33" i="56"/>
  <c r="AF22" i="56"/>
  <c r="AQ25" i="56"/>
  <c r="U56" i="56"/>
  <c r="AQ33" i="56"/>
  <c r="BA39" i="56"/>
  <c r="BA36" i="56"/>
  <c r="Z58" i="56"/>
  <c r="AB10" i="56"/>
  <c r="AI22" i="56"/>
  <c r="AX34" i="56"/>
  <c r="T10" i="56"/>
  <c r="BA16" i="56"/>
  <c r="O134" i="11"/>
  <c r="AO31" i="56" s="1"/>
  <c r="Q120" i="11"/>
  <c r="BB14" i="37" s="1"/>
  <c r="Q118" i="11"/>
  <c r="Q65" i="11" s="1"/>
  <c r="BC12" i="37" s="1"/>
  <c r="O145" i="11"/>
  <c r="AT39" i="37" s="1"/>
  <c r="R151" i="11"/>
  <c r="R98" i="11" s="1"/>
  <c r="R45" i="11" s="1"/>
  <c r="M146" i="11"/>
  <c r="AD43" i="56" s="1"/>
  <c r="O142" i="11"/>
  <c r="AL39" i="56" s="1"/>
  <c r="AT9" i="37"/>
  <c r="O135" i="11"/>
  <c r="O82" i="11" s="1"/>
  <c r="O29" i="11" s="1"/>
  <c r="L129" i="11"/>
  <c r="L76" i="11" s="1"/>
  <c r="L23" i="11" s="1"/>
  <c r="N157" i="11"/>
  <c r="AK54" i="56" s="1"/>
  <c r="R145" i="11"/>
  <c r="R92" i="11" s="1"/>
  <c r="R39" i="11" s="1"/>
  <c r="P118" i="11"/>
  <c r="AX12" i="37" s="1"/>
  <c r="K129" i="11"/>
  <c r="K76" i="11" s="1"/>
  <c r="K23" i="11" s="1"/>
  <c r="K114" i="11"/>
  <c r="K61" i="11" s="1"/>
  <c r="AE8" i="37" s="1"/>
  <c r="R147" i="11"/>
  <c r="BF41" i="37" s="1"/>
  <c r="J158" i="11"/>
  <c r="N116" i="11"/>
  <c r="N63" i="11" s="1"/>
  <c r="AQ10" i="37" s="1"/>
  <c r="P77" i="11"/>
  <c r="P24" i="11" s="1"/>
  <c r="AV24" i="37" s="1"/>
  <c r="J149" i="11"/>
  <c r="BH49" i="37"/>
  <c r="BB52" i="56"/>
  <c r="BN21" i="37"/>
  <c r="BD24" i="56"/>
  <c r="BH33" i="37"/>
  <c r="BB36" i="56"/>
  <c r="BH53" i="37"/>
  <c r="BB56" i="56"/>
  <c r="AP27" i="56"/>
  <c r="Q29" i="56"/>
  <c r="AO12" i="56"/>
  <c r="V37" i="56"/>
  <c r="AQ43" i="56"/>
  <c r="O51" i="56"/>
  <c r="Q30" i="56"/>
  <c r="AM58" i="56"/>
  <c r="AN22" i="56"/>
  <c r="AA13" i="56"/>
  <c r="AA44" i="56"/>
  <c r="J50" i="56"/>
  <c r="AY49" i="56"/>
  <c r="AA49" i="56"/>
  <c r="AD20" i="56"/>
  <c r="AT39" i="56"/>
  <c r="Z20" i="56"/>
  <c r="K141" i="11"/>
  <c r="X38" i="56" s="1"/>
  <c r="R121" i="11"/>
  <c r="R68" i="11" s="1"/>
  <c r="BG15" i="37" s="1"/>
  <c r="K135" i="11"/>
  <c r="K82" i="11" s="1"/>
  <c r="K29" i="11" s="1"/>
  <c r="O127" i="11"/>
  <c r="AO24" i="56" s="1"/>
  <c r="P139" i="11"/>
  <c r="AX33" i="37" s="1"/>
  <c r="P148" i="11"/>
  <c r="AP45" i="56" s="1"/>
  <c r="R160" i="11"/>
  <c r="AZ57" i="56" s="1"/>
  <c r="L138" i="11"/>
  <c r="AA35" i="56" s="1"/>
  <c r="L141" i="11"/>
  <c r="AA38" i="56" s="1"/>
  <c r="K133" i="11"/>
  <c r="V30" i="56" s="1"/>
  <c r="AU9" i="37"/>
  <c r="M151" i="11"/>
  <c r="AG48" i="56" s="1"/>
  <c r="P122" i="11"/>
  <c r="AP19" i="56" s="1"/>
  <c r="P114" i="11"/>
  <c r="AX8" i="37" s="1"/>
  <c r="Q156" i="11"/>
  <c r="Q103" i="11" s="1"/>
  <c r="BC50" i="37" s="1"/>
  <c r="R118" i="11"/>
  <c r="AX15" i="56" s="1"/>
  <c r="Q126" i="11"/>
  <c r="Q73" i="11" s="1"/>
  <c r="BC20" i="37" s="1"/>
  <c r="P137" i="11"/>
  <c r="P84" i="11" s="1"/>
  <c r="P31" i="11" s="1"/>
  <c r="AV31" i="37" s="1"/>
  <c r="P145" i="11"/>
  <c r="P92" i="11" s="1"/>
  <c r="P39" i="11" s="1"/>
  <c r="P141" i="11"/>
  <c r="P88" i="11" s="1"/>
  <c r="AY35" i="37" s="1"/>
  <c r="L122" i="11"/>
  <c r="L69" i="11" s="1"/>
  <c r="L16" i="11" s="1"/>
  <c r="Q158" i="11"/>
  <c r="Q105" i="11" s="1"/>
  <c r="BC52" i="37" s="1"/>
  <c r="R136" i="11"/>
  <c r="BF30" i="37" s="1"/>
  <c r="K126" i="11"/>
  <c r="K73" i="11" s="1"/>
  <c r="K20" i="11" s="1"/>
  <c r="K113" i="11"/>
  <c r="K60" i="11" s="1"/>
  <c r="AE7" i="37" s="1"/>
  <c r="O152" i="11"/>
  <c r="O99" i="11" s="1"/>
  <c r="AU46" i="37" s="1"/>
  <c r="P131" i="11"/>
  <c r="P78" i="11" s="1"/>
  <c r="P25" i="11" s="1"/>
  <c r="M140" i="11"/>
  <c r="AL34" i="37" s="1"/>
  <c r="BK32" i="37"/>
  <c r="BC35" i="56"/>
  <c r="BH28" i="37"/>
  <c r="BB31" i="56"/>
  <c r="BH12" i="37"/>
  <c r="BB15" i="56"/>
  <c r="BH37" i="37"/>
  <c r="BB40" i="56"/>
  <c r="AX40" i="37"/>
  <c r="R45" i="56"/>
  <c r="BA19" i="56"/>
  <c r="P11" i="56"/>
  <c r="AV37" i="56"/>
  <c r="AR27" i="56"/>
  <c r="AW16" i="56"/>
  <c r="AN12" i="56"/>
  <c r="AW49" i="56"/>
  <c r="AP43" i="56"/>
  <c r="AS40" i="56"/>
  <c r="R50" i="56"/>
  <c r="N51" i="56"/>
  <c r="P30" i="56"/>
  <c r="AO58" i="56"/>
  <c r="AM22" i="56"/>
  <c r="AB13" i="56"/>
  <c r="AT12" i="56"/>
  <c r="AY41" i="56"/>
  <c r="AE36" i="56"/>
  <c r="AJ12" i="56"/>
  <c r="Q18" i="56"/>
  <c r="X20" i="56"/>
  <c r="AG58" i="56"/>
  <c r="Z44" i="56"/>
  <c r="T54" i="56"/>
  <c r="AX49" i="56"/>
  <c r="AC20" i="56"/>
  <c r="R123" i="11"/>
  <c r="BF17" i="37" s="1"/>
  <c r="Q117" i="11"/>
  <c r="AT14" i="56" s="1"/>
  <c r="O123" i="11"/>
  <c r="AO20" i="56" s="1"/>
  <c r="L121" i="11"/>
  <c r="L68" i="11" s="1"/>
  <c r="AI15" i="37" s="1"/>
  <c r="R146" i="11"/>
  <c r="R93" i="11" s="1"/>
  <c r="R40" i="11" s="1"/>
  <c r="K137" i="11"/>
  <c r="K84" i="11" s="1"/>
  <c r="K31" i="11" s="1"/>
  <c r="Q127" i="11"/>
  <c r="AV24" i="56" s="1"/>
  <c r="O121" i="11"/>
  <c r="AO18" i="56" s="1"/>
  <c r="K153" i="11"/>
  <c r="K100" i="11" s="1"/>
  <c r="AE47" i="37" s="1"/>
  <c r="L155" i="11"/>
  <c r="L102" i="11" s="1"/>
  <c r="L49" i="11" s="1"/>
  <c r="O132" i="11"/>
  <c r="AT26" i="37" s="1"/>
  <c r="Q114" i="11"/>
  <c r="Q61" i="11" s="1"/>
  <c r="Q8" i="11" s="1"/>
  <c r="K116" i="11"/>
  <c r="AD10" i="37" s="1"/>
  <c r="O118" i="11"/>
  <c r="O65" i="11" s="1"/>
  <c r="AU12" i="37" s="1"/>
  <c r="L126" i="11"/>
  <c r="L73" i="11" s="1"/>
  <c r="L20" i="11" s="1"/>
  <c r="O153" i="11"/>
  <c r="AT47" i="37" s="1"/>
  <c r="R149" i="11"/>
  <c r="BF43" i="37" s="1"/>
  <c r="N126" i="11"/>
  <c r="AK23" i="56" s="1"/>
  <c r="L148" i="11"/>
  <c r="AH42" i="37" s="1"/>
  <c r="P113" i="11"/>
  <c r="AX7" i="37" s="1"/>
  <c r="N143" i="11"/>
  <c r="AH40" i="56" s="1"/>
  <c r="BH21" i="37"/>
  <c r="BB24" i="56"/>
  <c r="BH27" i="37"/>
  <c r="BB30" i="56"/>
  <c r="BK18" i="37"/>
  <c r="BC21" i="56"/>
  <c r="BH24" i="37"/>
  <c r="BB27" i="56"/>
  <c r="C161" i="11"/>
  <c r="AY19" i="56"/>
  <c r="N11" i="56"/>
  <c r="AU37" i="56"/>
  <c r="AQ27" i="56"/>
  <c r="AV16" i="56"/>
  <c r="AM12" i="56"/>
  <c r="AV49" i="56"/>
  <c r="AS43" i="56"/>
  <c r="U50" i="56"/>
  <c r="P51" i="56"/>
  <c r="AN58" i="56"/>
  <c r="P47" i="56"/>
  <c r="O50" i="56"/>
  <c r="AO22" i="56"/>
  <c r="W22" i="56"/>
  <c r="Z13" i="56"/>
  <c r="AX41" i="56"/>
  <c r="AG36" i="56"/>
  <c r="AH12" i="56"/>
  <c r="N18" i="56"/>
  <c r="Y20" i="56"/>
  <c r="P28" i="56"/>
  <c r="AC10" i="56"/>
  <c r="AT58" i="56"/>
  <c r="AF58" i="56"/>
  <c r="AC44" i="56"/>
  <c r="R54" i="56"/>
  <c r="AZ49" i="56"/>
  <c r="X44" i="56"/>
  <c r="AI58" i="56"/>
  <c r="AB49" i="56"/>
  <c r="AP26" i="56"/>
  <c r="AA39" i="56"/>
  <c r="U33" i="56"/>
  <c r="AB20" i="56"/>
  <c r="O150" i="11"/>
  <c r="AT44" i="37" s="1"/>
  <c r="M116" i="11"/>
  <c r="M63" i="11" s="1"/>
  <c r="AM10" i="37" s="1"/>
  <c r="O47" i="56"/>
  <c r="N56" i="56"/>
  <c r="AF36" i="56"/>
  <c r="O18" i="56"/>
  <c r="W20" i="56"/>
  <c r="Q38" i="56"/>
  <c r="AD58" i="56"/>
  <c r="U54" i="56"/>
  <c r="Z39" i="56"/>
  <c r="T33" i="56"/>
  <c r="AA20" i="56"/>
  <c r="O140" i="11"/>
  <c r="AN37" i="56" s="1"/>
  <c r="O114" i="11"/>
  <c r="O61" i="11" s="1"/>
  <c r="O8" i="11" s="1"/>
  <c r="P132" i="11"/>
  <c r="P79" i="11" s="1"/>
  <c r="P26" i="11" s="1"/>
  <c r="L134" i="11"/>
  <c r="AH28" i="37" s="1"/>
  <c r="R130" i="11"/>
  <c r="BF24" i="37" s="1"/>
  <c r="K158" i="11"/>
  <c r="X55" i="56" s="1"/>
  <c r="N132" i="11"/>
  <c r="AJ29" i="56" s="1"/>
  <c r="O144" i="11"/>
  <c r="O91" i="11" s="1"/>
  <c r="O38" i="11" s="1"/>
  <c r="BH20" i="37"/>
  <c r="BB23" i="56"/>
  <c r="BK38" i="37"/>
  <c r="BC41" i="56"/>
  <c r="BH16" i="37"/>
  <c r="BB19" i="56"/>
  <c r="L156" i="11"/>
  <c r="Z53" i="56" s="1"/>
  <c r="L137" i="11"/>
  <c r="AA34" i="56" s="1"/>
  <c r="BB31" i="37"/>
  <c r="R127" i="11"/>
  <c r="AY24" i="56" s="1"/>
  <c r="R154" i="11"/>
  <c r="BF48" i="37" s="1"/>
  <c r="L63" i="11"/>
  <c r="AI10" i="37" s="1"/>
  <c r="L159" i="11"/>
  <c r="AH53" i="37" s="1"/>
  <c r="R133" i="11"/>
  <c r="BF27" i="37" s="1"/>
  <c r="Q113" i="11"/>
  <c r="Q60" i="11" s="1"/>
  <c r="BC7" i="37" s="1"/>
  <c r="M137" i="11"/>
  <c r="M84" i="11" s="1"/>
  <c r="AM31" i="37" s="1"/>
  <c r="P160" i="11"/>
  <c r="AX54" i="37" s="1"/>
  <c r="BK33" i="37"/>
  <c r="BC36" i="56"/>
  <c r="BK45" i="37"/>
  <c r="BC48" i="56"/>
  <c r="BH14" i="37"/>
  <c r="BB17" i="56"/>
  <c r="AA41" i="56"/>
  <c r="AX19" i="56"/>
  <c r="AQ17" i="56"/>
  <c r="AC50" i="56"/>
  <c r="AU34" i="56"/>
  <c r="AP37" i="56"/>
  <c r="S50" i="56"/>
  <c r="V42" i="56"/>
  <c r="AW32" i="56"/>
  <c r="Q47" i="56"/>
  <c r="AK37" i="56"/>
  <c r="BA55" i="56"/>
  <c r="X22" i="56"/>
  <c r="S31" i="56"/>
  <c r="O56" i="56"/>
  <c r="AD36" i="56"/>
  <c r="O19" i="56"/>
  <c r="V20" i="56"/>
  <c r="Z32" i="56"/>
  <c r="AA10" i="56"/>
  <c r="N38" i="56"/>
  <c r="AE58" i="56"/>
  <c r="AS13" i="56"/>
  <c r="S54" i="56"/>
  <c r="AX23" i="56"/>
  <c r="W44" i="56"/>
  <c r="V51" i="56"/>
  <c r="O12" i="56"/>
  <c r="AB39" i="56"/>
  <c r="Q130" i="11"/>
  <c r="AV27" i="56" s="1"/>
  <c r="O154" i="11"/>
  <c r="AN51" i="56" s="1"/>
  <c r="M114" i="11"/>
  <c r="AD11" i="56" s="1"/>
  <c r="R134" i="11"/>
  <c r="AZ31" i="56" s="1"/>
  <c r="L139" i="11"/>
  <c r="L86" i="11" s="1"/>
  <c r="AI33" i="37" s="1"/>
  <c r="Q116" i="11"/>
  <c r="BB10" i="37" s="1"/>
  <c r="L146" i="11"/>
  <c r="L93" i="11" s="1"/>
  <c r="AI40" i="37" s="1"/>
  <c r="P135" i="11"/>
  <c r="P82" i="11" s="1"/>
  <c r="AY29" i="37" s="1"/>
  <c r="Q157" i="11"/>
  <c r="BB51" i="37" s="1"/>
  <c r="O143" i="11"/>
  <c r="O90" i="11" s="1"/>
  <c r="AU37" i="37" s="1"/>
  <c r="R157" i="11"/>
  <c r="R104" i="11" s="1"/>
  <c r="BG51" i="37" s="1"/>
  <c r="N124" i="11"/>
  <c r="AJ21" i="56" s="1"/>
  <c r="J140" i="11"/>
  <c r="BH26" i="37"/>
  <c r="BB29" i="56"/>
  <c r="BK28" i="37"/>
  <c r="BC31" i="56"/>
  <c r="BH40" i="37"/>
  <c r="BB43" i="56"/>
  <c r="BK20" i="37"/>
  <c r="BC23" i="56"/>
  <c r="AB41" i="56"/>
  <c r="AB50" i="56"/>
  <c r="AW34" i="56"/>
  <c r="AV32" i="56"/>
  <c r="AJ37" i="56"/>
  <c r="AZ55" i="56"/>
  <c r="U31" i="56"/>
  <c r="Q56" i="56"/>
  <c r="Q19" i="56"/>
  <c r="AA32" i="56"/>
  <c r="P38" i="56"/>
  <c r="Y51" i="56"/>
  <c r="N12" i="56"/>
  <c r="R33" i="56"/>
  <c r="L160" i="11"/>
  <c r="L107" i="11" s="1"/>
  <c r="L54" i="11" s="1"/>
  <c r="Q136" i="11"/>
  <c r="BB30" i="37" s="1"/>
  <c r="Q149" i="11"/>
  <c r="Q96" i="11" s="1"/>
  <c r="Q43" i="11" s="1"/>
  <c r="P150" i="11"/>
  <c r="P97" i="11" s="1"/>
  <c r="AY44" i="37" s="1"/>
  <c r="R141" i="11"/>
  <c r="BF35" i="37" s="1"/>
  <c r="J126" i="11"/>
  <c r="J146" i="11"/>
  <c r="P117" i="11"/>
  <c r="P64" i="11" s="1"/>
  <c r="P11" i="11" s="1"/>
  <c r="AV11" i="37" s="1"/>
  <c r="BK16" i="37"/>
  <c r="BC19" i="56"/>
  <c r="BH23" i="37"/>
  <c r="BB26" i="56"/>
  <c r="BK8" i="37"/>
  <c r="BC11" i="56"/>
  <c r="T48" i="56"/>
  <c r="Z41" i="56"/>
  <c r="AC12" i="56"/>
  <c r="AP17" i="56"/>
  <c r="AK43" i="56"/>
  <c r="AA50" i="56"/>
  <c r="AV34" i="56"/>
  <c r="Q53" i="56"/>
  <c r="AT32" i="56"/>
  <c r="AI37" i="56"/>
  <c r="AY55" i="56"/>
  <c r="R31" i="56"/>
  <c r="AF35" i="56"/>
  <c r="P19" i="56"/>
  <c r="AS25" i="56"/>
  <c r="AY58" i="56"/>
  <c r="AB32" i="56"/>
  <c r="AQ13" i="56"/>
  <c r="BA23" i="56"/>
  <c r="Q12" i="56"/>
  <c r="Q124" i="11"/>
  <c r="Q71" i="11" s="1"/>
  <c r="BC18" i="37" s="1"/>
  <c r="R132" i="11"/>
  <c r="BA29" i="56" s="1"/>
  <c r="P124" i="11"/>
  <c r="P71" i="11" s="1"/>
  <c r="P18" i="11" s="1"/>
  <c r="Q146" i="11"/>
  <c r="Q93" i="11" s="1"/>
  <c r="Q40" i="11" s="1"/>
  <c r="R131" i="11"/>
  <c r="R78" i="11" s="1"/>
  <c r="BG25" i="37" s="1"/>
  <c r="Q122" i="11"/>
  <c r="AT19" i="56" s="1"/>
  <c r="P134" i="11"/>
  <c r="P81" i="11" s="1"/>
  <c r="P28" i="11" s="1"/>
  <c r="L132" i="11"/>
  <c r="L79" i="11" s="1"/>
  <c r="L26" i="11" s="1"/>
  <c r="R148" i="11"/>
  <c r="R95" i="11" s="1"/>
  <c r="BG42" i="37" s="1"/>
  <c r="M142" i="11"/>
  <c r="M89" i="11" s="1"/>
  <c r="M36" i="11" s="1"/>
  <c r="BH45" i="37"/>
  <c r="BB48" i="56"/>
  <c r="BH44" i="37"/>
  <c r="BB47" i="56"/>
  <c r="Z50" i="56"/>
  <c r="AT34" i="56"/>
  <c r="O53" i="56"/>
  <c r="AH37" i="56"/>
  <c r="AX55" i="56"/>
  <c r="T31" i="56"/>
  <c r="AE35" i="56"/>
  <c r="AR25" i="56"/>
  <c r="BA58" i="56"/>
  <c r="AY39" i="56"/>
  <c r="AI18" i="56"/>
  <c r="AC58" i="56"/>
  <c r="AC32" i="56"/>
  <c r="BA34" i="56"/>
  <c r="AM44" i="56"/>
  <c r="AP13" i="56"/>
  <c r="AM27" i="56"/>
  <c r="AZ23" i="56"/>
  <c r="W51" i="56"/>
  <c r="L150" i="11"/>
  <c r="AA47" i="56" s="1"/>
  <c r="K115" i="11"/>
  <c r="W12" i="56" s="1"/>
  <c r="P142" i="11"/>
  <c r="P89" i="11" s="1"/>
  <c r="AY36" i="37" s="1"/>
  <c r="R129" i="11"/>
  <c r="R76" i="11" s="1"/>
  <c r="BG23" i="37" s="1"/>
  <c r="L124" i="11"/>
  <c r="L71" i="11" s="1"/>
  <c r="L18" i="11" s="1"/>
  <c r="AF18" i="37" s="1"/>
  <c r="O131" i="11"/>
  <c r="O78" i="11" s="1"/>
  <c r="O25" i="11" s="1"/>
  <c r="P144" i="11"/>
  <c r="AX38" i="37" s="1"/>
  <c r="BK42" i="37"/>
  <c r="BC45" i="56"/>
  <c r="BK21" i="37"/>
  <c r="BC24" i="56"/>
  <c r="P32" i="56"/>
  <c r="AR53" i="56"/>
  <c r="S51" i="56"/>
  <c r="M121" i="11"/>
  <c r="AD18" i="56" s="1"/>
  <c r="Q133" i="11"/>
  <c r="Q80" i="11" s="1"/>
  <c r="Q27" i="11" s="1"/>
  <c r="Q144" i="11"/>
  <c r="BB38" i="37" s="1"/>
  <c r="N137" i="11"/>
  <c r="AP31" i="37" s="1"/>
  <c r="O113" i="11"/>
  <c r="AT7" i="37" s="1"/>
  <c r="O116" i="11"/>
  <c r="AT10" i="37" s="1"/>
  <c r="BH54" i="37"/>
  <c r="BB57" i="56"/>
  <c r="BK35" i="37"/>
  <c r="BC38" i="56"/>
  <c r="BK36" i="37"/>
  <c r="BC39" i="56"/>
  <c r="AA11" i="56"/>
  <c r="O29" i="56"/>
  <c r="Y37" i="56"/>
  <c r="O32" i="56"/>
  <c r="AH11" i="56"/>
  <c r="AO17" i="56"/>
  <c r="AY53" i="56"/>
  <c r="AX36" i="56"/>
  <c r="AH18" i="56"/>
  <c r="AA42" i="56"/>
  <c r="AY17" i="56"/>
  <c r="AY34" i="56"/>
  <c r="AO44" i="56"/>
  <c r="K50" i="56"/>
  <c r="AN27" i="56"/>
  <c r="AC16" i="56"/>
  <c r="AG20" i="56"/>
  <c r="AV39" i="56"/>
  <c r="AQ53" i="56"/>
  <c r="M157" i="11"/>
  <c r="AG54" i="56" s="1"/>
  <c r="Q148" i="11"/>
  <c r="Q95" i="11" s="1"/>
  <c r="Q42" i="11" s="1"/>
  <c r="R153" i="11"/>
  <c r="R100" i="11" s="1"/>
  <c r="R47" i="11" s="1"/>
  <c r="R155" i="11"/>
  <c r="R102" i="11" s="1"/>
  <c r="R49" i="11" s="1"/>
  <c r="L127" i="11"/>
  <c r="AH21" i="37" s="1"/>
  <c r="L143" i="11"/>
  <c r="L90" i="11" s="1"/>
  <c r="L37" i="11" s="1"/>
  <c r="AF37" i="37" s="1"/>
  <c r="Q139" i="11"/>
  <c r="Q86" i="11" s="1"/>
  <c r="P119" i="11"/>
  <c r="AR16" i="56" s="1"/>
  <c r="L151" i="11"/>
  <c r="L98" i="11" s="1"/>
  <c r="AI45" i="37" s="1"/>
  <c r="L133" i="11"/>
  <c r="AH27" i="37" s="1"/>
  <c r="R159" i="11"/>
  <c r="R106" i="11" s="1"/>
  <c r="R53" i="11" s="1"/>
  <c r="O128" i="11"/>
  <c r="O75" i="11" s="1"/>
  <c r="O22" i="11" s="1"/>
  <c r="AR22" i="37" s="1"/>
  <c r="J137" i="11"/>
  <c r="AT19" i="37"/>
  <c r="O158" i="11"/>
  <c r="AT52" i="37" s="1"/>
  <c r="J123" i="11"/>
  <c r="BK29" i="37"/>
  <c r="BC32" i="56"/>
  <c r="BK31" i="37"/>
  <c r="BC34" i="56"/>
  <c r="BK49" i="37"/>
  <c r="BC52" i="56"/>
  <c r="BH15" i="37"/>
  <c r="BB18" i="56"/>
  <c r="J120" i="11"/>
  <c r="N29" i="56"/>
  <c r="W37" i="56"/>
  <c r="Q32" i="56"/>
  <c r="O30" i="56"/>
  <c r="AL53" i="56"/>
  <c r="R38" i="56"/>
  <c r="AP50" i="56"/>
  <c r="AW12" i="56"/>
  <c r="AK11" i="56"/>
  <c r="AN17" i="56"/>
  <c r="AX53" i="56"/>
  <c r="AZ36" i="56"/>
  <c r="Z42" i="56"/>
  <c r="AZ17" i="56"/>
  <c r="I50" i="56"/>
  <c r="Z16" i="56"/>
  <c r="BA32" i="56"/>
  <c r="AF20" i="56"/>
  <c r="AU39" i="56"/>
  <c r="AP53" i="56"/>
  <c r="L149" i="11"/>
  <c r="AH43" i="37" s="1"/>
  <c r="R114" i="11"/>
  <c r="R61" i="11" s="1"/>
  <c r="R8" i="11" s="1"/>
  <c r="L130" i="11"/>
  <c r="L77" i="11" s="1"/>
  <c r="L24" i="11" s="1"/>
  <c r="R150" i="11"/>
  <c r="R97" i="11" s="1"/>
  <c r="BG44" i="37" s="1"/>
  <c r="P123" i="11"/>
  <c r="AP20" i="56" s="1"/>
  <c r="Q129" i="11"/>
  <c r="Q76" i="11" s="1"/>
  <c r="BC23" i="37" s="1"/>
  <c r="P155" i="11"/>
  <c r="P102" i="11" s="1"/>
  <c r="AY49" i="37" s="1"/>
  <c r="O119" i="11"/>
  <c r="O66" i="11" s="1"/>
  <c r="O13" i="11" s="1"/>
  <c r="K136" i="11"/>
  <c r="AD30" i="37" s="1"/>
  <c r="Q159" i="11"/>
  <c r="BB53" i="37" s="1"/>
  <c r="K148" i="11"/>
  <c r="W45" i="56" s="1"/>
  <c r="J129" i="11"/>
  <c r="N142" i="11"/>
  <c r="AP36" i="37" s="1"/>
  <c r="P152" i="11"/>
  <c r="P99" i="11" s="1"/>
  <c r="P46" i="11" s="1"/>
  <c r="M143" i="11"/>
  <c r="M90" i="11" s="1"/>
  <c r="M37" i="11" s="1"/>
  <c r="AJ37" i="37" s="1"/>
  <c r="O129" i="11"/>
  <c r="O76" i="11" s="1"/>
  <c r="O23" i="11" s="1"/>
  <c r="BK39" i="37"/>
  <c r="BC42" i="56"/>
  <c r="BH43" i="37"/>
  <c r="BB46" i="56"/>
  <c r="BK26" i="37"/>
  <c r="BC29" i="56"/>
  <c r="T45" i="56"/>
  <c r="Z11" i="56"/>
  <c r="Q11" i="56"/>
  <c r="AS27" i="56"/>
  <c r="AL12" i="56"/>
  <c r="AR43" i="56"/>
  <c r="AQ40" i="56"/>
  <c r="AP12" i="56"/>
  <c r="N32" i="56"/>
  <c r="AL58" i="56"/>
  <c r="AL22" i="56"/>
  <c r="AC13" i="56"/>
  <c r="AJ11" i="56"/>
  <c r="AP33" i="56"/>
  <c r="AZ53" i="56"/>
  <c r="AY36" i="56"/>
  <c r="AB42" i="56"/>
  <c r="AX17" i="56"/>
  <c r="AB44" i="56"/>
  <c r="BA49" i="56"/>
  <c r="AC49" i="56"/>
  <c r="AS53" i="56"/>
  <c r="P180" i="11"/>
  <c r="O170" i="11"/>
  <c r="R117" i="11"/>
  <c r="R64" i="11" s="1"/>
  <c r="I137" i="11"/>
  <c r="R116" i="11"/>
  <c r="R63" i="11" s="1"/>
  <c r="C169" i="11"/>
  <c r="K142" i="11"/>
  <c r="AD36" i="37" s="1"/>
  <c r="C195" i="11"/>
  <c r="K118" i="11"/>
  <c r="AD12" i="37" s="1"/>
  <c r="I103" i="11"/>
  <c r="Q50" i="37" s="1"/>
  <c r="I136" i="11"/>
  <c r="I151" i="11"/>
  <c r="I148" i="11"/>
  <c r="I146" i="11"/>
  <c r="C167" i="11"/>
  <c r="I140" i="11"/>
  <c r="C193" i="11"/>
  <c r="R124" i="11"/>
  <c r="R71" i="11" s="1"/>
  <c r="R125" i="11"/>
  <c r="BF19" i="37" s="1"/>
  <c r="I123" i="11"/>
  <c r="R143" i="11"/>
  <c r="R90" i="11" s="1"/>
  <c r="R37" i="11" s="1"/>
  <c r="I149" i="11"/>
  <c r="I120" i="11"/>
  <c r="I134" i="11"/>
  <c r="I157" i="11"/>
  <c r="K119" i="11"/>
  <c r="K66" i="11" s="1"/>
  <c r="I62" i="11"/>
  <c r="I106" i="11"/>
  <c r="Q53" i="37" s="1"/>
  <c r="K152" i="11"/>
  <c r="AD46" i="37" s="1"/>
  <c r="I113" i="11"/>
  <c r="I13" i="11"/>
  <c r="I68" i="11"/>
  <c r="Q15" i="37" s="1"/>
  <c r="C168" i="11"/>
  <c r="U59" i="11"/>
  <c r="BP6" i="37"/>
  <c r="N188" i="11"/>
  <c r="O191" i="11"/>
  <c r="P204" i="11"/>
  <c r="P191" i="11"/>
  <c r="O213" i="11"/>
  <c r="N170" i="11"/>
  <c r="N166" i="11"/>
  <c r="N198" i="11"/>
  <c r="N181" i="11"/>
  <c r="I179" i="11"/>
  <c r="Q194" i="11"/>
  <c r="N208" i="11"/>
  <c r="M198" i="11"/>
  <c r="L173" i="11"/>
  <c r="Q178" i="11"/>
  <c r="M181" i="11"/>
  <c r="L171" i="11"/>
  <c r="N180" i="11"/>
  <c r="K177" i="11"/>
  <c r="N197" i="11"/>
  <c r="M184" i="11"/>
  <c r="N200" i="11"/>
  <c r="M187" i="11"/>
  <c r="M183" i="11"/>
  <c r="N183" i="11"/>
  <c r="N184" i="11"/>
  <c r="N201" i="11"/>
  <c r="N187" i="11"/>
  <c r="M200" i="11"/>
  <c r="M209" i="11"/>
  <c r="I198" i="11"/>
  <c r="N186" i="11"/>
  <c r="N182" i="11"/>
  <c r="J198" i="11"/>
  <c r="M182" i="11"/>
  <c r="M186" i="11"/>
  <c r="M177" i="11"/>
  <c r="M197" i="11"/>
  <c r="N203" i="11"/>
  <c r="J180" i="11"/>
  <c r="M207" i="11"/>
  <c r="I211" i="11"/>
  <c r="M170" i="11"/>
  <c r="N207" i="11"/>
  <c r="Q174" i="11"/>
  <c r="N205" i="11"/>
  <c r="I182" i="11"/>
  <c r="M185" i="11"/>
  <c r="M179" i="11"/>
  <c r="I180" i="11"/>
  <c r="N209" i="11"/>
  <c r="N172" i="11"/>
  <c r="Q200" i="11"/>
  <c r="F100" i="11"/>
  <c r="L47" i="37"/>
  <c r="K204" i="11"/>
  <c r="K175" i="11"/>
  <c r="O194" i="11"/>
  <c r="AZ58" i="33"/>
  <c r="BA58" i="33"/>
  <c r="AX58" i="33"/>
  <c r="BF56" i="37" s="1"/>
  <c r="O177" i="11"/>
  <c r="K212" i="11"/>
  <c r="N10" i="37"/>
  <c r="BD52" i="37"/>
  <c r="BD9" i="37"/>
  <c r="BD33" i="37"/>
  <c r="BD38" i="37"/>
  <c r="BD16" i="37"/>
  <c r="BD14" i="37"/>
  <c r="BD55" i="37"/>
  <c r="AV37" i="37"/>
  <c r="AV30" i="37"/>
  <c r="AV15" i="37"/>
  <c r="AV47" i="37"/>
  <c r="AR9" i="37"/>
  <c r="AV50" i="37"/>
  <c r="AJ32" i="37"/>
  <c r="AN15" i="37"/>
  <c r="AF39" i="37"/>
  <c r="AF29" i="37"/>
  <c r="AF38" i="37"/>
  <c r="AF41" i="37"/>
  <c r="AF17" i="37"/>
  <c r="AB48" i="37"/>
  <c r="K199" i="11"/>
  <c r="AY58" i="33"/>
  <c r="R181" i="11"/>
  <c r="AT58" i="33"/>
  <c r="BB56" i="37" s="1"/>
  <c r="AW58" i="33"/>
  <c r="AV58" i="33"/>
  <c r="AU58" i="33"/>
  <c r="P179" i="11"/>
  <c r="K185" i="11"/>
  <c r="L210" i="11"/>
  <c r="Q203" i="11"/>
  <c r="K174" i="11"/>
  <c r="Q213" i="11"/>
  <c r="K208" i="11"/>
  <c r="K196" i="11"/>
  <c r="Q204" i="11"/>
  <c r="L181" i="11"/>
  <c r="K180" i="11"/>
  <c r="O208" i="11"/>
  <c r="O190" i="11"/>
  <c r="O201" i="11"/>
  <c r="K187" i="11"/>
  <c r="Q176" i="11"/>
  <c r="K183" i="11"/>
  <c r="K213" i="11"/>
  <c r="P186" i="11"/>
  <c r="O186" i="11"/>
  <c r="O192" i="11"/>
  <c r="U162" i="11"/>
  <c r="K202" i="11"/>
  <c r="Q207" i="11"/>
  <c r="L170" i="11"/>
  <c r="Q198" i="11"/>
  <c r="L184" i="11"/>
  <c r="Q184" i="11"/>
  <c r="Q206" i="11"/>
  <c r="Q196" i="11"/>
  <c r="K203" i="11"/>
  <c r="Q208" i="11"/>
  <c r="K192" i="11"/>
  <c r="Q187" i="11"/>
  <c r="O175" i="11"/>
  <c r="Q185" i="11"/>
  <c r="I24" i="11"/>
  <c r="N37" i="37"/>
  <c r="I97" i="11"/>
  <c r="Q44" i="37" s="1"/>
  <c r="K156" i="11"/>
  <c r="V53" i="56" s="1"/>
  <c r="I19" i="11"/>
  <c r="K138" i="11"/>
  <c r="V35" i="56" s="1"/>
  <c r="R165" i="11"/>
  <c r="K87" i="11"/>
  <c r="AD34" i="37"/>
  <c r="I18" i="11"/>
  <c r="N36" i="37"/>
  <c r="I80" i="11"/>
  <c r="Q27" i="37" s="1"/>
  <c r="N46" i="37"/>
  <c r="N32" i="37"/>
  <c r="I22" i="11"/>
  <c r="N33" i="37"/>
  <c r="M166" i="11"/>
  <c r="I49" i="11"/>
  <c r="I88" i="11"/>
  <c r="Q35" i="37" s="1"/>
  <c r="I38" i="11"/>
  <c r="I55" i="11"/>
  <c r="I69" i="11"/>
  <c r="Q16" i="37" s="1"/>
  <c r="I41" i="11"/>
  <c r="I79" i="11"/>
  <c r="Q26" i="37" s="1"/>
  <c r="N54" i="37"/>
  <c r="I101" i="11"/>
  <c r="Q48" i="37" s="1"/>
  <c r="Q165" i="11"/>
  <c r="N11" i="37" l="1"/>
  <c r="N12" i="37"/>
  <c r="N13" i="37"/>
  <c r="BD31" i="37"/>
  <c r="U109" i="11"/>
  <c r="U6" i="11"/>
  <c r="I29" i="11"/>
  <c r="J51" i="11"/>
  <c r="R51" i="37" s="1"/>
  <c r="AM55" i="37"/>
  <c r="I8" i="11"/>
  <c r="J47" i="11"/>
  <c r="R47" i="37" s="1"/>
  <c r="J7" i="11"/>
  <c r="R7" i="37" s="1"/>
  <c r="J105" i="11"/>
  <c r="U52" i="37" s="1"/>
  <c r="T52" i="37"/>
  <c r="J53" i="11"/>
  <c r="R53" i="37" s="1"/>
  <c r="U53" i="37"/>
  <c r="J30" i="11"/>
  <c r="R30" i="37" s="1"/>
  <c r="U30" i="37"/>
  <c r="N31" i="56"/>
  <c r="P28" i="37"/>
  <c r="N48" i="56"/>
  <c r="P45" i="37"/>
  <c r="J48" i="11"/>
  <c r="R48" i="37" s="1"/>
  <c r="U48" i="37"/>
  <c r="J35" i="11"/>
  <c r="R35" i="37" s="1"/>
  <c r="U35" i="37"/>
  <c r="J42" i="11"/>
  <c r="R42" i="37" s="1"/>
  <c r="U42" i="37"/>
  <c r="N17" i="56"/>
  <c r="P14" i="37"/>
  <c r="I83" i="11"/>
  <c r="Q30" i="37" s="1"/>
  <c r="P30" i="37"/>
  <c r="J70" i="11"/>
  <c r="T17" i="37"/>
  <c r="I96" i="11"/>
  <c r="Q43" i="37" s="1"/>
  <c r="P43" i="37"/>
  <c r="J93" i="11"/>
  <c r="T40" i="37"/>
  <c r="I93" i="11"/>
  <c r="Q40" i="37" s="1"/>
  <c r="P40" i="37"/>
  <c r="O45" i="56"/>
  <c r="P42" i="37"/>
  <c r="J73" i="11"/>
  <c r="U20" i="37" s="1"/>
  <c r="T20" i="37"/>
  <c r="P20" i="56"/>
  <c r="P17" i="37"/>
  <c r="J45" i="11"/>
  <c r="R45" i="37" s="1"/>
  <c r="U45" i="37"/>
  <c r="P54" i="56"/>
  <c r="P51" i="37"/>
  <c r="J67" i="11"/>
  <c r="U14" i="37" s="1"/>
  <c r="T14" i="37"/>
  <c r="J87" i="11"/>
  <c r="T34" i="37"/>
  <c r="J96" i="11"/>
  <c r="T43" i="37"/>
  <c r="P10" i="56"/>
  <c r="P7" i="37"/>
  <c r="N37" i="56"/>
  <c r="P34" i="37"/>
  <c r="I84" i="11"/>
  <c r="Q31" i="37" s="1"/>
  <c r="P31" i="37"/>
  <c r="J76" i="11"/>
  <c r="T23" i="37"/>
  <c r="I25" i="11"/>
  <c r="Q25" i="37"/>
  <c r="J28" i="11"/>
  <c r="R28" i="37" s="1"/>
  <c r="U28" i="37"/>
  <c r="J84" i="11"/>
  <c r="U31" i="37" s="1"/>
  <c r="T31" i="37"/>
  <c r="I9" i="11"/>
  <c r="Q9" i="37"/>
  <c r="AD29" i="37"/>
  <c r="O24" i="11"/>
  <c r="AR24" i="37" s="1"/>
  <c r="AY23" i="37"/>
  <c r="AQ19" i="37"/>
  <c r="AE17" i="37"/>
  <c r="P48" i="11"/>
  <c r="AV48" i="37" s="1"/>
  <c r="AH20" i="37"/>
  <c r="AY31" i="37"/>
  <c r="R101" i="11"/>
  <c r="R48" i="11" s="1"/>
  <c r="AY25" i="37"/>
  <c r="BG46" i="37"/>
  <c r="AX31" i="37"/>
  <c r="BC32" i="37"/>
  <c r="AT17" i="37"/>
  <c r="AY39" i="37"/>
  <c r="BG45" i="37"/>
  <c r="AI8" i="37"/>
  <c r="AQ40" i="37"/>
  <c r="AI46" i="37"/>
  <c r="AU51" i="37"/>
  <c r="N17" i="11"/>
  <c r="AN17" i="37" s="1"/>
  <c r="K80" i="11"/>
  <c r="K27" i="11" s="1"/>
  <c r="AP18" i="37"/>
  <c r="I47" i="11"/>
  <c r="N47" i="37" s="1"/>
  <c r="AM9" i="37"/>
  <c r="AY9" i="37"/>
  <c r="R13" i="11"/>
  <c r="BD13" i="37" s="1"/>
  <c r="AY28" i="37"/>
  <c r="P65" i="11"/>
  <c r="P12" i="11" s="1"/>
  <c r="AV12" i="37" s="1"/>
  <c r="BC36" i="37"/>
  <c r="AT28" i="37"/>
  <c r="AI49" i="37"/>
  <c r="O81" i="11"/>
  <c r="O28" i="11" s="1"/>
  <c r="AT21" i="37"/>
  <c r="N45" i="11"/>
  <c r="AN45" i="37" s="1"/>
  <c r="O74" i="11"/>
  <c r="AU21" i="37" s="1"/>
  <c r="AD52" i="37"/>
  <c r="AH24" i="37"/>
  <c r="BC43" i="37"/>
  <c r="R20" i="11"/>
  <c r="BD20" i="37" s="1"/>
  <c r="BG7" i="37"/>
  <c r="Q52" i="11"/>
  <c r="AZ52" i="37" s="1"/>
  <c r="AY24" i="37"/>
  <c r="BB52" i="37"/>
  <c r="O14" i="11"/>
  <c r="AR14" i="37" s="1"/>
  <c r="BB43" i="37"/>
  <c r="Q55" i="11"/>
  <c r="AZ55" i="37" s="1"/>
  <c r="K41" i="11"/>
  <c r="AB41" i="37" s="1"/>
  <c r="R34" i="11"/>
  <c r="BD34" i="37" s="1"/>
  <c r="AD27" i="37"/>
  <c r="N34" i="11"/>
  <c r="AN34" i="37" s="1"/>
  <c r="AI20" i="37"/>
  <c r="BF45" i="37"/>
  <c r="R94" i="11"/>
  <c r="R41" i="11" s="1"/>
  <c r="BD41" i="37" s="1"/>
  <c r="N79" i="11"/>
  <c r="AQ26" i="37" s="1"/>
  <c r="AU38" i="37"/>
  <c r="R107" i="11"/>
  <c r="R54" i="11" s="1"/>
  <c r="AU33" i="56"/>
  <c r="AH15" i="37"/>
  <c r="P35" i="11"/>
  <c r="AV35" i="37" s="1"/>
  <c r="AL15" i="37"/>
  <c r="L15" i="11"/>
  <c r="AF15" i="37" s="1"/>
  <c r="BF54" i="37"/>
  <c r="R88" i="11"/>
  <c r="BG35" i="37" s="1"/>
  <c r="BC34" i="37"/>
  <c r="BG53" i="37"/>
  <c r="Q63" i="11"/>
  <c r="BC10" i="37" s="1"/>
  <c r="Q64" i="11"/>
  <c r="BC11" i="37" s="1"/>
  <c r="BC29" i="37"/>
  <c r="Q9" i="11"/>
  <c r="AZ9" i="37" s="1"/>
  <c r="BG8" i="37"/>
  <c r="BF28" i="37"/>
  <c r="BG50" i="37"/>
  <c r="BG39" i="37"/>
  <c r="BG29" i="37"/>
  <c r="R65" i="11"/>
  <c r="R12" i="11" s="1"/>
  <c r="BD12" i="37" s="1"/>
  <c r="AT38" i="37"/>
  <c r="AY26" i="37"/>
  <c r="AX28" i="37"/>
  <c r="P51" i="11"/>
  <c r="AV51" i="37" s="1"/>
  <c r="AX39" i="37"/>
  <c r="AQ15" i="56"/>
  <c r="AL51" i="37"/>
  <c r="AQ33" i="37"/>
  <c r="L19" i="11"/>
  <c r="AF19" i="37" s="1"/>
  <c r="L96" i="11"/>
  <c r="L43" i="11" s="1"/>
  <c r="K63" i="11"/>
  <c r="AE10" i="37" s="1"/>
  <c r="AI24" i="37"/>
  <c r="AI52" i="37"/>
  <c r="L55" i="11"/>
  <c r="AF55" i="37" s="1"/>
  <c r="L33" i="11"/>
  <c r="AF33" i="37" s="1"/>
  <c r="AH33" i="37"/>
  <c r="L48" i="11"/>
  <c r="AF48" i="37" s="1"/>
  <c r="AI34" i="37"/>
  <c r="AE29" i="37"/>
  <c r="K88" i="11"/>
  <c r="K35" i="11" s="1"/>
  <c r="AT36" i="37"/>
  <c r="AY18" i="37"/>
  <c r="N9" i="11"/>
  <c r="AN9" i="37" s="1"/>
  <c r="BB40" i="37"/>
  <c r="AI37" i="37"/>
  <c r="N10" i="11"/>
  <c r="AN10" i="37" s="1"/>
  <c r="O89" i="11"/>
  <c r="O36" i="11" s="1"/>
  <c r="AI54" i="37"/>
  <c r="O68" i="11"/>
  <c r="AU15" i="37" s="1"/>
  <c r="AX40" i="56"/>
  <c r="AP10" i="37"/>
  <c r="AH23" i="37"/>
  <c r="BB21" i="37"/>
  <c r="P14" i="11"/>
  <c r="AV14" i="37" s="1"/>
  <c r="BC40" i="37"/>
  <c r="AX18" i="37"/>
  <c r="AT25" i="37"/>
  <c r="AC30" i="56"/>
  <c r="AM13" i="56"/>
  <c r="Q74" i="11"/>
  <c r="BC21" i="37" s="1"/>
  <c r="Q7" i="11"/>
  <c r="AZ7" i="37" s="1"/>
  <c r="AX16" i="37"/>
  <c r="AM25" i="56"/>
  <c r="O37" i="56"/>
  <c r="L9" i="11"/>
  <c r="AF9" i="37" s="1"/>
  <c r="BC27" i="37"/>
  <c r="M19" i="11"/>
  <c r="AJ19" i="37" s="1"/>
  <c r="Q18" i="11"/>
  <c r="AZ18" i="37" s="1"/>
  <c r="AD9" i="37"/>
  <c r="AX36" i="37"/>
  <c r="BG49" i="37"/>
  <c r="BC13" i="37"/>
  <c r="K38" i="11"/>
  <c r="AB38" i="37" s="1"/>
  <c r="C108" i="11"/>
  <c r="AL45" i="37"/>
  <c r="L88" i="11"/>
  <c r="AI35" i="37" s="1"/>
  <c r="AT29" i="37"/>
  <c r="AT23" i="56"/>
  <c r="M68" i="11"/>
  <c r="M15" i="11" s="1"/>
  <c r="BB24" i="37"/>
  <c r="AE20" i="37"/>
  <c r="AH35" i="37"/>
  <c r="AU29" i="37"/>
  <c r="AI26" i="37"/>
  <c r="Q77" i="11"/>
  <c r="Q24" i="11" s="1"/>
  <c r="AQ55" i="37"/>
  <c r="AE31" i="37"/>
  <c r="BF8" i="37"/>
  <c r="P36" i="11"/>
  <c r="AV36" i="37" s="1"/>
  <c r="AI23" i="37"/>
  <c r="AP51" i="37"/>
  <c r="BC46" i="37"/>
  <c r="O87" i="11"/>
  <c r="AU34" i="37" s="1"/>
  <c r="AI13" i="37"/>
  <c r="R23" i="11"/>
  <c r="BD23" i="37" s="1"/>
  <c r="AU22" i="37"/>
  <c r="L95" i="11"/>
  <c r="AI42" i="37" s="1"/>
  <c r="T37" i="56"/>
  <c r="BB18" i="37"/>
  <c r="BG47" i="37"/>
  <c r="AU8" i="37"/>
  <c r="N104" i="11"/>
  <c r="N51" i="11" s="1"/>
  <c r="AD31" i="37"/>
  <c r="BF49" i="37"/>
  <c r="R96" i="11"/>
  <c r="BG43" i="37" s="1"/>
  <c r="AV30" i="56"/>
  <c r="U37" i="56"/>
  <c r="BF51" i="37"/>
  <c r="AD7" i="37"/>
  <c r="BC8" i="37"/>
  <c r="K95" i="11"/>
  <c r="AE42" i="37" s="1"/>
  <c r="R70" i="11"/>
  <c r="R17" i="11" s="1"/>
  <c r="BB20" i="37"/>
  <c r="AH31" i="37"/>
  <c r="AT15" i="37"/>
  <c r="BB8" i="37"/>
  <c r="Q12" i="11"/>
  <c r="AZ12" i="37" s="1"/>
  <c r="AD23" i="37"/>
  <c r="AK34" i="56"/>
  <c r="N84" i="11"/>
  <c r="AQ31" i="37" s="1"/>
  <c r="AD8" i="37"/>
  <c r="AX26" i="37"/>
  <c r="BF42" i="37"/>
  <c r="O101" i="11"/>
  <c r="O48" i="11" s="1"/>
  <c r="AX42" i="37"/>
  <c r="K8" i="11"/>
  <c r="AB8" i="37" s="1"/>
  <c r="AP37" i="37"/>
  <c r="M98" i="11"/>
  <c r="AM45" i="37" s="1"/>
  <c r="R51" i="11"/>
  <c r="BD51" i="37" s="1"/>
  <c r="AY34" i="37"/>
  <c r="AT8" i="37"/>
  <c r="P86" i="11"/>
  <c r="P33" i="11" s="1"/>
  <c r="N71" i="11"/>
  <c r="N18" i="11" s="1"/>
  <c r="N90" i="11"/>
  <c r="AQ37" i="37" s="1"/>
  <c r="AR21" i="56"/>
  <c r="AU46" i="56"/>
  <c r="AA23" i="56"/>
  <c r="Q20" i="11"/>
  <c r="AZ20" i="37" s="1"/>
  <c r="K7" i="11"/>
  <c r="AB7" i="37" s="1"/>
  <c r="AE23" i="37"/>
  <c r="BB33" i="37"/>
  <c r="Q67" i="11"/>
  <c r="Q14" i="11" s="1"/>
  <c r="R42" i="11"/>
  <c r="P60" i="11"/>
  <c r="P7" i="11" s="1"/>
  <c r="AV7" i="37" s="1"/>
  <c r="AQ39" i="56"/>
  <c r="AQ21" i="56"/>
  <c r="Z23" i="56"/>
  <c r="Z18" i="56"/>
  <c r="AD42" i="37"/>
  <c r="AT48" i="37"/>
  <c r="L97" i="11"/>
  <c r="AI44" i="37" s="1"/>
  <c r="P95" i="11"/>
  <c r="AY42" i="37" s="1"/>
  <c r="M87" i="11"/>
  <c r="M34" i="11" s="1"/>
  <c r="AJ34" i="37" s="1"/>
  <c r="L81" i="11"/>
  <c r="L28" i="11" s="1"/>
  <c r="R83" i="11"/>
  <c r="R30" i="11" s="1"/>
  <c r="BD30" i="37" s="1"/>
  <c r="V12" i="56"/>
  <c r="R37" i="56"/>
  <c r="L84" i="11"/>
  <c r="L31" i="11" s="1"/>
  <c r="S37" i="56"/>
  <c r="AM36" i="37"/>
  <c r="AT34" i="37"/>
  <c r="BG40" i="37"/>
  <c r="AM17" i="37"/>
  <c r="M10" i="11"/>
  <c r="AJ10" i="37" s="1"/>
  <c r="Q23" i="11"/>
  <c r="AZ23" i="37" s="1"/>
  <c r="AX13" i="37"/>
  <c r="BF40" i="37"/>
  <c r="AP26" i="37"/>
  <c r="AP39" i="56"/>
  <c r="AU19" i="56"/>
  <c r="AB18" i="56"/>
  <c r="AT23" i="37"/>
  <c r="AR29" i="56"/>
  <c r="BF26" i="37"/>
  <c r="AH40" i="37"/>
  <c r="P66" i="11"/>
  <c r="AY13" i="37" s="1"/>
  <c r="R79" i="11"/>
  <c r="BG26" i="37" s="1"/>
  <c r="BF39" i="37"/>
  <c r="O79" i="11"/>
  <c r="O26" i="11" s="1"/>
  <c r="AR26" i="37" s="1"/>
  <c r="BF12" i="37"/>
  <c r="X45" i="56"/>
  <c r="AB46" i="56"/>
  <c r="BA54" i="56"/>
  <c r="AG34" i="56"/>
  <c r="AM20" i="56"/>
  <c r="AJ13" i="56"/>
  <c r="AX25" i="37"/>
  <c r="X12" i="56"/>
  <c r="AR10" i="56"/>
  <c r="AH26" i="37"/>
  <c r="L106" i="11"/>
  <c r="L53" i="11" s="1"/>
  <c r="AF53" i="37" s="1"/>
  <c r="AH18" i="37"/>
  <c r="AL40" i="37"/>
  <c r="AD35" i="37"/>
  <c r="P69" i="11"/>
  <c r="P16" i="11" s="1"/>
  <c r="BB11" i="37"/>
  <c r="M93" i="11"/>
  <c r="AM40" i="37" s="1"/>
  <c r="AH54" i="37"/>
  <c r="BB12" i="37"/>
  <c r="AB47" i="56"/>
  <c r="R81" i="11"/>
  <c r="BG28" i="37" s="1"/>
  <c r="AH44" i="37"/>
  <c r="AL10" i="37"/>
  <c r="AU21" i="56"/>
  <c r="AO50" i="56"/>
  <c r="AA29" i="56"/>
  <c r="AE43" i="56"/>
  <c r="BC42" i="37"/>
  <c r="L40" i="11"/>
  <c r="AF40" i="37" s="1"/>
  <c r="AH16" i="37"/>
  <c r="V55" i="56"/>
  <c r="W55" i="56"/>
  <c r="BF21" i="37"/>
  <c r="AX35" i="37"/>
  <c r="R74" i="11"/>
  <c r="BG21" i="37" s="1"/>
  <c r="AS57" i="56"/>
  <c r="Y55" i="56"/>
  <c r="AP11" i="56"/>
  <c r="AX44" i="37"/>
  <c r="AN26" i="56"/>
  <c r="AC43" i="56"/>
  <c r="AM18" i="56"/>
  <c r="AP42" i="56"/>
  <c r="K105" i="11"/>
  <c r="AE52" i="37" s="1"/>
  <c r="P29" i="11"/>
  <c r="AV29" i="37" s="1"/>
  <c r="R46" i="56"/>
  <c r="O70" i="11"/>
  <c r="O17" i="11" s="1"/>
  <c r="O92" i="11"/>
  <c r="O39" i="11" s="1"/>
  <c r="K62" i="11"/>
  <c r="C62" i="11" s="1"/>
  <c r="R15" i="11"/>
  <c r="BD15" i="37" s="1"/>
  <c r="AH49" i="37"/>
  <c r="BF15" i="37"/>
  <c r="BF25" i="37"/>
  <c r="R25" i="11"/>
  <c r="BD25" i="37" s="1"/>
  <c r="AX38" i="56"/>
  <c r="AC23" i="56"/>
  <c r="AP34" i="56"/>
  <c r="M61" i="11"/>
  <c r="M8" i="11" s="1"/>
  <c r="K47" i="11"/>
  <c r="AB47" i="37" s="1"/>
  <c r="C115" i="11"/>
  <c r="AL28" i="56"/>
  <c r="AZ45" i="56"/>
  <c r="AS21" i="56"/>
  <c r="AY38" i="56"/>
  <c r="AA36" i="56"/>
  <c r="AM11" i="56"/>
  <c r="AB23" i="56"/>
  <c r="X34" i="56"/>
  <c r="AL32" i="56"/>
  <c r="AI16" i="37"/>
  <c r="AU23" i="37"/>
  <c r="BB42" i="37"/>
  <c r="AT22" i="37"/>
  <c r="AL31" i="37"/>
  <c r="AY45" i="56"/>
  <c r="AH21" i="56"/>
  <c r="P61" i="11"/>
  <c r="AY8" i="37" s="1"/>
  <c r="P44" i="11"/>
  <c r="AV44" i="37" s="1"/>
  <c r="AH45" i="37"/>
  <c r="M31" i="11"/>
  <c r="AJ31" i="37" s="1"/>
  <c r="R26" i="56"/>
  <c r="T34" i="56"/>
  <c r="AX45" i="56"/>
  <c r="AS47" i="56"/>
  <c r="AK21" i="56"/>
  <c r="BA31" i="56"/>
  <c r="AO37" i="56"/>
  <c r="AZ43" i="56"/>
  <c r="Y10" i="56"/>
  <c r="BB16" i="37"/>
  <c r="AD47" i="37"/>
  <c r="R77" i="11"/>
  <c r="BG24" i="37" s="1"/>
  <c r="O97" i="11"/>
  <c r="O44" i="11" s="1"/>
  <c r="Q83" i="11"/>
  <c r="BC30" i="37" s="1"/>
  <c r="L45" i="11"/>
  <c r="AF45" i="37" s="1"/>
  <c r="AD20" i="37"/>
  <c r="O100" i="11"/>
  <c r="O47" i="11" s="1"/>
  <c r="AR47" i="37" s="1"/>
  <c r="P107" i="11"/>
  <c r="P54" i="11" s="1"/>
  <c r="AV54" i="37" s="1"/>
  <c r="O63" i="11"/>
  <c r="AU10" i="37" s="1"/>
  <c r="AR47" i="56"/>
  <c r="Y13" i="56"/>
  <c r="AY15" i="56"/>
  <c r="I67" i="11"/>
  <c r="Q14" i="37" s="1"/>
  <c r="P49" i="11"/>
  <c r="AV49" i="37" s="1"/>
  <c r="BB7" i="37"/>
  <c r="BA40" i="56"/>
  <c r="Z30" i="56"/>
  <c r="AU30" i="56"/>
  <c r="AM28" i="56"/>
  <c r="AW19" i="56"/>
  <c r="AU10" i="56"/>
  <c r="AC18" i="56"/>
  <c r="W10" i="56"/>
  <c r="AR45" i="56"/>
  <c r="AX42" i="56"/>
  <c r="Q69" i="11"/>
  <c r="Q16" i="11" s="1"/>
  <c r="AX46" i="37"/>
  <c r="AB48" i="56"/>
  <c r="R43" i="56"/>
  <c r="AL37" i="56"/>
  <c r="AN50" i="56"/>
  <c r="V10" i="56"/>
  <c r="AQ19" i="56"/>
  <c r="AI13" i="56"/>
  <c r="AX27" i="56"/>
  <c r="AM37" i="56"/>
  <c r="AK40" i="56"/>
  <c r="AM50" i="56"/>
  <c r="AX49" i="37"/>
  <c r="L80" i="11"/>
  <c r="AI27" i="37" s="1"/>
  <c r="O37" i="11"/>
  <c r="AR37" i="37" s="1"/>
  <c r="O46" i="11"/>
  <c r="AR46" i="37" s="1"/>
  <c r="AQ49" i="56"/>
  <c r="AY47" i="56"/>
  <c r="BA45" i="56"/>
  <c r="Z43" i="56"/>
  <c r="AZ27" i="56"/>
  <c r="AI40" i="56"/>
  <c r="AL50" i="56"/>
  <c r="AL24" i="56"/>
  <c r="AH32" i="37"/>
  <c r="AT46" i="37"/>
  <c r="AP49" i="56"/>
  <c r="AO16" i="56"/>
  <c r="AL31" i="56"/>
  <c r="AT12" i="37"/>
  <c r="L85" i="11"/>
  <c r="L32" i="11" s="1"/>
  <c r="AH50" i="37"/>
  <c r="L103" i="11"/>
  <c r="L50" i="11" s="1"/>
  <c r="Q50" i="11"/>
  <c r="AZ50" i="37" s="1"/>
  <c r="AT37" i="37"/>
  <c r="AS49" i="56"/>
  <c r="AN16" i="56"/>
  <c r="AJ34" i="56"/>
  <c r="Z29" i="56"/>
  <c r="AB43" i="56"/>
  <c r="AX24" i="56"/>
  <c r="AN41" i="56"/>
  <c r="Z31" i="56"/>
  <c r="AV55" i="56"/>
  <c r="BA15" i="56"/>
  <c r="X30" i="56"/>
  <c r="W32" i="56"/>
  <c r="AM31" i="56"/>
  <c r="AU25" i="37"/>
  <c r="AU13" i="37"/>
  <c r="O12" i="11"/>
  <c r="AR12" i="37" s="1"/>
  <c r="AY46" i="37"/>
  <c r="BF23" i="37"/>
  <c r="AI18" i="37"/>
  <c r="C114" i="11"/>
  <c r="AL36" i="37"/>
  <c r="AR49" i="56"/>
  <c r="AM16" i="56"/>
  <c r="Z24" i="56"/>
  <c r="AI34" i="56"/>
  <c r="Y12" i="56"/>
  <c r="AB29" i="56"/>
  <c r="AI21" i="56"/>
  <c r="AA43" i="56"/>
  <c r="AE34" i="56"/>
  <c r="BA24" i="56"/>
  <c r="AM41" i="56"/>
  <c r="AC31" i="56"/>
  <c r="AT55" i="56"/>
  <c r="AZ15" i="56"/>
  <c r="W11" i="56"/>
  <c r="AN31" i="56"/>
  <c r="Z38" i="56"/>
  <c r="Y11" i="56"/>
  <c r="AO39" i="56"/>
  <c r="AP20" i="37"/>
  <c r="Q106" i="11"/>
  <c r="Q53" i="11" s="1"/>
  <c r="AZ53" i="37" s="1"/>
  <c r="BB27" i="37"/>
  <c r="AY40" i="56"/>
  <c r="AH23" i="56"/>
  <c r="M104" i="11"/>
  <c r="AM51" i="37" s="1"/>
  <c r="BF47" i="37"/>
  <c r="BB50" i="37"/>
  <c r="AT13" i="37"/>
  <c r="N73" i="11"/>
  <c r="N20" i="11" s="1"/>
  <c r="T26" i="56"/>
  <c r="AZ40" i="56"/>
  <c r="AZ50" i="56"/>
  <c r="AB36" i="56"/>
  <c r="Q37" i="56"/>
  <c r="AJ23" i="56"/>
  <c r="AV53" i="56"/>
  <c r="AC35" i="56"/>
  <c r="AG43" i="56"/>
  <c r="AX18" i="56"/>
  <c r="Y26" i="56"/>
  <c r="R44" i="11"/>
  <c r="BD44" i="37" s="1"/>
  <c r="AZ47" i="56"/>
  <c r="AA24" i="56"/>
  <c r="P43" i="56"/>
  <c r="AP57" i="56"/>
  <c r="AA53" i="56"/>
  <c r="AL18" i="56"/>
  <c r="BA18" i="56"/>
  <c r="AK13" i="56"/>
  <c r="X26" i="56"/>
  <c r="AT17" i="56"/>
  <c r="AX29" i="37"/>
  <c r="R80" i="11"/>
  <c r="BG27" i="37" s="1"/>
  <c r="AL37" i="37"/>
  <c r="Y45" i="56"/>
  <c r="AL25" i="56"/>
  <c r="AA48" i="56"/>
  <c r="AL13" i="56"/>
  <c r="AN28" i="56"/>
  <c r="AC29" i="56"/>
  <c r="AV33" i="56"/>
  <c r="AO51" i="56"/>
  <c r="AX51" i="56"/>
  <c r="AO11" i="56"/>
  <c r="AP10" i="56"/>
  <c r="AA18" i="56"/>
  <c r="AM49" i="56"/>
  <c r="Y38" i="56"/>
  <c r="BF53" i="37"/>
  <c r="O105" i="11"/>
  <c r="AU52" i="37" s="1"/>
  <c r="AS52" i="56"/>
  <c r="BA11" i="56"/>
  <c r="AM51" i="56"/>
  <c r="BA51" i="56"/>
  <c r="AN11" i="56"/>
  <c r="AC52" i="56"/>
  <c r="AU24" i="56"/>
  <c r="AL49" i="56"/>
  <c r="AF48" i="56"/>
  <c r="W38" i="56"/>
  <c r="T55" i="56"/>
  <c r="AM39" i="56"/>
  <c r="AL8" i="37"/>
  <c r="L74" i="11"/>
  <c r="AI21" i="37" s="1"/>
  <c r="L10" i="11"/>
  <c r="AF10" i="37" s="1"/>
  <c r="Q91" i="11"/>
  <c r="BC38" i="37" s="1"/>
  <c r="AM26" i="56"/>
  <c r="AW56" i="56"/>
  <c r="AQ52" i="56"/>
  <c r="AX11" i="56"/>
  <c r="AX56" i="56"/>
  <c r="AS16" i="56"/>
  <c r="AC21" i="56"/>
  <c r="AE39" i="56"/>
  <c r="AP31" i="56"/>
  <c r="BA38" i="56"/>
  <c r="Z57" i="56"/>
  <c r="AL51" i="56"/>
  <c r="AY51" i="56"/>
  <c r="AL11" i="56"/>
  <c r="Z45" i="56"/>
  <c r="AB52" i="56"/>
  <c r="AT24" i="56"/>
  <c r="AL20" i="56"/>
  <c r="AO49" i="56"/>
  <c r="AC19" i="56"/>
  <c r="AQ36" i="56"/>
  <c r="V38" i="56"/>
  <c r="U55" i="56"/>
  <c r="AO26" i="56"/>
  <c r="AJ39" i="56"/>
  <c r="AY56" i="56"/>
  <c r="AQ16" i="56"/>
  <c r="AV45" i="56"/>
  <c r="AA57" i="56"/>
  <c r="AO40" i="56"/>
  <c r="AT13" i="56"/>
  <c r="AZ51" i="56"/>
  <c r="AC45" i="56"/>
  <c r="AA52" i="56"/>
  <c r="AN20" i="56"/>
  <c r="AN49" i="56"/>
  <c r="AB19" i="56"/>
  <c r="AP36" i="56"/>
  <c r="R55" i="56"/>
  <c r="AK39" i="56"/>
  <c r="AU26" i="56"/>
  <c r="Z46" i="56"/>
  <c r="S17" i="56"/>
  <c r="AL55" i="56"/>
  <c r="BA56" i="56"/>
  <c r="AT45" i="56"/>
  <c r="AY26" i="56"/>
  <c r="BF44" i="37"/>
  <c r="AH39" i="56"/>
  <c r="AT26" i="56"/>
  <c r="AC46" i="56"/>
  <c r="R17" i="56"/>
  <c r="AN55" i="56"/>
  <c r="AZ56" i="56"/>
  <c r="AW36" i="56"/>
  <c r="AW27" i="56"/>
  <c r="P37" i="56"/>
  <c r="Y50" i="56"/>
  <c r="V34" i="56"/>
  <c r="AP38" i="56"/>
  <c r="W30" i="56"/>
  <c r="AX11" i="37"/>
  <c r="AG40" i="56"/>
  <c r="AT36" i="56"/>
  <c r="AF54" i="56"/>
  <c r="AS32" i="56"/>
  <c r="AU27" i="56"/>
  <c r="X50" i="56"/>
  <c r="S46" i="56"/>
  <c r="AO32" i="56"/>
  <c r="AZ48" i="56"/>
  <c r="AE40" i="56"/>
  <c r="AD54" i="56"/>
  <c r="AW41" i="56"/>
  <c r="AZ28" i="56"/>
  <c r="AR32" i="56"/>
  <c r="AT27" i="56"/>
  <c r="AJ40" i="56"/>
  <c r="W50" i="56"/>
  <c r="AM32" i="56"/>
  <c r="AD40" i="56"/>
  <c r="S26" i="56"/>
  <c r="BA47" i="56"/>
  <c r="R34" i="56"/>
  <c r="AB30" i="56"/>
  <c r="AE54" i="56"/>
  <c r="AT41" i="56"/>
  <c r="BA28" i="56"/>
  <c r="AS14" i="56"/>
  <c r="P46" i="56"/>
  <c r="AQ32" i="56"/>
  <c r="AX31" i="56"/>
  <c r="AX30" i="56"/>
  <c r="BA46" i="56"/>
  <c r="V50" i="56"/>
  <c r="AX20" i="56"/>
  <c r="AR11" i="56"/>
  <c r="AN32" i="56"/>
  <c r="AM42" i="56"/>
  <c r="N131" i="11"/>
  <c r="AH28" i="56" s="1"/>
  <c r="L120" i="11"/>
  <c r="L67" i="11" s="1"/>
  <c r="AI14" i="37" s="1"/>
  <c r="P31" i="56"/>
  <c r="Y49" i="56"/>
  <c r="AY13" i="56"/>
  <c r="V16" i="56"/>
  <c r="Q48" i="56"/>
  <c r="AR15" i="56"/>
  <c r="AJ54" i="56"/>
  <c r="BA48" i="56"/>
  <c r="AV15" i="56"/>
  <c r="AX17" i="37"/>
  <c r="Q155" i="11"/>
  <c r="AW52" i="56" s="1"/>
  <c r="L131" i="11"/>
  <c r="L78" i="11" s="1"/>
  <c r="L25" i="11" s="1"/>
  <c r="K83" i="11"/>
  <c r="AE30" i="37" s="1"/>
  <c r="N119" i="11"/>
  <c r="AJ16" i="56" s="1"/>
  <c r="M156" i="11"/>
  <c r="AF53" i="56" s="1"/>
  <c r="N130" i="11"/>
  <c r="AI27" i="56" s="1"/>
  <c r="M145" i="11"/>
  <c r="AL39" i="37" s="1"/>
  <c r="AM37" i="37"/>
  <c r="N135" i="11"/>
  <c r="AP29" i="37" s="1"/>
  <c r="N89" i="11"/>
  <c r="AI39" i="56"/>
  <c r="V45" i="56"/>
  <c r="AL16" i="56"/>
  <c r="AP52" i="56"/>
  <c r="AX47" i="56"/>
  <c r="AZ11" i="56"/>
  <c r="AO55" i="56"/>
  <c r="AN25" i="56"/>
  <c r="AA30" i="56"/>
  <c r="AP16" i="56"/>
  <c r="AB24" i="56"/>
  <c r="AY50" i="56"/>
  <c r="AU41" i="56"/>
  <c r="AZ26" i="56"/>
  <c r="Q31" i="56"/>
  <c r="AV19" i="56"/>
  <c r="AW21" i="56"/>
  <c r="O43" i="56"/>
  <c r="AT46" i="56"/>
  <c r="AZ54" i="56"/>
  <c r="AW13" i="56"/>
  <c r="AT10" i="56"/>
  <c r="BA22" i="56"/>
  <c r="AZ24" i="56"/>
  <c r="AB53" i="56"/>
  <c r="X49" i="56"/>
  <c r="W15" i="56"/>
  <c r="AQ10" i="56"/>
  <c r="X13" i="56"/>
  <c r="AN18" i="56"/>
  <c r="AZ20" i="56"/>
  <c r="Q34" i="56"/>
  <c r="AR38" i="56"/>
  <c r="BA13" i="56"/>
  <c r="AE48" i="56"/>
  <c r="Z35" i="56"/>
  <c r="AS45" i="56"/>
  <c r="AN24" i="56"/>
  <c r="P48" i="56"/>
  <c r="Q132" i="11"/>
  <c r="AV29" i="56" s="1"/>
  <c r="Q145" i="11"/>
  <c r="AT42" i="56" s="1"/>
  <c r="O133" i="11"/>
  <c r="AM30" i="56" s="1"/>
  <c r="N156" i="11"/>
  <c r="AH53" i="56" s="1"/>
  <c r="Q121" i="11"/>
  <c r="Q68" i="11" s="1"/>
  <c r="BC15" i="37" s="1"/>
  <c r="M124" i="11"/>
  <c r="M71" i="11" s="1"/>
  <c r="M18" i="11" s="1"/>
  <c r="M130" i="11"/>
  <c r="AD27" i="56" s="1"/>
  <c r="N145" i="11"/>
  <c r="AP39" i="37" s="1"/>
  <c r="AX50" i="56"/>
  <c r="AX26" i="56"/>
  <c r="AC47" i="56"/>
  <c r="AG39" i="56"/>
  <c r="AV21" i="56"/>
  <c r="N43" i="56"/>
  <c r="AV46" i="56"/>
  <c r="AV13" i="56"/>
  <c r="AE11" i="56"/>
  <c r="O17" i="56"/>
  <c r="AX22" i="56"/>
  <c r="AI29" i="56"/>
  <c r="W49" i="56"/>
  <c r="V15" i="56"/>
  <c r="N34" i="56"/>
  <c r="AU55" i="56"/>
  <c r="AS38" i="56"/>
  <c r="AU23" i="56"/>
  <c r="AZ13" i="56"/>
  <c r="AR19" i="56"/>
  <c r="AD48" i="56"/>
  <c r="AC38" i="56"/>
  <c r="AB35" i="56"/>
  <c r="AQ45" i="56"/>
  <c r="AM24" i="56"/>
  <c r="AY18" i="56"/>
  <c r="O48" i="56"/>
  <c r="V11" i="56"/>
  <c r="AP15" i="56"/>
  <c r="Z26" i="56"/>
  <c r="AN39" i="56"/>
  <c r="AX48" i="56"/>
  <c r="AU17" i="56"/>
  <c r="Q147" i="11"/>
  <c r="BB41" i="37" s="1"/>
  <c r="P70" i="11"/>
  <c r="P17" i="11" s="1"/>
  <c r="Q151" i="11"/>
  <c r="AW48" i="56" s="1"/>
  <c r="N154" i="11"/>
  <c r="AI51" i="56" s="1"/>
  <c r="M147" i="11"/>
  <c r="AE44" i="56" s="1"/>
  <c r="N127" i="11"/>
  <c r="N74" i="11" s="1"/>
  <c r="AQ21" i="37" s="1"/>
  <c r="N113" i="11"/>
  <c r="N60" i="11" s="1"/>
  <c r="N7" i="11" s="1"/>
  <c r="Y39" i="56"/>
  <c r="T43" i="56"/>
  <c r="AM40" i="56"/>
  <c r="AG11" i="56"/>
  <c r="Q17" i="56"/>
  <c r="AZ30" i="56"/>
  <c r="AZ22" i="56"/>
  <c r="AH29" i="56"/>
  <c r="V49" i="56"/>
  <c r="AQ29" i="56"/>
  <c r="Y15" i="56"/>
  <c r="AZ46" i="56"/>
  <c r="AU11" i="56"/>
  <c r="AY43" i="56"/>
  <c r="AF37" i="56"/>
  <c r="P34" i="56"/>
  <c r="V23" i="56"/>
  <c r="AX13" i="56"/>
  <c r="AB26" i="56"/>
  <c r="Q131" i="11"/>
  <c r="AT28" i="56" s="1"/>
  <c r="L117" i="11"/>
  <c r="Z14" i="56" s="1"/>
  <c r="P133" i="11"/>
  <c r="AQ30" i="56" s="1"/>
  <c r="O137" i="11"/>
  <c r="O84" i="11" s="1"/>
  <c r="O31" i="11" s="1"/>
  <c r="AR31" i="37" s="1"/>
  <c r="O141" i="11"/>
  <c r="O88" i="11" s="1"/>
  <c r="AU35" i="37" s="1"/>
  <c r="M126" i="11"/>
  <c r="AD23" i="56" s="1"/>
  <c r="M133" i="11"/>
  <c r="AD30" i="56" s="1"/>
  <c r="N155" i="11"/>
  <c r="N102" i="11" s="1"/>
  <c r="N49" i="11" s="1"/>
  <c r="O117" i="11"/>
  <c r="O64" i="11" s="1"/>
  <c r="O11" i="11" s="1"/>
  <c r="AR11" i="37" s="1"/>
  <c r="AU56" i="56"/>
  <c r="AW26" i="56"/>
  <c r="W39" i="56"/>
  <c r="AV36" i="56"/>
  <c r="AC24" i="56"/>
  <c r="AU45" i="56"/>
  <c r="AO13" i="56"/>
  <c r="AH34" i="56"/>
  <c r="AT30" i="56"/>
  <c r="AO28" i="56"/>
  <c r="AS39" i="56"/>
  <c r="Z47" i="56"/>
  <c r="AF39" i="56"/>
  <c r="AY28" i="56"/>
  <c r="AP21" i="56"/>
  <c r="S43" i="56"/>
  <c r="AZ38" i="56"/>
  <c r="AW33" i="56"/>
  <c r="AL40" i="56"/>
  <c r="AP32" i="56"/>
  <c r="Z36" i="56"/>
  <c r="AF11" i="56"/>
  <c r="AR57" i="56"/>
  <c r="P17" i="56"/>
  <c r="AY30" i="56"/>
  <c r="AY22" i="56"/>
  <c r="AK29" i="56"/>
  <c r="BA27" i="56"/>
  <c r="AP29" i="56"/>
  <c r="Q10" i="56"/>
  <c r="X15" i="56"/>
  <c r="AB45" i="56"/>
  <c r="AY46" i="56"/>
  <c r="AT11" i="56"/>
  <c r="Z52" i="56"/>
  <c r="AW24" i="56"/>
  <c r="AX43" i="56"/>
  <c r="AE37" i="56"/>
  <c r="O34" i="56"/>
  <c r="W23" i="56"/>
  <c r="AW55" i="56"/>
  <c r="AQ42" i="56"/>
  <c r="AW23" i="56"/>
  <c r="AU53" i="56"/>
  <c r="AS19" i="56"/>
  <c r="Y53" i="56"/>
  <c r="AB38" i="56"/>
  <c r="X35" i="56"/>
  <c r="X32" i="56"/>
  <c r="AZ18" i="56"/>
  <c r="U46" i="56"/>
  <c r="S55" i="56"/>
  <c r="X11" i="56"/>
  <c r="AY42" i="56"/>
  <c r="AA26" i="56"/>
  <c r="AL42" i="56"/>
  <c r="AW17" i="56"/>
  <c r="Q154" i="11"/>
  <c r="BB48" i="37" s="1"/>
  <c r="O155" i="11"/>
  <c r="O102" i="11" s="1"/>
  <c r="AU49" i="37" s="1"/>
  <c r="N134" i="11"/>
  <c r="AH31" i="56" s="1"/>
  <c r="M134" i="11"/>
  <c r="AE31" i="56" s="1"/>
  <c r="O60" i="11"/>
  <c r="O7" i="11" s="1"/>
  <c r="AR7" i="37" s="1"/>
  <c r="AF40" i="56"/>
  <c r="U26" i="56"/>
  <c r="AT56" i="56"/>
  <c r="AV26" i="56"/>
  <c r="AA46" i="56"/>
  <c r="T17" i="56"/>
  <c r="S34" i="56"/>
  <c r="X39" i="56"/>
  <c r="AC48" i="56"/>
  <c r="AU36" i="56"/>
  <c r="AW45" i="56"/>
  <c r="AN13" i="56"/>
  <c r="AW30" i="56"/>
  <c r="AR39" i="56"/>
  <c r="AD39" i="56"/>
  <c r="AS31" i="56"/>
  <c r="AX28" i="56"/>
  <c r="U43" i="56"/>
  <c r="AT33" i="56"/>
  <c r="N33" i="56"/>
  <c r="AN40" i="56"/>
  <c r="AC36" i="56"/>
  <c r="AQ57" i="56"/>
  <c r="BA30" i="56"/>
  <c r="Z34" i="56"/>
  <c r="AY27" i="56"/>
  <c r="AS29" i="56"/>
  <c r="O10" i="56"/>
  <c r="AO47" i="56"/>
  <c r="AA45" i="56"/>
  <c r="AX46" i="56"/>
  <c r="AM15" i="56"/>
  <c r="AW11" i="56"/>
  <c r="BA43" i="56"/>
  <c r="AW14" i="56"/>
  <c r="AD37" i="56"/>
  <c r="Y23" i="56"/>
  <c r="AS42" i="56"/>
  <c r="AV23" i="56"/>
  <c r="AT53" i="56"/>
  <c r="X53" i="56"/>
  <c r="W35" i="56"/>
  <c r="Y32" i="56"/>
  <c r="T46" i="56"/>
  <c r="AZ42" i="56"/>
  <c r="AC26" i="56"/>
  <c r="AN42" i="56"/>
  <c r="AV17" i="56"/>
  <c r="Q123" i="11"/>
  <c r="BB17" i="37" s="1"/>
  <c r="K127" i="11"/>
  <c r="V24" i="56" s="1"/>
  <c r="K143" i="11"/>
  <c r="W40" i="56" s="1"/>
  <c r="Q160" i="11"/>
  <c r="Q107" i="11" s="1"/>
  <c r="Q54" i="11" s="1"/>
  <c r="AH37" i="37"/>
  <c r="K122" i="11"/>
  <c r="K69" i="11" s="1"/>
  <c r="K16" i="11" s="1"/>
  <c r="M132" i="11"/>
  <c r="AF29" i="56" s="1"/>
  <c r="M117" i="11"/>
  <c r="AD14" i="56" s="1"/>
  <c r="M129" i="11"/>
  <c r="AE26" i="56" s="1"/>
  <c r="N147" i="11"/>
  <c r="AH44" i="56" s="1"/>
  <c r="N117" i="11"/>
  <c r="N64" i="11" s="1"/>
  <c r="AQ11" i="37" s="1"/>
  <c r="O160" i="11"/>
  <c r="O107" i="11" s="1"/>
  <c r="AU54" i="37" s="1"/>
  <c r="P127" i="11"/>
  <c r="AX21" i="37" s="1"/>
  <c r="AV56" i="56"/>
  <c r="Z27" i="56"/>
  <c r="U20" i="56"/>
  <c r="V39" i="56"/>
  <c r="BA52" i="56"/>
  <c r="Q45" i="56"/>
  <c r="Q20" i="56"/>
  <c r="AY29" i="56"/>
  <c r="P33" i="56"/>
  <c r="N54" i="56"/>
  <c r="AC34" i="56"/>
  <c r="N10" i="56"/>
  <c r="AM47" i="56"/>
  <c r="AO15" i="56"/>
  <c r="AV11" i="56"/>
  <c r="AV14" i="56"/>
  <c r="AG37" i="56"/>
  <c r="X23" i="56"/>
  <c r="AA19" i="56"/>
  <c r="AR42" i="56"/>
  <c r="AW53" i="56"/>
  <c r="W53" i="56"/>
  <c r="Y35" i="56"/>
  <c r="AR36" i="56"/>
  <c r="V32" i="56"/>
  <c r="O122" i="11"/>
  <c r="AO19" i="56" s="1"/>
  <c r="K149" i="11"/>
  <c r="X46" i="56" s="1"/>
  <c r="K134" i="11"/>
  <c r="K81" i="11" s="1"/>
  <c r="K28" i="11" s="1"/>
  <c r="J145" i="11"/>
  <c r="Q141" i="11"/>
  <c r="Q88" i="11" s="1"/>
  <c r="BC35" i="37" s="1"/>
  <c r="P138" i="11"/>
  <c r="AR35" i="56" s="1"/>
  <c r="AC27" i="56"/>
  <c r="T20" i="56"/>
  <c r="AZ52" i="56"/>
  <c r="P45" i="56"/>
  <c r="AA21" i="56"/>
  <c r="N20" i="56"/>
  <c r="AR31" i="56"/>
  <c r="AX29" i="56"/>
  <c r="AR14" i="56"/>
  <c r="AQ47" i="56"/>
  <c r="O33" i="56"/>
  <c r="O54" i="56"/>
  <c r="AB34" i="56"/>
  <c r="AL47" i="56"/>
  <c r="AN15" i="56"/>
  <c r="AU14" i="56"/>
  <c r="BA14" i="56"/>
  <c r="AY21" i="56"/>
  <c r="W26" i="56"/>
  <c r="BA42" i="56"/>
  <c r="AF43" i="56"/>
  <c r="AO42" i="56"/>
  <c r="Q150" i="11"/>
  <c r="BB44" i="37" s="1"/>
  <c r="N152" i="11"/>
  <c r="N99" i="11" s="1"/>
  <c r="AQ46" i="37" s="1"/>
  <c r="N129" i="11"/>
  <c r="AP23" i="37" s="1"/>
  <c r="N148" i="11"/>
  <c r="N95" i="11" s="1"/>
  <c r="N42" i="11" s="1"/>
  <c r="L118" i="11"/>
  <c r="L65" i="11" s="1"/>
  <c r="AI12" i="37" s="1"/>
  <c r="P151" i="11"/>
  <c r="P98" i="11" s="1"/>
  <c r="AY45" i="37" s="1"/>
  <c r="BH51" i="37"/>
  <c r="BB54" i="56"/>
  <c r="P91" i="11"/>
  <c r="P38" i="11" s="1"/>
  <c r="AV38" i="37" s="1"/>
  <c r="Y33" i="56"/>
  <c r="AS20" i="56"/>
  <c r="AA27" i="56"/>
  <c r="U17" i="56"/>
  <c r="S20" i="56"/>
  <c r="U34" i="56"/>
  <c r="Z48" i="56"/>
  <c r="AA40" i="56"/>
  <c r="AY52" i="56"/>
  <c r="AL10" i="56"/>
  <c r="N45" i="56"/>
  <c r="AG18" i="56"/>
  <c r="AS41" i="56"/>
  <c r="Z21" i="56"/>
  <c r="O20" i="56"/>
  <c r="AQ31" i="56"/>
  <c r="AV43" i="56"/>
  <c r="AZ29" i="56"/>
  <c r="AQ14" i="56"/>
  <c r="R23" i="56"/>
  <c r="AP47" i="56"/>
  <c r="Q33" i="56"/>
  <c r="Q54" i="56"/>
  <c r="AW54" i="56"/>
  <c r="AA56" i="56"/>
  <c r="AE13" i="56"/>
  <c r="AN47" i="56"/>
  <c r="AL15" i="56"/>
  <c r="AL29" i="56"/>
  <c r="AQ28" i="56"/>
  <c r="AY33" i="56"/>
  <c r="AY14" i="56"/>
  <c r="AX21" i="56"/>
  <c r="BA57" i="56"/>
  <c r="AZ44" i="56"/>
  <c r="Q153" i="11"/>
  <c r="AU50" i="56" s="1"/>
  <c r="O139" i="11"/>
  <c r="O86" i="11" s="1"/>
  <c r="O33" i="11" s="1"/>
  <c r="L128" i="11"/>
  <c r="AB25" i="56" s="1"/>
  <c r="L157" i="11"/>
  <c r="AH51" i="37" s="1"/>
  <c r="P126" i="11"/>
  <c r="P73" i="11" s="1"/>
  <c r="P20" i="11" s="1"/>
  <c r="K151" i="11"/>
  <c r="K98" i="11" s="1"/>
  <c r="K45" i="11" s="1"/>
  <c r="AB45" i="37" s="1"/>
  <c r="J127" i="11"/>
  <c r="M131" i="11"/>
  <c r="AE28" i="56" s="1"/>
  <c r="N128" i="11"/>
  <c r="N75" i="11" s="1"/>
  <c r="AQ22" i="37" s="1"/>
  <c r="O138" i="11"/>
  <c r="O85" i="11" s="1"/>
  <c r="AU32" i="37" s="1"/>
  <c r="BH22" i="37"/>
  <c r="BB25" i="56"/>
  <c r="V33" i="56"/>
  <c r="AR20" i="56"/>
  <c r="AB27" i="56"/>
  <c r="R20" i="56"/>
  <c r="Z40" i="56"/>
  <c r="AX52" i="56"/>
  <c r="AO10" i="56"/>
  <c r="AF18" i="56"/>
  <c r="AP41" i="56"/>
  <c r="AB21" i="56"/>
  <c r="AT43" i="56"/>
  <c r="AP14" i="56"/>
  <c r="U23" i="56"/>
  <c r="Q46" i="56"/>
  <c r="AU54" i="56"/>
  <c r="Z56" i="56"/>
  <c r="AG13" i="56"/>
  <c r="AN29" i="56"/>
  <c r="AS28" i="56"/>
  <c r="BA33" i="56"/>
  <c r="Z19" i="56"/>
  <c r="AS34" i="56"/>
  <c r="AS11" i="56"/>
  <c r="AX14" i="56"/>
  <c r="Y30" i="56"/>
  <c r="BA21" i="56"/>
  <c r="AY57" i="56"/>
  <c r="AS36" i="56"/>
  <c r="Y16" i="56"/>
  <c r="AX44" i="56"/>
  <c r="V26" i="56"/>
  <c r="AI54" i="56"/>
  <c r="AU15" i="56"/>
  <c r="Q134" i="11"/>
  <c r="AV31" i="56" s="1"/>
  <c r="O148" i="11"/>
  <c r="O95" i="11" s="1"/>
  <c r="O42" i="11" s="1"/>
  <c r="O124" i="11"/>
  <c r="O71" i="11" s="1"/>
  <c r="O18" i="11" s="1"/>
  <c r="N133" i="11"/>
  <c r="AH30" i="56" s="1"/>
  <c r="BH25" i="37"/>
  <c r="BB28" i="56"/>
  <c r="W33" i="56"/>
  <c r="AQ20" i="56"/>
  <c r="AC40" i="56"/>
  <c r="AN10" i="56"/>
  <c r="AE18" i="56"/>
  <c r="AR41" i="56"/>
  <c r="O31" i="56"/>
  <c r="AW43" i="56"/>
  <c r="S23" i="56"/>
  <c r="AC57" i="56"/>
  <c r="O46" i="56"/>
  <c r="AY54" i="56"/>
  <c r="AT54" i="56"/>
  <c r="AY31" i="56"/>
  <c r="AD34" i="56"/>
  <c r="AW10" i="56"/>
  <c r="AC56" i="56"/>
  <c r="AC53" i="56"/>
  <c r="AO41" i="56"/>
  <c r="AB31" i="56"/>
  <c r="AF13" i="56"/>
  <c r="AI23" i="56"/>
  <c r="W13" i="56"/>
  <c r="AM29" i="56"/>
  <c r="W34" i="56"/>
  <c r="AY20" i="56"/>
  <c r="AR28" i="56"/>
  <c r="AX33" i="56"/>
  <c r="AR34" i="56"/>
  <c r="AZ14" i="56"/>
  <c r="AZ21" i="56"/>
  <c r="AX57" i="56"/>
  <c r="X16" i="56"/>
  <c r="AY44" i="56"/>
  <c r="AH54" i="56"/>
  <c r="AT15" i="56"/>
  <c r="N150" i="11"/>
  <c r="AI47" i="56" s="1"/>
  <c r="N144" i="11"/>
  <c r="AP38" i="37" s="1"/>
  <c r="M128" i="11"/>
  <c r="M75" i="11" s="1"/>
  <c r="AM22" i="37" s="1"/>
  <c r="BB23" i="37"/>
  <c r="K146" i="11"/>
  <c r="X43" i="56" s="1"/>
  <c r="Q104" i="11"/>
  <c r="Q51" i="11" s="1"/>
  <c r="AZ51" i="37" s="1"/>
  <c r="K124" i="11"/>
  <c r="Y21" i="56" s="1"/>
  <c r="Q125" i="11"/>
  <c r="Q72" i="11" s="1"/>
  <c r="BC19" i="37" s="1"/>
  <c r="BH11" i="37"/>
  <c r="BB14" i="56"/>
  <c r="AY11" i="37"/>
  <c r="AL26" i="56"/>
  <c r="X33" i="56"/>
  <c r="AR52" i="56"/>
  <c r="AY11" i="56"/>
  <c r="AM55" i="56"/>
  <c r="AO25" i="56"/>
  <c r="AB40" i="56"/>
  <c r="BA50" i="56"/>
  <c r="AM10" i="56"/>
  <c r="AV41" i="56"/>
  <c r="AQ41" i="56"/>
  <c r="BA26" i="56"/>
  <c r="AU43" i="56"/>
  <c r="AT21" i="56"/>
  <c r="Q43" i="56"/>
  <c r="T23" i="56"/>
  <c r="AW46" i="56"/>
  <c r="AB57" i="56"/>
  <c r="N46" i="56"/>
  <c r="AX54" i="56"/>
  <c r="AV54" i="56"/>
  <c r="AU13" i="56"/>
  <c r="AF34" i="56"/>
  <c r="AV10" i="56"/>
  <c r="AB56" i="56"/>
  <c r="AL41" i="56"/>
  <c r="AA31" i="56"/>
  <c r="AD13" i="56"/>
  <c r="AS10" i="56"/>
  <c r="V13" i="56"/>
  <c r="AO29" i="56"/>
  <c r="Y34" i="56"/>
  <c r="BA20" i="56"/>
  <c r="AP28" i="56"/>
  <c r="X10" i="56"/>
  <c r="AZ33" i="56"/>
  <c r="AQ38" i="56"/>
  <c r="AQ34" i="56"/>
  <c r="AQ11" i="56"/>
  <c r="W16" i="56"/>
  <c r="AH13" i="56"/>
  <c r="BA44" i="56"/>
  <c r="AS15" i="56"/>
  <c r="AY48" i="56"/>
  <c r="AW15" i="56"/>
  <c r="C166" i="11"/>
  <c r="K65" i="11"/>
  <c r="K12" i="11" s="1"/>
  <c r="BG37" i="37"/>
  <c r="BF37" i="37"/>
  <c r="C197" i="11"/>
  <c r="C190" i="11"/>
  <c r="BF18" i="37"/>
  <c r="M180" i="11"/>
  <c r="K130" i="11"/>
  <c r="K77" i="11" s="1"/>
  <c r="C183" i="11"/>
  <c r="C178" i="11"/>
  <c r="C199" i="11"/>
  <c r="I126" i="11"/>
  <c r="I81" i="11"/>
  <c r="Q28" i="37" s="1"/>
  <c r="R72" i="11"/>
  <c r="C186" i="11"/>
  <c r="I145" i="11"/>
  <c r="C198" i="11"/>
  <c r="I15" i="11"/>
  <c r="I53" i="11"/>
  <c r="C177" i="11"/>
  <c r="I95" i="11"/>
  <c r="Q42" i="37" s="1"/>
  <c r="I50" i="11"/>
  <c r="K121" i="11"/>
  <c r="AD15" i="37" s="1"/>
  <c r="C174" i="11"/>
  <c r="I70" i="11"/>
  <c r="K132" i="11"/>
  <c r="AD26" i="37" s="1"/>
  <c r="C185" i="11"/>
  <c r="I98" i="11"/>
  <c r="Q45" i="37" s="1"/>
  <c r="BF11" i="37"/>
  <c r="K155" i="11"/>
  <c r="AD49" i="37" s="1"/>
  <c r="I104" i="11"/>
  <c r="Q51" i="37" s="1"/>
  <c r="C196" i="11"/>
  <c r="I87" i="11"/>
  <c r="Q34" i="37" s="1"/>
  <c r="C140" i="11"/>
  <c r="K150" i="11"/>
  <c r="K97" i="11" s="1"/>
  <c r="R128" i="11"/>
  <c r="R75" i="11" s="1"/>
  <c r="I60" i="11"/>
  <c r="Q7" i="37" s="1"/>
  <c r="K89" i="11"/>
  <c r="C142" i="11"/>
  <c r="K139" i="11"/>
  <c r="V36" i="56" s="1"/>
  <c r="C192" i="11"/>
  <c r="I127" i="11"/>
  <c r="I129" i="11"/>
  <c r="C182" i="11"/>
  <c r="I158" i="11"/>
  <c r="AD13" i="37"/>
  <c r="C200" i="11"/>
  <c r="BF10" i="37"/>
  <c r="C116" i="11"/>
  <c r="C209" i="11"/>
  <c r="K160" i="11"/>
  <c r="AD54" i="37" s="1"/>
  <c r="K159" i="11"/>
  <c r="K106" i="11" s="1"/>
  <c r="M154" i="11"/>
  <c r="C207" i="11"/>
  <c r="K99" i="11"/>
  <c r="C187" i="11"/>
  <c r="C176" i="11"/>
  <c r="C191" i="11"/>
  <c r="M188" i="11"/>
  <c r="K173" i="11"/>
  <c r="M206" i="11"/>
  <c r="O204" i="11"/>
  <c r="M208" i="11"/>
  <c r="M201" i="11"/>
  <c r="M175" i="11"/>
  <c r="N211" i="11"/>
  <c r="N189" i="11"/>
  <c r="M144" i="11"/>
  <c r="N194" i="11"/>
  <c r="N212" i="11"/>
  <c r="M202" i="11"/>
  <c r="M194" i="11"/>
  <c r="M171" i="11"/>
  <c r="M189" i="11"/>
  <c r="M211" i="11"/>
  <c r="M203" i="11"/>
  <c r="M205" i="11"/>
  <c r="N173" i="11"/>
  <c r="N202" i="11"/>
  <c r="N171" i="11"/>
  <c r="M172" i="11"/>
  <c r="M213" i="11"/>
  <c r="M173" i="11"/>
  <c r="M212" i="11"/>
  <c r="N213" i="11"/>
  <c r="N206" i="11"/>
  <c r="N175" i="11"/>
  <c r="O179" i="11"/>
  <c r="F47" i="11"/>
  <c r="M47" i="37"/>
  <c r="AZ32" i="37"/>
  <c r="BD8" i="37"/>
  <c r="BD50" i="37"/>
  <c r="AZ42" i="37"/>
  <c r="BD29" i="37"/>
  <c r="BD37" i="37"/>
  <c r="BD7" i="37"/>
  <c r="AZ36" i="37"/>
  <c r="BD47" i="37"/>
  <c r="AZ27" i="37"/>
  <c r="BD45" i="37"/>
  <c r="AZ46" i="37"/>
  <c r="BD53" i="37"/>
  <c r="BG11" i="37"/>
  <c r="BD39" i="37"/>
  <c r="BG10" i="37"/>
  <c r="AZ34" i="37"/>
  <c r="AZ13" i="37"/>
  <c r="BD49" i="37"/>
  <c r="BD40" i="37"/>
  <c r="AZ29" i="37"/>
  <c r="AZ43" i="37"/>
  <c r="AZ8" i="37"/>
  <c r="AZ40" i="37"/>
  <c r="AV34" i="37"/>
  <c r="AR8" i="37"/>
  <c r="AV26" i="37"/>
  <c r="AV18" i="37"/>
  <c r="AV46" i="37"/>
  <c r="AV28" i="37"/>
  <c r="AR29" i="37"/>
  <c r="AR25" i="37"/>
  <c r="AR51" i="37"/>
  <c r="AV25" i="37"/>
  <c r="AV39" i="37"/>
  <c r="AV23" i="37"/>
  <c r="AR13" i="37"/>
  <c r="AR38" i="37"/>
  <c r="AR23" i="37"/>
  <c r="AV9" i="37"/>
  <c r="AJ36" i="37"/>
  <c r="AJ55" i="37"/>
  <c r="AN19" i="37"/>
  <c r="AJ17" i="37"/>
  <c r="AN40" i="37"/>
  <c r="AN55" i="37"/>
  <c r="AJ9" i="37"/>
  <c r="AN33" i="37"/>
  <c r="AF26" i="37"/>
  <c r="AB17" i="37"/>
  <c r="AB31" i="37"/>
  <c r="AF23" i="37"/>
  <c r="AF20" i="37"/>
  <c r="AB20" i="37"/>
  <c r="AF24" i="37"/>
  <c r="K13" i="11"/>
  <c r="AF8" i="37"/>
  <c r="AF46" i="37"/>
  <c r="AB29" i="37"/>
  <c r="AE13" i="37"/>
  <c r="AF13" i="37"/>
  <c r="AB23" i="37"/>
  <c r="AF54" i="37"/>
  <c r="AF52" i="37"/>
  <c r="AF49" i="37"/>
  <c r="AF34" i="37"/>
  <c r="AF16" i="37"/>
  <c r="Q181" i="11"/>
  <c r="K210" i="11"/>
  <c r="R10" i="11"/>
  <c r="BC33" i="37"/>
  <c r="Q33" i="11"/>
  <c r="K181" i="11"/>
  <c r="K184" i="11"/>
  <c r="K170" i="11"/>
  <c r="Q143" i="11"/>
  <c r="R11" i="11"/>
  <c r="AD50" i="37"/>
  <c r="K103" i="11"/>
  <c r="Q112" i="11"/>
  <c r="AT9" i="56" s="1"/>
  <c r="N55" i="37"/>
  <c r="K34" i="11"/>
  <c r="AE34" i="37"/>
  <c r="R18" i="11"/>
  <c r="BG18" i="37"/>
  <c r="I26" i="11"/>
  <c r="K85" i="11"/>
  <c r="AD32" i="37"/>
  <c r="I44" i="11"/>
  <c r="N41" i="37"/>
  <c r="N49" i="37"/>
  <c r="N38" i="37"/>
  <c r="R215" i="11"/>
  <c r="R112" i="11"/>
  <c r="BA9" i="56" s="1"/>
  <c r="N19" i="37"/>
  <c r="I16" i="11"/>
  <c r="M113" i="11"/>
  <c r="I48" i="11"/>
  <c r="I35" i="11"/>
  <c r="N22" i="37"/>
  <c r="I27" i="11"/>
  <c r="N18" i="37"/>
  <c r="N24" i="37"/>
  <c r="BG48" i="37" l="1"/>
  <c r="C55" i="11"/>
  <c r="N9" i="37"/>
  <c r="N8" i="37"/>
  <c r="N25" i="37"/>
  <c r="N50" i="37"/>
  <c r="N53" i="37"/>
  <c r="N15" i="37"/>
  <c r="BD42" i="37"/>
  <c r="N29" i="37"/>
  <c r="I43" i="11"/>
  <c r="J14" i="11"/>
  <c r="R14" i="37" s="1"/>
  <c r="I40" i="11"/>
  <c r="J52" i="11"/>
  <c r="R52" i="37" s="1"/>
  <c r="I30" i="11"/>
  <c r="J20" i="11"/>
  <c r="R20" i="37" s="1"/>
  <c r="J31" i="11"/>
  <c r="R31" i="37" s="1"/>
  <c r="I31" i="11"/>
  <c r="J92" i="11"/>
  <c r="T39" i="37"/>
  <c r="O42" i="56"/>
  <c r="P39" i="37"/>
  <c r="J17" i="11"/>
  <c r="R17" i="37" s="1"/>
  <c r="U17" i="37"/>
  <c r="P23" i="56"/>
  <c r="P20" i="37"/>
  <c r="J43" i="11"/>
  <c r="R43" i="37" s="1"/>
  <c r="U43" i="37"/>
  <c r="I17" i="11"/>
  <c r="Q17" i="37"/>
  <c r="J34" i="11"/>
  <c r="R34" i="37" s="1"/>
  <c r="U34" i="37"/>
  <c r="P55" i="56"/>
  <c r="P52" i="37"/>
  <c r="J23" i="11"/>
  <c r="R23" i="37" s="1"/>
  <c r="U23" i="37"/>
  <c r="N26" i="56"/>
  <c r="P23" i="37"/>
  <c r="N24" i="56"/>
  <c r="P21" i="37"/>
  <c r="J74" i="11"/>
  <c r="U21" i="37" s="1"/>
  <c r="T21" i="37"/>
  <c r="J40" i="11"/>
  <c r="R40" i="37" s="1"/>
  <c r="U40" i="37"/>
  <c r="Q11" i="11"/>
  <c r="AZ11" i="37" s="1"/>
  <c r="AU36" i="37"/>
  <c r="O21" i="11"/>
  <c r="AR21" i="37" s="1"/>
  <c r="AU28" i="37"/>
  <c r="AE27" i="37"/>
  <c r="BG54" i="37"/>
  <c r="AY33" i="37"/>
  <c r="O15" i="11"/>
  <c r="AR15" i="37" s="1"/>
  <c r="N37" i="11"/>
  <c r="AN37" i="37" s="1"/>
  <c r="AI50" i="37"/>
  <c r="N26" i="11"/>
  <c r="AN26" i="37" s="1"/>
  <c r="AE9" i="37"/>
  <c r="N11" i="11"/>
  <c r="AN11" i="37" s="1"/>
  <c r="BG41" i="37"/>
  <c r="Q10" i="11"/>
  <c r="AZ10" i="37" s="1"/>
  <c r="K9" i="11"/>
  <c r="C9" i="11" s="1"/>
  <c r="AY12" i="37"/>
  <c r="O69" i="11"/>
  <c r="O16" i="11" s="1"/>
  <c r="AH11" i="37"/>
  <c r="BG30" i="37"/>
  <c r="K10" i="11"/>
  <c r="AL50" i="37"/>
  <c r="BG12" i="37"/>
  <c r="K42" i="11"/>
  <c r="AB42" i="37" s="1"/>
  <c r="AW31" i="56"/>
  <c r="AI32" i="37"/>
  <c r="C63" i="11"/>
  <c r="BG17" i="37"/>
  <c r="R35" i="11"/>
  <c r="BD35" i="37" s="1"/>
  <c r="Q101" i="11"/>
  <c r="Q48" i="11" s="1"/>
  <c r="Y43" i="56"/>
  <c r="AU48" i="37"/>
  <c r="N21" i="11"/>
  <c r="AN21" i="37" s="1"/>
  <c r="Q102" i="11"/>
  <c r="Q49" i="11" s="1"/>
  <c r="AD16" i="37"/>
  <c r="AI25" i="37"/>
  <c r="BB49" i="37"/>
  <c r="AE28" i="37"/>
  <c r="AE16" i="37"/>
  <c r="AQ20" i="37"/>
  <c r="AV20" i="56"/>
  <c r="AI31" i="37"/>
  <c r="L35" i="11"/>
  <c r="AF35" i="37" s="1"/>
  <c r="AS23" i="56"/>
  <c r="AI44" i="56"/>
  <c r="AI43" i="37"/>
  <c r="AD43" i="37"/>
  <c r="AL20" i="37"/>
  <c r="AC54" i="56"/>
  <c r="K96" i="11"/>
  <c r="K43" i="11" s="1"/>
  <c r="M73" i="11"/>
  <c r="AM20" i="37" s="1"/>
  <c r="AH14" i="37"/>
  <c r="AH25" i="37"/>
  <c r="K71" i="11"/>
  <c r="C71" i="11" s="1"/>
  <c r="L14" i="11"/>
  <c r="AF14" i="37" s="1"/>
  <c r="Q21" i="11"/>
  <c r="AZ21" i="37" s="1"/>
  <c r="BB47" i="37"/>
  <c r="BB28" i="37"/>
  <c r="BB39" i="37"/>
  <c r="BC24" i="37"/>
  <c r="AU39" i="37"/>
  <c r="AY16" i="37"/>
  <c r="AT27" i="37"/>
  <c r="AT18" i="37"/>
  <c r="AU47" i="37"/>
  <c r="AQ51" i="37"/>
  <c r="N101" i="11"/>
  <c r="AQ48" i="37" s="1"/>
  <c r="AP11" i="37"/>
  <c r="AM15" i="37"/>
  <c r="M45" i="11"/>
  <c r="AJ45" i="37" s="1"/>
  <c r="AP48" i="37"/>
  <c r="AP13" i="37"/>
  <c r="M79" i="11"/>
  <c r="AM26" i="37" s="1"/>
  <c r="AD21" i="37"/>
  <c r="K74" i="11"/>
  <c r="K21" i="11" s="1"/>
  <c r="K93" i="11"/>
  <c r="AE40" i="37" s="1"/>
  <c r="AD40" i="37"/>
  <c r="AE35" i="37"/>
  <c r="L64" i="11"/>
  <c r="AI11" i="37" s="1"/>
  <c r="M22" i="11"/>
  <c r="AJ22" i="37" s="1"/>
  <c r="Q30" i="11"/>
  <c r="AZ30" i="37" s="1"/>
  <c r="AU44" i="37"/>
  <c r="L27" i="11"/>
  <c r="AF27" i="37" s="1"/>
  <c r="AY7" i="37"/>
  <c r="C143" i="11"/>
  <c r="BC54" i="37"/>
  <c r="AM8" i="37"/>
  <c r="AP21" i="37"/>
  <c r="L42" i="11"/>
  <c r="AF42" i="37" s="1"/>
  <c r="AI53" i="37"/>
  <c r="AD37" i="37"/>
  <c r="R27" i="11"/>
  <c r="BD27" i="37" s="1"/>
  <c r="AQ18" i="37"/>
  <c r="AL41" i="37"/>
  <c r="AM35" i="56"/>
  <c r="AU26" i="37"/>
  <c r="AN35" i="56"/>
  <c r="AH16" i="56"/>
  <c r="O54" i="11"/>
  <c r="AR54" i="37" s="1"/>
  <c r="BB45" i="37"/>
  <c r="Q98" i="11"/>
  <c r="BC45" i="37" s="1"/>
  <c r="AH12" i="37"/>
  <c r="R26" i="11"/>
  <c r="BD26" i="37" s="1"/>
  <c r="Q92" i="11"/>
  <c r="Q39" i="11" s="1"/>
  <c r="BC16" i="37"/>
  <c r="BC14" i="37"/>
  <c r="R24" i="11"/>
  <c r="AP27" i="37"/>
  <c r="N92" i="11"/>
  <c r="AQ39" i="37" s="1"/>
  <c r="V43" i="56"/>
  <c r="R43" i="11"/>
  <c r="BD43" i="37" s="1"/>
  <c r="M103" i="11"/>
  <c r="M50" i="11" s="1"/>
  <c r="M40" i="11"/>
  <c r="AJ40" i="37" s="1"/>
  <c r="O80" i="11"/>
  <c r="AU27" i="37" s="1"/>
  <c r="O34" i="11"/>
  <c r="AR34" i="37" s="1"/>
  <c r="BB25" i="37"/>
  <c r="Q70" i="11"/>
  <c r="Q17" i="11" s="1"/>
  <c r="AZ17" i="37" s="1"/>
  <c r="AL27" i="37"/>
  <c r="N31" i="11"/>
  <c r="AN31" i="37" s="1"/>
  <c r="C154" i="11"/>
  <c r="L12" i="11"/>
  <c r="AF12" i="37" s="1"/>
  <c r="R28" i="11"/>
  <c r="BD28" i="37" s="1"/>
  <c r="K52" i="11"/>
  <c r="AB52" i="37" s="1"/>
  <c r="AU18" i="37"/>
  <c r="AE45" i="37"/>
  <c r="AT54" i="37"/>
  <c r="I14" i="11"/>
  <c r="L44" i="11"/>
  <c r="AF44" i="37" s="1"/>
  <c r="Q78" i="11"/>
  <c r="BC25" i="37" s="1"/>
  <c r="AY20" i="37"/>
  <c r="AX20" i="37"/>
  <c r="N66" i="11"/>
  <c r="N13" i="11" s="1"/>
  <c r="M92" i="11"/>
  <c r="M39" i="11" s="1"/>
  <c r="AJ39" i="37" s="1"/>
  <c r="M51" i="11"/>
  <c r="AJ51" i="37" s="1"/>
  <c r="AU33" i="37"/>
  <c r="AP24" i="37"/>
  <c r="P42" i="11"/>
  <c r="AV42" i="37" s="1"/>
  <c r="P13" i="11"/>
  <c r="AV13" i="37" s="1"/>
  <c r="AP41" i="37"/>
  <c r="AL22" i="37"/>
  <c r="Q38" i="11"/>
  <c r="N94" i="11"/>
  <c r="AQ41" i="37" s="1"/>
  <c r="AU42" i="37"/>
  <c r="L21" i="11"/>
  <c r="AF21" i="37" s="1"/>
  <c r="AL28" i="37"/>
  <c r="BC53" i="37"/>
  <c r="C61" i="11"/>
  <c r="AT42" i="37"/>
  <c r="AH22" i="37"/>
  <c r="AY17" i="37"/>
  <c r="L75" i="11"/>
  <c r="L22" i="11" s="1"/>
  <c r="AT33" i="37"/>
  <c r="P8" i="11"/>
  <c r="AV8" i="37" s="1"/>
  <c r="M81" i="11"/>
  <c r="C146" i="11"/>
  <c r="L104" i="11"/>
  <c r="L51" i="11" s="1"/>
  <c r="AI28" i="37"/>
  <c r="AL26" i="37"/>
  <c r="AL18" i="37"/>
  <c r="AP46" i="37"/>
  <c r="Q35" i="11"/>
  <c r="AZ35" i="37" s="1"/>
  <c r="AI30" i="56"/>
  <c r="AR23" i="56"/>
  <c r="AJ45" i="56"/>
  <c r="AM57" i="56"/>
  <c r="AK51" i="56"/>
  <c r="Q81" i="11"/>
  <c r="BC28" i="37" s="1"/>
  <c r="N77" i="11"/>
  <c r="N24" i="11" s="1"/>
  <c r="N46" i="11"/>
  <c r="AN46" i="37" s="1"/>
  <c r="AL25" i="37"/>
  <c r="C124" i="11"/>
  <c r="AT16" i="37"/>
  <c r="Q97" i="11"/>
  <c r="BC44" i="37" s="1"/>
  <c r="M78" i="11"/>
  <c r="M25" i="11" s="1"/>
  <c r="AM34" i="37"/>
  <c r="N80" i="11"/>
  <c r="N27" i="11" s="1"/>
  <c r="P45" i="11"/>
  <c r="AV45" i="37" s="1"/>
  <c r="AO35" i="56"/>
  <c r="AH49" i="56"/>
  <c r="AC17" i="56"/>
  <c r="AQ7" i="37"/>
  <c r="O52" i="11"/>
  <c r="AR52" i="37" s="1"/>
  <c r="Z25" i="56"/>
  <c r="AU31" i="37"/>
  <c r="AM18" i="37"/>
  <c r="AT11" i="37"/>
  <c r="Q94" i="11"/>
  <c r="Q41" i="11" s="1"/>
  <c r="AZ41" i="37" s="1"/>
  <c r="AD26" i="56"/>
  <c r="BB54" i="37"/>
  <c r="AY54" i="37"/>
  <c r="V21" i="56"/>
  <c r="AJ30" i="56"/>
  <c r="W31" i="56"/>
  <c r="AF26" i="56"/>
  <c r="C113" i="11"/>
  <c r="BC51" i="37"/>
  <c r="AL23" i="37"/>
  <c r="N81" i="11"/>
  <c r="N28" i="11" s="1"/>
  <c r="AL21" i="56"/>
  <c r="AT31" i="37"/>
  <c r="AU11" i="37"/>
  <c r="M76" i="11"/>
  <c r="M23" i="11" s="1"/>
  <c r="N76" i="11"/>
  <c r="N23" i="11" s="1"/>
  <c r="AP28" i="37"/>
  <c r="AD28" i="37"/>
  <c r="AD45" i="37"/>
  <c r="AD18" i="37"/>
  <c r="AP7" i="37"/>
  <c r="C125" i="11"/>
  <c r="O32" i="11"/>
  <c r="AR32" i="37" s="1"/>
  <c r="AH10" i="56"/>
  <c r="R21" i="11"/>
  <c r="BD21" i="37" s="1"/>
  <c r="N78" i="11"/>
  <c r="AQ25" i="37" s="1"/>
  <c r="AP25" i="37"/>
  <c r="C133" i="11"/>
  <c r="AY38" i="37"/>
  <c r="AN21" i="56"/>
  <c r="AW50" i="56"/>
  <c r="AU17" i="37"/>
  <c r="O49" i="11"/>
  <c r="AR49" i="37" s="1"/>
  <c r="C123" i="11"/>
  <c r="AV50" i="56"/>
  <c r="AW18" i="56"/>
  <c r="AH32" i="56"/>
  <c r="AJ47" i="56"/>
  <c r="AP23" i="56"/>
  <c r="AT50" i="56"/>
  <c r="AM34" i="56"/>
  <c r="AK10" i="56"/>
  <c r="AV18" i="56"/>
  <c r="AI32" i="56"/>
  <c r="AK28" i="56"/>
  <c r="P74" i="11"/>
  <c r="BB15" i="37"/>
  <c r="AL24" i="37"/>
  <c r="C84" i="11"/>
  <c r="AJ24" i="56"/>
  <c r="BB26" i="37"/>
  <c r="Q100" i="11"/>
  <c r="BC47" i="37" s="1"/>
  <c r="Q15" i="11"/>
  <c r="AZ15" i="37" s="1"/>
  <c r="AT49" i="37"/>
  <c r="AP44" i="37"/>
  <c r="M77" i="11"/>
  <c r="AM24" i="37" s="1"/>
  <c r="N82" i="11"/>
  <c r="N29" i="11" s="1"/>
  <c r="AN29" i="37" s="1"/>
  <c r="N42" i="56"/>
  <c r="Q79" i="11"/>
  <c r="Q26" i="11" s="1"/>
  <c r="N97" i="11"/>
  <c r="N44" i="11" s="1"/>
  <c r="C137" i="11"/>
  <c r="AK30" i="56"/>
  <c r="AU29" i="56"/>
  <c r="AG53" i="56"/>
  <c r="AF28" i="56"/>
  <c r="AR24" i="56"/>
  <c r="AF30" i="56"/>
  <c r="M80" i="11"/>
  <c r="AM27" i="37" s="1"/>
  <c r="O10" i="11"/>
  <c r="AR10" i="37" s="1"/>
  <c r="AO21" i="56"/>
  <c r="AG28" i="56"/>
  <c r="AP24" i="56"/>
  <c r="AE30" i="56"/>
  <c r="P85" i="11"/>
  <c r="AY32" i="37" s="1"/>
  <c r="AD28" i="56"/>
  <c r="AB54" i="56"/>
  <c r="AR48" i="56"/>
  <c r="AL57" i="56"/>
  <c r="AF31" i="56"/>
  <c r="AN34" i="56"/>
  <c r="AJ51" i="56"/>
  <c r="AN30" i="56"/>
  <c r="AK32" i="56"/>
  <c r="Z28" i="56"/>
  <c r="C156" i="11"/>
  <c r="AN57" i="56"/>
  <c r="AG31" i="56"/>
  <c r="O35" i="11"/>
  <c r="AR35" i="37" s="1"/>
  <c r="K30" i="11"/>
  <c r="AB30" i="37" s="1"/>
  <c r="C147" i="11"/>
  <c r="W21" i="56"/>
  <c r="AH47" i="56"/>
  <c r="AJ14" i="56"/>
  <c r="AI28" i="56"/>
  <c r="X21" i="56"/>
  <c r="AK47" i="56"/>
  <c r="S24" i="56"/>
  <c r="AH14" i="56"/>
  <c r="V40" i="56"/>
  <c r="AL14" i="56"/>
  <c r="AI10" i="56"/>
  <c r="AE27" i="56"/>
  <c r="AW29" i="56"/>
  <c r="AJ28" i="56"/>
  <c r="AP50" i="37"/>
  <c r="M94" i="11"/>
  <c r="M41" i="11" s="1"/>
  <c r="AU51" i="56"/>
  <c r="AW28" i="56"/>
  <c r="AX32" i="37"/>
  <c r="W24" i="56"/>
  <c r="AV28" i="56"/>
  <c r="AE21" i="56"/>
  <c r="AE53" i="56"/>
  <c r="Y24" i="56"/>
  <c r="N103" i="11"/>
  <c r="AQ50" i="37" s="1"/>
  <c r="AP35" i="56"/>
  <c r="AT35" i="37"/>
  <c r="AL11" i="37"/>
  <c r="AQ35" i="56"/>
  <c r="AD44" i="56"/>
  <c r="M64" i="11"/>
  <c r="M11" i="11" s="1"/>
  <c r="AU7" i="37"/>
  <c r="AS35" i="56"/>
  <c r="AO57" i="56"/>
  <c r="AG44" i="56"/>
  <c r="AJ32" i="56"/>
  <c r="AH45" i="56"/>
  <c r="Y31" i="56"/>
  <c r="N22" i="11"/>
  <c r="AN22" i="37" s="1"/>
  <c r="AQ49" i="37"/>
  <c r="AJ26" i="56"/>
  <c r="Q19" i="11"/>
  <c r="AZ19" i="37" s="1"/>
  <c r="K90" i="11"/>
  <c r="AE37" i="37" s="1"/>
  <c r="W43" i="56"/>
  <c r="AL45" i="56"/>
  <c r="AA54" i="56"/>
  <c r="AI26" i="56"/>
  <c r="AV38" i="56"/>
  <c r="AM19" i="56"/>
  <c r="AG29" i="56"/>
  <c r="X24" i="56"/>
  <c r="AO52" i="56"/>
  <c r="AF23" i="56"/>
  <c r="AU28" i="56"/>
  <c r="AJ10" i="56"/>
  <c r="AH51" i="56"/>
  <c r="AU18" i="56"/>
  <c r="AD53" i="56"/>
  <c r="AQ42" i="37"/>
  <c r="BB35" i="37"/>
  <c r="C134" i="11"/>
  <c r="T24" i="56"/>
  <c r="Z54" i="56"/>
  <c r="AK26" i="56"/>
  <c r="AT38" i="56"/>
  <c r="AN19" i="56"/>
  <c r="AI14" i="56"/>
  <c r="AD29" i="56"/>
  <c r="AL52" i="56"/>
  <c r="AG23" i="56"/>
  <c r="AX27" i="37"/>
  <c r="P80" i="11"/>
  <c r="P27" i="11" s="1"/>
  <c r="AU31" i="56"/>
  <c r="U24" i="56"/>
  <c r="AH26" i="56"/>
  <c r="AW38" i="56"/>
  <c r="AL19" i="56"/>
  <c r="AE29" i="56"/>
  <c r="AE23" i="56"/>
  <c r="N91" i="11"/>
  <c r="N38" i="11" s="1"/>
  <c r="AN38" i="37" s="1"/>
  <c r="AP49" i="37"/>
  <c r="AH41" i="56"/>
  <c r="R24" i="56"/>
  <c r="AP48" i="56"/>
  <c r="AJ49" i="56"/>
  <c r="T42" i="56"/>
  <c r="AT20" i="56"/>
  <c r="AW51" i="56"/>
  <c r="AH24" i="56"/>
  <c r="AG27" i="56"/>
  <c r="AO30" i="56"/>
  <c r="C144" i="11"/>
  <c r="AK41" i="56"/>
  <c r="AJ52" i="56"/>
  <c r="AJ41" i="56"/>
  <c r="Q23" i="56"/>
  <c r="X18" i="56"/>
  <c r="AI52" i="56"/>
  <c r="AF44" i="56"/>
  <c r="AP42" i="37"/>
  <c r="AP22" i="37"/>
  <c r="AX45" i="37"/>
  <c r="AI41" i="56"/>
  <c r="AQ23" i="56"/>
  <c r="V31" i="56"/>
  <c r="AG26" i="56"/>
  <c r="X40" i="56"/>
  <c r="AD31" i="56"/>
  <c r="AK52" i="56"/>
  <c r="AD21" i="56"/>
  <c r="AT29" i="56"/>
  <c r="AA28" i="56"/>
  <c r="AV22" i="56"/>
  <c r="Q42" i="56"/>
  <c r="AD25" i="56"/>
  <c r="AH25" i="56"/>
  <c r="Y48" i="56"/>
  <c r="AL36" i="56"/>
  <c r="AS48" i="56"/>
  <c r="Z15" i="56"/>
  <c r="AG51" i="56"/>
  <c r="X56" i="56"/>
  <c r="P26" i="56"/>
  <c r="AS24" i="56"/>
  <c r="V19" i="56"/>
  <c r="AW57" i="56"/>
  <c r="AW20" i="56"/>
  <c r="AI31" i="56"/>
  <c r="Y57" i="56"/>
  <c r="AO38" i="56"/>
  <c r="AP30" i="56"/>
  <c r="AK24" i="56"/>
  <c r="AV48" i="56"/>
  <c r="AU44" i="56"/>
  <c r="AK53" i="56"/>
  <c r="AU42" i="56"/>
  <c r="AF42" i="56"/>
  <c r="AI16" i="56"/>
  <c r="AV52" i="56"/>
  <c r="M149" i="11"/>
  <c r="AE46" i="56" s="1"/>
  <c r="N153" i="11"/>
  <c r="AH50" i="56" s="1"/>
  <c r="C170" i="11"/>
  <c r="M118" i="11"/>
  <c r="AD15" i="56" s="1"/>
  <c r="O151" i="11"/>
  <c r="AT45" i="37" s="1"/>
  <c r="AU22" i="56"/>
  <c r="AF25" i="56"/>
  <c r="W29" i="56"/>
  <c r="X48" i="56"/>
  <c r="AO36" i="56"/>
  <c r="AE51" i="56"/>
  <c r="AU47" i="56"/>
  <c r="O26" i="56"/>
  <c r="V46" i="56"/>
  <c r="AG14" i="56"/>
  <c r="Y19" i="56"/>
  <c r="AK31" i="56"/>
  <c r="AM38" i="56"/>
  <c r="AU48" i="56"/>
  <c r="AJ53" i="56"/>
  <c r="AK16" i="56"/>
  <c r="AU52" i="56"/>
  <c r="O126" i="11"/>
  <c r="AT20" i="37" s="1"/>
  <c r="N120" i="11"/>
  <c r="AJ17" i="56" s="1"/>
  <c r="BB19" i="37"/>
  <c r="AT22" i="56"/>
  <c r="AE25" i="56"/>
  <c r="V29" i="56"/>
  <c r="W48" i="56"/>
  <c r="AN36" i="56"/>
  <c r="AQ48" i="56"/>
  <c r="AK45" i="56"/>
  <c r="AD51" i="56"/>
  <c r="AT47" i="56"/>
  <c r="Q26" i="56"/>
  <c r="Y46" i="56"/>
  <c r="AQ24" i="56"/>
  <c r="AF14" i="56"/>
  <c r="X19" i="56"/>
  <c r="Y40" i="56"/>
  <c r="AU20" i="56"/>
  <c r="AJ31" i="56"/>
  <c r="AT51" i="56"/>
  <c r="AG30" i="56"/>
  <c r="AN38" i="56"/>
  <c r="AC14" i="56"/>
  <c r="AI24" i="56"/>
  <c r="AT48" i="56"/>
  <c r="W36" i="56"/>
  <c r="AG21" i="56"/>
  <c r="AI53" i="56"/>
  <c r="Y47" i="56"/>
  <c r="AQ36" i="37"/>
  <c r="N36" i="11"/>
  <c r="AN36" i="37" s="1"/>
  <c r="AH27" i="56"/>
  <c r="AT52" i="56"/>
  <c r="AA17" i="56"/>
  <c r="C184" i="11"/>
  <c r="M120" i="11"/>
  <c r="AD17" i="56" s="1"/>
  <c r="N141" i="11"/>
  <c r="AI38" i="56" s="1"/>
  <c r="N158" i="11"/>
  <c r="AP52" i="37" s="1"/>
  <c r="M153" i="11"/>
  <c r="M100" i="11" s="1"/>
  <c r="M47" i="11" s="1"/>
  <c r="AG25" i="56"/>
  <c r="AO45" i="56"/>
  <c r="Y29" i="56"/>
  <c r="V48" i="56"/>
  <c r="AC25" i="56"/>
  <c r="AM36" i="56"/>
  <c r="AF51" i="56"/>
  <c r="AW47" i="56"/>
  <c r="S42" i="56"/>
  <c r="W46" i="56"/>
  <c r="AU9" i="56"/>
  <c r="AK44" i="56"/>
  <c r="AE14" i="56"/>
  <c r="AB14" i="56"/>
  <c r="P24" i="56"/>
  <c r="X36" i="56"/>
  <c r="AI42" i="56"/>
  <c r="X47" i="56"/>
  <c r="AJ27" i="56"/>
  <c r="C172" i="11"/>
  <c r="Q128" i="11"/>
  <c r="AT25" i="56" s="1"/>
  <c r="AN45" i="56"/>
  <c r="X29" i="56"/>
  <c r="AA25" i="56"/>
  <c r="AI45" i="56"/>
  <c r="AK49" i="56"/>
  <c r="AV47" i="56"/>
  <c r="R42" i="56"/>
  <c r="Y18" i="56"/>
  <c r="AV9" i="56"/>
  <c r="AJ44" i="56"/>
  <c r="AN52" i="56"/>
  <c r="AV51" i="56"/>
  <c r="AO14" i="56"/>
  <c r="AL34" i="56"/>
  <c r="AA14" i="56"/>
  <c r="Q24" i="56"/>
  <c r="AG10" i="56"/>
  <c r="Y36" i="56"/>
  <c r="AH42" i="56"/>
  <c r="AF21" i="56"/>
  <c r="AL30" i="56"/>
  <c r="W47" i="56"/>
  <c r="AK27" i="56"/>
  <c r="AB17" i="56"/>
  <c r="M122" i="11"/>
  <c r="M69" i="11" s="1"/>
  <c r="M16" i="11" s="1"/>
  <c r="AJ16" i="37" s="1"/>
  <c r="AW9" i="56"/>
  <c r="BA25" i="56"/>
  <c r="BA59" i="56" s="1"/>
  <c r="AN14" i="56"/>
  <c r="AO34" i="56"/>
  <c r="O24" i="56"/>
  <c r="AF10" i="56"/>
  <c r="AJ42" i="56"/>
  <c r="V47" i="56"/>
  <c r="Z17" i="56"/>
  <c r="M160" i="11"/>
  <c r="AE57" i="56" s="1"/>
  <c r="M127" i="11"/>
  <c r="M74" i="11" s="1"/>
  <c r="AM21" i="37" s="1"/>
  <c r="AM45" i="56"/>
  <c r="AL35" i="56"/>
  <c r="O23" i="56"/>
  <c r="AI49" i="56"/>
  <c r="U42" i="56"/>
  <c r="W18" i="56"/>
  <c r="AW40" i="56"/>
  <c r="AX25" i="56"/>
  <c r="AM52" i="56"/>
  <c r="AM14" i="56"/>
  <c r="AE10" i="56"/>
  <c r="AK42" i="56"/>
  <c r="N23" i="56"/>
  <c r="V18" i="56"/>
  <c r="AV40" i="56"/>
  <c r="AG41" i="56"/>
  <c r="AY25" i="56"/>
  <c r="W52" i="56"/>
  <c r="AD10" i="56"/>
  <c r="C205" i="11"/>
  <c r="N159" i="11"/>
  <c r="AP53" i="37" s="1"/>
  <c r="N136" i="11"/>
  <c r="AP30" i="37" s="1"/>
  <c r="C208" i="11"/>
  <c r="AX9" i="56"/>
  <c r="X27" i="56"/>
  <c r="Q55" i="56"/>
  <c r="AU40" i="56"/>
  <c r="AF41" i="56"/>
  <c r="AZ25" i="56"/>
  <c r="Y52" i="56"/>
  <c r="AC28" i="56"/>
  <c r="N160" i="11"/>
  <c r="AK57" i="56" s="1"/>
  <c r="BN6" i="37"/>
  <c r="BN56" i="37" s="1"/>
  <c r="BD9" i="56"/>
  <c r="BD59" i="56" s="1"/>
  <c r="AY9" i="56"/>
  <c r="AT31" i="56"/>
  <c r="AK25" i="56"/>
  <c r="W27" i="56"/>
  <c r="AC15" i="56"/>
  <c r="W56" i="56"/>
  <c r="O55" i="56"/>
  <c r="AT40" i="56"/>
  <c r="AE41" i="56"/>
  <c r="AV57" i="56"/>
  <c r="X57" i="56"/>
  <c r="AR30" i="56"/>
  <c r="X52" i="56"/>
  <c r="AT44" i="56"/>
  <c r="AF27" i="56"/>
  <c r="AT18" i="56"/>
  <c r="AW42" i="56"/>
  <c r="AG42" i="56"/>
  <c r="AB28" i="56"/>
  <c r="M150" i="11"/>
  <c r="AD47" i="56" s="1"/>
  <c r="P42" i="56"/>
  <c r="AZ9" i="56"/>
  <c r="AI25" i="56"/>
  <c r="Y27" i="56"/>
  <c r="AA15" i="56"/>
  <c r="Y56" i="56"/>
  <c r="N55" i="56"/>
  <c r="AD41" i="56"/>
  <c r="AU57" i="56"/>
  <c r="W57" i="56"/>
  <c r="AS30" i="56"/>
  <c r="V52" i="56"/>
  <c r="AV44" i="56"/>
  <c r="AV42" i="56"/>
  <c r="AE42" i="56"/>
  <c r="N122" i="11"/>
  <c r="AK19" i="56" s="1"/>
  <c r="N149" i="11"/>
  <c r="AJ46" i="56" s="1"/>
  <c r="C138" i="11"/>
  <c r="AT32" i="37"/>
  <c r="AW22" i="56"/>
  <c r="AM21" i="56"/>
  <c r="AJ25" i="56"/>
  <c r="V27" i="56"/>
  <c r="AB15" i="56"/>
  <c r="V56" i="56"/>
  <c r="AU38" i="56"/>
  <c r="X31" i="56"/>
  <c r="AK14" i="56"/>
  <c r="W19" i="56"/>
  <c r="AT57" i="56"/>
  <c r="V57" i="56"/>
  <c r="AH52" i="56"/>
  <c r="AL38" i="56"/>
  <c r="AW44" i="56"/>
  <c r="AD42" i="56"/>
  <c r="AE12" i="37"/>
  <c r="U56" i="11"/>
  <c r="C211" i="11"/>
  <c r="H24" i="28"/>
  <c r="J23" i="50" s="1"/>
  <c r="AD53" i="37"/>
  <c r="BF22" i="37"/>
  <c r="C180" i="11"/>
  <c r="C194" i="11"/>
  <c r="C189" i="11"/>
  <c r="C212" i="11"/>
  <c r="K79" i="11"/>
  <c r="C181" i="11"/>
  <c r="AL48" i="37"/>
  <c r="AD44" i="37"/>
  <c r="AD33" i="37"/>
  <c r="C139" i="11"/>
  <c r="BG19" i="37"/>
  <c r="R19" i="11"/>
  <c r="C72" i="11"/>
  <c r="I45" i="11"/>
  <c r="C89" i="11"/>
  <c r="K36" i="11"/>
  <c r="AE36" i="37"/>
  <c r="K157" i="11"/>
  <c r="C157" i="11" s="1"/>
  <c r="C210" i="11"/>
  <c r="I105" i="11"/>
  <c r="Q52" i="37" s="1"/>
  <c r="C87" i="11"/>
  <c r="I34" i="11"/>
  <c r="I42" i="11"/>
  <c r="AD24" i="37"/>
  <c r="C130" i="11"/>
  <c r="C206" i="11"/>
  <c r="C204" i="11"/>
  <c r="M135" i="11"/>
  <c r="AE32" i="56" s="1"/>
  <c r="C188" i="11"/>
  <c r="I76" i="11"/>
  <c r="Q23" i="37" s="1"/>
  <c r="C129" i="11"/>
  <c r="I7" i="11"/>
  <c r="C213" i="11"/>
  <c r="I51" i="11"/>
  <c r="K107" i="11"/>
  <c r="I74" i="11"/>
  <c r="Q21" i="37" s="1"/>
  <c r="I92" i="11"/>
  <c r="Q39" i="37" s="1"/>
  <c r="C145" i="11"/>
  <c r="I28" i="11"/>
  <c r="C132" i="11"/>
  <c r="K120" i="11"/>
  <c r="AD14" i="37" s="1"/>
  <c r="C173" i="11"/>
  <c r="C179" i="11"/>
  <c r="M101" i="11"/>
  <c r="C171" i="11"/>
  <c r="C203" i="11"/>
  <c r="K102" i="11"/>
  <c r="C202" i="11"/>
  <c r="I73" i="11"/>
  <c r="Q20" i="37" s="1"/>
  <c r="M148" i="11"/>
  <c r="M95" i="11" s="1"/>
  <c r="C95" i="11" s="1"/>
  <c r="C201" i="11"/>
  <c r="K68" i="11"/>
  <c r="C121" i="11"/>
  <c r="K86" i="11"/>
  <c r="C86" i="11" s="1"/>
  <c r="AE46" i="37"/>
  <c r="K46" i="11"/>
  <c r="C175" i="11"/>
  <c r="M155" i="11"/>
  <c r="AL49" i="37" s="1"/>
  <c r="AN42" i="37"/>
  <c r="M136" i="11"/>
  <c r="M141" i="11"/>
  <c r="AR39" i="37"/>
  <c r="M158" i="11"/>
  <c r="AL38" i="37"/>
  <c r="M91" i="11"/>
  <c r="N118" i="11"/>
  <c r="AN20" i="37"/>
  <c r="AN18" i="37"/>
  <c r="AJ18" i="37"/>
  <c r="M119" i="11"/>
  <c r="C119" i="11" s="1"/>
  <c r="M159" i="11"/>
  <c r="M152" i="11"/>
  <c r="C152" i="11" s="1"/>
  <c r="J47" i="37"/>
  <c r="AB13" i="37"/>
  <c r="BD48" i="37"/>
  <c r="AZ54" i="37"/>
  <c r="BD54" i="37"/>
  <c r="BD11" i="37"/>
  <c r="AZ33" i="37"/>
  <c r="AZ14" i="37"/>
  <c r="BD17" i="37"/>
  <c r="BD10" i="37"/>
  <c r="Q215" i="11"/>
  <c r="AZ24" i="37"/>
  <c r="BD18" i="37"/>
  <c r="AZ16" i="37"/>
  <c r="AR18" i="37"/>
  <c r="AV33" i="37"/>
  <c r="AR44" i="37"/>
  <c r="AR28" i="37"/>
  <c r="AR17" i="37"/>
  <c r="AR42" i="37"/>
  <c r="AR48" i="37"/>
  <c r="AV20" i="37"/>
  <c r="AV17" i="37"/>
  <c r="AR36" i="37"/>
  <c r="AV16" i="37"/>
  <c r="AR33" i="37"/>
  <c r="AJ8" i="37"/>
  <c r="AJ15" i="37"/>
  <c r="AN49" i="37"/>
  <c r="AN7" i="37"/>
  <c r="AN51" i="37"/>
  <c r="AB27" i="37"/>
  <c r="AF50" i="37"/>
  <c r="AF43" i="37"/>
  <c r="AF31" i="37"/>
  <c r="AB16" i="37"/>
  <c r="AF28" i="37"/>
  <c r="AF32" i="37"/>
  <c r="AB35" i="37"/>
  <c r="R22" i="11"/>
  <c r="BG22" i="37"/>
  <c r="K128" i="11"/>
  <c r="K24" i="11"/>
  <c r="AE24" i="37"/>
  <c r="K131" i="11"/>
  <c r="C131" i="11" s="1"/>
  <c r="K117" i="11"/>
  <c r="C117" i="11" s="1"/>
  <c r="BB37" i="37"/>
  <c r="Q90" i="11"/>
  <c r="K44" i="11"/>
  <c r="AE44" i="37"/>
  <c r="AB12" i="37"/>
  <c r="N35" i="37"/>
  <c r="AB28" i="37"/>
  <c r="AF25" i="37"/>
  <c r="AB34" i="37"/>
  <c r="N16" i="37"/>
  <c r="N26" i="37"/>
  <c r="N48" i="37"/>
  <c r="K50" i="11"/>
  <c r="AE50" i="37"/>
  <c r="N27" i="37"/>
  <c r="M60" i="11"/>
  <c r="C60" i="11" s="1"/>
  <c r="AL7" i="37"/>
  <c r="N44" i="37"/>
  <c r="BF6" i="37"/>
  <c r="R59" i="11"/>
  <c r="R162" i="11"/>
  <c r="K32" i="11"/>
  <c r="AE32" i="37"/>
  <c r="BB6" i="37"/>
  <c r="Q59" i="11"/>
  <c r="K53" i="11"/>
  <c r="AE53" i="37"/>
  <c r="C34" i="11" l="1"/>
  <c r="K33" i="60" s="1"/>
  <c r="L33" i="60" s="1"/>
  <c r="M33" i="60" s="1"/>
  <c r="H33" i="60" s="1"/>
  <c r="C10" i="11"/>
  <c r="C36" i="11"/>
  <c r="K35" i="60" s="1"/>
  <c r="L35" i="60" s="1"/>
  <c r="M35" i="60" s="1"/>
  <c r="H35" i="60" s="1"/>
  <c r="C31" i="11"/>
  <c r="AZ38" i="37"/>
  <c r="C17" i="11"/>
  <c r="K16" i="60" s="1"/>
  <c r="L16" i="60" s="1"/>
  <c r="M16" i="60" s="1"/>
  <c r="H16" i="60" s="1"/>
  <c r="BD19" i="37"/>
  <c r="C19" i="11"/>
  <c r="K18" i="60" s="1"/>
  <c r="L18" i="60" s="1"/>
  <c r="M18" i="60" s="1"/>
  <c r="H18" i="60" s="1"/>
  <c r="N42" i="37"/>
  <c r="BD24" i="37"/>
  <c r="C8" i="11"/>
  <c r="AB10" i="37"/>
  <c r="N45" i="37"/>
  <c r="AW9" i="37"/>
  <c r="AB46" i="37"/>
  <c r="N7" i="37"/>
  <c r="N28" i="37"/>
  <c r="N34" i="37"/>
  <c r="AB36" i="37"/>
  <c r="N31" i="37"/>
  <c r="N51" i="37"/>
  <c r="N14" i="37"/>
  <c r="N17" i="37"/>
  <c r="N30" i="37"/>
  <c r="N40" i="37"/>
  <c r="N43" i="37"/>
  <c r="K54" i="8"/>
  <c r="K54" i="60"/>
  <c r="L54" i="60" s="1"/>
  <c r="M54" i="60" s="1"/>
  <c r="H54" i="60" s="1"/>
  <c r="AG55" i="37"/>
  <c r="J21" i="11"/>
  <c r="R21" i="37" s="1"/>
  <c r="J39" i="11"/>
  <c r="R39" i="37" s="1"/>
  <c r="U39" i="37"/>
  <c r="F24" i="28"/>
  <c r="I27" i="57"/>
  <c r="BI55" i="37"/>
  <c r="BO55" i="37"/>
  <c r="D55" i="37"/>
  <c r="BL55" i="37"/>
  <c r="AQ44" i="37"/>
  <c r="AK55" i="37"/>
  <c r="Q25" i="11"/>
  <c r="AE43" i="37"/>
  <c r="M26" i="11"/>
  <c r="AJ26" i="37" s="1"/>
  <c r="AI51" i="37"/>
  <c r="BC17" i="37"/>
  <c r="AB9" i="37"/>
  <c r="AW55" i="37"/>
  <c r="Z55" i="37"/>
  <c r="W55" i="37"/>
  <c r="K55" i="37"/>
  <c r="BE58" i="56"/>
  <c r="AO55" i="37"/>
  <c r="O55" i="37"/>
  <c r="M20" i="11"/>
  <c r="AJ20" i="37" s="1"/>
  <c r="AU16" i="37"/>
  <c r="BC48" i="37"/>
  <c r="BE55" i="37"/>
  <c r="BA55" i="37"/>
  <c r="S55" i="37"/>
  <c r="G55" i="37"/>
  <c r="AC55" i="37"/>
  <c r="AS55" i="37"/>
  <c r="BC49" i="37"/>
  <c r="C101" i="11"/>
  <c r="C70" i="11"/>
  <c r="AE21" i="37"/>
  <c r="K40" i="11"/>
  <c r="AB40" i="37" s="1"/>
  <c r="C93" i="11"/>
  <c r="O27" i="11"/>
  <c r="AR27" i="37" s="1"/>
  <c r="AM25" i="37"/>
  <c r="N48" i="11"/>
  <c r="AN48" i="37" s="1"/>
  <c r="K18" i="11"/>
  <c r="C18" i="11" s="1"/>
  <c r="AP54" i="37"/>
  <c r="AE18" i="37"/>
  <c r="AY27" i="37"/>
  <c r="AH57" i="56"/>
  <c r="AQ29" i="37"/>
  <c r="C159" i="11"/>
  <c r="BC39" i="37"/>
  <c r="M65" i="11"/>
  <c r="AM12" i="37" s="1"/>
  <c r="N107" i="11"/>
  <c r="N54" i="11" s="1"/>
  <c r="Q45" i="11"/>
  <c r="AZ45" i="37" s="1"/>
  <c r="Q44" i="11"/>
  <c r="AZ44" i="37" s="1"/>
  <c r="AX59" i="56"/>
  <c r="O98" i="11"/>
  <c r="AU45" i="37" s="1"/>
  <c r="AM50" i="37"/>
  <c r="AM39" i="37"/>
  <c r="AQ24" i="37"/>
  <c r="C79" i="11"/>
  <c r="AQ23" i="37"/>
  <c r="L11" i="11"/>
  <c r="AF11" i="37" s="1"/>
  <c r="AI22" i="37"/>
  <c r="C153" i="11"/>
  <c r="AL47" i="37"/>
  <c r="N50" i="11"/>
  <c r="C50" i="11" s="1"/>
  <c r="AY59" i="56"/>
  <c r="AU25" i="56"/>
  <c r="AU59" i="56" s="1"/>
  <c r="AL12" i="37"/>
  <c r="C118" i="11"/>
  <c r="N106" i="11"/>
  <c r="AQ53" i="37" s="1"/>
  <c r="C103" i="11"/>
  <c r="C81" i="11"/>
  <c r="AL16" i="37"/>
  <c r="AQ13" i="37"/>
  <c r="N25" i="11"/>
  <c r="AN25" i="37" s="1"/>
  <c r="AQ38" i="37"/>
  <c r="AM23" i="37"/>
  <c r="N39" i="11"/>
  <c r="AN39" i="37" s="1"/>
  <c r="C80" i="11"/>
  <c r="AM11" i="37"/>
  <c r="AP35" i="37"/>
  <c r="N88" i="11"/>
  <c r="N35" i="11" s="1"/>
  <c r="AI19" i="56"/>
  <c r="AM16" i="37"/>
  <c r="M28" i="11"/>
  <c r="AJ28" i="37" s="1"/>
  <c r="M21" i="11"/>
  <c r="AJ21" i="37" s="1"/>
  <c r="AM28" i="37"/>
  <c r="C128" i="11"/>
  <c r="N41" i="11"/>
  <c r="AN41" i="37" s="1"/>
  <c r="C91" i="11"/>
  <c r="BC26" i="37"/>
  <c r="AL14" i="37"/>
  <c r="K37" i="11"/>
  <c r="AP47" i="37"/>
  <c r="Q47" i="11"/>
  <c r="M67" i="11"/>
  <c r="AM14" i="37" s="1"/>
  <c r="C85" i="11"/>
  <c r="M96" i="11"/>
  <c r="AM43" i="37" s="1"/>
  <c r="AM47" i="37"/>
  <c r="C141" i="11"/>
  <c r="AQ27" i="37"/>
  <c r="C160" i="11"/>
  <c r="N100" i="11"/>
  <c r="C100" i="11" s="1"/>
  <c r="Q28" i="11"/>
  <c r="AZ28" i="37" s="1"/>
  <c r="BB22" i="37"/>
  <c r="N67" i="11"/>
  <c r="N14" i="11" s="1"/>
  <c r="Q162" i="11"/>
  <c r="Q75" i="11"/>
  <c r="Q109" i="11" s="1"/>
  <c r="AP14" i="37"/>
  <c r="P32" i="11"/>
  <c r="BC41" i="37"/>
  <c r="AQ28" i="37"/>
  <c r="C94" i="11"/>
  <c r="C158" i="11"/>
  <c r="AM41" i="37"/>
  <c r="N105" i="11"/>
  <c r="AQ52" i="37" s="1"/>
  <c r="AL54" i="37"/>
  <c r="AD50" i="56"/>
  <c r="M107" i="11"/>
  <c r="M54" i="11" s="1"/>
  <c r="AE24" i="56"/>
  <c r="AL43" i="37"/>
  <c r="C77" i="11"/>
  <c r="AY21" i="37"/>
  <c r="P21" i="11"/>
  <c r="AV21" i="37" s="1"/>
  <c r="AJ19" i="56"/>
  <c r="M27" i="11"/>
  <c r="AP16" i="37"/>
  <c r="AF19" i="56"/>
  <c r="N69" i="11"/>
  <c r="C69" i="11" s="1"/>
  <c r="M24" i="11"/>
  <c r="AJ24" i="37" s="1"/>
  <c r="AD57" i="56"/>
  <c r="C122" i="11"/>
  <c r="C151" i="11"/>
  <c r="N96" i="11"/>
  <c r="N43" i="11" s="1"/>
  <c r="AF57" i="56"/>
  <c r="AE19" i="56"/>
  <c r="C90" i="11"/>
  <c r="AP43" i="37"/>
  <c r="C126" i="11"/>
  <c r="C149" i="11"/>
  <c r="AK46" i="56"/>
  <c r="AI46" i="56"/>
  <c r="O73" i="11"/>
  <c r="AU20" i="37" s="1"/>
  <c r="AH46" i="56"/>
  <c r="AH17" i="56"/>
  <c r="AK50" i="56"/>
  <c r="C127" i="11"/>
  <c r="AO23" i="56"/>
  <c r="AH19" i="56"/>
  <c r="AH56" i="56"/>
  <c r="AL23" i="56"/>
  <c r="C150" i="11"/>
  <c r="AL21" i="37"/>
  <c r="AI56" i="56"/>
  <c r="AG57" i="56"/>
  <c r="AM23" i="56"/>
  <c r="AJ50" i="56"/>
  <c r="C136" i="11"/>
  <c r="AG19" i="56"/>
  <c r="AD19" i="56"/>
  <c r="AL44" i="37"/>
  <c r="AJ38" i="56"/>
  <c r="AO48" i="56"/>
  <c r="M97" i="11"/>
  <c r="C97" i="11" s="1"/>
  <c r="AG47" i="56"/>
  <c r="AH33" i="56"/>
  <c r="N83" i="11"/>
  <c r="AQ30" i="37" s="1"/>
  <c r="AK33" i="56"/>
  <c r="AF47" i="56"/>
  <c r="AJ33" i="56"/>
  <c r="AT59" i="56"/>
  <c r="AF55" i="56"/>
  <c r="AH15" i="56"/>
  <c r="AD45" i="56"/>
  <c r="AD32" i="56"/>
  <c r="AK56" i="56"/>
  <c r="AF38" i="56"/>
  <c r="V25" i="56"/>
  <c r="AD16" i="56"/>
  <c r="AG50" i="56"/>
  <c r="AE17" i="56"/>
  <c r="AG56" i="56"/>
  <c r="Y14" i="56"/>
  <c r="AD46" i="56"/>
  <c r="AE55" i="56"/>
  <c r="AK15" i="56"/>
  <c r="AF52" i="56"/>
  <c r="W25" i="56"/>
  <c r="AG17" i="56"/>
  <c r="AF56" i="56"/>
  <c r="X14" i="56"/>
  <c r="AG46" i="56"/>
  <c r="AD55" i="56"/>
  <c r="AJ15" i="56"/>
  <c r="AE52" i="56"/>
  <c r="AJ56" i="56"/>
  <c r="Y25" i="56"/>
  <c r="AJ55" i="56"/>
  <c r="AF17" i="56"/>
  <c r="AD56" i="56"/>
  <c r="AN48" i="56"/>
  <c r="W14" i="56"/>
  <c r="AD52" i="56"/>
  <c r="X25" i="56"/>
  <c r="AI55" i="56"/>
  <c r="AE56" i="56"/>
  <c r="AM48" i="56"/>
  <c r="V14" i="56"/>
  <c r="Y54" i="56"/>
  <c r="AZ59" i="56"/>
  <c r="W54" i="56"/>
  <c r="AJ57" i="56"/>
  <c r="AG52" i="56"/>
  <c r="AG49" i="56"/>
  <c r="AF24" i="56"/>
  <c r="AV25" i="56"/>
  <c r="AV59" i="56" s="1"/>
  <c r="AH55" i="56"/>
  <c r="V54" i="56"/>
  <c r="AI57" i="56"/>
  <c r="AE49" i="56"/>
  <c r="AG24" i="56"/>
  <c r="AW25" i="56"/>
  <c r="AW59" i="56" s="1"/>
  <c r="AK55" i="56"/>
  <c r="Y28" i="56"/>
  <c r="AL48" i="56"/>
  <c r="BE12" i="56"/>
  <c r="X54" i="56"/>
  <c r="AD49" i="56"/>
  <c r="X28" i="56"/>
  <c r="AG33" i="56"/>
  <c r="AE47" i="56"/>
  <c r="AI33" i="56"/>
  <c r="AF49" i="56"/>
  <c r="AD24" i="56"/>
  <c r="AK38" i="56"/>
  <c r="W28" i="56"/>
  <c r="AI17" i="56"/>
  <c r="AN23" i="56"/>
  <c r="AE15" i="56"/>
  <c r="AI50" i="56"/>
  <c r="AF33" i="56"/>
  <c r="W17" i="56"/>
  <c r="V28" i="56"/>
  <c r="AG15" i="56"/>
  <c r="AE33" i="56"/>
  <c r="AG45" i="56"/>
  <c r="AF32" i="56"/>
  <c r="AG38" i="56"/>
  <c r="V17" i="56"/>
  <c r="AG16" i="56"/>
  <c r="AF50" i="56"/>
  <c r="AH38" i="56"/>
  <c r="AK17" i="56"/>
  <c r="AF15" i="56"/>
  <c r="AD33" i="56"/>
  <c r="AF45" i="56"/>
  <c r="AG32" i="56"/>
  <c r="AE38" i="56"/>
  <c r="Y17" i="56"/>
  <c r="AF16" i="56"/>
  <c r="AE50" i="56"/>
  <c r="AF46" i="56"/>
  <c r="AG55" i="56"/>
  <c r="AI15" i="56"/>
  <c r="AE45" i="56"/>
  <c r="AD38" i="56"/>
  <c r="X17" i="56"/>
  <c r="AE16" i="56"/>
  <c r="K26" i="11"/>
  <c r="AE26" i="37"/>
  <c r="AD51" i="37"/>
  <c r="K104" i="11"/>
  <c r="C104" i="11" s="1"/>
  <c r="M48" i="11"/>
  <c r="AM48" i="37"/>
  <c r="K33" i="11"/>
  <c r="C33" i="11" s="1"/>
  <c r="AE33" i="37"/>
  <c r="I20" i="11"/>
  <c r="K67" i="11"/>
  <c r="C120" i="11"/>
  <c r="C135" i="11"/>
  <c r="M82" i="11"/>
  <c r="AL29" i="37"/>
  <c r="I52" i="11"/>
  <c r="C155" i="11"/>
  <c r="K49" i="11"/>
  <c r="AE49" i="37"/>
  <c r="C92" i="11"/>
  <c r="I39" i="11"/>
  <c r="AE15" i="37"/>
  <c r="K15" i="11"/>
  <c r="C15" i="11" s="1"/>
  <c r="C68" i="11"/>
  <c r="C74" i="11"/>
  <c r="I21" i="11"/>
  <c r="AL42" i="37"/>
  <c r="C148" i="11"/>
  <c r="K54" i="11"/>
  <c r="AE54" i="37"/>
  <c r="C76" i="11"/>
  <c r="I23" i="11"/>
  <c r="C23" i="11" s="1"/>
  <c r="BI9" i="37"/>
  <c r="M102" i="11"/>
  <c r="M49" i="11" s="1"/>
  <c r="M42" i="11"/>
  <c r="C42" i="11" s="1"/>
  <c r="AM42" i="37"/>
  <c r="AJ25" i="37"/>
  <c r="AN28" i="37"/>
  <c r="AJ41" i="37"/>
  <c r="AN24" i="37"/>
  <c r="AN23" i="37"/>
  <c r="AN27" i="37"/>
  <c r="AM38" i="37"/>
  <c r="M38" i="11"/>
  <c r="C38" i="11" s="1"/>
  <c r="AL35" i="37"/>
  <c r="M88" i="11"/>
  <c r="M105" i="11"/>
  <c r="AL52" i="37"/>
  <c r="AN44" i="37"/>
  <c r="AJ23" i="37"/>
  <c r="AJ50" i="37"/>
  <c r="AL30" i="37"/>
  <c r="M83" i="11"/>
  <c r="AL46" i="37"/>
  <c r="M99" i="11"/>
  <c r="C99" i="11" s="1"/>
  <c r="M66" i="11"/>
  <c r="C66" i="11" s="1"/>
  <c r="AL13" i="37"/>
  <c r="AJ11" i="37"/>
  <c r="N65" i="11"/>
  <c r="AP12" i="37"/>
  <c r="AN13" i="37"/>
  <c r="M106" i="11"/>
  <c r="AL53" i="37"/>
  <c r="AZ48" i="37"/>
  <c r="AZ39" i="37"/>
  <c r="BD22" i="37"/>
  <c r="AZ26" i="37"/>
  <c r="AZ49" i="37"/>
  <c r="AV27" i="37"/>
  <c r="AR16" i="37"/>
  <c r="AB44" i="37"/>
  <c r="AF51" i="37"/>
  <c r="AB24" i="37"/>
  <c r="AF22" i="37"/>
  <c r="AB43" i="37"/>
  <c r="K75" i="11"/>
  <c r="AD22" i="37"/>
  <c r="D9" i="37"/>
  <c r="AS9" i="37"/>
  <c r="S9" i="37"/>
  <c r="K78" i="11"/>
  <c r="C78" i="11" s="1"/>
  <c r="AD25" i="37"/>
  <c r="AD11" i="37"/>
  <c r="K64" i="11"/>
  <c r="C64" i="11" s="1"/>
  <c r="Q37" i="11"/>
  <c r="BC37" i="37"/>
  <c r="AB21" i="37"/>
  <c r="R6" i="11"/>
  <c r="R109" i="11"/>
  <c r="BG6" i="37"/>
  <c r="BG56" i="37" s="1"/>
  <c r="AB50" i="37"/>
  <c r="M7" i="11"/>
  <c r="C7" i="11" s="1"/>
  <c r="AM7" i="37"/>
  <c r="AJ47" i="37"/>
  <c r="AB32" i="37"/>
  <c r="AB53" i="37"/>
  <c r="Q6" i="11"/>
  <c r="BC6" i="37"/>
  <c r="M54" i="8" l="1"/>
  <c r="F53" i="61"/>
  <c r="H53" i="61" s="1"/>
  <c r="N53" i="61" s="1"/>
  <c r="T54" i="8"/>
  <c r="C27" i="11"/>
  <c r="C54" i="11"/>
  <c r="K53" i="60" s="1"/>
  <c r="L53" i="60" s="1"/>
  <c r="M53" i="60" s="1"/>
  <c r="H53" i="60" s="1"/>
  <c r="C26" i="11"/>
  <c r="C49" i="11"/>
  <c r="K48" i="60" s="1"/>
  <c r="L48" i="60" s="1"/>
  <c r="M48" i="60" s="1"/>
  <c r="H48" i="60" s="1"/>
  <c r="C48" i="11"/>
  <c r="K47" i="60" s="1"/>
  <c r="L47" i="60" s="1"/>
  <c r="M47" i="60" s="1"/>
  <c r="H47" i="60" s="1"/>
  <c r="C21" i="11"/>
  <c r="K20" i="60" s="1"/>
  <c r="L20" i="60" s="1"/>
  <c r="M20" i="60" s="1"/>
  <c r="H20" i="60" s="1"/>
  <c r="C40" i="11"/>
  <c r="C28" i="11"/>
  <c r="K27" i="60" s="1"/>
  <c r="L27" i="60" s="1"/>
  <c r="M27" i="60" s="1"/>
  <c r="H27" i="60" s="1"/>
  <c r="C39" i="11"/>
  <c r="K38" i="60" s="1"/>
  <c r="L38" i="60" s="1"/>
  <c r="M38" i="60" s="1"/>
  <c r="H38" i="60" s="1"/>
  <c r="C24" i="11"/>
  <c r="K23" i="60" s="1"/>
  <c r="L23" i="60" s="1"/>
  <c r="M23" i="60" s="1"/>
  <c r="H23" i="60" s="1"/>
  <c r="AV32" i="37"/>
  <c r="C32" i="11"/>
  <c r="AZ47" i="37"/>
  <c r="AZ25" i="37"/>
  <c r="C37" i="11"/>
  <c r="K36" i="60" s="1"/>
  <c r="L36" i="60" s="1"/>
  <c r="M36" i="60" s="1"/>
  <c r="H36" i="60" s="1"/>
  <c r="C41" i="11"/>
  <c r="K40" i="60" s="1"/>
  <c r="L40" i="60" s="1"/>
  <c r="M40" i="60" s="1"/>
  <c r="H40" i="60" s="1"/>
  <c r="K8" i="60"/>
  <c r="L8" i="60" s="1"/>
  <c r="M8" i="60" s="1"/>
  <c r="H8" i="60" s="1"/>
  <c r="K8" i="8"/>
  <c r="AB37" i="37"/>
  <c r="N52" i="37"/>
  <c r="BA9" i="37"/>
  <c r="BE9" i="37"/>
  <c r="N21" i="37"/>
  <c r="BA50" i="37"/>
  <c r="BL9" i="37"/>
  <c r="N20" i="37"/>
  <c r="AC9" i="37"/>
  <c r="AK9" i="37"/>
  <c r="N39" i="37"/>
  <c r="AO9" i="37"/>
  <c r="K9" i="37"/>
  <c r="BE36" i="56"/>
  <c r="BO9" i="37"/>
  <c r="Z9" i="37"/>
  <c r="O9" i="37"/>
  <c r="W9" i="37"/>
  <c r="AG9" i="37"/>
  <c r="AB49" i="37"/>
  <c r="G9" i="37"/>
  <c r="AB54" i="37"/>
  <c r="N23" i="37"/>
  <c r="K22" i="60"/>
  <c r="L22" i="60" s="1"/>
  <c r="M22" i="60" s="1"/>
  <c r="H22" i="60" s="1"/>
  <c r="K7" i="8"/>
  <c r="K7" i="60"/>
  <c r="L7" i="60" s="1"/>
  <c r="M7" i="60" s="1"/>
  <c r="H7" i="60" s="1"/>
  <c r="P16" i="60"/>
  <c r="Q16" i="60" s="1"/>
  <c r="N16" i="60"/>
  <c r="O16" i="60" s="1"/>
  <c r="P18" i="60"/>
  <c r="Q18" i="60" s="1"/>
  <c r="N18" i="60"/>
  <c r="O18" i="60" s="1"/>
  <c r="K30" i="8"/>
  <c r="K30" i="60"/>
  <c r="L30" i="60" s="1"/>
  <c r="M30" i="60" s="1"/>
  <c r="H30" i="60" s="1"/>
  <c r="N54" i="60"/>
  <c r="O54" i="60" s="1"/>
  <c r="P54" i="60"/>
  <c r="Q54" i="60" s="1"/>
  <c r="K9" i="8"/>
  <c r="K9" i="60"/>
  <c r="L9" i="60" s="1"/>
  <c r="M9" i="60" s="1"/>
  <c r="H9" i="60" s="1"/>
  <c r="P35" i="60"/>
  <c r="Q35" i="60" s="1"/>
  <c r="N35" i="60"/>
  <c r="O35" i="60" s="1"/>
  <c r="K17" i="8"/>
  <c r="K17" i="60"/>
  <c r="L17" i="60" s="1"/>
  <c r="M17" i="60" s="1"/>
  <c r="H17" i="60" s="1"/>
  <c r="P33" i="60"/>
  <c r="Q33" i="60" s="1"/>
  <c r="N33" i="60"/>
  <c r="O33" i="60" s="1"/>
  <c r="K33" i="8"/>
  <c r="K35" i="8"/>
  <c r="K18" i="8"/>
  <c r="K16" i="8"/>
  <c r="AS10" i="37"/>
  <c r="K8" i="37"/>
  <c r="K18" i="37"/>
  <c r="O31" i="37"/>
  <c r="H27" i="57"/>
  <c r="J27" i="57" s="1"/>
  <c r="H23" i="50"/>
  <c r="AC31" i="37"/>
  <c r="AS31" i="37"/>
  <c r="M43" i="11"/>
  <c r="C43" i="11" s="1"/>
  <c r="O45" i="11"/>
  <c r="C45" i="11" s="1"/>
  <c r="AK31" i="37"/>
  <c r="AG31" i="37"/>
  <c r="BL31" i="37"/>
  <c r="W31" i="37"/>
  <c r="AO31" i="37"/>
  <c r="AW31" i="37"/>
  <c r="D18" i="37"/>
  <c r="G18" i="37"/>
  <c r="BI31" i="37"/>
  <c r="G31" i="37"/>
  <c r="BE34" i="56"/>
  <c r="S31" i="37"/>
  <c r="K31" i="37"/>
  <c r="BE31" i="37"/>
  <c r="BA31" i="37"/>
  <c r="D31" i="37"/>
  <c r="BO31" i="37"/>
  <c r="Z31" i="37"/>
  <c r="AG18" i="37"/>
  <c r="W18" i="37"/>
  <c r="Z10" i="37"/>
  <c r="M12" i="11"/>
  <c r="S18" i="37"/>
  <c r="BE18" i="37"/>
  <c r="AN50" i="37"/>
  <c r="BL18" i="37"/>
  <c r="AQ54" i="37"/>
  <c r="AK18" i="37"/>
  <c r="BE21" i="56"/>
  <c r="AW18" i="37"/>
  <c r="AS18" i="37"/>
  <c r="O18" i="37"/>
  <c r="BO18" i="37"/>
  <c r="Z18" i="37"/>
  <c r="AO18" i="37"/>
  <c r="AB18" i="37"/>
  <c r="AC18" i="37" s="1"/>
  <c r="BA18" i="37"/>
  <c r="BI18" i="37"/>
  <c r="C106" i="11"/>
  <c r="N53" i="11"/>
  <c r="C65" i="11"/>
  <c r="AQ35" i="37"/>
  <c r="BO10" i="37"/>
  <c r="BL10" i="37"/>
  <c r="G10" i="37"/>
  <c r="K10" i="37"/>
  <c r="S10" i="37"/>
  <c r="AG10" i="37"/>
  <c r="O10" i="37"/>
  <c r="BA10" i="37"/>
  <c r="AK10" i="37"/>
  <c r="BE13" i="56"/>
  <c r="AO10" i="37"/>
  <c r="BE10" i="37"/>
  <c r="AC10" i="37"/>
  <c r="BI10" i="37"/>
  <c r="AW10" i="37"/>
  <c r="W10" i="37"/>
  <c r="D10" i="37"/>
  <c r="C98" i="11"/>
  <c r="AQ43" i="37"/>
  <c r="C96" i="11"/>
  <c r="AK8" i="37"/>
  <c r="BC22" i="37"/>
  <c r="BC56" i="37" s="1"/>
  <c r="Q22" i="11"/>
  <c r="AZ22" i="37" s="1"/>
  <c r="AC8" i="37"/>
  <c r="O20" i="11"/>
  <c r="AR20" i="37" s="1"/>
  <c r="C75" i="11"/>
  <c r="S8" i="37"/>
  <c r="M14" i="11"/>
  <c r="AJ14" i="37" s="1"/>
  <c r="C83" i="11"/>
  <c r="C73" i="11"/>
  <c r="BE11" i="56"/>
  <c r="G8" i="37"/>
  <c r="Z8" i="37"/>
  <c r="AO8" i="37"/>
  <c r="N30" i="11"/>
  <c r="BL8" i="37"/>
  <c r="AS8" i="37"/>
  <c r="AG8" i="37"/>
  <c r="W8" i="37"/>
  <c r="BI8" i="37"/>
  <c r="BA8" i="37"/>
  <c r="D8" i="37"/>
  <c r="BO8" i="37"/>
  <c r="AW8" i="37"/>
  <c r="O8" i="37"/>
  <c r="BE8" i="37"/>
  <c r="C105" i="11"/>
  <c r="C88" i="11"/>
  <c r="N16" i="11"/>
  <c r="C16" i="11" s="1"/>
  <c r="AQ14" i="37"/>
  <c r="AM54" i="37"/>
  <c r="AM44" i="37"/>
  <c r="C107" i="11"/>
  <c r="M44" i="11"/>
  <c r="C44" i="11" s="1"/>
  <c r="AB26" i="37"/>
  <c r="AQ47" i="37"/>
  <c r="N47" i="11"/>
  <c r="C47" i="11" s="1"/>
  <c r="AJ27" i="37"/>
  <c r="AQ16" i="37"/>
  <c r="N52" i="11"/>
  <c r="AN52" i="37" s="1"/>
  <c r="BE22" i="56"/>
  <c r="BE53" i="56"/>
  <c r="BE20" i="56"/>
  <c r="BE39" i="56"/>
  <c r="BE37" i="56"/>
  <c r="BO36" i="37"/>
  <c r="K51" i="11"/>
  <c r="C51" i="11" s="1"/>
  <c r="AE51" i="37"/>
  <c r="BA36" i="37"/>
  <c r="K36" i="37"/>
  <c r="D36" i="37"/>
  <c r="S36" i="37"/>
  <c r="W36" i="37"/>
  <c r="AK36" i="37"/>
  <c r="AG36" i="37"/>
  <c r="AW36" i="37"/>
  <c r="AO36" i="37"/>
  <c r="O36" i="37"/>
  <c r="BE36" i="37"/>
  <c r="AS36" i="37"/>
  <c r="AC36" i="37"/>
  <c r="Z36" i="37"/>
  <c r="BL36" i="37"/>
  <c r="G36" i="37"/>
  <c r="BI36" i="37"/>
  <c r="AJ48" i="37"/>
  <c r="AB33" i="37"/>
  <c r="D19" i="37"/>
  <c r="AG34" i="37"/>
  <c r="Z34" i="37"/>
  <c r="Z19" i="37"/>
  <c r="G19" i="37"/>
  <c r="BO19" i="37"/>
  <c r="BA19" i="37"/>
  <c r="BL19" i="37"/>
  <c r="AK19" i="37"/>
  <c r="BI19" i="37"/>
  <c r="K19" i="37"/>
  <c r="AW19" i="37"/>
  <c r="S19" i="37"/>
  <c r="AS19" i="37"/>
  <c r="BE19" i="37"/>
  <c r="AO19" i="37"/>
  <c r="AG19" i="37"/>
  <c r="AC19" i="37"/>
  <c r="W19" i="37"/>
  <c r="O19" i="37"/>
  <c r="BL34" i="37"/>
  <c r="O34" i="37"/>
  <c r="AC34" i="37"/>
  <c r="AO34" i="37"/>
  <c r="AW34" i="37"/>
  <c r="K34" i="37"/>
  <c r="S34" i="37"/>
  <c r="G34" i="37"/>
  <c r="D34" i="37"/>
  <c r="BA34" i="37"/>
  <c r="W34" i="37"/>
  <c r="BI34" i="37"/>
  <c r="BE34" i="37"/>
  <c r="BO34" i="37"/>
  <c r="AS34" i="37"/>
  <c r="AK34" i="37"/>
  <c r="C102" i="11"/>
  <c r="AM49" i="37"/>
  <c r="AB15" i="37"/>
  <c r="AM29" i="37"/>
  <c r="C82" i="11"/>
  <c r="M29" i="11"/>
  <c r="C29" i="11" s="1"/>
  <c r="K14" i="11"/>
  <c r="C67" i="11"/>
  <c r="AE14" i="37"/>
  <c r="AW17" i="37"/>
  <c r="BI17" i="37"/>
  <c r="BL17" i="37"/>
  <c r="BO17" i="37"/>
  <c r="BL33" i="37"/>
  <c r="AJ42" i="37"/>
  <c r="K41" i="60"/>
  <c r="L41" i="60" s="1"/>
  <c r="M41" i="60" s="1"/>
  <c r="H41" i="60" s="1"/>
  <c r="AC17" i="37"/>
  <c r="BE17" i="37"/>
  <c r="BA17" i="37"/>
  <c r="S17" i="37"/>
  <c r="G17" i="37"/>
  <c r="AS17" i="37"/>
  <c r="D17" i="37"/>
  <c r="AJ38" i="37"/>
  <c r="K37" i="60"/>
  <c r="L37" i="60" s="1"/>
  <c r="M37" i="60" s="1"/>
  <c r="H37" i="60" s="1"/>
  <c r="AM35" i="37"/>
  <c r="M35" i="11"/>
  <c r="C35" i="11" s="1"/>
  <c r="K17" i="37"/>
  <c r="Z17" i="37"/>
  <c r="O17" i="37"/>
  <c r="AK17" i="37"/>
  <c r="M52" i="11"/>
  <c r="AM52" i="37"/>
  <c r="AM30" i="37"/>
  <c r="M30" i="11"/>
  <c r="W17" i="37"/>
  <c r="AO17" i="37"/>
  <c r="AG17" i="37"/>
  <c r="AN35" i="37"/>
  <c r="AM53" i="37"/>
  <c r="M53" i="11"/>
  <c r="AN54" i="37"/>
  <c r="AN43" i="37"/>
  <c r="AJ54" i="37"/>
  <c r="N12" i="11"/>
  <c r="AQ12" i="37"/>
  <c r="AM13" i="37"/>
  <c r="M13" i="11"/>
  <c r="C13" i="11" s="1"/>
  <c r="AN14" i="37"/>
  <c r="M46" i="11"/>
  <c r="C46" i="11" s="1"/>
  <c r="AM46" i="37"/>
  <c r="AS33" i="37"/>
  <c r="AK33" i="37"/>
  <c r="AE22" i="37"/>
  <c r="K22" i="11"/>
  <c r="K25" i="11"/>
  <c r="C25" i="11" s="1"/>
  <c r="AE25" i="37"/>
  <c r="K11" i="11"/>
  <c r="C11" i="11" s="1"/>
  <c r="AE11" i="37"/>
  <c r="AZ37" i="37"/>
  <c r="BD6" i="37"/>
  <c r="R56" i="11"/>
  <c r="AJ49" i="37"/>
  <c r="AZ6" i="37"/>
  <c r="O50" i="37"/>
  <c r="AJ7" i="37"/>
  <c r="K6" i="60"/>
  <c r="L6" i="60" s="1"/>
  <c r="M6" i="60" s="1"/>
  <c r="H6" i="60" s="1"/>
  <c r="M35" i="8" l="1"/>
  <c r="M33" i="8"/>
  <c r="M16" i="8"/>
  <c r="M30" i="8"/>
  <c r="M8" i="8"/>
  <c r="M18" i="8"/>
  <c r="M17" i="8"/>
  <c r="M7" i="8"/>
  <c r="K23" i="50"/>
  <c r="M9" i="8"/>
  <c r="F6" i="61"/>
  <c r="H6" i="61" s="1"/>
  <c r="N6" i="61" s="1"/>
  <c r="T7" i="8"/>
  <c r="F7" i="61"/>
  <c r="H7" i="61" s="1"/>
  <c r="N7" i="61" s="1"/>
  <c r="T8" i="8"/>
  <c r="F8" i="61"/>
  <c r="H8" i="61" s="1"/>
  <c r="N8" i="61" s="1"/>
  <c r="T9" i="8"/>
  <c r="F17" i="61"/>
  <c r="H17" i="61" s="1"/>
  <c r="N17" i="61" s="1"/>
  <c r="T18" i="8"/>
  <c r="F34" i="61"/>
  <c r="H34" i="61" s="1"/>
  <c r="N34" i="61" s="1"/>
  <c r="T35" i="8"/>
  <c r="F32" i="61"/>
  <c r="H32" i="61" s="1"/>
  <c r="N32" i="61" s="1"/>
  <c r="T33" i="8"/>
  <c r="F29" i="61"/>
  <c r="H29" i="61" s="1"/>
  <c r="N29" i="61" s="1"/>
  <c r="T30" i="8"/>
  <c r="F15" i="61"/>
  <c r="H15" i="61" s="1"/>
  <c r="N15" i="61" s="1"/>
  <c r="T16" i="8"/>
  <c r="F16" i="61"/>
  <c r="H16" i="61" s="1"/>
  <c r="N16" i="61" s="1"/>
  <c r="T17" i="8"/>
  <c r="H16" i="42"/>
  <c r="H35" i="42"/>
  <c r="H33" i="42"/>
  <c r="N54" i="8"/>
  <c r="J54" i="42" s="1"/>
  <c r="H54" i="42"/>
  <c r="C14" i="11"/>
  <c r="K13" i="60" s="1"/>
  <c r="L13" i="60" s="1"/>
  <c r="M13" i="60" s="1"/>
  <c r="H13" i="60" s="1"/>
  <c r="C12" i="11"/>
  <c r="K11" i="60" s="1"/>
  <c r="L11" i="60" s="1"/>
  <c r="M11" i="60" s="1"/>
  <c r="H11" i="60" s="1"/>
  <c r="C22" i="11"/>
  <c r="K21" i="60" s="1"/>
  <c r="L21" i="60" s="1"/>
  <c r="M21" i="60" s="1"/>
  <c r="H21" i="60" s="1"/>
  <c r="AN53" i="37"/>
  <c r="C53" i="11"/>
  <c r="K52" i="60" s="1"/>
  <c r="L52" i="60" s="1"/>
  <c r="M52" i="60" s="1"/>
  <c r="H52" i="60" s="1"/>
  <c r="AN30" i="37"/>
  <c r="C30" i="11"/>
  <c r="K29" i="60" s="1"/>
  <c r="L29" i="60" s="1"/>
  <c r="M29" i="60" s="1"/>
  <c r="H29" i="60" s="1"/>
  <c r="C20" i="11"/>
  <c r="K19" i="60" s="1"/>
  <c r="L19" i="60" s="1"/>
  <c r="M19" i="60" s="1"/>
  <c r="H19" i="60" s="1"/>
  <c r="C52" i="11"/>
  <c r="K51" i="60" s="1"/>
  <c r="L51" i="60" s="1"/>
  <c r="M51" i="60" s="1"/>
  <c r="H51" i="60" s="1"/>
  <c r="G50" i="37"/>
  <c r="K49" i="8"/>
  <c r="P8" i="60"/>
  <c r="Q8" i="60" s="1"/>
  <c r="N8" i="60"/>
  <c r="O8" i="60" s="1"/>
  <c r="AC33" i="37"/>
  <c r="K32" i="60"/>
  <c r="L32" i="60" s="1"/>
  <c r="M32" i="60" s="1"/>
  <c r="H32" i="60" s="1"/>
  <c r="K49" i="60"/>
  <c r="L49" i="60" s="1"/>
  <c r="M49" i="60" s="1"/>
  <c r="H49" i="60" s="1"/>
  <c r="AS50" i="37"/>
  <c r="AO33" i="37"/>
  <c r="BE50" i="37"/>
  <c r="AC50" i="37"/>
  <c r="Z33" i="37"/>
  <c r="BI33" i="37"/>
  <c r="AO50" i="37"/>
  <c r="AB14" i="37"/>
  <c r="S50" i="37"/>
  <c r="BO33" i="37"/>
  <c r="AJ12" i="37"/>
  <c r="D50" i="37"/>
  <c r="K10" i="60"/>
  <c r="L10" i="60" s="1"/>
  <c r="M10" i="60" s="1"/>
  <c r="H10" i="60" s="1"/>
  <c r="BA33" i="37"/>
  <c r="BI50" i="37"/>
  <c r="K32" i="8"/>
  <c r="K50" i="37"/>
  <c r="G33" i="37"/>
  <c r="BL50" i="37"/>
  <c r="AG50" i="37"/>
  <c r="Z50" i="37"/>
  <c r="BE33" i="37"/>
  <c r="AK50" i="37"/>
  <c r="S33" i="37"/>
  <c r="BI51" i="37"/>
  <c r="W33" i="37"/>
  <c r="BE46" i="56"/>
  <c r="W50" i="37"/>
  <c r="BO50" i="37"/>
  <c r="AW50" i="37"/>
  <c r="K33" i="37"/>
  <c r="D33" i="37"/>
  <c r="AW33" i="37"/>
  <c r="O33" i="37"/>
  <c r="AG33" i="37"/>
  <c r="N38" i="60"/>
  <c r="O38" i="60" s="1"/>
  <c r="P38" i="60"/>
  <c r="Q38" i="60" s="1"/>
  <c r="N22" i="60"/>
  <c r="O22" i="60" s="1"/>
  <c r="P22" i="60"/>
  <c r="Q22" i="60" s="1"/>
  <c r="K26" i="8"/>
  <c r="K26" i="60"/>
  <c r="L26" i="60" s="1"/>
  <c r="M26" i="60" s="1"/>
  <c r="H26" i="60" s="1"/>
  <c r="K15" i="8"/>
  <c r="K15" i="60"/>
  <c r="L15" i="60" s="1"/>
  <c r="M15" i="60" s="1"/>
  <c r="H15" i="60" s="1"/>
  <c r="K44" i="8"/>
  <c r="K44" i="60"/>
  <c r="L44" i="60" s="1"/>
  <c r="M44" i="60" s="1"/>
  <c r="H44" i="60" s="1"/>
  <c r="P30" i="60"/>
  <c r="Q30" i="60" s="1"/>
  <c r="N30" i="60"/>
  <c r="O30" i="60" s="1"/>
  <c r="N53" i="60"/>
  <c r="O53" i="60" s="1"/>
  <c r="P53" i="60"/>
  <c r="Q53" i="60" s="1"/>
  <c r="K14" i="8"/>
  <c r="K14" i="60"/>
  <c r="L14" i="60" s="1"/>
  <c r="M14" i="60" s="1"/>
  <c r="H14" i="60" s="1"/>
  <c r="N6" i="60"/>
  <c r="O6" i="60" s="1"/>
  <c r="P6" i="60"/>
  <c r="Q6" i="60" s="1"/>
  <c r="N48" i="60"/>
  <c r="O48" i="60" s="1"/>
  <c r="P48" i="60"/>
  <c r="Q48" i="60" s="1"/>
  <c r="K46" i="8"/>
  <c r="K46" i="60"/>
  <c r="L46" i="60" s="1"/>
  <c r="M46" i="60" s="1"/>
  <c r="H46" i="60" s="1"/>
  <c r="P23" i="60"/>
  <c r="Q23" i="60" s="1"/>
  <c r="N23" i="60"/>
  <c r="O23" i="60" s="1"/>
  <c r="K25" i="8"/>
  <c r="K25" i="60"/>
  <c r="L25" i="60" s="1"/>
  <c r="M25" i="60" s="1"/>
  <c r="H25" i="60" s="1"/>
  <c r="N27" i="60"/>
  <c r="O27" i="60" s="1"/>
  <c r="P27" i="60"/>
  <c r="Q27" i="60" s="1"/>
  <c r="P40" i="60"/>
  <c r="Q40" i="60" s="1"/>
  <c r="N40" i="60"/>
  <c r="O40" i="60" s="1"/>
  <c r="N41" i="60"/>
  <c r="O41" i="60" s="1"/>
  <c r="P41" i="60"/>
  <c r="Q41" i="60" s="1"/>
  <c r="K43" i="8"/>
  <c r="K43" i="60"/>
  <c r="L43" i="60" s="1"/>
  <c r="M43" i="60" s="1"/>
  <c r="H43" i="60" s="1"/>
  <c r="K39" i="8"/>
  <c r="K39" i="60"/>
  <c r="L39" i="60" s="1"/>
  <c r="M39" i="60" s="1"/>
  <c r="H39" i="60" s="1"/>
  <c r="P9" i="60"/>
  <c r="Q9" i="60" s="1"/>
  <c r="N9" i="60"/>
  <c r="O9" i="60" s="1"/>
  <c r="N20" i="60"/>
  <c r="O20" i="60" s="1"/>
  <c r="P20" i="60"/>
  <c r="Q20" i="60" s="1"/>
  <c r="P36" i="60"/>
  <c r="Q36" i="60" s="1"/>
  <c r="N36" i="60"/>
  <c r="O36" i="60" s="1"/>
  <c r="N47" i="60"/>
  <c r="O47" i="60" s="1"/>
  <c r="P47" i="60"/>
  <c r="Q47" i="60" s="1"/>
  <c r="P7" i="60"/>
  <c r="Q7" i="60" s="1"/>
  <c r="N7" i="60"/>
  <c r="O7" i="60" s="1"/>
  <c r="N37" i="60"/>
  <c r="O37" i="60" s="1"/>
  <c r="P37" i="60"/>
  <c r="Q37" i="60" s="1"/>
  <c r="K31" i="8"/>
  <c r="K31" i="60"/>
  <c r="L31" i="60" s="1"/>
  <c r="M31" i="60" s="1"/>
  <c r="H31" i="60" s="1"/>
  <c r="N17" i="60"/>
  <c r="O17" i="60" s="1"/>
  <c r="P17" i="60"/>
  <c r="Q17" i="60" s="1"/>
  <c r="K20" i="8"/>
  <c r="K27" i="8"/>
  <c r="K47" i="8"/>
  <c r="K37" i="8"/>
  <c r="K41" i="8"/>
  <c r="K23" i="8"/>
  <c r="K40" i="8"/>
  <c r="K22" i="8"/>
  <c r="K48" i="8"/>
  <c r="K53" i="8"/>
  <c r="K36" i="8"/>
  <c r="K38" i="8"/>
  <c r="K6" i="8"/>
  <c r="AG27" i="37"/>
  <c r="BE18" i="56"/>
  <c r="BL47" i="37"/>
  <c r="G45" i="37"/>
  <c r="S32" i="37"/>
  <c r="BO44" i="37"/>
  <c r="O40" i="37"/>
  <c r="AK16" i="37"/>
  <c r="BE29" i="56"/>
  <c r="G26" i="37"/>
  <c r="Z26" i="37"/>
  <c r="AW26" i="37"/>
  <c r="AR45" i="37"/>
  <c r="AS45" i="37" s="1"/>
  <c r="BO26" i="37"/>
  <c r="AS26" i="37"/>
  <c r="BI26" i="37"/>
  <c r="W26" i="37"/>
  <c r="BL26" i="37"/>
  <c r="AO26" i="37"/>
  <c r="BA26" i="37"/>
  <c r="D26" i="37"/>
  <c r="AG26" i="37"/>
  <c r="BE26" i="37"/>
  <c r="AC26" i="37"/>
  <c r="S26" i="37"/>
  <c r="K26" i="37"/>
  <c r="AK26" i="37"/>
  <c r="O26" i="37"/>
  <c r="S45" i="37"/>
  <c r="AJ43" i="37"/>
  <c r="AK43" i="37" s="1"/>
  <c r="BI40" i="37"/>
  <c r="BO40" i="37"/>
  <c r="BL40" i="37"/>
  <c r="AW40" i="37"/>
  <c r="D40" i="37"/>
  <c r="K40" i="37"/>
  <c r="Z40" i="37"/>
  <c r="AO27" i="37"/>
  <c r="W40" i="37"/>
  <c r="AC40" i="37"/>
  <c r="AK40" i="37"/>
  <c r="S40" i="37"/>
  <c r="BE43" i="56"/>
  <c r="G40" i="37"/>
  <c r="AO40" i="37"/>
  <c r="BA40" i="37"/>
  <c r="BO27" i="37"/>
  <c r="BE40" i="37"/>
  <c r="AS40" i="37"/>
  <c r="AG40" i="37"/>
  <c r="BA45" i="37"/>
  <c r="AO45" i="37"/>
  <c r="BE45" i="37"/>
  <c r="BI27" i="37"/>
  <c r="BE48" i="56"/>
  <c r="AG45" i="37"/>
  <c r="D45" i="37"/>
  <c r="BL45" i="37"/>
  <c r="AK45" i="37"/>
  <c r="AC45" i="37"/>
  <c r="W45" i="37"/>
  <c r="BO45" i="37"/>
  <c r="O45" i="37"/>
  <c r="Z45" i="37"/>
  <c r="BI45" i="37"/>
  <c r="AW45" i="37"/>
  <c r="K45" i="37"/>
  <c r="S27" i="37"/>
  <c r="D27" i="37"/>
  <c r="W27" i="37"/>
  <c r="AK27" i="37"/>
  <c r="Z27" i="37"/>
  <c r="BE48" i="37"/>
  <c r="S48" i="37"/>
  <c r="W48" i="37"/>
  <c r="O27" i="37"/>
  <c r="BO48" i="37"/>
  <c r="BE30" i="56"/>
  <c r="K27" i="37"/>
  <c r="BL48" i="37"/>
  <c r="G27" i="37"/>
  <c r="BL27" i="37"/>
  <c r="AG48" i="37"/>
  <c r="AS27" i="37"/>
  <c r="BI48" i="37"/>
  <c r="G48" i="37"/>
  <c r="AC48" i="37"/>
  <c r="BA48" i="37"/>
  <c r="O48" i="37"/>
  <c r="AW27" i="37"/>
  <c r="Z48" i="37"/>
  <c r="K48" i="37"/>
  <c r="BA27" i="37"/>
  <c r="AS48" i="37"/>
  <c r="AK48" i="37"/>
  <c r="BE51" i="56"/>
  <c r="AW48" i="37"/>
  <c r="AC27" i="37"/>
  <c r="D48" i="37"/>
  <c r="AO48" i="37"/>
  <c r="BE27" i="37"/>
  <c r="BI32" i="37"/>
  <c r="AC32" i="37"/>
  <c r="BE32" i="37"/>
  <c r="AN16" i="37"/>
  <c r="AO16" i="37" s="1"/>
  <c r="K32" i="37"/>
  <c r="G32" i="37"/>
  <c r="D32" i="37"/>
  <c r="W32" i="37"/>
  <c r="BL32" i="37"/>
  <c r="O32" i="37"/>
  <c r="AK32" i="37"/>
  <c r="AG32" i="37"/>
  <c r="Z32" i="37"/>
  <c r="AS32" i="37"/>
  <c r="AW32" i="37"/>
  <c r="BE35" i="56"/>
  <c r="AO32" i="37"/>
  <c r="BO32" i="37"/>
  <c r="BA32" i="37"/>
  <c r="Q56" i="11"/>
  <c r="AO28" i="37"/>
  <c r="BA28" i="37"/>
  <c r="W28" i="37"/>
  <c r="O28" i="37"/>
  <c r="AG28" i="37"/>
  <c r="AC28" i="37"/>
  <c r="Z28" i="37"/>
  <c r="Z44" i="37"/>
  <c r="D28" i="37"/>
  <c r="K28" i="37"/>
  <c r="AS28" i="37"/>
  <c r="AS44" i="37"/>
  <c r="S28" i="37"/>
  <c r="AJ44" i="37"/>
  <c r="AK44" i="37" s="1"/>
  <c r="BL28" i="37"/>
  <c r="AG47" i="37"/>
  <c r="G28" i="37"/>
  <c r="BI28" i="37"/>
  <c r="BO28" i="37"/>
  <c r="G47" i="37"/>
  <c r="AW44" i="37"/>
  <c r="BE44" i="37"/>
  <c r="AW28" i="37"/>
  <c r="BE28" i="37"/>
  <c r="AK28" i="37"/>
  <c r="AW16" i="37"/>
  <c r="BI41" i="37"/>
  <c r="AC16" i="37"/>
  <c r="BL41" i="37"/>
  <c r="O16" i="37"/>
  <c r="Z16" i="37"/>
  <c r="K47" i="37"/>
  <c r="BE16" i="37"/>
  <c r="BO47" i="37"/>
  <c r="BE31" i="56"/>
  <c r="G16" i="37"/>
  <c r="S16" i="37"/>
  <c r="BL44" i="37"/>
  <c r="BI47" i="37"/>
  <c r="BE50" i="56"/>
  <c r="K16" i="37"/>
  <c r="AG16" i="37"/>
  <c r="Z24" i="37"/>
  <c r="AC24" i="37"/>
  <c r="AS16" i="37"/>
  <c r="D16" i="37"/>
  <c r="AG41" i="37"/>
  <c r="D41" i="37"/>
  <c r="W41" i="37"/>
  <c r="BL16" i="37"/>
  <c r="AO41" i="37"/>
  <c r="D24" i="37"/>
  <c r="AK24" i="37"/>
  <c r="S24" i="37"/>
  <c r="BE19" i="56"/>
  <c r="G24" i="37"/>
  <c r="AC41" i="37"/>
  <c r="BI16" i="37"/>
  <c r="BE24" i="37"/>
  <c r="AW41" i="37"/>
  <c r="O24" i="37"/>
  <c r="AK41" i="37"/>
  <c r="AS41" i="37"/>
  <c r="BO16" i="37"/>
  <c r="BE44" i="56"/>
  <c r="BE41" i="37"/>
  <c r="K41" i="37"/>
  <c r="BA24" i="37"/>
  <c r="BA41" i="37"/>
  <c r="Z41" i="37"/>
  <c r="AS24" i="37"/>
  <c r="AO24" i="37"/>
  <c r="BI24" i="37"/>
  <c r="K24" i="37"/>
  <c r="AG24" i="37"/>
  <c r="S41" i="37"/>
  <c r="BO24" i="37"/>
  <c r="AB51" i="37"/>
  <c r="W16" i="37"/>
  <c r="BA16" i="37"/>
  <c r="O41" i="37"/>
  <c r="AW24" i="37"/>
  <c r="BL24" i="37"/>
  <c r="G41" i="37"/>
  <c r="W24" i="37"/>
  <c r="BO41" i="37"/>
  <c r="BA44" i="37"/>
  <c r="W44" i="37"/>
  <c r="K44" i="37"/>
  <c r="AC44" i="37"/>
  <c r="D44" i="37"/>
  <c r="BE27" i="56"/>
  <c r="O44" i="37"/>
  <c r="BE47" i="56"/>
  <c r="G44" i="37"/>
  <c r="AO44" i="37"/>
  <c r="BI44" i="37"/>
  <c r="S44" i="37"/>
  <c r="AG44" i="37"/>
  <c r="O47" i="37"/>
  <c r="Z47" i="37"/>
  <c r="AN47" i="37"/>
  <c r="AO47" i="37" s="1"/>
  <c r="AC47" i="37"/>
  <c r="W47" i="37"/>
  <c r="BE47" i="37"/>
  <c r="AS47" i="37"/>
  <c r="D47" i="37"/>
  <c r="AW47" i="37"/>
  <c r="AK47" i="37"/>
  <c r="BA47" i="37"/>
  <c r="S47" i="37"/>
  <c r="BE52" i="56"/>
  <c r="BE57" i="56"/>
  <c r="BE42" i="56"/>
  <c r="BE41" i="56"/>
  <c r="BE40" i="56"/>
  <c r="BE24" i="56"/>
  <c r="BE45" i="56"/>
  <c r="BE10" i="56"/>
  <c r="BE26" i="56"/>
  <c r="BL39" i="37"/>
  <c r="AS39" i="37"/>
  <c r="AG39" i="37"/>
  <c r="AK39" i="37"/>
  <c r="Z39" i="37"/>
  <c r="O39" i="37"/>
  <c r="W39" i="37"/>
  <c r="D39" i="37"/>
  <c r="AW39" i="37"/>
  <c r="AC39" i="37"/>
  <c r="K39" i="37"/>
  <c r="BE39" i="37"/>
  <c r="BA39" i="37"/>
  <c r="G39" i="37"/>
  <c r="AO39" i="37"/>
  <c r="S39" i="37"/>
  <c r="BI39" i="37"/>
  <c r="AO23" i="37"/>
  <c r="BO39" i="37"/>
  <c r="AG21" i="37"/>
  <c r="AW21" i="37"/>
  <c r="O21" i="37"/>
  <c r="BA21" i="37"/>
  <c r="BO21" i="37"/>
  <c r="AO21" i="37"/>
  <c r="AK21" i="37"/>
  <c r="BL21" i="37"/>
  <c r="K21" i="37"/>
  <c r="W21" i="37"/>
  <c r="AC21" i="37"/>
  <c r="G21" i="37"/>
  <c r="D21" i="37"/>
  <c r="BE21" i="37"/>
  <c r="S21" i="37"/>
  <c r="Z21" i="37"/>
  <c r="AS21" i="37"/>
  <c r="BI21" i="37"/>
  <c r="D23" i="37"/>
  <c r="W23" i="37"/>
  <c r="Z23" i="37"/>
  <c r="AW23" i="37"/>
  <c r="K23" i="37"/>
  <c r="BI23" i="37"/>
  <c r="O23" i="37"/>
  <c r="BA23" i="37"/>
  <c r="AK23" i="37"/>
  <c r="BO23" i="37"/>
  <c r="BE23" i="37"/>
  <c r="BL23" i="37"/>
  <c r="AC23" i="37"/>
  <c r="AG23" i="37"/>
  <c r="AS23" i="37"/>
  <c r="S23" i="37"/>
  <c r="G23" i="37"/>
  <c r="AJ29" i="37"/>
  <c r="D15" i="37"/>
  <c r="G15" i="37"/>
  <c r="BE15" i="37"/>
  <c r="K15" i="37"/>
  <c r="S15" i="37"/>
  <c r="AW15" i="37"/>
  <c r="AS15" i="37"/>
  <c r="BA15" i="37"/>
  <c r="AG15" i="37"/>
  <c r="BO15" i="37"/>
  <c r="Z15" i="37"/>
  <c r="O15" i="37"/>
  <c r="W15" i="37"/>
  <c r="BL15" i="37"/>
  <c r="AO15" i="37"/>
  <c r="BI15" i="37"/>
  <c r="AK15" i="37"/>
  <c r="AC15" i="37"/>
  <c r="BO49" i="37"/>
  <c r="BL49" i="37"/>
  <c r="BI49" i="37"/>
  <c r="BO38" i="37"/>
  <c r="BI38" i="37"/>
  <c r="BL38" i="37"/>
  <c r="BL54" i="37"/>
  <c r="BO54" i="37"/>
  <c r="BI54" i="37"/>
  <c r="S43" i="37"/>
  <c r="BL43" i="37"/>
  <c r="BO43" i="37"/>
  <c r="BI43" i="37"/>
  <c r="BL7" i="37"/>
  <c r="BO7" i="37"/>
  <c r="BI7" i="37"/>
  <c r="BL37" i="37"/>
  <c r="BO37" i="37"/>
  <c r="BI37" i="37"/>
  <c r="BI42" i="37"/>
  <c r="BO42" i="37"/>
  <c r="BL42" i="37"/>
  <c r="AO43" i="37"/>
  <c r="AK42" i="37"/>
  <c r="S42" i="37"/>
  <c r="G42" i="37"/>
  <c r="Z42" i="37"/>
  <c r="BA42" i="37"/>
  <c r="AC42" i="37"/>
  <c r="AW42" i="37"/>
  <c r="AS42" i="37"/>
  <c r="AO42" i="37"/>
  <c r="W42" i="37"/>
  <c r="K42" i="37"/>
  <c r="O42" i="37"/>
  <c r="AG42" i="37"/>
  <c r="D42" i="37"/>
  <c r="BE42" i="37"/>
  <c r="W43" i="37"/>
  <c r="AG43" i="37"/>
  <c r="AW43" i="37"/>
  <c r="Z43" i="37"/>
  <c r="AK38" i="37"/>
  <c r="Z38" i="37"/>
  <c r="W38" i="37"/>
  <c r="AS38" i="37"/>
  <c r="G38" i="37"/>
  <c r="BA38" i="37"/>
  <c r="S38" i="37"/>
  <c r="AW38" i="37"/>
  <c r="D38" i="37"/>
  <c r="K38" i="37"/>
  <c r="AG38" i="37"/>
  <c r="AC38" i="37"/>
  <c r="BE38" i="37"/>
  <c r="O38" i="37"/>
  <c r="AO38" i="37"/>
  <c r="AJ30" i="37"/>
  <c r="AJ35" i="37"/>
  <c r="K34" i="60"/>
  <c r="L34" i="60" s="1"/>
  <c r="M34" i="60" s="1"/>
  <c r="H34" i="60" s="1"/>
  <c r="AJ52" i="37"/>
  <c r="AO54" i="37"/>
  <c r="AK54" i="37"/>
  <c r="O54" i="37"/>
  <c r="Z54" i="37"/>
  <c r="W54" i="37"/>
  <c r="K54" i="37"/>
  <c r="G54" i="37"/>
  <c r="S54" i="37"/>
  <c r="AC54" i="37"/>
  <c r="AS54" i="37"/>
  <c r="AG54" i="37"/>
  <c r="AW54" i="37"/>
  <c r="D54" i="37"/>
  <c r="BE54" i="37"/>
  <c r="BA54" i="37"/>
  <c r="AJ46" i="37"/>
  <c r="K45" i="60"/>
  <c r="L45" i="60" s="1"/>
  <c r="M45" i="60" s="1"/>
  <c r="H45" i="60" s="1"/>
  <c r="AN12" i="37"/>
  <c r="AJ13" i="37"/>
  <c r="K12" i="60"/>
  <c r="L12" i="60" s="1"/>
  <c r="M12" i="60" s="1"/>
  <c r="H12" i="60" s="1"/>
  <c r="AJ53" i="37"/>
  <c r="AB22" i="37"/>
  <c r="AB25" i="37"/>
  <c r="K24" i="60"/>
  <c r="L24" i="60" s="1"/>
  <c r="M24" i="60" s="1"/>
  <c r="H24" i="60" s="1"/>
  <c r="AB11" i="37"/>
  <c r="G37" i="37"/>
  <c r="S37" i="37"/>
  <c r="AK37" i="37"/>
  <c r="AW37" i="37"/>
  <c r="K37" i="37"/>
  <c r="BE37" i="37"/>
  <c r="AO37" i="37"/>
  <c r="AS37" i="37"/>
  <c r="W37" i="37"/>
  <c r="AG37" i="37"/>
  <c r="O37" i="37"/>
  <c r="AC37" i="37"/>
  <c r="D37" i="37"/>
  <c r="Z37" i="37"/>
  <c r="BA37" i="37"/>
  <c r="AK49" i="37"/>
  <c r="Z7" i="37"/>
  <c r="W7" i="37"/>
  <c r="K7" i="37"/>
  <c r="D7" i="37"/>
  <c r="G7" i="37"/>
  <c r="S7" i="37"/>
  <c r="BE7" i="37"/>
  <c r="AG7" i="37"/>
  <c r="AS7" i="37"/>
  <c r="BA7" i="37"/>
  <c r="AC7" i="37"/>
  <c r="AW7" i="37"/>
  <c r="O7" i="37"/>
  <c r="AO7" i="37"/>
  <c r="Z49" i="37"/>
  <c r="W49" i="37"/>
  <c r="K49" i="37"/>
  <c r="D49" i="37"/>
  <c r="G49" i="37"/>
  <c r="S49" i="37"/>
  <c r="AW49" i="37"/>
  <c r="BE49" i="37"/>
  <c r="AS49" i="37"/>
  <c r="AG49" i="37"/>
  <c r="BA49" i="37"/>
  <c r="AC49" i="37"/>
  <c r="AO49" i="37"/>
  <c r="O49" i="37"/>
  <c r="AK7" i="37"/>
  <c r="O51" i="37"/>
  <c r="H21" i="28"/>
  <c r="J20" i="50" s="1"/>
  <c r="BD56" i="37"/>
  <c r="I24" i="57" s="1"/>
  <c r="AZ56" i="37"/>
  <c r="I23" i="57" s="1"/>
  <c r="H20" i="28"/>
  <c r="J19" i="50" s="1"/>
  <c r="M23" i="8" l="1"/>
  <c r="M49" i="8"/>
  <c r="M36" i="8"/>
  <c r="M31" i="8"/>
  <c r="M39" i="8"/>
  <c r="M41" i="8"/>
  <c r="M14" i="8"/>
  <c r="M46" i="8"/>
  <c r="M53" i="8"/>
  <c r="M37" i="8"/>
  <c r="M47" i="8"/>
  <c r="M15" i="8"/>
  <c r="M27" i="8"/>
  <c r="M20" i="8"/>
  <c r="M25" i="8"/>
  <c r="M6" i="8"/>
  <c r="M44" i="8"/>
  <c r="M32" i="8"/>
  <c r="M38" i="8"/>
  <c r="M43" i="8"/>
  <c r="M26" i="8"/>
  <c r="M22" i="8"/>
  <c r="M48" i="8"/>
  <c r="M40" i="8"/>
  <c r="F26" i="61"/>
  <c r="H26" i="61" s="1"/>
  <c r="N26" i="61" s="1"/>
  <c r="T27" i="8"/>
  <c r="F35" i="61"/>
  <c r="H35" i="61" s="1"/>
  <c r="N35" i="61" s="1"/>
  <c r="T36" i="8"/>
  <c r="F13" i="61"/>
  <c r="H13" i="61" s="1"/>
  <c r="N13" i="61" s="1"/>
  <c r="T14" i="8"/>
  <c r="F52" i="61"/>
  <c r="H52" i="61" s="1"/>
  <c r="N52" i="61" s="1"/>
  <c r="T53" i="8"/>
  <c r="F47" i="61"/>
  <c r="H47" i="61" s="1"/>
  <c r="N47" i="61" s="1"/>
  <c r="T48" i="8"/>
  <c r="F30" i="61"/>
  <c r="H30" i="61" s="1"/>
  <c r="N30" i="61" s="1"/>
  <c r="T31" i="8"/>
  <c r="F24" i="61"/>
  <c r="H24" i="61" s="1"/>
  <c r="N24" i="61" s="1"/>
  <c r="T25" i="8"/>
  <c r="F19" i="61"/>
  <c r="H19" i="61" s="1"/>
  <c r="N19" i="61" s="1"/>
  <c r="T20" i="8"/>
  <c r="F21" i="61"/>
  <c r="H21" i="61" s="1"/>
  <c r="N21" i="61" s="1"/>
  <c r="T22" i="8"/>
  <c r="F37" i="61"/>
  <c r="H37" i="61" s="1"/>
  <c r="N37" i="61" s="1"/>
  <c r="T38" i="8"/>
  <c r="F39" i="61"/>
  <c r="H39" i="61" s="1"/>
  <c r="N39" i="61" s="1"/>
  <c r="T40" i="8"/>
  <c r="F38" i="61"/>
  <c r="H38" i="61" s="1"/>
  <c r="N38" i="61" s="1"/>
  <c r="T39" i="8"/>
  <c r="F5" i="61"/>
  <c r="H5" i="61" s="1"/>
  <c r="N5" i="61" s="1"/>
  <c r="T6" i="8"/>
  <c r="F22" i="61"/>
  <c r="H22" i="61" s="1"/>
  <c r="N22" i="61" s="1"/>
  <c r="T23" i="8"/>
  <c r="F31" i="61"/>
  <c r="H31" i="61" s="1"/>
  <c r="N31" i="61" s="1"/>
  <c r="T32" i="8"/>
  <c r="F40" i="61"/>
  <c r="H40" i="61" s="1"/>
  <c r="N40" i="61" s="1"/>
  <c r="T41" i="8"/>
  <c r="F42" i="61"/>
  <c r="H42" i="61" s="1"/>
  <c r="N42" i="61" s="1"/>
  <c r="T43" i="8"/>
  <c r="F45" i="61"/>
  <c r="H45" i="61" s="1"/>
  <c r="N45" i="61" s="1"/>
  <c r="T46" i="8"/>
  <c r="F43" i="61"/>
  <c r="H43" i="61" s="1"/>
  <c r="N43" i="61" s="1"/>
  <c r="T44" i="8"/>
  <c r="F25" i="61"/>
  <c r="H25" i="61" s="1"/>
  <c r="N25" i="61" s="1"/>
  <c r="T26" i="8"/>
  <c r="F36" i="61"/>
  <c r="H36" i="61" s="1"/>
  <c r="N36" i="61" s="1"/>
  <c r="T37" i="8"/>
  <c r="F48" i="61"/>
  <c r="H48" i="61" s="1"/>
  <c r="N48" i="61" s="1"/>
  <c r="T49" i="8"/>
  <c r="F46" i="61"/>
  <c r="H46" i="61" s="1"/>
  <c r="N46" i="61" s="1"/>
  <c r="T47" i="8"/>
  <c r="F14" i="61"/>
  <c r="H14" i="61" s="1"/>
  <c r="N14" i="61" s="1"/>
  <c r="T15" i="8"/>
  <c r="N16" i="8"/>
  <c r="H16" i="8" s="1"/>
  <c r="H27" i="42"/>
  <c r="N15" i="8"/>
  <c r="N26" i="8"/>
  <c r="H32" i="42"/>
  <c r="H37" i="42"/>
  <c r="N46" i="8"/>
  <c r="N35" i="8"/>
  <c r="H35" i="8" s="1"/>
  <c r="H54" i="8"/>
  <c r="N33" i="8"/>
  <c r="J33" i="42" s="1"/>
  <c r="K33" i="42" s="1"/>
  <c r="H9" i="42"/>
  <c r="N18" i="8"/>
  <c r="J18" i="42" s="1"/>
  <c r="K54" i="42"/>
  <c r="H18" i="42"/>
  <c r="N30" i="8"/>
  <c r="N17" i="8"/>
  <c r="J17" i="42" s="1"/>
  <c r="H30" i="42"/>
  <c r="N9" i="8"/>
  <c r="H8" i="42"/>
  <c r="N8" i="8"/>
  <c r="H17" i="42"/>
  <c r="N7" i="8"/>
  <c r="H7" i="42"/>
  <c r="G51" i="37"/>
  <c r="P10" i="60"/>
  <c r="Q10" i="60" s="1"/>
  <c r="N10" i="60"/>
  <c r="O10" i="60" s="1"/>
  <c r="BA51" i="37"/>
  <c r="BL51" i="37"/>
  <c r="BE51" i="37"/>
  <c r="D43" i="37"/>
  <c r="BE43" i="37"/>
  <c r="BO51" i="37"/>
  <c r="AC51" i="37"/>
  <c r="K42" i="60"/>
  <c r="L42" i="60" s="1"/>
  <c r="M42" i="60" s="1"/>
  <c r="H42" i="60" s="1"/>
  <c r="AW51" i="37"/>
  <c r="K50" i="8"/>
  <c r="S51" i="37"/>
  <c r="D51" i="37"/>
  <c r="K10" i="8"/>
  <c r="K50" i="60"/>
  <c r="L50" i="60" s="1"/>
  <c r="M50" i="60" s="1"/>
  <c r="H50" i="60" s="1"/>
  <c r="K51" i="37"/>
  <c r="Z51" i="37"/>
  <c r="K42" i="8"/>
  <c r="G43" i="37"/>
  <c r="K43" i="37"/>
  <c r="P49" i="60"/>
  <c r="Q49" i="60" s="1"/>
  <c r="N49" i="60"/>
  <c r="O49" i="60" s="1"/>
  <c r="AG51" i="37"/>
  <c r="AK51" i="37"/>
  <c r="W51" i="37"/>
  <c r="AO51" i="37"/>
  <c r="BA43" i="37"/>
  <c r="O43" i="37"/>
  <c r="BE54" i="56"/>
  <c r="P32" i="60"/>
  <c r="Q32" i="60" s="1"/>
  <c r="N32" i="60"/>
  <c r="O32" i="60" s="1"/>
  <c r="AS51" i="37"/>
  <c r="AS43" i="37"/>
  <c r="AC43" i="37"/>
  <c r="P13" i="60"/>
  <c r="Q13" i="60" s="1"/>
  <c r="N13" i="60"/>
  <c r="O13" i="60" s="1"/>
  <c r="N15" i="60"/>
  <c r="O15" i="60" s="1"/>
  <c r="P15" i="60"/>
  <c r="Q15" i="60" s="1"/>
  <c r="P51" i="60"/>
  <c r="Q51" i="60" s="1"/>
  <c r="N51" i="60"/>
  <c r="O51" i="60" s="1"/>
  <c r="N25" i="60"/>
  <c r="O25" i="60" s="1"/>
  <c r="P25" i="60"/>
  <c r="Q25" i="60" s="1"/>
  <c r="N34" i="60"/>
  <c r="O34" i="60" s="1"/>
  <c r="P34" i="60"/>
  <c r="Q34" i="60" s="1"/>
  <c r="P21" i="60"/>
  <c r="Q21" i="60" s="1"/>
  <c r="N21" i="60"/>
  <c r="O21" i="60" s="1"/>
  <c r="N12" i="60"/>
  <c r="O12" i="60" s="1"/>
  <c r="P12" i="60"/>
  <c r="Q12" i="60" s="1"/>
  <c r="P26" i="60"/>
  <c r="Q26" i="60" s="1"/>
  <c r="N26" i="60"/>
  <c r="O26" i="60" s="1"/>
  <c r="P31" i="60"/>
  <c r="Q31" i="60" s="1"/>
  <c r="N31" i="60"/>
  <c r="O31" i="60" s="1"/>
  <c r="N29" i="60"/>
  <c r="O29" i="60" s="1"/>
  <c r="P29" i="60"/>
  <c r="Q29" i="60" s="1"/>
  <c r="N11" i="60"/>
  <c r="O11" i="60" s="1"/>
  <c r="P11" i="60"/>
  <c r="Q11" i="60" s="1"/>
  <c r="P19" i="60"/>
  <c r="Q19" i="60" s="1"/>
  <c r="N19" i="60"/>
  <c r="O19" i="60" s="1"/>
  <c r="P24" i="60"/>
  <c r="Q24" i="60" s="1"/>
  <c r="N24" i="60"/>
  <c r="O24" i="60" s="1"/>
  <c r="N14" i="60"/>
  <c r="O14" i="60" s="1"/>
  <c r="P14" i="60"/>
  <c r="Q14" i="60" s="1"/>
  <c r="N52" i="60"/>
  <c r="O52" i="60" s="1"/>
  <c r="P52" i="60"/>
  <c r="Q52" i="60" s="1"/>
  <c r="P45" i="60"/>
  <c r="Q45" i="60" s="1"/>
  <c r="N45" i="60"/>
  <c r="O45" i="60" s="1"/>
  <c r="N39" i="60"/>
  <c r="O39" i="60" s="1"/>
  <c r="P39" i="60"/>
  <c r="Q39" i="60" s="1"/>
  <c r="K28" i="8"/>
  <c r="K28" i="60"/>
  <c r="L28" i="60" s="1"/>
  <c r="M28" i="60" s="1"/>
  <c r="H28" i="60" s="1"/>
  <c r="P46" i="60"/>
  <c r="Q46" i="60" s="1"/>
  <c r="N46" i="60"/>
  <c r="O46" i="60" s="1"/>
  <c r="P44" i="60"/>
  <c r="Q44" i="60" s="1"/>
  <c r="N44" i="60"/>
  <c r="O44" i="60" s="1"/>
  <c r="N43" i="60"/>
  <c r="O43" i="60" s="1"/>
  <c r="P43" i="60"/>
  <c r="Q43" i="60" s="1"/>
  <c r="K34" i="8"/>
  <c r="K12" i="8"/>
  <c r="K29" i="8"/>
  <c r="K11" i="8"/>
  <c r="K19" i="8"/>
  <c r="K52" i="8"/>
  <c r="K45" i="8"/>
  <c r="K13" i="8"/>
  <c r="K24" i="8"/>
  <c r="K21" i="8"/>
  <c r="K51" i="8"/>
  <c r="BE32" i="56"/>
  <c r="AO20" i="37"/>
  <c r="K20" i="37"/>
  <c r="AG20" i="37"/>
  <c r="BA20" i="37"/>
  <c r="Z20" i="37"/>
  <c r="BO20" i="37"/>
  <c r="S20" i="37"/>
  <c r="G20" i="37"/>
  <c r="AC20" i="37"/>
  <c r="W20" i="37"/>
  <c r="D20" i="37"/>
  <c r="AW20" i="37"/>
  <c r="BE20" i="37"/>
  <c r="AK20" i="37"/>
  <c r="AS20" i="37"/>
  <c r="BL20" i="37"/>
  <c r="BE23" i="56"/>
  <c r="O20" i="37"/>
  <c r="BI20" i="37"/>
  <c r="BE33" i="56"/>
  <c r="BE14" i="56"/>
  <c r="BE49" i="56"/>
  <c r="BE38" i="56"/>
  <c r="BE28" i="56"/>
  <c r="BE17" i="56"/>
  <c r="BE25" i="56"/>
  <c r="BE55" i="56"/>
  <c r="BE56" i="56"/>
  <c r="BE16" i="56"/>
  <c r="BE15" i="56"/>
  <c r="AW14" i="37"/>
  <c r="AO14" i="37"/>
  <c r="BA14" i="37"/>
  <c r="BE14" i="37"/>
  <c r="G14" i="37"/>
  <c r="AG14" i="37"/>
  <c r="K14" i="37"/>
  <c r="BO14" i="37"/>
  <c r="S14" i="37"/>
  <c r="O14" i="37"/>
  <c r="AK14" i="37"/>
  <c r="D14" i="37"/>
  <c r="AC14" i="37"/>
  <c r="Z14" i="37"/>
  <c r="W14" i="37"/>
  <c r="BI14" i="37"/>
  <c r="AS14" i="37"/>
  <c r="BL14" i="37"/>
  <c r="BI29" i="37"/>
  <c r="BE29" i="37"/>
  <c r="W29" i="37"/>
  <c r="O29" i="37"/>
  <c r="BL29" i="37"/>
  <c r="D29" i="37"/>
  <c r="AO29" i="37"/>
  <c r="BA29" i="37"/>
  <c r="AC29" i="37"/>
  <c r="K29" i="37"/>
  <c r="Z29" i="37"/>
  <c r="AS29" i="37"/>
  <c r="BO29" i="37"/>
  <c r="G29" i="37"/>
  <c r="AG29" i="37"/>
  <c r="S29" i="37"/>
  <c r="AW29" i="37"/>
  <c r="AK29" i="37"/>
  <c r="BL25" i="37"/>
  <c r="BO25" i="37"/>
  <c r="BI25" i="37"/>
  <c r="BO46" i="37"/>
  <c r="BI46" i="37"/>
  <c r="BL46" i="37"/>
  <c r="BL30" i="37"/>
  <c r="BI30" i="37"/>
  <c r="BO30" i="37"/>
  <c r="BL53" i="37"/>
  <c r="BO53" i="37"/>
  <c r="BI53" i="37"/>
  <c r="BO13" i="37"/>
  <c r="BI13" i="37"/>
  <c r="BL13" i="37"/>
  <c r="BO22" i="37"/>
  <c r="BL22" i="37"/>
  <c r="BI22" i="37"/>
  <c r="BO11" i="37"/>
  <c r="BL11" i="37"/>
  <c r="BI11" i="37"/>
  <c r="BL12" i="37"/>
  <c r="BO12" i="37"/>
  <c r="BI12" i="37"/>
  <c r="AO35" i="37"/>
  <c r="BI35" i="37"/>
  <c r="BO35" i="37"/>
  <c r="BL35" i="37"/>
  <c r="BO52" i="37"/>
  <c r="BL52" i="37"/>
  <c r="BI52" i="37"/>
  <c r="AO12" i="37"/>
  <c r="BE35" i="37"/>
  <c r="BA35" i="37"/>
  <c r="G35" i="37"/>
  <c r="O35" i="37"/>
  <c r="AW35" i="37"/>
  <c r="S35" i="37"/>
  <c r="W35" i="37"/>
  <c r="AS35" i="37"/>
  <c r="Z35" i="37"/>
  <c r="D35" i="37"/>
  <c r="K35" i="37"/>
  <c r="AG35" i="37"/>
  <c r="AC35" i="37"/>
  <c r="AK53" i="37"/>
  <c r="AK35" i="37"/>
  <c r="Z30" i="37"/>
  <c r="W30" i="37"/>
  <c r="AO30" i="37"/>
  <c r="K30" i="37"/>
  <c r="BE30" i="37"/>
  <c r="D30" i="37"/>
  <c r="O30" i="37"/>
  <c r="AW30" i="37"/>
  <c r="BA30" i="37"/>
  <c r="G30" i="37"/>
  <c r="AG30" i="37"/>
  <c r="S30" i="37"/>
  <c r="AC30" i="37"/>
  <c r="AS30" i="37"/>
  <c r="AK52" i="37"/>
  <c r="AK30" i="37"/>
  <c r="BA52" i="37"/>
  <c r="AS52" i="37"/>
  <c r="Z52" i="37"/>
  <c r="AC52" i="37"/>
  <c r="O52" i="37"/>
  <c r="K52" i="37"/>
  <c r="D52" i="37"/>
  <c r="S52" i="37"/>
  <c r="G52" i="37"/>
  <c r="AG52" i="37"/>
  <c r="AW52" i="37"/>
  <c r="W52" i="37"/>
  <c r="BE52" i="37"/>
  <c r="AO52" i="37"/>
  <c r="AK13" i="37"/>
  <c r="AO13" i="37"/>
  <c r="G13" i="37"/>
  <c r="D13" i="37"/>
  <c r="Z13" i="37"/>
  <c r="BE13" i="37"/>
  <c r="W13" i="37"/>
  <c r="BA13" i="37"/>
  <c r="AC13" i="37"/>
  <c r="AG13" i="37"/>
  <c r="AS13" i="37"/>
  <c r="S13" i="37"/>
  <c r="O13" i="37"/>
  <c r="AW13" i="37"/>
  <c r="K13" i="37"/>
  <c r="AC53" i="37"/>
  <c r="D53" i="37"/>
  <c r="G53" i="37"/>
  <c r="AW53" i="37"/>
  <c r="S53" i="37"/>
  <c r="AS53" i="37"/>
  <c r="AO53" i="37"/>
  <c r="Z53" i="37"/>
  <c r="BE53" i="37"/>
  <c r="BA53" i="37"/>
  <c r="AG53" i="37"/>
  <c r="W53" i="37"/>
  <c r="O53" i="37"/>
  <c r="K53" i="37"/>
  <c r="BE12" i="37"/>
  <c r="Z12" i="37"/>
  <c r="W12" i="37"/>
  <c r="O12" i="37"/>
  <c r="G12" i="37"/>
  <c r="AC12" i="37"/>
  <c r="S12" i="37"/>
  <c r="AK12" i="37"/>
  <c r="K12" i="37"/>
  <c r="AG12" i="37"/>
  <c r="AW12" i="37"/>
  <c r="D12" i="37"/>
  <c r="BA12" i="37"/>
  <c r="AS12" i="37"/>
  <c r="D46" i="37"/>
  <c r="AO46" i="37"/>
  <c r="S46" i="37"/>
  <c r="AG46" i="37"/>
  <c r="G46" i="37"/>
  <c r="AW46" i="37"/>
  <c r="AC46" i="37"/>
  <c r="AS46" i="37"/>
  <c r="BE46" i="37"/>
  <c r="Z46" i="37"/>
  <c r="O46" i="37"/>
  <c r="W46" i="37"/>
  <c r="BA46" i="37"/>
  <c r="K46" i="37"/>
  <c r="AK46" i="37"/>
  <c r="AO22" i="37"/>
  <c r="Z22" i="37"/>
  <c r="W22" i="37"/>
  <c r="K22" i="37"/>
  <c r="O22" i="37"/>
  <c r="D22" i="37"/>
  <c r="G22" i="37"/>
  <c r="AS22" i="37"/>
  <c r="S22" i="37"/>
  <c r="AW22" i="37"/>
  <c r="AK22" i="37"/>
  <c r="BA22" i="37"/>
  <c r="BE22" i="37"/>
  <c r="AG22" i="37"/>
  <c r="AC22" i="37"/>
  <c r="AC11" i="37"/>
  <c r="BE25" i="37"/>
  <c r="AW25" i="37"/>
  <c r="AS25" i="37"/>
  <c r="BA25" i="37"/>
  <c r="Z25" i="37"/>
  <c r="AK25" i="37"/>
  <c r="AG25" i="37"/>
  <c r="W25" i="37"/>
  <c r="O25" i="37"/>
  <c r="K25" i="37"/>
  <c r="D25" i="37"/>
  <c r="G25" i="37"/>
  <c r="S25" i="37"/>
  <c r="AO25" i="37"/>
  <c r="AC25" i="37"/>
  <c r="AS11" i="37"/>
  <c r="BA11" i="37"/>
  <c r="AG11" i="37"/>
  <c r="Z11" i="37"/>
  <c r="AW11" i="37"/>
  <c r="AO11" i="37"/>
  <c r="D11" i="37"/>
  <c r="S11" i="37"/>
  <c r="BE11" i="37"/>
  <c r="W11" i="37"/>
  <c r="AK11" i="37"/>
  <c r="K11" i="37"/>
  <c r="O11" i="37"/>
  <c r="G11" i="37"/>
  <c r="F20" i="28"/>
  <c r="F21" i="28"/>
  <c r="P54" i="8" l="1"/>
  <c r="M19" i="8"/>
  <c r="M50" i="8"/>
  <c r="M34" i="8"/>
  <c r="M11" i="8"/>
  <c r="M29" i="8"/>
  <c r="M12" i="8"/>
  <c r="M42" i="8"/>
  <c r="M51" i="8"/>
  <c r="M24" i="8"/>
  <c r="M21" i="8"/>
  <c r="M13" i="8"/>
  <c r="M10" i="8"/>
  <c r="M45" i="8"/>
  <c r="M28" i="8"/>
  <c r="M52" i="8"/>
  <c r="F33" i="61"/>
  <c r="H33" i="61" s="1"/>
  <c r="N33" i="61" s="1"/>
  <c r="T34" i="8"/>
  <c r="F50" i="61"/>
  <c r="H50" i="61" s="1"/>
  <c r="N50" i="61" s="1"/>
  <c r="T51" i="8"/>
  <c r="F20" i="61"/>
  <c r="H20" i="61" s="1"/>
  <c r="N20" i="61" s="1"/>
  <c r="T21" i="8"/>
  <c r="F9" i="61"/>
  <c r="H9" i="61" s="1"/>
  <c r="N9" i="61" s="1"/>
  <c r="T10" i="8"/>
  <c r="F23" i="61"/>
  <c r="H23" i="61" s="1"/>
  <c r="N23" i="61" s="1"/>
  <c r="T24" i="8"/>
  <c r="F12" i="61"/>
  <c r="H12" i="61" s="1"/>
  <c r="N12" i="61" s="1"/>
  <c r="T13" i="8"/>
  <c r="F44" i="61"/>
  <c r="H44" i="61" s="1"/>
  <c r="N44" i="61" s="1"/>
  <c r="T45" i="8"/>
  <c r="F49" i="61"/>
  <c r="H49" i="61" s="1"/>
  <c r="N49" i="61" s="1"/>
  <c r="T50" i="8"/>
  <c r="F51" i="61"/>
  <c r="H51" i="61" s="1"/>
  <c r="N51" i="61" s="1"/>
  <c r="T52" i="8"/>
  <c r="F18" i="61"/>
  <c r="H18" i="61" s="1"/>
  <c r="N18" i="61" s="1"/>
  <c r="T19" i="8"/>
  <c r="F27" i="61"/>
  <c r="H27" i="61" s="1"/>
  <c r="N27" i="61" s="1"/>
  <c r="T28" i="8"/>
  <c r="F10" i="61"/>
  <c r="H10" i="61" s="1"/>
  <c r="N10" i="61" s="1"/>
  <c r="T11" i="8"/>
  <c r="F28" i="61"/>
  <c r="H28" i="61" s="1"/>
  <c r="N28" i="61" s="1"/>
  <c r="T29" i="8"/>
  <c r="F11" i="61"/>
  <c r="H11" i="61" s="1"/>
  <c r="N11" i="61" s="1"/>
  <c r="T12" i="8"/>
  <c r="F41" i="61"/>
  <c r="H41" i="61" s="1"/>
  <c r="N41" i="61" s="1"/>
  <c r="T42" i="8"/>
  <c r="J35" i="42"/>
  <c r="K35" i="42" s="1"/>
  <c r="J16" i="42"/>
  <c r="K16" i="42" s="1"/>
  <c r="R35" i="8"/>
  <c r="S35" i="8" s="1"/>
  <c r="N42" i="8"/>
  <c r="C16" i="42"/>
  <c r="P16" i="8"/>
  <c r="Q16" i="8" s="1"/>
  <c r="C35" i="42"/>
  <c r="P35" i="8"/>
  <c r="Q35" i="8" s="1"/>
  <c r="N50" i="8"/>
  <c r="R16" i="8"/>
  <c r="S16" i="8" s="1"/>
  <c r="H30" i="8"/>
  <c r="H26" i="8"/>
  <c r="H18" i="8"/>
  <c r="H15" i="8"/>
  <c r="H33" i="8"/>
  <c r="J30" i="42"/>
  <c r="K30" i="42" s="1"/>
  <c r="C54" i="42"/>
  <c r="R54" i="8"/>
  <c r="S54" i="8" s="1"/>
  <c r="Q54" i="8"/>
  <c r="H7" i="8"/>
  <c r="H9" i="8"/>
  <c r="H46" i="8"/>
  <c r="H17" i="8"/>
  <c r="N43" i="8"/>
  <c r="N48" i="8"/>
  <c r="J48" i="42" s="1"/>
  <c r="H22" i="42"/>
  <c r="N31" i="8"/>
  <c r="J31" i="42" s="1"/>
  <c r="N41" i="8"/>
  <c r="J41" i="42" s="1"/>
  <c r="H15" i="42"/>
  <c r="H48" i="42"/>
  <c r="H43" i="42"/>
  <c r="H31" i="42"/>
  <c r="N53" i="8"/>
  <c r="J53" i="42" s="1"/>
  <c r="N6" i="8"/>
  <c r="H6" i="42"/>
  <c r="H38" i="42"/>
  <c r="H41" i="42"/>
  <c r="H26" i="42"/>
  <c r="N38" i="8"/>
  <c r="J9" i="42"/>
  <c r="K9" i="42" s="1"/>
  <c r="H44" i="42"/>
  <c r="N39" i="8"/>
  <c r="H20" i="42"/>
  <c r="H39" i="42"/>
  <c r="K17" i="42"/>
  <c r="K18" i="42"/>
  <c r="H47" i="42"/>
  <c r="N44" i="8"/>
  <c r="J7" i="42"/>
  <c r="K7" i="42" s="1"/>
  <c r="N40" i="8"/>
  <c r="N20" i="8"/>
  <c r="N47" i="8"/>
  <c r="H40" i="42"/>
  <c r="H46" i="42"/>
  <c r="N14" i="8"/>
  <c r="N36" i="8"/>
  <c r="H14" i="42"/>
  <c r="H36" i="42"/>
  <c r="N25" i="8"/>
  <c r="H25" i="42"/>
  <c r="N37" i="8"/>
  <c r="N22" i="8"/>
  <c r="N27" i="8"/>
  <c r="N49" i="8"/>
  <c r="H49" i="42"/>
  <c r="N23" i="8"/>
  <c r="H23" i="42"/>
  <c r="H8" i="8"/>
  <c r="J8" i="42"/>
  <c r="K8" i="42" s="1"/>
  <c r="H53" i="42"/>
  <c r="N32" i="8"/>
  <c r="P42" i="60"/>
  <c r="Q42" i="60" s="1"/>
  <c r="N42" i="60"/>
  <c r="O42" i="60" s="1"/>
  <c r="N50" i="60"/>
  <c r="O50" i="60" s="1"/>
  <c r="P50" i="60"/>
  <c r="Q50" i="60" s="1"/>
  <c r="P28" i="60"/>
  <c r="Q28" i="60" s="1"/>
  <c r="N28" i="60"/>
  <c r="O28" i="60" s="1"/>
  <c r="H24" i="57"/>
  <c r="J24" i="57" s="1"/>
  <c r="H20" i="50"/>
  <c r="H23" i="57"/>
  <c r="J23" i="57" s="1"/>
  <c r="H19" i="50"/>
  <c r="J46" i="42"/>
  <c r="J15" i="42"/>
  <c r="J26" i="42"/>
  <c r="P18" i="8" l="1"/>
  <c r="Q18" i="8" s="1"/>
  <c r="P8" i="8"/>
  <c r="R26" i="8"/>
  <c r="S26" i="8" s="1"/>
  <c r="P30" i="8"/>
  <c r="Q30" i="8" s="1"/>
  <c r="P17" i="8"/>
  <c r="Q17" i="8" s="1"/>
  <c r="R7" i="8"/>
  <c r="S7" i="8" s="1"/>
  <c r="K20" i="50"/>
  <c r="L20" i="50" s="1"/>
  <c r="K19" i="50"/>
  <c r="L19" i="50" s="1"/>
  <c r="K41" i="42"/>
  <c r="C46" i="42"/>
  <c r="P46" i="8"/>
  <c r="Q46" i="8" s="1"/>
  <c r="C9" i="42"/>
  <c r="P9" i="8"/>
  <c r="Q9" i="8" s="1"/>
  <c r="C7" i="42"/>
  <c r="P7" i="8"/>
  <c r="Q7" i="8" s="1"/>
  <c r="P33" i="8"/>
  <c r="Q33" i="8" s="1"/>
  <c r="C15" i="42"/>
  <c r="P15" i="8"/>
  <c r="Q15" i="8" s="1"/>
  <c r="C26" i="42"/>
  <c r="P26" i="8"/>
  <c r="Q26" i="8" s="1"/>
  <c r="K48" i="42"/>
  <c r="R9" i="8"/>
  <c r="S9" i="8" s="1"/>
  <c r="R15" i="8"/>
  <c r="S15" i="8" s="1"/>
  <c r="H14" i="8"/>
  <c r="H44" i="8"/>
  <c r="H48" i="8"/>
  <c r="H43" i="8"/>
  <c r="H6" i="8"/>
  <c r="H47" i="8"/>
  <c r="H53" i="8"/>
  <c r="C17" i="42"/>
  <c r="R17" i="8"/>
  <c r="S17" i="8" s="1"/>
  <c r="C33" i="42"/>
  <c r="R33" i="8"/>
  <c r="S33" i="8" s="1"/>
  <c r="H27" i="8"/>
  <c r="H20" i="8"/>
  <c r="H22" i="8"/>
  <c r="H40" i="8"/>
  <c r="H37" i="8"/>
  <c r="H23" i="8"/>
  <c r="C18" i="42"/>
  <c r="R18" i="8"/>
  <c r="S18" i="8" s="1"/>
  <c r="H25" i="8"/>
  <c r="H50" i="8"/>
  <c r="H39" i="8"/>
  <c r="H41" i="8"/>
  <c r="J43" i="42"/>
  <c r="K43" i="42" s="1"/>
  <c r="H31" i="8"/>
  <c r="J39" i="42"/>
  <c r="K39" i="42" s="1"/>
  <c r="H38" i="8"/>
  <c r="K15" i="42"/>
  <c r="R46" i="8"/>
  <c r="S46" i="8" s="1"/>
  <c r="J38" i="42"/>
  <c r="K38" i="42" s="1"/>
  <c r="H36" i="8"/>
  <c r="C30" i="42"/>
  <c r="R30" i="8"/>
  <c r="S30" i="8" s="1"/>
  <c r="K31" i="42"/>
  <c r="J47" i="42"/>
  <c r="K47" i="42" s="1"/>
  <c r="J6" i="42"/>
  <c r="K6" i="42" s="1"/>
  <c r="J40" i="42"/>
  <c r="K40" i="42" s="1"/>
  <c r="K26" i="42"/>
  <c r="J25" i="42"/>
  <c r="K25" i="42" s="1"/>
  <c r="H45" i="42"/>
  <c r="H11" i="42"/>
  <c r="H21" i="42"/>
  <c r="J20" i="42"/>
  <c r="K20" i="42" s="1"/>
  <c r="N12" i="8"/>
  <c r="N21" i="8"/>
  <c r="H12" i="42"/>
  <c r="N45" i="8"/>
  <c r="N28" i="8"/>
  <c r="J36" i="42"/>
  <c r="K36" i="42" s="1"/>
  <c r="K46" i="42"/>
  <c r="N24" i="8"/>
  <c r="H24" i="42"/>
  <c r="H52" i="42"/>
  <c r="J50" i="42"/>
  <c r="J44" i="42"/>
  <c r="K44" i="42" s="1"/>
  <c r="N51" i="8"/>
  <c r="J14" i="42"/>
  <c r="K14" i="42" s="1"/>
  <c r="H51" i="42"/>
  <c r="N52" i="8"/>
  <c r="K53" i="42"/>
  <c r="J22" i="42"/>
  <c r="K22" i="42" s="1"/>
  <c r="N11" i="8"/>
  <c r="H42" i="8"/>
  <c r="J42" i="42"/>
  <c r="H10" i="42"/>
  <c r="N10" i="8"/>
  <c r="J27" i="42"/>
  <c r="K27" i="42" s="1"/>
  <c r="J37" i="42"/>
  <c r="K37" i="42" s="1"/>
  <c r="N29" i="8"/>
  <c r="H29" i="42"/>
  <c r="H32" i="8"/>
  <c r="J32" i="42"/>
  <c r="K32" i="42" s="1"/>
  <c r="H49" i="8"/>
  <c r="J49" i="42"/>
  <c r="K49" i="42" s="1"/>
  <c r="N34" i="8"/>
  <c r="H34" i="42"/>
  <c r="H50" i="42"/>
  <c r="H28" i="42"/>
  <c r="C8" i="42"/>
  <c r="R8" i="8"/>
  <c r="S8" i="8" s="1"/>
  <c r="Q8" i="8"/>
  <c r="N19" i="8"/>
  <c r="N13" i="8"/>
  <c r="J23" i="42"/>
  <c r="K23" i="42" s="1"/>
  <c r="H19" i="42"/>
  <c r="H13" i="42"/>
  <c r="H42" i="42"/>
  <c r="P32" i="8" l="1"/>
  <c r="R23" i="8"/>
  <c r="S23" i="8" s="1"/>
  <c r="R14" i="8"/>
  <c r="S14" i="8" s="1"/>
  <c r="P41" i="8"/>
  <c r="Q41" i="8" s="1"/>
  <c r="P49" i="8"/>
  <c r="C25" i="42"/>
  <c r="R25" i="8"/>
  <c r="S25" i="8" s="1"/>
  <c r="R22" i="8"/>
  <c r="S22" i="8" s="1"/>
  <c r="P22" i="8"/>
  <c r="Q22" i="8" s="1"/>
  <c r="P43" i="8"/>
  <c r="Q43" i="8" s="1"/>
  <c r="P42" i="8"/>
  <c r="Q42" i="8" s="1"/>
  <c r="R20" i="8"/>
  <c r="S20" i="8" s="1"/>
  <c r="P20" i="8"/>
  <c r="Q20" i="8" s="1"/>
  <c r="P48" i="8"/>
  <c r="Q48" i="8" s="1"/>
  <c r="C27" i="42"/>
  <c r="P27" i="8"/>
  <c r="Q27" i="8" s="1"/>
  <c r="C44" i="42"/>
  <c r="P44" i="8"/>
  <c r="Q44" i="8" s="1"/>
  <c r="P39" i="8"/>
  <c r="Q39" i="8" s="1"/>
  <c r="P50" i="8"/>
  <c r="Q50" i="8" s="1"/>
  <c r="P25" i="8"/>
  <c r="Q25" i="8" s="1"/>
  <c r="C38" i="42"/>
  <c r="P38" i="8"/>
  <c r="Q38" i="8" s="1"/>
  <c r="C23" i="42"/>
  <c r="P23" i="8"/>
  <c r="Q23" i="8" s="1"/>
  <c r="R53" i="8"/>
  <c r="S53" i="8" s="1"/>
  <c r="P53" i="8"/>
  <c r="Q53" i="8" s="1"/>
  <c r="P14" i="8"/>
  <c r="Q14" i="8" s="1"/>
  <c r="P37" i="8"/>
  <c r="Q37" i="8" s="1"/>
  <c r="C47" i="42"/>
  <c r="P47" i="8"/>
  <c r="Q47" i="8" s="1"/>
  <c r="P36" i="8"/>
  <c r="Q36" i="8" s="1"/>
  <c r="P31" i="8"/>
  <c r="Q31" i="8" s="1"/>
  <c r="C40" i="42"/>
  <c r="P40" i="8"/>
  <c r="Q40" i="8" s="1"/>
  <c r="C6" i="42"/>
  <c r="P6" i="8"/>
  <c r="Q6" i="8" s="1"/>
  <c r="C14" i="42"/>
  <c r="C22" i="42"/>
  <c r="R47" i="8"/>
  <c r="S47" i="8" s="1"/>
  <c r="C50" i="42"/>
  <c r="R6" i="8"/>
  <c r="S6" i="8" s="1"/>
  <c r="R40" i="8"/>
  <c r="S40" i="8" s="1"/>
  <c r="R38" i="8"/>
  <c r="S38" i="8" s="1"/>
  <c r="R50" i="8"/>
  <c r="S50" i="8" s="1"/>
  <c r="R39" i="8"/>
  <c r="S39" i="8" s="1"/>
  <c r="C39" i="42"/>
  <c r="R37" i="8"/>
  <c r="S37" i="8" s="1"/>
  <c r="C37" i="42"/>
  <c r="H11" i="8"/>
  <c r="H28" i="8"/>
  <c r="C31" i="42"/>
  <c r="R31" i="8"/>
  <c r="S31" i="8" s="1"/>
  <c r="H51" i="8"/>
  <c r="H45" i="8"/>
  <c r="R43" i="8"/>
  <c r="S43" i="8" s="1"/>
  <c r="C43" i="42"/>
  <c r="H29" i="8"/>
  <c r="H21" i="8"/>
  <c r="R41" i="8"/>
  <c r="S41" i="8" s="1"/>
  <c r="C41" i="42"/>
  <c r="H12" i="8"/>
  <c r="C20" i="42"/>
  <c r="C48" i="42"/>
  <c r="R48" i="8"/>
  <c r="S48" i="8" s="1"/>
  <c r="H34" i="8"/>
  <c r="R27" i="8"/>
  <c r="S27" i="8" s="1"/>
  <c r="R36" i="8"/>
  <c r="S36" i="8" s="1"/>
  <c r="H24" i="8"/>
  <c r="J24" i="42"/>
  <c r="K24" i="42" s="1"/>
  <c r="J12" i="42"/>
  <c r="K12" i="42" s="1"/>
  <c r="H13" i="8"/>
  <c r="H52" i="8"/>
  <c r="H10" i="8"/>
  <c r="J52" i="42"/>
  <c r="K52" i="42" s="1"/>
  <c r="H19" i="8"/>
  <c r="R44" i="8"/>
  <c r="S44" i="8" s="1"/>
  <c r="C36" i="42"/>
  <c r="C53" i="42"/>
  <c r="J28" i="42"/>
  <c r="K28" i="42" s="1"/>
  <c r="J10" i="42"/>
  <c r="K10" i="42" s="1"/>
  <c r="J21" i="42"/>
  <c r="K21" i="42" s="1"/>
  <c r="J19" i="42"/>
  <c r="K19" i="42" s="1"/>
  <c r="K50" i="42"/>
  <c r="J34" i="42"/>
  <c r="K34" i="42" s="1"/>
  <c r="J45" i="42"/>
  <c r="K45" i="42" s="1"/>
  <c r="J29" i="42"/>
  <c r="K29" i="42" s="1"/>
  <c r="K42" i="42"/>
  <c r="J11" i="42"/>
  <c r="K11" i="42" s="1"/>
  <c r="J51" i="42"/>
  <c r="K51" i="42" s="1"/>
  <c r="J13" i="42"/>
  <c r="K13" i="42" s="1"/>
  <c r="C42" i="42"/>
  <c r="R42" i="8"/>
  <c r="S42" i="8" s="1"/>
  <c r="C49" i="42"/>
  <c r="R49" i="8"/>
  <c r="S49" i="8" s="1"/>
  <c r="Q49" i="8"/>
  <c r="C32" i="42"/>
  <c r="R32" i="8"/>
  <c r="S32" i="8" s="1"/>
  <c r="Q32" i="8"/>
  <c r="P21" i="8" l="1"/>
  <c r="Q21" i="8" s="1"/>
  <c r="R29" i="8"/>
  <c r="S29" i="8" s="1"/>
  <c r="R10" i="8"/>
  <c r="S10" i="8" s="1"/>
  <c r="P10" i="8"/>
  <c r="Q10" i="8" s="1"/>
  <c r="C34" i="42"/>
  <c r="P34" i="8"/>
  <c r="Q34" i="8" s="1"/>
  <c r="C52" i="42"/>
  <c r="P52" i="8"/>
  <c r="Q52" i="8" s="1"/>
  <c r="C13" i="42"/>
  <c r="P13" i="8"/>
  <c r="Q13" i="8" s="1"/>
  <c r="R45" i="8"/>
  <c r="S45" i="8" s="1"/>
  <c r="P45" i="8"/>
  <c r="Q45" i="8" s="1"/>
  <c r="R51" i="8"/>
  <c r="S51" i="8" s="1"/>
  <c r="P51" i="8"/>
  <c r="Q51" i="8" s="1"/>
  <c r="C12" i="42"/>
  <c r="P12" i="8"/>
  <c r="Q12" i="8" s="1"/>
  <c r="P24" i="8"/>
  <c r="Q24" i="8" s="1"/>
  <c r="C19" i="42"/>
  <c r="P19" i="8"/>
  <c r="Q19" i="8" s="1"/>
  <c r="P11" i="8"/>
  <c r="Q11" i="8" s="1"/>
  <c r="C28" i="42"/>
  <c r="P28" i="8"/>
  <c r="Q28" i="8" s="1"/>
  <c r="C29" i="42"/>
  <c r="P29" i="8"/>
  <c r="Q29" i="8" s="1"/>
  <c r="C51" i="42"/>
  <c r="R34" i="8"/>
  <c r="S34" i="8" s="1"/>
  <c r="R13" i="8"/>
  <c r="S13" i="8" s="1"/>
  <c r="R52" i="8"/>
  <c r="S52" i="8" s="1"/>
  <c r="R11" i="8"/>
  <c r="S11" i="8" s="1"/>
  <c r="C11" i="42"/>
  <c r="R28" i="8"/>
  <c r="S28" i="8" s="1"/>
  <c r="C24" i="42"/>
  <c r="R24" i="8"/>
  <c r="S24" i="8" s="1"/>
  <c r="R12" i="8"/>
  <c r="S12" i="8" s="1"/>
  <c r="C21" i="42"/>
  <c r="R21" i="8"/>
  <c r="S21" i="8" s="1"/>
  <c r="C45" i="42"/>
  <c r="R19" i="8"/>
  <c r="S19" i="8" s="1"/>
  <c r="C10" i="42"/>
  <c r="S165" i="11"/>
  <c r="BB58" i="33"/>
  <c r="BJ56" i="37" s="1"/>
  <c r="BC58" i="33" l="1"/>
  <c r="BM56" i="37" s="1"/>
  <c r="T165" i="11"/>
  <c r="T215" i="11" s="1"/>
  <c r="S215" i="11"/>
  <c r="S112" i="11"/>
  <c r="BJ6" i="37" s="1"/>
  <c r="T112" i="11" l="1"/>
  <c r="S162" i="11"/>
  <c r="S59" i="11"/>
  <c r="S6" i="11" s="1"/>
  <c r="T162" i="11" l="1"/>
  <c r="BM6" i="37"/>
  <c r="T59" i="11"/>
  <c r="T6" i="11" s="1"/>
  <c r="S109" i="11"/>
  <c r="BH6" i="37" l="1"/>
  <c r="BH56" i="37" s="1"/>
  <c r="BB9" i="56"/>
  <c r="BB59" i="56" s="1"/>
  <c r="T109" i="11"/>
  <c r="H23" i="28"/>
  <c r="J22" i="50" s="1"/>
  <c r="S56" i="11"/>
  <c r="E111" i="33"/>
  <c r="F22" i="28" l="1"/>
  <c r="I25" i="57"/>
  <c r="BK6" i="37"/>
  <c r="BK56" i="37" s="1"/>
  <c r="BC9" i="56"/>
  <c r="BC59" i="56" s="1"/>
  <c r="H22" i="28"/>
  <c r="J21" i="50" s="1"/>
  <c r="T56" i="11"/>
  <c r="AB111" i="33"/>
  <c r="AC111" i="33"/>
  <c r="AA111" i="33"/>
  <c r="S111" i="33"/>
  <c r="R111" i="33"/>
  <c r="U111" i="33"/>
  <c r="T111" i="33"/>
  <c r="H111" i="33"/>
  <c r="AI111" i="33"/>
  <c r="AK111" i="33"/>
  <c r="AJ111" i="33"/>
  <c r="G111" i="33"/>
  <c r="F111" i="33"/>
  <c r="H25" i="57" l="1"/>
  <c r="J25" i="57" s="1"/>
  <c r="H21" i="50"/>
  <c r="F23" i="28"/>
  <c r="I26" i="57"/>
  <c r="O111" i="33"/>
  <c r="Q111" i="33"/>
  <c r="P111" i="33"/>
  <c r="AE111" i="33"/>
  <c r="AG111" i="33"/>
  <c r="AF111" i="33"/>
  <c r="D218" i="11"/>
  <c r="C111" i="33"/>
  <c r="J218" i="11"/>
  <c r="J268" i="11" s="1"/>
  <c r="L218" i="11"/>
  <c r="L268" i="11" s="1"/>
  <c r="Z111" i="33"/>
  <c r="AH111" i="33"/>
  <c r="N218" i="11"/>
  <c r="N268" i="11" s="1"/>
  <c r="E218" i="11"/>
  <c r="E268" i="11" s="1"/>
  <c r="D111" i="33"/>
  <c r="Y111" i="33"/>
  <c r="X111" i="33"/>
  <c r="AN111" i="33"/>
  <c r="AM111" i="33"/>
  <c r="AO111" i="33"/>
  <c r="AS111" i="33"/>
  <c r="AR111" i="33"/>
  <c r="AQ111" i="33"/>
  <c r="K21" i="50" l="1"/>
  <c r="H22" i="50"/>
  <c r="H26" i="57"/>
  <c r="J26" i="57" s="1"/>
  <c r="Z163" i="51"/>
  <c r="Z165" i="51"/>
  <c r="D268" i="11"/>
  <c r="AD111" i="33"/>
  <c r="M218" i="11"/>
  <c r="M268" i="11" s="1"/>
  <c r="J111" i="33"/>
  <c r="K111" i="33"/>
  <c r="I111" i="33"/>
  <c r="O218" i="11"/>
  <c r="O268" i="11" s="1"/>
  <c r="AL111" i="33"/>
  <c r="P218" i="11"/>
  <c r="P268" i="11" s="1"/>
  <c r="AP111" i="33"/>
  <c r="W111" i="33"/>
  <c r="V111" i="33"/>
  <c r="N111" i="33"/>
  <c r="R112" i="33" s="1"/>
  <c r="I218" i="11"/>
  <c r="I268" i="11" s="1"/>
  <c r="K22" i="50" l="1"/>
  <c r="Z112" i="33"/>
  <c r="AP112" i="33"/>
  <c r="BE112" i="33"/>
  <c r="BF112" i="33"/>
  <c r="K218" i="11"/>
  <c r="K268" i="11" s="1"/>
  <c r="F218" i="11"/>
  <c r="H58" i="33"/>
  <c r="L56" i="37" s="1"/>
  <c r="D165" i="11"/>
  <c r="C58" i="33"/>
  <c r="I58" i="33"/>
  <c r="F58" i="33"/>
  <c r="E58" i="33"/>
  <c r="G58" i="33"/>
  <c r="BF111" i="33" l="1"/>
  <c r="M165" i="51"/>
  <c r="C218" i="11"/>
  <c r="Q58" i="33"/>
  <c r="P58" i="33"/>
  <c r="O58" i="33"/>
  <c r="D215" i="11"/>
  <c r="D112" i="11"/>
  <c r="U58" i="33"/>
  <c r="S58" i="33"/>
  <c r="T58" i="33"/>
  <c r="D58" i="33"/>
  <c r="H56" i="37" s="1"/>
  <c r="K58" i="33"/>
  <c r="F268" i="11"/>
  <c r="C268" i="11" s="1"/>
  <c r="D59" i="11" l="1"/>
  <c r="D162" i="11"/>
  <c r="E6" i="37"/>
  <c r="AR58" i="33"/>
  <c r="AQ58" i="33"/>
  <c r="AS58" i="33"/>
  <c r="AN58" i="33"/>
  <c r="AO58" i="33"/>
  <c r="AM58" i="33"/>
  <c r="AA58" i="33"/>
  <c r="AB58" i="33"/>
  <c r="AC58" i="33"/>
  <c r="AG58" i="33"/>
  <c r="AE58" i="33"/>
  <c r="AF58" i="33"/>
  <c r="E112" i="11"/>
  <c r="E9" i="56" s="1"/>
  <c r="E215" i="11"/>
  <c r="AI58" i="33"/>
  <c r="AJ58" i="33"/>
  <c r="AK58" i="33"/>
  <c r="J165" i="11"/>
  <c r="R58" i="33"/>
  <c r="T56" i="37" s="1"/>
  <c r="N58" i="33"/>
  <c r="P56" i="37" s="1"/>
  <c r="I165" i="11"/>
  <c r="J58" i="33"/>
  <c r="F165" i="11"/>
  <c r="D9" i="56" l="1"/>
  <c r="D59" i="56" s="1"/>
  <c r="F9" i="56"/>
  <c r="F59" i="56" s="1"/>
  <c r="G9" i="56"/>
  <c r="G59" i="56" s="1"/>
  <c r="E59" i="56"/>
  <c r="AL58" i="33"/>
  <c r="AT56" i="37" s="1"/>
  <c r="O165" i="11"/>
  <c r="I215" i="11"/>
  <c r="I112" i="11"/>
  <c r="H6" i="37"/>
  <c r="E162" i="11"/>
  <c r="E59" i="11"/>
  <c r="AD58" i="33"/>
  <c r="AL56" i="37" s="1"/>
  <c r="M165" i="11"/>
  <c r="W58" i="33"/>
  <c r="X58" i="33"/>
  <c r="Y58" i="33"/>
  <c r="AP58" i="33"/>
  <c r="AX56" i="37" s="1"/>
  <c r="P165" i="11"/>
  <c r="J112" i="11"/>
  <c r="J215" i="11"/>
  <c r="D6" i="11"/>
  <c r="D109" i="11"/>
  <c r="F112" i="11"/>
  <c r="F215" i="11"/>
  <c r="Z58" i="33"/>
  <c r="AH56" i="37" s="1"/>
  <c r="L165" i="11"/>
  <c r="N165" i="11"/>
  <c r="AH58" i="33"/>
  <c r="AP56" i="37" s="1"/>
  <c r="C9" i="56" l="1"/>
  <c r="C59" i="56" s="1"/>
  <c r="J9" i="56"/>
  <c r="J59" i="56" s="1"/>
  <c r="L6" i="37"/>
  <c r="Q9" i="56"/>
  <c r="Q59" i="56" s="1"/>
  <c r="P6" i="37"/>
  <c r="S9" i="56"/>
  <c r="S59" i="56" s="1"/>
  <c r="T6" i="37"/>
  <c r="O9" i="56"/>
  <c r="O59" i="56" s="1"/>
  <c r="P9" i="56"/>
  <c r="P59" i="56" s="1"/>
  <c r="N9" i="56"/>
  <c r="N59" i="56" s="1"/>
  <c r="T9" i="56"/>
  <c r="T59" i="56" s="1"/>
  <c r="H9" i="56"/>
  <c r="H59" i="56" s="1"/>
  <c r="U9" i="56"/>
  <c r="U59" i="56" s="1"/>
  <c r="I9" i="56"/>
  <c r="I59" i="56" s="1"/>
  <c r="K9" i="56"/>
  <c r="K59" i="56" s="1"/>
  <c r="R9" i="56"/>
  <c r="R59" i="56" s="1"/>
  <c r="M215" i="11"/>
  <c r="M112" i="11"/>
  <c r="AG9" i="56" s="1"/>
  <c r="AG59" i="56" s="1"/>
  <c r="E6" i="11"/>
  <c r="E109" i="11"/>
  <c r="I56" i="37" s="1"/>
  <c r="I6" i="37"/>
  <c r="I59" i="11"/>
  <c r="Q6" i="37" s="1"/>
  <c r="I162" i="11"/>
  <c r="P215" i="11"/>
  <c r="P112" i="11"/>
  <c r="AS9" i="56" s="1"/>
  <c r="AS59" i="56" s="1"/>
  <c r="E56" i="37"/>
  <c r="C6" i="37"/>
  <c r="D56" i="11"/>
  <c r="J59" i="11"/>
  <c r="U6" i="37" s="1"/>
  <c r="J162" i="11"/>
  <c r="N112" i="11"/>
  <c r="AK9" i="56" s="1"/>
  <c r="AK59" i="56" s="1"/>
  <c r="N215" i="11"/>
  <c r="L215" i="11"/>
  <c r="L112" i="11"/>
  <c r="Z9" i="56" s="1"/>
  <c r="Z59" i="56" s="1"/>
  <c r="O112" i="11"/>
  <c r="AO9" i="56" s="1"/>
  <c r="AO59" i="56" s="1"/>
  <c r="O215" i="11"/>
  <c r="K165" i="11"/>
  <c r="V58" i="33"/>
  <c r="AD56" i="37" s="1"/>
  <c r="F59" i="11"/>
  <c r="F162" i="11"/>
  <c r="AC9" i="56" l="1"/>
  <c r="AC59" i="56" s="1"/>
  <c r="AI9" i="56"/>
  <c r="AI59" i="56" s="1"/>
  <c r="AJ9" i="56"/>
  <c r="AJ59" i="56" s="1"/>
  <c r="AH9" i="56"/>
  <c r="AH59" i="56" s="1"/>
  <c r="AA9" i="56"/>
  <c r="AA59" i="56" s="1"/>
  <c r="AB9" i="56"/>
  <c r="AB59" i="56" s="1"/>
  <c r="AM9" i="56"/>
  <c r="AM59" i="56" s="1"/>
  <c r="AN9" i="56"/>
  <c r="AN59" i="56" s="1"/>
  <c r="AL9" i="56"/>
  <c r="AL59" i="56" s="1"/>
  <c r="AD9" i="56"/>
  <c r="AD59" i="56" s="1"/>
  <c r="AQ9" i="56"/>
  <c r="AQ59" i="56" s="1"/>
  <c r="AE9" i="56"/>
  <c r="AE59" i="56" s="1"/>
  <c r="AP9" i="56"/>
  <c r="AP59" i="56" s="1"/>
  <c r="AF9" i="56"/>
  <c r="AF59" i="56" s="1"/>
  <c r="AR9" i="56"/>
  <c r="AR59" i="56" s="1"/>
  <c r="N59" i="11"/>
  <c r="AP6" i="37"/>
  <c r="N162" i="11"/>
  <c r="J109" i="11"/>
  <c r="U56" i="37" s="1"/>
  <c r="J6" i="11"/>
  <c r="F6" i="11"/>
  <c r="F109" i="11"/>
  <c r="M56" i="37" s="1"/>
  <c r="M6" i="37"/>
  <c r="I6" i="11"/>
  <c r="I109" i="11"/>
  <c r="AX6" i="37"/>
  <c r="P162" i="11"/>
  <c r="P59" i="11"/>
  <c r="C56" i="37"/>
  <c r="H7" i="28"/>
  <c r="J4" i="50" s="1"/>
  <c r="AT6" i="37"/>
  <c r="O59" i="11"/>
  <c r="O162" i="11"/>
  <c r="L162" i="11"/>
  <c r="AH6" i="37"/>
  <c r="L59" i="11"/>
  <c r="K112" i="11"/>
  <c r="K215" i="11"/>
  <c r="F6" i="37"/>
  <c r="E56" i="11"/>
  <c r="AL6" i="37"/>
  <c r="M59" i="11"/>
  <c r="M162" i="11"/>
  <c r="Q56" i="37" l="1"/>
  <c r="I10" i="57"/>
  <c r="W9" i="56"/>
  <c r="W59" i="56" s="1"/>
  <c r="X9" i="56"/>
  <c r="X59" i="56" s="1"/>
  <c r="Y9" i="56"/>
  <c r="Y59" i="56" s="1"/>
  <c r="V9" i="56"/>
  <c r="V59" i="56" s="1"/>
  <c r="R6" i="37"/>
  <c r="J56" i="11"/>
  <c r="F56" i="37"/>
  <c r="I11" i="57" s="1"/>
  <c r="F7" i="28"/>
  <c r="I56" i="11"/>
  <c r="N6" i="37"/>
  <c r="AU6" i="37"/>
  <c r="AU56" i="37" s="1"/>
  <c r="O109" i="11"/>
  <c r="O6" i="11"/>
  <c r="N6" i="11"/>
  <c r="AQ6" i="37"/>
  <c r="AQ56" i="37" s="1"/>
  <c r="N109" i="11"/>
  <c r="L109" i="11"/>
  <c r="L6" i="11"/>
  <c r="AI6" i="37"/>
  <c r="AI56" i="37" s="1"/>
  <c r="AM6" i="37"/>
  <c r="AM56" i="37" s="1"/>
  <c r="M109" i="11"/>
  <c r="M6" i="11"/>
  <c r="AD6" i="37"/>
  <c r="K59" i="11"/>
  <c r="K162" i="11"/>
  <c r="P109" i="11"/>
  <c r="AY6" i="37"/>
  <c r="AY56" i="37" s="1"/>
  <c r="P6" i="11"/>
  <c r="J6" i="37"/>
  <c r="F56" i="11"/>
  <c r="H4" i="50" l="1"/>
  <c r="H10" i="57"/>
  <c r="R56" i="37"/>
  <c r="I16" i="57" s="1"/>
  <c r="H13" i="28"/>
  <c r="J12" i="50" s="1"/>
  <c r="AN6" i="37"/>
  <c r="N56" i="11"/>
  <c r="N56" i="37"/>
  <c r="I15" i="57" s="1"/>
  <c r="H12" i="28"/>
  <c r="J11" i="50" s="1"/>
  <c r="AJ6" i="37"/>
  <c r="M56" i="11"/>
  <c r="K109" i="11"/>
  <c r="K6" i="11"/>
  <c r="AE6" i="37"/>
  <c r="AV6" i="37"/>
  <c r="P56" i="11"/>
  <c r="H9" i="28"/>
  <c r="J6" i="50" s="1"/>
  <c r="J56" i="37"/>
  <c r="I12" i="57" s="1"/>
  <c r="F8" i="28"/>
  <c r="H5" i="50" s="1"/>
  <c r="AR6" i="37"/>
  <c r="O56" i="11"/>
  <c r="AF6" i="37"/>
  <c r="L56" i="11"/>
  <c r="K4" i="50" l="1"/>
  <c r="L4" i="50" s="1"/>
  <c r="H11" i="57"/>
  <c r="J11" i="57" s="1"/>
  <c r="J10" i="57"/>
  <c r="H18" i="28"/>
  <c r="J17" i="50" s="1"/>
  <c r="AR56" i="37"/>
  <c r="I21" i="57" s="1"/>
  <c r="AJ56" i="37"/>
  <c r="I19" i="57" s="1"/>
  <c r="H16" i="28"/>
  <c r="J15" i="50" s="1"/>
  <c r="H19" i="28"/>
  <c r="J18" i="50" s="1"/>
  <c r="AV56" i="37"/>
  <c r="I22" i="57" s="1"/>
  <c r="F12" i="28"/>
  <c r="AN56" i="37"/>
  <c r="I20" i="57" s="1"/>
  <c r="H17" i="28"/>
  <c r="J16" i="50" s="1"/>
  <c r="AB6" i="37"/>
  <c r="K56" i="11"/>
  <c r="F13" i="28"/>
  <c r="F9" i="28"/>
  <c r="H6" i="50" s="1"/>
  <c r="AE56" i="37"/>
  <c r="H15" i="28"/>
  <c r="J14" i="50" s="1"/>
  <c r="AF56" i="37"/>
  <c r="I18" i="57" s="1"/>
  <c r="H15" i="57" l="1"/>
  <c r="J15" i="57" s="1"/>
  <c r="H11" i="50"/>
  <c r="H12" i="57"/>
  <c r="J12" i="57" s="1"/>
  <c r="K6" i="50"/>
  <c r="L6" i="50" s="1"/>
  <c r="H16" i="57"/>
  <c r="J16" i="57" s="1"/>
  <c r="H12" i="50"/>
  <c r="K5" i="50"/>
  <c r="L5" i="50" s="1"/>
  <c r="F15" i="28"/>
  <c r="AB56" i="37"/>
  <c r="H14" i="28"/>
  <c r="J13" i="50" s="1"/>
  <c r="F16" i="28"/>
  <c r="F18" i="28"/>
  <c r="F17" i="28"/>
  <c r="F19" i="28"/>
  <c r="K12" i="50" l="1"/>
  <c r="L12" i="50" s="1"/>
  <c r="K11" i="50"/>
  <c r="L11" i="50" s="1"/>
  <c r="H18" i="57"/>
  <c r="J18" i="57" s="1"/>
  <c r="H14" i="50"/>
  <c r="H20" i="57"/>
  <c r="J20" i="57" s="1"/>
  <c r="H16" i="50"/>
  <c r="H22" i="57"/>
  <c r="J22" i="57" s="1"/>
  <c r="H18" i="50"/>
  <c r="H19" i="57"/>
  <c r="J19" i="57" s="1"/>
  <c r="H15" i="50"/>
  <c r="H21" i="57"/>
  <c r="J21" i="57" s="1"/>
  <c r="H17" i="50"/>
  <c r="I17" i="57"/>
  <c r="J55" i="8"/>
  <c r="F14" i="28"/>
  <c r="K14" i="50" l="1"/>
  <c r="L14" i="50" s="1"/>
  <c r="K17" i="50"/>
  <c r="L17" i="50" s="1"/>
  <c r="K15" i="50"/>
  <c r="L15" i="50" s="1"/>
  <c r="K18" i="50"/>
  <c r="L18" i="50" s="1"/>
  <c r="K16" i="50"/>
  <c r="L16" i="50" s="1"/>
  <c r="H13" i="50"/>
  <c r="I4" i="57"/>
  <c r="H17" i="57"/>
  <c r="J4" i="8"/>
  <c r="B21" i="28" s="1"/>
  <c r="K13" i="50" l="1"/>
  <c r="L13" i="50" s="1"/>
  <c r="J17" i="57"/>
  <c r="D55" i="42"/>
  <c r="B16" i="57" s="1"/>
  <c r="C21" i="28"/>
  <c r="A16" i="57" l="1"/>
  <c r="C17" i="57" s="1"/>
  <c r="B17" i="57" l="1"/>
  <c r="E25" i="50"/>
  <c r="K25" i="50" s="1"/>
  <c r="L25" i="50" s="1"/>
  <c r="M58" i="33" l="1"/>
  <c r="H165" i="11"/>
  <c r="H215" i="11" l="1"/>
  <c r="H112" i="11"/>
  <c r="M9" i="56" s="1"/>
  <c r="M59" i="56" s="1"/>
  <c r="H59" i="11" l="1"/>
  <c r="H162" i="11"/>
  <c r="H109" i="11" l="1"/>
  <c r="AA56" i="37" s="1"/>
  <c r="AA6" i="37"/>
  <c r="H6" i="11"/>
  <c r="Y6" i="37" l="1"/>
  <c r="H56" i="11"/>
  <c r="H11" i="28" l="1"/>
  <c r="J10" i="50" s="1"/>
  <c r="Y56" i="37"/>
  <c r="I14" i="57" l="1"/>
  <c r="F11" i="28"/>
  <c r="H14" i="57" l="1"/>
  <c r="J14" i="57" s="1"/>
  <c r="H10" i="50"/>
  <c r="K10" i="50" l="1"/>
  <c r="L10" i="50" s="1"/>
  <c r="G165" i="11"/>
  <c r="L58" i="33"/>
  <c r="G215" i="11" l="1"/>
  <c r="C215" i="11" s="1"/>
  <c r="G112" i="11"/>
  <c r="L9" i="56" s="1"/>
  <c r="C165" i="11"/>
  <c r="L59" i="56" l="1"/>
  <c r="G162" i="11"/>
  <c r="C162" i="11" s="1"/>
  <c r="G59" i="11"/>
  <c r="C112" i="11"/>
  <c r="G6" i="11" l="1"/>
  <c r="C6" i="11" s="1"/>
  <c r="K5" i="8" s="1"/>
  <c r="G109" i="11"/>
  <c r="C59" i="11"/>
  <c r="X6" i="37"/>
  <c r="M5" i="8" l="1"/>
  <c r="M55" i="8" s="1"/>
  <c r="M4" i="8" s="1"/>
  <c r="T5" i="8"/>
  <c r="F4" i="61"/>
  <c r="H4" i="61" s="1"/>
  <c r="N4" i="61" s="1"/>
  <c r="C109" i="11"/>
  <c r="X56" i="37"/>
  <c r="K5" i="60"/>
  <c r="K55" i="60" s="1"/>
  <c r="K4" i="60" s="1"/>
  <c r="V6" i="37"/>
  <c r="G56" i="11"/>
  <c r="C56" i="11" s="1"/>
  <c r="F54" i="61" l="1"/>
  <c r="AG56" i="37"/>
  <c r="AK56" i="37"/>
  <c r="BO56" i="37"/>
  <c r="AO56" i="37"/>
  <c r="G56" i="37"/>
  <c r="AC56" i="37"/>
  <c r="O56" i="37"/>
  <c r="S56" i="37"/>
  <c r="AS56" i="37"/>
  <c r="D56" i="37"/>
  <c r="AW56" i="37"/>
  <c r="K56" i="37"/>
  <c r="Z56" i="37"/>
  <c r="BE56" i="37"/>
  <c r="BI56" i="37"/>
  <c r="BL56" i="37"/>
  <c r="BA56" i="37"/>
  <c r="O6" i="37"/>
  <c r="AO6" i="37"/>
  <c r="BE6" i="37"/>
  <c r="BO6" i="37"/>
  <c r="AC6" i="37"/>
  <c r="S6" i="37"/>
  <c r="G6" i="37"/>
  <c r="H8" i="28" s="1"/>
  <c r="J5" i="50" s="1"/>
  <c r="AG6" i="37"/>
  <c r="K6" i="37"/>
  <c r="BL6" i="37"/>
  <c r="BA6" i="37"/>
  <c r="D6" i="37"/>
  <c r="Z6" i="37"/>
  <c r="AK6" i="37"/>
  <c r="AW6" i="37"/>
  <c r="AS6" i="37"/>
  <c r="BI6" i="37"/>
  <c r="BE9" i="56"/>
  <c r="V56" i="37"/>
  <c r="H10" i="28"/>
  <c r="J9" i="50" s="1"/>
  <c r="W6" i="37"/>
  <c r="H56" i="61" l="1"/>
  <c r="H55" i="61"/>
  <c r="H54" i="61"/>
  <c r="N54" i="61" s="1"/>
  <c r="W56" i="37"/>
  <c r="K4" i="57"/>
  <c r="I13" i="57"/>
  <c r="I28" i="57" s="1"/>
  <c r="F10" i="28"/>
  <c r="H9" i="50" s="1"/>
  <c r="H57" i="61" l="1"/>
  <c r="H4" i="57"/>
  <c r="H13" i="57"/>
  <c r="H28" i="57" l="1"/>
  <c r="J28" i="57" s="1"/>
  <c r="J13" i="57"/>
  <c r="K9" i="50"/>
  <c r="L9" i="50" s="1"/>
  <c r="J5" i="60" l="1"/>
  <c r="L5" i="60" l="1"/>
  <c r="M5" i="60" s="1"/>
  <c r="H5" i="60" s="1"/>
  <c r="J55" i="60"/>
  <c r="L55" i="60" l="1"/>
  <c r="L4" i="60" s="1"/>
  <c r="J4" i="60"/>
  <c r="M55" i="60"/>
  <c r="M4" i="60" s="1"/>
  <c r="P5" i="60" l="1"/>
  <c r="Q5" i="60" s="1"/>
  <c r="H55" i="60"/>
  <c r="N5" i="60"/>
  <c r="O5" i="60" s="1"/>
  <c r="H4" i="60" l="1"/>
  <c r="P4" i="60" s="1"/>
  <c r="Q4" i="60" s="1"/>
  <c r="P55" i="60"/>
  <c r="Q55" i="60" s="1"/>
  <c r="N55" i="60"/>
  <c r="N4" i="60" l="1"/>
  <c r="O55" i="60"/>
  <c r="O4" i="60" s="1"/>
  <c r="K55" i="8" l="1"/>
  <c r="K4" i="8" s="1"/>
  <c r="H5" i="42" l="1"/>
  <c r="N5" i="8"/>
  <c r="L55" i="8"/>
  <c r="H5" i="8" l="1"/>
  <c r="N55" i="8"/>
  <c r="N4" i="8" s="1"/>
  <c r="H55" i="42"/>
  <c r="J5" i="42"/>
  <c r="J55" i="42" s="1"/>
  <c r="J56" i="42" s="1"/>
  <c r="J57" i="42" s="1"/>
  <c r="F55" i="42"/>
  <c r="H25" i="28"/>
  <c r="J24" i="50" s="1"/>
  <c r="L4" i="8"/>
  <c r="F25" i="28" l="1"/>
  <c r="H24" i="50" s="1"/>
  <c r="I5" i="57"/>
  <c r="I6" i="57" s="1"/>
  <c r="H55" i="8"/>
  <c r="G18" i="28" s="1"/>
  <c r="I17" i="50" s="1"/>
  <c r="C5" i="42"/>
  <c r="C55" i="42" s="1"/>
  <c r="R5" i="8"/>
  <c r="S5" i="8" s="1"/>
  <c r="R56" i="8" s="1"/>
  <c r="P5" i="8"/>
  <c r="Q5" i="8" s="1"/>
  <c r="P56" i="8" s="1"/>
  <c r="K5" i="42"/>
  <c r="J4" i="57"/>
  <c r="F26" i="28" l="1"/>
  <c r="H5" i="57"/>
  <c r="H6" i="57" s="1"/>
  <c r="G20" i="28"/>
  <c r="I19" i="50" s="1"/>
  <c r="G6" i="28"/>
  <c r="G13" i="28"/>
  <c r="I12" i="50" s="1"/>
  <c r="G9" i="28"/>
  <c r="I6" i="50" s="1"/>
  <c r="G16" i="28"/>
  <c r="I15" i="50" s="1"/>
  <c r="G22" i="28"/>
  <c r="I21" i="50" s="1"/>
  <c r="G12" i="28"/>
  <c r="I11" i="50" s="1"/>
  <c r="R55" i="8"/>
  <c r="S55" i="8" s="1"/>
  <c r="G23" i="28"/>
  <c r="I22" i="50" s="1"/>
  <c r="P55" i="8"/>
  <c r="Q55" i="8" s="1"/>
  <c r="Q4" i="8" s="1"/>
  <c r="G21" i="28"/>
  <c r="I20" i="50" s="1"/>
  <c r="G24" i="28"/>
  <c r="I23" i="50" s="1"/>
  <c r="G15" i="28"/>
  <c r="I14" i="50" s="1"/>
  <c r="G17" i="28"/>
  <c r="I16" i="50" s="1"/>
  <c r="G25" i="28"/>
  <c r="I24" i="50" s="1"/>
  <c r="G19" i="28"/>
  <c r="I18" i="50" s="1"/>
  <c r="G14" i="28"/>
  <c r="I13" i="50" s="1"/>
  <c r="G8" i="28"/>
  <c r="I5" i="50" s="1"/>
  <c r="G10" i="28"/>
  <c r="I9" i="50" s="1"/>
  <c r="G11" i="28"/>
  <c r="I10" i="50" s="1"/>
  <c r="G7" i="28"/>
  <c r="I4" i="50" s="1"/>
  <c r="H4" i="8"/>
  <c r="R4" i="8" s="1"/>
  <c r="S4" i="8" s="1"/>
  <c r="K24" i="50"/>
  <c r="L24" i="50" s="1"/>
  <c r="H25" i="50"/>
  <c r="G26" i="28" l="1"/>
  <c r="P4"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GilmoreRD</author>
  </authors>
  <commentList>
    <comment ref="D16" authorId="0" shapeId="0" xr:uid="{A97102AD-246E-47D0-87C3-14CBC925B670}">
      <text>
        <r>
          <rPr>
            <sz val="9"/>
            <color indexed="81"/>
            <rFont val="Tahoma"/>
            <family val="2"/>
          </rPr>
          <t>Contact hours include Dev Fund 29</t>
        </r>
      </text>
    </comment>
    <comment ref="E16" authorId="0" shapeId="0" xr:uid="{AE1B3F4A-B858-403E-9EE4-726340AEBB26}">
      <text>
        <r>
          <rPr>
            <sz val="9"/>
            <color indexed="81"/>
            <rFont val="Tahoma"/>
            <family val="2"/>
          </rPr>
          <t>Contains Dev. Reading writing costs. Fund 29</t>
        </r>
      </text>
    </comment>
    <comment ref="D23" authorId="0" shapeId="0" xr:uid="{B22BB736-1B81-4BCE-892A-724B2E8F518C}">
      <text>
        <r>
          <rPr>
            <sz val="9"/>
            <color indexed="81"/>
            <rFont val="Tahoma"/>
            <family val="2"/>
          </rPr>
          <t xml:space="preserve">Contact hours include Dev Fund 28
</t>
        </r>
      </text>
    </comment>
    <comment ref="E23" authorId="0" shapeId="0" xr:uid="{CD6662C0-B9B5-41BD-BBAB-5DD2EDDF521A}">
      <text>
        <r>
          <rPr>
            <sz val="9"/>
            <color indexed="81"/>
            <rFont val="Tahoma"/>
            <family val="2"/>
          </rPr>
          <t>Contains Dev Math Fund 28</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Schmidt, Emily</author>
  </authors>
  <commentList>
    <comment ref="J4" authorId="0" shapeId="0" xr:uid="{29520542-FB90-4165-A015-183AD59079D7}">
      <text>
        <r>
          <rPr>
            <b/>
            <sz val="9"/>
            <color indexed="81"/>
            <rFont val="Tahoma"/>
            <family val="2"/>
          </rPr>
          <t>Schmidt, Emily:</t>
        </r>
        <r>
          <rPr>
            <sz val="9"/>
            <color indexed="81"/>
            <rFont val="Tahoma"/>
            <family val="2"/>
          </rPr>
          <t xml:space="preserve">
includes transition funding</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<sst xmlns="http://schemas.openxmlformats.org/spreadsheetml/2006/main" count="13660" uniqueCount="2426">
  <si>
    <t>Base Tier Inputs</t>
  </si>
  <si>
    <t>Value</t>
  </si>
  <si>
    <t>Formula Expenses</t>
  </si>
  <si>
    <t>Basic Allotment per Weighted FTSE</t>
  </si>
  <si>
    <t>Formula Element</t>
  </si>
  <si>
    <t>Cost Total</t>
  </si>
  <si>
    <t>% of FF</t>
  </si>
  <si>
    <t>Colleges Receiving</t>
  </si>
  <si>
    <t>Economic Disadvantage weight</t>
  </si>
  <si>
    <t>Base Tier</t>
  </si>
  <si>
    <t>Academic Disadvantage weight</t>
  </si>
  <si>
    <t>15 SCH Dual Credit</t>
  </si>
  <si>
    <t>Adult Learner weight</t>
  </si>
  <si>
    <t>GAI Transfer with 15 SCH</t>
  </si>
  <si>
    <t>Small College weight</t>
  </si>
  <si>
    <t>GAI Co-Enrollment with 15 SCH</t>
  </si>
  <si>
    <t>Small College FTSE threshold</t>
  </si>
  <si>
    <t>Contact Hour Funding Rate</t>
  </si>
  <si>
    <t>Institutional Credential leading to Licensure</t>
  </si>
  <si>
    <t>M&amp;O Tax Rate for Estimate (per $100)</t>
  </si>
  <si>
    <t>Occupational Skills Award (OSA)</t>
  </si>
  <si>
    <t>High-Demand OSA</t>
  </si>
  <si>
    <t>Performance Tier Inputs</t>
  </si>
  <si>
    <t>Standard Value</t>
  </si>
  <si>
    <t>High-Demand Field Value</t>
  </si>
  <si>
    <t>Dollars per Weighted Outcome Completion</t>
  </si>
  <si>
    <t>N/A</t>
  </si>
  <si>
    <t>Advanced Technical Certificate</t>
  </si>
  <si>
    <t>High-Demand ATC</t>
  </si>
  <si>
    <t>GAI Co-enrollment with 15 SCH</t>
  </si>
  <si>
    <t xml:space="preserve">Associate Degree </t>
  </si>
  <si>
    <t>High-Demand Associate</t>
  </si>
  <si>
    <t>Bachelor's Degree</t>
  </si>
  <si>
    <t>Occupational Skills Award</t>
  </si>
  <si>
    <t>High-Demand Bachelor's</t>
  </si>
  <si>
    <t>TOTAL</t>
  </si>
  <si>
    <t>Outcome Completion Weights</t>
  </si>
  <si>
    <t>Academic Disadvantage</t>
  </si>
  <si>
    <t>Economic Disadvantage</t>
  </si>
  <si>
    <t>Adult Learner</t>
  </si>
  <si>
    <t>Formula Funding By Institution &amp; Tier</t>
  </si>
  <si>
    <t>Institution</t>
  </si>
  <si>
    <t>FY 2023
Formula Funding
(Formula + Rider 26 Supplements)</t>
  </si>
  <si>
    <t>Percent Change</t>
  </si>
  <si>
    <t>Total</t>
  </si>
  <si>
    <t>003607</t>
  </si>
  <si>
    <t>Alamo</t>
  </si>
  <si>
    <t>GAA</t>
  </si>
  <si>
    <t>003539</t>
  </si>
  <si>
    <t>Alvin</t>
  </si>
  <si>
    <t>003540</t>
  </si>
  <si>
    <t>Amarillo</t>
  </si>
  <si>
    <t>Difference</t>
  </si>
  <si>
    <t>006661</t>
  </si>
  <si>
    <t>Angelina</t>
  </si>
  <si>
    <t>012015</t>
  </si>
  <si>
    <t>Austin</t>
  </si>
  <si>
    <t>003549</t>
  </si>
  <si>
    <t>Blinn</t>
  </si>
  <si>
    <t>007857</t>
  </si>
  <si>
    <t>Brazosport</t>
  </si>
  <si>
    <t>004003</t>
  </si>
  <si>
    <t>Central Texas</t>
  </si>
  <si>
    <t>003553</t>
  </si>
  <si>
    <t>Cisco</t>
  </si>
  <si>
    <t>003554</t>
  </si>
  <si>
    <t>Clarendon</t>
  </si>
  <si>
    <t>003546</t>
  </si>
  <si>
    <t>Coastal Bend</t>
  </si>
  <si>
    <t>007096</t>
  </si>
  <si>
    <t>College of the Mainland</t>
  </si>
  <si>
    <t>023614</t>
  </si>
  <si>
    <t>Collin</t>
  </si>
  <si>
    <t>009331</t>
  </si>
  <si>
    <t>Dallas</t>
  </si>
  <si>
    <t>003563</t>
  </si>
  <si>
    <t>Del Mar</t>
  </si>
  <si>
    <t>010387</t>
  </si>
  <si>
    <t>El Paso</t>
  </si>
  <si>
    <t>003568</t>
  </si>
  <si>
    <t>Frank Phillips</t>
  </si>
  <si>
    <t>006662</t>
  </si>
  <si>
    <t>Galveston</t>
  </si>
  <si>
    <t>003570</t>
  </si>
  <si>
    <t>Grayson</t>
  </si>
  <si>
    <t>003573</t>
  </si>
  <si>
    <t>Hill</t>
  </si>
  <si>
    <t>010633</t>
  </si>
  <si>
    <t>Houston</t>
  </si>
  <si>
    <t>003574</t>
  </si>
  <si>
    <t>Howard</t>
  </si>
  <si>
    <t>003580</t>
  </si>
  <si>
    <t>Kilgore</t>
  </si>
  <si>
    <t>003582</t>
  </si>
  <si>
    <t>Laredo</t>
  </si>
  <si>
    <t>003583</t>
  </si>
  <si>
    <t>Lee</t>
  </si>
  <si>
    <t>011145</t>
  </si>
  <si>
    <t>Lone Star</t>
  </si>
  <si>
    <t>003590</t>
  </si>
  <si>
    <t>McLennan</t>
  </si>
  <si>
    <t>009797</t>
  </si>
  <si>
    <t>Midland</t>
  </si>
  <si>
    <t>003593</t>
  </si>
  <si>
    <t>Navarro</t>
  </si>
  <si>
    <t>003558</t>
  </si>
  <si>
    <t>North Central</t>
  </si>
  <si>
    <t>023154</t>
  </si>
  <si>
    <t>Northeast Texas</t>
  </si>
  <si>
    <t>003596</t>
  </si>
  <si>
    <t>Odessa</t>
  </si>
  <si>
    <t>003600</t>
  </si>
  <si>
    <t>Panola</t>
  </si>
  <si>
    <t>003601</t>
  </si>
  <si>
    <t>Paris</t>
  </si>
  <si>
    <t>003603</t>
  </si>
  <si>
    <t>Ranger</t>
  </si>
  <si>
    <t>029137</t>
  </si>
  <si>
    <t>San Jacinto</t>
  </si>
  <si>
    <t>003611</t>
  </si>
  <si>
    <t>South Plains</t>
  </si>
  <si>
    <t>031034</t>
  </si>
  <si>
    <t>South Texas</t>
  </si>
  <si>
    <t>003614</t>
  </si>
  <si>
    <t>Southwest Texas</t>
  </si>
  <si>
    <t>003626</t>
  </si>
  <si>
    <t>Tarrant</t>
  </si>
  <si>
    <t>003627</t>
  </si>
  <si>
    <t>Temple</t>
  </si>
  <si>
    <t>003628</t>
  </si>
  <si>
    <t>Texarkana</t>
  </si>
  <si>
    <t>003643</t>
  </si>
  <si>
    <t>Texas Southmost</t>
  </si>
  <si>
    <t>003572</t>
  </si>
  <si>
    <t>Trinity Valley</t>
  </si>
  <si>
    <t>003648</t>
  </si>
  <si>
    <t>Tyler</t>
  </si>
  <si>
    <t>010060</t>
  </si>
  <si>
    <t>Vernon</t>
  </si>
  <si>
    <t>003662</t>
  </si>
  <si>
    <t>Victoria</t>
  </si>
  <si>
    <t>003664</t>
  </si>
  <si>
    <t>Weatherford</t>
  </si>
  <si>
    <t>009549</t>
  </si>
  <si>
    <t>Western Texas</t>
  </si>
  <si>
    <t>003668</t>
  </si>
  <si>
    <t>Wharton</t>
  </si>
  <si>
    <t>Statewide</t>
  </si>
  <si>
    <r>
      <t>Howard</t>
    </r>
    <r>
      <rPr>
        <vertAlign val="superscript"/>
        <sz val="10"/>
        <color theme="1"/>
        <rFont val="Overpass"/>
      </rPr>
      <t>1</t>
    </r>
  </si>
  <si>
    <t>Performance Outcomes</t>
  </si>
  <si>
    <t>College</t>
  </si>
  <si>
    <t>Full Time Student Equivalent (FTSEs)</t>
  </si>
  <si>
    <t xml:space="preserve">Transfer to GAI after 15 SCH
</t>
  </si>
  <si>
    <t xml:space="preserve">GAI Co-Enrollment after 15 SCH
</t>
  </si>
  <si>
    <t>Standard Occupational Skills Award</t>
  </si>
  <si>
    <t>High-Demand Occupational Skills Award</t>
  </si>
  <si>
    <t>Standard Institutional Credential Leading to Licensure</t>
  </si>
  <si>
    <t>High-Demand Institutional Credential Leading to Licensure</t>
  </si>
  <si>
    <t>Standard Advanced Tech Certificate</t>
  </si>
  <si>
    <t>High-Demand Advanced Tech Certificate</t>
  </si>
  <si>
    <t>Standard Associate</t>
  </si>
  <si>
    <t>Standard Bachelor's</t>
  </si>
  <si>
    <t>Funding</t>
  </si>
  <si>
    <t>% of college's Perf. Fund</t>
  </si>
  <si>
    <t>Raw Outcome Count</t>
  </si>
  <si>
    <t>Weighted Outcome Count</t>
  </si>
  <si>
    <t>Basic Allotment Funding</t>
  </si>
  <si>
    <t>Contact Hour Funding</t>
  </si>
  <si>
    <t>Instruction &amp; Operations Total</t>
  </si>
  <si>
    <t>Local Tax Estimate</t>
  </si>
  <si>
    <t>Tuition/Fees Estimate</t>
  </si>
  <si>
    <t>Local Share Total</t>
  </si>
  <si>
    <t>Summary of Expenses Divided by Contact Hours</t>
  </si>
  <si>
    <t>Percent Funded</t>
  </si>
  <si>
    <t>Fund</t>
  </si>
  <si>
    <t>Discipline</t>
  </si>
  <si>
    <t>Contact Hours</t>
  </si>
  <si>
    <t>Expense</t>
  </si>
  <si>
    <t>Reported Expense per Contact Hour</t>
  </si>
  <si>
    <t>Funded Expense per Contact Hour</t>
  </si>
  <si>
    <t>Agriculture</t>
  </si>
  <si>
    <t>Architecture and Precision Production Trades</t>
  </si>
  <si>
    <t>Biology, Physical Sciences, and Science Technology</t>
  </si>
  <si>
    <t>Business Management, Marketing, and Administrative Services</t>
  </si>
  <si>
    <t>Career Pilot</t>
  </si>
  <si>
    <t>Communications</t>
  </si>
  <si>
    <t>Computer and Information Sciences</t>
  </si>
  <si>
    <t>Construction Trades</t>
  </si>
  <si>
    <t>Consumer and Homemaking Education</t>
  </si>
  <si>
    <t>Engineering</t>
  </si>
  <si>
    <t>Engineering Related</t>
  </si>
  <si>
    <t>English Language, Lit, Philosophy, Humanities, &amp; Interdisciplinary</t>
  </si>
  <si>
    <t>Foreign Languages</t>
  </si>
  <si>
    <t>Health Occupations - Dental Assistants, Medical Lab, and Assoc. Degree Nursing</t>
  </si>
  <si>
    <t>Health Occupations - Dental Hygiene</t>
  </si>
  <si>
    <t>Health Occupations - Other</t>
  </si>
  <si>
    <t>Health Occupations - Respiratory Therapy</t>
  </si>
  <si>
    <t>Health Occupations - Vocational Nursing</t>
  </si>
  <si>
    <t>Mathematics</t>
  </si>
  <si>
    <t>Mechanics and Repairers - Automotive</t>
  </si>
  <si>
    <t>Mechanics and Repairers - Diesel, Aviation Mechanics, and Transportation Workers</t>
  </si>
  <si>
    <t>Mechanics and Repairers - Electronics</t>
  </si>
  <si>
    <t>Physical Education and Fitness</t>
  </si>
  <si>
    <t>Protective Services and Public Administration</t>
  </si>
  <si>
    <t>Psychology, Social Sciences, and History</t>
  </si>
  <si>
    <t>Visual and Performing Arts</t>
  </si>
  <si>
    <t>Classification of Instructional Programs (CIP) Code to Fund Code Crosswalk</t>
  </si>
  <si>
    <t>CIP Code</t>
  </si>
  <si>
    <t>Rubric</t>
  </si>
  <si>
    <t>Source Guide</t>
  </si>
  <si>
    <t>CIP Title</t>
  </si>
  <si>
    <t>Fund Code</t>
  </si>
  <si>
    <t>Funding Rate</t>
  </si>
  <si>
    <t>01.000000</t>
  </si>
  <si>
    <t>SCIT</t>
  </si>
  <si>
    <t>WECM</t>
  </si>
  <si>
    <t>Agriculture, General</t>
  </si>
  <si>
    <t>01.010100</t>
  </si>
  <si>
    <t>AGMG</t>
  </si>
  <si>
    <t>Agricultural Business and Management, General</t>
  </si>
  <si>
    <t>01.010151</t>
  </si>
  <si>
    <t>AGRI</t>
  </si>
  <si>
    <t>ACGM</t>
  </si>
  <si>
    <t>01.010200</t>
  </si>
  <si>
    <t>Agribusiness/Agricultural Business Operations</t>
  </si>
  <si>
    <t>01.010251</t>
  </si>
  <si>
    <t>01.010300</t>
  </si>
  <si>
    <t>Agricultural Economics</t>
  </si>
  <si>
    <t>01.010351</t>
  </si>
  <si>
    <t>01.010352</t>
  </si>
  <si>
    <t>01.010400</t>
  </si>
  <si>
    <t>Farm/Farm and Ranch Management</t>
  </si>
  <si>
    <t>01.020100</t>
  </si>
  <si>
    <t>AGME</t>
  </si>
  <si>
    <t>Agricultural Mechanization, General</t>
  </si>
  <si>
    <t>01.020151</t>
  </si>
  <si>
    <t>01.020451</t>
  </si>
  <si>
    <t>Agricultural Power Machinery Operation</t>
  </si>
  <si>
    <t>01.020500</t>
  </si>
  <si>
    <t>Agricultural Mechanics and Equipment/Machine Technology/Technician</t>
  </si>
  <si>
    <t>01.030200</t>
  </si>
  <si>
    <t>AGAH</t>
  </si>
  <si>
    <t>Animal/Livestock Husbandry and Production</t>
  </si>
  <si>
    <t>01.030400</t>
  </si>
  <si>
    <t>AGCR</t>
  </si>
  <si>
    <t>Crop Production</t>
  </si>
  <si>
    <t>01.050700</t>
  </si>
  <si>
    <t>AGEQ</t>
  </si>
  <si>
    <t>Equestrian/Equine Studies</t>
  </si>
  <si>
    <t>01.060100</t>
  </si>
  <si>
    <t>HALT</t>
  </si>
  <si>
    <t>Applied Horticulture/Horticultural Operations, General</t>
  </si>
  <si>
    <t>01.060151</t>
  </si>
  <si>
    <t>HORT</t>
  </si>
  <si>
    <t>01.060400</t>
  </si>
  <si>
    <t>Greenhouse Operations and Management</t>
  </si>
  <si>
    <t>01.060500</t>
  </si>
  <si>
    <t>Landscaping and Groundskeeping</t>
  </si>
  <si>
    <t>01.060600</t>
  </si>
  <si>
    <t>Plant Nursery Operations and Management</t>
  </si>
  <si>
    <t>01.060700</t>
  </si>
  <si>
    <t>Turf and Turfgrass Management</t>
  </si>
  <si>
    <t>01.060800</t>
  </si>
  <si>
    <t>FMKT</t>
  </si>
  <si>
    <t>Floriculture/Floristry Operations and Management</t>
  </si>
  <si>
    <t>01.090100</t>
  </si>
  <si>
    <t>Animal Sciences, General</t>
  </si>
  <si>
    <t>01.090151</t>
  </si>
  <si>
    <t>01.090152</t>
  </si>
  <si>
    <t>01.090551</t>
  </si>
  <si>
    <t>Dairy Science</t>
  </si>
  <si>
    <t>01.100100</t>
  </si>
  <si>
    <t>FDST</t>
  </si>
  <si>
    <t>Food Science</t>
  </si>
  <si>
    <t>01.100151</t>
  </si>
  <si>
    <t>01.110100</t>
  </si>
  <si>
    <t>Plant Sciences, General</t>
  </si>
  <si>
    <t>01.110200</t>
  </si>
  <si>
    <t>Agronomy and Crop Science</t>
  </si>
  <si>
    <t>01.110251</t>
  </si>
  <si>
    <t>01.110300</t>
  </si>
  <si>
    <t>Horticultural Science</t>
  </si>
  <si>
    <t>01.110500</t>
  </si>
  <si>
    <t>Plant Protection and Integrated Pest Management</t>
  </si>
  <si>
    <t>01.110600</t>
  </si>
  <si>
    <t>Range Science and Management</t>
  </si>
  <si>
    <t>01.120100</t>
  </si>
  <si>
    <t>Soil Science and Agronomy, General</t>
  </si>
  <si>
    <t>01.830100</t>
  </si>
  <si>
    <t>VTHT</t>
  </si>
  <si>
    <t>Veterinary/Animal Health Technology/Technician and Veterinary Assistant</t>
  </si>
  <si>
    <t>03.010100</t>
  </si>
  <si>
    <t>Natural Resources/Conservation, General</t>
  </si>
  <si>
    <t>03.010352</t>
  </si>
  <si>
    <t>ENVR</t>
  </si>
  <si>
    <t>Environmental Studies</t>
  </si>
  <si>
    <t>03.010353</t>
  </si>
  <si>
    <t>GEOL</t>
  </si>
  <si>
    <t>03.060100</t>
  </si>
  <si>
    <t>WMGT</t>
  </si>
  <si>
    <t>Wildlife, Fish and Wildlands Science and Management</t>
  </si>
  <si>
    <t>03.060151</t>
  </si>
  <si>
    <t>04.020154</t>
  </si>
  <si>
    <t>ARCH</t>
  </si>
  <si>
    <t>Architecture</t>
  </si>
  <si>
    <t>04.020159</t>
  </si>
  <si>
    <t>04.080151</t>
  </si>
  <si>
    <t>Architectural History and Criticism, General</t>
  </si>
  <si>
    <t>04.090100</t>
  </si>
  <si>
    <t>ARCE</t>
  </si>
  <si>
    <t>Architectural Technology/Technician</t>
  </si>
  <si>
    <t>05.020351</t>
  </si>
  <si>
    <t>HUMA</t>
  </si>
  <si>
    <t>Hispanic-American, Puerto Rican, and Mexican-American/Chicano Studies</t>
  </si>
  <si>
    <t>05.020354</t>
  </si>
  <si>
    <t>GOVT</t>
  </si>
  <si>
    <t>05.020355</t>
  </si>
  <si>
    <t>ENGL</t>
  </si>
  <si>
    <t>09.010100</t>
  </si>
  <si>
    <t>COMG</t>
  </si>
  <si>
    <t>Speech Communication and Rhetoric</t>
  </si>
  <si>
    <t>09.010151</t>
  </si>
  <si>
    <t>SPCH</t>
  </si>
  <si>
    <t>09.010152</t>
  </si>
  <si>
    <t>09.010153</t>
  </si>
  <si>
    <t>09.010154</t>
  </si>
  <si>
    <t>09.010156</t>
  </si>
  <si>
    <t>09.010157</t>
  </si>
  <si>
    <t>09.010158</t>
  </si>
  <si>
    <t>09.010159</t>
  </si>
  <si>
    <t>09.010251</t>
  </si>
  <si>
    <t>COMM</t>
  </si>
  <si>
    <t>Mass Communication/Media Studies</t>
  </si>
  <si>
    <t>09.010252</t>
  </si>
  <si>
    <t>09.010253</t>
  </si>
  <si>
    <t>09.040151</t>
  </si>
  <si>
    <t>Journalism</t>
  </si>
  <si>
    <t>09.040152</t>
  </si>
  <si>
    <t>09.040155</t>
  </si>
  <si>
    <t>09.040157</t>
  </si>
  <si>
    <t>09.040158</t>
  </si>
  <si>
    <t>09.040251</t>
  </si>
  <si>
    <t>Broadcast Journalism</t>
  </si>
  <si>
    <t>09.040252</t>
  </si>
  <si>
    <t>09.070100</t>
  </si>
  <si>
    <t>RTVB</t>
  </si>
  <si>
    <t>Radio and Television</t>
  </si>
  <si>
    <t>09.070153</t>
  </si>
  <si>
    <t>09.070154</t>
  </si>
  <si>
    <t>09.070200</t>
  </si>
  <si>
    <t>IMED</t>
  </si>
  <si>
    <t>Digital Communication and Media/Multimedia</t>
  </si>
  <si>
    <t>09.090200</t>
  </si>
  <si>
    <t>PRCD</t>
  </si>
  <si>
    <t>Public Relations/Image Management</t>
  </si>
  <si>
    <t>09.090251</t>
  </si>
  <si>
    <t>09.090351</t>
  </si>
  <si>
    <t>Advertising</t>
  </si>
  <si>
    <t>10.020200</t>
  </si>
  <si>
    <t>Radio and Television Broadcasting Technology/Technician</t>
  </si>
  <si>
    <t>10.020251</t>
  </si>
  <si>
    <t>10.020252</t>
  </si>
  <si>
    <t>10.020300</t>
  </si>
  <si>
    <t>MUSC</t>
  </si>
  <si>
    <t>Recording Arts Technology/Technician</t>
  </si>
  <si>
    <t>10.030300</t>
  </si>
  <si>
    <t>GRPH</t>
  </si>
  <si>
    <t>Prepress/Desktop Publishing and Digital Imaging Design</t>
  </si>
  <si>
    <t>10.030400</t>
  </si>
  <si>
    <t>ARTC</t>
  </si>
  <si>
    <t>Animation, Interactive Technology, Video Graphics and Special Effects</t>
  </si>
  <si>
    <t>ARTV</t>
  </si>
  <si>
    <t>GAME</t>
  </si>
  <si>
    <t>10.030500</t>
  </si>
  <si>
    <t>Graphic and Printing Equipment Operator, General Production</t>
  </si>
  <si>
    <t>10.030600</t>
  </si>
  <si>
    <t>Platemaker/Imager</t>
  </si>
  <si>
    <t>10.030700</t>
  </si>
  <si>
    <t>Printing Press Operator</t>
  </si>
  <si>
    <t>11.010100</t>
  </si>
  <si>
    <t>INEW</t>
  </si>
  <si>
    <t>Computer and Information Sciences, General</t>
  </si>
  <si>
    <t>ITNW</t>
  </si>
  <si>
    <t>ITSC</t>
  </si>
  <si>
    <t>11.010151</t>
  </si>
  <si>
    <t>COSC</t>
  </si>
  <si>
    <t>11.020100</t>
  </si>
  <si>
    <t>Computer Programming/Programmer, General</t>
  </si>
  <si>
    <t>ITSE</t>
  </si>
  <si>
    <t>11.020152</t>
  </si>
  <si>
    <t>ENGR</t>
  </si>
  <si>
    <t>11.020154</t>
  </si>
  <si>
    <t>11.020155</t>
  </si>
  <si>
    <t>11.020156</t>
  </si>
  <si>
    <t>11.020157</t>
  </si>
  <si>
    <t>11.020254</t>
  </si>
  <si>
    <t>BCIS</t>
  </si>
  <si>
    <t>Computer Programming, Special Applications</t>
  </si>
  <si>
    <t>11.030100</t>
  </si>
  <si>
    <t>Data Processing and Data Processing Technology/Technician</t>
  </si>
  <si>
    <t>ITSW</t>
  </si>
  <si>
    <t>11.040100</t>
  </si>
  <si>
    <t>Information Science/Studies</t>
  </si>
  <si>
    <t>11.050100</t>
  </si>
  <si>
    <t>Computer Systems Analysis/Analyst</t>
  </si>
  <si>
    <t>11.060100</t>
  </si>
  <si>
    <t>Data Entry/Microcomputer Applications, General</t>
  </si>
  <si>
    <t>11.060200</t>
  </si>
  <si>
    <t>Word Processing</t>
  </si>
  <si>
    <t>11.070100</t>
  </si>
  <si>
    <t>Computer Science</t>
  </si>
  <si>
    <t>11.080100</t>
  </si>
  <si>
    <t>Web Page, Digital/Multimedia and Information Resources Design</t>
  </si>
  <si>
    <t>11.080200</t>
  </si>
  <si>
    <t>ITMC</t>
  </si>
  <si>
    <t>Data Modeling/Warehousing and Database Administration</t>
  </si>
  <si>
    <t>11.090100</t>
  </si>
  <si>
    <t>ITCC</t>
  </si>
  <si>
    <t>Computer Systems Networking and Telecommunications</t>
  </si>
  <si>
    <t>ITMT</t>
  </si>
  <si>
    <t>11.100100</t>
  </si>
  <si>
    <t>Network and System Administration/Administrator</t>
  </si>
  <si>
    <t>11.100200</t>
  </si>
  <si>
    <t>System, Networking, and LAN/WAN Management/Manager</t>
  </si>
  <si>
    <t>11.100300</t>
  </si>
  <si>
    <t>CYBR</t>
  </si>
  <si>
    <t>Computer and Information Systems Security/Auditing/Information Assurance</t>
  </si>
  <si>
    <t>ITCS</t>
  </si>
  <si>
    <t>ITDF</t>
  </si>
  <si>
    <t>ITSY</t>
  </si>
  <si>
    <t>11.100400</t>
  </si>
  <si>
    <t>Web/Multimedia Management and Webmaster</t>
  </si>
  <si>
    <t>12.030100</t>
  </si>
  <si>
    <t>MRTS</t>
  </si>
  <si>
    <t>Funeral Service and Mortuary Science, General</t>
  </si>
  <si>
    <t>12.040100</t>
  </si>
  <si>
    <t>CSME</t>
  </si>
  <si>
    <t>Cosmetology/Cosmetologist, General</t>
  </si>
  <si>
    <t>12.040200</t>
  </si>
  <si>
    <t>BARB</t>
  </si>
  <si>
    <t>Barbering/Barber</t>
  </si>
  <si>
    <t>12.040700</t>
  </si>
  <si>
    <t>Hair Styling/Stylist and Hair Design</t>
  </si>
  <si>
    <t>12.040800</t>
  </si>
  <si>
    <t>Facial Treatment Specialist/Facialist</t>
  </si>
  <si>
    <t>12.040900</t>
  </si>
  <si>
    <t>Aesthetician/Esthetician and Skin Care Specialist</t>
  </si>
  <si>
    <t>12.041000</t>
  </si>
  <si>
    <t>Nail Technician/Specialist and Manicurist</t>
  </si>
  <si>
    <t>12.041200</t>
  </si>
  <si>
    <t>Salon/Beauty Salon Management/Manager</t>
  </si>
  <si>
    <t>12.041300</t>
  </si>
  <si>
    <t>Cosmetology, Barber/Styling, and Nail Instructor</t>
  </si>
  <si>
    <t>12.050100</t>
  </si>
  <si>
    <t>PSTR</t>
  </si>
  <si>
    <t>Baking and Pastry Arts/Baker/Pastry Chef</t>
  </si>
  <si>
    <t>12.050200</t>
  </si>
  <si>
    <t>BTND</t>
  </si>
  <si>
    <t>Bartending/Bartender</t>
  </si>
  <si>
    <t>12.050300</t>
  </si>
  <si>
    <t>CHEF</t>
  </si>
  <si>
    <t>Culinary Arts/Chef Training</t>
  </si>
  <si>
    <t>12.050400</t>
  </si>
  <si>
    <t>FCTR</t>
  </si>
  <si>
    <t>Restaurant, Culinary, and Catering Management/Manager</t>
  </si>
  <si>
    <t>RSTO</t>
  </si>
  <si>
    <t>12.050600</t>
  </si>
  <si>
    <t>MTCR</t>
  </si>
  <si>
    <t>Meat Cutting/Meat Cutter</t>
  </si>
  <si>
    <t>12.050800</t>
  </si>
  <si>
    <t>DITA</t>
  </si>
  <si>
    <t>Institutional Food Workers</t>
  </si>
  <si>
    <t>IFWA</t>
  </si>
  <si>
    <t>13.010100</t>
  </si>
  <si>
    <t>EDTC</t>
  </si>
  <si>
    <t>Education, General</t>
  </si>
  <si>
    <t>13.010151</t>
  </si>
  <si>
    <t>EDUC</t>
  </si>
  <si>
    <t>13.010152</t>
  </si>
  <si>
    <t>TECA</t>
  </si>
  <si>
    <t>13.010153</t>
  </si>
  <si>
    <t>13.020100</t>
  </si>
  <si>
    <t>Bilingual and Multilingual Education</t>
  </si>
  <si>
    <t>13.050100</t>
  </si>
  <si>
    <t>Educational/Instructional Technology</t>
  </si>
  <si>
    <t>13.100151</t>
  </si>
  <si>
    <t>Special Education and Teaching, General</t>
  </si>
  <si>
    <t>13.120251</t>
  </si>
  <si>
    <t>Elementary Education and Teaching</t>
  </si>
  <si>
    <t>13.120252</t>
  </si>
  <si>
    <t>13.121000</t>
  </si>
  <si>
    <t>CDEC</t>
  </si>
  <si>
    <t>Early Childhood Education and Teaching</t>
  </si>
  <si>
    <t>EDEC</t>
  </si>
  <si>
    <t>EDEL</t>
  </si>
  <si>
    <t>EDIT</t>
  </si>
  <si>
    <t>EDLL</t>
  </si>
  <si>
    <t>EDTP</t>
  </si>
  <si>
    <t>13.130500</t>
  </si>
  <si>
    <t>English/Language Arts Teacher Education</t>
  </si>
  <si>
    <t>13.131400</t>
  </si>
  <si>
    <t>RECL</t>
  </si>
  <si>
    <t>Physical Education Teaching and Coaching</t>
  </si>
  <si>
    <t>13.132100</t>
  </si>
  <si>
    <t>Computer Teacher Education</t>
  </si>
  <si>
    <t>13.150100</t>
  </si>
  <si>
    <t>Teacher Assistant/Aide</t>
  </si>
  <si>
    <t>14.010151</t>
  </si>
  <si>
    <t>Engineering, General</t>
  </si>
  <si>
    <t>14.010152</t>
  </si>
  <si>
    <t>14.070151</t>
  </si>
  <si>
    <t>Chemical Engineering</t>
  </si>
  <si>
    <t>14.070152</t>
  </si>
  <si>
    <t>14.080200</t>
  </si>
  <si>
    <t>ENGG</t>
  </si>
  <si>
    <t>Geotechnical and Geoenvironmental Engineering</t>
  </si>
  <si>
    <t>14.100151</t>
  </si>
  <si>
    <t>Electrical and Electronics Engineering</t>
  </si>
  <si>
    <t>14.100155</t>
  </si>
  <si>
    <t>14.100156</t>
  </si>
  <si>
    <t>14.100157</t>
  </si>
  <si>
    <t>14.100158</t>
  </si>
  <si>
    <t>14.110151</t>
  </si>
  <si>
    <t>Engineering Mechanics</t>
  </si>
  <si>
    <t>14.110152</t>
  </si>
  <si>
    <t>14.110153</t>
  </si>
  <si>
    <t>14.110154</t>
  </si>
  <si>
    <t>14.280100</t>
  </si>
  <si>
    <t>FSHN</t>
  </si>
  <si>
    <t>Textile Sciences and Engineering</t>
  </si>
  <si>
    <t>14.360100</t>
  </si>
  <si>
    <t>INME</t>
  </si>
  <si>
    <t>Manufacturing Engineering</t>
  </si>
  <si>
    <t>14.420100</t>
  </si>
  <si>
    <t>ARET</t>
  </si>
  <si>
    <t>Mechatronics, Robotics, and Automation Engineering</t>
  </si>
  <si>
    <t>15.000000</t>
  </si>
  <si>
    <t>ENTC</t>
  </si>
  <si>
    <t>Engineering Technologies/Technicians, General</t>
  </si>
  <si>
    <t>15.010100</t>
  </si>
  <si>
    <t>ARCT</t>
  </si>
  <si>
    <t>Architectural Engineering Technologies/Technicians</t>
  </si>
  <si>
    <t>15.010151</t>
  </si>
  <si>
    <t>15.030300</t>
  </si>
  <si>
    <t>EECT</t>
  </si>
  <si>
    <t>Electrical, Electronic, and Communications Engineering Technology/Technician</t>
  </si>
  <si>
    <t>15.030351</t>
  </si>
  <si>
    <t>ENGT</t>
  </si>
  <si>
    <t>15.030352</t>
  </si>
  <si>
    <t>15.030353</t>
  </si>
  <si>
    <t>15.030354</t>
  </si>
  <si>
    <t>15.030400</t>
  </si>
  <si>
    <t>LOTT</t>
  </si>
  <si>
    <t>Laser and Optical Technology/Technician</t>
  </si>
  <si>
    <t>NANO</t>
  </si>
  <si>
    <t>15.030500</t>
  </si>
  <si>
    <t>Telecommunications Technology/Technician</t>
  </si>
  <si>
    <t>15.040100</t>
  </si>
  <si>
    <t>BIOM</t>
  </si>
  <si>
    <t>Biomedical Technology/Technician</t>
  </si>
  <si>
    <t>15.040300</t>
  </si>
  <si>
    <t>ELMT</t>
  </si>
  <si>
    <t>Electromechanical/Electromechanical Engineering Technology/Technician</t>
  </si>
  <si>
    <t>WIND</t>
  </si>
  <si>
    <t>15.040400</t>
  </si>
  <si>
    <t>FCEL</t>
  </si>
  <si>
    <t>Instrumentation Technology/Technician</t>
  </si>
  <si>
    <t>INCR</t>
  </si>
  <si>
    <t>INTC</t>
  </si>
  <si>
    <t>15.040500</t>
  </si>
  <si>
    <t>RBTC</t>
  </si>
  <si>
    <t>Robotics Technology/Technician</t>
  </si>
  <si>
    <t>15.050100</t>
  </si>
  <si>
    <t>HART</t>
  </si>
  <si>
    <t>Heating, Ventilation , Air Conditioning and Refrigeration Technology/Technician</t>
  </si>
  <si>
    <t>15.050600</t>
  </si>
  <si>
    <t>EPCT</t>
  </si>
  <si>
    <t>Water Quality and Wastewater Treatment Management and Recycling Technology/Technician</t>
  </si>
  <si>
    <t>15.050700</t>
  </si>
  <si>
    <t>Environmental/Environmental Engineering Technology/Technician</t>
  </si>
  <si>
    <t>15.060700</t>
  </si>
  <si>
    <t>PLTC</t>
  </si>
  <si>
    <t>Plastics and Polymer Engineering Technology/Technician</t>
  </si>
  <si>
    <t>15.061100</t>
  </si>
  <si>
    <t>METL</t>
  </si>
  <si>
    <t>Metallurgical Technology/Technician</t>
  </si>
  <si>
    <t>15.061251</t>
  </si>
  <si>
    <t>Industrial Technology/Technician</t>
  </si>
  <si>
    <t>15.061300</t>
  </si>
  <si>
    <t>INMT</t>
  </si>
  <si>
    <t>Manufacturing Engineering Technology/Technician</t>
  </si>
  <si>
    <t>MFGT</t>
  </si>
  <si>
    <t>15.070100</t>
  </si>
  <si>
    <t>OHSM</t>
  </si>
  <si>
    <t>Occupational Safety and Health Technology/Technician</t>
  </si>
  <si>
    <t>OSHT</t>
  </si>
  <si>
    <t>15.070200</t>
  </si>
  <si>
    <t>QCTC</t>
  </si>
  <si>
    <t>Quality Control Technology/Technician</t>
  </si>
  <si>
    <t>15.080100</t>
  </si>
  <si>
    <t>AERO</t>
  </si>
  <si>
    <t>Aeronautical/Aerospace Engineering Technology/Technician</t>
  </si>
  <si>
    <t>15.080551</t>
  </si>
  <si>
    <t>Mechanical/Mechanical Engineering Technology/Technician</t>
  </si>
  <si>
    <t>15.080552</t>
  </si>
  <si>
    <t>15.090100</t>
  </si>
  <si>
    <t>MINT</t>
  </si>
  <si>
    <t>Mining Technology/Technician</t>
  </si>
  <si>
    <t>15.090300</t>
  </si>
  <si>
    <t>PTRT</t>
  </si>
  <si>
    <t>Petroleum Technology/Technician</t>
  </si>
  <si>
    <t>15.100100</t>
  </si>
  <si>
    <t>CNBT</t>
  </si>
  <si>
    <t>Construction Engineering Technology/Technician</t>
  </si>
  <si>
    <t>15.110200</t>
  </si>
  <si>
    <t>SRVY</t>
  </si>
  <si>
    <t>Surveying Technology/ Surveying</t>
  </si>
  <si>
    <t>15.110251</t>
  </si>
  <si>
    <t>15.110300</t>
  </si>
  <si>
    <t>HYDR</t>
  </si>
  <si>
    <t>Hydraulics and Fluid Power Technology/ Technician</t>
  </si>
  <si>
    <t>15.120100</t>
  </si>
  <si>
    <t>CETT</t>
  </si>
  <si>
    <t>Computer Engineering Technology/ Technician</t>
  </si>
  <si>
    <t>SMFT</t>
  </si>
  <si>
    <t>15.130100</t>
  </si>
  <si>
    <t>DFTG</t>
  </si>
  <si>
    <t>Drafting and Design Technology/Technician, General</t>
  </si>
  <si>
    <t>15.130151</t>
  </si>
  <si>
    <t>15.130200</t>
  </si>
  <si>
    <t>CAD/CADD Drafting and/or Design Technology/Technician</t>
  </si>
  <si>
    <t>15.130300</t>
  </si>
  <si>
    <t>Architectural Drafting and Architectural CAD/CADD</t>
  </si>
  <si>
    <t>15.130351</t>
  </si>
  <si>
    <t>15.130352</t>
  </si>
  <si>
    <t>15.130353</t>
  </si>
  <si>
    <t>15.130400</t>
  </si>
  <si>
    <t>Civil Drafting and Civil Engineering CAD/CADD</t>
  </si>
  <si>
    <t>15.130500</t>
  </si>
  <si>
    <t>Electrical/Electronics Drafting and Electrical/ Electronics CAD/CADD</t>
  </si>
  <si>
    <t>15.130600</t>
  </si>
  <si>
    <t>Mechanical Drafting and Mechanical Drafting CAD/CADD</t>
  </si>
  <si>
    <t>15.170100</t>
  </si>
  <si>
    <t>ENER</t>
  </si>
  <si>
    <t>Energy Systems Technology/Technician</t>
  </si>
  <si>
    <t>15.170300</t>
  </si>
  <si>
    <t>Solar Energy Technology/Technician</t>
  </si>
  <si>
    <t>16.010100</t>
  </si>
  <si>
    <t>FRNL</t>
  </si>
  <si>
    <t>Foreign Languages and Literatures, General</t>
  </si>
  <si>
    <t>16.010451</t>
  </si>
  <si>
    <t>Comparative Literature</t>
  </si>
  <si>
    <t>16.010452</t>
  </si>
  <si>
    <t>16.030151</t>
  </si>
  <si>
    <t>CHIN</t>
  </si>
  <si>
    <t>Chinese Language and Literature</t>
  </si>
  <si>
    <t>16.030152</t>
  </si>
  <si>
    <t>16.030251</t>
  </si>
  <si>
    <t>JAPN</t>
  </si>
  <si>
    <t>Japanese Language and Literature</t>
  </si>
  <si>
    <t>16.030252</t>
  </si>
  <si>
    <t>16.030351</t>
  </si>
  <si>
    <t>KORE</t>
  </si>
  <si>
    <t>Korean Language and Literature</t>
  </si>
  <si>
    <t>16.030352</t>
  </si>
  <si>
    <t>16.040251</t>
  </si>
  <si>
    <t>RUSS</t>
  </si>
  <si>
    <t>Russian Language and Literature</t>
  </si>
  <si>
    <t>16.040252</t>
  </si>
  <si>
    <t>16.050151</t>
  </si>
  <si>
    <t>GERM</t>
  </si>
  <si>
    <t>German Language and Literature</t>
  </si>
  <si>
    <t>16.050152</t>
  </si>
  <si>
    <t>16.090151</t>
  </si>
  <si>
    <t>FREN</t>
  </si>
  <si>
    <t>French Language and Literature</t>
  </si>
  <si>
    <t>16.090152</t>
  </si>
  <si>
    <t>16.090154</t>
  </si>
  <si>
    <t>16.090251</t>
  </si>
  <si>
    <t>ITAL</t>
  </si>
  <si>
    <t>Italian Language and Literature</t>
  </si>
  <si>
    <t>16.090252</t>
  </si>
  <si>
    <t>16.090451</t>
  </si>
  <si>
    <t>PORT</t>
  </si>
  <si>
    <t>Portuguese Language and Literature</t>
  </si>
  <si>
    <t>16.090452</t>
  </si>
  <si>
    <t>16.090500</t>
  </si>
  <si>
    <t>SPNL</t>
  </si>
  <si>
    <t>Spanish Language and Literature</t>
  </si>
  <si>
    <t>16.090551</t>
  </si>
  <si>
    <t>SPAN</t>
  </si>
  <si>
    <t>16.090552</t>
  </si>
  <si>
    <t>16.090554</t>
  </si>
  <si>
    <t>16.110151</t>
  </si>
  <si>
    <t>ARAB</t>
  </si>
  <si>
    <t>Arabic Language and Literature</t>
  </si>
  <si>
    <t>16.110152</t>
  </si>
  <si>
    <t>16.120351</t>
  </si>
  <si>
    <t>LATI</t>
  </si>
  <si>
    <t>Latin Language and Literature</t>
  </si>
  <si>
    <t>16.120352</t>
  </si>
  <si>
    <t>16.160300</t>
  </si>
  <si>
    <t>SLNG</t>
  </si>
  <si>
    <t>Sign Language Interpretation and Translation</t>
  </si>
  <si>
    <t>16.160351</t>
  </si>
  <si>
    <t>SGNL</t>
  </si>
  <si>
    <t>16.160352</t>
  </si>
  <si>
    <t>19.010100</t>
  </si>
  <si>
    <t>OLAC</t>
  </si>
  <si>
    <t>Family and Consumer Sciences/Human Sciences, General</t>
  </si>
  <si>
    <t>OLIA</t>
  </si>
  <si>
    <t>OLIE</t>
  </si>
  <si>
    <t>OLWF</t>
  </si>
  <si>
    <t>19.040151</t>
  </si>
  <si>
    <t>BUSI</t>
  </si>
  <si>
    <t>Family Resource Management Studies, General</t>
  </si>
  <si>
    <t>19.050100</t>
  </si>
  <si>
    <t>FDNS</t>
  </si>
  <si>
    <t>Foods, Nutrition, and Wellness Studies, General</t>
  </si>
  <si>
    <t>19.050151</t>
  </si>
  <si>
    <t>BIOL</t>
  </si>
  <si>
    <t>HECO</t>
  </si>
  <si>
    <t>19.050500</t>
  </si>
  <si>
    <t>Foodservice Systems Administration/Management</t>
  </si>
  <si>
    <t>19.060100</t>
  </si>
  <si>
    <t>CHHS</t>
  </si>
  <si>
    <t>Housing and Human Environments, General</t>
  </si>
  <si>
    <t>19.060500</t>
  </si>
  <si>
    <t>EHKP</t>
  </si>
  <si>
    <t>Home Furnishings and Equipment Installers</t>
  </si>
  <si>
    <t>19.070100</t>
  </si>
  <si>
    <t>FMLD</t>
  </si>
  <si>
    <t>Human Development and Family Studies, General</t>
  </si>
  <si>
    <t>19.070200</t>
  </si>
  <si>
    <t>GERS</t>
  </si>
  <si>
    <t>Adult Development and Aging</t>
  </si>
  <si>
    <t>19.070400</t>
  </si>
  <si>
    <t>Family Systems</t>
  </si>
  <si>
    <t>19.070600</t>
  </si>
  <si>
    <t>Child Development</t>
  </si>
  <si>
    <t>19.070800</t>
  </si>
  <si>
    <t>Child Care and Support Services Management</t>
  </si>
  <si>
    <t>19.070900</t>
  </si>
  <si>
    <t>Child Care Provider/Assistant</t>
  </si>
  <si>
    <t>19.090100</t>
  </si>
  <si>
    <t>Apparel and Textiles, General</t>
  </si>
  <si>
    <t>19.090200</t>
  </si>
  <si>
    <t>Apparel and Textile Manufacture</t>
  </si>
  <si>
    <t>19.090500</t>
  </si>
  <si>
    <t>Apparel and Textile Marketing Management</t>
  </si>
  <si>
    <t>22.030100</t>
  </si>
  <si>
    <t>POFL</t>
  </si>
  <si>
    <t>Legal Administrative Assistant/Secretary</t>
  </si>
  <si>
    <t>22.030200</t>
  </si>
  <si>
    <t>LAWT</t>
  </si>
  <si>
    <t>Legal Assistant/Paralegal</t>
  </si>
  <si>
    <t>LGLA</t>
  </si>
  <si>
    <t>22.030300</t>
  </si>
  <si>
    <t>CRTR</t>
  </si>
  <si>
    <t>Court Reporting and Captioning/Court Reporter</t>
  </si>
  <si>
    <t>23.130151</t>
  </si>
  <si>
    <t>Writing, General</t>
  </si>
  <si>
    <t>23.130251</t>
  </si>
  <si>
    <t>Creative Writing</t>
  </si>
  <si>
    <t>23.130300</t>
  </si>
  <si>
    <t>ETWR</t>
  </si>
  <si>
    <t>Professional, Technical, Business, and Scientific Writing</t>
  </si>
  <si>
    <t>23.130351</t>
  </si>
  <si>
    <t>23.130352</t>
  </si>
  <si>
    <t>23.140251</t>
  </si>
  <si>
    <t>American Literature (United States)</t>
  </si>
  <si>
    <t>23.140451</t>
  </si>
  <si>
    <t>English Literature (British and Commonwealth)</t>
  </si>
  <si>
    <t>24.010151</t>
  </si>
  <si>
    <t>Liberal Arts and Sciences/Liberal Studies</t>
  </si>
  <si>
    <t>24.010351</t>
  </si>
  <si>
    <t>Humanities/Humanistic Studies</t>
  </si>
  <si>
    <t>24.010352</t>
  </si>
  <si>
    <t>ARTS</t>
  </si>
  <si>
    <t>DANC</t>
  </si>
  <si>
    <t>DRAM</t>
  </si>
  <si>
    <t>MUSI</t>
  </si>
  <si>
    <t>PHIL</t>
  </si>
  <si>
    <t>24.010353</t>
  </si>
  <si>
    <t>25.030100</t>
  </si>
  <si>
    <t>LBRA</t>
  </si>
  <si>
    <t>Library and Archives Assisting</t>
  </si>
  <si>
    <t>26.010151</t>
  </si>
  <si>
    <t>Biology/Biological Sciences, General</t>
  </si>
  <si>
    <t>26.010152</t>
  </si>
  <si>
    <t>26.030151</t>
  </si>
  <si>
    <t>Botany/Plant Biology</t>
  </si>
  <si>
    <t>26.040300</t>
  </si>
  <si>
    <t>Anatomy</t>
  </si>
  <si>
    <t>26.050251</t>
  </si>
  <si>
    <t>Microbiology, General</t>
  </si>
  <si>
    <t>26.050300</t>
  </si>
  <si>
    <t>Medical Microbiology and Bacteriology</t>
  </si>
  <si>
    <t>26.050351</t>
  </si>
  <si>
    <t>26.070151</t>
  </si>
  <si>
    <t>Zoology/Animal Biology</t>
  </si>
  <si>
    <t>26.070700</t>
  </si>
  <si>
    <t>Animal Physiology</t>
  </si>
  <si>
    <t>26.070751</t>
  </si>
  <si>
    <t>26.080151</t>
  </si>
  <si>
    <t>Genetics, General</t>
  </si>
  <si>
    <t>26.120151</t>
  </si>
  <si>
    <t>Biotechnology</t>
  </si>
  <si>
    <t>26.120152</t>
  </si>
  <si>
    <t>26.130551</t>
  </si>
  <si>
    <t>Environmental Biology</t>
  </si>
  <si>
    <t>27.010151</t>
  </si>
  <si>
    <t>MATH</t>
  </si>
  <si>
    <t>Mathematics, General</t>
  </si>
  <si>
    <t>27.010153</t>
  </si>
  <si>
    <t>27.010154</t>
  </si>
  <si>
    <t>27.010156</t>
  </si>
  <si>
    <t>27.010157</t>
  </si>
  <si>
    <t>27.010158</t>
  </si>
  <si>
    <t>27.010159</t>
  </si>
  <si>
    <t>27.010160</t>
  </si>
  <si>
    <t>27.010161</t>
  </si>
  <si>
    <t>27.010163</t>
  </si>
  <si>
    <t>27.010164</t>
  </si>
  <si>
    <t>27.010165</t>
  </si>
  <si>
    <t>27.010166</t>
  </si>
  <si>
    <t>27.030100</t>
  </si>
  <si>
    <t>TECM</t>
  </si>
  <si>
    <t>Applied Mathematics, General</t>
  </si>
  <si>
    <t>27.030152</t>
  </si>
  <si>
    <t>27.030153</t>
  </si>
  <si>
    <t>27.050151</t>
  </si>
  <si>
    <t>Statistics, General</t>
  </si>
  <si>
    <t>30.110100</t>
  </si>
  <si>
    <t>Gerontology</t>
  </si>
  <si>
    <t>31.010100</t>
  </si>
  <si>
    <t>FITT</t>
  </si>
  <si>
    <t>Parks, Recreation and Leisure Studies</t>
  </si>
  <si>
    <t>31.010151</t>
  </si>
  <si>
    <t>KINE</t>
  </si>
  <si>
    <t>PHED</t>
  </si>
  <si>
    <t>31.050100</t>
  </si>
  <si>
    <t>Sports, Kinesiology, and Physical Education/Fitness, General</t>
  </si>
  <si>
    <t>31.050151</t>
  </si>
  <si>
    <t>31.050152</t>
  </si>
  <si>
    <t>31.050400</t>
  </si>
  <si>
    <t>Sport and Fitness Administration/Management</t>
  </si>
  <si>
    <t>31.050500</t>
  </si>
  <si>
    <t>Exercise Science and Kinesiology</t>
  </si>
  <si>
    <t>31.050551</t>
  </si>
  <si>
    <t>32.010152</t>
  </si>
  <si>
    <t>DE01</t>
  </si>
  <si>
    <t>Basic Skills and Developmental/Remedial Education, General</t>
  </si>
  <si>
    <t>32.010153</t>
  </si>
  <si>
    <t>DE02</t>
  </si>
  <si>
    <t>32.010451</t>
  </si>
  <si>
    <t>Developmental/Remedial Mathematics</t>
  </si>
  <si>
    <t>32.010452</t>
  </si>
  <si>
    <t>32.010453</t>
  </si>
  <si>
    <t>32.010454</t>
  </si>
  <si>
    <t>32.010455</t>
  </si>
  <si>
    <t>DE03</t>
  </si>
  <si>
    <t>32.010852</t>
  </si>
  <si>
    <t>Developmental/Remedial English</t>
  </si>
  <si>
    <t>32.010853</t>
  </si>
  <si>
    <t>32.010854</t>
  </si>
  <si>
    <t>32.010855</t>
  </si>
  <si>
    <t>32.010856</t>
  </si>
  <si>
    <t>32.010857</t>
  </si>
  <si>
    <t>32.010859</t>
  </si>
  <si>
    <t>32.010860</t>
  </si>
  <si>
    <t>32.010861</t>
  </si>
  <si>
    <t>32.010862</t>
  </si>
  <si>
    <t>32.010863</t>
  </si>
  <si>
    <t>32.010864</t>
  </si>
  <si>
    <t>32.010865</t>
  </si>
  <si>
    <t>32.010866</t>
  </si>
  <si>
    <t>32.010867</t>
  </si>
  <si>
    <t>32.010868</t>
  </si>
  <si>
    <t>32.010869</t>
  </si>
  <si>
    <t>36.010851</t>
  </si>
  <si>
    <t>Sports and Exercise</t>
  </si>
  <si>
    <t>36.010853</t>
  </si>
  <si>
    <t>36.010854</t>
  </si>
  <si>
    <t>36.011451</t>
  </si>
  <si>
    <t>Dancing</t>
  </si>
  <si>
    <t>38.010151</t>
  </si>
  <si>
    <t>Philosophy</t>
  </si>
  <si>
    <t>38.010152</t>
  </si>
  <si>
    <t>38.010153</t>
  </si>
  <si>
    <t>38.010154</t>
  </si>
  <si>
    <t>38.010155</t>
  </si>
  <si>
    <t>38.020152</t>
  </si>
  <si>
    <t>Religion/Religious Studies</t>
  </si>
  <si>
    <t>38.020153</t>
  </si>
  <si>
    <t>40.010100</t>
  </si>
  <si>
    <t>Physical Sciences, General</t>
  </si>
  <si>
    <t>40.010151</t>
  </si>
  <si>
    <t>PHYS</t>
  </si>
  <si>
    <t>40.010153</t>
  </si>
  <si>
    <t>CHEM</t>
  </si>
  <si>
    <t>40.010158</t>
  </si>
  <si>
    <t>40.020151</t>
  </si>
  <si>
    <t>ASTR</t>
  </si>
  <si>
    <t>Astronomy</t>
  </si>
  <si>
    <t>40.020152</t>
  </si>
  <si>
    <t>40.040151</t>
  </si>
  <si>
    <t>Atmospheric Sciences and Meteorology, General</t>
  </si>
  <si>
    <t>40.050100</t>
  </si>
  <si>
    <t>Chemistry, General</t>
  </si>
  <si>
    <t>40.050151</t>
  </si>
  <si>
    <t>40.050152</t>
  </si>
  <si>
    <t>40.050153</t>
  </si>
  <si>
    <t>40.050154</t>
  </si>
  <si>
    <t>40.050155</t>
  </si>
  <si>
    <t>40.050156</t>
  </si>
  <si>
    <t>40.050157</t>
  </si>
  <si>
    <t>40.050158</t>
  </si>
  <si>
    <t>40.050200</t>
  </si>
  <si>
    <t>Analytical Chemistry</t>
  </si>
  <si>
    <t>40.050400</t>
  </si>
  <si>
    <t>Organic Chemistry</t>
  </si>
  <si>
    <t>40.050452</t>
  </si>
  <si>
    <t>40.060151</t>
  </si>
  <si>
    <t>Geology/Earth Science, General</t>
  </si>
  <si>
    <t>40.060154</t>
  </si>
  <si>
    <t>40.060753</t>
  </si>
  <si>
    <t>Oceanography, Chemical and Physical</t>
  </si>
  <si>
    <t>40.080100</t>
  </si>
  <si>
    <t>Physics, General</t>
  </si>
  <si>
    <t>40.080151</t>
  </si>
  <si>
    <t>40.080152</t>
  </si>
  <si>
    <t>40.080153</t>
  </si>
  <si>
    <t>40.080154</t>
  </si>
  <si>
    <t>40.080155</t>
  </si>
  <si>
    <t>40.080156</t>
  </si>
  <si>
    <t>40.080157</t>
  </si>
  <si>
    <t>40.100100</t>
  </si>
  <si>
    <t>EGRT</t>
  </si>
  <si>
    <t>Materials Science</t>
  </si>
  <si>
    <t>41.010100</t>
  </si>
  <si>
    <t>BITC</t>
  </si>
  <si>
    <t>Biology/Biotechnology Technology/Technician</t>
  </si>
  <si>
    <t>41.020400</t>
  </si>
  <si>
    <t>IRAD</t>
  </si>
  <si>
    <t>Industrial Radiologic Technology/Technician</t>
  </si>
  <si>
    <t>41.020500</t>
  </si>
  <si>
    <t>NUCP</t>
  </si>
  <si>
    <t>Nuclear/Nuclear Power Technology/Technician</t>
  </si>
  <si>
    <t>41.030100</t>
  </si>
  <si>
    <t>CTEC</t>
  </si>
  <si>
    <t>Chemical Technology/Technician</t>
  </si>
  <si>
    <t>PTAC</t>
  </si>
  <si>
    <t>42.010100</t>
  </si>
  <si>
    <t>PSYT</t>
  </si>
  <si>
    <t>Psychology, General</t>
  </si>
  <si>
    <t>42.010151</t>
  </si>
  <si>
    <t>PSYC</t>
  </si>
  <si>
    <t>42.010152</t>
  </si>
  <si>
    <t>42.010153</t>
  </si>
  <si>
    <t>SOCI</t>
  </si>
  <si>
    <t>42.010156</t>
  </si>
  <si>
    <t>42.010157</t>
  </si>
  <si>
    <t>42.270151</t>
  </si>
  <si>
    <t>Cognitive Psychology and Psycholinguistics</t>
  </si>
  <si>
    <t>42.270300</t>
  </si>
  <si>
    <t>Developmental and Child Psychology</t>
  </si>
  <si>
    <t>42.270351</t>
  </si>
  <si>
    <t>42.270700</t>
  </si>
  <si>
    <t>Social Psychology</t>
  </si>
  <si>
    <t>42.270751</t>
  </si>
  <si>
    <t>42.271051</t>
  </si>
  <si>
    <t>Developmental and Adolescent Psychology</t>
  </si>
  <si>
    <t>42.280100</t>
  </si>
  <si>
    <t>Clinical Psychology</t>
  </si>
  <si>
    <t>42.280300</t>
  </si>
  <si>
    <t>Counseling Psychology</t>
  </si>
  <si>
    <t>43.010200</t>
  </si>
  <si>
    <t>CJCR</t>
  </si>
  <si>
    <t>Corrections</t>
  </si>
  <si>
    <t>43.010300</t>
  </si>
  <si>
    <t>CJSA</t>
  </si>
  <si>
    <t>Criminal Justice/Law Enforcement Administration</t>
  </si>
  <si>
    <t>43.010400</t>
  </si>
  <si>
    <t>Criminal Justice/Safety Studies</t>
  </si>
  <si>
    <t>43.010451</t>
  </si>
  <si>
    <t>CRIJ</t>
  </si>
  <si>
    <t>43.010452</t>
  </si>
  <si>
    <t>43.010453</t>
  </si>
  <si>
    <t>43.010454</t>
  </si>
  <si>
    <t>43.010455</t>
  </si>
  <si>
    <t>43.010456</t>
  </si>
  <si>
    <t>43.010457</t>
  </si>
  <si>
    <t>43.010700</t>
  </si>
  <si>
    <t>CJLE</t>
  </si>
  <si>
    <t>Criminal Justice/Police Science</t>
  </si>
  <si>
    <t>43.010900</t>
  </si>
  <si>
    <t>Security and Loss Prevention Services</t>
  </si>
  <si>
    <t>SLPS</t>
  </si>
  <si>
    <t>43.011300</t>
  </si>
  <si>
    <t>Corrections Administration</t>
  </si>
  <si>
    <t>43.020100</t>
  </si>
  <si>
    <t>EMAP</t>
  </si>
  <si>
    <t>Fire Protection and Safety Technology/Technician</t>
  </si>
  <si>
    <t>FIRT</t>
  </si>
  <si>
    <t>43.020200</t>
  </si>
  <si>
    <t>Fire Services Administration</t>
  </si>
  <si>
    <t>43.020300</t>
  </si>
  <si>
    <t>FIRS</t>
  </si>
  <si>
    <t>Fire Science/Fire-fighting</t>
  </si>
  <si>
    <t>FPTA</t>
  </si>
  <si>
    <t>VFFT</t>
  </si>
  <si>
    <t>44.040100</t>
  </si>
  <si>
    <t>HMSY</t>
  </si>
  <si>
    <t>Public Administration</t>
  </si>
  <si>
    <t>PBAD</t>
  </si>
  <si>
    <t>44.070100</t>
  </si>
  <si>
    <t>SCWK</t>
  </si>
  <si>
    <t>Social Work</t>
  </si>
  <si>
    <t>44.070151</t>
  </si>
  <si>
    <t>SOCW</t>
  </si>
  <si>
    <t>44.070152</t>
  </si>
  <si>
    <t>44.070153</t>
  </si>
  <si>
    <t>44.070200</t>
  </si>
  <si>
    <t>Youth Services/Administration</t>
  </si>
  <si>
    <t>45.010151</t>
  </si>
  <si>
    <t>ANTH</t>
  </si>
  <si>
    <t>Social Sciences, General</t>
  </si>
  <si>
    <t>ECON</t>
  </si>
  <si>
    <t>GEOG</t>
  </si>
  <si>
    <t>HIST</t>
  </si>
  <si>
    <t>45.020151</t>
  </si>
  <si>
    <t>Anthropology, General</t>
  </si>
  <si>
    <t>45.020153</t>
  </si>
  <si>
    <t>45.020251</t>
  </si>
  <si>
    <t>Physical and Biological Anthropology</t>
  </si>
  <si>
    <t>45.030151</t>
  </si>
  <si>
    <t>Archeology</t>
  </si>
  <si>
    <t>45.040151</t>
  </si>
  <si>
    <t>Criminology</t>
  </si>
  <si>
    <t>45.040152</t>
  </si>
  <si>
    <t>45.060100</t>
  </si>
  <si>
    <t>ECNG</t>
  </si>
  <si>
    <t>Economics, General</t>
  </si>
  <si>
    <t>45.060151</t>
  </si>
  <si>
    <t>45.060152</t>
  </si>
  <si>
    <t>45.070151</t>
  </si>
  <si>
    <t>Geography</t>
  </si>
  <si>
    <t>45.070153</t>
  </si>
  <si>
    <t>45.070200</t>
  </si>
  <si>
    <t>GISC</t>
  </si>
  <si>
    <t>Geographic Information Science and Cartography</t>
  </si>
  <si>
    <t>45.100152</t>
  </si>
  <si>
    <t>Political Science and Government, General</t>
  </si>
  <si>
    <t>45.100251</t>
  </si>
  <si>
    <t>American Government and Politics (United States)</t>
  </si>
  <si>
    <t>45.100252</t>
  </si>
  <si>
    <t>45.110151</t>
  </si>
  <si>
    <t>Sociology, General</t>
  </si>
  <si>
    <t>45.110152</t>
  </si>
  <si>
    <t>45.110153</t>
  </si>
  <si>
    <t>45.110154</t>
  </si>
  <si>
    <t>45.110155</t>
  </si>
  <si>
    <t>46.010100</t>
  </si>
  <si>
    <t>MBST</t>
  </si>
  <si>
    <t>Mason/Masonry</t>
  </si>
  <si>
    <t>46.020100</t>
  </si>
  <si>
    <t>CRPT</t>
  </si>
  <si>
    <t>Carpentry/Carpenter</t>
  </si>
  <si>
    <t>46.030100</t>
  </si>
  <si>
    <t>ELPT</t>
  </si>
  <si>
    <t>Electrical and Power Transmission Installation/Installer, General</t>
  </si>
  <si>
    <t>SEST</t>
  </si>
  <si>
    <t>46.030200</t>
  </si>
  <si>
    <t>ELTN</t>
  </si>
  <si>
    <t>Electrician</t>
  </si>
  <si>
    <t>46.030300</t>
  </si>
  <si>
    <t>LNWK</t>
  </si>
  <si>
    <t>Lineworker</t>
  </si>
  <si>
    <t>46.040100</t>
  </si>
  <si>
    <t>CBFM</t>
  </si>
  <si>
    <t>Building/Property Maintenance</t>
  </si>
  <si>
    <t>46.040300</t>
  </si>
  <si>
    <t>Building/Home/Construction Inspection/Inspector</t>
  </si>
  <si>
    <t>46.040800</t>
  </si>
  <si>
    <t>Painting/Painter and Wall Coverer</t>
  </si>
  <si>
    <t>46.050200</t>
  </si>
  <si>
    <t>PFPB</t>
  </si>
  <si>
    <t>Pipefitting/Pipefitter and Sprinkler Fitter</t>
  </si>
  <si>
    <t>46.050300</t>
  </si>
  <si>
    <t>Plumbing Technology/Plumber</t>
  </si>
  <si>
    <t>47.010100</t>
  </si>
  <si>
    <t>EEIR</t>
  </si>
  <si>
    <t>Electrical/Electronics Equipment Installation and Repair Technology/Technician, General</t>
  </si>
  <si>
    <t>47.010300</t>
  </si>
  <si>
    <t>CSIR</t>
  </si>
  <si>
    <t>Communications Systems Installation and Repair Technology/Technician</t>
  </si>
  <si>
    <t>47.010400</t>
  </si>
  <si>
    <t>CPMT</t>
  </si>
  <si>
    <t>Computer Installation and Repair Technology/Technician</t>
  </si>
  <si>
    <t>CPTR</t>
  </si>
  <si>
    <t>47.010500</t>
  </si>
  <si>
    <t>IEIR</t>
  </si>
  <si>
    <t>Industrial Electronics Technology/Technician</t>
  </si>
  <si>
    <t>47.010600</t>
  </si>
  <si>
    <t>MAIR</t>
  </si>
  <si>
    <t>Appliance Installation and Repair Technology/Technician</t>
  </si>
  <si>
    <t>47.011000</t>
  </si>
  <si>
    <t>Security System Installation, Repair, and Inspection Technology/Technician</t>
  </si>
  <si>
    <t>47.020100</t>
  </si>
  <si>
    <t>Heating, Air Conditioning, Ventilation and Refrigeration Maintenance Technology/Technician</t>
  </si>
  <si>
    <t>RBPT</t>
  </si>
  <si>
    <t>47.030200</t>
  </si>
  <si>
    <t>HEMR</t>
  </si>
  <si>
    <t>Heavy Equipment Maintenance Technology/Technician</t>
  </si>
  <si>
    <t>47.030300</t>
  </si>
  <si>
    <t>IMRT</t>
  </si>
  <si>
    <t>Industrial Mechanics and Maintenance Technology/Technician</t>
  </si>
  <si>
    <t>47.040200</t>
  </si>
  <si>
    <t>GNST</t>
  </si>
  <si>
    <t>Gunsmithing/Gunsmith</t>
  </si>
  <si>
    <t>47.040800</t>
  </si>
  <si>
    <t>HRGY</t>
  </si>
  <si>
    <t>Watchmaking and Jewelrymaking</t>
  </si>
  <si>
    <t>47.060300</t>
  </si>
  <si>
    <t>ABDR</t>
  </si>
  <si>
    <t>Autobody/Collision and Repair Technology/Technician</t>
  </si>
  <si>
    <t>47.060400</t>
  </si>
  <si>
    <t>AUMT</t>
  </si>
  <si>
    <t>Automobile/Automotive Mechanics Technology/Technician</t>
  </si>
  <si>
    <t>47.060500</t>
  </si>
  <si>
    <t>DEMR</t>
  </si>
  <si>
    <t>Diesel Mechanics Technology/Technician</t>
  </si>
  <si>
    <t>47.060600</t>
  </si>
  <si>
    <t>SMER</t>
  </si>
  <si>
    <t>Small Engine Mechanics and Repair Technology/Technician</t>
  </si>
  <si>
    <t>47.060700</t>
  </si>
  <si>
    <t>AERM</t>
  </si>
  <si>
    <t>Airframe Mechanics and Aircraft Maintenance Technology/Technician</t>
  </si>
  <si>
    <t>47.060800</t>
  </si>
  <si>
    <t>Aircraft Powerplant Technology/Technician</t>
  </si>
  <si>
    <t>47.060900</t>
  </si>
  <si>
    <t>AVNC</t>
  </si>
  <si>
    <t>Avionics Maintenance Technology/Technician</t>
  </si>
  <si>
    <t>47.061100</t>
  </si>
  <si>
    <t>MTRC</t>
  </si>
  <si>
    <t>Motorcycle Maintenance and  Repair Technology/Technician</t>
  </si>
  <si>
    <t>48.030300</t>
  </si>
  <si>
    <t>UPHL</t>
  </si>
  <si>
    <t>Upholstery/Upholsterer</t>
  </si>
  <si>
    <t>48.050100</t>
  </si>
  <si>
    <t>MCHN</t>
  </si>
  <si>
    <t>Machine Tool Technology/Machinist</t>
  </si>
  <si>
    <t>48.050300</t>
  </si>
  <si>
    <t>Machine Shop Technology/Assistant</t>
  </si>
  <si>
    <t>48.050600</t>
  </si>
  <si>
    <t>Sheet Metal Technology/Sheetworking</t>
  </si>
  <si>
    <t>48.050700</t>
  </si>
  <si>
    <t>Tool and Die Technology/Technician</t>
  </si>
  <si>
    <t>48.050800</t>
  </si>
  <si>
    <t>NDTE</t>
  </si>
  <si>
    <t>Welding Technology/Welder</t>
  </si>
  <si>
    <t>WLDG</t>
  </si>
  <si>
    <t>48.070300</t>
  </si>
  <si>
    <t>WDWK</t>
  </si>
  <si>
    <t>Cabinetmaking and Millwork</t>
  </si>
  <si>
    <t>49.010100</t>
  </si>
  <si>
    <t>ATRN</t>
  </si>
  <si>
    <t>Aeronautics/Aviation/Aerospace Science and Technology, General</t>
  </si>
  <si>
    <t>AVIM</t>
  </si>
  <si>
    <t>49.010200</t>
  </si>
  <si>
    <t>AIRP</t>
  </si>
  <si>
    <t>Airline/Commercial/Professional Pilot and Flight Crew</t>
  </si>
  <si>
    <t>49.010400</t>
  </si>
  <si>
    <t>Aviation/Airway Management and Operations</t>
  </si>
  <si>
    <t>49.010800</t>
  </si>
  <si>
    <t>Flight Instructor</t>
  </si>
  <si>
    <t>49.020200</t>
  </si>
  <si>
    <t>CNSE</t>
  </si>
  <si>
    <t>Construction/Heavy Equipment/Earthmoving Equipment Operation</t>
  </si>
  <si>
    <t>49.020500</t>
  </si>
  <si>
    <t>CVOP</t>
  </si>
  <si>
    <t>Truck and Bus Driver/Commercial Vehicle Operation and Instructor</t>
  </si>
  <si>
    <t>49.020600</t>
  </si>
  <si>
    <t>Mobil Crane Operation/Operator</t>
  </si>
  <si>
    <t>49.030900</t>
  </si>
  <si>
    <t>NAUT</t>
  </si>
  <si>
    <t>Marine Science/Merchant Marine Officer</t>
  </si>
  <si>
    <t>50.010100</t>
  </si>
  <si>
    <t>Visual and Performing Arts, General</t>
  </si>
  <si>
    <t>50.010151</t>
  </si>
  <si>
    <t>50.010252</t>
  </si>
  <si>
    <t>Digital Arts</t>
  </si>
  <si>
    <t>50.020100</t>
  </si>
  <si>
    <t>CRFT</t>
  </si>
  <si>
    <t>Crafts/Craft Design, Folk Art and Artisanry</t>
  </si>
  <si>
    <t>50.030152</t>
  </si>
  <si>
    <t>Dance, General</t>
  </si>
  <si>
    <t>50.030153</t>
  </si>
  <si>
    <t>50.030154</t>
  </si>
  <si>
    <t>50.030155</t>
  </si>
  <si>
    <t>50.030156</t>
  </si>
  <si>
    <t>50.040100</t>
  </si>
  <si>
    <t>Design and Visual Communications, General</t>
  </si>
  <si>
    <t>50.040151</t>
  </si>
  <si>
    <t>50.040153</t>
  </si>
  <si>
    <t>50.040200</t>
  </si>
  <si>
    <t>Commercial and Advertising Art</t>
  </si>
  <si>
    <t>50.040251</t>
  </si>
  <si>
    <t>50.040600</t>
  </si>
  <si>
    <t>PHTC</t>
  </si>
  <si>
    <t>Commercial Photography</t>
  </si>
  <si>
    <t>50.040700</t>
  </si>
  <si>
    <t>FSHD</t>
  </si>
  <si>
    <t>Fashion/Apparel Design</t>
  </si>
  <si>
    <t>50.040800</t>
  </si>
  <si>
    <t>INDS</t>
  </si>
  <si>
    <t>Interior Design</t>
  </si>
  <si>
    <t>50.040900</t>
  </si>
  <si>
    <t>Graphic Design</t>
  </si>
  <si>
    <t>50.050151</t>
  </si>
  <si>
    <t>Drama and Dramatics/Theatre Arts, General</t>
  </si>
  <si>
    <t>50.050152</t>
  </si>
  <si>
    <t>50.050251</t>
  </si>
  <si>
    <t>Technical Theatre/Theatre Design and Technology</t>
  </si>
  <si>
    <t>50.050252</t>
  </si>
  <si>
    <t>50.050253</t>
  </si>
  <si>
    <t>50.050551</t>
  </si>
  <si>
    <t>Theatre Literature, History and Criticism</t>
  </si>
  <si>
    <t>50.050651</t>
  </si>
  <si>
    <t>Acting</t>
  </si>
  <si>
    <t>50.050652</t>
  </si>
  <si>
    <t>50.050653</t>
  </si>
  <si>
    <t>50.050654</t>
  </si>
  <si>
    <t>50.060100</t>
  </si>
  <si>
    <t>FLMC</t>
  </si>
  <si>
    <t>Film/Cinema/Media Studies</t>
  </si>
  <si>
    <t>50.060151</t>
  </si>
  <si>
    <t>50.060200</t>
  </si>
  <si>
    <t>Cinematography and Film/Video Production</t>
  </si>
  <si>
    <t>50.060551</t>
  </si>
  <si>
    <t>Photography</t>
  </si>
  <si>
    <t>50.060552</t>
  </si>
  <si>
    <t>50.070151</t>
  </si>
  <si>
    <t>Art/Art Studies, General</t>
  </si>
  <si>
    <t>50.070351</t>
  </si>
  <si>
    <t>Art History, Criticism and Conservation</t>
  </si>
  <si>
    <t>50.070352</t>
  </si>
  <si>
    <t>50.070354</t>
  </si>
  <si>
    <t>50.070500</t>
  </si>
  <si>
    <t>ARTT</t>
  </si>
  <si>
    <t>Drawing</t>
  </si>
  <si>
    <t>50.070552</t>
  </si>
  <si>
    <t>50.070553</t>
  </si>
  <si>
    <t>50.070851</t>
  </si>
  <si>
    <t>Painting</t>
  </si>
  <si>
    <t>50.070852</t>
  </si>
  <si>
    <t>50.070853</t>
  </si>
  <si>
    <t>50.070951</t>
  </si>
  <si>
    <t>Sculpture</t>
  </si>
  <si>
    <t>50.071051</t>
  </si>
  <si>
    <t>Printmaking</t>
  </si>
  <si>
    <t>50.071151</t>
  </si>
  <si>
    <t>Ceramic Arts and Ceramics</t>
  </si>
  <si>
    <t>50.071451</t>
  </si>
  <si>
    <t>Metal Arts</t>
  </si>
  <si>
    <t>50.090100</t>
  </si>
  <si>
    <t>Music, General</t>
  </si>
  <si>
    <t>50.090200</t>
  </si>
  <si>
    <t>Music History, Literature, and Theory</t>
  </si>
  <si>
    <t>50.090251</t>
  </si>
  <si>
    <t>50.090252</t>
  </si>
  <si>
    <t>50.090253</t>
  </si>
  <si>
    <t>50.090300</t>
  </si>
  <si>
    <t>MUSP</t>
  </si>
  <si>
    <t>Music Performance, General</t>
  </si>
  <si>
    <t>50.090351</t>
  </si>
  <si>
    <t>50.090354</t>
  </si>
  <si>
    <t>MUAP</t>
  </si>
  <si>
    <t>MUSE</t>
  </si>
  <si>
    <t>50.090355</t>
  </si>
  <si>
    <t>MUEN</t>
  </si>
  <si>
    <t>50.090356</t>
  </si>
  <si>
    <t>50.090357</t>
  </si>
  <si>
    <t>50.090358</t>
  </si>
  <si>
    <t>50.090400</t>
  </si>
  <si>
    <t>Music Theory and Composition</t>
  </si>
  <si>
    <t>50.090451</t>
  </si>
  <si>
    <t>50.090452</t>
  </si>
  <si>
    <t>50.090455</t>
  </si>
  <si>
    <t>50.090456</t>
  </si>
  <si>
    <t>50.090457</t>
  </si>
  <si>
    <t>50.090500</t>
  </si>
  <si>
    <t>Musicology and Ethnomusicology</t>
  </si>
  <si>
    <t>50.090600</t>
  </si>
  <si>
    <t>Conducting</t>
  </si>
  <si>
    <t>50.090700</t>
  </si>
  <si>
    <t>Keyboard Instruments</t>
  </si>
  <si>
    <t>50.090751</t>
  </si>
  <si>
    <t>50.090800</t>
  </si>
  <si>
    <t>Voice and Opera</t>
  </si>
  <si>
    <t>50.090851</t>
  </si>
  <si>
    <t>50.090852</t>
  </si>
  <si>
    <t>50.090853</t>
  </si>
  <si>
    <t>50.090900</t>
  </si>
  <si>
    <t>MUSB</t>
  </si>
  <si>
    <t>50.091151</t>
  </si>
  <si>
    <t>Stringed Instruments</t>
  </si>
  <si>
    <t>50.100300</t>
  </si>
  <si>
    <t>Music Management</t>
  </si>
  <si>
    <t>51.000000</t>
  </si>
  <si>
    <t>HPRS</t>
  </si>
  <si>
    <t>Health Services/Allied Health/Health Sciences, General</t>
  </si>
  <si>
    <t>51.060100</t>
  </si>
  <si>
    <t>DNTA</t>
  </si>
  <si>
    <t>Dental Assisting/Assistant</t>
  </si>
  <si>
    <t>51.060200</t>
  </si>
  <si>
    <t>DHYG</t>
  </si>
  <si>
    <t>Dental Hygiene/Hygienist</t>
  </si>
  <si>
    <t>51.060300</t>
  </si>
  <si>
    <t>DLBT</t>
  </si>
  <si>
    <t>Dental Laboratory Technology/Technician</t>
  </si>
  <si>
    <t>51.070100</t>
  </si>
  <si>
    <t>HITT</t>
  </si>
  <si>
    <t>Health/Health Care Administration/Management</t>
  </si>
  <si>
    <t>HTMS</t>
  </si>
  <si>
    <t>MHSM</t>
  </si>
  <si>
    <t>51.070200</t>
  </si>
  <si>
    <t>LTCA</t>
  </si>
  <si>
    <t>Hospital and Health Care Facilities Administration/Management</t>
  </si>
  <si>
    <t>51.070300</t>
  </si>
  <si>
    <t>HUWC</t>
  </si>
  <si>
    <t>Health Unit Coordinator/Ward Clerk</t>
  </si>
  <si>
    <t>51.070700</t>
  </si>
  <si>
    <t>Health Information/Medical Records Technology/Technician</t>
  </si>
  <si>
    <t>51.070800</t>
  </si>
  <si>
    <t>MRMT</t>
  </si>
  <si>
    <t>Medical Transcription/Transcriptionist</t>
  </si>
  <si>
    <t>51.071300</t>
  </si>
  <si>
    <t>Medical Insurance Coding Specialist/Coder</t>
  </si>
  <si>
    <t>51.071600</t>
  </si>
  <si>
    <t>Medical Administrative/Executive Assistant and Medical Secretary</t>
  </si>
  <si>
    <t>POFM</t>
  </si>
  <si>
    <t>51.071700</t>
  </si>
  <si>
    <t>MSST</t>
  </si>
  <si>
    <t>Medical Staff Services Technology/Technician</t>
  </si>
  <si>
    <t>51.080100</t>
  </si>
  <si>
    <t>MDCA</t>
  </si>
  <si>
    <t>Medical/Clinical Assistant</t>
  </si>
  <si>
    <t>51.080300</t>
  </si>
  <si>
    <t>OTHA</t>
  </si>
  <si>
    <t>Occupational Therapist Assistant</t>
  </si>
  <si>
    <t>51.080500</t>
  </si>
  <si>
    <t>PHRA</t>
  </si>
  <si>
    <t>Pharmacy Technician/Assistant</t>
  </si>
  <si>
    <t>51.080600</t>
  </si>
  <si>
    <t>PTHA</t>
  </si>
  <si>
    <t>Physical Therapist Assistant</t>
  </si>
  <si>
    <t>51.090100</t>
  </si>
  <si>
    <t>CVTT</t>
  </si>
  <si>
    <t>Cardiovascular Technology/Technologist</t>
  </si>
  <si>
    <t>VIRT</t>
  </si>
  <si>
    <t>51.090200</t>
  </si>
  <si>
    <t>ECRD</t>
  </si>
  <si>
    <t>Electrocardiograph Technology/Technician</t>
  </si>
  <si>
    <t>51.090300</t>
  </si>
  <si>
    <t>ENDT</t>
  </si>
  <si>
    <t>Electroneurodiagnostic/Electroencephalographic Technology/Technologist</t>
  </si>
  <si>
    <t>PSGT</t>
  </si>
  <si>
    <t>51.090400</t>
  </si>
  <si>
    <t>EMSP</t>
  </si>
  <si>
    <t>Emergency Medical Technology/Technician (EMT Paramedic)</t>
  </si>
  <si>
    <t>51.090500</t>
  </si>
  <si>
    <t>NMTT</t>
  </si>
  <si>
    <t>Nuclear Medical Technology/Technologist</t>
  </si>
  <si>
    <t>51.090600</t>
  </si>
  <si>
    <t>PRFS</t>
  </si>
  <si>
    <t>Perfusion Technology/Perfusionist</t>
  </si>
  <si>
    <t>51.090700</t>
  </si>
  <si>
    <t>MRIT</t>
  </si>
  <si>
    <t>Medical Radiologic Technology/Science - Radiation Therapist</t>
  </si>
  <si>
    <t>RADT</t>
  </si>
  <si>
    <t>51.090800</t>
  </si>
  <si>
    <t>RSPT</t>
  </si>
  <si>
    <t>Respiratory Care Therapy/Therapist</t>
  </si>
  <si>
    <t>51.090900</t>
  </si>
  <si>
    <t>SRGT</t>
  </si>
  <si>
    <t>Surgical Technology/Technologist</t>
  </si>
  <si>
    <t>51.091000</t>
  </si>
  <si>
    <t>DMSO</t>
  </si>
  <si>
    <t>Diagnostic Medical Sonography/Sonographer and Ultrasound  Technician</t>
  </si>
  <si>
    <t>DSAE</t>
  </si>
  <si>
    <t>DSPE</t>
  </si>
  <si>
    <t>DSVT</t>
  </si>
  <si>
    <t>51.091100</t>
  </si>
  <si>
    <t>CTMT</t>
  </si>
  <si>
    <t>Radiologic Technology/Science - Radiographer</t>
  </si>
  <si>
    <t>MAMT</t>
  </si>
  <si>
    <t>RADR</t>
  </si>
  <si>
    <t>51.091300</t>
  </si>
  <si>
    <t>Athletic Training/Trainer</t>
  </si>
  <si>
    <t>51.091351</t>
  </si>
  <si>
    <t>51.091352</t>
  </si>
  <si>
    <t>51.100400</t>
  </si>
  <si>
    <t>MLAB</t>
  </si>
  <si>
    <t>Clinical/Medical Laboratory Technician</t>
  </si>
  <si>
    <t>51.100800</t>
  </si>
  <si>
    <t>HLAB</t>
  </si>
  <si>
    <t>Histologic Technician</t>
  </si>
  <si>
    <t>51.100900</t>
  </si>
  <si>
    <t>PLAB</t>
  </si>
  <si>
    <t>Phlebotomy Technician/Phlebotomist</t>
  </si>
  <si>
    <t>51.150100</t>
  </si>
  <si>
    <t>DAAC</t>
  </si>
  <si>
    <t>Substance Abuse/Addiction Counseling</t>
  </si>
  <si>
    <t>51.150200</t>
  </si>
  <si>
    <t>PMHS</t>
  </si>
  <si>
    <t>Psychiatric/Mental Health Services Technician</t>
  </si>
  <si>
    <t>51.150300</t>
  </si>
  <si>
    <t>CMSW</t>
  </si>
  <si>
    <t>Clinical/Medical Social Work</t>
  </si>
  <si>
    <t>51.150400</t>
  </si>
  <si>
    <t>CHLT</t>
  </si>
  <si>
    <t>Community Health Services/Liaison/Counseling</t>
  </si>
  <si>
    <t>51.150451</t>
  </si>
  <si>
    <t>51.150452</t>
  </si>
  <si>
    <t>51.150453</t>
  </si>
  <si>
    <t>51.180100</t>
  </si>
  <si>
    <t>OPTS</t>
  </si>
  <si>
    <t>Opticianry/Ophthalmic Dispensing Optician</t>
  </si>
  <si>
    <t>51.180200</t>
  </si>
  <si>
    <t>Optomeric Technician/Assistant</t>
  </si>
  <si>
    <t>51.220100</t>
  </si>
  <si>
    <t>PBHL</t>
  </si>
  <si>
    <t>Public Health, General</t>
  </si>
  <si>
    <t>51.230900</t>
  </si>
  <si>
    <t>RECT</t>
  </si>
  <si>
    <t>Therapeutic Recreation/Recreational Therapy</t>
  </si>
  <si>
    <t>51.260300</t>
  </si>
  <si>
    <t>NURA</t>
  </si>
  <si>
    <t>Medication Aide</t>
  </si>
  <si>
    <t>51.310100</t>
  </si>
  <si>
    <t>Dietetics/ Dietitian</t>
  </si>
  <si>
    <t>MDDT</t>
  </si>
  <si>
    <t>51.310400</t>
  </si>
  <si>
    <t>Dietitian Assistant</t>
  </si>
  <si>
    <t>51.350100</t>
  </si>
  <si>
    <t>MSSG</t>
  </si>
  <si>
    <t>Massage Therapy/Therapeutic Massage</t>
  </si>
  <si>
    <t>51.380100</t>
  </si>
  <si>
    <t>NURS</t>
  </si>
  <si>
    <t>Registered Nursing/Registered Nurse</t>
  </si>
  <si>
    <t>RNSG</t>
  </si>
  <si>
    <t>51.380151</t>
  </si>
  <si>
    <t>51.380152</t>
  </si>
  <si>
    <t>51.380153</t>
  </si>
  <si>
    <t>51.380154</t>
  </si>
  <si>
    <t>51.380155</t>
  </si>
  <si>
    <t>51.380156</t>
  </si>
  <si>
    <t>51.380157</t>
  </si>
  <si>
    <t>51.380158</t>
  </si>
  <si>
    <t>51.380159</t>
  </si>
  <si>
    <t>51.380161</t>
  </si>
  <si>
    <t>51.380162</t>
  </si>
  <si>
    <t>51.380163</t>
  </si>
  <si>
    <t>51.380164</t>
  </si>
  <si>
    <t>51.380165</t>
  </si>
  <si>
    <t>51.380166</t>
  </si>
  <si>
    <t>51.380167</t>
  </si>
  <si>
    <t>51.380168</t>
  </si>
  <si>
    <t>51.380169</t>
  </si>
  <si>
    <t>51.390100</t>
  </si>
  <si>
    <t>VNSG</t>
  </si>
  <si>
    <t>Licensed Practical/Vocational Nurse Training</t>
  </si>
  <si>
    <t>51.390200</t>
  </si>
  <si>
    <t>NUPC</t>
  </si>
  <si>
    <t>Nursing Assistant/Aide and Patient Care Assistant/Aide</t>
  </si>
  <si>
    <t>52.010100</t>
  </si>
  <si>
    <t>BUSG</t>
  </si>
  <si>
    <t>Business/Commerce, General</t>
  </si>
  <si>
    <t>CMDR</t>
  </si>
  <si>
    <t>52.010151</t>
  </si>
  <si>
    <t>52.020100</t>
  </si>
  <si>
    <t>BMGT</t>
  </si>
  <si>
    <t>Business Administration and Management, General</t>
  </si>
  <si>
    <t>LEAD</t>
  </si>
  <si>
    <t>MGMT</t>
  </si>
  <si>
    <t>TMGT</t>
  </si>
  <si>
    <t>52.020200</t>
  </si>
  <si>
    <t>Purchasing, Procurement/Acquisitions and Contracts Management</t>
  </si>
  <si>
    <t>52.020300</t>
  </si>
  <si>
    <t>LMGT</t>
  </si>
  <si>
    <t>Logistics, Materials, and Supply Chain Management</t>
  </si>
  <si>
    <t>52.020400</t>
  </si>
  <si>
    <t>Office Management and Supervision</t>
  </si>
  <si>
    <t>POFT</t>
  </si>
  <si>
    <t>52.020500</t>
  </si>
  <si>
    <t>Operations Management and Supervision</t>
  </si>
  <si>
    <t>52.021300</t>
  </si>
  <si>
    <t>UNIV</t>
  </si>
  <si>
    <t>Organizational Leadership</t>
  </si>
  <si>
    <t>52.030100</t>
  </si>
  <si>
    <t>ACNT</t>
  </si>
  <si>
    <t>Accounting</t>
  </si>
  <si>
    <t>52.030151</t>
  </si>
  <si>
    <t>ACCT</t>
  </si>
  <si>
    <t>52.030200</t>
  </si>
  <si>
    <t>Accounting Technology/Technician and Bookkeeping</t>
  </si>
  <si>
    <t>52.040100</t>
  </si>
  <si>
    <t>Administrative Assistant and Secretarial Science, General</t>
  </si>
  <si>
    <t>52.040600</t>
  </si>
  <si>
    <t>Receptionist</t>
  </si>
  <si>
    <t>52.040700</t>
  </si>
  <si>
    <t>Business/Office Automation/Technology/Data Entry</t>
  </si>
  <si>
    <t>POFI</t>
  </si>
  <si>
    <t>52.040800</t>
  </si>
  <si>
    <t>General Office Occupations and Clerical Services</t>
  </si>
  <si>
    <t>52.050100</t>
  </si>
  <si>
    <t>Business/Corporate Communications, General</t>
  </si>
  <si>
    <t>52.060100</t>
  </si>
  <si>
    <t>BUSA</t>
  </si>
  <si>
    <t>Business/Managerial Economics</t>
  </si>
  <si>
    <t>52.070100</t>
  </si>
  <si>
    <t>Entrepreneurship/Entrepreneurial Studies</t>
  </si>
  <si>
    <t>52.070300</t>
  </si>
  <si>
    <t>Small Business Administration/Management</t>
  </si>
  <si>
    <t>52.080100</t>
  </si>
  <si>
    <t>Finance, General</t>
  </si>
  <si>
    <t>FINA</t>
  </si>
  <si>
    <t>52.080300</t>
  </si>
  <si>
    <t>BNKG</t>
  </si>
  <si>
    <t>Banking and Financial Support Services</t>
  </si>
  <si>
    <t>52.080400</t>
  </si>
  <si>
    <t>Financial Planning and Services</t>
  </si>
  <si>
    <t>52.080700</t>
  </si>
  <si>
    <t>Investments and Securities</t>
  </si>
  <si>
    <t>52.090100</t>
  </si>
  <si>
    <t>HAMG</t>
  </si>
  <si>
    <t>Hospitality Administration/Management, General</t>
  </si>
  <si>
    <t>52.090300</t>
  </si>
  <si>
    <t>TRVM</t>
  </si>
  <si>
    <t>Tourism and Travel Services Management</t>
  </si>
  <si>
    <t>52.100100</t>
  </si>
  <si>
    <t>HRPO</t>
  </si>
  <si>
    <t>Human Resources Management/Personnel Administration, General</t>
  </si>
  <si>
    <t>52.100200</t>
  </si>
  <si>
    <t>Labor and Industrial Relations</t>
  </si>
  <si>
    <t>52.100300</t>
  </si>
  <si>
    <t>Organizational Behavior Studies</t>
  </si>
  <si>
    <t>52.110100</t>
  </si>
  <si>
    <t>IBUS</t>
  </si>
  <si>
    <t>International Business/Trade/Commerce</t>
  </si>
  <si>
    <t>52.130251</t>
  </si>
  <si>
    <t>Business Statistics</t>
  </si>
  <si>
    <t>52.140100</t>
  </si>
  <si>
    <t>MRKG</t>
  </si>
  <si>
    <t>Marketing/Marketing Management, General</t>
  </si>
  <si>
    <t>52.150100</t>
  </si>
  <si>
    <t>RELE</t>
  </si>
  <si>
    <t>Real Estate</t>
  </si>
  <si>
    <t>52.160100</t>
  </si>
  <si>
    <t>Taxation</t>
  </si>
  <si>
    <t>52.170100</t>
  </si>
  <si>
    <t>INSR</t>
  </si>
  <si>
    <t>Insurance</t>
  </si>
  <si>
    <t>52.180100</t>
  </si>
  <si>
    <t>Sales, Distribution and Marketing Operations, General</t>
  </si>
  <si>
    <t>52.180300</t>
  </si>
  <si>
    <t>Retailing and Retail Operations</t>
  </si>
  <si>
    <t>52.180400</t>
  </si>
  <si>
    <t>Selling Skills and Sales Operations</t>
  </si>
  <si>
    <t>52.190100</t>
  </si>
  <si>
    <t>AUCT</t>
  </si>
  <si>
    <t>Auctioneering</t>
  </si>
  <si>
    <t>52.190200</t>
  </si>
  <si>
    <t>Fashion Merchandising</t>
  </si>
  <si>
    <t>52.190300</t>
  </si>
  <si>
    <t>Fashion Modeling</t>
  </si>
  <si>
    <t>52.190400</t>
  </si>
  <si>
    <t>Apparel and Accessories Marketing Operations</t>
  </si>
  <si>
    <t>52.190700</t>
  </si>
  <si>
    <t>VHPA</t>
  </si>
  <si>
    <t>Vehicle and Vehicle Parts and Accessories Marketing Operations</t>
  </si>
  <si>
    <t>52.191000</t>
  </si>
  <si>
    <t>HRMO</t>
  </si>
  <si>
    <t>Hospitality and Recreation Marketing Operations</t>
  </si>
  <si>
    <t>52.999900</t>
  </si>
  <si>
    <t>Business, Management, Marketing, and Related Support Services, Other</t>
  </si>
  <si>
    <t>54.010153</t>
  </si>
  <si>
    <t>History, General</t>
  </si>
  <si>
    <t>54.010154</t>
  </si>
  <si>
    <t>54.010251</t>
  </si>
  <si>
    <t>American History (United States)</t>
  </si>
  <si>
    <t>54.010252</t>
  </si>
  <si>
    <t>54.010253</t>
  </si>
  <si>
    <t>54.010254</t>
  </si>
  <si>
    <t>Community College Formula Funding - FY 2024</t>
  </si>
  <si>
    <t>FICE</t>
  </si>
  <si>
    <t>Rate</t>
  </si>
  <si>
    <t>Academic</t>
  </si>
  <si>
    <t>Academic Developmental Education</t>
  </si>
  <si>
    <t>Technical</t>
  </si>
  <si>
    <t>Technical Continuing Education</t>
  </si>
  <si>
    <t>Total Annual Contact Hour Funding</t>
  </si>
  <si>
    <t>Developmental Education Annual Contact Hour Funding (Subset of Column I)</t>
  </si>
  <si>
    <t>Weights &amp; Adjustments</t>
  </si>
  <si>
    <t>Small Scale</t>
  </si>
  <si>
    <t>Weighted FTSE</t>
  </si>
  <si>
    <t>Collections from M&amp;O</t>
  </si>
  <si>
    <t>M&amp;O Collections per $.01</t>
  </si>
  <si>
    <t>M&amp;O Collections Estimate</t>
  </si>
  <si>
    <t>Total Tuition/Fee Estimate 
(Non-Dual Credit + Dual Credit)</t>
  </si>
  <si>
    <t>01</t>
  </si>
  <si>
    <t xml:space="preserve">AGRICULTURE </t>
  </si>
  <si>
    <t>02</t>
  </si>
  <si>
    <t xml:space="preserve">ARCHITECTURE AND PRECISION PRODUCTION TRADES </t>
  </si>
  <si>
    <t>03</t>
  </si>
  <si>
    <t xml:space="preserve">BIOLOGY, PHYSICAL SCIENCES, &amp; SCIENCE TECH </t>
  </si>
  <si>
    <t>04</t>
  </si>
  <si>
    <t xml:space="preserve">BUSINESS MANAGEMENT, MARKETING &amp; ADMIN SERVICES </t>
  </si>
  <si>
    <t>05</t>
  </si>
  <si>
    <t xml:space="preserve">CAREER PILOT </t>
  </si>
  <si>
    <t>06</t>
  </si>
  <si>
    <t xml:space="preserve">COMMUNICATIONS </t>
  </si>
  <si>
    <t>07</t>
  </si>
  <si>
    <t xml:space="preserve">COMPUTER AND INFORMATION SCIENCES </t>
  </si>
  <si>
    <t>08</t>
  </si>
  <si>
    <t xml:space="preserve">CONSTRUCTION TRADES </t>
  </si>
  <si>
    <t>09</t>
  </si>
  <si>
    <t xml:space="preserve">CONSUMER AND HOMEMAKING EDUCATION </t>
  </si>
  <si>
    <t>10</t>
  </si>
  <si>
    <t xml:space="preserve">ENGINEERING </t>
  </si>
  <si>
    <t>11</t>
  </si>
  <si>
    <t xml:space="preserve">ENGINEERING RELATED </t>
  </si>
  <si>
    <t>12</t>
  </si>
  <si>
    <t xml:space="preserve">ENG LANG, LIT, PHILOSOPHY, HUMANITIES, INTERDISCIP </t>
  </si>
  <si>
    <t>13</t>
  </si>
  <si>
    <t xml:space="preserve">FOREIGN LANGUAGES </t>
  </si>
  <si>
    <t>14</t>
  </si>
  <si>
    <t xml:space="preserve">HEALTH OCCUPATIONS-DENTAL ASST, MED LAB, ADN </t>
  </si>
  <si>
    <t>15</t>
  </si>
  <si>
    <t xml:space="preserve">HEALTH OCCUPATIONS-DENTAL HYGIENE </t>
  </si>
  <si>
    <t>16</t>
  </si>
  <si>
    <t xml:space="preserve">HEALTH OCCUPATIONS-OTHER </t>
  </si>
  <si>
    <t>17</t>
  </si>
  <si>
    <t xml:space="preserve">HEALTH OCCUPATIONS-RESPIRATORY THERAPY </t>
  </si>
  <si>
    <t>18</t>
  </si>
  <si>
    <t xml:space="preserve">HEALTH OCCUPATIONS-VOCATIONAL NURSING </t>
  </si>
  <si>
    <t>19</t>
  </si>
  <si>
    <t xml:space="preserve">MATHEMATICS </t>
  </si>
  <si>
    <t>20</t>
  </si>
  <si>
    <t xml:space="preserve">MECHANICS AND REPAIRERS-AUTOMOTIVE </t>
  </si>
  <si>
    <t>21</t>
  </si>
  <si>
    <t xml:space="preserve">MECHANICS &amp; REPAIRERS-DIESEL, AVIATION, TRANS WRKR </t>
  </si>
  <si>
    <t>22</t>
  </si>
  <si>
    <t xml:space="preserve">MECHANICS AND REPAIRERS-ELECTRONICS </t>
  </si>
  <si>
    <t>23</t>
  </si>
  <si>
    <t xml:space="preserve">PHYSICAL EDUCATION AND FITNESS </t>
  </si>
  <si>
    <t>24</t>
  </si>
  <si>
    <t xml:space="preserve">PROTECTIVE SERVICES AND PUBLIC ADMINISTRATION </t>
  </si>
  <si>
    <t>25</t>
  </si>
  <si>
    <t xml:space="preserve">PSYCHOLOGY, SOCIAL SERVICES, AND HISTORY </t>
  </si>
  <si>
    <t>26</t>
  </si>
  <si>
    <t xml:space="preserve">VISUAL AND PERFORMING ARTS </t>
  </si>
  <si>
    <t>27</t>
  </si>
  <si>
    <t xml:space="preserve">UNABLE TO IDENTIFY </t>
  </si>
  <si>
    <t>28</t>
  </si>
  <si>
    <t xml:space="preserve">TOTAL CONTACT HOURS </t>
  </si>
  <si>
    <t xml:space="preserve">Hours by Fund for 003539 - ALVIN COMMUNITY COLLEGE       </t>
  </si>
  <si>
    <t>Description</t>
  </si>
  <si>
    <t>Acad-0CS</t>
  </si>
  <si>
    <t>Critical-A</t>
  </si>
  <si>
    <t>Dev-0CS</t>
  </si>
  <si>
    <t>Critical-D</t>
  </si>
  <si>
    <t>Tech-0CS</t>
  </si>
  <si>
    <t>Critical-T</t>
  </si>
  <si>
    <t>Tech-CE</t>
  </si>
  <si>
    <t>Critical-CE</t>
  </si>
  <si>
    <t xml:space="preserve">Hours by Fund for 003540 - AMARILLO COLLEGE              </t>
  </si>
  <si>
    <t xml:space="preserve">Hours by Fund for 006661 - ANGELINA COLLEGE              </t>
  </si>
  <si>
    <t xml:space="preserve">Hours by Fund for 012015 - AUSTIN COMMUNITY COLLEGE      </t>
  </si>
  <si>
    <t xml:space="preserve">Hours by Fund for 003549 - BLINN COLLEGE DISTRICT        </t>
  </si>
  <si>
    <t xml:space="preserve">Hours by Fund for 007857 - BRAZOSPORT COLLEGE            </t>
  </si>
  <si>
    <t xml:space="preserve">Hours by Fund for 004003 - CENTRAL TEXAS COLLEGE         </t>
  </si>
  <si>
    <t xml:space="preserve">Hours by Fund for 003553 - CISCO COLLEGE                 </t>
  </si>
  <si>
    <t xml:space="preserve">Hours by Fund for 003554 - CLARENDON COLLEGE             </t>
  </si>
  <si>
    <t xml:space="preserve">Hours by Fund for 003546 - COASTAL BEND COLLEGE          </t>
  </si>
  <si>
    <t>Hours by Fund for 007096 - COLLEGE OF THE MAINLAND COMMUN</t>
  </si>
  <si>
    <t xml:space="preserve">Hours by Fund for 023614 - COLLIN CO COMM COLL DISTRICT  </t>
  </si>
  <si>
    <t xml:space="preserve">Hours by Fund for 009331 - DALLAS COLLEGE DISTRICT       </t>
  </si>
  <si>
    <t xml:space="preserve">Hours by Fund for 003563 - DEL MAR COLLEGE               </t>
  </si>
  <si>
    <t>Hours by Fund for 010387 - EL PASO COMMUNITY COLLEGE DIST</t>
  </si>
  <si>
    <t xml:space="preserve">Hours by Fund for 003568 - FRANK PHILLIPS COLLEGE        </t>
  </si>
  <si>
    <t xml:space="preserve">Hours by Fund for 006662 - GALVESTON COLLEGE             </t>
  </si>
  <si>
    <t xml:space="preserve">Hours by Fund for 003570 - GRAYSON COLLEGE               </t>
  </si>
  <si>
    <t xml:space="preserve">Hours by Fund for 003573 - HILL COLLEGE                  </t>
  </si>
  <si>
    <t xml:space="preserve">Hours by Fund for 010633 - HOUSTON COMMUNITY COLLEGE     </t>
  </si>
  <si>
    <t xml:space="preserve">Hours by Fund for 003574 - HOWARD COLLEGE                </t>
  </si>
  <si>
    <t xml:space="preserve">Hours by Fund for 003580 - KILGORE COLLEGE               </t>
  </si>
  <si>
    <t xml:space="preserve">Hours by Fund for 003582 - LAREDO COLLEGE                </t>
  </si>
  <si>
    <t xml:space="preserve">Hours by Fund for 003583 - LEE COLLEGE                   </t>
  </si>
  <si>
    <t>Hours by Fund for 011145 - LONE STAR COLLEGE SYSTEM DIST.</t>
  </si>
  <si>
    <t xml:space="preserve">Hours by Fund for 003590 - MCLENNAN COMMUNITY COLLEGE    </t>
  </si>
  <si>
    <t xml:space="preserve">Hours by Fund for 009797 - MIDLAND COLLEGE               </t>
  </si>
  <si>
    <t xml:space="preserve">Hours by Fund for 003593 - NAVARRO COLLEGE               </t>
  </si>
  <si>
    <t xml:space="preserve">Hours by Fund for 003558 - NORTH CENTRAL TEXAS COLLEGE   </t>
  </si>
  <si>
    <t xml:space="preserve">Hours by Fund for 023154 - NORTHEAST TEXAS COMM COLLEGE  </t>
  </si>
  <si>
    <t xml:space="preserve">Hours by Fund for 003596 - ODESSA COLLEGE                </t>
  </si>
  <si>
    <t xml:space="preserve">Hours by Fund for 003600 - PANOLA COLLEGE                </t>
  </si>
  <si>
    <t xml:space="preserve">Hours by Fund for 003601 - PARIS JUNIOR COLLEGE          </t>
  </si>
  <si>
    <t xml:space="preserve">Hours by Fund for 003603 - RANGER COLLEGE                </t>
  </si>
  <si>
    <t xml:space="preserve">Hours by Fund for 029137 - SAN JACINTO COLLEGE           </t>
  </si>
  <si>
    <t xml:space="preserve">Hours by Fund for 003611 - SOUTH PLAINS COLLEGE          </t>
  </si>
  <si>
    <t xml:space="preserve">Hours by Fund for 031034 - SOUTH TEXAS COLLEGE           </t>
  </si>
  <si>
    <t>Hours by Fund for 000574 - SOUTHWEST COLLEGIATE INSTITUTE</t>
  </si>
  <si>
    <t>000574</t>
  </si>
  <si>
    <t xml:space="preserve">Hours by Fund for 003626 - TARRANT COUNTY COLLEGE DIST   </t>
  </si>
  <si>
    <t xml:space="preserve">Hours by Fund for 003627 - TEMPLE COLLEGE                </t>
  </si>
  <si>
    <t xml:space="preserve">Hours by Fund for 003628 - TEXARKANA COLLEGE             </t>
  </si>
  <si>
    <t xml:space="preserve">Hours by Fund for 003643 - TEXAS SOUTHMOST COLLEGE       </t>
  </si>
  <si>
    <t xml:space="preserve">Hours by Fund for 003572 - TRINITY VALLEY COMM COLLEGE   </t>
  </si>
  <si>
    <t xml:space="preserve">Hours by Fund for 003648 - TYLER JUNIOR COLLEGE          </t>
  </si>
  <si>
    <t xml:space="preserve">Hours by Fund for 010060 - VERNON COLLEGE                </t>
  </si>
  <si>
    <t xml:space="preserve">Hours by Fund for 003662 - VICTORIA COLLEGE              </t>
  </si>
  <si>
    <t xml:space="preserve">Hours by Fund for 003664 - WEATHERFORD COLLEGE           </t>
  </si>
  <si>
    <t xml:space="preserve">Hours by Fund for 009549 - WESTERN TEXAS COLLEGE         </t>
  </si>
  <si>
    <t xml:space="preserve">Hours by Fund for 003668 - WHARTON COUNTY JUNIOR COLLEGE </t>
  </si>
  <si>
    <t>Generated from \SASserver\FormFund\BY 2023\CTC\NewRptForm.sas - JProc23new.sas - JMacro23txt.sas</t>
  </si>
  <si>
    <t>Most recent FY:</t>
  </si>
  <si>
    <t>Performance Tier Funding by Institution</t>
  </si>
  <si>
    <t>Annual Total</t>
  </si>
  <si>
    <t>Institutional Credential leading to Licensure: High-Demand Field</t>
  </si>
  <si>
    <t>Occupational Skills Award: High-Demand Field</t>
  </si>
  <si>
    <t>Advanced Technical Certificate: High-Demand Field</t>
  </si>
  <si>
    <t xml:space="preserve">Associate Degree: High-Demand Field </t>
  </si>
  <si>
    <t>Bachelor's Degree: High-Demand Field</t>
  </si>
  <si>
    <t>Rates:</t>
  </si>
  <si>
    <t>Weighted Outcome Completions (greater of most recent or three-year average)</t>
  </si>
  <si>
    <t>Three-Year Average Weighted Outcome Completions</t>
  </si>
  <si>
    <t>Outcome Completion Counts by Outcome, Weight Category, Fiscal Year, and Institution</t>
  </si>
  <si>
    <t>Weight Category:</t>
  </si>
  <si>
    <t>Weights:</t>
  </si>
  <si>
    <t>0101</t>
  </si>
  <si>
    <t>0102</t>
  </si>
  <si>
    <t>FY 2023</t>
  </si>
  <si>
    <t>FY 2024</t>
  </si>
  <si>
    <t>Alamo Community College</t>
  </si>
  <si>
    <t>Veteran's Assistance Centers</t>
  </si>
  <si>
    <t>Angelina College</t>
  </si>
  <si>
    <t>Texas Community College Consortium</t>
  </si>
  <si>
    <t>Austin Community College</t>
  </si>
  <si>
    <t>Virtual College of Texas</t>
  </si>
  <si>
    <t>Brazosport College</t>
  </si>
  <si>
    <t>Catalyst Program</t>
  </si>
  <si>
    <t>Dallas County Community College</t>
  </si>
  <si>
    <t>Small Business Development Center</t>
  </si>
  <si>
    <t>Starlink</t>
  </si>
  <si>
    <t>Grayson County College</t>
  </si>
  <si>
    <t>TV Munson Viticulture &amp; Enology Center</t>
  </si>
  <si>
    <t>Hill College</t>
  </si>
  <si>
    <t>Houston Community College</t>
  </si>
  <si>
    <t>Regional Response Emergency Training Center</t>
  </si>
  <si>
    <t>Howard College</t>
  </si>
  <si>
    <t>Southwest College for the Deaf</t>
  </si>
  <si>
    <t>Laredo Community College</t>
  </si>
  <si>
    <t>Import/Export Training Center</t>
  </si>
  <si>
    <t>Midland College</t>
  </si>
  <si>
    <t>Permian Basin Petroleum Museum</t>
  </si>
  <si>
    <t>North Central Texas College</t>
  </si>
  <si>
    <t>Texas Medal of Honor Museum</t>
  </si>
  <si>
    <t>Southwest Texas Junior College</t>
  </si>
  <si>
    <t>Technical Program Expansion</t>
  </si>
  <si>
    <t>Wharton County Junior College</t>
  </si>
  <si>
    <t>Economic Development Trade School</t>
  </si>
  <si>
    <t>GRAND TOTAL</t>
  </si>
  <si>
    <r>
      <t>Non-Dual Credit Tuition/Fee Estimate</t>
    </r>
    <r>
      <rPr>
        <b/>
        <vertAlign val="superscript"/>
        <sz val="11"/>
        <color theme="0"/>
        <rFont val="Overpass"/>
      </rPr>
      <t>1</t>
    </r>
  </si>
  <si>
    <r>
      <t>Dual Credit Tuition/Fee Estimate</t>
    </r>
    <r>
      <rPr>
        <b/>
        <vertAlign val="superscript"/>
        <sz val="11"/>
        <color theme="0"/>
        <rFont val="Overpass"/>
      </rPr>
      <t>2</t>
    </r>
  </si>
  <si>
    <t>Brazosport College Total</t>
  </si>
  <si>
    <t>Wharton County Junior College Total</t>
  </si>
  <si>
    <t>Southwest Texas Junior College Total</t>
  </si>
  <si>
    <t>North Central Texas College Total</t>
  </si>
  <si>
    <t>Midland College Total</t>
  </si>
  <si>
    <t>Grayson County College Total</t>
  </si>
  <si>
    <t>Hill College Total</t>
  </si>
  <si>
    <t>Houston Community College Total</t>
  </si>
  <si>
    <t>Howard College Total</t>
  </si>
  <si>
    <t>Laredo Community College Total</t>
  </si>
  <si>
    <t>Alamo Community College Total</t>
  </si>
  <si>
    <t>Angelina College Total</t>
  </si>
  <si>
    <t>Austin Community College Total</t>
  </si>
  <si>
    <r>
      <t>Mental Health Workforce</t>
    </r>
    <r>
      <rPr>
        <vertAlign val="superscript"/>
        <sz val="10"/>
        <color theme="1"/>
        <rFont val="Overpass"/>
      </rPr>
      <t>1</t>
    </r>
  </si>
  <si>
    <t>Heritage Museum/Genealogy Center</t>
  </si>
  <si>
    <t>Formula Overview</t>
  </si>
  <si>
    <t>Formula Funding= Base Tier Funding + Performance Tier Funding + Transition Funding</t>
  </si>
  <si>
    <t>Base Tier Funding= greater of [(Instruction &amp; Operations - Local Share), 0]</t>
  </si>
  <si>
    <t>i.e., college districts with a Local Share lower than their I&amp;O receive the difference, and others get zero</t>
  </si>
  <si>
    <t>Instruction &amp; Operations (I&amp;O)= Basic Allotment + Contact Hour Funding</t>
  </si>
  <si>
    <t>Basic Allotment= Weighted Full-Time Student Equivalents x Basic Allotment rate</t>
  </si>
  <si>
    <t>x Contact Hour Funding rate</t>
  </si>
  <si>
    <t>Contact Hour Funding= sum of all [(contact hours delivered in a discipline)x(statewide avg cost per contact hour in that discipline)]</t>
  </si>
  <si>
    <t>Weighted Outcome Completions= for a given year, Outcome Completion Count + sum of all [Weighted Completion Counts x Completion Weights]</t>
  </si>
  <si>
    <t>Table of Contents</t>
  </si>
  <si>
    <t>1. Dash</t>
  </si>
  <si>
    <t>Sheet</t>
  </si>
  <si>
    <t>Dynamic inputs for rates and weights set by the Legislature or THECB and Outputs showing dollars flowing through various formula elements</t>
  </si>
  <si>
    <t>Funding amounts by college district for all funding tiers and in total</t>
  </si>
  <si>
    <t>Schedule of amounts of funding that THECB will distribute to college districts by certain dates</t>
  </si>
  <si>
    <t>Detailed breakdown of each college districts' Performance Tier funding, including amounts allocated per outcome and outcome counts</t>
  </si>
  <si>
    <t>Local Share= Tuition/Fee Revenue Estimate + M&amp;O Tax Revenue Estimate</t>
  </si>
  <si>
    <t>these estimates are measures of a college district's potential to raise revenue from these sources regardless of revenues actually raised</t>
  </si>
  <si>
    <t>Lays out the components of Base Tier Funding to produce each college district's Base Tier Funding amount</t>
  </si>
  <si>
    <t>Provides average expenses and funding rates by discipline as a component of Contact Hour Funding</t>
  </si>
  <si>
    <t>CIP Codes</t>
  </si>
  <si>
    <t>Shows the crosswalk from the CIP codes that describe academic courses and programs to the disciplines used for Contact Hour Funding</t>
  </si>
  <si>
    <t>Shows each college's contact hours and contact hour funding by discipline, which sums to the Base Tier Summary</t>
  </si>
  <si>
    <t>Calculates each college's Weighted FTSE and multiplies it by the Basic Allotment rate to calculate its Basic Allotment</t>
  </si>
  <si>
    <t>Calculates each college's estimated M&amp;O revenue per penny of M&amp;O rate as a component of its Local Share</t>
  </si>
  <si>
    <t>Shows the raw contact hour data by discipline that feeds into the Hours sheet</t>
  </si>
  <si>
    <t>Calculates Weighted Outcome Completions for each college and each year and applies the funding rates to the better of the most recent year and the three-year average</t>
  </si>
  <si>
    <t>Contains the raw outcome completion data for each college and each year, as well as the numbers of completions by students with weighted characteristics</t>
  </si>
  <si>
    <t>Non-Formula Support</t>
  </si>
  <si>
    <t>Shows all non-formula support items and their funding amounts for the current and prior fiscal years</t>
  </si>
  <si>
    <t>Glossary</t>
  </si>
  <si>
    <t>Formula Funding By Institution &amp; Payment</t>
  </si>
  <si>
    <t>FTSE</t>
  </si>
  <si>
    <t>Full-Time Student Equivalent; an enrollment measure based on how many instructional hours an institution delivered (in this case, in one fiscal year)</t>
  </si>
  <si>
    <t>M&amp;O</t>
  </si>
  <si>
    <t>Maintenance &amp; Operations; the primary tax that all Texas community college districts on their taxing district (may refer to the rate or the revenue collected)</t>
  </si>
  <si>
    <t>Rider 26 Supplement</t>
  </si>
  <si>
    <t>Extra funding allocated to 11 colleges in the 2022-23 General Appropriations Act in the amount of $1 million each for the biennium</t>
  </si>
  <si>
    <t>SCH</t>
  </si>
  <si>
    <t>CH</t>
  </si>
  <si>
    <t>Semester credit hours; a common measurement of instructional hours, where 30 SCH equals one annual FTSE</t>
  </si>
  <si>
    <t xml:space="preserve">GAI </t>
  </si>
  <si>
    <t>General Academic Teaching Institution; a Texas public university</t>
  </si>
  <si>
    <t>OSA</t>
  </si>
  <si>
    <t>Occupational Skills Award; a workforce credential of 9-14 SCH (144-359 CH) and meeting other requirements</t>
  </si>
  <si>
    <t>Contact hours; a common measurement of instructional hours used primarily for Contact Hour Funding</t>
  </si>
  <si>
    <t>ATC</t>
  </si>
  <si>
    <t>Advanced Technology Certificate; a workforce credential of 16-50 SCH for students with an associated degree or at least junior standing in a baccalaureate program</t>
  </si>
  <si>
    <t>General Appropriations Act; the biennial budget for the state of Texas, passed by the Texas Legislature</t>
  </si>
  <si>
    <t>Line items in the GAA which provide a set amount of funding for a single institution to perform a specified activity</t>
  </si>
  <si>
    <t>Co-Enrollment</t>
  </si>
  <si>
    <t>A structured program duly reported to the THECB in which a student is enrolled simultaneously at a community college and public university</t>
  </si>
  <si>
    <t>Classification of Instructional Program; a system that applies a numeric code and label to each instructional course and program</t>
  </si>
  <si>
    <t>Administrative codes that are unique to every institution of higher education</t>
  </si>
  <si>
    <t>Small Scale Adjustment</t>
  </si>
  <si>
    <t>A boost to Weighted FTSE under the Basic Allotment for college districts with an unweighted FTSE of less than 5,000</t>
  </si>
  <si>
    <t>Current Taxes</t>
  </si>
  <si>
    <t>12. Contact Hours</t>
  </si>
  <si>
    <t>Academic fields, defined by CIP code, that receive additional funding based on exceptional value in the state or regional workforce</t>
  </si>
  <si>
    <t>In the case of community colleges, the property tax revenue levied and collected in a given year (excludes delinquent collections) based on the M&amp;O and debt service rates</t>
  </si>
  <si>
    <t>Term</t>
  </si>
  <si>
    <t>CBM</t>
  </si>
  <si>
    <t>THECB's data reporting system for regularly collecting student-level data from institutions; "CBM" followed by numbers/letters refers to a specific report under the CBM system</t>
  </si>
  <si>
    <t>FAST</t>
  </si>
  <si>
    <t>Financial Aid for Swift Transfer; a THECB program that funds educationally disadvantaged dual credit/enrollment students at a set level and caps dual credit tuition for others at the same rate</t>
  </si>
  <si>
    <t xml:space="preserve">Additional detail regarding these and other important concepts can be found in </t>
  </si>
  <si>
    <t>CBM Reporting Manuals</t>
  </si>
  <si>
    <t>and the</t>
  </si>
  <si>
    <t>College District</t>
  </si>
  <si>
    <t>High-Demand</t>
  </si>
  <si>
    <t>FADS</t>
  </si>
  <si>
    <t>Financial Aid Database; THECB system for collecting and reporting data on financial aid programs, including the Pell program used to define economic disadvantage</t>
  </si>
  <si>
    <t>CARAT</t>
  </si>
  <si>
    <t>Community College Annual Reporting &amp; Analysis Tool; THECB system for collecting and reporting financial data from public junior colleges</t>
  </si>
  <si>
    <r>
      <t xml:space="preserve">2. Based on tuition/fee rate cap set in TAC Rule 13.504 (see </t>
    </r>
    <r>
      <rPr>
        <i/>
        <sz val="10"/>
        <color theme="1"/>
        <rFont val="Overpass"/>
      </rPr>
      <t>Dash)</t>
    </r>
  </si>
  <si>
    <t>Calculates how much revenue each college would raise if it charged the statewide average in-district average tuition/fees and the FAST dual credit rate</t>
  </si>
  <si>
    <t>Non-Formula Support by Sept 25</t>
  </si>
  <si>
    <t>Fall Base Tier Payment by Oct 15</t>
  </si>
  <si>
    <t>Spring Base Tier Payment by Feb 15</t>
  </si>
  <si>
    <t>Summer Base Tier Payment by June 15</t>
  </si>
  <si>
    <t>FY 2025</t>
  </si>
  <si>
    <t>Year</t>
  </si>
  <si>
    <t>Fiscal Year 2023 Outcome Counts</t>
  </si>
  <si>
    <t>Forecasting Options</t>
  </si>
  <si>
    <t>Maximum Year-over-Year Increase</t>
  </si>
  <si>
    <t>Maximum Year-over-Year Decrease</t>
  </si>
  <si>
    <t>Element</t>
  </si>
  <si>
    <t>Certificate Credential of Value Premium</t>
  </si>
  <si>
    <t>Associate Degree Credential of Value Premium</t>
  </si>
  <si>
    <t>Bachelor's Degree Credential of Value Premium</t>
  </si>
  <si>
    <t>FY 23 Non-Dual Credit FTSE</t>
  </si>
  <si>
    <t>FY 23 Dual Credit FTSE</t>
  </si>
  <si>
    <t>Community College Formula Funding - FY 2025</t>
  </si>
  <si>
    <t>Sources: THECB CBM001, CBM002, and Integrated Fiscal Reporting System (IFRS)</t>
  </si>
  <si>
    <t>Alvin Community College</t>
  </si>
  <si>
    <t>Amarillo College</t>
  </si>
  <si>
    <t>Central Texas College</t>
  </si>
  <si>
    <t>Clarendon College</t>
  </si>
  <si>
    <t>College of the Mainland Community College District</t>
  </si>
  <si>
    <t>Collin County Community College District</t>
  </si>
  <si>
    <t>Del Mar College</t>
  </si>
  <si>
    <t>Frank Phillips College</t>
  </si>
  <si>
    <t>Galveston College</t>
  </si>
  <si>
    <t>Kilgore College</t>
  </si>
  <si>
    <t>Lee College</t>
  </si>
  <si>
    <t>Lone Star College System District</t>
  </si>
  <si>
    <t>McLennan Community College</t>
  </si>
  <si>
    <t>Navarro College</t>
  </si>
  <si>
    <t>Northeast Texas Community College</t>
  </si>
  <si>
    <t>Odessa College</t>
  </si>
  <si>
    <t>Panola College</t>
  </si>
  <si>
    <t>Paris Junior College</t>
  </si>
  <si>
    <t>Ranger College</t>
  </si>
  <si>
    <t>South Plains College</t>
  </si>
  <si>
    <t>Tarrant County College District</t>
  </si>
  <si>
    <t>Temple College</t>
  </si>
  <si>
    <t>Texarkana College</t>
  </si>
  <si>
    <t>Texas Southmost College</t>
  </si>
  <si>
    <t>Trinity Valley Community College</t>
  </si>
  <si>
    <t>Tyler Junior College</t>
  </si>
  <si>
    <t>Vernon College</t>
  </si>
  <si>
    <t>Weatherford College</t>
  </si>
  <si>
    <t>Western Texas College</t>
  </si>
  <si>
    <t>Source: THECB CARAT System, FY 2023</t>
  </si>
  <si>
    <t>FY 23 Current Taxes Collected</t>
  </si>
  <si>
    <t>Community College Formula Funding - Fiscal Year 2025</t>
  </si>
  <si>
    <t>FY 2025 Base Tier Breakdown by Institution</t>
  </si>
  <si>
    <t>FY 25 Base Tier Funding</t>
  </si>
  <si>
    <t>TOTAL Advanced Technical Certificate</t>
  </si>
  <si>
    <t>FY 2023 Weighted Outcome Completions</t>
  </si>
  <si>
    <t>FY 2025
Base Tier</t>
  </si>
  <si>
    <t>CoV Premium: Associate</t>
  </si>
  <si>
    <t>CoV Premium: Certificate</t>
  </si>
  <si>
    <t>CoV Premium: Bachelor's</t>
  </si>
  <si>
    <t>FY 24 Base Tier Funding</t>
  </si>
  <si>
    <t xml:space="preserve">Hours by Fund for 003607 - ALAMO COMMUNITY COLLEGE DIST  </t>
  </si>
  <si>
    <t xml:space="preserve">Hours by Fund for 003614 - SOUTHWEST TEXAS COLLEGE       </t>
  </si>
  <si>
    <t>Alamo Community College District</t>
  </si>
  <si>
    <t>Blinn College District</t>
  </si>
  <si>
    <t>Cisco College</t>
  </si>
  <si>
    <t>Coastal Bend College</t>
  </si>
  <si>
    <t>Dallas College District</t>
  </si>
  <si>
    <t>El Paso Community College District</t>
  </si>
  <si>
    <t>Grayson College</t>
  </si>
  <si>
    <t>Laredo College</t>
  </si>
  <si>
    <t>San Jacinto Community College</t>
  </si>
  <si>
    <t>South Texas College</t>
  </si>
  <si>
    <t>Victoria College</t>
  </si>
  <si>
    <t>FY 2024
Base Tier</t>
  </si>
  <si>
    <t>FY 2024
Performance Tier</t>
  </si>
  <si>
    <t>Total Difference
FY25 - FY24</t>
  </si>
  <si>
    <t>Opportunity High School Diploma</t>
  </si>
  <si>
    <t>Third Party Credentials</t>
  </si>
  <si>
    <t>Credentials of Value Premium - Certificate</t>
  </si>
  <si>
    <t>Credentials of Value Premium - Associate</t>
  </si>
  <si>
    <t>Credentials of Value Premium - Bachelor's</t>
  </si>
  <si>
    <t>Transition Funding= greater of [(FY23 Contact Hour+Success Point+Core Operations+BAT+Supplemental funds) - FY25 formula funds, 0]</t>
  </si>
  <si>
    <t>Performance Tier Funding= sum of all [greater of(FY25 Estimated Weighted Outcome Completions or 3yr avg Weighted Outcome Completions)x(Outcome Funding rate)]</t>
  </si>
  <si>
    <t>UB</t>
  </si>
  <si>
    <r>
      <t>Wharton</t>
    </r>
    <r>
      <rPr>
        <vertAlign val="superscript"/>
        <sz val="10"/>
        <color theme="1"/>
        <rFont val="Overpass"/>
      </rPr>
      <t>2</t>
    </r>
  </si>
  <si>
    <t>Difference
FY25 - FY23</t>
  </si>
  <si>
    <t>FY 23
M&amp;O Rate</t>
  </si>
  <si>
    <t>FY 23 Total 
Tax Rate</t>
  </si>
  <si>
    <t>Sources: THECB – CBM001, CBM002, and FADS for FY 2023</t>
  </si>
  <si>
    <t>Schools receiving Base Tier Funding</t>
  </si>
  <si>
    <t>FY25</t>
  </si>
  <si>
    <t>FY24</t>
  </si>
  <si>
    <t>Outcome counts are greater of FY 2025 or average of actual FY 2023 and forecasted FY24 and FY25.</t>
  </si>
  <si>
    <t>FY25 - FY24
Percent Change</t>
  </si>
  <si>
    <t>Community College NonFormula Support Funding - FY 2023 - 2025</t>
  </si>
  <si>
    <t>FY 2025 Forecasted Weighted Outcome Completions</t>
  </si>
  <si>
    <t>Fiscal Year 2025 Forecasted Outcome Counts</t>
  </si>
  <si>
    <t>Sources: Actual FY23; FY24-25 THECB calculations based on CBM009, CBM00T, FADS, &amp; CBM002, FY 2018-23</t>
  </si>
  <si>
    <t>FY 23 Full-Time Student Equivalents (FTSE)</t>
  </si>
  <si>
    <t>FY 2024
Transition Funding</t>
  </si>
  <si>
    <t>Type</t>
  </si>
  <si>
    <t>TOTAL Institutional Credential leading to Licensure</t>
  </si>
  <si>
    <t>Associate Degree</t>
  </si>
  <si>
    <t>TOTAL Bachelor's Degree</t>
  </si>
  <si>
    <t>Historical</t>
  </si>
  <si>
    <t>Unbound project</t>
  </si>
  <si>
    <t>Southwest Texas College</t>
  </si>
  <si>
    <t>Bound project</t>
  </si>
  <si>
    <r>
      <t xml:space="preserve">1. Uses THECB IFRS tuition and fee average for FY23 non-dual credit FTSEs (see </t>
    </r>
    <r>
      <rPr>
        <i/>
        <sz val="10"/>
        <color theme="1"/>
        <rFont val="Overpass"/>
      </rPr>
      <t>Dash)</t>
    </r>
  </si>
  <si>
    <t>FY 2025
Transition Funding</t>
  </si>
  <si>
    <t>Dollars per Weighted Outcome Completion (Funded Beginning with FY25 Outcomes)</t>
  </si>
  <si>
    <t>FY 23 Average Resident Tuition/Fees (non-dual credit FTSE)</t>
  </si>
  <si>
    <t>FY23 (uses FY24 rate) FAST Dual Credit Tuition per SCH</t>
  </si>
  <si>
    <t>FY23 Transition Funding</t>
  </si>
  <si>
    <t>Advanced Technical Certificate (ATC)</t>
  </si>
  <si>
    <t>Institutional Credential leading to Licensure or Certification (ICLC)</t>
  </si>
  <si>
    <t>ICLC</t>
  </si>
  <si>
    <t>High-Demand ICLC</t>
  </si>
  <si>
    <t>Certified Contact Hours for Fall 2022 and Spring and Summer 2023</t>
  </si>
  <si>
    <t>Years</t>
  </si>
  <si>
    <t>FY25 over FY24</t>
  </si>
  <si>
    <t>% Share</t>
  </si>
  <si>
    <t>$ Change</t>
  </si>
  <si>
    <t>% Change</t>
  </si>
  <si>
    <t>High-Demand Institutional Credential</t>
  </si>
  <si>
    <t>Transition Funding</t>
  </si>
  <si>
    <t xml:space="preserve"> </t>
  </si>
  <si>
    <t>2018</t>
  </si>
  <si>
    <t>2019</t>
  </si>
  <si>
    <t>2020</t>
  </si>
  <si>
    <t>2021</t>
  </si>
  <si>
    <t>2022</t>
  </si>
  <si>
    <t>2023</t>
  </si>
  <si>
    <t>2024</t>
  </si>
  <si>
    <t>2025</t>
  </si>
  <si>
    <t>Grand Total</t>
  </si>
  <si>
    <t>Associate</t>
  </si>
  <si>
    <t>2. Analysis-Statewide</t>
  </si>
  <si>
    <t>Base Tier Percent of Total (less Transition)</t>
  </si>
  <si>
    <t>Median college</t>
  </si>
  <si>
    <t>Funded Contact Hours BY 2024 for Community College Institutions by Institution by Fund -- Run 19 Apr 2024 at 10:03  -- Sum_1 2023 - Spring 2024</t>
  </si>
  <si>
    <t>Performance Funding Amounts by Outcome, Weight Category, and Institution</t>
  </si>
  <si>
    <t>Fiscal Year 2025 Performance Funding Amounts</t>
  </si>
  <si>
    <t>3. Analysis-School</t>
  </si>
  <si>
    <t>4. Summary</t>
  </si>
  <si>
    <t>5. Three-Pay</t>
  </si>
  <si>
    <t>6. Performance Summary</t>
  </si>
  <si>
    <t>7. Base Tier Summary</t>
  </si>
  <si>
    <t>8. Cost Study</t>
  </si>
  <si>
    <t>9. CIP Codes</t>
  </si>
  <si>
    <t>10. Hours</t>
  </si>
  <si>
    <t>11. Basic Allotment</t>
  </si>
  <si>
    <t>13. Local Tax</t>
  </si>
  <si>
    <t>14. Tuition</t>
  </si>
  <si>
    <t>15. Performance</t>
  </si>
  <si>
    <t>17. Outcomes</t>
  </si>
  <si>
    <t>18. Forecast</t>
  </si>
  <si>
    <t>IFRS</t>
  </si>
  <si>
    <t>19. High-Demand Fields</t>
  </si>
  <si>
    <t>20. Non-Formula Support</t>
  </si>
  <si>
    <t>Credential of Value Premium - Certificates</t>
  </si>
  <si>
    <t>Credential of Value Premium - Associates</t>
  </si>
  <si>
    <t>Credential of Value Premium - Bachelors</t>
  </si>
  <si>
    <t>Transfer to GAI with 15 SCH</t>
  </si>
  <si>
    <t>GAI Co-Enrollment after 15 SCH</t>
  </si>
  <si>
    <t>Bachelor's</t>
  </si>
  <si>
    <t>Institutional Credential Leading to Licensure (ICLC)</t>
  </si>
  <si>
    <t xml:space="preserve">Certificate </t>
  </si>
  <si>
    <t>High-Demand Certificate</t>
  </si>
  <si>
    <t>Certificate</t>
  </si>
  <si>
    <t>Certificate is inclusive of Certificate I or II and Continuing Education</t>
  </si>
  <si>
    <t>Standard Certificate</t>
  </si>
  <si>
    <t>Certificate: High-Demand Field</t>
  </si>
  <si>
    <t xml:space="preserve">TOTAL Certificate </t>
  </si>
  <si>
    <t>Integrated Fiscal Reporting System; a THECB system where Texas public institutions of higher education report comprehensive tuition and fee financial data.</t>
  </si>
  <si>
    <t>% Inc over FY23</t>
  </si>
  <si>
    <t>Community College</t>
  </si>
  <si>
    <t>FY23 High-Demand Fields for FY25 Funding</t>
  </si>
  <si>
    <r>
      <rPr>
        <b/>
        <sz val="10"/>
        <color rgb="FF007882"/>
        <rFont val="Overpass"/>
      </rPr>
      <t>Note:</t>
    </r>
    <r>
      <rPr>
        <b/>
        <sz val="10"/>
        <rFont val="Overpass"/>
      </rPr>
      <t xml:space="preserve"> </t>
    </r>
    <r>
      <rPr>
        <sz val="10"/>
        <rFont val="Overpass"/>
      </rPr>
      <t>Each college's high-demand fields list consists of a statewide set of four-digit CIP codes and a set of region-specific four-digit CIPs, which are displayed to the right.</t>
    </r>
    <r>
      <rPr>
        <b/>
        <sz val="10"/>
        <rFont val="Overpass"/>
      </rPr>
      <t xml:space="preserve"> </t>
    </r>
    <r>
      <rPr>
        <sz val="10"/>
        <rFont val="Overpass"/>
      </rPr>
      <t>See the list below the statewide table to identify a college's region.</t>
    </r>
  </si>
  <si>
    <t>Statewide High-Demand Fields</t>
  </si>
  <si>
    <t>Alamo Region</t>
  </si>
  <si>
    <t>Capital</t>
  </si>
  <si>
    <t>Central TX</t>
  </si>
  <si>
    <t>Gulf Coast</t>
  </si>
  <si>
    <t>High Plains</t>
  </si>
  <si>
    <t>Metroplex</t>
  </si>
  <si>
    <t>Northwest</t>
  </si>
  <si>
    <t>South TX</t>
  </si>
  <si>
    <t>Southeast</t>
  </si>
  <si>
    <t>Upper East</t>
  </si>
  <si>
    <t>Upper Rio Grande</t>
  </si>
  <si>
    <t>West TX</t>
  </si>
  <si>
    <t>0409</t>
  </si>
  <si>
    <t>0183</t>
  </si>
  <si>
    <t>0301</t>
  </si>
  <si>
    <t>Computer and Information Sciences, General.</t>
  </si>
  <si>
    <t>0305</t>
  </si>
  <si>
    <t>Engineering Technologies/Technicians, General.</t>
  </si>
  <si>
    <t>Architectural Engineering Technologies/Technicians.</t>
  </si>
  <si>
    <t>Information Science/Studies.</t>
  </si>
  <si>
    <t>Civil Engineering Technologies/Technicians.</t>
  </si>
  <si>
    <t>Mason/Masonry.</t>
  </si>
  <si>
    <t>Computer Science.</t>
  </si>
  <si>
    <t>Computer Systems Networking and Telecommunications.</t>
  </si>
  <si>
    <t>Boilermaking/Boilermaker.</t>
  </si>
  <si>
    <t>Construction Engineering Technology/Technician.</t>
  </si>
  <si>
    <t>Mathematics and Computer Science.</t>
  </si>
  <si>
    <t>Accounting and Computer Science.</t>
  </si>
  <si>
    <t>Nuclear Engineering Technology/Technician.</t>
  </si>
  <si>
    <t>Nutrition Sciences.</t>
  </si>
  <si>
    <t>Computational Science.</t>
  </si>
  <si>
    <t>Human Computer Interaction.</t>
  </si>
  <si>
    <t>Sustainability Studies.</t>
  </si>
  <si>
    <t>Environmental Geosciences.</t>
  </si>
  <si>
    <t>Geography and Environmental Studies.</t>
  </si>
  <si>
    <t>Science Technologies/Technicians, General.</t>
  </si>
  <si>
    <t>Science Technologies/Technicians, Other.</t>
  </si>
  <si>
    <t>Criminology.</t>
  </si>
  <si>
    <t>Regions</t>
  </si>
  <si>
    <t xml:space="preserve">(1) Alamo Region: </t>
  </si>
  <si>
    <t>(A) Alamo Colleges District</t>
  </si>
  <si>
    <t>(B) Victoria College</t>
  </si>
  <si>
    <t xml:space="preserve">(2) Capital Region: </t>
  </si>
  <si>
    <t>(A) Austin Community College</t>
  </si>
  <si>
    <t xml:space="preserve">(3) Central Texas Region: </t>
  </si>
  <si>
    <t>(A) Blinn College District</t>
  </si>
  <si>
    <t>(B) Central Texas College</t>
  </si>
  <si>
    <t>(C) Hill College</t>
  </si>
  <si>
    <t>(D) McLennan Community College</t>
  </si>
  <si>
    <t xml:space="preserve">(E) Temple College </t>
  </si>
  <si>
    <t xml:space="preserve">(4) Gulf Coast Region: </t>
  </si>
  <si>
    <t>(A) Alvin Community College</t>
  </si>
  <si>
    <t>(B) Brazosport College</t>
  </si>
  <si>
    <t xml:space="preserve">(C) College of the Mainland </t>
  </si>
  <si>
    <t>(D) Galveston College</t>
  </si>
  <si>
    <t>(E) Houston Community College</t>
  </si>
  <si>
    <t>(F) Lee College</t>
  </si>
  <si>
    <t>(G) Lone Star College System</t>
  </si>
  <si>
    <t>(H) San Jacinto College District</t>
  </si>
  <si>
    <t>(I) Wharton County Junior College</t>
  </si>
  <si>
    <t>(5) High Plains Region:</t>
  </si>
  <si>
    <t>(A) Amarillo College</t>
  </si>
  <si>
    <t>(B) Clarendon College</t>
  </si>
  <si>
    <t>(C) Frank Phillips College</t>
  </si>
  <si>
    <t>(D) South Plains College</t>
  </si>
  <si>
    <t xml:space="preserve">(6) Metroplex Region: </t>
  </si>
  <si>
    <t>(A) Collin County Community College District</t>
  </si>
  <si>
    <t>(B) Dallas College</t>
  </si>
  <si>
    <t>(C) Grayson College</t>
  </si>
  <si>
    <t>(D) Navarro College</t>
  </si>
  <si>
    <t>(E) North Central Texas College</t>
  </si>
  <si>
    <t xml:space="preserve">(F) Tarrant County College District </t>
  </si>
  <si>
    <t xml:space="preserve">(G) Weatherford College </t>
  </si>
  <si>
    <t xml:space="preserve">(7) Northwest Region: </t>
  </si>
  <si>
    <t xml:space="preserve">(A) Cisco College </t>
  </si>
  <si>
    <t>(B) Ranger College</t>
  </si>
  <si>
    <t>(C) Vernon College</t>
  </si>
  <si>
    <t xml:space="preserve">(D) Western Texas College </t>
  </si>
  <si>
    <t xml:space="preserve">(8) Southeast Region: </t>
  </si>
  <si>
    <t xml:space="preserve">(A) Angelina College </t>
  </si>
  <si>
    <t xml:space="preserve">(9) South Texas Region: </t>
  </si>
  <si>
    <t>(A) Coastal Bend College</t>
  </si>
  <si>
    <t>(B) Del Mar College</t>
  </si>
  <si>
    <t>(C) Laredo College</t>
  </si>
  <si>
    <t>(D) South Texas College</t>
  </si>
  <si>
    <t>(E) Southwest Texas Junior College</t>
  </si>
  <si>
    <t>(F) Texas Southmost College</t>
  </si>
  <si>
    <t xml:space="preserve">(10) Upper East Region: </t>
  </si>
  <si>
    <t>(A) Kilgore College</t>
  </si>
  <si>
    <t>(B) Northeast Texas Community College</t>
  </si>
  <si>
    <t>(C) Panola College</t>
  </si>
  <si>
    <t>(D) Paris Junior College</t>
  </si>
  <si>
    <t>(E) Texarkana College</t>
  </si>
  <si>
    <t>(F) Trinity Valley Community College</t>
  </si>
  <si>
    <t>(G) Tyler Junior College</t>
  </si>
  <si>
    <t xml:space="preserve">(11) Upper Rio Grande Region: </t>
  </si>
  <si>
    <t xml:space="preserve">(A) El Paso Community College </t>
  </si>
  <si>
    <t xml:space="preserve">(12) West Texas Region: </t>
  </si>
  <si>
    <t xml:space="preserve">(A) Howard College District </t>
  </si>
  <si>
    <t>(B) Midland College</t>
  </si>
  <si>
    <t>(C) Odessa College</t>
  </si>
  <si>
    <t>Difference
FY25 - FY24</t>
  </si>
  <si>
    <t>Financial analysis of Performance Tier funding from FY 2024 to FY 2025 by outcome</t>
  </si>
  <si>
    <t>Historical and Projected Performance Tier data by community college for each outcome</t>
  </si>
  <si>
    <t>Calculates each college's forecasted FY24 and FY25 outcomes using historical data from FY2018-2023</t>
  </si>
  <si>
    <t>Shows performance funding by outcome and student characteristic weights, for each institution</t>
  </si>
  <si>
    <t>Pertains to credentials that receive additional funding based on exceptional demand for their academic field in the state or regional workforce</t>
  </si>
  <si>
    <t>Institutional Credential Leading to Licensure or Certification; a workforce credential that meets the criteria for fundability pursuant to TX Admin Code Title 19, Part 1, Ch.13S</t>
  </si>
  <si>
    <t>COV Premium - Certificate</t>
  </si>
  <si>
    <t>COV Premium - Associate</t>
  </si>
  <si>
    <t>COV Premium - Bachelor's</t>
  </si>
  <si>
    <t>FY25 Change over FY23</t>
  </si>
  <si>
    <t>FY25 Change over FY24</t>
  </si>
  <si>
    <r>
      <t>ICLC</t>
    </r>
    <r>
      <rPr>
        <b/>
        <vertAlign val="superscript"/>
        <sz val="11"/>
        <color theme="0"/>
        <rFont val="Overpass"/>
      </rPr>
      <t>1</t>
    </r>
  </si>
  <si>
    <r>
      <t>OSA</t>
    </r>
    <r>
      <rPr>
        <b/>
        <vertAlign val="superscript"/>
        <sz val="11"/>
        <color theme="0"/>
        <rFont val="Overpass"/>
      </rPr>
      <t>1</t>
    </r>
  </si>
  <si>
    <t>1. ICLC data is as submitted on ad hoc data collection for FY2020 - 2023. OSA data is as submitted on ad hoc data collection for FY2020 - 2022 and on the CBM00M for FY2023.</t>
  </si>
  <si>
    <t>Community Colleges Rec.</t>
  </si>
  <si>
    <t>Community College Formula Funding - Fiscal Year 2024 to 2025 Performance Tier Financial Analysis</t>
  </si>
  <si>
    <t>Community College Formula Funding: Performance Tier Historical and Projected Data 2018-2025</t>
  </si>
  <si>
    <t>Sources: Actual FY23; FY24-25 THECB calculations based on CBM009, CBM00T, FADS, &amp; CBM002, FY 2014-23 (years prior to FY18 for weighted student characteristics)</t>
  </si>
  <si>
    <t xml:space="preserve">Community and Technical Colleges, Report of Fundable Operating Expenses, Fiscal Year (FY) 2023 </t>
  </si>
  <si>
    <t>https://reportcenter.highered.texas.gov/reports/data/ctc-rfoe-fy2023/</t>
  </si>
  <si>
    <t>FY 2024 TOTAL
Foundation Payment</t>
  </si>
  <si>
    <t>Source: THECB calculations based on CBM0CS Certified contact hours summer 1 2023 thru spring 2024 &amp; CBM00C, certified continuing education contact hours for Quarters 3-4 of 2023 and Quarters 1-2 of 2024</t>
  </si>
  <si>
    <t>Check</t>
  </si>
  <si>
    <r>
      <t>Licensure/Certification (no credential)</t>
    </r>
    <r>
      <rPr>
        <vertAlign val="superscript"/>
        <sz val="11"/>
        <color theme="1"/>
        <rFont val="Overpass"/>
      </rPr>
      <t>1</t>
    </r>
  </si>
  <si>
    <r>
      <t>High-Demand Licensure/Certification</t>
    </r>
    <r>
      <rPr>
        <vertAlign val="superscript"/>
        <sz val="11"/>
        <color theme="1"/>
        <rFont val="Overpass"/>
      </rPr>
      <t>1</t>
    </r>
  </si>
  <si>
    <t>1. Licensure/Certification (no credential) was funded in FY2024, but is no longer a fundable credential beginning in FY2025</t>
  </si>
  <si>
    <r>
      <t>CoV Premium: Certificate</t>
    </r>
    <r>
      <rPr>
        <vertAlign val="superscript"/>
        <sz val="11"/>
        <color theme="1"/>
        <rFont val="Overpass"/>
      </rPr>
      <t>2</t>
    </r>
  </si>
  <si>
    <r>
      <t>CoV Premium: Associate</t>
    </r>
    <r>
      <rPr>
        <vertAlign val="superscript"/>
        <sz val="11"/>
        <color theme="1"/>
        <rFont val="Overpass"/>
      </rPr>
      <t>2</t>
    </r>
  </si>
  <si>
    <r>
      <t>CoV Premium: Bachelor's</t>
    </r>
    <r>
      <rPr>
        <vertAlign val="superscript"/>
        <sz val="11"/>
        <color theme="1"/>
        <rFont val="Overpass"/>
      </rPr>
      <t>2</t>
    </r>
  </si>
  <si>
    <t>2. Credential of Value Premiums are a new fundable credential beginning in FY2025</t>
  </si>
  <si>
    <t>DRAFT Community College Formula Funding - Fiscal Year 2025</t>
  </si>
  <si>
    <t>Summer Performance Tier* Payment by June 15</t>
  </si>
  <si>
    <t>16. Analysis- Perf by Group</t>
  </si>
  <si>
    <t>These lists apply to all FY18-23 credentials except OSAs and ICLCs; for those credentials, high-demand fields from the FY24 list apply to credentials conferred in FY20-22 (for forecasting purposes).</t>
  </si>
  <si>
    <t xml:space="preserve">THECB &amp; Legislative Rate and Weight Inputs </t>
  </si>
  <si>
    <t>Performance Tier</t>
  </si>
  <si>
    <t>Totals</t>
  </si>
  <si>
    <t>Dash</t>
  </si>
  <si>
    <t>Summary</t>
  </si>
  <si>
    <t>Three-Pay</t>
  </si>
  <si>
    <t>Base Tier Summary</t>
  </si>
  <si>
    <t>Performance Summary</t>
  </si>
  <si>
    <t>Hours</t>
  </si>
  <si>
    <t>Cost Study</t>
  </si>
  <si>
    <t>By Outcome</t>
  </si>
  <si>
    <t>difference is SWCID. Not included.</t>
  </si>
  <si>
    <t>Non-formula Support</t>
  </si>
  <si>
    <t>NonFormula Support</t>
  </si>
  <si>
    <t>Certificate (Level I, II, or Continuing Education)</t>
  </si>
  <si>
    <t>High-Demand Cert (Level I, II, or Continuing Education)</t>
  </si>
  <si>
    <r>
      <rPr>
        <vertAlign val="superscript"/>
        <sz val="14"/>
        <color theme="1"/>
        <rFont val="Overpass"/>
      </rPr>
      <t>1</t>
    </r>
    <r>
      <rPr>
        <sz val="14"/>
        <color theme="1"/>
        <rFont val="Overpass"/>
      </rPr>
      <t xml:space="preserve"> Data above represents unweighted outcome counts</t>
    </r>
  </si>
  <si>
    <r>
      <rPr>
        <vertAlign val="superscript"/>
        <sz val="14"/>
        <color theme="1"/>
        <rFont val="Overpass"/>
      </rPr>
      <t>2</t>
    </r>
    <r>
      <rPr>
        <sz val="14"/>
        <color theme="1"/>
        <rFont val="Overpass"/>
      </rPr>
      <t xml:space="preserve"> Counts are non-high demand field plus high demand field as applicable</t>
    </r>
  </si>
  <si>
    <t>Source:  Texas Higher Education Coordinating Board - 7 June 2024</t>
  </si>
  <si>
    <t xml:space="preserve">FY 2025 TOTAL
Foundation Payment </t>
  </si>
  <si>
    <t>Agricultural Business and Management.</t>
  </si>
  <si>
    <t>Veterinary/Animal Health Technologies/Technicians.</t>
  </si>
  <si>
    <t>Computer Programming.</t>
  </si>
  <si>
    <t>Data Processing.</t>
  </si>
  <si>
    <t>Computer Systems Analysis.</t>
  </si>
  <si>
    <t>Computer/Information Technology Administration and Management.</t>
  </si>
  <si>
    <t>Cosmetology and Related Personal Grooming Services.</t>
  </si>
  <si>
    <t>Teaching Assistants/Aides.</t>
  </si>
  <si>
    <t>Electromechanical Technologies/Technicians.</t>
  </si>
  <si>
    <t>Environmental Control Technologies/Technicians.</t>
  </si>
  <si>
    <t>Energy Systems Technologies/Technicians.</t>
  </si>
  <si>
    <t>Foods, Nutrition, and Related Services.</t>
  </si>
  <si>
    <t>Biomathematics, Bioinformatics, and Computational Biology.</t>
  </si>
  <si>
    <t>Chemistry.</t>
  </si>
  <si>
    <t>Security Science and Technology.</t>
  </si>
  <si>
    <t>Electrical and Power Transmission Installers.</t>
  </si>
  <si>
    <t>Building/Construction Finishing, Management, and Inspection.</t>
  </si>
  <si>
    <t>Plumbing and Related Water Supply Services.</t>
  </si>
  <si>
    <t>Heating, Air Conditioning, Ventilation and Refrigeration Maintenance Technology/Technician (HAC, HACR, HVAC, HVACR).</t>
  </si>
  <si>
    <t>Heavy/Industrial Equipment Maintenance Technologies/Technicians.</t>
  </si>
  <si>
    <t>Precision Systems Maintenance and Repair Technologies/Technicians.</t>
  </si>
  <si>
    <t>Energy Systems Maintenance and Repair Technologies/Technicians.</t>
  </si>
  <si>
    <t>Ground Transportation.</t>
  </si>
  <si>
    <t>Marine Transportation.</t>
  </si>
  <si>
    <t>Dental Support Services and Allied Professions.</t>
  </si>
  <si>
    <t>Health and Medical Administrative Services.</t>
  </si>
  <si>
    <t>Allied Health and Medical Assisting Services.</t>
  </si>
  <si>
    <t>Allied Health Diagnostic, Intervention, and Treatment Professions.</t>
  </si>
  <si>
    <t>Clinical/Medical Laboratory Science/Research and Allied Professions.</t>
  </si>
  <si>
    <t>Mental and Social Health Services and Allied Professions.</t>
  </si>
  <si>
    <t>Ophthalmic and Optometric Support Services and Allied Professions.</t>
  </si>
  <si>
    <t>Medical Illustration and Informatics.</t>
  </si>
  <si>
    <t>Dietetics and Clinical Nutrition Services.</t>
  </si>
  <si>
    <t>Somatic Bodywork and Related Therapeutic Services.</t>
  </si>
  <si>
    <t>Registered Nursing, Nursing Administration, Nursing Research and Clinical Nursing.</t>
  </si>
  <si>
    <t>Practical Nursing, Vocational Nursing and Nursing Assistants.</t>
  </si>
  <si>
    <t>Accounting and Related Services.</t>
  </si>
  <si>
    <t>* For each college's region, see table beginning in cell A60</t>
  </si>
  <si>
    <t>Agricultural Mechanization.</t>
  </si>
  <si>
    <t>Architectural Sciences and Technology.</t>
  </si>
  <si>
    <t>Teacher Education and Professional Development, Specific Subject Areas.</t>
  </si>
  <si>
    <t>Aerospace, Aeronautical, and Astronautical/Space Engineering.</t>
  </si>
  <si>
    <t>Electrical/Electronic Engineering Technologies/Technicians.</t>
  </si>
  <si>
    <t>Industrial Production Technologies/Technicians.</t>
  </si>
  <si>
    <t>Quality Control and Safety Technologies/Technicians.</t>
  </si>
  <si>
    <t>Mechanical Engineering Related Technologies/Technicians.</t>
  </si>
  <si>
    <t>Engineering-Related Technologies/Technicians.</t>
  </si>
  <si>
    <t>Computer Engineering Technologies/Technicians.</t>
  </si>
  <si>
    <t>Drafting/Design Engineering Technologies/Technicians.</t>
  </si>
  <si>
    <t>Engineering-Related Fields.</t>
  </si>
  <si>
    <t>Pharmacology and Toxicology.</t>
  </si>
  <si>
    <t>Military Systems and Maintenance Technology.</t>
  </si>
  <si>
    <t>Carpenters.</t>
  </si>
  <si>
    <t>Vehicle Maintenance and Repair Technologies/Technicians.</t>
  </si>
  <si>
    <t>Health Aides/Attendants/Orderlies.</t>
  </si>
  <si>
    <t>Movement and Mind-Body Therapies and Education.</t>
  </si>
  <si>
    <t>Bilingual, Multilingual, and Multicultural Education.</t>
  </si>
  <si>
    <t>Teacher Education and Professional Development, Specific Levels and Methods.</t>
  </si>
  <si>
    <t>Teaching English or French as a Second or Foreign Language.</t>
  </si>
  <si>
    <t>Human Development, Family Studies, and Related Services.</t>
  </si>
  <si>
    <t>Sports, Kinesiology, and Physical Education/Fitness.</t>
  </si>
  <si>
    <t>Non-Professional Legal Studies.</t>
  </si>
  <si>
    <t>Legal Support Services.</t>
  </si>
  <si>
    <t>Electrical/Electronics Maintenance and Repair Technologies/Technicians.</t>
  </si>
  <si>
    <t>Natural Resources Conservation and Research.</t>
  </si>
  <si>
    <t>Forestry.</t>
  </si>
  <si>
    <t>Atmospheric Sciences and Meteorology.</t>
  </si>
  <si>
    <t>Materials Sciences.</t>
  </si>
  <si>
    <t>Nuclear and Industrial Radiologic Technologies/Technicians.</t>
  </si>
  <si>
    <t>Physical Science Technologies/Technicians.</t>
  </si>
  <si>
    <t>Criminal Justice and Corrections.</t>
  </si>
  <si>
    <t>Precision Metal Working.</t>
  </si>
  <si>
    <t>Agricultural Business and Management</t>
  </si>
  <si>
    <t>Veterinary/Animal Health Technologies/Technicians</t>
  </si>
  <si>
    <t>Computer Programming</t>
  </si>
  <si>
    <t>Computer Systems Analysis</t>
  </si>
  <si>
    <t>Computer/Information Technology Administration and Management</t>
  </si>
  <si>
    <t>Cosmetology and Related Personal Grooming Services</t>
  </si>
  <si>
    <t>Bilingual, Multilingual, and Multicultural Education</t>
  </si>
  <si>
    <t>Special Education and Teaching</t>
  </si>
  <si>
    <t>Teacher Education and Professional Development, Specific Levels and Methods</t>
  </si>
  <si>
    <t>Teacher Education and Professional Development, Specific Subject Areas</t>
  </si>
  <si>
    <t>Teaching English or French as a Second or Foreign Language</t>
  </si>
  <si>
    <t>Electromechanical and Instrumentation and Maintenance Technologies/Technicians</t>
  </si>
  <si>
    <t>Environmental Control Technologies/Technicians</t>
  </si>
  <si>
    <t>Energy Systems Technologies/Technicians</t>
  </si>
  <si>
    <t>Foods, Nutrition, and Related Services</t>
  </si>
  <si>
    <t>Human Development, Family Studies, and Related Services</t>
  </si>
  <si>
    <t>Nutrition Sciences</t>
  </si>
  <si>
    <t>Criminal Justice and Corrections</t>
  </si>
  <si>
    <t>Security Science and Technology</t>
  </si>
  <si>
    <t>Electrical and Power Transmission Installers</t>
  </si>
  <si>
    <t>Building/Construction Finishing, Management, and Inspection</t>
  </si>
  <si>
    <t>Plumbing and Related Water Supply Services</t>
  </si>
  <si>
    <t>Heating, Air Conditioning, Ventilation and Refrigeration Maintenance Technology/Techn</t>
  </si>
  <si>
    <t>Heavy/Industrial Equipment Maintenance Technologies</t>
  </si>
  <si>
    <t>Precision Systems Maintenance and Repair Technologies</t>
  </si>
  <si>
    <t>Energy Systems Maintenance and Repair Technologies/Technicians</t>
  </si>
  <si>
    <t>Ground Transportation</t>
  </si>
  <si>
    <t>Marine Transportation</t>
  </si>
  <si>
    <t>Dental Support Services and Allied Professions</t>
  </si>
  <si>
    <t>Health and Medical Administrative Services</t>
  </si>
  <si>
    <t>Allied Health and Medical Assisting Services</t>
  </si>
  <si>
    <t>Allied Health Diagnostic, Intervention, and Treatment Professions</t>
  </si>
  <si>
    <t>Clinical/Medical Laboratory Science/Research and Allied Professions</t>
  </si>
  <si>
    <t>Mental and Social Health Services and Allied Professions</t>
  </si>
  <si>
    <t>Ophthalmic and Optometric Support Services and Allied Professions</t>
  </si>
  <si>
    <t>Health Aides/Attendants/Orderlies</t>
  </si>
  <si>
    <t>Dietetics and Clinical Nutrition Services</t>
  </si>
  <si>
    <t>Somatic Bodywork and Related Therapeutic Services</t>
  </si>
  <si>
    <t>Registered Nursing, Nursing Administration, Nursing Research and Clinical Nursing</t>
  </si>
  <si>
    <t>Practical Nursing, Vocational Nursing and Nursing Assistants</t>
  </si>
  <si>
    <t>Veterinary Administrative Services</t>
  </si>
  <si>
    <t>Graphic Communications</t>
  </si>
  <si>
    <t>Business Administration, Management and Operations</t>
  </si>
  <si>
    <t>Accounting and Related Services</t>
  </si>
  <si>
    <t>Business Operations Support and Assistant Services</t>
  </si>
  <si>
    <t>0182</t>
  </si>
  <si>
    <t>Agricultural Production Operations</t>
  </si>
  <si>
    <t>Applied Horticulture and Horticultural Business Services</t>
  </si>
  <si>
    <t>Animal Sciences</t>
  </si>
  <si>
    <t>Food Science and Technology</t>
  </si>
  <si>
    <t>Plant Sciences</t>
  </si>
  <si>
    <t>Real Estate Development</t>
  </si>
  <si>
    <t>Educational Assessment, Evaluation, and Research</t>
  </si>
  <si>
    <t>Teaching Assistants/Aides</t>
  </si>
  <si>
    <t>Anthrozoology</t>
  </si>
  <si>
    <t>General Sales, Merchandising and Related Marketing Operations</t>
  </si>
  <si>
    <t>Specialized Sales, Merchandising and Marketing Operations</t>
  </si>
  <si>
    <t>0103</t>
  </si>
  <si>
    <t>0106</t>
  </si>
  <si>
    <t>0109</t>
  </si>
  <si>
    <t>0110</t>
  </si>
  <si>
    <t>0111</t>
  </si>
  <si>
    <t>0410</t>
  </si>
  <si>
    <t>Agricultural Mechanization</t>
  </si>
  <si>
    <t>Industrial Production Technologies/Technicians</t>
  </si>
  <si>
    <t>Mechanical Engineering Related Technologies/Technicians</t>
  </si>
  <si>
    <t>Mechanics and Repairers, General</t>
  </si>
  <si>
    <t>Vehicle Maintenance and Repair Technologies</t>
  </si>
  <si>
    <t>Precision Metal Working</t>
  </si>
  <si>
    <t>Architectural Sciences and Technology</t>
  </si>
  <si>
    <t>Aerospace, Aeronautical and Astronautical Engineering</t>
  </si>
  <si>
    <t>Engineering Technology, General</t>
  </si>
  <si>
    <t>Civil Engineering Technologies/Technician</t>
  </si>
  <si>
    <t>Electrical Engineering Technologies/Technicians</t>
  </si>
  <si>
    <t>Quality Control and Safety Technologies/Technicians</t>
  </si>
  <si>
    <t>Construction Engineering Technologies</t>
  </si>
  <si>
    <t>Engineering-Related Technologies</t>
  </si>
  <si>
    <t>Computer Engineering Technologies/Technicians</t>
  </si>
  <si>
    <t>Drafting/Design Engineering Technologies/Technicians</t>
  </si>
  <si>
    <t>Engineering-Related Fields</t>
  </si>
  <si>
    <t>Pharmacology and Toxicology</t>
  </si>
  <si>
    <t>Military Systems and Maintenance Technology</t>
  </si>
  <si>
    <t>Carpenters</t>
  </si>
  <si>
    <t>Boilermaking/Boilermaker</t>
  </si>
  <si>
    <t>Electrical/Electronics Maintenance and Repair Technology</t>
  </si>
  <si>
    <t>Natural Resources Management and Policy</t>
  </si>
  <si>
    <t>Intelligence, Command Control and Information Operations</t>
  </si>
  <si>
    <t>0302</t>
  </si>
  <si>
    <t>Natural Resources Conservation and Research</t>
  </si>
  <si>
    <t>Forestry</t>
  </si>
  <si>
    <t>Nuclear Engineering Technologies/Technicians</t>
  </si>
  <si>
    <t>Sustainability Studies</t>
  </si>
  <si>
    <t>Environmental Geosciences</t>
  </si>
  <si>
    <t>Geography and Environmental Studies</t>
  </si>
  <si>
    <t>Atmospheric Sciences and Meteorology</t>
  </si>
  <si>
    <t>Chemistry</t>
  </si>
  <si>
    <t>Materials Sciences</t>
  </si>
  <si>
    <t>Science Technologies/Technicians, General</t>
  </si>
  <si>
    <t>Nuclear and Industrial Radiologic Technologies/Technicians</t>
  </si>
  <si>
    <t>Physical Science Technologies/Technicians</t>
  </si>
  <si>
    <t>Science Technologies/Technicians, Other</t>
  </si>
  <si>
    <t>FY24-5 High-Demand Fields for FY25 Funding</t>
  </si>
  <si>
    <t>* For each college's region, see table beginning in cell A59</t>
  </si>
  <si>
    <t>These lists will apply to all credentials actually conferred in FY 24 and FY 25; it does not affect initial forecasts of credential counts for FY24 or FY25.</t>
  </si>
  <si>
    <t>FY2024 Close-Out Adjustment</t>
  </si>
  <si>
    <t>THECB CCF website.</t>
  </si>
  <si>
    <t>FY 2025 TOTAL Foundation Payment with Close Out</t>
  </si>
  <si>
    <t>Fall Performance Tier* Payment w/ FY24 Close-out  by Oct 15</t>
  </si>
  <si>
    <r>
      <t xml:space="preserve">High-Demand Fields: A field in which an institution awards a credential that provides a graduate with specific skills and knowledge required for the graduate to be successful in a high-demand occupation, based on the list of high-demand fields as defined in </t>
    </r>
    <r>
      <rPr>
        <b/>
        <sz val="10"/>
        <color rgb="FF007882"/>
        <rFont val="Overpass"/>
      </rPr>
      <t>Chapter 13, Subchapter T</t>
    </r>
    <r>
      <rPr>
        <sz val="10"/>
        <color rgb="FF000000"/>
        <rFont val="Overpass"/>
      </rPr>
      <t xml:space="preserve"> of this part (relating to Community College Finance Program: High-Demand Fields), as approved by the</t>
    </r>
    <r>
      <rPr>
        <b/>
        <sz val="10"/>
        <color rgb="FF007882"/>
        <rFont val="Overpass"/>
      </rPr>
      <t xml:space="preserve"> Texas Higher Education Coordinating Board at the July Board Meeting</t>
    </r>
    <r>
      <rPr>
        <sz val="10"/>
        <color rgb="FF000000"/>
        <rFont val="Overpass"/>
      </rPr>
      <t>. </t>
    </r>
  </si>
  <si>
    <r>
      <t xml:space="preserve">High-Demand Fields: A field in which an institution awards a credential that provides a graduate with specific skills and knowledge required for the graduate to be successful in a high-demand occupation, based on the list of high-demand fields as defined in </t>
    </r>
    <r>
      <rPr>
        <b/>
        <sz val="10"/>
        <color rgb="FF007882"/>
        <rFont val="Overpass"/>
      </rPr>
      <t>Chapter 13, Subchapter T</t>
    </r>
    <r>
      <rPr>
        <sz val="10"/>
        <color rgb="FF000000"/>
        <rFont val="Overpass"/>
      </rPr>
      <t xml:space="preserve"> of this part (relating to Community College Finance Program: High-Demand Fields), as approved by</t>
    </r>
    <r>
      <rPr>
        <b/>
        <sz val="10"/>
        <color rgb="FF007882"/>
        <rFont val="Overpass"/>
      </rPr>
      <t xml:space="preserve"> the Texas Higher Education Coordinating Board at the July Board Meetings</t>
    </r>
    <r>
      <rPr>
        <sz val="10"/>
        <color rgb="FF000000"/>
        <rFont val="Overpass"/>
      </rPr>
      <t>. </t>
    </r>
  </si>
  <si>
    <t>FY25 Foundation</t>
  </si>
  <si>
    <t>2024 FP</t>
  </si>
  <si>
    <t>FY 2025
Perf Tier w/FY24 Actuals</t>
  </si>
  <si>
    <t>FY 2025
Dynamic Adj</t>
  </si>
  <si>
    <t>Spring Performance Tier* Payment by Feb 15 w/Dynamic Adjustment</t>
  </si>
  <si>
    <t>2025 FP</t>
  </si>
  <si>
    <t>TOTAL Occupational Skills Award</t>
  </si>
  <si>
    <t>TOTAL Certificate</t>
  </si>
  <si>
    <t xml:space="preserve">TOTAL Associate Degree </t>
  </si>
  <si>
    <t>FY 2023
Formula Funding
(Formula+Rider 26)</t>
  </si>
  <si>
    <t>FY 2025
Performance Tier*</t>
  </si>
  <si>
    <t xml:space="preserve">FY 2025 TOTAL Payment </t>
  </si>
  <si>
    <t>*Includes close-out adjustment for FY2024 data corrections and assumes FY25 supplemental legislative appropriations.</t>
  </si>
  <si>
    <t xml:space="preserve">
Percent Change</t>
  </si>
  <si>
    <t>Community College Formula Funding - Fiscal Year 2025 with Dynamic Adjustment</t>
  </si>
  <si>
    <t>Fiscal Year 2024 Outcome Counts</t>
  </si>
  <si>
    <t>FY 2025 Foundation
Performance Tier</t>
  </si>
  <si>
    <t>Dynamic Adjustment</t>
  </si>
  <si>
    <t>Funding paid to a college in February equal to the positive difference (as applicable) between its performance tier funding recalculated with prior year data and its performance tier funding as originally calculated for the Foundation Payment.</t>
  </si>
  <si>
    <t>Community College Formula Funding - Fiscal Year 2025 Dynamic Adjustment*</t>
  </si>
  <si>
    <t>*Amounts in the Formula Expenses table to the left represent the calculation of FY25 funding using FY24 actual data. Since these calculations include lower funding amounts for colleges whose net performance funding decreased when FY24 actual data were incorporated, whereas the dynamic adjustment applies only to colleges whose funding increased, these amounts are lower than the funding that will be disbursed in FY25. Funding reductions due to the incorporation of FY24 data are applied to the first payment of FY26.</t>
  </si>
  <si>
    <t>Community College Formula Funding - FY 2025 Dynamic Adjustment Three-Pay Schedule</t>
  </si>
  <si>
    <t>*Includes Transition Funding and the FY24 Close Out</t>
  </si>
  <si>
    <t>FY 2024 Weighted Outcome Completions</t>
  </si>
  <si>
    <t xml:space="preserve">New FY25 Foundation Pmt </t>
  </si>
  <si>
    <t>FY25 Foundation Payment (Total 3 pmts)</t>
  </si>
  <si>
    <t>FY25 Paid Performance</t>
  </si>
  <si>
    <t>Actual payment:</t>
  </si>
  <si>
    <t>positives</t>
  </si>
  <si>
    <t>negatives</t>
  </si>
  <si>
    <t>Diff at Dyn Adj (only positives paid)</t>
  </si>
  <si>
    <t>New FY25 Projected Settle-Up as of V3 (w/ OSA corrections made on 09/02/25)</t>
  </si>
  <si>
    <t>Difference between pre- and post- 09/2025 OSA corrections</t>
  </si>
  <si>
    <t>PRIOR FY25 Projected Settle-Up as of V2</t>
  </si>
  <si>
    <t>Community College Formula Funding Model -- FY 2025 Projected Settle-Up Adjustment</t>
  </si>
  <si>
    <t>FY25 Projected Settle-Up Adjustment*</t>
  </si>
  <si>
    <t>*Amounts in the FY25 Projected Settle-Up Adjustment columns represent the recalculation of FY25 funding using FY24 actual data. For each college, the projected settle-up equals the difference (whether positive or negative) between these recalculated figures and the sum of performance funding disbursed for FY25 to date. Funding adjustments due to the incorporation of FY24 data are applied to the first payment of FY26.</t>
  </si>
  <si>
    <t>Community College Formula Funding - FY 2025 Projected Settle-Up Adjustment</t>
  </si>
  <si>
    <t>Amounts in the Formula Expenses table to the left represent the calculation of FY25 funding using FY24 actual data. Since these calculations include lower funding amounts for colleges whose net performance funding decreased when FY24 actual data were incorporated, whereas the dynamic adjustment applies only to colleges whose funding increased, these amounts are lower than the funding that was disbursed in FY25. Funding reductions due to the incorporation of FY24 data are applied to the first payment of FY26.</t>
  </si>
  <si>
    <t>FY 2025 Projected Settle-Up Adjustment</t>
  </si>
  <si>
    <t>This file performs the calculations necessary to determine allocations of formula funding for all Texas public junior college ("community college") districts for the FY 2025 Projected Settle-up Adjustment, which is an input to the October payment of FY 2026 formula funding. The Projected Settle-Up Adjustment amounts can be found in column M of the "Summary" tab.
It includes the FY 2024 close-out adjustment based on the recalculation of FY 24 funding using corrected data; see the file "FY24 CC Funding Model_Close Out", available on the THECB CCF website linked below, for more information. This page contains a high-level overview of the formula structure, a table of contents, and a glossary of terms and acronyms. Please direct any questions to Emily Schmidt: emily.schmidt@highered.texas.gov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</si>
</sst>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1">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quot;$&quot;#,##0"/>
    <numFmt numFmtId="166" formatCode="_(&quot;$&quot;* #,##0_);_(&quot;$&quot;* \(#,##0\);_(&quot;$&quot;* &quot;-&quot;??_);_(@_)"/>
    <numFmt numFmtId="167" formatCode="000000"/>
    <numFmt numFmtId="168" formatCode="##0.00"/>
    <numFmt numFmtId="169" formatCode="##,###,##0"/>
    <numFmt numFmtId="170" formatCode="00"/>
    <numFmt numFmtId="171" formatCode="_(* #,##0.0_);_(* \(#,##0.0\);_(* &quot;-&quot;??_);_(@_)"/>
    <numFmt numFmtId="172" formatCode="#,##0.0%;[Black]\(#,##0.0%\)"/>
    <numFmt numFmtId="173" formatCode="#,##0.00%_);\(#,##0.00%\)"/>
    <numFmt numFmtId="174" formatCode="_(&quot;$&quot;* #,##0.000000_);_(&quot;$&quot;* \(#,##0.000000\);_(&quot;$&quot;* &quot;-&quot;??_);_(@_)"/>
    <numFmt numFmtId="175" formatCode="#,##0.0"/>
    <numFmt numFmtId="176" formatCode="0.0%"/>
    <numFmt numFmtId="177" formatCode="0.00000"/>
    <numFmt numFmtId="178" formatCode="_(&quot;$&quot;* #,##0.0_);_(&quot;$&quot;* \(#,##0.0\);_(&quot;$&quot;* &quot;-&quot;?_);_(@_)"/>
    <numFmt numFmtId="179" formatCode="_(* #,##0.0000000_);_(* \(#,##0.0000000\);_(* &quot;-&quot;??_);_(@_)"/>
    <numFmt numFmtId="180" formatCode="0.0000"/>
  </numFmts>
  <fonts count="68">
    <font>
      <sz val="11"/>
      <color theme="1"/>
      <name val="Calibri"/>
      <family val="2"/>
      <scheme val="minor"/>
    </font>
    <font>
      <sz val="10"/>
      <color theme="1"/>
      <name val="Tahoma"/>
      <family val="2"/>
    </font>
    <font>
      <sz val="10"/>
      <color theme="1"/>
      <name val="Tahoma"/>
      <family val="2"/>
    </font>
    <font>
      <sz val="10"/>
      <color theme="1"/>
      <name val="Tahoma"/>
      <family val="2"/>
    </font>
    <font>
      <sz val="11"/>
      <color theme="1"/>
      <name val="Calibri"/>
      <family val="2"/>
      <scheme val="minor"/>
    </font>
    <font>
      <sz val="12"/>
      <name val="Arial"/>
      <family val="2"/>
    </font>
    <font>
      <sz val="10"/>
      <name val="Arial"/>
      <family val="2"/>
    </font>
    <font>
      <sz val="11"/>
      <color indexed="8"/>
      <name val="Calibri"/>
      <family val="2"/>
    </font>
    <font>
      <sz val="10"/>
      <name val="MS Sans Serif"/>
      <family val="2"/>
    </font>
    <font>
      <sz val="9"/>
      <color indexed="81"/>
      <name val="Tahoma"/>
      <family val="2"/>
    </font>
    <font>
      <b/>
      <sz val="11"/>
      <color theme="1"/>
      <name val="Calibri"/>
      <family val="2"/>
      <scheme val="minor"/>
    </font>
    <font>
      <sz val="8"/>
      <name val="Calibri"/>
      <family val="2"/>
      <scheme val="minor"/>
    </font>
    <font>
      <b/>
      <sz val="10"/>
      <color theme="1"/>
      <name val="Overpass"/>
    </font>
    <font>
      <sz val="10"/>
      <color theme="1"/>
      <name val="Overpass"/>
    </font>
    <font>
      <b/>
      <sz val="10"/>
      <color theme="0"/>
      <name val="Overpass"/>
    </font>
    <font>
      <sz val="11"/>
      <color theme="1"/>
      <name val="Overpass"/>
    </font>
    <font>
      <b/>
      <sz val="11"/>
      <color theme="0"/>
      <name val="Overpass"/>
    </font>
    <font>
      <sz val="10"/>
      <color theme="0"/>
      <name val="Overpass"/>
    </font>
    <font>
      <b/>
      <sz val="10"/>
      <name val="Overpass"/>
    </font>
    <font>
      <sz val="10"/>
      <name val="Overpass"/>
    </font>
    <font>
      <b/>
      <sz val="11"/>
      <color theme="1"/>
      <name val="Overpass"/>
    </font>
    <font>
      <sz val="11"/>
      <color theme="0"/>
      <name val="Calibri"/>
      <family val="2"/>
      <scheme val="minor"/>
    </font>
    <font>
      <sz val="11"/>
      <color theme="0"/>
      <name val="Overpass"/>
    </font>
    <font>
      <i/>
      <sz val="11"/>
      <color theme="1"/>
      <name val="Overpass"/>
    </font>
    <font>
      <b/>
      <i/>
      <sz val="11"/>
      <color theme="1"/>
      <name val="Overpass"/>
    </font>
    <font>
      <sz val="11"/>
      <color rgb="FF000000"/>
      <name val="Overpass"/>
    </font>
    <font>
      <b/>
      <sz val="11"/>
      <color rgb="FF000000"/>
      <name val="Overpass"/>
    </font>
    <font>
      <vertAlign val="superscript"/>
      <sz val="11"/>
      <color theme="1"/>
      <name val="Overpass"/>
    </font>
    <font>
      <b/>
      <sz val="11"/>
      <name val="Overpass"/>
    </font>
    <font>
      <sz val="11"/>
      <name val="Overpass"/>
    </font>
    <font>
      <i/>
      <sz val="10"/>
      <name val="Overpass"/>
    </font>
    <font>
      <sz val="11"/>
      <color theme="1"/>
      <name val="Besley ExtraBold"/>
    </font>
    <font>
      <sz val="11"/>
      <color theme="1"/>
      <name val="Besley"/>
    </font>
    <font>
      <b/>
      <sz val="11"/>
      <color theme="1"/>
      <name val="Besley ExtraBold"/>
    </font>
    <font>
      <b/>
      <sz val="10"/>
      <color rgb="FFFFFFFF"/>
      <name val="Besley"/>
    </font>
    <font>
      <b/>
      <sz val="11"/>
      <color theme="1"/>
      <name val="Besley"/>
    </font>
    <font>
      <b/>
      <i/>
      <sz val="11"/>
      <color theme="0"/>
      <name val="Calibri"/>
      <family val="2"/>
      <scheme val="minor"/>
    </font>
    <font>
      <i/>
      <sz val="11"/>
      <color theme="0"/>
      <name val="Overpass"/>
    </font>
    <font>
      <sz val="10"/>
      <color rgb="FF000000"/>
      <name val="Overpass"/>
    </font>
    <font>
      <b/>
      <sz val="10"/>
      <color rgb="FFFFFFFF"/>
      <name val="Overpass"/>
    </font>
    <font>
      <b/>
      <vertAlign val="superscript"/>
      <sz val="11"/>
      <color theme="0"/>
      <name val="Overpass"/>
    </font>
    <font>
      <sz val="10"/>
      <color theme="1"/>
      <name val="Besley"/>
    </font>
    <font>
      <b/>
      <sz val="10"/>
      <color theme="1"/>
      <name val="Besley"/>
    </font>
    <font>
      <b/>
      <sz val="12"/>
      <color theme="0"/>
      <name val="Overpass"/>
    </font>
    <font>
      <b/>
      <sz val="11"/>
      <color theme="0"/>
      <name val="Besley"/>
    </font>
    <font>
      <vertAlign val="superscript"/>
      <sz val="10"/>
      <color theme="1"/>
      <name val="Overpass"/>
    </font>
    <font>
      <i/>
      <sz val="10"/>
      <color theme="1"/>
      <name val="Overpass"/>
    </font>
    <font>
      <u/>
      <sz val="11"/>
      <color theme="10"/>
      <name val="Calibri"/>
      <family val="2"/>
      <scheme val="minor"/>
    </font>
    <font>
      <u/>
      <sz val="11"/>
      <color theme="10"/>
      <name val="Overpass"/>
    </font>
    <font>
      <u/>
      <sz val="11"/>
      <color theme="0"/>
      <name val="Besley"/>
    </font>
    <font>
      <i/>
      <sz val="11"/>
      <color theme="1"/>
      <name val="Calibri"/>
      <family val="2"/>
      <scheme val="minor"/>
    </font>
    <font>
      <sz val="11"/>
      <color rgb="FFFF0000"/>
      <name val="Overpass"/>
    </font>
    <font>
      <sz val="10"/>
      <color rgb="FFFF0000"/>
      <name val="Overpass"/>
    </font>
    <font>
      <i/>
      <sz val="11"/>
      <color rgb="FFFF0000"/>
      <name val="Overpass"/>
    </font>
    <font>
      <i/>
      <sz val="11"/>
      <name val="Calibri"/>
      <family val="2"/>
      <scheme val="minor"/>
    </font>
    <font>
      <b/>
      <i/>
      <sz val="11"/>
      <color theme="0"/>
      <name val="Overpass"/>
    </font>
    <font>
      <b/>
      <sz val="10"/>
      <color rgb="FF007882"/>
      <name val="Overpass"/>
    </font>
    <font>
      <b/>
      <sz val="14"/>
      <color theme="0"/>
      <name val="Besley"/>
    </font>
    <font>
      <sz val="10"/>
      <color theme="1" tint="0.249977111117893"/>
      <name val="Calibri"/>
      <family val="2"/>
      <scheme val="minor"/>
    </font>
    <font>
      <sz val="10"/>
      <color theme="1" tint="0.249977111117893"/>
      <name val="Overpass"/>
    </font>
    <font>
      <sz val="11"/>
      <name val="Besley"/>
    </font>
    <font>
      <sz val="11"/>
      <color rgb="FFFF0000"/>
      <name val="Calibri"/>
      <family val="2"/>
      <scheme val="minor"/>
    </font>
    <font>
      <b/>
      <sz val="9"/>
      <color indexed="81"/>
      <name val="Tahoma"/>
      <family val="2"/>
    </font>
    <font>
      <sz val="14"/>
      <color theme="1"/>
      <name val="Overpass"/>
    </font>
    <font>
      <vertAlign val="superscript"/>
      <sz val="14"/>
      <color theme="1"/>
      <name val="Overpass"/>
    </font>
    <font>
      <b/>
      <sz val="14"/>
      <color theme="4" tint="-0.499984740745262"/>
      <name val="Besley"/>
    </font>
    <font>
      <b/>
      <i/>
      <sz val="12"/>
      <color theme="1"/>
      <name val="Overpass"/>
    </font>
    <font>
      <b/>
      <sz val="12"/>
      <color theme="0"/>
      <name val="Besley"/>
    </font>
  </fonts>
  <fills count="37">
    <fill>
      <patternFill patternType="none"/>
    </fill>
    <fill>
      <patternFill patternType="gray125"/>
    </fill>
    <fill>
      <patternFill patternType="solid">
        <fgColor theme="9" tint="0.59996337778862885"/>
        <bgColor indexed="64"/>
      </patternFill>
    </fill>
    <fill>
      <patternFill patternType="solid">
        <fgColor theme="3" tint="-0.499984740745262"/>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rgb="FF0070C0"/>
        <bgColor indexed="64"/>
      </patternFill>
    </fill>
    <fill>
      <patternFill patternType="solid">
        <fgColor rgb="FFFFFF99"/>
        <bgColor indexed="64"/>
      </patternFill>
    </fill>
    <fill>
      <patternFill patternType="solid">
        <fgColor theme="0"/>
        <bgColor rgb="FF000000"/>
      </patternFill>
    </fill>
    <fill>
      <patternFill patternType="solid">
        <fgColor theme="0"/>
        <bgColor indexed="64"/>
      </patternFill>
    </fill>
    <fill>
      <patternFill patternType="solid">
        <fgColor theme="0" tint="-0.249977111117893"/>
        <bgColor indexed="64"/>
      </patternFill>
    </fill>
    <fill>
      <patternFill patternType="solid">
        <fgColor theme="1"/>
        <bgColor indexed="64"/>
      </patternFill>
    </fill>
    <fill>
      <patternFill patternType="solid">
        <fgColor theme="0" tint="-0.14999847407452621"/>
        <bgColor indexed="64"/>
      </patternFill>
    </fill>
    <fill>
      <patternFill patternType="solid">
        <fgColor rgb="FFCCFFCC"/>
        <bgColor indexed="64"/>
      </patternFill>
    </fill>
    <fill>
      <patternFill patternType="solid">
        <fgColor rgb="FF99FF99"/>
        <bgColor indexed="64"/>
      </patternFill>
    </fill>
    <fill>
      <patternFill patternType="solid">
        <fgColor theme="4" tint="-0.249977111117893"/>
        <bgColor indexed="64"/>
      </patternFill>
    </fill>
    <fill>
      <patternFill patternType="solid">
        <fgColor theme="3" tint="-0.499984740745262"/>
        <bgColor rgb="FF000000"/>
      </patternFill>
    </fill>
    <fill>
      <patternFill patternType="solid">
        <fgColor theme="4" tint="0.79998168889431442"/>
        <bgColor indexed="64"/>
      </patternFill>
    </fill>
    <fill>
      <patternFill patternType="solid">
        <fgColor theme="0" tint="-0.14999847407452621"/>
        <bgColor theme="0" tint="-0.14999847407452621"/>
      </patternFill>
    </fill>
    <fill>
      <patternFill patternType="solid">
        <fgColor theme="3"/>
        <bgColor indexed="64"/>
      </patternFill>
    </fill>
    <fill>
      <patternFill patternType="solid">
        <fgColor theme="3"/>
        <bgColor theme="4" tint="0.79998168889431442"/>
      </patternFill>
    </fill>
    <fill>
      <patternFill patternType="solid">
        <fgColor theme="0"/>
        <bgColor theme="0" tint="-0.14999847407452621"/>
      </patternFill>
    </fill>
    <fill>
      <patternFill patternType="solid">
        <fgColor theme="3" tint="0.79998168889431442"/>
        <bgColor indexed="64"/>
      </patternFill>
    </fill>
    <fill>
      <patternFill patternType="solid">
        <fgColor theme="0"/>
        <bgColor theme="4" tint="0.79998168889431442"/>
      </patternFill>
    </fill>
    <fill>
      <patternFill patternType="solid">
        <fgColor rgb="FF003E5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44546A"/>
        <bgColor indexed="64"/>
      </patternFill>
    </fill>
    <fill>
      <patternFill patternType="solid">
        <fgColor rgb="FF8497B0"/>
        <bgColor indexed="64"/>
      </patternFill>
    </fill>
    <fill>
      <patternFill patternType="solid">
        <fgColor theme="7" tint="-0.249977111117893"/>
        <bgColor indexed="64"/>
      </patternFill>
    </fill>
    <fill>
      <patternFill patternType="solid">
        <fgColor theme="6" tint="-0.499984740745262"/>
        <bgColor indexed="64"/>
      </patternFill>
    </fill>
    <fill>
      <patternFill patternType="solid">
        <fgColor theme="8" tint="-0.499984740745262"/>
        <bgColor indexed="64"/>
      </patternFill>
    </fill>
    <fill>
      <patternFill patternType="solid">
        <fgColor theme="5" tint="-0.499984740745262"/>
        <bgColor indexed="64"/>
      </patternFill>
    </fill>
    <fill>
      <patternFill patternType="solid">
        <fgColor theme="3" tint="0.39997558519241921"/>
        <bgColor indexed="64"/>
      </patternFill>
    </fill>
    <fill>
      <patternFill patternType="solid">
        <fgColor theme="8" tint="0.79998168889431442"/>
        <bgColor indexed="64"/>
      </patternFill>
    </fill>
    <fill>
      <patternFill patternType="solid">
        <fgColor rgb="FFFFFF00"/>
        <bgColor indexed="64"/>
      </patternFill>
    </fill>
    <fill>
      <patternFill patternType="solid">
        <fgColor theme="9" tint="-0.249977111117893"/>
        <bgColor indexed="64"/>
      </patternFill>
    </fill>
  </fills>
  <borders count="10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theme="0"/>
      </left>
      <right style="thin">
        <color theme="0"/>
      </right>
      <top style="thin">
        <color theme="0"/>
      </top>
      <bottom style="thin">
        <color indexed="64"/>
      </bottom>
      <diagonal/>
    </border>
    <border>
      <left/>
      <right style="thin">
        <color theme="0"/>
      </right>
      <top style="thin">
        <color theme="0"/>
      </top>
      <bottom style="thin">
        <color indexed="64"/>
      </bottom>
      <diagonal/>
    </border>
    <border>
      <left style="thin">
        <color theme="0"/>
      </left>
      <right/>
      <top style="thin">
        <color theme="0"/>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
      <left/>
      <right/>
      <top style="thin">
        <color theme="0"/>
      </top>
      <bottom style="thin">
        <color indexed="64"/>
      </bottom>
      <diagonal/>
    </border>
    <border>
      <left style="thin">
        <color theme="0"/>
      </left>
      <right style="thin">
        <color theme="0"/>
      </right>
      <top style="thin">
        <color theme="0"/>
      </top>
      <bottom style="thin">
        <color theme="0"/>
      </bottom>
      <diagonal/>
    </border>
    <border>
      <left/>
      <right/>
      <top/>
      <bottom style="thin">
        <color theme="0"/>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thin">
        <color theme="0"/>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top/>
      <bottom style="medium">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bottom style="thin">
        <color theme="1"/>
      </bottom>
      <diagonal/>
    </border>
    <border>
      <left/>
      <right/>
      <top style="thin">
        <color theme="1"/>
      </top>
      <bottom/>
      <diagonal/>
    </border>
    <border>
      <left/>
      <right style="thin">
        <color theme="1"/>
      </right>
      <top style="thin">
        <color theme="1"/>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theme="1"/>
      </right>
      <top/>
      <bottom/>
      <diagonal/>
    </border>
    <border>
      <left/>
      <right style="medium">
        <color indexed="64"/>
      </right>
      <top/>
      <bottom style="thin">
        <color theme="1"/>
      </bottom>
      <diagonal/>
    </border>
    <border>
      <left style="medium">
        <color indexed="64"/>
      </left>
      <right/>
      <top style="thin">
        <color theme="1"/>
      </top>
      <bottom/>
      <diagonal/>
    </border>
    <border>
      <left/>
      <right style="medium">
        <color indexed="64"/>
      </right>
      <top style="thin">
        <color indexed="64"/>
      </top>
      <bottom style="thin">
        <color indexed="64"/>
      </bottom>
      <diagonal/>
    </border>
    <border>
      <left style="medium">
        <color indexed="64"/>
      </left>
      <right/>
      <top style="thin">
        <color theme="1"/>
      </top>
      <bottom style="medium">
        <color indexed="64"/>
      </bottom>
      <diagonal/>
    </border>
    <border>
      <left/>
      <right/>
      <top style="thin">
        <color theme="1"/>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diagonal/>
    </border>
    <border>
      <left/>
      <right style="thin">
        <color theme="0"/>
      </right>
      <top/>
      <bottom style="thin">
        <color theme="0"/>
      </bottom>
      <diagonal/>
    </border>
    <border>
      <left/>
      <right/>
      <top style="thin">
        <color theme="0"/>
      </top>
      <bottom style="thin">
        <color theme="0"/>
      </bottom>
      <diagonal/>
    </border>
    <border>
      <left style="medium">
        <color theme="3"/>
      </left>
      <right/>
      <top/>
      <bottom/>
      <diagonal/>
    </border>
    <border>
      <left style="thin">
        <color theme="0"/>
      </left>
      <right style="thin">
        <color theme="0"/>
      </right>
      <top/>
      <bottom style="thin">
        <color theme="0"/>
      </bottom>
      <diagonal/>
    </border>
    <border>
      <left style="thin">
        <color theme="0"/>
      </left>
      <right style="thin">
        <color theme="0"/>
      </right>
      <top/>
      <bottom/>
      <diagonal/>
    </border>
    <border>
      <left style="thin">
        <color indexed="64"/>
      </left>
      <right style="medium">
        <color indexed="64"/>
      </right>
      <top style="thin">
        <color theme="1"/>
      </top>
      <bottom style="thin">
        <color indexed="64"/>
      </bottom>
      <diagonal/>
    </border>
    <border>
      <left style="medium">
        <color indexed="64"/>
      </left>
      <right style="medium">
        <color indexed="64"/>
      </right>
      <top/>
      <bottom/>
      <diagonal/>
    </border>
    <border>
      <left/>
      <right/>
      <top style="thin">
        <color theme="1"/>
      </top>
      <bottom style="thin">
        <color theme="1"/>
      </bottom>
      <diagonal/>
    </border>
    <border>
      <left style="medium">
        <color rgb="FF44546A"/>
      </left>
      <right/>
      <top/>
      <bottom/>
      <diagonal/>
    </border>
    <border>
      <left/>
      <right style="medium">
        <color rgb="FF44546A"/>
      </right>
      <top/>
      <bottom/>
      <diagonal/>
    </border>
    <border>
      <left style="medium">
        <color rgb="FF44546A"/>
      </left>
      <right/>
      <top/>
      <bottom style="medium">
        <color rgb="FF44546A"/>
      </bottom>
      <diagonal/>
    </border>
    <border>
      <left/>
      <right style="medium">
        <color rgb="FF44546A"/>
      </right>
      <top/>
      <bottom style="medium">
        <color rgb="FF44546A"/>
      </bottom>
      <diagonal/>
    </border>
    <border>
      <left style="medium">
        <color rgb="FF44546A"/>
      </left>
      <right/>
      <top style="medium">
        <color rgb="FF44546A"/>
      </top>
      <bottom/>
      <diagonal/>
    </border>
    <border>
      <left/>
      <right style="medium">
        <color rgb="FF44546A"/>
      </right>
      <top style="medium">
        <color rgb="FF44546A"/>
      </top>
      <bottom/>
      <diagonal/>
    </border>
    <border>
      <left/>
      <right/>
      <top/>
      <bottom style="medium">
        <color rgb="FF44546A"/>
      </bottom>
      <diagonal/>
    </border>
    <border>
      <left style="medium">
        <color rgb="FF8497B0"/>
      </left>
      <right/>
      <top style="medium">
        <color rgb="FF8497B0"/>
      </top>
      <bottom/>
      <diagonal/>
    </border>
    <border>
      <left/>
      <right style="medium">
        <color rgb="FF8497B0"/>
      </right>
      <top style="medium">
        <color rgb="FF8497B0"/>
      </top>
      <bottom/>
      <diagonal/>
    </border>
    <border>
      <left style="medium">
        <color rgb="FF8497B0"/>
      </left>
      <right style="thin">
        <color theme="0"/>
      </right>
      <top style="thin">
        <color theme="0"/>
      </top>
      <bottom style="thin">
        <color theme="0"/>
      </bottom>
      <diagonal/>
    </border>
    <border>
      <left style="thin">
        <color theme="0"/>
      </left>
      <right style="medium">
        <color rgb="FF8497B0"/>
      </right>
      <top style="thin">
        <color theme="0"/>
      </top>
      <bottom style="thin">
        <color theme="0"/>
      </bottom>
      <diagonal/>
    </border>
    <border>
      <left style="medium">
        <color rgb="FF8497B0"/>
      </left>
      <right/>
      <top/>
      <bottom style="medium">
        <color rgb="FF8497B0"/>
      </bottom>
      <diagonal/>
    </border>
    <border>
      <left/>
      <right style="medium">
        <color rgb="FF8497B0"/>
      </right>
      <top/>
      <bottom style="medium">
        <color rgb="FF8497B0"/>
      </bottom>
      <diagonal/>
    </border>
    <border>
      <left/>
      <right style="thin">
        <color theme="0"/>
      </right>
      <top/>
      <bottom/>
      <diagonal/>
    </border>
    <border>
      <left style="medium">
        <color rgb="FF8497B0"/>
      </left>
      <right/>
      <top style="medium">
        <color rgb="FF8497B0"/>
      </top>
      <bottom style="medium">
        <color theme="0"/>
      </bottom>
      <diagonal/>
    </border>
    <border>
      <left/>
      <right style="medium">
        <color rgb="FF8497B0"/>
      </right>
      <top style="medium">
        <color rgb="FF8497B0"/>
      </top>
      <bottom style="medium">
        <color theme="0"/>
      </bottom>
      <diagonal/>
    </border>
    <border>
      <left style="medium">
        <color rgb="FF8497B0"/>
      </left>
      <right style="thin">
        <color theme="0"/>
      </right>
      <top/>
      <bottom style="medium">
        <color rgb="FF8497B0"/>
      </bottom>
      <diagonal/>
    </border>
    <border>
      <left style="thin">
        <color theme="0"/>
      </left>
      <right style="medium">
        <color rgb="FF8497B0"/>
      </right>
      <top/>
      <bottom style="medium">
        <color rgb="FF8497B0"/>
      </bottom>
      <diagonal/>
    </border>
    <border>
      <left style="medium">
        <color rgb="FF8497B0"/>
      </left>
      <right/>
      <top/>
      <bottom/>
      <diagonal/>
    </border>
    <border>
      <left/>
      <right style="medium">
        <color rgb="FF8497B0"/>
      </right>
      <top/>
      <bottom/>
      <diagonal/>
    </border>
    <border>
      <left style="medium">
        <color rgb="FF003E52"/>
      </left>
      <right/>
      <top style="medium">
        <color rgb="FF003E52"/>
      </top>
      <bottom style="thin">
        <color rgb="FF44546A"/>
      </bottom>
      <diagonal/>
    </border>
    <border>
      <left/>
      <right/>
      <top style="medium">
        <color rgb="FF003E52"/>
      </top>
      <bottom style="thin">
        <color rgb="FF44546A"/>
      </bottom>
      <diagonal/>
    </border>
    <border>
      <left/>
      <right style="medium">
        <color rgb="FF003E52"/>
      </right>
      <top style="medium">
        <color rgb="FF003E52"/>
      </top>
      <bottom style="thin">
        <color rgb="FF44546A"/>
      </bottom>
      <diagonal/>
    </border>
    <border>
      <left style="medium">
        <color rgb="FF003E52"/>
      </left>
      <right/>
      <top/>
      <bottom/>
      <diagonal/>
    </border>
    <border>
      <left/>
      <right style="medium">
        <color rgb="FF003E52"/>
      </right>
      <top/>
      <bottom/>
      <diagonal/>
    </border>
    <border>
      <left style="medium">
        <color rgb="FF003E52"/>
      </left>
      <right/>
      <top/>
      <bottom style="medium">
        <color rgb="FF003E52"/>
      </bottom>
      <diagonal/>
    </border>
    <border>
      <left/>
      <right/>
      <top/>
      <bottom style="medium">
        <color rgb="FF003E52"/>
      </bottom>
      <diagonal/>
    </border>
    <border>
      <left/>
      <right style="medium">
        <color rgb="FF003E52"/>
      </right>
      <top/>
      <bottom style="medium">
        <color rgb="FF003E52"/>
      </bottom>
      <diagonal/>
    </border>
    <border>
      <left style="thin">
        <color indexed="64"/>
      </left>
      <right style="thin">
        <color theme="0"/>
      </right>
      <top style="thin">
        <color theme="0"/>
      </top>
      <bottom style="thin">
        <color indexed="64"/>
      </bottom>
      <diagonal/>
    </border>
  </borders>
  <cellStyleXfs count="27">
    <xf numFmtId="0" fontId="0" fillId="0" borderId="0"/>
    <xf numFmtId="43" fontId="4" fillId="0" borderId="0" applyFont="0" applyFill="0" applyBorder="0" applyAlignment="0" applyProtection="0"/>
    <xf numFmtId="37" fontId="5" fillId="0" borderId="0"/>
    <xf numFmtId="9" fontId="6"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8" fillId="0" borderId="0"/>
    <xf numFmtId="43" fontId="8" fillId="0" borderId="0" applyFont="0" applyFill="0" applyBorder="0" applyAlignment="0" applyProtection="0"/>
    <xf numFmtId="44" fontId="4" fillId="0" borderId="0" applyFont="0" applyFill="0" applyBorder="0" applyAlignment="0" applyProtection="0"/>
    <xf numFmtId="0" fontId="4" fillId="0" borderId="0"/>
    <xf numFmtId="43" fontId="4"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0" fontId="5" fillId="0" borderId="0"/>
    <xf numFmtId="0" fontId="4" fillId="0" borderId="0"/>
    <xf numFmtId="0" fontId="4" fillId="0" borderId="0"/>
    <xf numFmtId="0" fontId="4" fillId="0" borderId="0"/>
    <xf numFmtId="9" fontId="4" fillId="0" borderId="0" applyFont="0" applyFill="0" applyBorder="0" applyAlignment="0" applyProtection="0"/>
    <xf numFmtId="0" fontId="6" fillId="0" borderId="0"/>
    <xf numFmtId="0" fontId="3" fillId="0" borderId="0"/>
    <xf numFmtId="43" fontId="3" fillId="0" borderId="0" applyFont="0" applyFill="0" applyBorder="0" applyAlignment="0" applyProtection="0"/>
    <xf numFmtId="9" fontId="4" fillId="0" borderId="0" applyFont="0" applyFill="0" applyBorder="0" applyAlignment="0" applyProtection="0"/>
    <xf numFmtId="0" fontId="2" fillId="0" borderId="0"/>
    <xf numFmtId="43" fontId="2" fillId="0" borderId="0" applyFont="0" applyFill="0" applyBorder="0" applyAlignment="0" applyProtection="0"/>
    <xf numFmtId="43" fontId="1" fillId="0" borderId="0" applyFont="0" applyFill="0" applyBorder="0" applyAlignment="0" applyProtection="0"/>
    <xf numFmtId="0" fontId="1" fillId="0" borderId="0"/>
    <xf numFmtId="0" fontId="47" fillId="0" borderId="0" applyNumberFormat="0" applyFill="0" applyBorder="0" applyAlignment="0" applyProtection="0"/>
  </cellStyleXfs>
  <cellXfs count="726">
    <xf numFmtId="0" fontId="0" fillId="0" borderId="0" xfId="0"/>
    <xf numFmtId="0" fontId="2" fillId="0" borderId="0" xfId="22"/>
    <xf numFmtId="0" fontId="1" fillId="0" borderId="0" xfId="22" applyFont="1"/>
    <xf numFmtId="44" fontId="2" fillId="0" borderId="0" xfId="22" applyNumberFormat="1"/>
    <xf numFmtId="3" fontId="0" fillId="0" borderId="0" xfId="0" applyNumberFormat="1" applyAlignment="1">
      <alignment horizontal="right"/>
    </xf>
    <xf numFmtId="49" fontId="0" fillId="0" borderId="0" xfId="0" applyNumberFormat="1"/>
    <xf numFmtId="0" fontId="1" fillId="0" borderId="0" xfId="22" applyFont="1" applyAlignment="1">
      <alignment horizontal="right"/>
    </xf>
    <xf numFmtId="44" fontId="1" fillId="0" borderId="0" xfId="8" applyFont="1"/>
    <xf numFmtId="164" fontId="1" fillId="0" borderId="0" xfId="12" applyNumberFormat="1" applyFont="1"/>
    <xf numFmtId="166" fontId="1" fillId="0" borderId="0" xfId="8" applyNumberFormat="1" applyFont="1"/>
    <xf numFmtId="0" fontId="12" fillId="0" borderId="0" xfId="22" applyFont="1"/>
    <xf numFmtId="0" fontId="13" fillId="0" borderId="0" xfId="22" applyFont="1"/>
    <xf numFmtId="0" fontId="13" fillId="0" borderId="1" xfId="22" applyFont="1" applyBorder="1"/>
    <xf numFmtId="166" fontId="13" fillId="0" borderId="1" xfId="8" applyNumberFormat="1" applyFont="1" applyBorder="1"/>
    <xf numFmtId="166" fontId="13" fillId="0" borderId="0" xfId="8" applyNumberFormat="1" applyFont="1" applyFill="1" applyBorder="1"/>
    <xf numFmtId="166" fontId="13" fillId="0" borderId="0" xfId="8" applyNumberFormat="1" applyFont="1" applyBorder="1"/>
    <xf numFmtId="166" fontId="13" fillId="0" borderId="0" xfId="22" applyNumberFormat="1" applyFont="1"/>
    <xf numFmtId="0" fontId="20" fillId="0" borderId="0" xfId="0" applyFont="1"/>
    <xf numFmtId="0" fontId="15" fillId="0" borderId="0" xfId="0" applyFont="1"/>
    <xf numFmtId="0" fontId="16" fillId="3" borderId="1" xfId="0" applyFont="1" applyFill="1" applyBorder="1" applyAlignment="1">
      <alignment horizontal="center"/>
    </xf>
    <xf numFmtId="0" fontId="15" fillId="0" borderId="1" xfId="0" applyFont="1" applyBorder="1"/>
    <xf numFmtId="0" fontId="15" fillId="0" borderId="0" xfId="0" applyFont="1" applyAlignment="1">
      <alignment horizontal="center"/>
    </xf>
    <xf numFmtId="0" fontId="23" fillId="0" borderId="1" xfId="0" applyFont="1" applyBorder="1" applyAlignment="1">
      <alignment horizontal="center"/>
    </xf>
    <xf numFmtId="0" fontId="12" fillId="0" borderId="1" xfId="22" applyFont="1" applyBorder="1"/>
    <xf numFmtId="166" fontId="12" fillId="0" borderId="1" xfId="22" applyNumberFormat="1" applyFont="1" applyBorder="1"/>
    <xf numFmtId="167" fontId="20" fillId="0" borderId="0" xfId="9" applyNumberFormat="1" applyFont="1"/>
    <xf numFmtId="0" fontId="15" fillId="0" borderId="0" xfId="9" applyFont="1"/>
    <xf numFmtId="168" fontId="15" fillId="0" borderId="0" xfId="9" applyNumberFormat="1" applyFont="1" applyAlignment="1">
      <alignment horizontal="right"/>
    </xf>
    <xf numFmtId="169" fontId="15" fillId="0" borderId="0" xfId="9" applyNumberFormat="1" applyFont="1" applyAlignment="1">
      <alignment horizontal="right"/>
    </xf>
    <xf numFmtId="164" fontId="15" fillId="0" borderId="0" xfId="10" applyNumberFormat="1" applyFont="1" applyAlignment="1">
      <alignment horizontal="right"/>
    </xf>
    <xf numFmtId="167" fontId="15" fillId="0" borderId="1" xfId="9" applyNumberFormat="1" applyFont="1" applyBorder="1"/>
    <xf numFmtId="170" fontId="15" fillId="0" borderId="1" xfId="9" applyNumberFormat="1" applyFont="1" applyBorder="1"/>
    <xf numFmtId="44" fontId="15" fillId="0" borderId="1" xfId="9" applyNumberFormat="1" applyFont="1" applyBorder="1" applyAlignment="1">
      <alignment horizontal="right"/>
    </xf>
    <xf numFmtId="164" fontId="15" fillId="2" borderId="1" xfId="24" applyNumberFormat="1" applyFont="1" applyFill="1" applyBorder="1" applyAlignment="1">
      <alignment horizontal="right"/>
    </xf>
    <xf numFmtId="169" fontId="15" fillId="0" borderId="1" xfId="9" applyNumberFormat="1" applyFont="1" applyBorder="1" applyAlignment="1">
      <alignment horizontal="right"/>
    </xf>
    <xf numFmtId="166" fontId="15" fillId="0" borderId="1" xfId="10" applyNumberFormat="1" applyFont="1" applyBorder="1" applyAlignment="1">
      <alignment horizontal="right"/>
    </xf>
    <xf numFmtId="167" fontId="15" fillId="0" borderId="0" xfId="9" applyNumberFormat="1" applyFont="1"/>
    <xf numFmtId="170" fontId="15" fillId="0" borderId="0" xfId="9" applyNumberFormat="1" applyFont="1"/>
    <xf numFmtId="166" fontId="15" fillId="0" borderId="0" xfId="8" applyNumberFormat="1" applyFont="1" applyAlignment="1">
      <alignment horizontal="right"/>
    </xf>
    <xf numFmtId="165" fontId="15" fillId="0" borderId="0" xfId="10" applyNumberFormat="1" applyFont="1" applyBorder="1" applyAlignment="1">
      <alignment horizontal="right"/>
    </xf>
    <xf numFmtId="171" fontId="15" fillId="0" borderId="0" xfId="10" applyNumberFormat="1" applyFont="1" applyAlignment="1">
      <alignment horizontal="right"/>
    </xf>
    <xf numFmtId="167" fontId="27" fillId="0" borderId="0" xfId="9" applyNumberFormat="1" applyFont="1"/>
    <xf numFmtId="43" fontId="15" fillId="0" borderId="0" xfId="10" applyFont="1" applyAlignment="1">
      <alignment horizontal="right"/>
    </xf>
    <xf numFmtId="167" fontId="22" fillId="3" borderId="1" xfId="9" applyNumberFormat="1" applyFont="1" applyFill="1" applyBorder="1" applyAlignment="1">
      <alignment horizontal="left"/>
    </xf>
    <xf numFmtId="170" fontId="22" fillId="3" borderId="1" xfId="9" applyNumberFormat="1" applyFont="1" applyFill="1" applyBorder="1" applyAlignment="1">
      <alignment horizontal="left"/>
    </xf>
    <xf numFmtId="168" fontId="22" fillId="3" borderId="1" xfId="9" applyNumberFormat="1" applyFont="1" applyFill="1" applyBorder="1" applyAlignment="1">
      <alignment horizontal="left"/>
    </xf>
    <xf numFmtId="169" fontId="22" fillId="3" borderId="1" xfId="9" applyNumberFormat="1" applyFont="1" applyFill="1" applyBorder="1" applyAlignment="1">
      <alignment horizontal="left" wrapText="1"/>
    </xf>
    <xf numFmtId="164" fontId="22" fillId="3" borderId="1" xfId="10" applyNumberFormat="1" applyFont="1" applyFill="1" applyBorder="1" applyAlignment="1">
      <alignment horizontal="left" wrapText="1"/>
    </xf>
    <xf numFmtId="0" fontId="15" fillId="0" borderId="0" xfId="9" applyFont="1" applyAlignment="1">
      <alignment horizontal="left"/>
    </xf>
    <xf numFmtId="44" fontId="15" fillId="0" borderId="1" xfId="8" applyFont="1" applyBorder="1"/>
    <xf numFmtId="0" fontId="16" fillId="3" borderId="1" xfId="0" applyFont="1" applyFill="1" applyBorder="1"/>
    <xf numFmtId="0" fontId="16" fillId="3" borderId="1" xfId="0" applyFont="1" applyFill="1" applyBorder="1" applyAlignment="1">
      <alignment wrapText="1"/>
    </xf>
    <xf numFmtId="0" fontId="16" fillId="3" borderId="1" xfId="0" applyFont="1" applyFill="1" applyBorder="1" applyAlignment="1">
      <alignment horizontal="center" wrapText="1"/>
    </xf>
    <xf numFmtId="0" fontId="15" fillId="0" borderId="0" xfId="22" applyFont="1"/>
    <xf numFmtId="37" fontId="28" fillId="0" borderId="0" xfId="2" applyFont="1" applyAlignment="1">
      <alignment horizontal="centerContinuous"/>
    </xf>
    <xf numFmtId="37" fontId="28" fillId="0" borderId="0" xfId="2" applyFont="1" applyAlignment="1">
      <alignment horizontal="right"/>
    </xf>
    <xf numFmtId="173" fontId="15" fillId="0" borderId="0" xfId="3" applyNumberFormat="1" applyFont="1"/>
    <xf numFmtId="0" fontId="29" fillId="0" borderId="3" xfId="6" applyFont="1" applyBorder="1" applyAlignment="1">
      <alignment horizontal="center"/>
    </xf>
    <xf numFmtId="37" fontId="15" fillId="0" borderId="1" xfId="12" applyNumberFormat="1" applyFont="1" applyBorder="1"/>
    <xf numFmtId="42" fontId="15" fillId="0" borderId="1" xfId="8" applyNumberFormat="1" applyFont="1" applyBorder="1"/>
    <xf numFmtId="44" fontId="15" fillId="0" borderId="4" xfId="8" applyFont="1" applyBorder="1"/>
    <xf numFmtId="44" fontId="15" fillId="0" borderId="1" xfId="24" applyNumberFormat="1" applyFont="1" applyBorder="1"/>
    <xf numFmtId="44" fontId="15" fillId="0" borderId="0" xfId="22" applyNumberFormat="1" applyFont="1"/>
    <xf numFmtId="37" fontId="15" fillId="0" borderId="1" xfId="12" applyNumberFormat="1" applyFont="1" applyFill="1" applyBorder="1"/>
    <xf numFmtId="42" fontId="15" fillId="0" borderId="1" xfId="8" applyNumberFormat="1" applyFont="1" applyFill="1" applyBorder="1"/>
    <xf numFmtId="0" fontId="29" fillId="0" borderId="8" xfId="6" applyFont="1" applyBorder="1" applyAlignment="1">
      <alignment horizontal="center"/>
    </xf>
    <xf numFmtId="37" fontId="15" fillId="0" borderId="11" xfId="12" applyNumberFormat="1" applyFont="1" applyBorder="1"/>
    <xf numFmtId="42" fontId="15" fillId="0" borderId="11" xfId="8" applyNumberFormat="1" applyFont="1" applyBorder="1"/>
    <xf numFmtId="44" fontId="15" fillId="0" borderId="11" xfId="24" applyNumberFormat="1" applyFont="1" applyBorder="1"/>
    <xf numFmtId="44" fontId="15" fillId="0" borderId="9" xfId="8" applyFont="1" applyBorder="1"/>
    <xf numFmtId="0" fontId="15" fillId="0" borderId="0" xfId="22" applyFont="1" applyAlignment="1">
      <alignment horizontal="right"/>
    </xf>
    <xf numFmtId="3" fontId="15" fillId="0" borderId="0" xfId="12" applyNumberFormat="1" applyFont="1"/>
    <xf numFmtId="42" fontId="15" fillId="0" borderId="0" xfId="8" applyNumberFormat="1" applyFont="1"/>
    <xf numFmtId="44" fontId="15" fillId="0" borderId="0" xfId="8" applyFont="1"/>
    <xf numFmtId="44" fontId="13" fillId="0" borderId="12" xfId="8" applyFont="1" applyFill="1" applyBorder="1"/>
    <xf numFmtId="174" fontId="13" fillId="0" borderId="0" xfId="22" applyNumberFormat="1" applyFont="1"/>
    <xf numFmtId="171" fontId="13" fillId="0" borderId="1" xfId="23" applyNumberFormat="1" applyFont="1" applyBorder="1"/>
    <xf numFmtId="171" fontId="13" fillId="0" borderId="1" xfId="23" applyNumberFormat="1" applyFont="1" applyFill="1" applyBorder="1"/>
    <xf numFmtId="0" fontId="17" fillId="3" borderId="6" xfId="22" applyFont="1" applyFill="1" applyBorder="1" applyAlignment="1">
      <alignment horizontal="center" wrapText="1"/>
    </xf>
    <xf numFmtId="0" fontId="17" fillId="3" borderId="5" xfId="22" applyFont="1" applyFill="1" applyBorder="1" applyAlignment="1">
      <alignment horizontal="center" wrapText="1"/>
    </xf>
    <xf numFmtId="0" fontId="14" fillId="3" borderId="5" xfId="22" applyFont="1" applyFill="1" applyBorder="1" applyAlignment="1">
      <alignment horizontal="center" wrapText="1"/>
    </xf>
    <xf numFmtId="167" fontId="15" fillId="0" borderId="0" xfId="9" applyNumberFormat="1" applyFont="1" applyAlignment="1">
      <alignment vertical="top" wrapText="1"/>
    </xf>
    <xf numFmtId="0" fontId="16" fillId="5" borderId="1" xfId="0" applyFont="1" applyFill="1" applyBorder="1" applyAlignment="1">
      <alignment wrapText="1"/>
    </xf>
    <xf numFmtId="0" fontId="16" fillId="6" borderId="1" xfId="0" applyFont="1" applyFill="1" applyBorder="1" applyAlignment="1">
      <alignment wrapText="1"/>
    </xf>
    <xf numFmtId="0" fontId="20" fillId="0" borderId="0" xfId="0" applyFont="1" applyAlignment="1">
      <alignment horizontal="center"/>
    </xf>
    <xf numFmtId="0" fontId="16" fillId="3" borderId="0" xfId="0" applyFont="1" applyFill="1" applyAlignment="1">
      <alignment horizontal="left"/>
    </xf>
    <xf numFmtId="175" fontId="16" fillId="3" borderId="0" xfId="0" applyNumberFormat="1" applyFont="1" applyFill="1" applyAlignment="1">
      <alignment horizontal="left"/>
    </xf>
    <xf numFmtId="0" fontId="20" fillId="3" borderId="0" xfId="0" applyFont="1" applyFill="1"/>
    <xf numFmtId="0" fontId="26" fillId="3" borderId="0" xfId="0" applyFont="1" applyFill="1"/>
    <xf numFmtId="1" fontId="20" fillId="3" borderId="0" xfId="0" applyNumberFormat="1" applyFont="1" applyFill="1"/>
    <xf numFmtId="0" fontId="25" fillId="0" borderId="0" xfId="0" applyFont="1"/>
    <xf numFmtId="1" fontId="15" fillId="0" borderId="0" xfId="0" applyNumberFormat="1" applyFont="1"/>
    <xf numFmtId="175" fontId="15" fillId="0" borderId="0" xfId="0" applyNumberFormat="1" applyFont="1"/>
    <xf numFmtId="164" fontId="20" fillId="0" borderId="0" xfId="1" applyNumberFormat="1" applyFont="1"/>
    <xf numFmtId="164" fontId="26" fillId="0" borderId="0" xfId="1" applyNumberFormat="1" applyFont="1"/>
    <xf numFmtId="0" fontId="18" fillId="0" borderId="0" xfId="0" applyFont="1" applyAlignment="1">
      <alignment horizontal="center" wrapText="1"/>
    </xf>
    <xf numFmtId="0" fontId="29" fillId="0" borderId="0" xfId="0" applyFont="1"/>
    <xf numFmtId="2" fontId="28" fillId="0" borderId="0" xfId="0" applyNumberFormat="1" applyFont="1" applyAlignment="1">
      <alignment wrapText="1"/>
    </xf>
    <xf numFmtId="166" fontId="15" fillId="7" borderId="1" xfId="8" applyNumberFormat="1" applyFont="1" applyFill="1" applyBorder="1"/>
    <xf numFmtId="0" fontId="15" fillId="7" borderId="1" xfId="0" applyFont="1" applyFill="1" applyBorder="1"/>
    <xf numFmtId="2" fontId="15" fillId="7" borderId="1" xfId="0" applyNumberFormat="1" applyFont="1" applyFill="1" applyBorder="1"/>
    <xf numFmtId="164" fontId="15" fillId="7" borderId="1" xfId="1" applyNumberFormat="1" applyFont="1" applyFill="1" applyBorder="1"/>
    <xf numFmtId="44" fontId="15" fillId="7" borderId="1" xfId="8" applyFont="1" applyFill="1" applyBorder="1"/>
    <xf numFmtId="166" fontId="12" fillId="0" borderId="1" xfId="23" applyNumberFormat="1" applyFont="1" applyBorder="1"/>
    <xf numFmtId="0" fontId="13" fillId="0" borderId="16" xfId="22" applyFont="1" applyBorder="1"/>
    <xf numFmtId="166" fontId="13" fillId="0" borderId="16" xfId="8" applyNumberFormat="1" applyFont="1" applyBorder="1"/>
    <xf numFmtId="166" fontId="12" fillId="0" borderId="11" xfId="8" applyNumberFormat="1" applyFont="1" applyBorder="1"/>
    <xf numFmtId="166" fontId="12" fillId="0" borderId="11" xfId="8" applyNumberFormat="1" applyFont="1" applyFill="1" applyBorder="1"/>
    <xf numFmtId="0" fontId="17" fillId="3" borderId="7" xfId="22" applyFont="1" applyFill="1" applyBorder="1" applyAlignment="1">
      <alignment horizontal="center" wrapText="1"/>
    </xf>
    <xf numFmtId="0" fontId="15" fillId="0" borderId="0" xfId="0" applyFont="1" applyAlignment="1">
      <alignment horizontal="left"/>
    </xf>
    <xf numFmtId="0" fontId="15" fillId="0" borderId="0" xfId="0" applyFont="1" applyAlignment="1">
      <alignment vertical="top"/>
    </xf>
    <xf numFmtId="49" fontId="15" fillId="0" borderId="1" xfId="0" applyNumberFormat="1" applyFont="1" applyBorder="1"/>
    <xf numFmtId="0" fontId="15" fillId="0" borderId="1" xfId="0" applyFont="1" applyBorder="1" applyAlignment="1">
      <alignment horizontal="center"/>
    </xf>
    <xf numFmtId="44" fontId="15" fillId="0" borderId="1" xfId="0" applyNumberFormat="1" applyFont="1" applyBorder="1" applyAlignment="1">
      <alignment horizontal="center"/>
    </xf>
    <xf numFmtId="44" fontId="15" fillId="0" borderId="15" xfId="0" applyNumberFormat="1" applyFont="1" applyBorder="1" applyAlignment="1">
      <alignment horizontal="center"/>
    </xf>
    <xf numFmtId="0" fontId="15" fillId="9" borderId="0" xfId="0" applyFont="1" applyFill="1"/>
    <xf numFmtId="0" fontId="13" fillId="0" borderId="20" xfId="22" applyFont="1" applyBorder="1"/>
    <xf numFmtId="0" fontId="13" fillId="0" borderId="15" xfId="22" applyFont="1" applyBorder="1"/>
    <xf numFmtId="166" fontId="13" fillId="0" borderId="15" xfId="8" applyNumberFormat="1" applyFont="1" applyFill="1" applyBorder="1"/>
    <xf numFmtId="166" fontId="13" fillId="0" borderId="15" xfId="8" applyNumberFormat="1" applyFont="1" applyBorder="1"/>
    <xf numFmtId="172" fontId="13" fillId="0" borderId="21" xfId="21" applyNumberFormat="1" applyFont="1" applyBorder="1"/>
    <xf numFmtId="0" fontId="13" fillId="4" borderId="22" xfId="22" applyFont="1" applyFill="1" applyBorder="1"/>
    <xf numFmtId="0" fontId="13" fillId="4" borderId="0" xfId="22" applyFont="1" applyFill="1"/>
    <xf numFmtId="166" fontId="13" fillId="4" borderId="0" xfId="23" applyNumberFormat="1" applyFont="1" applyFill="1" applyBorder="1"/>
    <xf numFmtId="166" fontId="13" fillId="4" borderId="0" xfId="8" applyNumberFormat="1" applyFont="1" applyFill="1" applyBorder="1"/>
    <xf numFmtId="172" fontId="13" fillId="4" borderId="23" xfId="21" applyNumberFormat="1" applyFont="1" applyFill="1" applyBorder="1"/>
    <xf numFmtId="0" fontId="13" fillId="0" borderId="22" xfId="22" applyFont="1" applyBorder="1"/>
    <xf numFmtId="172" fontId="13" fillId="0" borderId="23" xfId="21" applyNumberFormat="1" applyFont="1" applyBorder="1"/>
    <xf numFmtId="0" fontId="13" fillId="4" borderId="24" xfId="22" applyFont="1" applyFill="1" applyBorder="1"/>
    <xf numFmtId="0" fontId="13" fillId="4" borderId="13" xfId="22" applyFont="1" applyFill="1" applyBorder="1"/>
    <xf numFmtId="166" fontId="13" fillId="4" borderId="13" xfId="23" applyNumberFormat="1" applyFont="1" applyFill="1" applyBorder="1"/>
    <xf numFmtId="166" fontId="13" fillId="4" borderId="13" xfId="8" applyNumberFormat="1" applyFont="1" applyFill="1" applyBorder="1"/>
    <xf numFmtId="172" fontId="13" fillId="4" borderId="25" xfId="21" applyNumberFormat="1" applyFont="1" applyFill="1" applyBorder="1"/>
    <xf numFmtId="0" fontId="12" fillId="0" borderId="10" xfId="22" applyFont="1" applyBorder="1"/>
    <xf numFmtId="0" fontId="12" fillId="0" borderId="17" xfId="22" applyFont="1" applyBorder="1"/>
    <xf numFmtId="166" fontId="12" fillId="0" borderId="17" xfId="22" applyNumberFormat="1" applyFont="1" applyBorder="1"/>
    <xf numFmtId="166" fontId="12" fillId="0" borderId="17" xfId="8" applyNumberFormat="1" applyFont="1" applyBorder="1"/>
    <xf numFmtId="172" fontId="12" fillId="0" borderId="2" xfId="21" applyNumberFormat="1" applyFont="1" applyBorder="1"/>
    <xf numFmtId="166" fontId="19" fillId="0" borderId="15" xfId="8" applyNumberFormat="1" applyFont="1" applyFill="1" applyBorder="1"/>
    <xf numFmtId="166" fontId="30" fillId="0" borderId="15" xfId="8" applyNumberFormat="1" applyFont="1" applyFill="1" applyBorder="1"/>
    <xf numFmtId="166" fontId="19" fillId="4" borderId="0" xfId="8" applyNumberFormat="1" applyFont="1" applyFill="1" applyBorder="1"/>
    <xf numFmtId="166" fontId="19" fillId="0" borderId="0" xfId="8" applyNumberFormat="1" applyFont="1" applyFill="1" applyBorder="1"/>
    <xf numFmtId="166" fontId="19" fillId="4" borderId="13" xfId="8" applyNumberFormat="1" applyFont="1" applyFill="1" applyBorder="1"/>
    <xf numFmtId="166" fontId="30" fillId="4" borderId="13" xfId="8" applyNumberFormat="1" applyFont="1" applyFill="1" applyBorder="1"/>
    <xf numFmtId="0" fontId="13" fillId="0" borderId="10" xfId="22" applyFont="1" applyBorder="1"/>
    <xf numFmtId="166" fontId="13" fillId="0" borderId="17" xfId="22" applyNumberFormat="1" applyFont="1" applyBorder="1"/>
    <xf numFmtId="172" fontId="13" fillId="0" borderId="2" xfId="21" applyNumberFormat="1" applyFont="1" applyBorder="1"/>
    <xf numFmtId="43" fontId="15" fillId="0" borderId="15" xfId="0" applyNumberFormat="1" applyFont="1" applyBorder="1"/>
    <xf numFmtId="4" fontId="15" fillId="0" borderId="15" xfId="0" applyNumberFormat="1" applyFont="1" applyBorder="1"/>
    <xf numFmtId="2" fontId="15" fillId="0" borderId="15" xfId="0" applyNumberFormat="1" applyFont="1" applyBorder="1"/>
    <xf numFmtId="0" fontId="15" fillId="0" borderId="15" xfId="0" applyFont="1" applyBorder="1"/>
    <xf numFmtId="164" fontId="15" fillId="0" borderId="15" xfId="0" applyNumberFormat="1" applyFont="1" applyBorder="1"/>
    <xf numFmtId="166" fontId="15" fillId="0" borderId="15" xfId="8" applyNumberFormat="1" applyFont="1" applyBorder="1"/>
    <xf numFmtId="166" fontId="15" fillId="0" borderId="21" xfId="8" applyNumberFormat="1" applyFont="1" applyBorder="1"/>
    <xf numFmtId="43" fontId="15" fillId="4" borderId="0" xfId="0" applyNumberFormat="1" applyFont="1" applyFill="1"/>
    <xf numFmtId="4" fontId="15" fillId="4" borderId="0" xfId="0" applyNumberFormat="1" applyFont="1" applyFill="1"/>
    <xf numFmtId="2" fontId="15" fillId="4" borderId="0" xfId="0" applyNumberFormat="1" applyFont="1" applyFill="1"/>
    <xf numFmtId="0" fontId="15" fillId="4" borderId="0" xfId="0" applyFont="1" applyFill="1"/>
    <xf numFmtId="164" fontId="15" fillId="4" borderId="0" xfId="0" applyNumberFormat="1" applyFont="1" applyFill="1"/>
    <xf numFmtId="166" fontId="15" fillId="4" borderId="0" xfId="8" applyNumberFormat="1" applyFont="1" applyFill="1" applyBorder="1"/>
    <xf numFmtId="166" fontId="15" fillId="4" borderId="23" xfId="8" applyNumberFormat="1" applyFont="1" applyFill="1" applyBorder="1"/>
    <xf numFmtId="43" fontId="15" fillId="0" borderId="0" xfId="0" applyNumberFormat="1" applyFont="1"/>
    <xf numFmtId="4" fontId="15" fillId="0" borderId="0" xfId="0" applyNumberFormat="1" applyFont="1"/>
    <xf numFmtId="2" fontId="15" fillId="0" borderId="0" xfId="0" applyNumberFormat="1" applyFont="1"/>
    <xf numFmtId="164" fontId="15" fillId="0" borderId="0" xfId="0" applyNumberFormat="1" applyFont="1"/>
    <xf numFmtId="166" fontId="15" fillId="0" borderId="0" xfId="8" applyNumberFormat="1" applyFont="1" applyBorder="1"/>
    <xf numFmtId="166" fontId="15" fillId="0" borderId="23" xfId="8" applyNumberFormat="1" applyFont="1" applyBorder="1"/>
    <xf numFmtId="43" fontId="15" fillId="4" borderId="13" xfId="0" applyNumberFormat="1" applyFont="1" applyFill="1" applyBorder="1"/>
    <xf numFmtId="4" fontId="15" fillId="4" borderId="13" xfId="0" applyNumberFormat="1" applyFont="1" applyFill="1" applyBorder="1"/>
    <xf numFmtId="2" fontId="15" fillId="4" borderId="13" xfId="0" applyNumberFormat="1" applyFont="1" applyFill="1" applyBorder="1"/>
    <xf numFmtId="0" fontId="15" fillId="4" borderId="13" xfId="0" applyFont="1" applyFill="1" applyBorder="1"/>
    <xf numFmtId="164" fontId="15" fillId="4" borderId="13" xfId="0" applyNumberFormat="1" applyFont="1" applyFill="1" applyBorder="1"/>
    <xf numFmtId="166" fontId="15" fillId="4" borderId="13" xfId="8" applyNumberFormat="1" applyFont="1" applyFill="1" applyBorder="1"/>
    <xf numFmtId="166" fontId="15" fillId="4" borderId="25" xfId="8" applyNumberFormat="1" applyFont="1" applyFill="1" applyBorder="1"/>
    <xf numFmtId="164" fontId="20" fillId="0" borderId="17" xfId="0" applyNumberFormat="1" applyFont="1" applyBorder="1"/>
    <xf numFmtId="164" fontId="20" fillId="0" borderId="2" xfId="0" applyNumberFormat="1" applyFont="1" applyBorder="1"/>
    <xf numFmtId="43" fontId="15" fillId="0" borderId="15" xfId="1" applyFont="1" applyBorder="1"/>
    <xf numFmtId="43" fontId="15" fillId="4" borderId="0" xfId="1" applyFont="1" applyFill="1" applyBorder="1"/>
    <xf numFmtId="43" fontId="15" fillId="0" borderId="0" xfId="1" applyFont="1" applyBorder="1"/>
    <xf numFmtId="167" fontId="15" fillId="0" borderId="0" xfId="9" applyNumberFormat="1" applyFont="1" applyAlignment="1">
      <alignment horizontal="left"/>
    </xf>
    <xf numFmtId="166" fontId="15" fillId="0" borderId="14" xfId="10" applyNumberFormat="1" applyFont="1" applyBorder="1" applyAlignment="1">
      <alignment horizontal="right"/>
    </xf>
    <xf numFmtId="44" fontId="15" fillId="0" borderId="14" xfId="9" applyNumberFormat="1" applyFont="1" applyBorder="1" applyAlignment="1">
      <alignment horizontal="right"/>
    </xf>
    <xf numFmtId="164" fontId="15" fillId="2" borderId="14" xfId="24" applyNumberFormat="1" applyFont="1" applyFill="1" applyBorder="1" applyAlignment="1">
      <alignment horizontal="right"/>
    </xf>
    <xf numFmtId="169" fontId="15" fillId="0" borderId="14" xfId="9" applyNumberFormat="1" applyFont="1" applyBorder="1" applyAlignment="1">
      <alignment horizontal="right"/>
    </xf>
    <xf numFmtId="168" fontId="20" fillId="0" borderId="15" xfId="9" applyNumberFormat="1" applyFont="1" applyBorder="1" applyAlignment="1">
      <alignment horizontal="right"/>
    </xf>
    <xf numFmtId="169" fontId="20" fillId="0" borderId="15" xfId="9" applyNumberFormat="1" applyFont="1" applyBorder="1" applyAlignment="1">
      <alignment horizontal="right"/>
    </xf>
    <xf numFmtId="166" fontId="20" fillId="0" borderId="15" xfId="10" applyNumberFormat="1" applyFont="1" applyBorder="1" applyAlignment="1">
      <alignment horizontal="right"/>
    </xf>
    <xf numFmtId="166" fontId="20" fillId="0" borderId="15" xfId="8" applyNumberFormat="1" applyFont="1" applyBorder="1" applyAlignment="1">
      <alignment horizontal="right"/>
    </xf>
    <xf numFmtId="0" fontId="20" fillId="10" borderId="14" xfId="0" applyFont="1" applyFill="1" applyBorder="1" applyAlignment="1">
      <alignment horizontal="center"/>
    </xf>
    <xf numFmtId="4" fontId="15" fillId="10" borderId="12" xfId="0" applyNumberFormat="1" applyFont="1" applyFill="1" applyBorder="1"/>
    <xf numFmtId="164" fontId="20" fillId="10" borderId="16" xfId="0" applyNumberFormat="1" applyFont="1" applyFill="1" applyBorder="1"/>
    <xf numFmtId="0" fontId="31" fillId="9" borderId="0" xfId="0" applyFont="1" applyFill="1"/>
    <xf numFmtId="166" fontId="15" fillId="9" borderId="0" xfId="8" applyNumberFormat="1" applyFont="1" applyFill="1" applyAlignment="1"/>
    <xf numFmtId="166" fontId="15" fillId="9" borderId="0" xfId="8" applyNumberFormat="1" applyFont="1" applyFill="1"/>
    <xf numFmtId="0" fontId="33" fillId="9" borderId="0" xfId="0" applyFont="1" applyFill="1"/>
    <xf numFmtId="166" fontId="33" fillId="9" borderId="0" xfId="8" applyNumberFormat="1" applyFont="1" applyFill="1" applyBorder="1"/>
    <xf numFmtId="0" fontId="35" fillId="9" borderId="0" xfId="0" applyFont="1" applyFill="1" applyAlignment="1">
      <alignment wrapText="1"/>
    </xf>
    <xf numFmtId="0" fontId="36" fillId="11" borderId="0" xfId="0" applyFont="1" applyFill="1" applyAlignment="1">
      <alignment horizontal="center" vertical="center" wrapText="1"/>
    </xf>
    <xf numFmtId="166" fontId="37" fillId="9" borderId="0" xfId="8" applyNumberFormat="1" applyFont="1" applyFill="1" applyBorder="1" applyAlignment="1">
      <alignment horizontal="center" wrapText="1"/>
    </xf>
    <xf numFmtId="166" fontId="37" fillId="11" borderId="22" xfId="8" quotePrefix="1" applyNumberFormat="1" applyFont="1" applyFill="1" applyBorder="1" applyAlignment="1">
      <alignment horizontal="center" wrapText="1"/>
    </xf>
    <xf numFmtId="166" fontId="37" fillId="11" borderId="0" xfId="8" quotePrefix="1" applyNumberFormat="1" applyFont="1" applyFill="1" applyBorder="1" applyAlignment="1">
      <alignment horizontal="center" wrapText="1"/>
    </xf>
    <xf numFmtId="166" fontId="37" fillId="11" borderId="23" xfId="8" quotePrefix="1" applyNumberFormat="1" applyFont="1" applyFill="1" applyBorder="1" applyAlignment="1">
      <alignment horizontal="center" wrapText="1"/>
    </xf>
    <xf numFmtId="166" fontId="37" fillId="11" borderId="22" xfId="8" applyNumberFormat="1" applyFont="1" applyFill="1" applyBorder="1" applyAlignment="1">
      <alignment horizontal="center" wrapText="1"/>
    </xf>
    <xf numFmtId="0" fontId="15" fillId="9" borderId="0" xfId="0" applyFont="1" applyFill="1" applyAlignment="1">
      <alignment horizontal="center" wrapText="1"/>
    </xf>
    <xf numFmtId="0" fontId="38" fillId="0" borderId="17" xfId="0" applyFont="1" applyBorder="1"/>
    <xf numFmtId="6" fontId="38" fillId="9" borderId="0" xfId="0" applyNumberFormat="1" applyFont="1" applyFill="1"/>
    <xf numFmtId="166" fontId="38" fillId="0" borderId="10" xfId="8" applyNumberFormat="1" applyFont="1" applyBorder="1" applyAlignment="1">
      <alignment horizontal="center"/>
    </xf>
    <xf numFmtId="176" fontId="38" fillId="0" borderId="17" xfId="21" applyNumberFormat="1" applyFont="1" applyBorder="1" applyAlignment="1">
      <alignment horizontal="center"/>
    </xf>
    <xf numFmtId="166" fontId="38" fillId="0" borderId="10" xfId="8" applyNumberFormat="1" applyFont="1" applyBorder="1"/>
    <xf numFmtId="166" fontId="15" fillId="9" borderId="0" xfId="0" applyNumberFormat="1" applyFont="1" applyFill="1"/>
    <xf numFmtId="0" fontId="38" fillId="12" borderId="17" xfId="0" applyFont="1" applyFill="1" applyBorder="1"/>
    <xf numFmtId="166" fontId="38" fillId="12" borderId="10" xfId="8" applyNumberFormat="1" applyFont="1" applyFill="1" applyBorder="1" applyAlignment="1">
      <alignment horizontal="center"/>
    </xf>
    <xf numFmtId="176" fontId="38" fillId="12" borderId="17" xfId="21" applyNumberFormat="1" applyFont="1" applyFill="1" applyBorder="1" applyAlignment="1">
      <alignment horizontal="center"/>
    </xf>
    <xf numFmtId="166" fontId="38" fillId="12" borderId="10" xfId="8" applyNumberFormat="1" applyFont="1" applyFill="1" applyBorder="1"/>
    <xf numFmtId="166" fontId="39" fillId="8" borderId="0" xfId="8" applyNumberFormat="1" applyFont="1" applyFill="1" applyBorder="1" applyAlignment="1">
      <alignment horizontal="center" wrapText="1"/>
    </xf>
    <xf numFmtId="166" fontId="15" fillId="9" borderId="0" xfId="8" applyNumberFormat="1" applyFont="1" applyFill="1" applyBorder="1"/>
    <xf numFmtId="164" fontId="38" fillId="0" borderId="2" xfId="1" applyNumberFormat="1" applyFont="1" applyBorder="1" applyAlignment="1">
      <alignment horizontal="center" wrapText="1"/>
    </xf>
    <xf numFmtId="0" fontId="13" fillId="0" borderId="0" xfId="22" applyFont="1" applyAlignment="1">
      <alignment horizontal="right"/>
    </xf>
    <xf numFmtId="0" fontId="13" fillId="7" borderId="1" xfId="22" applyFont="1" applyFill="1" applyBorder="1"/>
    <xf numFmtId="176" fontId="38" fillId="0" borderId="17" xfId="21" applyNumberFormat="1" applyFont="1" applyBorder="1" applyAlignment="1">
      <alignment horizontal="center" wrapText="1"/>
    </xf>
    <xf numFmtId="0" fontId="16" fillId="3" borderId="10" xfId="0" applyFont="1" applyFill="1" applyBorder="1" applyAlignment="1">
      <alignment horizontal="center" wrapText="1"/>
    </xf>
    <xf numFmtId="0" fontId="16" fillId="10" borderId="12" xfId="0" applyFont="1" applyFill="1" applyBorder="1" applyAlignment="1">
      <alignment horizontal="center" wrapText="1"/>
    </xf>
    <xf numFmtId="0" fontId="16" fillId="3" borderId="2" xfId="0" applyFont="1" applyFill="1" applyBorder="1" applyAlignment="1">
      <alignment horizontal="center" wrapText="1"/>
    </xf>
    <xf numFmtId="164" fontId="38" fillId="0" borderId="2" xfId="1" applyNumberFormat="1" applyFont="1" applyBorder="1" applyAlignment="1">
      <alignment horizontal="center" vertical="center" wrapText="1"/>
    </xf>
    <xf numFmtId="43" fontId="38" fillId="0" borderId="17" xfId="1" applyFont="1" applyBorder="1" applyAlignment="1">
      <alignment horizontal="center" wrapText="1"/>
    </xf>
    <xf numFmtId="176" fontId="38" fillId="12" borderId="17" xfId="21" applyNumberFormat="1" applyFont="1" applyFill="1" applyBorder="1" applyAlignment="1">
      <alignment horizontal="center" wrapText="1"/>
    </xf>
    <xf numFmtId="164" fontId="38" fillId="12" borderId="17" xfId="1" applyNumberFormat="1" applyFont="1" applyFill="1" applyBorder="1" applyAlignment="1">
      <alignment horizontal="center" wrapText="1"/>
    </xf>
    <xf numFmtId="164" fontId="38" fillId="0" borderId="17" xfId="1" applyNumberFormat="1" applyFont="1" applyBorder="1" applyAlignment="1">
      <alignment horizontal="center" wrapText="1"/>
    </xf>
    <xf numFmtId="164" fontId="38" fillId="12" borderId="2" xfId="1" applyNumberFormat="1" applyFont="1" applyFill="1" applyBorder="1" applyAlignment="1">
      <alignment horizontal="center" wrapText="1"/>
    </xf>
    <xf numFmtId="164" fontId="38" fillId="12" borderId="2" xfId="1" applyNumberFormat="1" applyFont="1" applyFill="1" applyBorder="1" applyAlignment="1">
      <alignment horizontal="center" vertical="center" wrapText="1"/>
    </xf>
    <xf numFmtId="166" fontId="15" fillId="0" borderId="0" xfId="8" applyNumberFormat="1" applyFont="1" applyFill="1" applyBorder="1"/>
    <xf numFmtId="0" fontId="24" fillId="0" borderId="0" xfId="0" applyFont="1" applyAlignment="1">
      <alignment horizontal="center"/>
    </xf>
    <xf numFmtId="0" fontId="15" fillId="13" borderId="1" xfId="0" applyFont="1" applyFill="1" applyBorder="1"/>
    <xf numFmtId="166" fontId="15" fillId="13" borderId="1" xfId="8" applyNumberFormat="1" applyFont="1" applyFill="1" applyBorder="1"/>
    <xf numFmtId="10" fontId="15" fillId="13" borderId="1" xfId="21" applyNumberFormat="1" applyFont="1" applyFill="1" applyBorder="1"/>
    <xf numFmtId="0" fontId="15" fillId="14" borderId="1" xfId="0" applyFont="1" applyFill="1" applyBorder="1"/>
    <xf numFmtId="166" fontId="15" fillId="14" borderId="1" xfId="8" applyNumberFormat="1" applyFont="1" applyFill="1" applyBorder="1"/>
    <xf numFmtId="10" fontId="15" fillId="14" borderId="1" xfId="21" applyNumberFormat="1" applyFont="1" applyFill="1" applyBorder="1"/>
    <xf numFmtId="0" fontId="15" fillId="13" borderId="1" xfId="0" applyFont="1" applyFill="1" applyBorder="1" applyAlignment="1">
      <alignment horizontal="center"/>
    </xf>
    <xf numFmtId="0" fontId="15" fillId="14" borderId="1" xfId="0" applyFont="1" applyFill="1" applyBorder="1" applyAlignment="1">
      <alignment horizontal="center"/>
    </xf>
    <xf numFmtId="0" fontId="35" fillId="0" borderId="0" xfId="0" applyFont="1"/>
    <xf numFmtId="0" fontId="32" fillId="0" borderId="0" xfId="0" applyFont="1"/>
    <xf numFmtId="0" fontId="35" fillId="0" borderId="0" xfId="22" applyFont="1"/>
    <xf numFmtId="0" fontId="35" fillId="0" borderId="0" xfId="25" applyFont="1"/>
    <xf numFmtId="0" fontId="35" fillId="0" borderId="0" xfId="0" applyFont="1" applyAlignment="1">
      <alignment horizontal="left" vertical="top"/>
    </xf>
    <xf numFmtId="0" fontId="32" fillId="0" borderId="0" xfId="0" applyFont="1" applyAlignment="1">
      <alignment horizontal="left"/>
    </xf>
    <xf numFmtId="167" fontId="35" fillId="0" borderId="0" xfId="9" applyNumberFormat="1" applyFont="1"/>
    <xf numFmtId="0" fontId="32" fillId="0" borderId="0" xfId="9" applyFont="1"/>
    <xf numFmtId="168" fontId="32" fillId="0" borderId="0" xfId="9" applyNumberFormat="1" applyFont="1" applyAlignment="1">
      <alignment horizontal="right"/>
    </xf>
    <xf numFmtId="169" fontId="32" fillId="0" borderId="0" xfId="9" applyNumberFormat="1" applyFont="1" applyAlignment="1">
      <alignment horizontal="right"/>
    </xf>
    <xf numFmtId="164" fontId="32" fillId="0" borderId="0" xfId="10" applyNumberFormat="1" applyFont="1" applyAlignment="1">
      <alignment horizontal="right"/>
    </xf>
    <xf numFmtId="0" fontId="41" fillId="0" borderId="0" xfId="0" applyFont="1"/>
    <xf numFmtId="0" fontId="42" fillId="0" borderId="0" xfId="22" applyFont="1"/>
    <xf numFmtId="0" fontId="41" fillId="0" borderId="0" xfId="22" applyFont="1"/>
    <xf numFmtId="166" fontId="20" fillId="0" borderId="0" xfId="0" applyNumberFormat="1" applyFont="1"/>
    <xf numFmtId="9" fontId="20" fillId="0" borderId="0" xfId="21" applyFont="1"/>
    <xf numFmtId="0" fontId="20" fillId="0" borderId="0" xfId="0" applyFont="1" applyAlignment="1">
      <alignment horizontal="right"/>
    </xf>
    <xf numFmtId="0" fontId="35" fillId="3" borderId="0" xfId="0" applyFont="1" applyFill="1" applyAlignment="1">
      <alignment wrapText="1"/>
    </xf>
    <xf numFmtId="166" fontId="37" fillId="9" borderId="0" xfId="8" applyNumberFormat="1" applyFont="1" applyFill="1" applyAlignment="1">
      <alignment horizontal="center" wrapText="1"/>
    </xf>
    <xf numFmtId="166" fontId="13" fillId="0" borderId="0" xfId="8" applyNumberFormat="1" applyFont="1"/>
    <xf numFmtId="0" fontId="12" fillId="4" borderId="22" xfId="22" applyFont="1" applyFill="1" applyBorder="1"/>
    <xf numFmtId="166" fontId="13" fillId="4" borderId="23" xfId="8" applyNumberFormat="1" applyFont="1" applyFill="1" applyBorder="1"/>
    <xf numFmtId="0" fontId="12" fillId="4" borderId="0" xfId="22" applyFont="1" applyFill="1"/>
    <xf numFmtId="166" fontId="12" fillId="4" borderId="0" xfId="8" applyNumberFormat="1" applyFont="1" applyFill="1" applyBorder="1"/>
    <xf numFmtId="166" fontId="12" fillId="4" borderId="23" xfId="8" applyNumberFormat="1" applyFont="1" applyFill="1" applyBorder="1"/>
    <xf numFmtId="166" fontId="12" fillId="12" borderId="13" xfId="8" applyNumberFormat="1" applyFont="1" applyFill="1" applyBorder="1"/>
    <xf numFmtId="0" fontId="16" fillId="3" borderId="14" xfId="0" applyFont="1" applyFill="1" applyBorder="1"/>
    <xf numFmtId="0" fontId="39" fillId="16" borderId="17" xfId="0" applyFont="1" applyFill="1" applyBorder="1" applyAlignment="1">
      <alignment horizontal="center" wrapText="1"/>
    </xf>
    <xf numFmtId="166" fontId="39" fillId="16" borderId="10" xfId="8" applyNumberFormat="1" applyFont="1" applyFill="1" applyBorder="1" applyAlignment="1">
      <alignment horizontal="center" wrapText="1"/>
    </xf>
    <xf numFmtId="176" fontId="39" fillId="16" borderId="17" xfId="21" applyNumberFormat="1" applyFont="1" applyFill="1" applyBorder="1" applyAlignment="1">
      <alignment horizontal="center" wrapText="1"/>
    </xf>
    <xf numFmtId="164" fontId="39" fillId="16" borderId="17" xfId="1" applyNumberFormat="1" applyFont="1" applyFill="1" applyBorder="1" applyAlignment="1">
      <alignment horizontal="center" wrapText="1"/>
    </xf>
    <xf numFmtId="164" fontId="39" fillId="16" borderId="2" xfId="1" applyNumberFormat="1" applyFont="1" applyFill="1" applyBorder="1" applyAlignment="1">
      <alignment horizontal="center" wrapText="1"/>
    </xf>
    <xf numFmtId="0" fontId="13" fillId="0" borderId="12" xfId="22" applyFont="1" applyBorder="1"/>
    <xf numFmtId="0" fontId="15" fillId="17" borderId="1" xfId="0" applyFont="1" applyFill="1" applyBorder="1"/>
    <xf numFmtId="166" fontId="15" fillId="17" borderId="1" xfId="8" applyNumberFormat="1" applyFont="1" applyFill="1" applyBorder="1"/>
    <xf numFmtId="0" fontId="15" fillId="17" borderId="1" xfId="0" applyFont="1" applyFill="1" applyBorder="1" applyAlignment="1">
      <alignment horizontal="center"/>
    </xf>
    <xf numFmtId="0" fontId="15" fillId="10" borderId="1" xfId="0" applyFont="1" applyFill="1" applyBorder="1"/>
    <xf numFmtId="166" fontId="15" fillId="10" borderId="1" xfId="8" applyNumberFormat="1" applyFont="1" applyFill="1" applyBorder="1"/>
    <xf numFmtId="10" fontId="15" fillId="10" borderId="1" xfId="21" applyNumberFormat="1" applyFont="1" applyFill="1" applyBorder="1"/>
    <xf numFmtId="0" fontId="15" fillId="10" borderId="1" xfId="0" applyFont="1" applyFill="1" applyBorder="1" applyAlignment="1">
      <alignment horizontal="center"/>
    </xf>
    <xf numFmtId="0" fontId="14" fillId="3" borderId="0" xfId="22" applyFont="1" applyFill="1" applyAlignment="1">
      <alignment horizontal="center"/>
    </xf>
    <xf numFmtId="166" fontId="15" fillId="4" borderId="0" xfId="8" applyNumberFormat="1" applyFont="1" applyFill="1"/>
    <xf numFmtId="0" fontId="12" fillId="9" borderId="0" xfId="22" applyFont="1" applyFill="1"/>
    <xf numFmtId="166" fontId="12" fillId="9" borderId="0" xfId="8" applyNumberFormat="1" applyFont="1" applyFill="1"/>
    <xf numFmtId="0" fontId="12" fillId="9" borderId="22" xfId="22" applyFont="1" applyFill="1" applyBorder="1"/>
    <xf numFmtId="166" fontId="12" fillId="9" borderId="0" xfId="8" applyNumberFormat="1" applyFont="1" applyFill="1" applyBorder="1"/>
    <xf numFmtId="166" fontId="12" fillId="4" borderId="0" xfId="8" applyNumberFormat="1" applyFont="1" applyFill="1"/>
    <xf numFmtId="0" fontId="13" fillId="9" borderId="0" xfId="22" applyFont="1" applyFill="1"/>
    <xf numFmtId="0" fontId="13" fillId="9" borderId="22" xfId="22" applyFont="1" applyFill="1" applyBorder="1"/>
    <xf numFmtId="166" fontId="13" fillId="9" borderId="0" xfId="8" applyNumberFormat="1" applyFont="1" applyFill="1"/>
    <xf numFmtId="166" fontId="14" fillId="3" borderId="14" xfId="8" applyNumberFormat="1" applyFont="1" applyFill="1" applyBorder="1"/>
    <xf numFmtId="166" fontId="12" fillId="9" borderId="23" xfId="8" applyNumberFormat="1" applyFont="1" applyFill="1" applyBorder="1"/>
    <xf numFmtId="0" fontId="12" fillId="9" borderId="15" xfId="22" applyFont="1" applyFill="1" applyBorder="1"/>
    <xf numFmtId="166" fontId="12" fillId="9" borderId="15" xfId="8" applyNumberFormat="1" applyFont="1" applyFill="1" applyBorder="1"/>
    <xf numFmtId="166" fontId="12" fillId="9" borderId="21" xfId="8" applyNumberFormat="1" applyFont="1" applyFill="1" applyBorder="1"/>
    <xf numFmtId="166" fontId="13" fillId="9" borderId="0" xfId="8" applyNumberFormat="1" applyFont="1" applyFill="1" applyBorder="1"/>
    <xf numFmtId="166" fontId="13" fillId="9" borderId="23" xfId="8" applyNumberFormat="1" applyFont="1" applyFill="1" applyBorder="1"/>
    <xf numFmtId="0" fontId="20" fillId="0" borderId="15" xfId="0" applyFont="1" applyBorder="1"/>
    <xf numFmtId="0" fontId="12" fillId="9" borderId="13" xfId="22" applyFont="1" applyFill="1" applyBorder="1"/>
    <xf numFmtId="0" fontId="15" fillId="0" borderId="13" xfId="0" applyFont="1" applyBorder="1"/>
    <xf numFmtId="166" fontId="12" fillId="9" borderId="13" xfId="8" applyNumberFormat="1" applyFont="1" applyFill="1" applyBorder="1"/>
    <xf numFmtId="166" fontId="12" fillId="9" borderId="25" xfId="8" applyNumberFormat="1" applyFont="1" applyFill="1" applyBorder="1"/>
    <xf numFmtId="0" fontId="32" fillId="0" borderId="0" xfId="0" applyFont="1" applyAlignment="1">
      <alignment vertical="top" wrapText="1"/>
    </xf>
    <xf numFmtId="0" fontId="23" fillId="0" borderId="0" xfId="0" applyFont="1"/>
    <xf numFmtId="9" fontId="14" fillId="3" borderId="0" xfId="22" applyNumberFormat="1" applyFont="1" applyFill="1" applyAlignment="1">
      <alignment horizontal="center"/>
    </xf>
    <xf numFmtId="0" fontId="48" fillId="0" borderId="0" xfId="26" applyFont="1"/>
    <xf numFmtId="0" fontId="49" fillId="5" borderId="0" xfId="0" applyFont="1" applyFill="1" applyAlignment="1">
      <alignment vertical="center"/>
    </xf>
    <xf numFmtId="0" fontId="32" fillId="0" borderId="13" xfId="0" applyFont="1" applyBorder="1" applyAlignment="1">
      <alignment horizontal="center" vertical="center"/>
    </xf>
    <xf numFmtId="0" fontId="0" fillId="0" borderId="13" xfId="0" applyBorder="1"/>
    <xf numFmtId="0" fontId="32" fillId="0" borderId="24" xfId="0" applyFont="1" applyBorder="1" applyAlignment="1">
      <alignment horizontal="left" vertical="center"/>
    </xf>
    <xf numFmtId="0" fontId="15" fillId="0" borderId="22" xfId="0" applyFont="1" applyBorder="1"/>
    <xf numFmtId="0" fontId="23" fillId="0" borderId="0" xfId="0" applyFont="1" applyAlignment="1">
      <alignment horizontal="right"/>
    </xf>
    <xf numFmtId="0" fontId="17" fillId="3" borderId="6" xfId="22" applyFont="1" applyFill="1" applyBorder="1" applyAlignment="1">
      <alignment wrapText="1"/>
    </xf>
    <xf numFmtId="0" fontId="17" fillId="3" borderId="26" xfId="22" applyFont="1" applyFill="1" applyBorder="1" applyAlignment="1">
      <alignment wrapText="1"/>
    </xf>
    <xf numFmtId="0" fontId="17" fillId="3" borderId="27" xfId="22" applyFont="1" applyFill="1" applyBorder="1" applyAlignment="1">
      <alignment horizontal="center" wrapText="1"/>
    </xf>
    <xf numFmtId="0" fontId="17" fillId="3" borderId="26" xfId="22" applyFont="1" applyFill="1" applyBorder="1" applyAlignment="1">
      <alignment horizontal="center" wrapText="1"/>
    </xf>
    <xf numFmtId="0" fontId="17" fillId="3" borderId="28" xfId="22" applyFont="1" applyFill="1" applyBorder="1" applyAlignment="1">
      <alignment horizontal="center" wrapText="1"/>
    </xf>
    <xf numFmtId="0" fontId="17" fillId="3" borderId="13" xfId="22" applyFont="1" applyFill="1" applyBorder="1" applyAlignment="1">
      <alignment horizontal="center" wrapText="1"/>
    </xf>
    <xf numFmtId="0" fontId="0" fillId="12" borderId="14" xfId="0" applyFill="1" applyBorder="1"/>
    <xf numFmtId="0" fontId="0" fillId="12" borderId="12" xfId="0" applyFill="1" applyBorder="1"/>
    <xf numFmtId="0" fontId="0" fillId="12" borderId="16" xfId="0" applyFill="1" applyBorder="1"/>
    <xf numFmtId="0" fontId="13" fillId="0" borderId="0" xfId="0" applyFont="1"/>
    <xf numFmtId="0" fontId="12" fillId="0" borderId="0" xfId="0" applyFont="1" applyAlignment="1">
      <alignment horizontal="right"/>
    </xf>
    <xf numFmtId="166" fontId="12" fillId="0" borderId="0" xfId="0" applyNumberFormat="1" applyFont="1"/>
    <xf numFmtId="0" fontId="12" fillId="0" borderId="17" xfId="22" applyFont="1" applyBorder="1" applyAlignment="1">
      <alignment horizontal="center"/>
    </xf>
    <xf numFmtId="166" fontId="12" fillId="0" borderId="17" xfId="8" applyNumberFormat="1" applyFont="1" applyFill="1" applyBorder="1"/>
    <xf numFmtId="176" fontId="12" fillId="0" borderId="2" xfId="21" applyNumberFormat="1" applyFont="1" applyFill="1" applyBorder="1"/>
    <xf numFmtId="173" fontId="15" fillId="7" borderId="1" xfId="3" applyNumberFormat="1" applyFont="1" applyFill="1" applyBorder="1"/>
    <xf numFmtId="14" fontId="41" fillId="0" borderId="0" xfId="22" applyNumberFormat="1" applyFont="1"/>
    <xf numFmtId="14" fontId="41" fillId="0" borderId="0" xfId="22" applyNumberFormat="1" applyFont="1" applyAlignment="1">
      <alignment horizontal="right"/>
    </xf>
    <xf numFmtId="0" fontId="50" fillId="0" borderId="0" xfId="0" applyFont="1"/>
    <xf numFmtId="166" fontId="0" fillId="0" borderId="0" xfId="0" applyNumberFormat="1"/>
    <xf numFmtId="177" fontId="15" fillId="0" borderId="15" xfId="0" applyNumberFormat="1" applyFont="1" applyBorder="1"/>
    <xf numFmtId="1" fontId="25" fillId="0" borderId="0" xfId="0" applyNumberFormat="1" applyFont="1"/>
    <xf numFmtId="0" fontId="17" fillId="3" borderId="6" xfId="25" applyFont="1" applyFill="1" applyBorder="1" applyAlignment="1">
      <alignment horizontal="center" wrapText="1"/>
    </xf>
    <xf numFmtId="0" fontId="20" fillId="0" borderId="1" xfId="0" applyFont="1" applyBorder="1"/>
    <xf numFmtId="44" fontId="0" fillId="0" borderId="0" xfId="0" applyNumberFormat="1"/>
    <xf numFmtId="166" fontId="15" fillId="0" borderId="0" xfId="0" applyNumberFormat="1" applyFont="1"/>
    <xf numFmtId="176" fontId="30" fillId="4" borderId="23" xfId="21" applyNumberFormat="1" applyFont="1" applyFill="1" applyBorder="1"/>
    <xf numFmtId="176" fontId="30" fillId="0" borderId="23" xfId="21" applyNumberFormat="1" applyFont="1" applyFill="1" applyBorder="1"/>
    <xf numFmtId="176" fontId="30" fillId="4" borderId="25" xfId="21" applyNumberFormat="1" applyFont="1" applyFill="1" applyBorder="1"/>
    <xf numFmtId="49" fontId="10" fillId="0" borderId="0" xfId="0" applyNumberFormat="1" applyFont="1"/>
    <xf numFmtId="0" fontId="0" fillId="0" borderId="0" xfId="0" applyAlignment="1">
      <alignment horizontal="right"/>
    </xf>
    <xf numFmtId="0" fontId="22" fillId="0" borderId="0" xfId="0" applyFont="1"/>
    <xf numFmtId="164" fontId="22" fillId="0" borderId="0" xfId="1" applyNumberFormat="1" applyFont="1"/>
    <xf numFmtId="166" fontId="22" fillId="0" borderId="0" xfId="0" applyNumberFormat="1" applyFont="1"/>
    <xf numFmtId="44" fontId="22" fillId="0" borderId="0" xfId="8" applyFont="1"/>
    <xf numFmtId="166" fontId="13" fillId="4" borderId="0" xfId="8" applyNumberFormat="1" applyFont="1" applyFill="1"/>
    <xf numFmtId="166" fontId="37" fillId="11" borderId="0" xfId="8" quotePrefix="1" applyNumberFormat="1" applyFont="1" applyFill="1" applyAlignment="1">
      <alignment horizontal="center" wrapText="1"/>
    </xf>
    <xf numFmtId="0" fontId="51" fillId="0" borderId="0" xfId="0" applyFont="1"/>
    <xf numFmtId="0" fontId="52" fillId="0" borderId="0" xfId="22" applyFont="1"/>
    <xf numFmtId="166" fontId="13" fillId="4" borderId="23" xfId="8" applyNumberFormat="1" applyFont="1" applyFill="1" applyBorder="1" applyAlignment="1">
      <alignment horizontal="center"/>
    </xf>
    <xf numFmtId="0" fontId="54" fillId="0" borderId="0" xfId="0" applyFont="1"/>
    <xf numFmtId="0" fontId="0" fillId="0" borderId="34" xfId="0" applyBorder="1" applyAlignment="1">
      <alignment horizontal="center"/>
    </xf>
    <xf numFmtId="0" fontId="0" fillId="0" borderId="35" xfId="0" applyBorder="1" applyAlignment="1">
      <alignment horizontal="center"/>
    </xf>
    <xf numFmtId="0" fontId="17" fillId="3" borderId="36" xfId="22" applyFont="1" applyFill="1" applyBorder="1" applyAlignment="1">
      <alignment horizontal="center" wrapText="1"/>
    </xf>
    <xf numFmtId="0" fontId="17" fillId="3" borderId="37" xfId="22" applyFont="1" applyFill="1" applyBorder="1" applyAlignment="1">
      <alignment horizontal="center" wrapText="1"/>
    </xf>
    <xf numFmtId="166" fontId="30" fillId="0" borderId="0" xfId="8" applyNumberFormat="1" applyFont="1"/>
    <xf numFmtId="166" fontId="30" fillId="4" borderId="0" xfId="8" applyNumberFormat="1" applyFont="1" applyFill="1"/>
    <xf numFmtId="166" fontId="15" fillId="0" borderId="23" xfId="8" applyNumberFormat="1" applyFont="1" applyFill="1" applyBorder="1"/>
    <xf numFmtId="0" fontId="15" fillId="14" borderId="2" xfId="0" applyFont="1" applyFill="1" applyBorder="1"/>
    <xf numFmtId="0" fontId="15" fillId="13" borderId="2" xfId="0" applyFont="1" applyFill="1" applyBorder="1"/>
    <xf numFmtId="0" fontId="15" fillId="0" borderId="23" xfId="0" applyFont="1" applyBorder="1"/>
    <xf numFmtId="0" fontId="16" fillId="0" borderId="23" xfId="0" applyFont="1" applyBorder="1" applyAlignment="1">
      <alignment horizontal="center" wrapText="1"/>
    </xf>
    <xf numFmtId="0" fontId="24" fillId="0" borderId="23" xfId="0" applyFont="1" applyBorder="1" applyAlignment="1">
      <alignment horizontal="center"/>
    </xf>
    <xf numFmtId="0" fontId="23" fillId="0" borderId="23" xfId="0" applyFont="1" applyBorder="1" applyAlignment="1">
      <alignment horizontal="center"/>
    </xf>
    <xf numFmtId="166" fontId="15" fillId="0" borderId="25" xfId="8" applyNumberFormat="1" applyFont="1" applyFill="1" applyBorder="1"/>
    <xf numFmtId="0" fontId="15" fillId="0" borderId="17" xfId="0" applyFont="1" applyBorder="1"/>
    <xf numFmtId="0" fontId="12" fillId="0" borderId="17" xfId="0" applyFont="1" applyBorder="1" applyAlignment="1">
      <alignment horizontal="center"/>
    </xf>
    <xf numFmtId="166" fontId="12" fillId="0" borderId="17" xfId="0" applyNumberFormat="1" applyFont="1" applyBorder="1"/>
    <xf numFmtId="43" fontId="12" fillId="0" borderId="17" xfId="0" applyNumberFormat="1" applyFont="1" applyBorder="1" applyAlignment="1">
      <alignment horizontal="center"/>
    </xf>
    <xf numFmtId="0" fontId="21" fillId="0" borderId="0" xfId="0" applyFont="1"/>
    <xf numFmtId="166" fontId="12" fillId="0" borderId="15" xfId="8" applyNumberFormat="1" applyFont="1" applyBorder="1"/>
    <xf numFmtId="172" fontId="12" fillId="0" borderId="21" xfId="21" applyNumberFormat="1" applyFont="1" applyBorder="1"/>
    <xf numFmtId="178" fontId="13" fillId="0" borderId="0" xfId="22" applyNumberFormat="1" applyFont="1"/>
    <xf numFmtId="43" fontId="12" fillId="0" borderId="2" xfId="0" applyNumberFormat="1" applyFont="1" applyBorder="1" applyAlignment="1">
      <alignment horizontal="center"/>
    </xf>
    <xf numFmtId="0" fontId="15" fillId="0" borderId="43" xfId="0" applyFont="1" applyBorder="1"/>
    <xf numFmtId="0" fontId="15" fillId="12" borderId="43" xfId="0" applyFont="1" applyFill="1" applyBorder="1"/>
    <xf numFmtId="0" fontId="15" fillId="12" borderId="45" xfId="0" applyFont="1" applyFill="1" applyBorder="1"/>
    <xf numFmtId="0" fontId="15" fillId="9" borderId="46" xfId="0" applyFont="1" applyFill="1" applyBorder="1"/>
    <xf numFmtId="44" fontId="15" fillId="0" borderId="0" xfId="0" applyNumberFormat="1" applyFont="1"/>
    <xf numFmtId="166" fontId="25" fillId="0" borderId="0" xfId="8" applyNumberFormat="1" applyFont="1"/>
    <xf numFmtId="9" fontId="15" fillId="9" borderId="0" xfId="21" applyFont="1" applyFill="1"/>
    <xf numFmtId="0" fontId="16" fillId="19" borderId="41" xfId="0" applyFont="1" applyFill="1" applyBorder="1" applyAlignment="1">
      <alignment horizontal="center" wrapText="1"/>
    </xf>
    <xf numFmtId="0" fontId="16" fillId="19" borderId="0" xfId="0" applyFont="1" applyFill="1" applyAlignment="1">
      <alignment horizontal="center" wrapText="1"/>
    </xf>
    <xf numFmtId="0" fontId="16" fillId="19" borderId="47" xfId="0" applyFont="1" applyFill="1" applyBorder="1" applyAlignment="1">
      <alignment horizontal="center" wrapText="1"/>
    </xf>
    <xf numFmtId="9" fontId="16" fillId="9" borderId="0" xfId="21" applyFont="1" applyFill="1" applyAlignment="1">
      <alignment horizontal="center" wrapText="1"/>
    </xf>
    <xf numFmtId="0" fontId="16" fillId="19" borderId="0" xfId="0" applyFont="1" applyFill="1" applyAlignment="1">
      <alignment horizontal="center"/>
    </xf>
    <xf numFmtId="0" fontId="16" fillId="19" borderId="47" xfId="0" applyFont="1" applyFill="1" applyBorder="1" applyAlignment="1">
      <alignment horizontal="center"/>
    </xf>
    <xf numFmtId="0" fontId="15" fillId="0" borderId="0" xfId="0" applyFont="1" applyAlignment="1">
      <alignment wrapText="1"/>
    </xf>
    <xf numFmtId="0" fontId="15" fillId="18" borderId="56" xfId="0" applyFont="1" applyFill="1" applyBorder="1"/>
    <xf numFmtId="164" fontId="15" fillId="18" borderId="48" xfId="1" applyNumberFormat="1" applyFont="1" applyFill="1" applyBorder="1"/>
    <xf numFmtId="164" fontId="15" fillId="18" borderId="49" xfId="1" applyNumberFormat="1" applyFont="1" applyFill="1" applyBorder="1"/>
    <xf numFmtId="9" fontId="15" fillId="18" borderId="57" xfId="21" applyFont="1" applyFill="1" applyBorder="1"/>
    <xf numFmtId="9" fontId="15" fillId="21" borderId="0" xfId="21" applyFont="1" applyFill="1"/>
    <xf numFmtId="0" fontId="15" fillId="0" borderId="56" xfId="0" applyFont="1" applyBorder="1"/>
    <xf numFmtId="164" fontId="15" fillId="0" borderId="48" xfId="1" applyNumberFormat="1" applyFont="1" applyBorder="1"/>
    <xf numFmtId="164" fontId="15" fillId="0" borderId="49" xfId="1" applyNumberFormat="1" applyFont="1" applyBorder="1"/>
    <xf numFmtId="9" fontId="15" fillId="0" borderId="57" xfId="21" applyFont="1" applyBorder="1"/>
    <xf numFmtId="0" fontId="15" fillId="18" borderId="58" xfId="0" applyFont="1" applyFill="1" applyBorder="1"/>
    <xf numFmtId="164" fontId="15" fillId="18" borderId="59" xfId="1" applyNumberFormat="1" applyFont="1" applyFill="1" applyBorder="1"/>
    <xf numFmtId="9" fontId="15" fillId="18" borderId="60" xfId="21" applyFont="1" applyFill="1" applyBorder="1"/>
    <xf numFmtId="9" fontId="15" fillId="0" borderId="0" xfId="21" applyFont="1"/>
    <xf numFmtId="0" fontId="16" fillId="19" borderId="54" xfId="0" applyFont="1" applyFill="1" applyBorder="1" applyAlignment="1">
      <alignment horizontal="center"/>
    </xf>
    <xf numFmtId="9" fontId="16" fillId="9" borderId="0" xfId="21" applyFont="1" applyFill="1" applyAlignment="1">
      <alignment horizontal="center"/>
    </xf>
    <xf numFmtId="0" fontId="16" fillId="19" borderId="41" xfId="0" applyFont="1" applyFill="1" applyBorder="1" applyAlignment="1">
      <alignment horizontal="center"/>
    </xf>
    <xf numFmtId="0" fontId="16" fillId="19" borderId="38" xfId="0" applyFont="1" applyFill="1" applyBorder="1"/>
    <xf numFmtId="0" fontId="16" fillId="9" borderId="0" xfId="0" applyFont="1" applyFill="1" applyAlignment="1">
      <alignment horizontal="center"/>
    </xf>
    <xf numFmtId="0" fontId="15" fillId="9" borderId="0" xfId="0" applyFont="1" applyFill="1" applyAlignment="1">
      <alignment wrapText="1"/>
    </xf>
    <xf numFmtId="0" fontId="16" fillId="19" borderId="41" xfId="0" applyFont="1" applyFill="1" applyBorder="1"/>
    <xf numFmtId="0" fontId="16" fillId="19" borderId="42" xfId="0" applyFont="1" applyFill="1" applyBorder="1" applyAlignment="1">
      <alignment horizontal="center"/>
    </xf>
    <xf numFmtId="166" fontId="15" fillId="0" borderId="3" xfId="0" applyNumberFormat="1" applyFont="1" applyBorder="1"/>
    <xf numFmtId="10" fontId="15" fillId="0" borderId="1" xfId="0" applyNumberFormat="1" applyFont="1" applyBorder="1"/>
    <xf numFmtId="0" fontId="15" fillId="0" borderId="4" xfId="0" applyFont="1" applyBorder="1"/>
    <xf numFmtId="10" fontId="15" fillId="0" borderId="4" xfId="0" applyNumberFormat="1" applyFont="1" applyBorder="1"/>
    <xf numFmtId="10" fontId="15" fillId="9" borderId="0" xfId="0" applyNumberFormat="1" applyFont="1" applyFill="1"/>
    <xf numFmtId="166" fontId="15" fillId="12" borderId="3" xfId="0" applyNumberFormat="1" applyFont="1" applyFill="1" applyBorder="1"/>
    <xf numFmtId="10" fontId="15" fillId="12" borderId="1" xfId="0" applyNumberFormat="1" applyFont="1" applyFill="1" applyBorder="1"/>
    <xf numFmtId="0" fontId="15" fillId="12" borderId="4" xfId="0" applyFont="1" applyFill="1" applyBorder="1"/>
    <xf numFmtId="10" fontId="15" fillId="12" borderId="4" xfId="0" applyNumberFormat="1" applyFont="1" applyFill="1" applyBorder="1"/>
    <xf numFmtId="166" fontId="15" fillId="11" borderId="3" xfId="0" applyNumberFormat="1" applyFont="1" applyFill="1" applyBorder="1"/>
    <xf numFmtId="10" fontId="15" fillId="11" borderId="1" xfId="0" applyNumberFormat="1" applyFont="1" applyFill="1" applyBorder="1"/>
    <xf numFmtId="0" fontId="15" fillId="11" borderId="4" xfId="0" applyFont="1" applyFill="1" applyBorder="1"/>
    <xf numFmtId="10" fontId="15" fillId="11" borderId="4" xfId="0" applyNumberFormat="1" applyFont="1" applyFill="1" applyBorder="1"/>
    <xf numFmtId="176" fontId="15" fillId="9" borderId="0" xfId="21" applyNumberFormat="1" applyFont="1" applyFill="1"/>
    <xf numFmtId="164" fontId="15" fillId="9" borderId="0" xfId="1" applyNumberFormat="1" applyFont="1" applyFill="1" applyBorder="1"/>
    <xf numFmtId="166" fontId="15" fillId="12" borderId="3" xfId="8" applyNumberFormat="1" applyFont="1" applyFill="1" applyBorder="1"/>
    <xf numFmtId="10" fontId="15" fillId="12" borderId="1" xfId="21" applyNumberFormat="1" applyFont="1" applyFill="1" applyBorder="1"/>
    <xf numFmtId="10" fontId="15" fillId="12" borderId="4" xfId="21" applyNumberFormat="1" applyFont="1" applyFill="1" applyBorder="1"/>
    <xf numFmtId="10" fontId="15" fillId="9" borderId="0" xfId="21" applyNumberFormat="1" applyFont="1" applyFill="1" applyBorder="1"/>
    <xf numFmtId="166" fontId="15" fillId="0" borderId="3" xfId="8" applyNumberFormat="1" applyFont="1" applyBorder="1"/>
    <xf numFmtId="10" fontId="15" fillId="0" borderId="1" xfId="21" applyNumberFormat="1" applyFont="1" applyBorder="1"/>
    <xf numFmtId="10" fontId="15" fillId="0" borderId="4" xfId="21" applyNumberFormat="1" applyFont="1" applyBorder="1"/>
    <xf numFmtId="166" fontId="15" fillId="9" borderId="8" xfId="0" applyNumberFormat="1" applyFont="1" applyFill="1" applyBorder="1"/>
    <xf numFmtId="10" fontId="15" fillId="9" borderId="11" xfId="0" applyNumberFormat="1" applyFont="1" applyFill="1" applyBorder="1"/>
    <xf numFmtId="0" fontId="15" fillId="9" borderId="9" xfId="0" applyFont="1" applyFill="1" applyBorder="1"/>
    <xf numFmtId="166" fontId="15" fillId="9" borderId="8" xfId="8" applyNumberFormat="1" applyFont="1" applyFill="1" applyBorder="1"/>
    <xf numFmtId="10" fontId="15" fillId="9" borderId="11" xfId="21" applyNumberFormat="1" applyFont="1" applyFill="1" applyBorder="1"/>
    <xf numFmtId="10" fontId="15" fillId="9" borderId="9" xfId="21" applyNumberFormat="1" applyFont="1" applyFill="1" applyBorder="1"/>
    <xf numFmtId="44" fontId="16" fillId="19" borderId="51" xfId="8" applyFont="1" applyFill="1" applyBorder="1"/>
    <xf numFmtId="44" fontId="16" fillId="19" borderId="52" xfId="8" applyFont="1" applyFill="1" applyBorder="1"/>
    <xf numFmtId="44" fontId="16" fillId="19" borderId="53" xfId="8" applyFont="1" applyFill="1" applyBorder="1"/>
    <xf numFmtId="164" fontId="23" fillId="9" borderId="0" xfId="1" applyNumberFormat="1" applyFont="1" applyFill="1" applyBorder="1"/>
    <xf numFmtId="176" fontId="23" fillId="9" borderId="0" xfId="21" applyNumberFormat="1" applyFont="1" applyFill="1" applyBorder="1"/>
    <xf numFmtId="0" fontId="16" fillId="23" borderId="0" xfId="0" applyFont="1" applyFill="1" applyAlignment="1">
      <alignment wrapText="1"/>
    </xf>
    <xf numFmtId="0" fontId="0" fillId="0" borderId="63" xfId="0" applyBorder="1"/>
    <xf numFmtId="0" fontId="0" fillId="0" borderId="67" xfId="0" applyBorder="1" applyAlignment="1">
      <alignment vertical="center"/>
    </xf>
    <xf numFmtId="0" fontId="0" fillId="0" borderId="67" xfId="0" applyBorder="1"/>
    <xf numFmtId="0" fontId="0" fillId="0" borderId="65" xfId="0" applyBorder="1"/>
    <xf numFmtId="0" fontId="0" fillId="9" borderId="67" xfId="0" applyFill="1" applyBorder="1" applyAlignment="1">
      <alignment vertical="center"/>
    </xf>
    <xf numFmtId="0" fontId="0" fillId="9" borderId="65" xfId="0" applyFill="1" applyBorder="1"/>
    <xf numFmtId="0" fontId="0" fillId="0" borderId="62" xfId="0" applyBorder="1"/>
    <xf numFmtId="0" fontId="58" fillId="0" borderId="30" xfId="0" applyFont="1" applyBorder="1"/>
    <xf numFmtId="0" fontId="58" fillId="0" borderId="67" xfId="0" applyFont="1" applyBorder="1"/>
    <xf numFmtId="0" fontId="58" fillId="0" borderId="62" xfId="0" applyFont="1" applyBorder="1"/>
    <xf numFmtId="0" fontId="58" fillId="0" borderId="69" xfId="0" applyFont="1" applyBorder="1"/>
    <xf numFmtId="0" fontId="58" fillId="0" borderId="64" xfId="0" applyFont="1" applyBorder="1"/>
    <xf numFmtId="0" fontId="0" fillId="0" borderId="70" xfId="0" applyBorder="1"/>
    <xf numFmtId="0" fontId="0" fillId="9" borderId="30" xfId="0" applyFill="1" applyBorder="1"/>
    <xf numFmtId="0" fontId="44" fillId="9" borderId="68" xfId="0" applyFont="1" applyFill="1" applyBorder="1" applyAlignment="1">
      <alignment horizontal="center" vertical="center"/>
    </xf>
    <xf numFmtId="0" fontId="0" fillId="9" borderId="62" xfId="0" applyFill="1" applyBorder="1"/>
    <xf numFmtId="0" fontId="59" fillId="0" borderId="30" xfId="0" applyFont="1" applyBorder="1"/>
    <xf numFmtId="0" fontId="59" fillId="0" borderId="62" xfId="0" applyFont="1" applyBorder="1"/>
    <xf numFmtId="0" fontId="15" fillId="0" borderId="68" xfId="0" applyFont="1" applyBorder="1" applyAlignment="1">
      <alignment vertical="center"/>
    </xf>
    <xf numFmtId="0" fontId="0" fillId="0" borderId="69" xfId="0" applyBorder="1"/>
    <xf numFmtId="176" fontId="16" fillId="19" borderId="53" xfId="21" applyNumberFormat="1" applyFont="1" applyFill="1" applyBorder="1"/>
    <xf numFmtId="0" fontId="48" fillId="0" borderId="0" xfId="26" applyFont="1" applyFill="1"/>
    <xf numFmtId="0" fontId="53" fillId="0" borderId="0" xfId="0" applyFont="1"/>
    <xf numFmtId="0" fontId="15" fillId="9" borderId="41" xfId="0" applyFont="1" applyFill="1" applyBorder="1"/>
    <xf numFmtId="176" fontId="15" fillId="9" borderId="0" xfId="21" applyNumberFormat="1" applyFont="1" applyFill="1" applyBorder="1"/>
    <xf numFmtId="176" fontId="15" fillId="9" borderId="42" xfId="21" applyNumberFormat="1" applyFont="1" applyFill="1" applyBorder="1"/>
    <xf numFmtId="0" fontId="15" fillId="9" borderId="34" xfId="0" applyFont="1" applyFill="1" applyBorder="1"/>
    <xf numFmtId="176" fontId="15" fillId="9" borderId="44" xfId="21" applyNumberFormat="1" applyFont="1" applyFill="1" applyBorder="1"/>
    <xf numFmtId="176" fontId="15" fillId="9" borderId="35" xfId="21" applyNumberFormat="1" applyFont="1" applyFill="1" applyBorder="1"/>
    <xf numFmtId="0" fontId="15" fillId="0" borderId="1" xfId="0" applyFont="1" applyBorder="1" applyAlignment="1">
      <alignment horizontal="left"/>
    </xf>
    <xf numFmtId="164" fontId="15" fillId="0" borderId="1" xfId="1" applyNumberFormat="1" applyFont="1" applyBorder="1"/>
    <xf numFmtId="0" fontId="15" fillId="12" borderId="1" xfId="0" applyFont="1" applyFill="1" applyBorder="1" applyAlignment="1">
      <alignment horizontal="left"/>
    </xf>
    <xf numFmtId="164" fontId="15" fillId="12" borderId="1" xfId="1" applyNumberFormat="1" applyFont="1" applyFill="1" applyBorder="1"/>
    <xf numFmtId="164" fontId="15" fillId="0" borderId="1" xfId="1" applyNumberFormat="1" applyFont="1" applyBorder="1" applyAlignment="1">
      <alignment horizontal="left"/>
    </xf>
    <xf numFmtId="164" fontId="15" fillId="11" borderId="1" xfId="1" applyNumberFormat="1" applyFont="1" applyFill="1" applyBorder="1" applyAlignment="1">
      <alignment horizontal="left"/>
    </xf>
    <xf numFmtId="0" fontId="16" fillId="19" borderId="42" xfId="0" applyFont="1" applyFill="1" applyBorder="1" applyAlignment="1">
      <alignment horizontal="center" wrapText="1"/>
    </xf>
    <xf numFmtId="166" fontId="16" fillId="19" borderId="51" xfId="8" applyNumberFormat="1" applyFont="1" applyFill="1" applyBorder="1"/>
    <xf numFmtId="166" fontId="16" fillId="19" borderId="52" xfId="8" applyNumberFormat="1" applyFont="1" applyFill="1" applyBorder="1"/>
    <xf numFmtId="166" fontId="16" fillId="19" borderId="53" xfId="8" applyNumberFormat="1" applyFont="1" applyFill="1" applyBorder="1"/>
    <xf numFmtId="166" fontId="13" fillId="0" borderId="16" xfId="8" applyNumberFormat="1" applyFont="1" applyFill="1" applyBorder="1"/>
    <xf numFmtId="166" fontId="13" fillId="0" borderId="1" xfId="8" applyNumberFormat="1" applyFont="1" applyFill="1" applyBorder="1"/>
    <xf numFmtId="176" fontId="15" fillId="17" borderId="1" xfId="21" applyNumberFormat="1" applyFont="1" applyFill="1" applyBorder="1"/>
    <xf numFmtId="0" fontId="22" fillId="9" borderId="0" xfId="0" applyFont="1" applyFill="1"/>
    <xf numFmtId="0" fontId="47" fillId="0" borderId="0" xfId="26"/>
    <xf numFmtId="167" fontId="60" fillId="0" borderId="0" xfId="9" applyNumberFormat="1" applyFont="1" applyAlignment="1">
      <alignment horizontal="left"/>
    </xf>
    <xf numFmtId="0" fontId="28" fillId="0" borderId="0" xfId="0" applyFont="1" applyAlignment="1">
      <alignment horizontal="center"/>
    </xf>
    <xf numFmtId="9" fontId="15" fillId="0" borderId="61" xfId="21" applyFont="1" applyBorder="1"/>
    <xf numFmtId="9" fontId="15" fillId="18" borderId="71" xfId="21" applyFont="1" applyFill="1" applyBorder="1"/>
    <xf numFmtId="9" fontId="15" fillId="18" borderId="4" xfId="21" applyFont="1" applyFill="1" applyBorder="1"/>
    <xf numFmtId="9" fontId="15" fillId="18" borderId="71" xfId="21" applyFont="1" applyFill="1" applyBorder="1" applyAlignment="1">
      <alignment horizontal="left"/>
    </xf>
    <xf numFmtId="164" fontId="15" fillId="0" borderId="48" xfId="1" applyNumberFormat="1" applyFont="1" applyFill="1" applyBorder="1"/>
    <xf numFmtId="9" fontId="15" fillId="0" borderId="4" xfId="21" applyFont="1" applyBorder="1"/>
    <xf numFmtId="164" fontId="15" fillId="18" borderId="54" xfId="1" applyNumberFormat="1" applyFont="1" applyFill="1" applyBorder="1"/>
    <xf numFmtId="164" fontId="15" fillId="0" borderId="49" xfId="1" applyNumberFormat="1" applyFont="1" applyFill="1" applyBorder="1"/>
    <xf numFmtId="14" fontId="32" fillId="0" borderId="0" xfId="0" applyNumberFormat="1" applyFont="1"/>
    <xf numFmtId="166" fontId="15" fillId="0" borderId="0" xfId="8" applyNumberFormat="1" applyFont="1"/>
    <xf numFmtId="0" fontId="15" fillId="0" borderId="0" xfId="0" applyFont="1" applyAlignment="1">
      <alignment horizontal="right"/>
    </xf>
    <xf numFmtId="164" fontId="15" fillId="0" borderId="73" xfId="1" applyNumberFormat="1" applyFont="1" applyBorder="1"/>
    <xf numFmtId="166" fontId="0" fillId="0" borderId="0" xfId="8" applyNumberFormat="1" applyFont="1"/>
    <xf numFmtId="0" fontId="50" fillId="0" borderId="0" xfId="0" applyFont="1" applyAlignment="1">
      <alignment horizontal="right"/>
    </xf>
    <xf numFmtId="3" fontId="0" fillId="0" borderId="0" xfId="0" applyNumberFormat="1"/>
    <xf numFmtId="164" fontId="0" fillId="0" borderId="0" xfId="1" applyNumberFormat="1" applyFont="1"/>
    <xf numFmtId="3" fontId="61" fillId="0" borderId="0" xfId="0" applyNumberFormat="1" applyFont="1"/>
    <xf numFmtId="164" fontId="50" fillId="0" borderId="0" xfId="0" applyNumberFormat="1" applyFont="1"/>
    <xf numFmtId="0" fontId="63" fillId="9" borderId="0" xfId="0" applyFont="1" applyFill="1"/>
    <xf numFmtId="164" fontId="39" fillId="16" borderId="2" xfId="1" applyNumberFormat="1" applyFont="1" applyFill="1" applyBorder="1" applyAlignment="1">
      <alignment horizontal="center" vertical="center" wrapText="1"/>
    </xf>
    <xf numFmtId="49" fontId="59" fillId="0" borderId="0" xfId="0" applyNumberFormat="1" applyFont="1"/>
    <xf numFmtId="0" fontId="59" fillId="0" borderId="0" xfId="0" applyFont="1"/>
    <xf numFmtId="0" fontId="44" fillId="9" borderId="74" xfId="0" applyFont="1" applyFill="1" applyBorder="1" applyAlignment="1">
      <alignment horizontal="left" vertical="center"/>
    </xf>
    <xf numFmtId="0" fontId="44" fillId="9" borderId="75" xfId="0" applyFont="1" applyFill="1" applyBorder="1" applyAlignment="1">
      <alignment horizontal="left" vertical="center"/>
    </xf>
    <xf numFmtId="0" fontId="59" fillId="0" borderId="75" xfId="0" applyFont="1" applyBorder="1"/>
    <xf numFmtId="0" fontId="59" fillId="0" borderId="77" xfId="0" applyFont="1" applyBorder="1"/>
    <xf numFmtId="0" fontId="14" fillId="28" borderId="74" xfId="0" applyFont="1" applyFill="1" applyBorder="1" applyAlignment="1">
      <alignment horizontal="center"/>
    </xf>
    <xf numFmtId="0" fontId="14" fillId="28" borderId="75" xfId="0" applyFont="1" applyFill="1" applyBorder="1" applyAlignment="1">
      <alignment horizontal="center"/>
    </xf>
    <xf numFmtId="0" fontId="14" fillId="28" borderId="74" xfId="0" applyFont="1" applyFill="1" applyBorder="1"/>
    <xf numFmtId="49" fontId="59" fillId="0" borderId="74" xfId="0" applyNumberFormat="1" applyFont="1" applyBorder="1"/>
    <xf numFmtId="49" fontId="59" fillId="0" borderId="76" xfId="0" applyNumberFormat="1" applyFont="1" applyBorder="1"/>
    <xf numFmtId="0" fontId="38" fillId="0" borderId="0" xfId="0" applyFont="1" applyAlignment="1">
      <alignment horizontal="left" vertical="top"/>
    </xf>
    <xf numFmtId="0" fontId="0" fillId="0" borderId="0" xfId="0" applyAlignment="1">
      <alignment vertical="center"/>
    </xf>
    <xf numFmtId="0" fontId="15" fillId="0" borderId="0" xfId="0" applyFont="1" applyAlignment="1">
      <alignment vertical="center"/>
    </xf>
    <xf numFmtId="0" fontId="58" fillId="0" borderId="0" xfId="0" applyFont="1"/>
    <xf numFmtId="49" fontId="59" fillId="0" borderId="75" xfId="0" quotePrefix="1" applyNumberFormat="1" applyFont="1" applyBorder="1"/>
    <xf numFmtId="0" fontId="58" fillId="0" borderId="31" xfId="0" applyFont="1" applyBorder="1"/>
    <xf numFmtId="49" fontId="59" fillId="0" borderId="74" xfId="0" quotePrefix="1" applyNumberFormat="1" applyFont="1" applyBorder="1"/>
    <xf numFmtId="0" fontId="0" fillId="9" borderId="64" xfId="0" applyFill="1" applyBorder="1"/>
    <xf numFmtId="0" fontId="59" fillId="0" borderId="64" xfId="0" applyFont="1" applyBorder="1"/>
    <xf numFmtId="0" fontId="58" fillId="0" borderId="66" xfId="0" applyFont="1" applyBorder="1"/>
    <xf numFmtId="0" fontId="59" fillId="0" borderId="69" xfId="0" applyFont="1" applyBorder="1"/>
    <xf numFmtId="0" fontId="0" fillId="9" borderId="0" xfId="0" applyFill="1"/>
    <xf numFmtId="49" fontId="59" fillId="0" borderId="76" xfId="0" quotePrefix="1" applyNumberFormat="1" applyFont="1" applyBorder="1"/>
    <xf numFmtId="49" fontId="59" fillId="0" borderId="77" xfId="0" quotePrefix="1" applyNumberFormat="1" applyFont="1" applyBorder="1"/>
    <xf numFmtId="0" fontId="0" fillId="9" borderId="0" xfId="0" applyFill="1" applyAlignment="1">
      <alignment vertical="center"/>
    </xf>
    <xf numFmtId="0" fontId="14" fillId="28" borderId="0" xfId="0" applyFont="1" applyFill="1" applyAlignment="1">
      <alignment horizontal="center"/>
    </xf>
    <xf numFmtId="0" fontId="14" fillId="28" borderId="0" xfId="0" applyFont="1" applyFill="1"/>
    <xf numFmtId="49" fontId="59" fillId="0" borderId="0" xfId="0" quotePrefix="1" applyNumberFormat="1" applyFont="1"/>
    <xf numFmtId="0" fontId="14" fillId="28" borderId="75" xfId="0" applyFont="1" applyFill="1" applyBorder="1"/>
    <xf numFmtId="0" fontId="44" fillId="9" borderId="0" xfId="0" applyFont="1" applyFill="1" applyAlignment="1">
      <alignment horizontal="center" vertical="center"/>
    </xf>
    <xf numFmtId="0" fontId="0" fillId="9" borderId="66" xfId="0" applyFill="1" applyBorder="1"/>
    <xf numFmtId="0" fontId="59" fillId="0" borderId="0" xfId="0" applyFont="1" applyAlignment="1">
      <alignment vertical="center"/>
    </xf>
    <xf numFmtId="0" fontId="59" fillId="0" borderId="83" xfId="0" applyFont="1" applyBorder="1"/>
    <xf numFmtId="0" fontId="59" fillId="0" borderId="84" xfId="0" applyFont="1" applyBorder="1" applyAlignment="1">
      <alignment vertical="center"/>
    </xf>
    <xf numFmtId="0" fontId="59" fillId="0" borderId="85" xfId="0" applyFont="1" applyBorder="1"/>
    <xf numFmtId="0" fontId="59" fillId="0" borderId="86" xfId="0" applyFont="1" applyBorder="1" applyAlignment="1">
      <alignment vertical="center"/>
    </xf>
    <xf numFmtId="0" fontId="0" fillId="0" borderId="87" xfId="0" applyBorder="1"/>
    <xf numFmtId="0" fontId="59" fillId="0" borderId="90" xfId="0" applyFont="1" applyBorder="1"/>
    <xf numFmtId="0" fontId="59" fillId="0" borderId="91" xfId="0" applyFont="1" applyBorder="1" applyAlignment="1">
      <alignment vertical="center"/>
    </xf>
    <xf numFmtId="0" fontId="59" fillId="0" borderId="92" xfId="0" applyFont="1" applyBorder="1"/>
    <xf numFmtId="0" fontId="59" fillId="0" borderId="93" xfId="0" applyFont="1" applyBorder="1" applyAlignment="1">
      <alignment vertical="center"/>
    </xf>
    <xf numFmtId="0" fontId="38" fillId="0" borderId="99" xfId="0" applyFont="1" applyBorder="1" applyAlignment="1">
      <alignment vertical="top"/>
    </xf>
    <xf numFmtId="0" fontId="38" fillId="0" borderId="100" xfId="0" applyFont="1" applyBorder="1" applyAlignment="1">
      <alignment vertical="top"/>
    </xf>
    <xf numFmtId="0" fontId="38" fillId="0" borderId="101" xfId="0" applyFont="1" applyBorder="1" applyAlignment="1">
      <alignment vertical="top"/>
    </xf>
    <xf numFmtId="49" fontId="58" fillId="0" borderId="74" xfId="0" quotePrefix="1" applyNumberFormat="1" applyFont="1" applyBorder="1"/>
    <xf numFmtId="49" fontId="58" fillId="0" borderId="74" xfId="0" applyNumberFormat="1" applyFont="1" applyBorder="1"/>
    <xf numFmtId="49" fontId="58" fillId="0" borderId="76" xfId="0" applyNumberFormat="1" applyFont="1" applyBorder="1"/>
    <xf numFmtId="0" fontId="0" fillId="0" borderId="0" xfId="0" applyAlignment="1">
      <alignment horizontal="center"/>
    </xf>
    <xf numFmtId="1" fontId="25" fillId="12" borderId="0" xfId="0" applyNumberFormat="1" applyFont="1" applyFill="1"/>
    <xf numFmtId="0" fontId="25" fillId="12" borderId="0" xfId="0" applyFont="1" applyFill="1"/>
    <xf numFmtId="10" fontId="13" fillId="0" borderId="0" xfId="21" applyNumberFormat="1" applyFont="1"/>
    <xf numFmtId="0" fontId="17" fillId="29" borderId="6" xfId="22" applyFont="1" applyFill="1" applyBorder="1" applyAlignment="1">
      <alignment horizontal="center" wrapText="1"/>
    </xf>
    <xf numFmtId="0" fontId="17" fillId="30" borderId="6" xfId="22" applyFont="1" applyFill="1" applyBorder="1" applyAlignment="1">
      <alignment horizontal="center" wrapText="1"/>
    </xf>
    <xf numFmtId="0" fontId="17" fillId="31" borderId="6" xfId="22" applyFont="1" applyFill="1" applyBorder="1" applyAlignment="1">
      <alignment horizontal="center" wrapText="1"/>
    </xf>
    <xf numFmtId="0" fontId="17" fillId="32" borderId="6" xfId="22" applyFont="1" applyFill="1" applyBorder="1" applyAlignment="1">
      <alignment horizontal="center" wrapText="1"/>
    </xf>
    <xf numFmtId="0" fontId="17" fillId="32" borderId="29" xfId="22" applyFont="1" applyFill="1" applyBorder="1" applyAlignment="1">
      <alignment horizontal="center" wrapText="1"/>
    </xf>
    <xf numFmtId="164" fontId="15" fillId="18" borderId="0" xfId="1" applyNumberFormat="1" applyFont="1" applyFill="1" applyBorder="1"/>
    <xf numFmtId="164" fontId="15" fillId="9" borderId="0" xfId="0" applyNumberFormat="1" applyFont="1" applyFill="1"/>
    <xf numFmtId="0" fontId="18" fillId="0" borderId="0" xfId="0" applyFont="1" applyAlignment="1">
      <alignment horizontal="left"/>
    </xf>
    <xf numFmtId="0" fontId="0" fillId="4" borderId="0" xfId="0" applyFill="1"/>
    <xf numFmtId="164" fontId="0" fillId="4" borderId="0" xfId="1" applyNumberFormat="1" applyFont="1" applyFill="1"/>
    <xf numFmtId="164" fontId="29" fillId="9" borderId="0" xfId="0" applyNumberFormat="1" applyFont="1" applyFill="1"/>
    <xf numFmtId="9" fontId="29" fillId="9" borderId="0" xfId="21" applyFont="1" applyFill="1"/>
    <xf numFmtId="44" fontId="13" fillId="0" borderId="0" xfId="22" applyNumberFormat="1" applyFont="1"/>
    <xf numFmtId="2" fontId="13" fillId="0" borderId="0" xfId="0" applyNumberFormat="1" applyFont="1"/>
    <xf numFmtId="176" fontId="15" fillId="0" borderId="0" xfId="21" applyNumberFormat="1" applyFont="1"/>
    <xf numFmtId="10" fontId="15" fillId="0" borderId="0" xfId="21" applyNumberFormat="1" applyFont="1"/>
    <xf numFmtId="43" fontId="0" fillId="0" borderId="0" xfId="1" applyFont="1"/>
    <xf numFmtId="43" fontId="13" fillId="0" borderId="0" xfId="1" applyFont="1"/>
    <xf numFmtId="0" fontId="46" fillId="0" borderId="0" xfId="22" applyFont="1"/>
    <xf numFmtId="0" fontId="17" fillId="33" borderId="6" xfId="25" applyFont="1" applyFill="1" applyBorder="1" applyAlignment="1">
      <alignment horizontal="center" wrapText="1"/>
    </xf>
    <xf numFmtId="0" fontId="17" fillId="33" borderId="6" xfId="22" applyFont="1" applyFill="1" applyBorder="1" applyAlignment="1">
      <alignment horizontal="center" wrapText="1"/>
    </xf>
    <xf numFmtId="0" fontId="17" fillId="3" borderId="29" xfId="22" applyFont="1" applyFill="1" applyBorder="1" applyAlignment="1">
      <alignment horizontal="center" wrapText="1"/>
    </xf>
    <xf numFmtId="0" fontId="17" fillId="3" borderId="102" xfId="22" applyFont="1" applyFill="1" applyBorder="1" applyAlignment="1">
      <alignment horizontal="center" wrapText="1"/>
    </xf>
    <xf numFmtId="166" fontId="12" fillId="0" borderId="10" xfId="8" applyNumberFormat="1" applyFont="1" applyFill="1" applyBorder="1"/>
    <xf numFmtId="166" fontId="13" fillId="0" borderId="20" xfId="8" applyNumberFormat="1" applyFont="1" applyBorder="1"/>
    <xf numFmtId="166" fontId="13" fillId="4" borderId="22" xfId="8" applyNumberFormat="1" applyFont="1" applyFill="1" applyBorder="1"/>
    <xf numFmtId="166" fontId="13" fillId="0" borderId="22" xfId="8" applyNumberFormat="1" applyFont="1" applyBorder="1"/>
    <xf numFmtId="166" fontId="13" fillId="4" borderId="24" xfId="8" applyNumberFormat="1" applyFont="1" applyFill="1" applyBorder="1"/>
    <xf numFmtId="166" fontId="12" fillId="0" borderId="10" xfId="8" applyNumberFormat="1" applyFont="1" applyBorder="1"/>
    <xf numFmtId="0" fontId="65" fillId="0" borderId="0" xfId="22" applyFont="1"/>
    <xf numFmtId="164" fontId="20" fillId="0" borderId="0" xfId="0" applyNumberFormat="1" applyFont="1"/>
    <xf numFmtId="176" fontId="13" fillId="0" borderId="0" xfId="21" applyNumberFormat="1" applyFont="1"/>
    <xf numFmtId="0" fontId="15" fillId="9" borderId="0" xfId="0" applyFont="1" applyFill="1" applyAlignment="1">
      <alignment vertical="top" wrapText="1"/>
    </xf>
    <xf numFmtId="44" fontId="13" fillId="0" borderId="0" xfId="0" applyNumberFormat="1" applyFont="1"/>
    <xf numFmtId="0" fontId="10" fillId="0" borderId="0" xfId="0" applyFont="1"/>
    <xf numFmtId="0" fontId="12" fillId="0" borderId="0" xfId="22" applyFont="1" applyAlignment="1">
      <alignment horizontal="center"/>
    </xf>
    <xf numFmtId="0" fontId="12" fillId="26" borderId="0" xfId="22" applyFont="1" applyFill="1" applyAlignment="1">
      <alignment horizontal="center" wrapText="1"/>
    </xf>
    <xf numFmtId="0" fontId="12" fillId="34" borderId="0" xfId="22" applyFont="1" applyFill="1" applyAlignment="1">
      <alignment horizontal="center" wrapText="1"/>
    </xf>
    <xf numFmtId="0" fontId="12" fillId="25" borderId="0" xfId="22" applyFont="1" applyFill="1" applyAlignment="1">
      <alignment horizontal="center" wrapText="1"/>
    </xf>
    <xf numFmtId="166" fontId="0" fillId="4" borderId="0" xfId="8" applyNumberFormat="1" applyFont="1" applyFill="1"/>
    <xf numFmtId="166" fontId="13" fillId="4" borderId="0" xfId="22" applyNumberFormat="1" applyFont="1" applyFill="1"/>
    <xf numFmtId="166" fontId="0" fillId="4" borderId="0" xfId="0" applyNumberFormat="1" applyFill="1"/>
    <xf numFmtId="10" fontId="13" fillId="4" borderId="0" xfId="21" applyNumberFormat="1" applyFont="1" applyFill="1"/>
    <xf numFmtId="166" fontId="0" fillId="4" borderId="13" xfId="8" applyNumberFormat="1" applyFont="1" applyFill="1" applyBorder="1"/>
    <xf numFmtId="166" fontId="13" fillId="4" borderId="13" xfId="22" applyNumberFormat="1" applyFont="1" applyFill="1" applyBorder="1"/>
    <xf numFmtId="166" fontId="0" fillId="4" borderId="13" xfId="0" applyNumberFormat="1" applyFill="1" applyBorder="1"/>
    <xf numFmtId="10" fontId="13" fillId="4" borderId="13" xfId="21" applyNumberFormat="1" applyFont="1" applyFill="1" applyBorder="1"/>
    <xf numFmtId="0" fontId="0" fillId="4" borderId="13" xfId="0" applyFill="1" applyBorder="1"/>
    <xf numFmtId="166" fontId="12" fillId="0" borderId="0" xfId="22" applyNumberFormat="1" applyFont="1"/>
    <xf numFmtId="166" fontId="10" fillId="0" borderId="0" xfId="0" applyNumberFormat="1" applyFont="1"/>
    <xf numFmtId="166" fontId="10" fillId="4" borderId="0" xfId="0" applyNumberFormat="1" applyFont="1" applyFill="1"/>
    <xf numFmtId="166" fontId="10" fillId="4" borderId="13" xfId="0" applyNumberFormat="1" applyFont="1" applyFill="1" applyBorder="1"/>
    <xf numFmtId="0" fontId="10" fillId="26" borderId="0" xfId="0" applyFont="1" applyFill="1" applyAlignment="1">
      <alignment horizontal="center" wrapText="1"/>
    </xf>
    <xf numFmtId="0" fontId="10" fillId="0" borderId="0" xfId="0" applyFont="1" applyAlignment="1">
      <alignment horizontal="right"/>
    </xf>
    <xf numFmtId="164" fontId="0" fillId="35" borderId="0" xfId="1" applyNumberFormat="1" applyFont="1" applyFill="1"/>
    <xf numFmtId="166" fontId="12" fillId="25" borderId="0" xfId="8" applyNumberFormat="1" applyFont="1" applyFill="1" applyAlignment="1">
      <alignment horizontal="center" wrapText="1"/>
    </xf>
    <xf numFmtId="179" fontId="13" fillId="0" borderId="1" xfId="23" applyNumberFormat="1" applyFont="1" applyFill="1" applyBorder="1"/>
    <xf numFmtId="180" fontId="25" fillId="0" borderId="0" xfId="0" applyNumberFormat="1" applyFont="1"/>
    <xf numFmtId="177" fontId="25" fillId="0" borderId="0" xfId="0" applyNumberFormat="1" applyFont="1"/>
    <xf numFmtId="0" fontId="18" fillId="36" borderId="6" xfId="25" applyFont="1" applyFill="1" applyBorder="1" applyAlignment="1">
      <alignment horizontal="center" wrapText="1"/>
    </xf>
    <xf numFmtId="0" fontId="67" fillId="24" borderId="0" xfId="0" applyFont="1" applyFill="1" applyAlignment="1">
      <alignment horizontal="center"/>
    </xf>
    <xf numFmtId="0" fontId="32" fillId="0" borderId="0" xfId="0" applyFont="1" applyAlignment="1">
      <alignment horizontal="left" vertical="top" wrapText="1"/>
    </xf>
    <xf numFmtId="0" fontId="66" fillId="0" borderId="0" xfId="0" applyFont="1" applyAlignment="1">
      <alignment horizontal="left" vertical="top" wrapText="1"/>
    </xf>
    <xf numFmtId="0" fontId="55" fillId="19" borderId="10" xfId="0" applyFont="1" applyFill="1" applyBorder="1" applyAlignment="1">
      <alignment horizontal="center"/>
    </xf>
    <xf numFmtId="0" fontId="55" fillId="19" borderId="17" xfId="0" applyFont="1" applyFill="1" applyBorder="1" applyAlignment="1">
      <alignment horizontal="center"/>
    </xf>
    <xf numFmtId="0" fontId="55" fillId="19" borderId="2" xfId="0" applyFont="1" applyFill="1" applyBorder="1" applyAlignment="1">
      <alignment horizontal="center"/>
    </xf>
    <xf numFmtId="0" fontId="24" fillId="4" borderId="10" xfId="0" applyFont="1" applyFill="1" applyBorder="1" applyAlignment="1">
      <alignment horizontal="center"/>
    </xf>
    <xf numFmtId="0" fontId="24" fillId="4" borderId="17" xfId="0" applyFont="1" applyFill="1" applyBorder="1" applyAlignment="1">
      <alignment horizontal="center"/>
    </xf>
    <xf numFmtId="0" fontId="24" fillId="4" borderId="2" xfId="0" applyFont="1" applyFill="1" applyBorder="1" applyAlignment="1">
      <alignment horizontal="center"/>
    </xf>
    <xf numFmtId="0" fontId="16" fillId="3" borderId="1" xfId="0" applyFont="1" applyFill="1" applyBorder="1" applyAlignment="1">
      <alignment horizontal="center"/>
    </xf>
    <xf numFmtId="0" fontId="16" fillId="3" borderId="10" xfId="0" applyFont="1" applyFill="1" applyBorder="1" applyAlignment="1">
      <alignment horizontal="center"/>
    </xf>
    <xf numFmtId="0" fontId="16" fillId="3" borderId="2" xfId="0" applyFont="1" applyFill="1" applyBorder="1" applyAlignment="1">
      <alignment horizontal="center"/>
    </xf>
    <xf numFmtId="0" fontId="15" fillId="9" borderId="0" xfId="0" applyFont="1" applyFill="1" applyAlignment="1">
      <alignment horizontal="left" vertical="top" wrapText="1"/>
    </xf>
    <xf numFmtId="0" fontId="16" fillId="20" borderId="39" xfId="0" applyFont="1" applyFill="1" applyBorder="1" applyAlignment="1">
      <alignment horizontal="center" wrapText="1"/>
    </xf>
    <xf numFmtId="0" fontId="16" fillId="20" borderId="13" xfId="0" applyFont="1" applyFill="1" applyBorder="1" applyAlignment="1">
      <alignment horizontal="center" wrapText="1"/>
    </xf>
    <xf numFmtId="0" fontId="16" fillId="19" borderId="38" xfId="0" applyFont="1" applyFill="1" applyBorder="1" applyAlignment="1">
      <alignment horizontal="center" vertical="center"/>
    </xf>
    <xf numFmtId="0" fontId="16" fillId="19" borderId="39" xfId="0" applyFont="1" applyFill="1" applyBorder="1" applyAlignment="1">
      <alignment horizontal="center" vertical="center"/>
    </xf>
    <xf numFmtId="0" fontId="16" fillId="19" borderId="40" xfId="0" applyFont="1" applyFill="1" applyBorder="1" applyAlignment="1">
      <alignment horizontal="center" vertical="center"/>
    </xf>
    <xf numFmtId="0" fontId="42" fillId="9" borderId="0" xfId="0" applyFont="1" applyFill="1" applyAlignment="1">
      <alignment horizontal="left" vertical="top"/>
    </xf>
    <xf numFmtId="0" fontId="15" fillId="9" borderId="0" xfId="0" applyFont="1" applyFill="1" applyAlignment="1">
      <alignment horizontal="left" vertical="top"/>
    </xf>
    <xf numFmtId="0" fontId="16" fillId="23" borderId="0" xfId="0" applyFont="1" applyFill="1" applyAlignment="1">
      <alignment horizontal="center" wrapText="1"/>
    </xf>
    <xf numFmtId="0" fontId="16" fillId="20" borderId="39" xfId="0" applyFont="1" applyFill="1" applyBorder="1" applyAlignment="1">
      <alignment horizontal="left" wrapText="1"/>
    </xf>
    <xf numFmtId="0" fontId="16" fillId="20" borderId="13" xfId="0" applyFont="1" applyFill="1" applyBorder="1" applyAlignment="1">
      <alignment horizontal="left" wrapText="1"/>
    </xf>
    <xf numFmtId="0" fontId="29" fillId="23" borderId="39" xfId="0" applyFont="1" applyFill="1" applyBorder="1" applyAlignment="1">
      <alignment horizontal="left" vertical="top" wrapText="1"/>
    </xf>
    <xf numFmtId="0" fontId="16" fillId="19" borderId="38" xfId="0" applyFont="1" applyFill="1" applyBorder="1" applyAlignment="1">
      <alignment horizontal="center"/>
    </xf>
    <xf numFmtId="0" fontId="16" fillId="19" borderId="39" xfId="0" applyFont="1" applyFill="1" applyBorder="1" applyAlignment="1">
      <alignment horizontal="center"/>
    </xf>
    <xf numFmtId="0" fontId="16" fillId="19" borderId="40" xfId="0" applyFont="1" applyFill="1" applyBorder="1" applyAlignment="1">
      <alignment horizontal="center" wrapText="1"/>
    </xf>
    <xf numFmtId="0" fontId="16" fillId="19" borderId="42" xfId="0" applyFont="1" applyFill="1" applyBorder="1" applyAlignment="1">
      <alignment horizontal="center" wrapText="1"/>
    </xf>
    <xf numFmtId="0" fontId="16" fillId="19" borderId="55" xfId="0" applyFont="1" applyFill="1" applyBorder="1" applyAlignment="1">
      <alignment horizontal="center" wrapText="1"/>
    </xf>
    <xf numFmtId="0" fontId="16" fillId="19" borderId="50" xfId="0" applyFont="1" applyFill="1" applyBorder="1" applyAlignment="1">
      <alignment horizontal="center" wrapText="1"/>
    </xf>
    <xf numFmtId="0" fontId="16" fillId="19" borderId="72" xfId="0" applyFont="1" applyFill="1" applyBorder="1" applyAlignment="1">
      <alignment horizontal="center" wrapText="1"/>
    </xf>
    <xf numFmtId="0" fontId="14" fillId="3" borderId="31" xfId="22" applyFont="1" applyFill="1" applyBorder="1" applyAlignment="1">
      <alignment horizontal="center"/>
    </xf>
    <xf numFmtId="0" fontId="14" fillId="3" borderId="0" xfId="22" applyFont="1" applyFill="1" applyAlignment="1">
      <alignment horizontal="center"/>
    </xf>
    <xf numFmtId="0" fontId="15" fillId="9" borderId="15" xfId="8" applyNumberFormat="1" applyFont="1" applyFill="1" applyBorder="1" applyAlignment="1">
      <alignment horizontal="left" vertical="top" wrapText="1"/>
    </xf>
    <xf numFmtId="0" fontId="15" fillId="9" borderId="0" xfId="8" applyNumberFormat="1" applyFont="1" applyFill="1" applyBorder="1" applyAlignment="1">
      <alignment horizontal="left" vertical="top" wrapText="1"/>
    </xf>
    <xf numFmtId="0" fontId="34" fillId="16" borderId="10" xfId="0" applyFont="1" applyFill="1" applyBorder="1" applyAlignment="1">
      <alignment horizontal="center" vertical="center" wrapText="1"/>
    </xf>
    <xf numFmtId="0" fontId="34" fillId="16" borderId="17" xfId="0" applyFont="1" applyFill="1" applyBorder="1" applyAlignment="1">
      <alignment horizontal="center" vertical="center" wrapText="1"/>
    </xf>
    <xf numFmtId="0" fontId="34" fillId="16" borderId="2" xfId="0" applyFont="1" applyFill="1" applyBorder="1" applyAlignment="1">
      <alignment horizontal="center" vertical="center" wrapText="1"/>
    </xf>
    <xf numFmtId="166" fontId="33" fillId="9" borderId="13" xfId="8" applyNumberFormat="1" applyFont="1" applyFill="1" applyBorder="1" applyAlignment="1">
      <alignment horizontal="center"/>
    </xf>
    <xf numFmtId="166" fontId="33" fillId="9" borderId="0" xfId="8" applyNumberFormat="1" applyFont="1" applyFill="1" applyAlignment="1">
      <alignment horizontal="center"/>
    </xf>
    <xf numFmtId="0" fontId="34" fillId="16" borderId="10" xfId="0" applyFont="1" applyFill="1" applyBorder="1" applyAlignment="1">
      <alignment horizontal="center" vertical="center"/>
    </xf>
    <xf numFmtId="0" fontId="34" fillId="16" borderId="17" xfId="0" applyFont="1" applyFill="1" applyBorder="1" applyAlignment="1">
      <alignment horizontal="center" vertical="center"/>
    </xf>
    <xf numFmtId="0" fontId="34" fillId="16" borderId="10" xfId="0" applyFont="1" applyFill="1" applyBorder="1" applyAlignment="1">
      <alignment horizontal="center" wrapText="1"/>
    </xf>
    <xf numFmtId="0" fontId="34" fillId="16" borderId="17" xfId="0" applyFont="1" applyFill="1" applyBorder="1" applyAlignment="1">
      <alignment horizontal="center"/>
    </xf>
    <xf numFmtId="0" fontId="34" fillId="16" borderId="2" xfId="0" applyFont="1" applyFill="1" applyBorder="1" applyAlignment="1">
      <alignment horizontal="center"/>
    </xf>
    <xf numFmtId="0" fontId="14" fillId="3" borderId="10" xfId="22" applyFont="1" applyFill="1" applyBorder="1" applyAlignment="1">
      <alignment horizontal="center"/>
    </xf>
    <xf numFmtId="0" fontId="14" fillId="3" borderId="17" xfId="22" applyFont="1" applyFill="1" applyBorder="1" applyAlignment="1">
      <alignment horizontal="center"/>
    </xf>
    <xf numFmtId="0" fontId="14" fillId="3" borderId="13" xfId="22" applyFont="1" applyFill="1" applyBorder="1" applyAlignment="1">
      <alignment horizontal="center"/>
    </xf>
    <xf numFmtId="0" fontId="14" fillId="3" borderId="2" xfId="22" applyFont="1" applyFill="1" applyBorder="1" applyAlignment="1">
      <alignment horizontal="center"/>
    </xf>
    <xf numFmtId="0" fontId="17" fillId="3" borderId="32" xfId="22" applyFont="1" applyFill="1" applyBorder="1" applyAlignment="1">
      <alignment horizontal="center" wrapText="1"/>
    </xf>
    <xf numFmtId="0" fontId="17" fillId="3" borderId="33" xfId="22" applyFont="1" applyFill="1" applyBorder="1" applyAlignment="1">
      <alignment horizontal="center" wrapText="1"/>
    </xf>
    <xf numFmtId="0" fontId="29" fillId="0" borderId="10" xfId="6" applyFont="1" applyBorder="1" applyAlignment="1">
      <alignment horizontal="left" wrapText="1"/>
    </xf>
    <xf numFmtId="0" fontId="29" fillId="0" borderId="2" xfId="6" applyFont="1" applyBorder="1" applyAlignment="1">
      <alignment horizontal="left" wrapText="1"/>
    </xf>
    <xf numFmtId="0" fontId="29" fillId="0" borderId="11" xfId="6" applyFont="1" applyBorder="1" applyAlignment="1">
      <alignment horizontal="left" wrapText="1"/>
    </xf>
    <xf numFmtId="167" fontId="15" fillId="0" borderId="0" xfId="9" applyNumberFormat="1" applyFont="1" applyAlignment="1">
      <alignment horizontal="left" wrapText="1"/>
    </xf>
    <xf numFmtId="167" fontId="32" fillId="0" borderId="0" xfId="9" applyNumberFormat="1" applyFont="1" applyAlignment="1">
      <alignment horizontal="left" vertical="top" wrapText="1"/>
    </xf>
    <xf numFmtId="0" fontId="20" fillId="4" borderId="14" xfId="0" applyFont="1" applyFill="1" applyBorder="1" applyAlignment="1">
      <alignment horizontal="center"/>
    </xf>
    <xf numFmtId="0" fontId="20" fillId="4" borderId="20" xfId="0" applyFont="1" applyFill="1" applyBorder="1" applyAlignment="1">
      <alignment horizontal="center"/>
    </xf>
    <xf numFmtId="0" fontId="20" fillId="4" borderId="21" xfId="0" applyFont="1" applyFill="1" applyBorder="1" applyAlignment="1">
      <alignment horizontal="center"/>
    </xf>
    <xf numFmtId="0" fontId="14" fillId="3" borderId="6" xfId="22" applyFont="1" applyFill="1" applyBorder="1" applyAlignment="1">
      <alignment horizontal="center" wrapText="1"/>
    </xf>
    <xf numFmtId="0" fontId="14" fillId="3" borderId="5" xfId="22" applyFont="1" applyFill="1" applyBorder="1" applyAlignment="1">
      <alignment horizontal="center" wrapText="1"/>
    </xf>
    <xf numFmtId="0" fontId="12" fillId="0" borderId="18" xfId="22" applyFont="1" applyBorder="1" applyAlignment="1">
      <alignment horizontal="right"/>
    </xf>
    <xf numFmtId="0" fontId="12" fillId="0" borderId="19" xfId="22" applyFont="1" applyBorder="1" applyAlignment="1">
      <alignment horizontal="right"/>
    </xf>
    <xf numFmtId="0" fontId="43" fillId="15" borderId="0" xfId="22" applyFont="1" applyFill="1" applyAlignment="1">
      <alignment horizontal="center"/>
    </xf>
    <xf numFmtId="0" fontId="14" fillId="3" borderId="0" xfId="22" applyFont="1" applyFill="1" applyAlignment="1">
      <alignment horizontal="left"/>
    </xf>
    <xf numFmtId="0" fontId="13" fillId="0" borderId="0" xfId="22" applyFont="1" applyAlignment="1">
      <alignment horizontal="left" vertical="top" wrapText="1"/>
    </xf>
    <xf numFmtId="0" fontId="44" fillId="27" borderId="78" xfId="0" applyFont="1" applyFill="1" applyBorder="1" applyAlignment="1">
      <alignment horizontal="center" vertical="center"/>
    </xf>
    <xf numFmtId="0" fontId="44" fillId="27" borderId="79" xfId="0" applyFont="1" applyFill="1" applyBorder="1" applyAlignment="1">
      <alignment horizontal="center" vertical="center"/>
    </xf>
    <xf numFmtId="0" fontId="57" fillId="24" borderId="94" xfId="0" applyFont="1" applyFill="1" applyBorder="1" applyAlignment="1">
      <alignment horizontal="center" vertical="center"/>
    </xf>
    <xf numFmtId="0" fontId="57" fillId="24" borderId="95" xfId="0" applyFont="1" applyFill="1" applyBorder="1" applyAlignment="1">
      <alignment horizontal="center" vertical="center"/>
    </xf>
    <xf numFmtId="0" fontId="57" fillId="24" borderId="96" xfId="0" applyFont="1" applyFill="1" applyBorder="1" applyAlignment="1">
      <alignment horizontal="center" vertical="center"/>
    </xf>
    <xf numFmtId="0" fontId="19" fillId="0" borderId="97" xfId="0" applyFont="1" applyBorder="1" applyAlignment="1">
      <alignment horizontal="left" vertical="center" wrapText="1"/>
    </xf>
    <xf numFmtId="0" fontId="19" fillId="0" borderId="0" xfId="0" applyFont="1" applyAlignment="1">
      <alignment horizontal="left" vertical="center" wrapText="1"/>
    </xf>
    <xf numFmtId="0" fontId="19" fillId="0" borderId="98" xfId="0" applyFont="1" applyBorder="1" applyAlignment="1">
      <alignment horizontal="left" vertical="center" wrapText="1"/>
    </xf>
    <xf numFmtId="0" fontId="18" fillId="0" borderId="97" xfId="0" applyFont="1" applyBorder="1" applyAlignment="1">
      <alignment horizontal="left" vertical="center" wrapText="1"/>
    </xf>
    <xf numFmtId="0" fontId="18" fillId="0" borderId="0" xfId="0" applyFont="1" applyAlignment="1">
      <alignment horizontal="left" vertical="center" wrapText="1"/>
    </xf>
    <xf numFmtId="0" fontId="18" fillId="0" borderId="98" xfId="0" applyFont="1" applyBorder="1" applyAlignment="1">
      <alignment horizontal="left" vertical="center" wrapText="1"/>
    </xf>
    <xf numFmtId="0" fontId="18" fillId="0" borderId="97" xfId="0" quotePrefix="1" applyFont="1" applyBorder="1" applyAlignment="1">
      <alignment horizontal="left" vertical="center" wrapText="1"/>
    </xf>
    <xf numFmtId="0" fontId="38" fillId="0" borderId="97" xfId="0" applyFont="1" applyBorder="1" applyAlignment="1">
      <alignment horizontal="left" vertical="top" wrapText="1"/>
    </xf>
    <xf numFmtId="0" fontId="38" fillId="0" borderId="0" xfId="0" applyFont="1" applyAlignment="1">
      <alignment horizontal="left" vertical="top" wrapText="1"/>
    </xf>
    <xf numFmtId="0" fontId="38" fillId="0" borderId="98" xfId="0" applyFont="1" applyBorder="1" applyAlignment="1">
      <alignment horizontal="left" vertical="top" wrapText="1"/>
    </xf>
    <xf numFmtId="0" fontId="44" fillId="27" borderId="0" xfId="0" applyFont="1" applyFill="1" applyAlignment="1">
      <alignment horizontal="center" vertical="center"/>
    </xf>
    <xf numFmtId="0" fontId="16" fillId="28" borderId="81" xfId="0" applyFont="1" applyFill="1" applyBorder="1" applyAlignment="1">
      <alignment horizontal="left" vertical="center"/>
    </xf>
    <xf numFmtId="0" fontId="16" fillId="28" borderId="82" xfId="0" applyFont="1" applyFill="1" applyBorder="1" applyAlignment="1">
      <alignment horizontal="left" vertical="center"/>
    </xf>
    <xf numFmtId="0" fontId="16" fillId="28" borderId="0" xfId="0" applyFont="1" applyFill="1" applyAlignment="1">
      <alignment horizontal="left" vertical="center"/>
    </xf>
    <xf numFmtId="0" fontId="19" fillId="0" borderId="74" xfId="0" applyFont="1" applyBorder="1" applyAlignment="1">
      <alignment horizontal="left" vertical="center" wrapText="1"/>
    </xf>
    <xf numFmtId="0" fontId="19" fillId="0" borderId="75" xfId="0" applyFont="1" applyBorder="1" applyAlignment="1">
      <alignment horizontal="left" vertical="center" wrapText="1"/>
    </xf>
    <xf numFmtId="0" fontId="18" fillId="0" borderId="74" xfId="0" applyFont="1" applyBorder="1" applyAlignment="1">
      <alignment horizontal="left" vertical="center" wrapText="1"/>
    </xf>
    <xf numFmtId="0" fontId="18" fillId="0" borderId="75" xfId="0" applyFont="1" applyBorder="1" applyAlignment="1">
      <alignment horizontal="left" vertical="center" wrapText="1"/>
    </xf>
    <xf numFmtId="0" fontId="38" fillId="0" borderId="74" xfId="0" applyFont="1" applyBorder="1" applyAlignment="1">
      <alignment horizontal="left" vertical="center" wrapText="1"/>
    </xf>
    <xf numFmtId="0" fontId="38" fillId="0" borderId="0" xfId="0" applyFont="1" applyAlignment="1">
      <alignment horizontal="left" vertical="center" wrapText="1"/>
    </xf>
    <xf numFmtId="0" fontId="38" fillId="0" borderId="75" xfId="0" applyFont="1" applyBorder="1" applyAlignment="1">
      <alignment horizontal="left" vertical="center" wrapText="1"/>
    </xf>
    <xf numFmtId="0" fontId="38" fillId="0" borderId="76" xfId="0" applyFont="1" applyBorder="1" applyAlignment="1">
      <alignment horizontal="left" vertical="center"/>
    </xf>
    <xf numFmtId="0" fontId="38" fillId="0" borderId="80" xfId="0" applyFont="1" applyBorder="1" applyAlignment="1">
      <alignment horizontal="left" vertical="center"/>
    </xf>
    <xf numFmtId="0" fontId="38" fillId="0" borderId="77" xfId="0" applyFont="1" applyBorder="1" applyAlignment="1">
      <alignment horizontal="left" vertical="center"/>
    </xf>
    <xf numFmtId="0" fontId="16" fillId="28" borderId="88" xfId="0" applyFont="1" applyFill="1" applyBorder="1" applyAlignment="1">
      <alignment horizontal="left" vertical="center"/>
    </xf>
    <xf numFmtId="0" fontId="16" fillId="28" borderId="89" xfId="0" applyFont="1" applyFill="1" applyBorder="1" applyAlignment="1">
      <alignment horizontal="left" vertical="center"/>
    </xf>
    <xf numFmtId="0" fontId="14" fillId="27" borderId="0" xfId="0" applyFont="1" applyFill="1" applyAlignment="1">
      <alignment horizontal="center"/>
    </xf>
    <xf numFmtId="0" fontId="12" fillId="12" borderId="24" xfId="22" applyFont="1" applyFill="1" applyBorder="1" applyAlignment="1">
      <alignment horizontal="right"/>
    </xf>
    <xf numFmtId="0" fontId="12" fillId="12" borderId="13" xfId="22" applyFont="1" applyFill="1" applyBorder="1" applyAlignment="1">
      <alignment horizontal="right"/>
    </xf>
    <xf numFmtId="0" fontId="10" fillId="22" borderId="0" xfId="0" applyFont="1" applyFill="1" applyAlignment="1">
      <alignment horizontal="center"/>
    </xf>
    <xf numFmtId="0" fontId="10" fillId="25" borderId="0" xfId="0" applyFont="1" applyFill="1" applyAlignment="1">
      <alignment horizontal="center"/>
    </xf>
    <xf numFmtId="0" fontId="10" fillId="26" borderId="0" xfId="0" applyFont="1" applyFill="1" applyAlignment="1">
      <alignment horizontal="center"/>
    </xf>
  </cellXfs>
  <cellStyles count="27">
    <cellStyle name="Comma" xfId="1" builtinId="3"/>
    <cellStyle name="Comma 2" xfId="4" xr:uid="{00000000-0005-0000-0000-000001000000}"/>
    <cellStyle name="Comma 3" xfId="7" xr:uid="{00000000-0005-0000-0000-000002000000}"/>
    <cellStyle name="Comma 4" xfId="11" xr:uid="{00000000-0005-0000-0000-000003000000}"/>
    <cellStyle name="Comma 5" xfId="12" xr:uid="{00000000-0005-0000-0000-000004000000}"/>
    <cellStyle name="Comma 6" xfId="10" xr:uid="{00000000-0005-0000-0000-000005000000}"/>
    <cellStyle name="Comma 7" xfId="20" xr:uid="{00000000-0005-0000-0000-000006000000}"/>
    <cellStyle name="Comma 8" xfId="23" xr:uid="{00000000-0005-0000-0000-000007000000}"/>
    <cellStyle name="Comma 8 2" xfId="24" xr:uid="{C77D242F-8823-4AD2-8F85-BA5522D4C44F}"/>
    <cellStyle name="Currency" xfId="8" builtinId="4"/>
    <cellStyle name="Hyperlink" xfId="26" builtinId="8"/>
    <cellStyle name="Normal" xfId="0" builtinId="0"/>
    <cellStyle name="Normal 10" xfId="22" xr:uid="{00000000-0005-0000-0000-00000A000000}"/>
    <cellStyle name="Normal 10 3" xfId="25" xr:uid="{4D4D4B0F-B1B6-49E1-A8F1-3108A9D037AF}"/>
    <cellStyle name="Normal 2" xfId="2" xr:uid="{00000000-0005-0000-0000-00000B000000}"/>
    <cellStyle name="Normal 2 2" xfId="6" xr:uid="{00000000-0005-0000-0000-00000C000000}"/>
    <cellStyle name="Normal 3" xfId="13" xr:uid="{00000000-0005-0000-0000-00000D000000}"/>
    <cellStyle name="Normal 4" xfId="14" xr:uid="{00000000-0005-0000-0000-00000E000000}"/>
    <cellStyle name="Normal 5" xfId="15" xr:uid="{00000000-0005-0000-0000-00000F000000}"/>
    <cellStyle name="Normal 6" xfId="16" xr:uid="{00000000-0005-0000-0000-000010000000}"/>
    <cellStyle name="Normal 7" xfId="9" xr:uid="{00000000-0005-0000-0000-000011000000}"/>
    <cellStyle name="Normal 8" xfId="18" xr:uid="{00000000-0005-0000-0000-000012000000}"/>
    <cellStyle name="Normal 9" xfId="19" xr:uid="{00000000-0005-0000-0000-000013000000}"/>
    <cellStyle name="Percent" xfId="21" builtinId="5"/>
    <cellStyle name="Percent 2" xfId="3" xr:uid="{00000000-0005-0000-0000-000016000000}"/>
    <cellStyle name="Percent 3" xfId="5" xr:uid="{00000000-0005-0000-0000-000017000000}"/>
    <cellStyle name="Percent 4" xfId="17" xr:uid="{00000000-0005-0000-0000-000018000000}"/>
  </cellStyles>
  <dxfs count="16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dxf>
    <dxf>
      <font>
        <b/>
        <i val="0"/>
        <strike val="0"/>
        <condense val="0"/>
        <extend val="0"/>
        <outline val="0"/>
        <shadow val="0"/>
        <u val="none"/>
        <vertAlign val="baseline"/>
        <sz val="10"/>
        <color theme="0"/>
        <name val="Overpass"/>
        <scheme val="none"/>
      </font>
      <fill>
        <patternFill patternType="solid">
          <fgColor indexed="64"/>
          <bgColor rgb="FF8497B0"/>
        </patternFill>
      </fill>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numFmt numFmtId="30" formatCode="@"/>
    </dxf>
    <dxf>
      <border outline="0">
        <left style="medium">
          <color rgb="FF44546A"/>
        </left>
        <right style="medium">
          <color rgb="FF44546A"/>
        </right>
        <bottom style="medium">
          <color rgb="FF44546A"/>
        </bottom>
      </border>
    </dxf>
    <dxf>
      <font>
        <b val="0"/>
        <i val="0"/>
        <strike val="0"/>
        <condense val="0"/>
        <extend val="0"/>
        <outline val="0"/>
        <shadow val="0"/>
        <u val="none"/>
        <vertAlign val="baseline"/>
        <sz val="10"/>
        <color theme="1" tint="0.249977111117893"/>
        <name val="Overpass"/>
        <scheme val="none"/>
      </font>
    </dxf>
    <dxf>
      <font>
        <b/>
        <i val="0"/>
        <strike val="0"/>
        <condense val="0"/>
        <extend val="0"/>
        <outline val="0"/>
        <shadow val="0"/>
        <u val="none"/>
        <vertAlign val="baseline"/>
        <sz val="10"/>
        <color theme="0"/>
        <name val="Overpass"/>
        <scheme val="none"/>
      </font>
      <fill>
        <patternFill patternType="solid">
          <fgColor indexed="64"/>
          <bgColor rgb="FF8497B0"/>
        </patternFill>
      </fill>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dxf>
    <dxf>
      <font>
        <b/>
        <i val="0"/>
        <strike val="0"/>
        <condense val="0"/>
        <extend val="0"/>
        <outline val="0"/>
        <shadow val="0"/>
        <u val="none"/>
        <vertAlign val="baseline"/>
        <sz val="10"/>
        <color theme="0"/>
        <name val="Overpass"/>
        <scheme val="none"/>
      </font>
      <fill>
        <patternFill patternType="solid">
          <fgColor indexed="64"/>
          <bgColor rgb="FF8497B0"/>
        </patternFill>
      </fill>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dxf>
    <dxf>
      <font>
        <b/>
        <i val="0"/>
        <strike val="0"/>
        <condense val="0"/>
        <extend val="0"/>
        <outline val="0"/>
        <shadow val="0"/>
        <u val="none"/>
        <vertAlign val="baseline"/>
        <sz val="10"/>
        <color theme="0"/>
        <name val="Overpass"/>
        <scheme val="none"/>
      </font>
      <fill>
        <patternFill patternType="solid">
          <fgColor indexed="64"/>
          <bgColor rgb="FF8497B0"/>
        </patternFill>
      </fill>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dxf>
    <dxf>
      <font>
        <b/>
        <i val="0"/>
        <strike val="0"/>
        <condense val="0"/>
        <extend val="0"/>
        <outline val="0"/>
        <shadow val="0"/>
        <u val="none"/>
        <vertAlign val="baseline"/>
        <sz val="10"/>
        <color theme="0"/>
        <name val="Overpass"/>
        <scheme val="none"/>
      </font>
      <fill>
        <patternFill patternType="solid">
          <fgColor indexed="64"/>
          <bgColor rgb="FF8497B0"/>
        </patternFill>
      </fill>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dxf>
    <dxf>
      <font>
        <b/>
        <i val="0"/>
        <strike val="0"/>
        <condense val="0"/>
        <extend val="0"/>
        <outline val="0"/>
        <shadow val="0"/>
        <u val="none"/>
        <vertAlign val="baseline"/>
        <sz val="10"/>
        <color theme="0"/>
        <name val="Overpass"/>
        <scheme val="none"/>
      </font>
      <fill>
        <patternFill patternType="solid">
          <fgColor indexed="64"/>
          <bgColor rgb="FF8497B0"/>
        </patternFill>
      </fill>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dxf>
    <dxf>
      <font>
        <b/>
        <i val="0"/>
        <strike val="0"/>
        <condense val="0"/>
        <extend val="0"/>
        <outline val="0"/>
        <shadow val="0"/>
        <u val="none"/>
        <vertAlign val="baseline"/>
        <sz val="10"/>
        <color theme="0"/>
        <name val="Overpass"/>
        <scheme val="none"/>
      </font>
      <fill>
        <patternFill patternType="solid">
          <fgColor indexed="64"/>
          <bgColor rgb="FF8497B0"/>
        </patternFill>
      </fill>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dxf>
    <dxf>
      <font>
        <b/>
        <i val="0"/>
        <strike val="0"/>
        <condense val="0"/>
        <extend val="0"/>
        <outline val="0"/>
        <shadow val="0"/>
        <u val="none"/>
        <vertAlign val="baseline"/>
        <sz val="10"/>
        <color theme="0"/>
        <name val="Overpass"/>
        <scheme val="none"/>
      </font>
      <fill>
        <patternFill patternType="solid">
          <fgColor indexed="64"/>
          <bgColor rgb="FF8497B0"/>
        </patternFill>
      </fill>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dxf>
    <dxf>
      <font>
        <b/>
        <i val="0"/>
        <strike val="0"/>
        <condense val="0"/>
        <extend val="0"/>
        <outline val="0"/>
        <shadow val="0"/>
        <u val="none"/>
        <vertAlign val="baseline"/>
        <sz val="10"/>
        <color theme="0"/>
        <name val="Overpass"/>
        <scheme val="none"/>
      </font>
      <fill>
        <patternFill patternType="solid">
          <fgColor indexed="64"/>
          <bgColor rgb="FF8497B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numFmt numFmtId="30" formatCode="@"/>
    </dxf>
    <dxf>
      <border outline="0">
        <left style="medium">
          <color rgb="FF44546A"/>
        </left>
        <right style="medium">
          <color rgb="FF44546A"/>
        </right>
        <bottom style="medium">
          <color rgb="FF44546A"/>
        </bottom>
      </border>
    </dxf>
    <dxf>
      <font>
        <b val="0"/>
        <i val="0"/>
        <strike val="0"/>
        <condense val="0"/>
        <extend val="0"/>
        <outline val="0"/>
        <shadow val="0"/>
        <u val="none"/>
        <vertAlign val="baseline"/>
        <sz val="10"/>
        <color theme="1" tint="0.249977111117893"/>
        <name val="Overpass"/>
        <scheme val="none"/>
      </font>
    </dxf>
    <dxf>
      <font>
        <b/>
        <i val="0"/>
        <strike val="0"/>
        <condense val="0"/>
        <extend val="0"/>
        <outline val="0"/>
        <shadow val="0"/>
        <u val="none"/>
        <vertAlign val="baseline"/>
        <sz val="10"/>
        <color theme="0"/>
        <name val="Overpass"/>
        <scheme val="none"/>
      </font>
      <fill>
        <patternFill patternType="solid">
          <fgColor indexed="64"/>
          <bgColor rgb="FF8497B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dxf>
    <dxf>
      <font>
        <b/>
        <i val="0"/>
        <strike val="0"/>
        <condense val="0"/>
        <extend val="0"/>
        <outline val="0"/>
        <shadow val="0"/>
        <u val="none"/>
        <vertAlign val="baseline"/>
        <sz val="10"/>
        <color theme="0"/>
        <name val="Overpass"/>
        <scheme val="none"/>
      </font>
      <fill>
        <patternFill patternType="solid">
          <fgColor indexed="64"/>
          <bgColor rgb="FF8497B0"/>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Overpass"/>
        <scheme val="none"/>
      </font>
    </dxf>
    <dxf>
      <border outline="0">
        <bottom style="thick">
          <color theme="0"/>
        </bottom>
      </border>
    </dxf>
    <dxf>
      <font>
        <b/>
        <i val="0"/>
        <strike val="0"/>
        <condense val="0"/>
        <extend val="0"/>
        <outline val="0"/>
        <shadow val="0"/>
        <u val="none"/>
        <vertAlign val="baseline"/>
        <sz val="10"/>
        <color theme="0"/>
        <name val="Overpass"/>
        <scheme val="none"/>
      </font>
      <fill>
        <patternFill patternType="solid">
          <fgColor indexed="64"/>
          <bgColor rgb="FF8497B0"/>
        </patternFill>
      </fill>
      <alignment horizontal="center" vertical="bottom" textRotation="0" wrapText="0" indent="0" justifyLastLine="0" shrinkToFit="0" readingOrder="0"/>
      <border diagonalUp="0" diagonalDown="0" outline="0">
        <left style="medium">
          <color theme="3"/>
        </left>
        <right style="medium">
          <color theme="3"/>
        </right>
        <top/>
        <bottom/>
      </border>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Overpass"/>
        <scheme val="none"/>
      </font>
      <numFmt numFmtId="30" formatCode="@"/>
    </dxf>
    <dxf>
      <fill>
        <patternFill patternType="solid">
          <fgColor indexed="64"/>
          <bgColor rgb="FF8497B0"/>
        </patternFill>
      </fill>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Calibri"/>
        <family val="2"/>
        <scheme val="minor"/>
      </font>
      <numFmt numFmtId="30" formatCode="@"/>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Calibri"/>
        <family val="2"/>
        <scheme val="minor"/>
      </font>
      <numFmt numFmtId="30" formatCode="@"/>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Calibri"/>
        <family val="2"/>
        <scheme val="minor"/>
      </font>
      <numFmt numFmtId="30" formatCode="@"/>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Calibri"/>
        <family val="2"/>
        <scheme val="minor"/>
      </font>
      <numFmt numFmtId="30" formatCode="@"/>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Calibri"/>
        <family val="2"/>
        <scheme val="minor"/>
      </font>
      <numFmt numFmtId="30" formatCode="@"/>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Calibri"/>
        <family val="2"/>
        <scheme val="minor"/>
      </font>
      <numFmt numFmtId="30" formatCode="@"/>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Calibri"/>
        <family val="2"/>
        <scheme val="minor"/>
      </font>
      <numFmt numFmtId="30" formatCode="@"/>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Calibri"/>
        <family val="2"/>
        <scheme val="minor"/>
      </font>
      <numFmt numFmtId="30" formatCode="@"/>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Calibri"/>
        <family val="2"/>
        <scheme val="minor"/>
      </font>
      <numFmt numFmtId="30" formatCode="@"/>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Calibri"/>
        <family val="2"/>
        <scheme val="minor"/>
      </font>
      <numFmt numFmtId="30" formatCode="@"/>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Calibri"/>
        <family val="2"/>
        <scheme val="minor"/>
      </font>
      <numFmt numFmtId="30" formatCode="@"/>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dxf>
    <dxf>
      <font>
        <b val="0"/>
        <i val="0"/>
        <strike val="0"/>
        <condense val="0"/>
        <extend val="0"/>
        <outline val="0"/>
        <shadow val="0"/>
        <u val="none"/>
        <vertAlign val="baseline"/>
        <sz val="10"/>
        <color theme="1" tint="0.249977111117893"/>
        <name val="Overpass"/>
        <scheme val="none"/>
      </font>
      <numFmt numFmtId="30" formatCode="@"/>
    </dxf>
    <dxf>
      <font>
        <b val="0"/>
        <i val="0"/>
        <strike val="0"/>
        <condense val="0"/>
        <extend val="0"/>
        <outline val="0"/>
        <shadow val="0"/>
        <u val="none"/>
        <vertAlign val="baseline"/>
        <sz val="10"/>
        <color theme="1" tint="0.249977111117893"/>
        <name val="Overpass"/>
        <scheme val="none"/>
      </font>
    </dxf>
    <dxf>
      <fill>
        <patternFill>
          <bgColor rgb="FFD6DCE4"/>
        </patternFill>
      </fill>
    </dxf>
  </dxfs>
  <tableStyles count="1" defaultTableStyle="Table Style 1" defaultPivotStyle="PivotStyleLight16">
    <tableStyle name="Table Style 1" pivot="0" count="1" xr9:uid="{D92AD21C-F90D-4586-87B9-C5F4C0C739E0}">
      <tableStyleElement type="secondRowStripe" dxfId="164"/>
    </tableStyle>
  </tableStyles>
  <colors>
    <mruColors>
      <color rgb="FF44546A"/>
      <color rgb="FFD6DCE4"/>
      <color rgb="FF8497B0"/>
      <color rgb="FF003E52"/>
      <color rgb="FFFFFF99"/>
      <color rgb="FFCC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17/06/relationships/rdRichValueStructure" Target="richData/rdrichvaluestructur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microsoft.com/office/2017/06/relationships/rdRichValue" Target="richData/rdrichvalue.xml"/><Relationship Id="rId35" Type="http://schemas.openxmlformats.org/officeDocument/2006/relationships/customXml" Target="../customXml/item2.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143934</xdr:colOff>
      <xdr:row>0</xdr:row>
      <xdr:rowOff>0</xdr:rowOff>
    </xdr:from>
    <xdr:to>
      <xdr:col>17</xdr:col>
      <xdr:colOff>140757</xdr:colOff>
      <xdr:row>1</xdr:row>
      <xdr:rowOff>161762</xdr:rowOff>
    </xdr:to>
    <xdr:pic>
      <xdr:nvPicPr>
        <xdr:cNvPr id="3" name="Picture 2">
          <a:extLst>
            <a:ext uri="{FF2B5EF4-FFF2-40B4-BE49-F238E27FC236}">
              <a16:creationId xmlns:a16="http://schemas.microsoft.com/office/drawing/2014/main" id="{E4AB7FE4-70BE-2E27-D42E-55A7C5EC62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94067" y="0"/>
          <a:ext cx="2274357" cy="568162"/>
        </a:xfrm>
        <a:prstGeom prst="rect">
          <a:avLst/>
        </a:prstGeom>
      </xdr:spPr>
    </xdr:pic>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8</v>
    <v>1</v>
    <v>1</v>
  </rv>
</rvData>
</file>

<file path=xl/richData/rdrichvaluestructure.xml><?xml version="1.0" encoding="utf-8"?>
<rvStructures xmlns="http://schemas.microsoft.com/office/spreadsheetml/2017/richdata" count="1">
  <s t="_error">
    <k n="colOffset" t="i"/>
    <k n="errorType" t="i"/>
    <k n="rwOffset"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C8ADB37-1D83-4C1B-8BCE-411AAFB5001A}" name="Table16" displayName="Table16" ref="A11:B54" totalsRowShown="0" dataDxfId="163">
  <autoFilter ref="A11:B54" xr:uid="{0C8ADB37-1D83-4C1B-8BCE-411AAFB5001A}"/>
  <tableColumns count="2">
    <tableColumn id="1" xr3:uid="{D5E6BD01-8E0D-4440-9F3C-A53BF1C3C67E}" name="CIP Code" dataDxfId="162"/>
    <tableColumn id="2" xr3:uid="{CC3D99D3-4AA7-4FF8-812A-3ABE3D4ED561}" name="CIP Title" dataDxfId="161"/>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8403ACD8-A40F-47B6-93A4-96EACDF6AEB1}" name="Table17" displayName="Table17" ref="D11:E17" totalsRowShown="0">
  <autoFilter ref="D11:E17" xr:uid="{8403ACD8-A40F-47B6-93A4-96EACDF6AEB1}"/>
  <tableColumns count="2">
    <tableColumn id="1" xr3:uid="{71FDA3C3-9663-4F54-83A8-0698D78EDE27}" name="CIP Code" dataDxfId="160"/>
    <tableColumn id="2" xr3:uid="{C7ECA887-B582-4DC7-AA72-EB912DAF44B0}" name="CIP Title" dataDxfId="159"/>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1F584146-D812-4379-B8F0-1166B7596438}" name="Table18" displayName="Table18" ref="G11:H27" totalsRowShown="0">
  <autoFilter ref="G11:H27" xr:uid="{1F584146-D812-4379-B8F0-1166B7596438}"/>
  <tableColumns count="2">
    <tableColumn id="1" xr3:uid="{5C7ED16E-6605-4C41-B5B8-C590AC0F57FB}" name="CIP Code" dataDxfId="158"/>
    <tableColumn id="2" xr3:uid="{C2BE7F88-B44C-4C6E-9B7C-229A1781AC46}" name="CIP Title" dataDxfId="15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1B2B97FF-C25D-439D-B30B-2FEF53188524}" name="Table19" displayName="Table19" ref="J11:K21" totalsRowShown="0">
  <autoFilter ref="J11:K21" xr:uid="{1B2B97FF-C25D-439D-B30B-2FEF53188524}"/>
  <tableColumns count="2">
    <tableColumn id="1" xr3:uid="{737A7B54-F9ED-41BB-AB46-ED0A5F4E4CC7}" name="CIP Code" dataDxfId="156"/>
    <tableColumn id="2" xr3:uid="{1D9257C8-32E4-4623-AABA-88C249E36B11}" name="CIP Title" dataDxfId="155"/>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BBE4769B-FAB9-4824-AE30-DEADD0577573}" name="Table20" displayName="Table20" ref="M11:N38" totalsRowShown="0">
  <autoFilter ref="M11:N38" xr:uid="{BBE4769B-FAB9-4824-AE30-DEADD0577573}"/>
  <tableColumns count="2">
    <tableColumn id="1" xr3:uid="{D616C8E4-25F9-4426-962D-A25AB45954D6}" name="CIP Code" dataDxfId="154"/>
    <tableColumn id="2" xr3:uid="{A69A4147-CC4C-406A-9799-59301E58480E}" name="CIP Title" dataDxfId="153"/>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EFF740A2-AB7C-483E-8C77-38E048412D86}" name="Table21" displayName="Table21" ref="P11:Q20" totalsRowShown="0">
  <autoFilter ref="P11:Q20" xr:uid="{EFF740A2-AB7C-483E-8C77-38E048412D86}"/>
  <tableColumns count="2">
    <tableColumn id="1" xr3:uid="{0F2AA0BA-A5C5-487E-818D-3FB1903875B1}" name="CIP Code" dataDxfId="152"/>
    <tableColumn id="2" xr3:uid="{EE752141-7267-422F-AE98-E3ECAA2EA237}" name="CIP Title" dataDxfId="15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2B7D3DC6-A20F-449D-BCB7-FCF22D656F2D}" name="Table22" displayName="Table22" ref="S11:T21" totalsRowShown="0">
  <autoFilter ref="S11:T21" xr:uid="{2B7D3DC6-A20F-449D-BCB7-FCF22D656F2D}"/>
  <tableColumns count="2">
    <tableColumn id="1" xr3:uid="{C5EF1692-9871-4E83-AC7B-4B5E9D8299DE}" name="CIP Code" dataDxfId="150"/>
    <tableColumn id="2" xr3:uid="{1D67E7BF-FC85-49E2-AD55-09844BE83654}" name="CIP Title" dataDxfId="149"/>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B3D0E0CA-5431-4B10-86EF-961FE92F7096}" name="Table23" displayName="Table23" ref="V11:W35" totalsRowShown="0">
  <autoFilter ref="V11:W35" xr:uid="{B3D0E0CA-5431-4B10-86EF-961FE92F7096}"/>
  <tableColumns count="2">
    <tableColumn id="1" xr3:uid="{36BDF6C3-36C6-4AD7-869A-91D5FBD8BEB0}" name="CIP Code" dataDxfId="148"/>
    <tableColumn id="2" xr3:uid="{9CEF9D43-56EB-4C56-92D3-2212EDBA095D}" name="CIP Title" dataDxfId="147"/>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33FCDF2B-F86F-4FDD-915B-7CF5B5F117B6}" name="Table24" displayName="Table24" ref="Y11:Z19" totalsRowShown="0">
  <autoFilter ref="Y11:Z19" xr:uid="{33FCDF2B-F86F-4FDD-915B-7CF5B5F117B6}"/>
  <tableColumns count="2">
    <tableColumn id="1" xr3:uid="{F2FF0D49-AD95-419D-8138-63D4EC186E9E}" name="CIP Code" dataDxfId="146"/>
    <tableColumn id="2" xr3:uid="{55E5E43A-3026-4343-8C06-3BCA5E6A567C}" name="CIP Title" dataDxfId="145"/>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F8A47245-E17E-4C41-B909-6C750EFA3DEA}" name="Table25" displayName="Table25" ref="AB11:AC35" totalsRowShown="0">
  <autoFilter ref="AB11:AC35" xr:uid="{F8A47245-E17E-4C41-B909-6C750EFA3DEA}"/>
  <tableColumns count="2">
    <tableColumn id="1" xr3:uid="{42CFB9FC-6C98-40AF-92D4-0458931A9FA0}" name="CIP Code" dataDxfId="144"/>
    <tableColumn id="2" xr3:uid="{396C552D-28AD-4E91-BC99-ACD50B8658DB}" name="CIP Title" dataDxfId="14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CD44FC9C-2457-47D5-BEEC-5BA8382E9A2C}" name="Table26" displayName="Table26" ref="AE11:AF22" totalsRowShown="0">
  <autoFilter ref="AE11:AF22" xr:uid="{CD44FC9C-2457-47D5-BEEC-5BA8382E9A2C}"/>
  <tableColumns count="2">
    <tableColumn id="1" xr3:uid="{0C9C1E0B-AA7E-4935-82E4-F9AA9AF95A84}" name="CIP Code" dataDxfId="142"/>
    <tableColumn id="2" xr3:uid="{4442DED0-DC1B-4D9B-8873-94E1A2E81B38}" name="CIP Title" dataDxfId="141"/>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328926F1-B1D9-4384-85CC-487ADDE6CABE}" name="Table27" displayName="Table27" ref="AH11:AI19" totalsRowShown="0">
  <autoFilter ref="AH11:AI19" xr:uid="{328926F1-B1D9-4384-85CC-487ADDE6CABE}"/>
  <tableColumns count="2">
    <tableColumn id="1" xr3:uid="{44F635E5-82F4-436D-863D-6D1DAF1F9089}" name="CIP Code" dataDxfId="140"/>
    <tableColumn id="2" xr3:uid="{BEC5A301-1BC9-42E4-93E2-412F0607BD2A}" name="CIP Title" dataDxfId="139"/>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DBD59986-01C6-46F1-BE12-1CE51CC1F242}" name="Table28" displayName="Table28" ref="AK11:AL36" totalsRowShown="0">
  <autoFilter ref="AK11:AL36" xr:uid="{DBD59986-01C6-46F1-BE12-1CE51CC1F242}"/>
  <tableColumns count="2">
    <tableColumn id="1" xr3:uid="{45E1D643-F046-45E5-B7AC-59207B860FF2}" name="CIP Code" dataDxfId="138"/>
    <tableColumn id="2" xr3:uid="{FF161664-E8B4-41F9-81E5-DF25F39DE58F}" name="CIP Title" dataDxfId="137"/>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BE2C3F4-F359-4CC5-B2EE-5C14F494034C}" name="Table2" displayName="Table2" ref="A11:B57" totalsRowShown="0" headerRowDxfId="136">
  <autoFilter ref="A11:B57" xr:uid="{4BE2C3F4-F359-4CC5-B2EE-5C14F494034C}"/>
  <tableColumns count="2">
    <tableColumn id="1" xr3:uid="{C0EC38A7-8C82-41E0-9E68-17D63C02D1DC}" name="CIP Code" dataDxfId="135"/>
    <tableColumn id="2" xr3:uid="{9A571EED-85AD-45CE-AEBB-09B5F0CD2084}" name="CIP Title" dataDxfId="134"/>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31E3CC9-AAD1-43F4-A73C-0D2C88576960}" name="Table3" displayName="Table3" ref="D11:E35" totalsRowShown="0" headerRowDxfId="133" headerRowBorderDxfId="132">
  <autoFilter ref="D11:E35" xr:uid="{D31E3CC9-AAD1-43F4-A73C-0D2C88576960}"/>
  <tableColumns count="2">
    <tableColumn id="1" xr3:uid="{5C5BF5D4-F8AE-4706-B079-AA2900D8D4F6}" name="CIP Code" dataDxfId="131"/>
    <tableColumn id="2" xr3:uid="{5D8B7358-1949-4C4B-9DDF-1BABD14415B7}" name="CIP Title" dataDxfId="130"/>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2C0FADB-9958-4C30-9BC9-1845954B86BC}" name="Table4" displayName="Table4" ref="G11:H37" totalsRowShown="0" headerRowDxfId="129" dataDxfId="128">
  <autoFilter ref="G11:H37" xr:uid="{82C0FADB-9958-4C30-9BC9-1845954B86BC}"/>
  <tableColumns count="2">
    <tableColumn id="1" xr3:uid="{739E8580-ED07-45C2-B11F-403272B032EB}" name="CIP Code" dataDxfId="127"/>
    <tableColumn id="2" xr3:uid="{4388E41F-DB91-46B4-AC93-255B12002D7C}" name="CIP Title" dataDxfId="126"/>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E07A5F4-99DD-4A48-A943-98BF460007F5}" name="Table5" displayName="Table5" ref="J11:K39" totalsRowShown="0" headerRowDxfId="125" dataDxfId="124" tableBorderDxfId="123">
  <autoFilter ref="J11:K39" xr:uid="{DE07A5F4-99DD-4A48-A943-98BF460007F5}"/>
  <tableColumns count="2">
    <tableColumn id="1" xr3:uid="{A8EEA5E6-39B6-400F-B658-6F5F2ACAEF44}" name="CIP Code" dataDxfId="122"/>
    <tableColumn id="2" xr3:uid="{500A09B3-7028-4829-AE45-D0A13A37C656}" name="CIP Title" dataDxfId="121"/>
  </tableColumns>
  <tableStyleInfo name="Table Style 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FE1B5FD-BFD3-411E-A986-4BD45DFD3D76}" name="Table6" displayName="Table6" ref="M11:N37" totalsRowShown="0" headerRowDxfId="120" dataDxfId="119">
  <autoFilter ref="M11:N37" xr:uid="{1FE1B5FD-BFD3-411E-A986-4BD45DFD3D76}"/>
  <tableColumns count="2">
    <tableColumn id="1" xr3:uid="{0D53FAC3-5A93-46EA-B093-01B95E7D3CD8}" name="CIP Code" dataDxfId="118"/>
    <tableColumn id="2" xr3:uid="{61580DB7-85C6-4722-B44B-FAAFE4241C62}" name="CIP Title" dataDxfId="117"/>
  </tableColumns>
  <tableStyleInfo name="Table Style 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FF29CBF-FA25-4ACD-9F53-6D725DECC7E5}" name="Table8" displayName="Table8" ref="P11:Q36" totalsRowShown="0" headerRowDxfId="116" dataDxfId="115">
  <autoFilter ref="P11:Q36" xr:uid="{EFF29CBF-FA25-4ACD-9F53-6D725DECC7E5}"/>
  <tableColumns count="2">
    <tableColumn id="1" xr3:uid="{68C4DD74-5813-4ECF-9D29-36308C233710}" name="CIP Code" dataDxfId="114"/>
    <tableColumn id="2" xr3:uid="{EABF0494-1E30-4117-814F-F0B306B90BFD}" name="CIP Title" dataDxfId="113"/>
  </tableColumns>
  <tableStyleInfo name="Table Style 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B82CDC1-F773-4507-B6D0-16A380247AD0}" name="Table9" displayName="Table9" ref="S11:T25" totalsRowShown="0" headerRowDxfId="112" dataDxfId="111">
  <autoFilter ref="S11:T25" xr:uid="{5B82CDC1-F773-4507-B6D0-16A380247AD0}"/>
  <tableColumns count="2">
    <tableColumn id="1" xr3:uid="{A5C5C9A5-8F56-49D3-8DB5-FAB862F6E11E}" name="CIP Code" dataDxfId="110"/>
    <tableColumn id="2" xr3:uid="{ADEAF23C-5C84-4694-B7CB-3529A78331A2}" name="CIP Title" dataDxfId="109"/>
  </tableColumns>
  <tableStyleInfo name="Table Style 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8391C46-5119-4AD8-8ED7-AF74FBDAFF58}" name="Table10" displayName="Table10" ref="V11:W36" totalsRowShown="0" headerRowDxfId="108" dataDxfId="107">
  <autoFilter ref="V11:W36" xr:uid="{D8391C46-5119-4AD8-8ED7-AF74FBDAFF58}"/>
  <tableColumns count="2">
    <tableColumn id="1" xr3:uid="{C990E744-0F0A-4287-97DF-0CC74850C0CD}" name="CIP Code" dataDxfId="106"/>
    <tableColumn id="2" xr3:uid="{42129F7D-74C0-4ED4-9A31-A4C0E36EE26E}" name="CIP Title" dataDxfId="105"/>
  </tableColumns>
  <tableStyleInfo name="Table Style 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AD6CAD0-FF4D-4EAF-AB0E-A689E0640EDE}" name="Table11" displayName="Table11" ref="Y11:Z38" totalsRowShown="0" headerRowDxfId="104" dataDxfId="103">
  <autoFilter ref="Y11:Z38" xr:uid="{DAD6CAD0-FF4D-4EAF-AB0E-A689E0640EDE}"/>
  <tableColumns count="2">
    <tableColumn id="1" xr3:uid="{22CCC688-93F9-41C1-90B5-0F51BFA0CC3B}" name="CIP Code" dataDxfId="102"/>
    <tableColumn id="2" xr3:uid="{F7B6E1CD-65A0-4C3D-8C12-A774973A0DD8}" name="CIP Title" dataDxfId="101"/>
  </tableColumns>
  <tableStyleInfo name="Table Style 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C1AB8F8-A5AD-46CC-A32A-D129935AFE3E}" name="Table12" displayName="Table12" ref="AB11:AC47" totalsRowShown="0" headerRowDxfId="100" dataDxfId="99">
  <autoFilter ref="AB11:AC47" xr:uid="{0C1AB8F8-A5AD-46CC-A32A-D129935AFE3E}"/>
  <tableColumns count="2">
    <tableColumn id="1" xr3:uid="{E2ADA2CA-3668-4E41-A558-593DB5755F58}" name="CIP Code" dataDxfId="98"/>
    <tableColumn id="2" xr3:uid="{1D067477-7433-47C0-847A-B524A7D8EF9C}" name="CIP Title" dataDxfId="97"/>
  </tableColumns>
  <tableStyleInfo name="Table Style 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6C64147-80A9-45A1-9D88-ED4EDEDDDD1A}" name="Table13" displayName="Table13" ref="AE11:AF20" totalsRowShown="0" headerRowDxfId="96" dataDxfId="95">
  <autoFilter ref="AE11:AF20" xr:uid="{F6C64147-80A9-45A1-9D88-ED4EDEDDDD1A}"/>
  <tableColumns count="2">
    <tableColumn id="1" xr3:uid="{29F47038-CE28-4D71-BD34-80FA33033258}" name="CIP Code" dataDxfId="94"/>
    <tableColumn id="2" xr3:uid="{BBC661AD-1BEF-44FC-A677-E2D8BE224F45}" name="CIP Title" dataDxfId="93"/>
  </tableColumns>
  <tableStyleInfo name="Table Style 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65AE3286-5557-4B33-B868-2692622B439B}" name="Table14" displayName="Table14" ref="AH11:AI22" totalsRowShown="0" headerRowDxfId="92" dataDxfId="91" tableBorderDxfId="90">
  <autoFilter ref="AH11:AI22" xr:uid="{65AE3286-5557-4B33-B868-2692622B439B}"/>
  <tableColumns count="2">
    <tableColumn id="1" xr3:uid="{D106FCE4-A5B4-4676-B03F-056710CBAEE4}" name="CIP Code" dataDxfId="89"/>
    <tableColumn id="2" xr3:uid="{C5591FFD-4366-446E-8153-B2F564C0F69F}" name="CIP Title" dataDxfId="88"/>
  </tableColumns>
  <tableStyleInfo name="Table Style 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89678D7-7692-4992-B8BB-1E4E8FC09E54}" name="Table15" displayName="Table15" ref="AK11:AL46" totalsRowShown="0" headerRowDxfId="87" dataDxfId="86">
  <autoFilter ref="AK11:AL46" xr:uid="{189678D7-7692-4992-B8BB-1E4E8FC09E54}"/>
  <tableColumns count="2">
    <tableColumn id="1" xr3:uid="{BC2ECD2F-70EF-4F30-80E5-05321BE74A66}" name="CIP Code" dataDxfId="85"/>
    <tableColumn id="2" xr3:uid="{C0B13612-612F-4A42-899D-737878D06D04}" name="CIP Title" dataDxfId="84"/>
  </tableColumns>
  <tableStyleInfo name="Table Style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64A233A-0A82-4CFF-AB64-79BD89D1A04E}">
  <we:reference id="wa104100404" version="3.0.0.1" store="en-US" storeType="OMEX"/>
  <we:alternateReferences>
    <we:reference id="wa104100404" version="3.0.0.1" store="wa104100404" storeType="OMEX"/>
  </we:alternateReferences>
  <we:properties>
    <we:property name="ICYwABB/LBA=" value="&quot;QApnWwE=&quot;"/>
    <we:property name="ICYwABB9LwJ5Liw=" value="&quot;Vw==&quot;"/>
    <we:property name="ICYwABBDIRZCIjA3KicGUg==" value="&quot;VA==&quot;"/>
    <we:property name="ICYwABBDIRZCIjA3KioZUg==" value="&quot;RHpj&quot;"/>
    <we:property name="ICYwABBDIRZCIjA3Li4Z" value="&quot;VA==&quot;"/>
    <we:property name="ICYwABBDIRZCIjA3NCcGUg==" value="&quot;J3Vx&quot;"/>
    <we:property name="ICYwABBDIRZCIjA3NjoY" value="&quot;VQ==&quot;"/>
    <we:property name="ICYwABBDIRZCIjA3PSES" value="&quot;IxUE&quot;"/>
    <we:property name="ICYwABBmLwhdJiAEPTw=" value="&quot;J3ZxUnIBfQ==&quot;"/>
    <we:property name="IigxDVJRPQ4VCCAC" value="&quot;&quot;"/>
    <we:property name="IigxDVJRPQ4VCiMQFSYb" value="&quot;VQ==&quot;"/>
    <we:property name="IigxDVJRPQ4VNC0ELioHPA03Jw==" value="&quot;Vw==&quot;"/>
    <we:property name="IigxDVJRPQ4VNC0ELioHPA03Kg==" value="&quot;VQ==&quot;"/>
    <we:property name="IigxDVJRPQ4VNC0ELioHPA03MA==" value="&quot;VGl6UQ==&quot;"/>
    <we:property name="IigxDVJRPQ4VNC0ELioHPAEpJA==" value="&quot;IxUE&quot;"/>
    <we:property name="IigxDVJRPQ4VNC0ELioHPAIiIg==" value="&quot;VGlzWAEAfks=&quot;"/>
    <we:property name="IigxDVJRPQ4VNC0ELioHPAMmMw==" value="&quot;VGlzWAEAfks=&quot;"/>
    <we:property name="IigxDVJRPQ4VNC0ELioHPAU1MA==" value="&quot;VQ==&quot;"/>
    <we:property name="IigxDVJRPQ4VNC0ELioHPAUkIA==" value="&quot;VGlzWAA=&quot;"/>
    <we:property name="IigxDVJRPQ4VNC0ELioHPAcxJA==" value="&quot;VGlzWAEB&quot;"/>
    <we:property name="IigxDVJRPQ4VNC0ELioHPAg3Mw==" value="&quot;VA==&quot;"/>
    <we:property name="IigxDVJRPQ4VNC0ELioHPAg3Nw==" value="&quot;VA==&quot;"/>
    <we:property name="IigxDVJRPQ4VNC0ELioHPAk0Lw==" value="&quot;VA==&quot;"/>
    <we:property name="IigxDVJRPQ4VNC0ELioHPAk1Nw==" value="&quot;VGlzXwQ=&quot;"/>
    <we:property name="IigxDVJRPQ4VNC0ELioHPAkiNw==" value="&quot;Vg==&quot;"/>
    <we:property name="IigxDVJRPQ4VNC0ELioHPAkpKg==" value="&quot;V3c=&quot;"/>
    <we:property name="IigxDVJRPQ4VNC0ELioHPAoiJA==" value="&quot;VQ==&quot;"/>
    <we:property name="IigxDVJRPQ4VNC0ELioHPAozMQ==" value="&quot;Vg==&quot;"/>
    <we:property name="IigxDVJRPQ4VNC0ELioHPBAoLw==" value="&quot;VGlzWQ==&quot;"/>
    <we:property name="IigxDVJRPQ4VNC0ELioHPBQ1Jg==" value="&quot;VGlzWAEAfks=&quot;"/>
    <we:property name="IigxDVJRPQ4VNC0ELioHPBY0Jw==" value="&quot;VA==&quot;"/>
    <we:property name="IigxDVJRPQ4VNC0ELioHPBYiMA==" value="&quot;UQ==&quot;"/>
    <we:property name="IigxDVJRPQ4VNC0ELioHPBYlNQ==" value="&quot;VQ==&quot;"/>
    <we:property name="IigxDVJRPQ4VNC0ELioHPBYrOw==" value="&quot;VA==&quot;"/>
    <we:property name="IigxDVJRPQ4VNC0ELioHPBc0OQ==" value="&quot;VXdz&quot;"/>
    <we:property name="IigxDVJRPQ4VNC0ELioHPBckLw==" value="&quot;VQ==&quot;"/>
    <we:property name="IigxDVJRPQ4VNC0ELioHPBcoIA==" value="&quot;VA==&quot;"/>
    <we:property name="IigxDVJRPQ4VNC0ELioHPBczIg==" value="&quot;VA==&quot;"/>
    <we:property name="UniqueID" value="&quot;20243221713815077230&quot;"/>
    <we:property name="KyUp" value="&quot;&quot;"/>
  </we:properties>
  <we:bindings>
    <we:binding id="refEdit" type="matrix" appref="{22BE3F3E-7549-427A-8E41-C81755F4C9F5}"/>
    <we:binding id="Worker" type="matrix" appref="{57994FFD-F3F3-46F8-A3FD-4B534F25DED0}"/>
    <we:binding id="Obj" type="matrix" appref="{238E3966-AC39-4E52-B4DC-8AF4C2D065C9}"/>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hyperlink" Target="https://www./highered.texas.gov/our-work/supporting-our-institutions/community-college-finance/" TargetMode="External"/><Relationship Id="rId1" Type="http://schemas.openxmlformats.org/officeDocument/2006/relationships/hyperlink" Target="https://www.highered.texas.gov/our-work/supporting-our-institutions/data-submission-reporting/cbm-reporting/cbm-reporting-manual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6.bin"/><Relationship Id="rId1" Type="http://schemas.openxmlformats.org/officeDocument/2006/relationships/hyperlink" Target="https://reportcenter.highered.texas.gov/reports/data/ctc-rfoe-fy2023/" TargetMode="External"/><Relationship Id="rId4" Type="http://schemas.openxmlformats.org/officeDocument/2006/relationships/comments" Target="../comments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2.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 Type="http://schemas.openxmlformats.org/officeDocument/2006/relationships/printerSettings" Target="../printerSettings/printerSettings12.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23.xml.rels><?xml version="1.0" encoding="UTF-8" standalone="yes"?>
<Relationships xmlns="http://schemas.openxmlformats.org/package/2006/relationships"><Relationship Id="rId8" Type="http://schemas.openxmlformats.org/officeDocument/2006/relationships/table" Target="../tables/table20.xml"/><Relationship Id="rId13" Type="http://schemas.openxmlformats.org/officeDocument/2006/relationships/table" Target="../tables/table25.xml"/><Relationship Id="rId3" Type="http://schemas.openxmlformats.org/officeDocument/2006/relationships/table" Target="../tables/table15.xml"/><Relationship Id="rId7" Type="http://schemas.openxmlformats.org/officeDocument/2006/relationships/table" Target="../tables/table19.xml"/><Relationship Id="rId12" Type="http://schemas.openxmlformats.org/officeDocument/2006/relationships/table" Target="../tables/table24.xml"/><Relationship Id="rId2" Type="http://schemas.openxmlformats.org/officeDocument/2006/relationships/table" Target="../tables/table14.xml"/><Relationship Id="rId1" Type="http://schemas.openxmlformats.org/officeDocument/2006/relationships/printerSettings" Target="../printerSettings/printerSettings13.bin"/><Relationship Id="rId6" Type="http://schemas.openxmlformats.org/officeDocument/2006/relationships/table" Target="../tables/table18.xml"/><Relationship Id="rId11" Type="http://schemas.openxmlformats.org/officeDocument/2006/relationships/table" Target="../tables/table23.xml"/><Relationship Id="rId5" Type="http://schemas.openxmlformats.org/officeDocument/2006/relationships/table" Target="../tables/table17.xml"/><Relationship Id="rId10" Type="http://schemas.openxmlformats.org/officeDocument/2006/relationships/table" Target="../tables/table22.xml"/><Relationship Id="rId4" Type="http://schemas.openxmlformats.org/officeDocument/2006/relationships/table" Target="../tables/table16.xml"/><Relationship Id="rId9" Type="http://schemas.openxmlformats.org/officeDocument/2006/relationships/table" Target="../tables/table21.xml"/><Relationship Id="rId14" Type="http://schemas.openxmlformats.org/officeDocument/2006/relationships/table" Target="../tables/table26.xml"/></Relationships>
</file>

<file path=xl/worksheets/_rels/sheet2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E35F9-0549-4974-AEDD-67E43FF8667C}">
  <sheetPr codeName="Sheet1">
    <tabColor theme="3" tint="-0.499984740745262"/>
  </sheetPr>
  <dimension ref="A1:Q216"/>
  <sheetViews>
    <sheetView tabSelected="1" workbookViewId="0">
      <selection sqref="A1:Q1"/>
    </sheetView>
  </sheetViews>
  <sheetFormatPr defaultRowHeight="15"/>
  <cols>
    <col min="1" max="1" width="25" customWidth="1"/>
    <col min="6" max="6" width="9.7109375" customWidth="1"/>
    <col min="9" max="9" width="12.5703125" customWidth="1"/>
    <col min="11" max="11" width="12.5703125" customWidth="1"/>
  </cols>
  <sheetData>
    <row r="1" spans="1:17" s="18" customFormat="1" ht="15.75">
      <c r="A1" s="623" t="s">
        <v>2419</v>
      </c>
      <c r="B1" s="623"/>
      <c r="C1" s="623"/>
      <c r="D1" s="623"/>
      <c r="E1" s="623"/>
      <c r="F1" s="623"/>
      <c r="G1" s="623"/>
      <c r="H1" s="623"/>
      <c r="I1" s="623"/>
      <c r="J1" s="623"/>
      <c r="K1" s="623">
        <v>45944</v>
      </c>
      <c r="L1" s="623"/>
      <c r="M1" s="623"/>
      <c r="N1" s="623"/>
      <c r="O1" s="623"/>
      <c r="P1" s="623"/>
      <c r="Q1" s="623"/>
    </row>
    <row r="2" spans="1:17" ht="22.15" customHeight="1">
      <c r="A2" s="624" t="s">
        <v>2425</v>
      </c>
      <c r="B2" s="624"/>
      <c r="C2" s="624"/>
      <c r="D2" s="624"/>
      <c r="E2" s="624"/>
      <c r="F2" s="624"/>
      <c r="G2" s="624"/>
      <c r="H2" s="624"/>
      <c r="I2" s="624"/>
      <c r="J2" s="624"/>
      <c r="K2" s="624"/>
      <c r="L2" s="624"/>
      <c r="M2" s="624"/>
      <c r="N2" s="624"/>
      <c r="O2" s="624"/>
      <c r="P2" s="624"/>
      <c r="Q2" s="624"/>
    </row>
    <row r="3" spans="1:17" ht="14.45" customHeight="1">
      <c r="A3" s="624"/>
      <c r="B3" s="624"/>
      <c r="C3" s="624"/>
      <c r="D3" s="624"/>
      <c r="E3" s="624"/>
      <c r="F3" s="624"/>
      <c r="G3" s="624"/>
      <c r="H3" s="624"/>
      <c r="I3" s="624"/>
      <c r="J3" s="624"/>
      <c r="K3" s="624"/>
      <c r="L3" s="624"/>
      <c r="M3" s="624"/>
      <c r="N3" s="624"/>
      <c r="O3" s="624"/>
      <c r="P3" s="624"/>
      <c r="Q3" s="624"/>
    </row>
    <row r="4" spans="1:17" ht="43.15" customHeight="1">
      <c r="A4" s="624"/>
      <c r="B4" s="624"/>
      <c r="C4" s="624"/>
      <c r="D4" s="624"/>
      <c r="E4" s="624"/>
      <c r="F4" s="624"/>
      <c r="G4" s="624"/>
      <c r="H4" s="624"/>
      <c r="I4" s="624"/>
      <c r="J4" s="624"/>
      <c r="K4" s="624"/>
      <c r="L4" s="624"/>
      <c r="M4" s="624"/>
      <c r="N4" s="624"/>
      <c r="O4" s="624"/>
      <c r="P4" s="624"/>
      <c r="Q4" s="624"/>
    </row>
    <row r="5" spans="1:17" ht="14.45" hidden="1" customHeight="1">
      <c r="A5" s="302"/>
      <c r="B5" s="302"/>
      <c r="C5" s="302"/>
      <c r="D5" s="302"/>
      <c r="E5" s="302"/>
      <c r="F5" s="302"/>
      <c r="G5" s="302"/>
      <c r="H5" s="302"/>
      <c r="I5" s="302"/>
      <c r="J5" s="302"/>
      <c r="K5" s="302"/>
      <c r="L5" s="302"/>
      <c r="M5" s="302"/>
    </row>
    <row r="6" spans="1:17" ht="14.45" hidden="1" customHeight="1">
      <c r="A6" s="302"/>
      <c r="B6" s="302"/>
      <c r="C6" s="302"/>
      <c r="D6" s="302"/>
      <c r="E6" s="302"/>
      <c r="F6" s="302"/>
      <c r="G6" s="302"/>
      <c r="H6" s="302"/>
      <c r="I6" s="302"/>
      <c r="J6" s="302"/>
      <c r="K6" s="302"/>
      <c r="L6" s="302"/>
      <c r="M6" s="302"/>
    </row>
    <row r="7" spans="1:17">
      <c r="C7" s="18"/>
      <c r="I7" s="311" t="s">
        <v>1857</v>
      </c>
      <c r="J7" s="305" t="s">
        <v>1858</v>
      </c>
    </row>
    <row r="8" spans="1:17">
      <c r="B8" s="311" t="s">
        <v>1859</v>
      </c>
      <c r="C8" s="305" t="s">
        <v>2380</v>
      </c>
    </row>
    <row r="9" spans="1:17" ht="14.45" customHeight="1">
      <c r="A9" s="302"/>
      <c r="B9" s="302"/>
      <c r="C9" s="302"/>
      <c r="D9" s="302"/>
      <c r="E9" s="302"/>
      <c r="F9" s="302"/>
      <c r="G9" s="302"/>
      <c r="H9" s="302"/>
      <c r="I9" s="302"/>
      <c r="J9" s="302"/>
      <c r="K9" s="302"/>
      <c r="L9" s="302"/>
      <c r="M9" s="302"/>
    </row>
    <row r="10" spans="1:17" ht="21" customHeight="1">
      <c r="A10" s="306" t="s">
        <v>1792</v>
      </c>
      <c r="B10" s="302"/>
      <c r="C10" s="302"/>
      <c r="D10" s="302"/>
      <c r="E10" s="302"/>
      <c r="F10" s="302"/>
      <c r="G10" s="302"/>
      <c r="H10" s="302"/>
      <c r="I10" s="302"/>
      <c r="J10" s="302"/>
      <c r="K10" s="302"/>
      <c r="L10" s="302"/>
      <c r="M10" s="302"/>
    </row>
    <row r="11" spans="1:17" ht="14.45" customHeight="1">
      <c r="A11" s="302"/>
      <c r="B11" s="302"/>
      <c r="C11" s="302"/>
      <c r="D11" s="302"/>
      <c r="E11" s="302"/>
      <c r="F11" s="302"/>
      <c r="G11" s="302"/>
      <c r="H11" s="302"/>
      <c r="I11" s="302"/>
      <c r="J11" s="302"/>
      <c r="K11" s="302"/>
      <c r="L11" s="302"/>
      <c r="M11" s="302"/>
    </row>
    <row r="12" spans="1:17">
      <c r="B12" s="18" t="s">
        <v>1793</v>
      </c>
    </row>
    <row r="14" spans="1:17">
      <c r="B14" s="18" t="s">
        <v>1794</v>
      </c>
    </row>
    <row r="15" spans="1:17">
      <c r="D15" s="303" t="s">
        <v>1795</v>
      </c>
    </row>
    <row r="16" spans="1:17">
      <c r="C16" s="18" t="s">
        <v>1796</v>
      </c>
    </row>
    <row r="17" spans="1:6">
      <c r="C17" s="18" t="s">
        <v>1797</v>
      </c>
    </row>
    <row r="18" spans="1:6">
      <c r="C18" s="18" t="s">
        <v>1799</v>
      </c>
    </row>
    <row r="19" spans="1:6">
      <c r="F19" s="18" t="s">
        <v>1798</v>
      </c>
    </row>
    <row r="20" spans="1:6">
      <c r="C20" s="18" t="s">
        <v>1808</v>
      </c>
      <c r="F20" s="18"/>
    </row>
    <row r="21" spans="1:6">
      <c r="D21" s="303" t="s">
        <v>1809</v>
      </c>
    </row>
    <row r="22" spans="1:6">
      <c r="B22" s="18" t="s">
        <v>1949</v>
      </c>
    </row>
    <row r="23" spans="1:6">
      <c r="C23" s="18" t="s">
        <v>1800</v>
      </c>
    </row>
    <row r="24" spans="1:6" ht="14.45" customHeight="1">
      <c r="C24" s="18"/>
    </row>
    <row r="25" spans="1:6">
      <c r="B25" s="18" t="s">
        <v>1948</v>
      </c>
    </row>
    <row r="27" spans="1:6" ht="21" customHeight="1">
      <c r="A27" s="306" t="s">
        <v>1801</v>
      </c>
    </row>
    <row r="28" spans="1:6" ht="21" customHeight="1">
      <c r="A28" s="307" t="s">
        <v>1803</v>
      </c>
      <c r="B28" s="309" t="s">
        <v>1669</v>
      </c>
      <c r="C28" s="308"/>
    </row>
    <row r="29" spans="1:6">
      <c r="A29" s="305" t="s">
        <v>1802</v>
      </c>
      <c r="B29" s="310" t="s">
        <v>1804</v>
      </c>
    </row>
    <row r="30" spans="1:6">
      <c r="A30" s="466" t="s">
        <v>2004</v>
      </c>
      <c r="B30" s="310" t="s">
        <v>2149</v>
      </c>
    </row>
    <row r="31" spans="1:6">
      <c r="A31" s="466" t="s">
        <v>2010</v>
      </c>
      <c r="B31" s="310" t="s">
        <v>2150</v>
      </c>
    </row>
    <row r="32" spans="1:6">
      <c r="A32" s="305" t="s">
        <v>2011</v>
      </c>
      <c r="B32" s="310" t="s">
        <v>1805</v>
      </c>
    </row>
    <row r="33" spans="1:2">
      <c r="A33" s="305" t="s">
        <v>2012</v>
      </c>
      <c r="B33" s="310" t="s">
        <v>1806</v>
      </c>
    </row>
    <row r="34" spans="1:2">
      <c r="A34" s="305" t="s">
        <v>2013</v>
      </c>
      <c r="B34" s="310" t="s">
        <v>1807</v>
      </c>
    </row>
    <row r="35" spans="1:2">
      <c r="A35" s="305" t="s">
        <v>2014</v>
      </c>
      <c r="B35" s="310" t="s">
        <v>1810</v>
      </c>
    </row>
    <row r="36" spans="1:2">
      <c r="A36" s="305" t="s">
        <v>2015</v>
      </c>
      <c r="B36" s="310" t="s">
        <v>1811</v>
      </c>
    </row>
    <row r="37" spans="1:2">
      <c r="A37" s="305" t="s">
        <v>2016</v>
      </c>
      <c r="B37" s="310" t="s">
        <v>1813</v>
      </c>
    </row>
    <row r="38" spans="1:2">
      <c r="A38" s="305" t="s">
        <v>2017</v>
      </c>
      <c r="B38" s="310" t="s">
        <v>1814</v>
      </c>
    </row>
    <row r="39" spans="1:2">
      <c r="A39" s="305" t="s">
        <v>2018</v>
      </c>
      <c r="B39" s="310" t="s">
        <v>1815</v>
      </c>
    </row>
    <row r="40" spans="1:2">
      <c r="A40" s="305" t="s">
        <v>1849</v>
      </c>
      <c r="B40" s="310" t="s">
        <v>1817</v>
      </c>
    </row>
    <row r="41" spans="1:2">
      <c r="A41" s="305" t="s">
        <v>2019</v>
      </c>
      <c r="B41" s="310" t="s">
        <v>1816</v>
      </c>
    </row>
    <row r="42" spans="1:2">
      <c r="A42" s="305" t="s">
        <v>2020</v>
      </c>
      <c r="B42" s="310" t="s">
        <v>1867</v>
      </c>
    </row>
    <row r="43" spans="1:2">
      <c r="A43" s="305" t="s">
        <v>2021</v>
      </c>
      <c r="B43" s="310" t="s">
        <v>1818</v>
      </c>
    </row>
    <row r="44" spans="1:2">
      <c r="A44" s="305" t="s">
        <v>2181</v>
      </c>
      <c r="B44" s="310" t="s">
        <v>2152</v>
      </c>
    </row>
    <row r="45" spans="1:2">
      <c r="A45" s="305" t="s">
        <v>2022</v>
      </c>
      <c r="B45" s="310" t="s">
        <v>1819</v>
      </c>
    </row>
    <row r="46" spans="1:2">
      <c r="A46" s="466" t="s">
        <v>2023</v>
      </c>
      <c r="B46" s="310" t="s">
        <v>2151</v>
      </c>
    </row>
    <row r="47" spans="1:2">
      <c r="A47" s="305" t="s">
        <v>2025</v>
      </c>
      <c r="B47" s="310" t="s">
        <v>1850</v>
      </c>
    </row>
    <row r="48" spans="1:2">
      <c r="A48" s="305" t="s">
        <v>2026</v>
      </c>
      <c r="B48" s="310" t="s">
        <v>1821</v>
      </c>
    </row>
    <row r="50" spans="1:3">
      <c r="A50" s="306" t="s">
        <v>1822</v>
      </c>
    </row>
    <row r="51" spans="1:3">
      <c r="A51" s="307" t="s">
        <v>1852</v>
      </c>
      <c r="B51" s="309" t="s">
        <v>1669</v>
      </c>
      <c r="C51" s="308"/>
    </row>
    <row r="52" spans="1:3">
      <c r="A52" s="18" t="s">
        <v>1838</v>
      </c>
      <c r="B52" s="18" t="s">
        <v>1839</v>
      </c>
    </row>
    <row r="53" spans="1:3">
      <c r="A53" s="18" t="s">
        <v>1864</v>
      </c>
      <c r="B53" s="18" t="s">
        <v>1865</v>
      </c>
    </row>
    <row r="54" spans="1:3">
      <c r="A54" s="18" t="s">
        <v>1853</v>
      </c>
      <c r="B54" s="18" t="s">
        <v>1854</v>
      </c>
    </row>
    <row r="55" spans="1:3">
      <c r="A55" s="18" t="s">
        <v>2036</v>
      </c>
      <c r="B55" s="18" t="s">
        <v>2037</v>
      </c>
    </row>
    <row r="56" spans="1:3">
      <c r="A56" s="18" t="s">
        <v>1831</v>
      </c>
      <c r="B56" s="18" t="s">
        <v>1837</v>
      </c>
    </row>
    <row r="57" spans="1:3">
      <c r="A57" s="18" t="s">
        <v>1812</v>
      </c>
      <c r="B57" s="18" t="s">
        <v>1844</v>
      </c>
    </row>
    <row r="58" spans="1:3">
      <c r="A58" s="18" t="s">
        <v>1842</v>
      </c>
      <c r="B58" s="18" t="s">
        <v>1843</v>
      </c>
    </row>
    <row r="59" spans="1:3">
      <c r="A59" s="18" t="s">
        <v>1848</v>
      </c>
      <c r="B59" s="18" t="s">
        <v>1851</v>
      </c>
    </row>
    <row r="60" spans="1:3">
      <c r="A60" s="18" t="s">
        <v>2402</v>
      </c>
      <c r="B60" s="18" t="s">
        <v>2403</v>
      </c>
    </row>
    <row r="61" spans="1:3">
      <c r="A61" s="18" t="s">
        <v>1862</v>
      </c>
      <c r="B61" s="18" t="s">
        <v>1863</v>
      </c>
    </row>
    <row r="62" spans="1:3">
      <c r="A62" s="18" t="s">
        <v>1855</v>
      </c>
      <c r="B62" s="18" t="s">
        <v>1856</v>
      </c>
    </row>
    <row r="63" spans="1:3">
      <c r="A63" s="18" t="s">
        <v>1597</v>
      </c>
      <c r="B63" s="18" t="s">
        <v>1845</v>
      </c>
    </row>
    <row r="64" spans="1:3">
      <c r="A64" s="18" t="s">
        <v>1824</v>
      </c>
      <c r="B64" s="18" t="s">
        <v>1825</v>
      </c>
    </row>
    <row r="65" spans="1:2">
      <c r="A65" s="18" t="s">
        <v>47</v>
      </c>
      <c r="B65" s="18" t="s">
        <v>1840</v>
      </c>
    </row>
    <row r="66" spans="1:2">
      <c r="A66" s="18" t="s">
        <v>1833</v>
      </c>
      <c r="B66" s="18" t="s">
        <v>1834</v>
      </c>
    </row>
    <row r="67" spans="1:2">
      <c r="A67" s="18" t="s">
        <v>1861</v>
      </c>
      <c r="B67" s="18" t="s">
        <v>2153</v>
      </c>
    </row>
    <row r="68" spans="1:2">
      <c r="A68" s="18" t="s">
        <v>1983</v>
      </c>
      <c r="B68" s="18" t="s">
        <v>2154</v>
      </c>
    </row>
    <row r="69" spans="1:2">
      <c r="A69" s="18" t="s">
        <v>2024</v>
      </c>
      <c r="B69" s="18" t="s">
        <v>2041</v>
      </c>
    </row>
    <row r="70" spans="1:2">
      <c r="A70" s="18" t="s">
        <v>1826</v>
      </c>
      <c r="B70" s="18" t="s">
        <v>1827</v>
      </c>
    </row>
    <row r="71" spans="1:2">
      <c r="A71" s="18" t="s">
        <v>1820</v>
      </c>
      <c r="B71" s="18" t="s">
        <v>1841</v>
      </c>
    </row>
    <row r="72" spans="1:2">
      <c r="A72" s="18" t="s">
        <v>1835</v>
      </c>
      <c r="B72" s="18" t="s">
        <v>1836</v>
      </c>
    </row>
    <row r="73" spans="1:2">
      <c r="A73" s="18" t="s">
        <v>1828</v>
      </c>
      <c r="B73" s="18" t="s">
        <v>1829</v>
      </c>
    </row>
    <row r="74" spans="1:2">
      <c r="A74" s="18" t="s">
        <v>1830</v>
      </c>
      <c r="B74" s="18" t="s">
        <v>1832</v>
      </c>
    </row>
    <row r="75" spans="1:2">
      <c r="A75" s="18" t="s">
        <v>1846</v>
      </c>
      <c r="B75" s="18" t="s">
        <v>1847</v>
      </c>
    </row>
    <row r="76" spans="1:2">
      <c r="A76" s="18"/>
      <c r="B76" s="18"/>
    </row>
    <row r="77" spans="1:2">
      <c r="A77" s="467"/>
      <c r="B77" s="18"/>
    </row>
    <row r="78" spans="1:2">
      <c r="A78" s="18"/>
      <c r="B78" s="18"/>
    </row>
    <row r="79" spans="1:2">
      <c r="A79" s="18"/>
      <c r="B79" s="18"/>
    </row>
    <row r="80" spans="1:2">
      <c r="A80" s="18"/>
      <c r="B80" s="18"/>
    </row>
    <row r="81" spans="1:2">
      <c r="A81" s="18"/>
      <c r="B81" s="18"/>
    </row>
    <row r="82" spans="1:2">
      <c r="A82" s="18"/>
      <c r="B82" s="18"/>
    </row>
    <row r="83" spans="1:2">
      <c r="A83" s="18"/>
      <c r="B83" s="18"/>
    </row>
    <row r="84" spans="1:2">
      <c r="A84" s="18"/>
      <c r="B84" s="18"/>
    </row>
    <row r="85" spans="1:2">
      <c r="A85" s="18"/>
      <c r="B85" s="18"/>
    </row>
    <row r="86" spans="1:2">
      <c r="A86" s="18"/>
      <c r="B86" s="18"/>
    </row>
    <row r="87" spans="1:2">
      <c r="A87" s="18"/>
      <c r="B87" s="18"/>
    </row>
    <row r="88" spans="1:2">
      <c r="A88" s="18"/>
      <c r="B88" s="18"/>
    </row>
    <row r="89" spans="1:2">
      <c r="A89" s="18"/>
      <c r="B89" s="18"/>
    </row>
    <row r="90" spans="1:2">
      <c r="A90" s="18"/>
      <c r="B90" s="18"/>
    </row>
    <row r="91" spans="1:2">
      <c r="A91" s="18"/>
      <c r="B91" s="18"/>
    </row>
    <row r="92" spans="1:2">
      <c r="A92" s="18"/>
      <c r="B92" s="18"/>
    </row>
    <row r="93" spans="1:2">
      <c r="A93" s="18"/>
      <c r="B93" s="18"/>
    </row>
    <row r="94" spans="1:2">
      <c r="A94" s="18"/>
      <c r="B94" s="18"/>
    </row>
    <row r="95" spans="1:2">
      <c r="A95" s="18"/>
      <c r="B95" s="18"/>
    </row>
    <row r="96" spans="1:2">
      <c r="A96" s="18"/>
      <c r="B96" s="18"/>
    </row>
    <row r="97" spans="1:2">
      <c r="A97" s="18"/>
      <c r="B97" s="18"/>
    </row>
    <row r="98" spans="1:2">
      <c r="A98" s="18"/>
      <c r="B98" s="18"/>
    </row>
    <row r="99" spans="1:2">
      <c r="A99" s="18"/>
      <c r="B99" s="18"/>
    </row>
    <row r="100" spans="1:2">
      <c r="A100" s="18"/>
      <c r="B100" s="18"/>
    </row>
    <row r="101" spans="1:2">
      <c r="A101" s="18"/>
      <c r="B101" s="18"/>
    </row>
    <row r="102" spans="1:2">
      <c r="A102" s="18"/>
      <c r="B102" s="18"/>
    </row>
    <row r="103" spans="1:2">
      <c r="A103" s="18"/>
      <c r="B103" s="18"/>
    </row>
    <row r="104" spans="1:2">
      <c r="A104" s="18"/>
      <c r="B104" s="18"/>
    </row>
    <row r="105" spans="1:2">
      <c r="A105" s="18"/>
      <c r="B105" s="18"/>
    </row>
    <row r="106" spans="1:2">
      <c r="A106" s="18"/>
      <c r="B106" s="18"/>
    </row>
    <row r="107" spans="1:2">
      <c r="A107" s="18"/>
      <c r="B107" s="18"/>
    </row>
    <row r="108" spans="1:2">
      <c r="A108" s="18"/>
      <c r="B108" s="18"/>
    </row>
    <row r="109" spans="1:2">
      <c r="A109" s="18"/>
      <c r="B109" s="18"/>
    </row>
    <row r="110" spans="1:2">
      <c r="A110" s="18"/>
      <c r="B110" s="18"/>
    </row>
    <row r="111" spans="1:2">
      <c r="A111" s="18"/>
      <c r="B111" s="18"/>
    </row>
    <row r="112" spans="1:2">
      <c r="A112" s="18"/>
      <c r="B112" s="18"/>
    </row>
    <row r="113" spans="1:2">
      <c r="A113" s="18"/>
      <c r="B113" s="18"/>
    </row>
    <row r="114" spans="1:2">
      <c r="A114" s="18"/>
      <c r="B114" s="18"/>
    </row>
    <row r="115" spans="1:2">
      <c r="A115" s="18"/>
      <c r="B115" s="18"/>
    </row>
    <row r="116" spans="1:2">
      <c r="A116" s="18"/>
      <c r="B116" s="18"/>
    </row>
    <row r="117" spans="1:2">
      <c r="A117" s="18"/>
      <c r="B117" s="18"/>
    </row>
    <row r="118" spans="1:2">
      <c r="A118" s="18"/>
      <c r="B118" s="18"/>
    </row>
    <row r="119" spans="1:2">
      <c r="A119" s="18"/>
      <c r="B119" s="18"/>
    </row>
    <row r="120" spans="1:2">
      <c r="A120" s="18"/>
      <c r="B120" s="18"/>
    </row>
    <row r="121" spans="1:2">
      <c r="A121" s="18"/>
      <c r="B121" s="18"/>
    </row>
    <row r="122" spans="1:2">
      <c r="A122" s="18"/>
      <c r="B122" s="18"/>
    </row>
    <row r="123" spans="1:2">
      <c r="A123" s="18"/>
      <c r="B123" s="18"/>
    </row>
    <row r="124" spans="1:2">
      <c r="A124" s="18"/>
      <c r="B124" s="18"/>
    </row>
    <row r="125" spans="1:2">
      <c r="A125" s="18"/>
      <c r="B125" s="18"/>
    </row>
    <row r="126" spans="1:2">
      <c r="A126" s="18"/>
      <c r="B126" s="18"/>
    </row>
    <row r="127" spans="1:2">
      <c r="A127" s="18"/>
      <c r="B127" s="18"/>
    </row>
    <row r="128" spans="1:2">
      <c r="A128" s="18"/>
      <c r="B128" s="18"/>
    </row>
    <row r="129" spans="1:2">
      <c r="A129" s="18"/>
      <c r="B129" s="18"/>
    </row>
    <row r="130" spans="1:2">
      <c r="A130" s="18"/>
      <c r="B130" s="18"/>
    </row>
    <row r="131" spans="1:2">
      <c r="A131" s="18"/>
      <c r="B131" s="18"/>
    </row>
    <row r="132" spans="1:2">
      <c r="A132" s="18"/>
      <c r="B132" s="18"/>
    </row>
    <row r="133" spans="1:2">
      <c r="A133" s="18"/>
      <c r="B133" s="18"/>
    </row>
    <row r="134" spans="1:2">
      <c r="A134" s="18"/>
      <c r="B134" s="18"/>
    </row>
    <row r="135" spans="1:2">
      <c r="A135" s="18"/>
      <c r="B135" s="18"/>
    </row>
    <row r="136" spans="1:2">
      <c r="A136" s="18"/>
      <c r="B136" s="18"/>
    </row>
    <row r="137" spans="1:2">
      <c r="A137" s="18"/>
      <c r="B137" s="18"/>
    </row>
    <row r="138" spans="1:2">
      <c r="A138" s="18"/>
      <c r="B138" s="18"/>
    </row>
    <row r="139" spans="1:2">
      <c r="A139" s="18"/>
      <c r="B139" s="18"/>
    </row>
    <row r="140" spans="1:2">
      <c r="A140" s="18"/>
      <c r="B140" s="18"/>
    </row>
    <row r="141" spans="1:2">
      <c r="A141" s="18"/>
      <c r="B141" s="18"/>
    </row>
    <row r="142" spans="1:2">
      <c r="A142" s="18"/>
      <c r="B142" s="18"/>
    </row>
    <row r="143" spans="1:2">
      <c r="A143" s="18"/>
      <c r="B143" s="18"/>
    </row>
    <row r="144" spans="1:2">
      <c r="A144" s="18"/>
      <c r="B144" s="18"/>
    </row>
    <row r="145" spans="1:2">
      <c r="A145" s="18"/>
      <c r="B145" s="18"/>
    </row>
    <row r="146" spans="1:2">
      <c r="A146" s="18"/>
      <c r="B146" s="18"/>
    </row>
    <row r="147" spans="1:2">
      <c r="A147" s="18"/>
      <c r="B147" s="18"/>
    </row>
    <row r="148" spans="1:2">
      <c r="A148" s="18"/>
      <c r="B148" s="18"/>
    </row>
    <row r="149" spans="1:2">
      <c r="A149" s="18"/>
      <c r="B149" s="18"/>
    </row>
    <row r="150" spans="1:2">
      <c r="A150" s="18"/>
      <c r="B150" s="18"/>
    </row>
    <row r="151" spans="1:2">
      <c r="A151" s="18"/>
      <c r="B151" s="18"/>
    </row>
    <row r="152" spans="1:2">
      <c r="A152" s="18"/>
      <c r="B152" s="18"/>
    </row>
    <row r="153" spans="1:2">
      <c r="A153" s="18"/>
      <c r="B153" s="18"/>
    </row>
    <row r="154" spans="1:2">
      <c r="A154" s="18"/>
      <c r="B154" s="18"/>
    </row>
    <row r="155" spans="1:2">
      <c r="A155" s="18"/>
      <c r="B155" s="18"/>
    </row>
    <row r="156" spans="1:2">
      <c r="A156" s="18"/>
      <c r="B156" s="18"/>
    </row>
    <row r="157" spans="1:2">
      <c r="A157" s="18"/>
      <c r="B157" s="18"/>
    </row>
    <row r="158" spans="1:2">
      <c r="A158" s="18"/>
      <c r="B158" s="18"/>
    </row>
    <row r="159" spans="1:2">
      <c r="A159" s="18"/>
      <c r="B159" s="18"/>
    </row>
    <row r="160" spans="1:2">
      <c r="A160" s="18"/>
      <c r="B160" s="18"/>
    </row>
    <row r="161" spans="1:2">
      <c r="A161" s="18"/>
      <c r="B161" s="18"/>
    </row>
    <row r="162" spans="1:2">
      <c r="A162" s="18"/>
      <c r="B162" s="18"/>
    </row>
    <row r="163" spans="1:2">
      <c r="A163" s="18"/>
      <c r="B163" s="18"/>
    </row>
    <row r="164" spans="1:2">
      <c r="A164" s="18"/>
      <c r="B164" s="18"/>
    </row>
    <row r="165" spans="1:2">
      <c r="A165" s="18"/>
      <c r="B165" s="18"/>
    </row>
    <row r="166" spans="1:2">
      <c r="A166" s="18"/>
      <c r="B166" s="18"/>
    </row>
    <row r="167" spans="1:2">
      <c r="A167" s="18"/>
      <c r="B167" s="18"/>
    </row>
    <row r="168" spans="1:2">
      <c r="A168" s="18"/>
      <c r="B168" s="18"/>
    </row>
    <row r="169" spans="1:2">
      <c r="A169" s="18"/>
      <c r="B169" s="18"/>
    </row>
    <row r="170" spans="1:2">
      <c r="A170" s="18"/>
      <c r="B170" s="18"/>
    </row>
    <row r="171" spans="1:2">
      <c r="A171" s="18"/>
      <c r="B171" s="18"/>
    </row>
    <row r="172" spans="1:2">
      <c r="A172" s="18"/>
      <c r="B172" s="18"/>
    </row>
    <row r="173" spans="1:2">
      <c r="A173" s="18"/>
      <c r="B173" s="18"/>
    </row>
    <row r="174" spans="1:2">
      <c r="A174" s="18"/>
      <c r="B174" s="18"/>
    </row>
    <row r="175" spans="1:2">
      <c r="A175" s="18"/>
      <c r="B175" s="18"/>
    </row>
    <row r="176" spans="1:2">
      <c r="A176" s="18"/>
      <c r="B176" s="18"/>
    </row>
    <row r="177" spans="1:2">
      <c r="A177" s="18"/>
      <c r="B177" s="18"/>
    </row>
    <row r="178" spans="1:2">
      <c r="A178" s="18"/>
      <c r="B178" s="18"/>
    </row>
    <row r="179" spans="1:2">
      <c r="A179" s="18"/>
      <c r="B179" s="18"/>
    </row>
    <row r="180" spans="1:2">
      <c r="A180" s="18"/>
      <c r="B180" s="18"/>
    </row>
    <row r="181" spans="1:2">
      <c r="A181" s="18"/>
      <c r="B181" s="18"/>
    </row>
    <row r="182" spans="1:2">
      <c r="A182" s="18"/>
      <c r="B182" s="18"/>
    </row>
    <row r="183" spans="1:2">
      <c r="A183" s="18"/>
      <c r="B183" s="18"/>
    </row>
    <row r="184" spans="1:2">
      <c r="A184" s="18"/>
      <c r="B184" s="18"/>
    </row>
    <row r="185" spans="1:2">
      <c r="A185" s="18"/>
      <c r="B185" s="18"/>
    </row>
    <row r="186" spans="1:2">
      <c r="A186" s="18"/>
      <c r="B186" s="18"/>
    </row>
    <row r="187" spans="1:2">
      <c r="A187" s="18"/>
      <c r="B187" s="18"/>
    </row>
    <row r="188" spans="1:2">
      <c r="A188" s="18"/>
      <c r="B188" s="18"/>
    </row>
    <row r="189" spans="1:2">
      <c r="A189" s="18"/>
      <c r="B189" s="18"/>
    </row>
    <row r="190" spans="1:2">
      <c r="A190" s="18"/>
      <c r="B190" s="18"/>
    </row>
    <row r="191" spans="1:2">
      <c r="A191" s="18"/>
      <c r="B191" s="18"/>
    </row>
    <row r="192" spans="1:2">
      <c r="A192" s="18"/>
      <c r="B192" s="18"/>
    </row>
    <row r="193" spans="1:2">
      <c r="A193" s="18"/>
      <c r="B193" s="18"/>
    </row>
    <row r="194" spans="1:2">
      <c r="A194" s="18"/>
      <c r="B194" s="18"/>
    </row>
    <row r="195" spans="1:2">
      <c r="A195" s="18"/>
      <c r="B195" s="18"/>
    </row>
    <row r="196" spans="1:2">
      <c r="A196" s="18"/>
      <c r="B196" s="18"/>
    </row>
    <row r="197" spans="1:2">
      <c r="A197" s="18"/>
      <c r="B197" s="18"/>
    </row>
    <row r="198" spans="1:2">
      <c r="A198" s="18"/>
      <c r="B198" s="18"/>
    </row>
    <row r="199" spans="1:2">
      <c r="A199" s="18"/>
      <c r="B199" s="18"/>
    </row>
    <row r="200" spans="1:2">
      <c r="A200" s="18"/>
      <c r="B200" s="18"/>
    </row>
    <row r="201" spans="1:2">
      <c r="A201" s="18"/>
      <c r="B201" s="18"/>
    </row>
    <row r="202" spans="1:2">
      <c r="A202" s="18"/>
      <c r="B202" s="18"/>
    </row>
    <row r="203" spans="1:2">
      <c r="A203" s="18"/>
      <c r="B203" s="18"/>
    </row>
    <row r="204" spans="1:2">
      <c r="A204" s="18"/>
      <c r="B204" s="18"/>
    </row>
    <row r="205" spans="1:2">
      <c r="A205" s="18"/>
      <c r="B205" s="18"/>
    </row>
    <row r="206" spans="1:2">
      <c r="A206" s="18"/>
      <c r="B206" s="18"/>
    </row>
    <row r="207" spans="1:2">
      <c r="A207" s="18"/>
      <c r="B207" s="18"/>
    </row>
    <row r="208" spans="1:2">
      <c r="A208" s="18"/>
      <c r="B208" s="18"/>
    </row>
    <row r="209" spans="1:2">
      <c r="A209" s="18"/>
      <c r="B209" s="18"/>
    </row>
    <row r="210" spans="1:2">
      <c r="A210" s="18"/>
      <c r="B210" s="18"/>
    </row>
    <row r="211" spans="1:2">
      <c r="A211" s="18"/>
      <c r="B211" s="18"/>
    </row>
    <row r="212" spans="1:2">
      <c r="A212" s="18"/>
      <c r="B212" s="18"/>
    </row>
    <row r="213" spans="1:2">
      <c r="A213" s="18"/>
      <c r="B213" s="18"/>
    </row>
    <row r="214" spans="1:2">
      <c r="A214" s="18"/>
      <c r="B214" s="18"/>
    </row>
    <row r="215" spans="1:2">
      <c r="A215" s="18"/>
      <c r="B215" s="18"/>
    </row>
    <row r="216" spans="1:2">
      <c r="A216" s="18"/>
      <c r="B216" s="18"/>
    </row>
  </sheetData>
  <sheetProtection algorithmName="SHA-512" hashValue="ytRxrUnCWU1ONEzep6xmxWbSGp/uF3PJAVGXDxvK2n5FGEDf0seD4H7p9jmZkWTw2khN1b7NZzCHbaAVQVmijw==" saltValue="zBU9cC+PgGCdGMLAgYPNKQ==" spinCount="100000" sheet="1" objects="1" scenarios="1" formatColumns="0"/>
  <sortState xmlns:xlrd2="http://schemas.microsoft.com/office/spreadsheetml/2017/richdata2" ref="A52:B75">
    <sortCondition ref="A52:A75"/>
  </sortState>
  <mergeCells count="2">
    <mergeCell ref="A1:Q1"/>
    <mergeCell ref="A2:Q4"/>
  </mergeCells>
  <hyperlinks>
    <hyperlink ref="A29" location="Dash!A1" display="1. Dash" xr:uid="{126A1DBE-6DC6-4422-817C-DD0824F373F5}"/>
    <hyperlink ref="A32" location="Summary!A1" display="2. Summary" xr:uid="{2C9B9507-F981-407A-AB61-FAF6EC997653}"/>
    <hyperlink ref="A33" location="'Three-Pay'!A1" display="3. Three-Pay" xr:uid="{2CF2B8B9-5A93-4B34-9ECD-7F0604AEB09F}"/>
    <hyperlink ref="A34" location="'Performance Summary'!A1" display="4. Performance Summary" xr:uid="{174DAB71-C3CF-4135-84A4-B869723ED2CD}"/>
    <hyperlink ref="A35" location="'Base Tier Summary'!A1" display="5. Base Tier Summary" xr:uid="{1D41CF31-DBA1-4EBF-82AC-9C74E0E0DBD9}"/>
    <hyperlink ref="A36" location="'Cost Study'!A1" display="6. Cost Study" xr:uid="{0F92DB08-E67A-4BC1-BF71-2A4CB0B96708}"/>
    <hyperlink ref="A37" location="'CIP Codes'!A1" display="7. CIP Codes" xr:uid="{9AE99304-FA6A-4AA4-83DC-193DCB3B4D7C}"/>
    <hyperlink ref="A38" location="Hours!A1" display="8. Hours" xr:uid="{D77DD4EB-58B6-4649-B3D2-0511D5D06423}"/>
    <hyperlink ref="A39" location="'Basic Allotment'!A1" display="9. Basic Allotment" xr:uid="{DD37588D-9233-499A-9B29-DF77D03EAA53}"/>
    <hyperlink ref="A41" location="'Local Tax'!A1" display="10. Local Tax" xr:uid="{27FA6F2B-B779-48E7-ADD6-089771F97547}"/>
    <hyperlink ref="A42" location="Tuition!A1" display="11. Tuition" xr:uid="{278EC1B7-9484-4865-81D9-3A0FF8815B14}"/>
    <hyperlink ref="A40" location="'Contact Hours'!A1" display="12. Contact Hours" xr:uid="{555E292D-70EF-4793-B01F-7E26CFB45E41}"/>
    <hyperlink ref="A43" location="Performance!A1" display="13. Performance" xr:uid="{C5554948-4488-4171-9713-D5CD1DB300CE}"/>
    <hyperlink ref="A45" location="Outcomes!A1" display="14. Outcomes" xr:uid="{89D3E00E-1A81-419E-9E47-311E8AD5C9EC}"/>
    <hyperlink ref="A47" location="'High-Demand Fields'!A1" display="15. High-Demand Fields" xr:uid="{9E5AA533-AA48-4132-9E0A-8D6C9D2CBF76}"/>
    <hyperlink ref="A48" location="'NonFormula Support'!A1" display="15. Non-Formula Support" xr:uid="{22DCDF3B-9094-4F51-A4ED-30EEB3A77048}"/>
    <hyperlink ref="J7" r:id="rId1" xr:uid="{8A94F1D4-CB8C-4E6E-B43A-9E89EDD9452D}"/>
    <hyperlink ref="C8" r:id="rId2" xr:uid="{2695C8A5-57F5-4FED-8C58-9623B2EBFE91}"/>
    <hyperlink ref="A44" location="'Perf Fund by Group'!A1" display="16. Analysis- Perf by Group" xr:uid="{742587B9-CE41-4CE3-B761-BD19A455F530}"/>
    <hyperlink ref="A46" location="Forecast!A1" display="18. Forecast" xr:uid="{9895C39D-7FD8-42AF-AD63-F454B4F0750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03535-DFD7-438B-88C1-BA5A3A5B743A}">
  <sheetPr codeName="Sheet4">
    <tabColor theme="3" tint="-0.499984740745262"/>
  </sheetPr>
  <dimension ref="A1:XEZ1048555"/>
  <sheetViews>
    <sheetView zoomScale="76" zoomScaleNormal="110" workbookViewId="0"/>
  </sheetViews>
  <sheetFormatPr defaultColWidth="8.85546875" defaultRowHeight="14.25"/>
  <cols>
    <col min="1" max="1" width="57.28515625" style="18" customWidth="1"/>
    <col min="2" max="2" width="25.7109375" style="18" customWidth="1"/>
    <col min="3" max="3" width="14.7109375" style="18" customWidth="1"/>
    <col min="4" max="4" width="2" style="18" customWidth="1"/>
    <col min="5" max="5" width="40.7109375" style="18" customWidth="1"/>
    <col min="6" max="6" width="18.42578125" style="18" customWidth="1"/>
    <col min="7" max="7" width="9.28515625" style="18" customWidth="1"/>
    <col min="8" max="8" width="13.7109375" style="18" customWidth="1"/>
    <col min="9" max="9" width="2.85546875" style="18" customWidth="1"/>
    <col min="10" max="10" width="69.7109375" style="18" customWidth="1"/>
    <col min="11" max="16384" width="8.85546875" style="18"/>
  </cols>
  <sheetData>
    <row r="1" spans="1:11" ht="15">
      <c r="A1" s="240" t="str">
        <f>Summary!A1</f>
        <v>Community College Formula Funding - FY 2025 Projected Settle-Up Adjustment</v>
      </c>
      <c r="C1" s="499">
        <v>45944</v>
      </c>
    </row>
    <row r="2" spans="1:11">
      <c r="A2" s="241" t="s">
        <v>2183</v>
      </c>
    </row>
    <row r="3" spans="1:11">
      <c r="E3" s="303"/>
      <c r="F3" s="380"/>
    </row>
    <row r="4" spans="1:11" ht="15">
      <c r="A4" s="633" t="s">
        <v>1875</v>
      </c>
      <c r="B4" s="634"/>
      <c r="E4" s="632" t="s">
        <v>2</v>
      </c>
      <c r="F4" s="632"/>
      <c r="G4" s="632"/>
      <c r="H4" s="632"/>
    </row>
    <row r="5" spans="1:11" ht="30">
      <c r="A5" s="335" t="s">
        <v>1878</v>
      </c>
      <c r="B5" s="335" t="s">
        <v>1</v>
      </c>
      <c r="E5" s="19" t="s">
        <v>4</v>
      </c>
      <c r="F5" s="52" t="s">
        <v>5</v>
      </c>
      <c r="G5" s="52" t="s">
        <v>6</v>
      </c>
      <c r="H5" s="52" t="s">
        <v>7</v>
      </c>
      <c r="J5" s="625" t="s">
        <v>2423</v>
      </c>
    </row>
    <row r="6" spans="1:11">
      <c r="A6" s="20" t="s">
        <v>1876</v>
      </c>
      <c r="B6" s="327">
        <v>0.1</v>
      </c>
      <c r="E6" s="273" t="s">
        <v>9</v>
      </c>
      <c r="F6" s="274">
        <f>'Base Tier Summary'!K55</f>
        <v>58740964.652154602</v>
      </c>
      <c r="G6" s="486">
        <f>F6/Summary!H$55</f>
        <v>4.9871213899921406E-2</v>
      </c>
      <c r="H6" s="275">
        <f>COUNTIF(Summary!I5:I54, "&gt;0")</f>
        <v>22</v>
      </c>
      <c r="J6" s="625"/>
    </row>
    <row r="7" spans="1:11">
      <c r="A7" s="20" t="s">
        <v>1877</v>
      </c>
      <c r="B7" s="327">
        <v>0.05</v>
      </c>
      <c r="E7" s="232" t="s">
        <v>11</v>
      </c>
      <c r="F7" s="233">
        <f>'Performance Summary'!C56</f>
        <v>211508675.00000003</v>
      </c>
      <c r="G7" s="234">
        <f>F7/Summary!H$55</f>
        <v>0.17957135084650089</v>
      </c>
      <c r="H7" s="238">
        <f>COUNTIF('Performance Summary'!C$6:C$55, "&gt;0")</f>
        <v>50</v>
      </c>
      <c r="J7" s="625"/>
      <c r="K7" s="577"/>
    </row>
    <row r="8" spans="1:11">
      <c r="A8" s="150"/>
      <c r="B8" s="150"/>
      <c r="C8" s="349"/>
      <c r="E8" s="232" t="s">
        <v>13</v>
      </c>
      <c r="F8" s="233">
        <f>'Performance Summary'!F56</f>
        <v>259230431.25000006</v>
      </c>
      <c r="G8" s="234">
        <f>F8/Summary!H$55</f>
        <v>0.22008723150520176</v>
      </c>
      <c r="H8" s="238">
        <f>COUNTIF('Performance Summary'!G$6:G$55, "&gt;0")</f>
        <v>50</v>
      </c>
      <c r="J8" s="625"/>
      <c r="K8" s="577"/>
    </row>
    <row r="9" spans="1:11" ht="15">
      <c r="A9" s="19" t="s">
        <v>0</v>
      </c>
      <c r="B9" s="19" t="s">
        <v>1</v>
      </c>
      <c r="C9" s="343"/>
      <c r="E9" s="232" t="s">
        <v>15</v>
      </c>
      <c r="F9" s="233">
        <f>'Performance Summary'!J56</f>
        <v>4945018.7499999991</v>
      </c>
      <c r="G9" s="234">
        <f>F9/Summary!H$55</f>
        <v>4.1983322759635037E-3</v>
      </c>
      <c r="H9" s="238">
        <f>COUNTIF('Performance Summary'!J$6:J$55, "&gt;0")</f>
        <v>15</v>
      </c>
      <c r="J9" s="625"/>
      <c r="K9" s="577"/>
    </row>
    <row r="10" spans="1:11">
      <c r="A10" s="20" t="s">
        <v>3</v>
      </c>
      <c r="B10" s="98">
        <v>1478.8665216060274</v>
      </c>
      <c r="C10" s="343">
        <v>1478.8050280657451</v>
      </c>
      <c r="E10" s="232" t="s">
        <v>1983</v>
      </c>
      <c r="F10" s="233">
        <f>'Performance Summary'!V56</f>
        <v>2382450</v>
      </c>
      <c r="G10" s="234">
        <f>F10/Summary!H$55</f>
        <v>2.0227055217675871E-3</v>
      </c>
      <c r="H10" s="238">
        <f>COUNTIF('Performance Summary'!V$6:V$55, "&gt;0")</f>
        <v>35</v>
      </c>
      <c r="J10" s="625"/>
      <c r="K10" s="577"/>
    </row>
    <row r="11" spans="1:11">
      <c r="A11" s="20" t="s">
        <v>17</v>
      </c>
      <c r="B11" s="327">
        <v>0.21414024775471377</v>
      </c>
      <c r="C11" s="343">
        <v>0.2141313434744701</v>
      </c>
      <c r="E11" s="235" t="s">
        <v>1984</v>
      </c>
      <c r="F11" s="236">
        <f>'Performance Summary'!Y56</f>
        <v>19912958.333333332</v>
      </c>
      <c r="G11" s="237">
        <f>F11/Summary!H$55</f>
        <v>1.6906147359046872E-2</v>
      </c>
      <c r="H11" s="239">
        <f>COUNTIF('Performance Summary'!Y$6:Y$55, "&gt;0")</f>
        <v>49</v>
      </c>
      <c r="J11" s="625"/>
      <c r="K11" s="577"/>
    </row>
    <row r="12" spans="1:11">
      <c r="A12" s="20" t="s">
        <v>8</v>
      </c>
      <c r="B12" s="99">
        <v>0.25</v>
      </c>
      <c r="C12" s="343"/>
      <c r="E12" s="232" t="s">
        <v>20</v>
      </c>
      <c r="F12" s="233">
        <f>'Performance Summary'!N56</f>
        <v>4244362.5</v>
      </c>
      <c r="G12" s="234">
        <f>F12/Summary!H$55</f>
        <v>3.6034735105178618E-3</v>
      </c>
      <c r="H12" s="238">
        <f>COUNTIF('Performance Summary'!N$6:N$55, "&gt;0")</f>
        <v>43</v>
      </c>
      <c r="J12" s="625"/>
      <c r="K12" s="577"/>
    </row>
    <row r="13" spans="1:11">
      <c r="A13" s="20" t="s">
        <v>10</v>
      </c>
      <c r="B13" s="99">
        <v>0.25</v>
      </c>
      <c r="C13" s="343"/>
      <c r="E13" s="235" t="s">
        <v>21</v>
      </c>
      <c r="F13" s="236">
        <f>'Performance Summary'!R56</f>
        <v>17268921.875</v>
      </c>
      <c r="G13" s="237">
        <f>F13/Summary!H$55</f>
        <v>1.466135433336925E-2</v>
      </c>
      <c r="H13" s="239">
        <f>COUNTIF('Performance Summary'!R$6:R$55, "&gt;0")</f>
        <v>45</v>
      </c>
      <c r="J13" s="625"/>
      <c r="K13" s="577"/>
    </row>
    <row r="14" spans="1:11">
      <c r="A14" s="20" t="s">
        <v>12</v>
      </c>
      <c r="B14" s="100">
        <v>0.5</v>
      </c>
      <c r="C14" s="343"/>
      <c r="E14" s="232" t="s">
        <v>2034</v>
      </c>
      <c r="F14" s="233">
        <f>'Performance Summary'!AB56</f>
        <v>47783181.249999993</v>
      </c>
      <c r="G14" s="234">
        <f>F14/Summary!H$55</f>
        <v>4.0568030624775507E-2</v>
      </c>
      <c r="H14" s="238">
        <f>COUNTIF('Performance Summary'!AB$6:AB$55, "&gt;0")</f>
        <v>50</v>
      </c>
      <c r="J14" s="625"/>
      <c r="K14" s="577"/>
    </row>
    <row r="15" spans="1:11">
      <c r="A15" s="20" t="s">
        <v>14</v>
      </c>
      <c r="B15" s="100">
        <v>0.4</v>
      </c>
      <c r="C15" s="349"/>
      <c r="D15" s="362"/>
      <c r="E15" s="360" t="s">
        <v>2035</v>
      </c>
      <c r="F15" s="236">
        <f>'Performance Summary'!AF56</f>
        <v>127715072.91666666</v>
      </c>
      <c r="G15" s="237">
        <f>F15/Summary!H$55</f>
        <v>0.10843039022917235</v>
      </c>
      <c r="H15" s="239">
        <f>COUNTIF('Performance Summary'!AF$6:AF$55, "&gt;0")</f>
        <v>50</v>
      </c>
      <c r="J15" s="625"/>
      <c r="K15" s="577"/>
    </row>
    <row r="16" spans="1:11" ht="20.45" customHeight="1">
      <c r="A16" s="20" t="s">
        <v>16</v>
      </c>
      <c r="B16" s="101">
        <v>5000</v>
      </c>
      <c r="C16" s="349"/>
      <c r="D16" s="363"/>
      <c r="E16" s="361" t="s">
        <v>27</v>
      </c>
      <c r="F16" s="233">
        <f>'Performance Summary'!AJ56</f>
        <v>252648.95833333331</v>
      </c>
      <c r="G16" s="234">
        <f>F16/Summary!H$55</f>
        <v>2.1449954588329757E-4</v>
      </c>
      <c r="H16" s="238">
        <f>COUNTIF('Performance Summary'!AJ$6:AJ$55, "&gt;0")</f>
        <v>10</v>
      </c>
      <c r="J16" s="625"/>
      <c r="K16" s="577"/>
    </row>
    <row r="17" spans="1:11">
      <c r="A17" s="20" t="s">
        <v>1978</v>
      </c>
      <c r="B17" s="98">
        <v>3208.6155414486984</v>
      </c>
      <c r="C17" s="349"/>
      <c r="D17" s="364"/>
      <c r="E17" s="360" t="s">
        <v>28</v>
      </c>
      <c r="F17" s="236">
        <f>'Performance Summary'!AN56</f>
        <v>2199370.8333333335</v>
      </c>
      <c r="G17" s="237">
        <f>F17/Summary!H$55</f>
        <v>1.8672708887900744E-3</v>
      </c>
      <c r="H17" s="239">
        <f>COUNTIF('Performance Summary'!AN$6:AN$55, "&gt;0")</f>
        <v>15</v>
      </c>
      <c r="J17" s="337"/>
      <c r="K17" s="577"/>
    </row>
    <row r="18" spans="1:11">
      <c r="A18" s="20" t="s">
        <v>1979</v>
      </c>
      <c r="B18" s="102">
        <v>55</v>
      </c>
      <c r="C18" s="349"/>
      <c r="D18" s="365"/>
      <c r="E18" s="361" t="s">
        <v>30</v>
      </c>
      <c r="F18" s="233">
        <f>'Performance Summary'!AR56</f>
        <v>324924935.41666669</v>
      </c>
      <c r="G18" s="234">
        <f>F18/Summary!H$55</f>
        <v>0.27586201642312252</v>
      </c>
      <c r="H18" s="238">
        <f>COUNTIF('Performance Summary'!AR$6:AR$55, "&gt;0")</f>
        <v>50</v>
      </c>
      <c r="J18" s="337"/>
      <c r="K18" s="577"/>
    </row>
    <row r="19" spans="1:11">
      <c r="A19" s="20" t="s">
        <v>19</v>
      </c>
      <c r="B19" s="102">
        <v>0.05</v>
      </c>
      <c r="C19" s="349"/>
      <c r="D19" s="365"/>
      <c r="E19" s="360" t="s">
        <v>31</v>
      </c>
      <c r="F19" s="236">
        <f>'Performance Summary'!AV56</f>
        <v>133216443.75</v>
      </c>
      <c r="G19" s="237">
        <f>F19/Summary!H$55</f>
        <v>0.11310106670165844</v>
      </c>
      <c r="H19" s="239">
        <f>COUNTIF('Performance Summary'!AV$6:AV$55, "&gt;0")</f>
        <v>50</v>
      </c>
      <c r="J19" s="337"/>
      <c r="K19" s="577"/>
    </row>
    <row r="20" spans="1:11">
      <c r="A20" s="20" t="s">
        <v>2005</v>
      </c>
      <c r="B20" s="327">
        <v>0.05</v>
      </c>
      <c r="C20" s="344">
        <f>'Base Tier Summary'!C55-'Base Tier Summary'!D55</f>
        <v>0</v>
      </c>
      <c r="D20" s="365"/>
      <c r="E20" s="361" t="s">
        <v>32</v>
      </c>
      <c r="F20" s="233">
        <f>'Performance Summary'!AZ56</f>
        <v>2104622.916666667</v>
      </c>
      <c r="G20" s="234">
        <f>F20/Summary!H$55</f>
        <v>1.7868296899327463E-3</v>
      </c>
      <c r="H20" s="238">
        <f>COUNTIF('Performance Summary'!AZ6:AZ55, "&gt;0")</f>
        <v>9</v>
      </c>
      <c r="J20" s="337"/>
      <c r="K20" s="577"/>
    </row>
    <row r="21" spans="1:11">
      <c r="B21" s="346">
        <f>(B20/(1-B20))*Summary!J4</f>
        <v>58727487.416188605</v>
      </c>
      <c r="C21" s="345">
        <f>B21-F6</f>
        <v>-13477.235965996981</v>
      </c>
      <c r="D21" s="359"/>
      <c r="E21" s="360" t="s">
        <v>34</v>
      </c>
      <c r="F21" s="236">
        <f>'Performance Summary'!BD56</f>
        <v>10490025</v>
      </c>
      <c r="G21" s="237">
        <f>F21/Summary!H$55</f>
        <v>8.9060553174169586E-3</v>
      </c>
      <c r="H21" s="239">
        <f>COUNTIF('Performance Summary'!BD$6:BD$55, "&gt;0")</f>
        <v>19</v>
      </c>
      <c r="J21" s="337"/>
      <c r="K21" s="577"/>
    </row>
    <row r="22" spans="1:11" ht="45">
      <c r="A22" s="19" t="s">
        <v>22</v>
      </c>
      <c r="B22" s="52" t="s">
        <v>23</v>
      </c>
      <c r="C22" s="52" t="s">
        <v>24</v>
      </c>
      <c r="D22" s="366"/>
      <c r="E22" s="361" t="s">
        <v>1924</v>
      </c>
      <c r="F22" s="233">
        <f>'Performance Summary'!BH56</f>
        <v>742011.43333333358</v>
      </c>
      <c r="G22" s="234">
        <f>F22/Summary!H$55</f>
        <v>6.2996941107599971E-4</v>
      </c>
      <c r="H22" s="238">
        <f>COUNTIF(Performance!T6:T55, "&gt;0")</f>
        <v>50</v>
      </c>
      <c r="J22" s="337"/>
      <c r="K22" s="577"/>
    </row>
    <row r="23" spans="1:11">
      <c r="A23" s="629" t="s">
        <v>25</v>
      </c>
      <c r="B23" s="630"/>
      <c r="C23" s="631"/>
      <c r="D23" s="230"/>
      <c r="E23" s="235" t="s">
        <v>1923</v>
      </c>
      <c r="F23" s="236">
        <f>'Performance Summary'!BK56</f>
        <v>5627839.5833333321</v>
      </c>
      <c r="G23" s="237">
        <f>F23/Summary!H$55</f>
        <v>4.7780487316965844E-3</v>
      </c>
      <c r="H23" s="239">
        <f>COUNTIF(Performance!S6:S55, "&gt;0")</f>
        <v>50</v>
      </c>
      <c r="J23" s="337"/>
      <c r="K23" s="577"/>
    </row>
    <row r="24" spans="1:11">
      <c r="A24" s="20" t="s">
        <v>11</v>
      </c>
      <c r="B24" s="98">
        <v>3500</v>
      </c>
      <c r="C24" s="22" t="s">
        <v>26</v>
      </c>
      <c r="D24" s="230"/>
      <c r="E24" s="232" t="s">
        <v>1925</v>
      </c>
      <c r="F24" s="233">
        <f>'Performance Summary'!BN56</f>
        <v>35758.333333333336</v>
      </c>
      <c r="G24" s="234">
        <f>F24/Summary!H$55</f>
        <v>3.0358907126084199E-5</v>
      </c>
      <c r="H24" s="238">
        <f>COUNTIF(Performance!U6:U55, "&gt;0")</f>
        <v>3</v>
      </c>
      <c r="J24" s="337"/>
      <c r="K24" s="577"/>
    </row>
    <row r="25" spans="1:11">
      <c r="A25" s="20" t="s">
        <v>13</v>
      </c>
      <c r="B25" s="98">
        <v>3500</v>
      </c>
      <c r="C25" s="22" t="s">
        <v>26</v>
      </c>
      <c r="D25" s="230"/>
      <c r="E25" s="276" t="s">
        <v>1980</v>
      </c>
      <c r="F25" s="277">
        <f>Summary!N55</f>
        <v>0</v>
      </c>
      <c r="G25" s="278">
        <f>F25/Summary!H$55</f>
        <v>0</v>
      </c>
      <c r="H25" s="279">
        <f>COUNTIFS(Summary!N5:N54, "&gt;0")</f>
        <v>0</v>
      </c>
    </row>
    <row r="26" spans="1:11" ht="15">
      <c r="A26" s="20" t="s">
        <v>29</v>
      </c>
      <c r="B26" s="98">
        <v>3500</v>
      </c>
      <c r="C26" s="22" t="s">
        <v>26</v>
      </c>
      <c r="D26" s="230"/>
      <c r="E26" s="256" t="s">
        <v>35</v>
      </c>
      <c r="F26" s="254">
        <f>SUM(F6:F25)</f>
        <v>1233325692.7521548</v>
      </c>
      <c r="G26" s="255">
        <f>SUM(G6:G25)</f>
        <v>1.0470963457229399</v>
      </c>
    </row>
    <row r="27" spans="1:11">
      <c r="A27" s="20" t="s">
        <v>1982</v>
      </c>
      <c r="B27" s="98">
        <v>1000</v>
      </c>
      <c r="C27" s="98">
        <v>1250</v>
      </c>
      <c r="D27" s="230"/>
      <c r="F27" s="337"/>
      <c r="G27" s="578"/>
    </row>
    <row r="28" spans="1:11">
      <c r="A28" s="20" t="s">
        <v>33</v>
      </c>
      <c r="B28" s="98">
        <v>1000</v>
      </c>
      <c r="C28" s="98">
        <v>1250</v>
      </c>
      <c r="D28" s="230"/>
      <c r="F28" s="337"/>
    </row>
    <row r="29" spans="1:11">
      <c r="A29" s="20" t="s">
        <v>2036</v>
      </c>
      <c r="B29" s="98">
        <v>1750</v>
      </c>
      <c r="C29" s="98">
        <v>3500</v>
      </c>
      <c r="D29" s="231"/>
      <c r="F29" s="380"/>
      <c r="H29" s="349"/>
    </row>
    <row r="30" spans="1:11">
      <c r="A30" s="20" t="s">
        <v>1981</v>
      </c>
      <c r="B30" s="98">
        <v>1750</v>
      </c>
      <c r="C30" s="98">
        <v>3500</v>
      </c>
      <c r="E30" s="501"/>
      <c r="F30" s="500"/>
    </row>
    <row r="31" spans="1:11">
      <c r="A31" s="20" t="s">
        <v>1879</v>
      </c>
      <c r="B31" s="98">
        <v>437</v>
      </c>
      <c r="C31" s="22" t="s">
        <v>26</v>
      </c>
      <c r="E31" s="501"/>
      <c r="F31" s="337"/>
    </row>
    <row r="32" spans="1:11">
      <c r="A32" s="20" t="s">
        <v>30</v>
      </c>
      <c r="B32" s="98">
        <v>3500</v>
      </c>
      <c r="C32" s="98">
        <v>4500</v>
      </c>
      <c r="D32" s="163"/>
      <c r="F32" s="337"/>
    </row>
    <row r="33" spans="1:3">
      <c r="A33" s="20" t="s">
        <v>1880</v>
      </c>
      <c r="B33" s="98">
        <v>875</v>
      </c>
      <c r="C33" s="22" t="s">
        <v>26</v>
      </c>
    </row>
    <row r="34" spans="1:3">
      <c r="A34" s="20" t="s">
        <v>32</v>
      </c>
      <c r="B34" s="98">
        <v>3500</v>
      </c>
      <c r="C34" s="98">
        <v>4500</v>
      </c>
    </row>
    <row r="35" spans="1:3">
      <c r="A35" s="20" t="s">
        <v>1881</v>
      </c>
      <c r="B35" s="98">
        <v>875</v>
      </c>
      <c r="C35" s="22" t="s">
        <v>26</v>
      </c>
    </row>
    <row r="36" spans="1:3">
      <c r="A36" s="629" t="s">
        <v>36</v>
      </c>
      <c r="B36" s="630"/>
      <c r="C36" s="631"/>
    </row>
    <row r="37" spans="1:3">
      <c r="A37" s="20" t="s">
        <v>37</v>
      </c>
      <c r="B37" s="99">
        <v>0.25</v>
      </c>
      <c r="C37" s="99">
        <v>0.25</v>
      </c>
    </row>
    <row r="38" spans="1:3">
      <c r="A38" s="20" t="s">
        <v>38</v>
      </c>
      <c r="B38" s="99">
        <v>0.25</v>
      </c>
      <c r="C38" s="99">
        <v>0.25</v>
      </c>
    </row>
    <row r="39" spans="1:3">
      <c r="A39" s="20" t="s">
        <v>39</v>
      </c>
      <c r="B39" s="100">
        <v>0.5</v>
      </c>
      <c r="C39" s="100">
        <v>0.5</v>
      </c>
    </row>
    <row r="40" spans="1:3">
      <c r="A40" s="626" t="s">
        <v>1977</v>
      </c>
      <c r="B40" s="627"/>
      <c r="C40" s="628"/>
    </row>
    <row r="41" spans="1:3">
      <c r="A41" s="20" t="s">
        <v>1943</v>
      </c>
      <c r="B41" s="98">
        <v>3500</v>
      </c>
      <c r="C41" s="22" t="s">
        <v>26</v>
      </c>
    </row>
    <row r="42" spans="1:3">
      <c r="A42" s="20" t="s">
        <v>1944</v>
      </c>
      <c r="B42" s="98">
        <v>1000</v>
      </c>
      <c r="C42" s="98">
        <v>1250</v>
      </c>
    </row>
    <row r="1048550" spans="16380:16380">
      <c r="XEZ1048550" s="18" t="e" cm="1" vm="1">
        <f t="array" aca="1" ref="XEZ1048550" ca="1">ROW(INDEX(solver_adj,0,0,1))</f>
        <v>#VALUE!</v>
      </c>
    </row>
    <row r="1048551" spans="16380:16380">
      <c r="XEZ1048551" s="18" cm="1">
        <f t="array" ref="XEZ1048551">COLUMN(INDEX(solver_adj,0,0,1))</f>
        <v>2</v>
      </c>
    </row>
    <row r="1048552" spans="16380:16380">
      <c r="XEZ1048552" s="18">
        <f>ROWS(INDEX(solver_adj,0,0,1))</f>
        <v>2</v>
      </c>
    </row>
    <row r="1048553" spans="16380:16380">
      <c r="XEZ1048553" s="18">
        <f>COLUMNS(INDEX(solver_adj,0,0,1))</f>
        <v>1</v>
      </c>
    </row>
    <row r="1048554" spans="16380:16380">
      <c r="XEZ1048554" s="18">
        <f>solver_eng</f>
        <v>1</v>
      </c>
    </row>
    <row r="1048555" spans="16380:16380">
      <c r="XEZ1048555" s="18">
        <f>solver_val</f>
        <v>0</v>
      </c>
    </row>
  </sheetData>
  <sheetProtection algorithmName="SHA-512" hashValue="+ktfgxJFULqzo171kqqQyCTqL/xOUmqPYx1ZdsTD46wEQn2Sfutiy0XW0p8Hdwgogocj0XE5pzeu7+3PPpDL8Q==" saltValue="gPEJHFV2QExbnQJX+8GrHg==" spinCount="100000" sheet="1" objects="1" scenarios="1" formatColumns="0"/>
  <scenarios current="0">
    <scenario name="5% Base Tier Solution" count="2" user="Fernandez, Christopher" comment="Created by Fernandez, Christopher on 3/6/2024">
      <inputCells r="B13" undone="1" val="0.216151364654079" numFmtId="173"/>
      <inputCells r="B12" undone="1" val="1479.781637709" numFmtId="166"/>
    </scenario>
  </scenarios>
  <mergeCells count="6">
    <mergeCell ref="J5:J16"/>
    <mergeCell ref="A40:C40"/>
    <mergeCell ref="A23:C23"/>
    <mergeCell ref="A36:C36"/>
    <mergeCell ref="E4:H4"/>
    <mergeCell ref="A4:B4"/>
  </mergeCells>
  <pageMargins left="0.7" right="0.7" top="0.75" bottom="0.75" header="0.3" footer="0.3"/>
  <extLst>
    <ext xmlns:x15="http://schemas.microsoft.com/office/spreadsheetml/2010/11/main" uri="{F7C9EE02-42E1-4005-9D12-6889AFFD525C}">
      <x15:webExtensions xmlns:xm="http://schemas.microsoft.com/office/excel/2006/main">
        <x15:webExtension appRef="{22BE3F3E-7549-427A-8E41-C81755F4C9F5}">
          <xm:f>Dash!1:1048576</xm:f>
        </x15:webExtension>
        <x15:webExtension appRef="{57994FFD-F3F3-46F8-A3FD-4B534F25DED0}">
          <xm:f>Dash!XFD1048550:XFD1048575</xm:f>
        </x15:webExtension>
        <x15:webExtension appRef="{238E3966-AC39-4E52-B4DC-8AF4C2D065C9}">
          <xm:f>Dash!$M$30</xm:f>
        </x15:webExtension>
      </x15:webExtens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29981-6AA9-4A43-9601-607598396D6A}">
  <sheetPr codeName="Sheet3">
    <tabColor theme="3" tint="-0.499984740745262"/>
  </sheetPr>
  <dimension ref="A1:AS292"/>
  <sheetViews>
    <sheetView zoomScale="87" workbookViewId="0">
      <selection sqref="A1:L1"/>
    </sheetView>
  </sheetViews>
  <sheetFormatPr defaultColWidth="8.85546875" defaultRowHeight="14.25"/>
  <cols>
    <col min="1" max="1" width="43.28515625" style="18" bestFit="1" customWidth="1"/>
    <col min="2" max="2" width="21.5703125" style="18" bestFit="1" customWidth="1"/>
    <col min="3" max="3" width="13.7109375" style="18" bestFit="1" customWidth="1"/>
    <col min="4" max="4" width="15.140625" style="18" bestFit="1" customWidth="1"/>
    <col min="5" max="5" width="21.28515625" style="18" bestFit="1" customWidth="1"/>
    <col min="6" max="6" width="9" style="18" bestFit="1" customWidth="1"/>
    <col min="7" max="7" width="14.5703125" style="18" customWidth="1"/>
    <col min="8" max="8" width="21.28515625" style="18" bestFit="1" customWidth="1"/>
    <col min="9" max="9" width="9" style="18" bestFit="1" customWidth="1"/>
    <col min="10" max="10" width="14.5703125" style="18" customWidth="1"/>
    <col min="11" max="11" width="20.7109375" style="18" customWidth="1"/>
    <col min="12" max="12" width="10.140625" style="18" bestFit="1" customWidth="1"/>
    <col min="13" max="13" width="4.28515625" style="115" customWidth="1"/>
    <col min="14" max="14" width="24" style="18" customWidth="1"/>
    <col min="15" max="15" width="10.28515625" style="18" customWidth="1"/>
    <col min="16" max="16" width="10.42578125" style="18" bestFit="1" customWidth="1"/>
    <col min="17" max="17" width="12.7109375" style="18" customWidth="1"/>
    <col min="18" max="18" width="11.140625" style="18" customWidth="1"/>
    <col min="19" max="19" width="12" style="18" customWidth="1"/>
    <col min="20" max="21" width="11.85546875" style="18" customWidth="1"/>
    <col min="22" max="22" width="13.7109375" style="115" customWidth="1"/>
    <col min="23" max="26" width="13" style="115" customWidth="1"/>
    <col min="27" max="42" width="8.85546875" style="115"/>
    <col min="43" max="16384" width="8.85546875" style="18"/>
  </cols>
  <sheetData>
    <row r="1" spans="1:45" s="115" customFormat="1" ht="31.5" customHeight="1" thickBot="1">
      <c r="A1" s="641" t="s">
        <v>2164</v>
      </c>
      <c r="B1" s="642"/>
      <c r="C1" s="642"/>
      <c r="D1" s="642"/>
      <c r="E1" s="642"/>
      <c r="F1" s="642"/>
      <c r="G1" s="642"/>
      <c r="H1" s="642"/>
      <c r="I1" s="642"/>
      <c r="J1" s="642"/>
      <c r="K1" s="642"/>
      <c r="L1" s="642"/>
    </row>
    <row r="2" spans="1:45" ht="15">
      <c r="A2" s="406"/>
      <c r="B2" s="638" t="s">
        <v>1958</v>
      </c>
      <c r="C2" s="639"/>
      <c r="D2" s="640"/>
      <c r="E2" s="638" t="s">
        <v>2385</v>
      </c>
      <c r="F2" s="639"/>
      <c r="G2" s="640"/>
      <c r="H2" s="638" t="s">
        <v>2420</v>
      </c>
      <c r="I2" s="639"/>
      <c r="J2" s="640"/>
      <c r="K2" s="638" t="s">
        <v>1987</v>
      </c>
      <c r="L2" s="640"/>
      <c r="M2" s="407"/>
      <c r="N2" s="644" t="s">
        <v>1986</v>
      </c>
      <c r="O2" s="636" t="s">
        <v>11</v>
      </c>
      <c r="P2" s="636" t="s">
        <v>13</v>
      </c>
      <c r="Q2" s="636" t="s">
        <v>29</v>
      </c>
      <c r="R2" s="636" t="s">
        <v>2160</v>
      </c>
      <c r="S2" s="636" t="s">
        <v>2161</v>
      </c>
      <c r="T2" s="636" t="s">
        <v>2036</v>
      </c>
      <c r="U2" s="636" t="s">
        <v>27</v>
      </c>
      <c r="V2" s="636" t="s">
        <v>1969</v>
      </c>
      <c r="W2" s="636" t="s">
        <v>32</v>
      </c>
      <c r="X2" s="636" t="s">
        <v>2155</v>
      </c>
      <c r="Y2" s="636" t="s">
        <v>2156</v>
      </c>
      <c r="Z2" s="636" t="s">
        <v>2157</v>
      </c>
      <c r="AA2" s="408"/>
      <c r="AB2" s="408"/>
      <c r="AC2" s="408"/>
      <c r="AD2" s="408"/>
      <c r="AE2" s="408"/>
    </row>
    <row r="3" spans="1:45" ht="45">
      <c r="A3" s="409"/>
      <c r="B3" s="405" t="s">
        <v>44</v>
      </c>
      <c r="C3" s="387" t="s">
        <v>1988</v>
      </c>
      <c r="D3" s="480" t="s">
        <v>2163</v>
      </c>
      <c r="E3" s="405" t="s">
        <v>44</v>
      </c>
      <c r="F3" s="387" t="s">
        <v>1988</v>
      </c>
      <c r="G3" s="480" t="s">
        <v>2163</v>
      </c>
      <c r="H3" s="405" t="s">
        <v>44</v>
      </c>
      <c r="I3" s="387" t="s">
        <v>1988</v>
      </c>
      <c r="J3" s="480" t="s">
        <v>2163</v>
      </c>
      <c r="K3" s="387" t="s">
        <v>1989</v>
      </c>
      <c r="L3" s="410" t="s">
        <v>1990</v>
      </c>
      <c r="M3" s="407"/>
      <c r="N3" s="645"/>
      <c r="O3" s="637"/>
      <c r="P3" s="637"/>
      <c r="Q3" s="637"/>
      <c r="R3" s="637"/>
      <c r="S3" s="637"/>
      <c r="T3" s="637"/>
      <c r="U3" s="637"/>
      <c r="V3" s="637"/>
      <c r="W3" s="637"/>
      <c r="X3" s="637"/>
      <c r="Y3" s="637"/>
      <c r="Z3" s="637"/>
    </row>
    <row r="4" spans="1:45">
      <c r="A4" s="376" t="s">
        <v>11</v>
      </c>
      <c r="B4" s="411">
        <v>90153266.666666642</v>
      </c>
      <c r="C4" s="412">
        <v>7.9553492812034957E-2</v>
      </c>
      <c r="D4" s="413">
        <v>50</v>
      </c>
      <c r="E4" s="411">
        <v>198356516.18266547</v>
      </c>
      <c r="F4" s="412">
        <v>0.16819489145870756</v>
      </c>
      <c r="G4" s="413">
        <v>50</v>
      </c>
      <c r="H4" s="411">
        <f>Dash!F7</f>
        <v>211508675.00000003</v>
      </c>
      <c r="I4" s="412">
        <f>Dash!G7</f>
        <v>0.17957135084650089</v>
      </c>
      <c r="J4" s="413">
        <f>Dash!H7</f>
        <v>50</v>
      </c>
      <c r="K4" s="411">
        <f>H4-B4</f>
        <v>121355408.33333339</v>
      </c>
      <c r="L4" s="414">
        <f>K4/B4</f>
        <v>1.3461010656666916</v>
      </c>
      <c r="M4" s="415"/>
      <c r="N4" s="474">
        <v>2018</v>
      </c>
      <c r="O4" s="478">
        <f>'Analysis-School'!C55</f>
        <v>42329</v>
      </c>
      <c r="P4" s="478">
        <f>'Analysis-School'!P55</f>
        <v>61135</v>
      </c>
      <c r="Q4" s="478">
        <f>'Analysis-School'!AC55</f>
        <v>1275</v>
      </c>
      <c r="R4" s="479"/>
      <c r="S4" s="479"/>
      <c r="T4" s="478">
        <f>'Analysis-School'!C110</f>
        <v>36027</v>
      </c>
      <c r="U4" s="478">
        <f>'Analysis-School'!AC165</f>
        <v>424</v>
      </c>
      <c r="V4" s="478">
        <f>'Analysis-School'!P110</f>
        <v>82976</v>
      </c>
      <c r="W4" s="478">
        <f>'Analysis-School'!AC110</f>
        <v>450</v>
      </c>
      <c r="X4" s="478">
        <f>'Analysis-School'!C220</f>
        <v>1096</v>
      </c>
      <c r="Y4" s="478">
        <f>'Analysis-School'!P220</f>
        <v>4360</v>
      </c>
      <c r="Z4" s="478">
        <f>'Analysis-School'!AC220</f>
        <v>10</v>
      </c>
    </row>
    <row r="5" spans="1:45">
      <c r="A5" s="377" t="s">
        <v>13</v>
      </c>
      <c r="B5" s="416">
        <v>326988958.33333337</v>
      </c>
      <c r="C5" s="417">
        <v>0.28854321876728789</v>
      </c>
      <c r="D5" s="418">
        <v>50</v>
      </c>
      <c r="E5" s="416">
        <v>258724027.31496271</v>
      </c>
      <c r="F5" s="417">
        <v>0.21938306101285895</v>
      </c>
      <c r="G5" s="418">
        <v>50</v>
      </c>
      <c r="H5" s="416">
        <f>Dash!F8</f>
        <v>259230431.25000006</v>
      </c>
      <c r="I5" s="417">
        <f>Dash!G8</f>
        <v>0.22008723150520176</v>
      </c>
      <c r="J5" s="418">
        <f>Dash!H8</f>
        <v>50</v>
      </c>
      <c r="K5" s="416">
        <f t="shared" ref="K5:K6" si="0">H5-B5</f>
        <v>-67758527.083333313</v>
      </c>
      <c r="L5" s="419">
        <f t="shared" ref="L5:L20" si="1">K5/B5</f>
        <v>-0.20721961814459833</v>
      </c>
      <c r="M5" s="415"/>
      <c r="N5" s="476">
        <v>2019</v>
      </c>
      <c r="O5" s="477">
        <f>'Analysis-School'!D55</f>
        <v>50561</v>
      </c>
      <c r="P5" s="477">
        <f>'Analysis-School'!Q55</f>
        <v>60684</v>
      </c>
      <c r="Q5" s="477">
        <f>'Analysis-School'!AD55</f>
        <v>1267</v>
      </c>
      <c r="R5" s="479"/>
      <c r="S5" s="479"/>
      <c r="T5" s="477">
        <f>'Analysis-School'!D110</f>
        <v>38543</v>
      </c>
      <c r="U5" s="477">
        <f>'Analysis-School'!AD165</f>
        <v>533</v>
      </c>
      <c r="V5" s="477">
        <f>'Analysis-School'!Q110</f>
        <v>86157</v>
      </c>
      <c r="W5" s="477">
        <f>'Analysis-School'!AD110</f>
        <v>437</v>
      </c>
      <c r="X5" s="477">
        <f>'Analysis-School'!D220</f>
        <v>1100</v>
      </c>
      <c r="Y5" s="477">
        <f>'Analysis-School'!Q220</f>
        <v>4451</v>
      </c>
      <c r="Z5" s="477">
        <f>'Analysis-School'!AD220</f>
        <v>16</v>
      </c>
    </row>
    <row r="6" spans="1:45">
      <c r="A6" s="376" t="s">
        <v>15</v>
      </c>
      <c r="B6" s="411">
        <v>4841958.333333333</v>
      </c>
      <c r="C6" s="412">
        <v>4.2726648929009726E-3</v>
      </c>
      <c r="D6" s="413">
        <v>14</v>
      </c>
      <c r="E6" s="411">
        <v>4625642.0374873867</v>
      </c>
      <c r="F6" s="412">
        <v>3.9222778025883509E-3</v>
      </c>
      <c r="G6" s="413">
        <v>14</v>
      </c>
      <c r="H6" s="411">
        <f>Dash!F9</f>
        <v>4945018.7499999991</v>
      </c>
      <c r="I6" s="412">
        <f>Dash!G9</f>
        <v>4.1983322759635037E-3</v>
      </c>
      <c r="J6" s="413">
        <f>Dash!H9</f>
        <v>15</v>
      </c>
      <c r="K6" s="411">
        <f t="shared" si="0"/>
        <v>103060.41666666605</v>
      </c>
      <c r="L6" s="414">
        <f t="shared" si="1"/>
        <v>2.1284862357689168E-2</v>
      </c>
      <c r="M6" s="415"/>
      <c r="N6" s="474">
        <v>2020</v>
      </c>
      <c r="O6" s="475">
        <f>'Analysis-School'!E55</f>
        <v>53442</v>
      </c>
      <c r="P6" s="475">
        <f>'Analysis-School'!R55</f>
        <v>61746</v>
      </c>
      <c r="Q6" s="475">
        <f>'Analysis-School'!AE55</f>
        <v>1560</v>
      </c>
      <c r="R6" s="475">
        <f>'Analysis-School'!R165</f>
        <v>9869</v>
      </c>
      <c r="S6" s="475">
        <f>'Analysis-School'!E165</f>
        <v>6840</v>
      </c>
      <c r="T6" s="475">
        <f>'Analysis-School'!E110</f>
        <v>34425</v>
      </c>
      <c r="U6" s="475">
        <f>'Analysis-School'!AE165</f>
        <v>575</v>
      </c>
      <c r="V6" s="475">
        <f>'Analysis-School'!R110</f>
        <v>88309</v>
      </c>
      <c r="W6" s="475">
        <f>'Analysis-School'!AE110</f>
        <v>639</v>
      </c>
      <c r="X6" s="475">
        <f>'Analysis-School'!E220</f>
        <v>955</v>
      </c>
      <c r="Y6" s="475">
        <f>'Analysis-School'!R220</f>
        <v>4405</v>
      </c>
      <c r="Z6" s="475">
        <f>'Analysis-School'!AE220</f>
        <v>13</v>
      </c>
    </row>
    <row r="7" spans="1:45" ht="16.5">
      <c r="A7" s="377" t="s">
        <v>2172</v>
      </c>
      <c r="B7" s="416">
        <v>283999.99999999994</v>
      </c>
      <c r="C7" s="417">
        <v>2.5060868889148697E-4</v>
      </c>
      <c r="D7" s="418">
        <v>10</v>
      </c>
      <c r="E7" s="420"/>
      <c r="F7" s="421"/>
      <c r="G7" s="422"/>
      <c r="H7" s="420"/>
      <c r="I7" s="421"/>
      <c r="J7" s="422"/>
      <c r="K7" s="420">
        <f t="shared" ref="K7:K8" si="2">E7-B7</f>
        <v>-283999.99999999994</v>
      </c>
      <c r="L7" s="423">
        <f t="shared" si="1"/>
        <v>-1</v>
      </c>
      <c r="M7" s="415"/>
      <c r="N7" s="476">
        <v>2021</v>
      </c>
      <c r="O7" s="477">
        <f>'Analysis-School'!F55</f>
        <v>52702</v>
      </c>
      <c r="P7" s="477">
        <f>'Analysis-School'!S55</f>
        <v>61554</v>
      </c>
      <c r="Q7" s="477">
        <f>'Analysis-School'!AF55</f>
        <v>1125</v>
      </c>
      <c r="R7" s="477">
        <f>'Analysis-School'!S165</f>
        <v>11314</v>
      </c>
      <c r="S7" s="477">
        <f>'Analysis-School'!F165</f>
        <v>6801</v>
      </c>
      <c r="T7" s="477">
        <f>'Analysis-School'!F110</f>
        <v>34547</v>
      </c>
      <c r="U7" s="477">
        <f>'Analysis-School'!AF165</f>
        <v>525</v>
      </c>
      <c r="V7" s="477">
        <f>'Analysis-School'!S110</f>
        <v>88674</v>
      </c>
      <c r="W7" s="477">
        <f>'Analysis-School'!AF110</f>
        <v>853</v>
      </c>
      <c r="X7" s="477">
        <f>'Analysis-School'!F220</f>
        <v>1286</v>
      </c>
      <c r="Y7" s="477">
        <f>'Analysis-School'!S220</f>
        <v>5268</v>
      </c>
      <c r="Z7" s="477">
        <f>'Analysis-School'!AF220</f>
        <v>12</v>
      </c>
    </row>
    <row r="8" spans="1:45" ht="16.5">
      <c r="A8" s="376" t="s">
        <v>2173</v>
      </c>
      <c r="B8" s="411">
        <v>3918749.9999999995</v>
      </c>
      <c r="C8" s="412">
        <v>3.4580028154701219E-3</v>
      </c>
      <c r="D8" s="413">
        <v>17</v>
      </c>
      <c r="E8" s="420"/>
      <c r="F8" s="421"/>
      <c r="G8" s="422"/>
      <c r="H8" s="420"/>
      <c r="I8" s="421"/>
      <c r="J8" s="422"/>
      <c r="K8" s="420">
        <f t="shared" si="2"/>
        <v>-3918749.9999999995</v>
      </c>
      <c r="L8" s="423">
        <f t="shared" si="1"/>
        <v>-1</v>
      </c>
      <c r="M8" s="415"/>
      <c r="N8" s="474">
        <v>2022</v>
      </c>
      <c r="O8" s="475">
        <f>'Analysis-School'!G55</f>
        <v>52130</v>
      </c>
      <c r="P8" s="475">
        <f>'Analysis-School'!T55</f>
        <v>59047</v>
      </c>
      <c r="Q8" s="475">
        <f>'Analysis-School'!AG55</f>
        <v>1053</v>
      </c>
      <c r="R8" s="475">
        <f>'Analysis-School'!T165</f>
        <v>12806</v>
      </c>
      <c r="S8" s="475">
        <f>'Analysis-School'!G165</f>
        <v>9309</v>
      </c>
      <c r="T8" s="475">
        <f>'Analysis-School'!G110</f>
        <v>35406</v>
      </c>
      <c r="U8" s="475">
        <f>'Analysis-School'!AG165</f>
        <v>484</v>
      </c>
      <c r="V8" s="475">
        <f>'Analysis-School'!T110</f>
        <v>85458</v>
      </c>
      <c r="W8" s="475">
        <f>'Analysis-School'!AG110</f>
        <v>1038</v>
      </c>
      <c r="X8" s="475">
        <f>'Analysis-School'!G220</f>
        <v>1563</v>
      </c>
      <c r="Y8" s="475">
        <f>'Analysis-School'!T220</f>
        <v>6279</v>
      </c>
      <c r="Z8" s="475">
        <f>'Analysis-School'!AG220</f>
        <v>14</v>
      </c>
    </row>
    <row r="9" spans="1:45">
      <c r="A9" s="377" t="s">
        <v>18</v>
      </c>
      <c r="B9" s="416">
        <v>2244000</v>
      </c>
      <c r="C9" s="417">
        <v>1.9801616122271017E-3</v>
      </c>
      <c r="D9" s="418">
        <v>20</v>
      </c>
      <c r="E9" s="416">
        <v>1957161.333651077</v>
      </c>
      <c r="F9" s="417">
        <v>1.6595599903432359E-3</v>
      </c>
      <c r="G9" s="418">
        <v>29</v>
      </c>
      <c r="H9" s="416">
        <f>Dash!F10</f>
        <v>2382450</v>
      </c>
      <c r="I9" s="417">
        <f>Dash!G10</f>
        <v>2.0227055217675871E-3</v>
      </c>
      <c r="J9" s="418">
        <f>Dash!H10</f>
        <v>35</v>
      </c>
      <c r="K9" s="416">
        <f t="shared" ref="K9:K24" si="3">H9-B9</f>
        <v>138450</v>
      </c>
      <c r="L9" s="419">
        <f t="shared" si="1"/>
        <v>6.1697860962566846E-2</v>
      </c>
      <c r="M9" s="415"/>
      <c r="N9" s="476">
        <v>2023</v>
      </c>
      <c r="O9" s="477">
        <f>'Analysis-School'!H55</f>
        <v>53315</v>
      </c>
      <c r="P9" s="477">
        <f>'Analysis-School'!U55</f>
        <v>55747</v>
      </c>
      <c r="Q9" s="477">
        <f>'Analysis-School'!AH55</f>
        <v>1226</v>
      </c>
      <c r="R9" s="477">
        <f>'Analysis-School'!U165</f>
        <v>13346</v>
      </c>
      <c r="S9" s="477">
        <f>'Analysis-School'!H165</f>
        <v>8957</v>
      </c>
      <c r="T9" s="477">
        <f>'Analysis-School'!H110</f>
        <v>38037</v>
      </c>
      <c r="U9" s="477">
        <f>'Analysis-School'!AH165</f>
        <v>419</v>
      </c>
      <c r="V9" s="477">
        <f>'Analysis-School'!U110</f>
        <v>84652</v>
      </c>
      <c r="W9" s="477">
        <f>'Analysis-School'!AH110</f>
        <v>1413</v>
      </c>
      <c r="X9" s="477">
        <f>'Analysis-School'!H220</f>
        <v>1454</v>
      </c>
      <c r="Y9" s="477">
        <f>'Analysis-School'!U220</f>
        <v>6026</v>
      </c>
      <c r="Z9" s="477">
        <f>'Analysis-School'!AH220</f>
        <v>24</v>
      </c>
    </row>
    <row r="10" spans="1:45">
      <c r="A10" s="376" t="s">
        <v>1991</v>
      </c>
      <c r="B10" s="411">
        <v>10305833.333333334</v>
      </c>
      <c r="C10" s="412">
        <v>9.0941245760593308E-3</v>
      </c>
      <c r="D10" s="413">
        <v>40</v>
      </c>
      <c r="E10" s="411">
        <v>17102238.259052474</v>
      </c>
      <c r="F10" s="412">
        <v>1.4501712184909138E-2</v>
      </c>
      <c r="G10" s="413">
        <v>46</v>
      </c>
      <c r="H10" s="411">
        <f>Dash!F11</f>
        <v>19912958.333333332</v>
      </c>
      <c r="I10" s="412">
        <f>Dash!G11</f>
        <v>1.6906147359046872E-2</v>
      </c>
      <c r="J10" s="413">
        <f>Dash!H11</f>
        <v>49</v>
      </c>
      <c r="K10" s="411">
        <f t="shared" si="3"/>
        <v>9607124.9999999981</v>
      </c>
      <c r="L10" s="414">
        <f t="shared" si="1"/>
        <v>0.93220263604754561</v>
      </c>
      <c r="M10" s="415"/>
      <c r="N10" s="474">
        <v>2024</v>
      </c>
      <c r="O10" s="475">
        <f>'Analysis-School'!J55</f>
        <v>61032</v>
      </c>
      <c r="P10" s="475">
        <f>'Analysis-School'!W55</f>
        <v>56197</v>
      </c>
      <c r="Q10" s="475">
        <f>'Analysis-School'!AJ55</f>
        <v>1245</v>
      </c>
      <c r="R10" s="475">
        <f>'Analysis-School'!W165</f>
        <v>17244</v>
      </c>
      <c r="S10" s="475">
        <f>'Analysis-School'!J165</f>
        <v>12574</v>
      </c>
      <c r="T10" s="475">
        <f>'Analysis-School'!J110</f>
        <v>43439</v>
      </c>
      <c r="U10" s="475">
        <f>'Analysis-School'!AJ165</f>
        <v>473</v>
      </c>
      <c r="V10" s="475">
        <f>'Analysis-School'!W110</f>
        <v>87297</v>
      </c>
      <c r="W10" s="475">
        <f>'Analysis-School'!AJ110</f>
        <v>1824</v>
      </c>
      <c r="X10" s="475">
        <f>'Analysis-School'!J220</f>
        <v>1661</v>
      </c>
      <c r="Y10" s="475">
        <f>'Analysis-School'!W220</f>
        <v>6374</v>
      </c>
      <c r="Z10" s="475">
        <f>'Analysis-School'!AJ220</f>
        <v>35</v>
      </c>
    </row>
    <row r="11" spans="1:45">
      <c r="A11" s="377" t="s">
        <v>20</v>
      </c>
      <c r="B11" s="416">
        <v>1668750</v>
      </c>
      <c r="C11" s="417">
        <v>1.4725466534777076E-3</v>
      </c>
      <c r="D11" s="418">
        <v>34</v>
      </c>
      <c r="E11" s="416">
        <v>3828153.4640078414</v>
      </c>
      <c r="F11" s="417">
        <v>3.2460534635178422E-3</v>
      </c>
      <c r="G11" s="418">
        <v>37</v>
      </c>
      <c r="H11" s="416">
        <f>Dash!F12</f>
        <v>4244362.5</v>
      </c>
      <c r="I11" s="417">
        <f>Dash!G12</f>
        <v>3.6034735105178618E-3</v>
      </c>
      <c r="J11" s="418">
        <f>Dash!H12</f>
        <v>43</v>
      </c>
      <c r="K11" s="416">
        <f t="shared" si="3"/>
        <v>2575612.5</v>
      </c>
      <c r="L11" s="419">
        <f t="shared" si="1"/>
        <v>1.5434382022471911</v>
      </c>
      <c r="M11" s="415"/>
      <c r="N11" s="476">
        <v>2025</v>
      </c>
      <c r="O11" s="477">
        <f>'Analysis-School'!L55</f>
        <v>60298.749999999993</v>
      </c>
      <c r="P11" s="477">
        <f>'Analysis-School'!Y55</f>
        <v>56476.75</v>
      </c>
      <c r="Q11" s="477">
        <f>'Analysis-School'!AL55</f>
        <v>1306.3</v>
      </c>
      <c r="R11" s="477">
        <f>'Analysis-School'!Y165</f>
        <v>17565.750000000004</v>
      </c>
      <c r="S11" s="477">
        <f>'Analysis-School'!L165</f>
        <v>12649.800000000003</v>
      </c>
      <c r="T11" s="477">
        <f>'Analysis-School'!L110</f>
        <v>43014.500000000007</v>
      </c>
      <c r="U11" s="477">
        <f>'Analysis-School'!AL165</f>
        <v>498.55</v>
      </c>
      <c r="V11" s="477">
        <f>'Analysis-School'!Y110</f>
        <v>87333.9</v>
      </c>
      <c r="W11" s="477">
        <f>'Analysis-School'!AL110</f>
        <v>1815.55</v>
      </c>
      <c r="X11" s="477">
        <f>'Analysis-School'!L220</f>
        <v>1653.8000000000004</v>
      </c>
      <c r="Y11" s="477">
        <f>'Analysis-School'!Y220</f>
        <v>6380.6500000000015</v>
      </c>
      <c r="Z11" s="477">
        <f>'Analysis-School'!AL220</f>
        <v>40.200000000000003</v>
      </c>
      <c r="AQ11" s="115"/>
      <c r="AR11" s="115"/>
      <c r="AS11" s="115"/>
    </row>
    <row r="12" spans="1:45">
      <c r="A12" s="376" t="s">
        <v>21</v>
      </c>
      <c r="B12" s="411">
        <v>7371000.0000000009</v>
      </c>
      <c r="C12" s="412">
        <v>6.5043543866871514E-3</v>
      </c>
      <c r="D12" s="413">
        <v>37</v>
      </c>
      <c r="E12" s="411">
        <v>12762465.323559118</v>
      </c>
      <c r="F12" s="412">
        <v>1.0821834901883281E-2</v>
      </c>
      <c r="G12" s="413">
        <v>39</v>
      </c>
      <c r="H12" s="411">
        <f>Dash!F13</f>
        <v>17268921.875</v>
      </c>
      <c r="I12" s="412">
        <f>Dash!G13</f>
        <v>1.466135433336925E-2</v>
      </c>
      <c r="J12" s="413">
        <f>Dash!H13</f>
        <v>45</v>
      </c>
      <c r="K12" s="411">
        <f t="shared" si="3"/>
        <v>9897921.875</v>
      </c>
      <c r="L12" s="414">
        <f t="shared" si="1"/>
        <v>1.3428194105277438</v>
      </c>
      <c r="M12" s="415"/>
      <c r="N12" s="468" t="s">
        <v>2158</v>
      </c>
      <c r="O12" s="469">
        <f>(O11-O9)/O9</f>
        <v>0.13099034042952251</v>
      </c>
      <c r="P12" s="469">
        <f t="shared" ref="P12:Z12" si="4">(P11-P9)/P9</f>
        <v>1.3090390514287764E-2</v>
      </c>
      <c r="Q12" s="469">
        <f t="shared" si="4"/>
        <v>6.5497553017944493E-2</v>
      </c>
      <c r="R12" s="469">
        <f t="shared" si="4"/>
        <v>0.31618087816574281</v>
      </c>
      <c r="S12" s="469">
        <f t="shared" si="4"/>
        <v>0.41228089762197195</v>
      </c>
      <c r="T12" s="469">
        <f t="shared" si="4"/>
        <v>0.13085942634802974</v>
      </c>
      <c r="U12" s="469">
        <f t="shared" si="4"/>
        <v>0.1898568019093079</v>
      </c>
      <c r="V12" s="469">
        <f t="shared" si="4"/>
        <v>3.1681472381042318E-2</v>
      </c>
      <c r="W12" s="469">
        <f t="shared" si="4"/>
        <v>0.28489030431705586</v>
      </c>
      <c r="X12" s="469">
        <f t="shared" si="4"/>
        <v>0.1374140302613483</v>
      </c>
      <c r="Y12" s="469">
        <f t="shared" si="4"/>
        <v>5.8853302356455604E-2</v>
      </c>
      <c r="Z12" s="470">
        <f t="shared" si="4"/>
        <v>0.67500000000000016</v>
      </c>
      <c r="AQ12" s="115"/>
      <c r="AR12" s="115"/>
      <c r="AS12" s="115"/>
    </row>
    <row r="13" spans="1:45" ht="15" thickBot="1">
      <c r="A13" s="377" t="s">
        <v>2034</v>
      </c>
      <c r="B13" s="416">
        <v>46243750</v>
      </c>
      <c r="C13" s="417">
        <v>4.080663928494966E-2</v>
      </c>
      <c r="D13" s="418">
        <v>50</v>
      </c>
      <c r="E13" s="416">
        <v>47616386.062626332</v>
      </c>
      <c r="F13" s="417">
        <v>4.0375950533856217E-2</v>
      </c>
      <c r="G13" s="418">
        <v>50</v>
      </c>
      <c r="H13" s="416">
        <f>Dash!F14</f>
        <v>47783181.249999993</v>
      </c>
      <c r="I13" s="417">
        <f>Dash!G14</f>
        <v>4.0568030624775507E-2</v>
      </c>
      <c r="J13" s="418">
        <f>Dash!H14</f>
        <v>50</v>
      </c>
      <c r="K13" s="416">
        <f t="shared" si="3"/>
        <v>1539431.2499999925</v>
      </c>
      <c r="L13" s="419">
        <f t="shared" si="1"/>
        <v>3.328949858088915E-2</v>
      </c>
      <c r="M13" s="415"/>
      <c r="N13" s="471" t="s">
        <v>2159</v>
      </c>
      <c r="O13" s="472">
        <f>(O11-O10)/O10</f>
        <v>-1.2014189277756051E-2</v>
      </c>
      <c r="P13" s="472">
        <f t="shared" ref="P13:Y13" si="5">(P11-P10)/P10</f>
        <v>4.9780237379219534E-3</v>
      </c>
      <c r="Q13" s="472">
        <f t="shared" si="5"/>
        <v>4.9236947791164623E-2</v>
      </c>
      <c r="R13" s="472">
        <f t="shared" si="5"/>
        <v>1.8658663883089982E-2</v>
      </c>
      <c r="S13" s="472">
        <f t="shared" si="5"/>
        <v>6.0283123906475994E-3</v>
      </c>
      <c r="T13" s="472">
        <f t="shared" si="5"/>
        <v>-9.7723244089411073E-3</v>
      </c>
      <c r="U13" s="472">
        <f t="shared" si="5"/>
        <v>5.4016913319238927E-2</v>
      </c>
      <c r="V13" s="472">
        <f t="shared" si="5"/>
        <v>4.226949379703103E-4</v>
      </c>
      <c r="W13" s="472">
        <f t="shared" si="5"/>
        <v>-4.632675438596516E-3</v>
      </c>
      <c r="X13" s="472">
        <f t="shared" si="5"/>
        <v>-4.3347381095723003E-3</v>
      </c>
      <c r="Y13" s="472">
        <f t="shared" si="5"/>
        <v>1.0433009099468865E-3</v>
      </c>
      <c r="Z13" s="473">
        <f>(Z11-Z10)/Z10</f>
        <v>0.14857142857142866</v>
      </c>
      <c r="AQ13" s="115"/>
      <c r="AR13" s="115"/>
      <c r="AS13" s="115"/>
    </row>
    <row r="14" spans="1:45">
      <c r="A14" s="376" t="s">
        <v>2035</v>
      </c>
      <c r="B14" s="411">
        <v>100344416.66666669</v>
      </c>
      <c r="C14" s="412">
        <v>8.8546417952163434E-2</v>
      </c>
      <c r="D14" s="413">
        <v>50</v>
      </c>
      <c r="E14" s="411">
        <v>106807869.14849909</v>
      </c>
      <c r="F14" s="412">
        <v>9.0566916096793085E-2</v>
      </c>
      <c r="G14" s="413">
        <v>50</v>
      </c>
      <c r="H14" s="411">
        <f>Dash!F15</f>
        <v>127715072.91666666</v>
      </c>
      <c r="I14" s="412">
        <f>Dash!G15</f>
        <v>0.10843039022917235</v>
      </c>
      <c r="J14" s="413">
        <f>Dash!H15</f>
        <v>50</v>
      </c>
      <c r="K14" s="411">
        <f t="shared" si="3"/>
        <v>27370656.24999997</v>
      </c>
      <c r="L14" s="414">
        <f t="shared" si="1"/>
        <v>0.27276710712188734</v>
      </c>
      <c r="M14" s="415"/>
      <c r="N14" s="646" t="s">
        <v>2162</v>
      </c>
      <c r="O14" s="646"/>
      <c r="P14" s="646"/>
      <c r="Q14" s="646"/>
      <c r="R14" s="646"/>
      <c r="S14" s="646"/>
      <c r="T14" s="646"/>
      <c r="U14" s="646"/>
      <c r="V14" s="646"/>
      <c r="W14" s="646"/>
      <c r="X14" s="646"/>
      <c r="Y14" s="646"/>
      <c r="Z14" s="646"/>
      <c r="AE14" s="408"/>
    </row>
    <row r="15" spans="1:45" ht="15">
      <c r="A15" s="377" t="s">
        <v>27</v>
      </c>
      <c r="B15" s="416">
        <v>75687.5</v>
      </c>
      <c r="C15" s="417">
        <v>6.6788539227022624E-5</v>
      </c>
      <c r="D15" s="418">
        <v>6</v>
      </c>
      <c r="E15" s="416">
        <v>159910.75461277645</v>
      </c>
      <c r="F15" s="417">
        <v>1.3559510185391342E-4</v>
      </c>
      <c r="G15" s="418">
        <v>9</v>
      </c>
      <c r="H15" s="416">
        <f>Dash!F16</f>
        <v>252648.95833333331</v>
      </c>
      <c r="I15" s="417">
        <f>Dash!G16</f>
        <v>2.1449954588329757E-4</v>
      </c>
      <c r="J15" s="418">
        <f>Dash!H16</f>
        <v>10</v>
      </c>
      <c r="K15" s="416">
        <f t="shared" si="3"/>
        <v>176961.45833333331</v>
      </c>
      <c r="L15" s="419">
        <f t="shared" si="1"/>
        <v>2.3380539499036606</v>
      </c>
      <c r="M15" s="415"/>
      <c r="N15" s="444"/>
      <c r="O15" s="444"/>
      <c r="P15" s="444"/>
      <c r="Q15" s="444"/>
      <c r="R15" s="444"/>
      <c r="S15" s="444"/>
      <c r="T15" s="444"/>
      <c r="U15" s="444"/>
    </row>
    <row r="16" spans="1:45" ht="15">
      <c r="A16" s="376" t="s">
        <v>28</v>
      </c>
      <c r="B16" s="411">
        <v>2689166.666666667</v>
      </c>
      <c r="C16" s="412">
        <v>2.3729877906479716E-3</v>
      </c>
      <c r="D16" s="413">
        <v>17</v>
      </c>
      <c r="E16" s="411">
        <v>1932529.8508887719</v>
      </c>
      <c r="F16" s="412">
        <v>1.6386739128429748E-3</v>
      </c>
      <c r="G16" s="413">
        <v>15</v>
      </c>
      <c r="H16" s="411">
        <f>Dash!F17</f>
        <v>2199370.8333333335</v>
      </c>
      <c r="I16" s="412">
        <f>Dash!G17</f>
        <v>1.8672708887900744E-3</v>
      </c>
      <c r="J16" s="413">
        <f>Dash!H17</f>
        <v>15</v>
      </c>
      <c r="K16" s="411">
        <f t="shared" si="3"/>
        <v>-489795.83333333349</v>
      </c>
      <c r="L16" s="414">
        <f t="shared" si="1"/>
        <v>-0.18213665943600871</v>
      </c>
      <c r="M16" s="415"/>
      <c r="N16" s="444"/>
      <c r="O16" s="444"/>
      <c r="P16" s="444"/>
      <c r="Q16" s="444"/>
      <c r="R16" s="444"/>
      <c r="S16" s="444"/>
      <c r="T16" s="444"/>
      <c r="U16" s="444"/>
    </row>
    <row r="17" spans="1:29" ht="15">
      <c r="A17" s="377" t="s">
        <v>30</v>
      </c>
      <c r="B17" s="416">
        <v>331236500</v>
      </c>
      <c r="C17" s="417">
        <v>0.29229135555635577</v>
      </c>
      <c r="D17" s="418">
        <v>50</v>
      </c>
      <c r="E17" s="416">
        <v>328876496.51855737</v>
      </c>
      <c r="F17" s="417">
        <v>0.27886831095742354</v>
      </c>
      <c r="G17" s="418">
        <v>50</v>
      </c>
      <c r="H17" s="416">
        <f>Dash!F18</f>
        <v>324924935.41666669</v>
      </c>
      <c r="I17" s="417">
        <f>Dash!G18</f>
        <v>0.27586201642312252</v>
      </c>
      <c r="J17" s="418">
        <f>Dash!H18</f>
        <v>50</v>
      </c>
      <c r="K17" s="416">
        <f t="shared" si="3"/>
        <v>-6311564.5833333135</v>
      </c>
      <c r="L17" s="419">
        <f t="shared" si="1"/>
        <v>-1.9054556437268579E-2</v>
      </c>
      <c r="M17" s="415"/>
      <c r="N17" s="444"/>
      <c r="O17" s="444"/>
      <c r="P17" s="444"/>
      <c r="Q17" s="444"/>
      <c r="R17" s="444"/>
      <c r="S17" s="444"/>
      <c r="T17" s="444"/>
      <c r="U17" s="444"/>
      <c r="V17" s="425"/>
      <c r="W17" s="425"/>
      <c r="X17" s="425"/>
      <c r="Y17" s="425"/>
      <c r="Z17" s="425"/>
      <c r="AA17" s="425"/>
      <c r="AB17" s="425"/>
      <c r="AC17" s="425"/>
    </row>
    <row r="18" spans="1:29" ht="15">
      <c r="A18" s="376" t="s">
        <v>31</v>
      </c>
      <c r="B18" s="411">
        <v>141953625</v>
      </c>
      <c r="C18" s="412">
        <v>0.12526342198818244</v>
      </c>
      <c r="D18" s="413">
        <v>50</v>
      </c>
      <c r="E18" s="411">
        <v>115145874.38127287</v>
      </c>
      <c r="F18" s="412">
        <v>9.7637063889755168E-2</v>
      </c>
      <c r="G18" s="413">
        <v>50</v>
      </c>
      <c r="H18" s="411">
        <f>Dash!F19</f>
        <v>133216443.75</v>
      </c>
      <c r="I18" s="412">
        <f>Dash!G19</f>
        <v>0.11310106670165844</v>
      </c>
      <c r="J18" s="413">
        <f>Dash!H19</f>
        <v>50</v>
      </c>
      <c r="K18" s="411">
        <f t="shared" si="3"/>
        <v>-8737181.25</v>
      </c>
      <c r="L18" s="414">
        <f t="shared" si="1"/>
        <v>-6.1549546550854199E-2</v>
      </c>
      <c r="M18" s="415"/>
      <c r="N18" s="444"/>
      <c r="O18" s="444"/>
      <c r="P18" s="444"/>
      <c r="Q18" s="444"/>
      <c r="R18" s="444"/>
      <c r="S18" s="444"/>
      <c r="T18" s="444"/>
      <c r="U18" s="444"/>
      <c r="V18" s="425"/>
      <c r="W18" s="425"/>
      <c r="X18" s="425"/>
      <c r="Y18" s="425"/>
      <c r="Z18" s="425"/>
      <c r="AA18" s="425"/>
      <c r="AB18" s="425"/>
      <c r="AC18" s="425"/>
    </row>
    <row r="19" spans="1:29" ht="15">
      <c r="A19" s="377" t="s">
        <v>32</v>
      </c>
      <c r="B19" s="416">
        <v>2537500</v>
      </c>
      <c r="C19" s="417">
        <v>2.239153338247001E-3</v>
      </c>
      <c r="D19" s="418">
        <v>5</v>
      </c>
      <c r="E19" s="416">
        <v>3744738.4571632454</v>
      </c>
      <c r="F19" s="417">
        <v>3.1753223461728794E-3</v>
      </c>
      <c r="G19" s="418">
        <v>7</v>
      </c>
      <c r="H19" s="416">
        <f>Dash!F20</f>
        <v>2104622.916666667</v>
      </c>
      <c r="I19" s="417">
        <f>Dash!G20</f>
        <v>1.7868296899327463E-3</v>
      </c>
      <c r="J19" s="418">
        <f>Dash!H20</f>
        <v>9</v>
      </c>
      <c r="K19" s="416">
        <f t="shared" si="3"/>
        <v>-432877.08333333302</v>
      </c>
      <c r="L19" s="419">
        <f t="shared" si="1"/>
        <v>-0.17059195402298838</v>
      </c>
      <c r="M19" s="415"/>
      <c r="N19" s="444"/>
      <c r="O19" s="444"/>
      <c r="P19" s="444"/>
      <c r="Q19" s="444"/>
      <c r="R19" s="444"/>
      <c r="S19" s="444"/>
      <c r="T19" s="444"/>
      <c r="U19" s="444"/>
      <c r="V19" s="425"/>
      <c r="W19" s="425"/>
      <c r="X19" s="425"/>
      <c r="Y19" s="425"/>
      <c r="Z19" s="425"/>
      <c r="AA19" s="425"/>
      <c r="AB19" s="425"/>
      <c r="AC19" s="425"/>
    </row>
    <row r="20" spans="1:29" ht="15">
      <c r="A20" s="376" t="s">
        <v>34</v>
      </c>
      <c r="B20" s="411">
        <v>4221375</v>
      </c>
      <c r="C20" s="412">
        <v>3.7250466692581021E-3</v>
      </c>
      <c r="D20" s="413">
        <v>16</v>
      </c>
      <c r="E20" s="411">
        <v>7379817.4766493812</v>
      </c>
      <c r="F20" s="412">
        <v>6.2576598105154122E-3</v>
      </c>
      <c r="G20" s="413">
        <v>17</v>
      </c>
      <c r="H20" s="411">
        <f>Dash!F21</f>
        <v>10490025</v>
      </c>
      <c r="I20" s="412">
        <f>Dash!G21</f>
        <v>8.9060553174169586E-3</v>
      </c>
      <c r="J20" s="413">
        <f>Dash!H21</f>
        <v>19</v>
      </c>
      <c r="K20" s="411">
        <f t="shared" si="3"/>
        <v>6268650</v>
      </c>
      <c r="L20" s="414">
        <f t="shared" si="1"/>
        <v>1.4849782357644132</v>
      </c>
      <c r="M20" s="415"/>
      <c r="N20" s="444"/>
      <c r="O20" s="444"/>
      <c r="P20" s="444"/>
      <c r="Q20" s="444"/>
      <c r="R20" s="444"/>
      <c r="S20" s="444"/>
      <c r="T20" s="444"/>
      <c r="U20" s="444"/>
      <c r="V20" s="425"/>
      <c r="W20" s="425"/>
      <c r="X20" s="425"/>
      <c r="Y20" s="425"/>
      <c r="Z20" s="425"/>
      <c r="AA20" s="425"/>
      <c r="AB20" s="425"/>
      <c r="AC20" s="425"/>
    </row>
    <row r="21" spans="1:29" ht="18.600000000000001" customHeight="1">
      <c r="A21" s="377" t="s">
        <v>2175</v>
      </c>
      <c r="B21" s="420"/>
      <c r="C21" s="421"/>
      <c r="D21" s="422"/>
      <c r="E21" s="426">
        <v>720112.34435811394</v>
      </c>
      <c r="F21" s="427">
        <v>6.1061375712936179E-4</v>
      </c>
      <c r="G21" s="418">
        <v>50</v>
      </c>
      <c r="H21" s="426">
        <f>Dash!F22</f>
        <v>742011.43333333358</v>
      </c>
      <c r="I21" s="427">
        <f>Dash!G22</f>
        <v>6.2996941107599971E-4</v>
      </c>
      <c r="J21" s="418">
        <f>Dash!H22</f>
        <v>50</v>
      </c>
      <c r="K21" s="426">
        <f t="shared" si="3"/>
        <v>742011.43333333358</v>
      </c>
      <c r="L21" s="428" t="s">
        <v>26</v>
      </c>
      <c r="M21" s="429"/>
      <c r="N21" s="444"/>
      <c r="O21" s="444"/>
      <c r="P21" s="444"/>
      <c r="Q21" s="444"/>
      <c r="R21" s="444"/>
      <c r="S21" s="444"/>
      <c r="T21" s="444"/>
      <c r="U21" s="444"/>
      <c r="V21" s="425"/>
      <c r="W21" s="425"/>
      <c r="X21" s="425"/>
      <c r="Y21" s="425"/>
      <c r="Z21" s="425"/>
      <c r="AA21" s="425"/>
      <c r="AB21" s="425"/>
      <c r="AC21" s="425"/>
    </row>
    <row r="22" spans="1:29" ht="17.25">
      <c r="A22" s="376" t="s">
        <v>2176</v>
      </c>
      <c r="B22" s="420"/>
      <c r="C22" s="421"/>
      <c r="D22" s="422"/>
      <c r="E22" s="430">
        <v>6062274.2305226224</v>
      </c>
      <c r="F22" s="431">
        <v>5.1404590875990582E-3</v>
      </c>
      <c r="G22" s="413">
        <v>50</v>
      </c>
      <c r="H22" s="430">
        <f>Dash!F23</f>
        <v>5627839.5833333321</v>
      </c>
      <c r="I22" s="431">
        <f>Dash!G23</f>
        <v>4.7780487316965844E-3</v>
      </c>
      <c r="J22" s="413">
        <f>Dash!H23</f>
        <v>50</v>
      </c>
      <c r="K22" s="430">
        <f t="shared" si="3"/>
        <v>5627839.5833333321</v>
      </c>
      <c r="L22" s="432" t="s">
        <v>26</v>
      </c>
      <c r="M22" s="429"/>
      <c r="N22" s="444"/>
      <c r="O22" s="444"/>
      <c r="P22" s="444"/>
      <c r="Q22" s="444"/>
      <c r="R22" s="444"/>
      <c r="S22" s="444"/>
      <c r="T22" s="444"/>
      <c r="U22" s="444"/>
      <c r="V22" s="425"/>
      <c r="W22" s="425"/>
      <c r="X22" s="425"/>
      <c r="Y22" s="425"/>
      <c r="Z22" s="425"/>
      <c r="AA22" s="425"/>
      <c r="AB22" s="425"/>
      <c r="AC22" s="425"/>
    </row>
    <row r="23" spans="1:29" ht="17.25">
      <c r="A23" s="378" t="s">
        <v>2177</v>
      </c>
      <c r="B23" s="420"/>
      <c r="C23" s="421"/>
      <c r="D23" s="422"/>
      <c r="E23" s="426">
        <v>20047.767046594359</v>
      </c>
      <c r="F23" s="427">
        <v>1.699935080169586E-5</v>
      </c>
      <c r="G23" s="418">
        <v>2</v>
      </c>
      <c r="H23" s="426">
        <f>Dash!F24</f>
        <v>35758.333333333336</v>
      </c>
      <c r="I23" s="427">
        <f>Dash!G24</f>
        <v>3.0358907126084199E-5</v>
      </c>
      <c r="J23" s="418">
        <f>Dash!H24</f>
        <v>3</v>
      </c>
      <c r="K23" s="426">
        <f t="shared" si="3"/>
        <v>35758.333333333336</v>
      </c>
      <c r="L23" s="428" t="s">
        <v>26</v>
      </c>
      <c r="M23" s="429"/>
      <c r="N23" s="444"/>
      <c r="O23" s="444"/>
      <c r="P23" s="444"/>
      <c r="Q23" s="444"/>
      <c r="R23" s="444"/>
      <c r="S23" s="444"/>
      <c r="T23" s="444"/>
      <c r="U23" s="444"/>
      <c r="V23" s="424"/>
      <c r="W23" s="424"/>
      <c r="X23" s="424"/>
      <c r="Y23" s="424"/>
      <c r="Z23" s="424"/>
      <c r="AA23" s="424"/>
      <c r="AB23" s="424"/>
      <c r="AC23" s="424"/>
    </row>
    <row r="24" spans="1:29" ht="15.75" thickBot="1">
      <c r="A24" s="379" t="s">
        <v>1992</v>
      </c>
      <c r="B24" s="433">
        <v>317765.79898214526</v>
      </c>
      <c r="C24" s="434">
        <v>2.8040447273757477E-4</v>
      </c>
      <c r="D24" s="435">
        <v>1</v>
      </c>
      <c r="E24" s="436">
        <v>1472335.5191053608</v>
      </c>
      <c r="F24" s="437">
        <v>1.2484556473994343E-3</v>
      </c>
      <c r="G24" s="435">
        <v>1</v>
      </c>
      <c r="H24" s="436">
        <f>Dash!F25</f>
        <v>0</v>
      </c>
      <c r="I24" s="437">
        <f>Dash!G25</f>
        <v>0</v>
      </c>
      <c r="J24" s="435">
        <f>Dash!H25</f>
        <v>0</v>
      </c>
      <c r="K24" s="436">
        <f t="shared" si="3"/>
        <v>-317765.79898214526</v>
      </c>
      <c r="L24" s="438">
        <f>K24/B24</f>
        <v>-1</v>
      </c>
      <c r="M24" s="429"/>
      <c r="N24" s="444"/>
      <c r="O24" s="444"/>
      <c r="P24" s="444"/>
      <c r="Q24" s="444"/>
      <c r="R24" s="444"/>
      <c r="S24" s="444"/>
      <c r="T24" s="444"/>
      <c r="U24" s="444"/>
      <c r="V24" s="424"/>
      <c r="W24" s="424"/>
      <c r="X24" s="424"/>
      <c r="Y24" s="424"/>
      <c r="Z24" s="424"/>
      <c r="AA24" s="424"/>
      <c r="AB24" s="424"/>
      <c r="AC24" s="424"/>
    </row>
    <row r="25" spans="1:29" ht="15.75" thickBot="1">
      <c r="A25" s="439" t="s">
        <v>44</v>
      </c>
      <c r="B25" s="481">
        <f>SUM(B4:B24)</f>
        <v>1077396303.2989821</v>
      </c>
      <c r="C25" s="482"/>
      <c r="D25" s="483"/>
      <c r="E25" s="481">
        <f>SUM(E4:E24)</f>
        <v>1117294596.4266889</v>
      </c>
      <c r="F25" s="440"/>
      <c r="G25" s="441"/>
      <c r="H25" s="481">
        <f>SUM(H4:H24)</f>
        <v>1174584728.1000001</v>
      </c>
      <c r="I25" s="440"/>
      <c r="J25" s="441"/>
      <c r="K25" s="481">
        <f>E25-B25</f>
        <v>39898293.127706766</v>
      </c>
      <c r="L25" s="465">
        <f>K25/B25</f>
        <v>3.7032142216878221E-2</v>
      </c>
      <c r="N25" s="115"/>
      <c r="O25" s="115"/>
      <c r="P25" s="115"/>
      <c r="Q25" s="115"/>
      <c r="R25" s="115"/>
      <c r="S25" s="115" t="s">
        <v>1993</v>
      </c>
      <c r="T25" s="115"/>
      <c r="U25" s="115"/>
    </row>
    <row r="26" spans="1:29" s="115" customFormat="1" ht="15">
      <c r="A26" s="115" t="s">
        <v>2174</v>
      </c>
      <c r="H26" s="209"/>
      <c r="M26" s="382"/>
      <c r="N26" s="444"/>
      <c r="O26" s="643"/>
      <c r="P26" s="643"/>
      <c r="Q26" s="643"/>
      <c r="R26" s="643"/>
      <c r="S26" s="444"/>
      <c r="T26" s="444"/>
      <c r="U26" s="444"/>
    </row>
    <row r="27" spans="1:29" s="115" customFormat="1" ht="15">
      <c r="A27" s="115" t="s">
        <v>2178</v>
      </c>
      <c r="N27" s="444"/>
      <c r="O27" s="444"/>
      <c r="P27" s="444"/>
      <c r="Q27" s="444"/>
      <c r="R27" s="444"/>
      <c r="S27" s="444"/>
      <c r="T27" s="444"/>
      <c r="U27" s="444"/>
    </row>
    <row r="28" spans="1:29" s="115" customFormat="1" ht="19.149999999999999" customHeight="1">
      <c r="A28" s="635" t="s">
        <v>2421</v>
      </c>
      <c r="B28" s="635"/>
      <c r="C28" s="635"/>
      <c r="D28" s="635"/>
      <c r="E28" s="635"/>
      <c r="F28" s="635"/>
      <c r="G28" s="635"/>
      <c r="H28" s="635"/>
      <c r="I28" s="635"/>
      <c r="J28" s="635"/>
      <c r="K28" s="635"/>
      <c r="L28" s="635"/>
      <c r="N28" s="425"/>
      <c r="O28" s="425"/>
      <c r="P28" s="425"/>
      <c r="Q28" s="425"/>
      <c r="R28" s="425"/>
      <c r="S28" s="425"/>
      <c r="T28" s="425"/>
      <c r="U28" s="425"/>
    </row>
    <row r="29" spans="1:29" s="115" customFormat="1">
      <c r="A29" s="635"/>
      <c r="B29" s="635"/>
      <c r="C29" s="635"/>
      <c r="D29" s="635"/>
      <c r="E29" s="635"/>
      <c r="F29" s="635"/>
      <c r="G29" s="635"/>
      <c r="H29" s="635"/>
      <c r="I29" s="635"/>
      <c r="J29" s="635"/>
      <c r="K29" s="635"/>
      <c r="L29" s="635"/>
      <c r="O29" s="425"/>
      <c r="P29" s="442"/>
      <c r="Q29" s="425"/>
      <c r="R29" s="425"/>
      <c r="S29" s="443"/>
      <c r="T29" s="425"/>
      <c r="U29" s="425"/>
    </row>
    <row r="30" spans="1:29" s="115" customFormat="1">
      <c r="A30" s="635"/>
      <c r="B30" s="635"/>
      <c r="C30" s="635"/>
      <c r="D30" s="635"/>
      <c r="E30" s="635"/>
      <c r="F30" s="635"/>
      <c r="G30" s="635"/>
      <c r="H30" s="635"/>
      <c r="I30" s="635"/>
      <c r="J30" s="635"/>
      <c r="K30" s="635"/>
      <c r="L30" s="635"/>
      <c r="O30" s="425"/>
      <c r="P30" s="425"/>
      <c r="Q30" s="425"/>
      <c r="R30" s="425"/>
      <c r="S30" s="425"/>
      <c r="T30" s="425"/>
      <c r="U30" s="425"/>
    </row>
    <row r="31" spans="1:29" s="115" customFormat="1">
      <c r="A31" s="595"/>
      <c r="B31" s="595"/>
      <c r="C31" s="595"/>
      <c r="D31" s="595"/>
      <c r="E31" s="595"/>
      <c r="F31" s="595"/>
      <c r="G31" s="595"/>
      <c r="H31" s="595"/>
      <c r="I31" s="595"/>
      <c r="J31" s="595"/>
      <c r="K31" s="595"/>
      <c r="L31" s="595"/>
      <c r="O31" s="425"/>
      <c r="P31" s="442"/>
      <c r="Q31" s="425"/>
      <c r="R31" s="425"/>
      <c r="S31" s="443"/>
      <c r="T31" s="425"/>
      <c r="U31" s="425"/>
    </row>
    <row r="32" spans="1:29" s="115" customFormat="1">
      <c r="O32" s="425"/>
      <c r="P32" s="425"/>
      <c r="Q32" s="425"/>
      <c r="R32" s="425"/>
      <c r="S32" s="425"/>
      <c r="T32" s="425"/>
      <c r="U32" s="425"/>
    </row>
    <row r="33" spans="5:19" s="115" customFormat="1">
      <c r="P33" s="442"/>
      <c r="S33" s="443"/>
    </row>
    <row r="34" spans="5:19" s="115" customFormat="1"/>
    <row r="35" spans="5:19" s="115" customFormat="1"/>
    <row r="36" spans="5:19" s="115" customFormat="1"/>
    <row r="37" spans="5:19" s="115" customFormat="1">
      <c r="E37" s="209"/>
      <c r="H37" s="209"/>
    </row>
    <row r="38" spans="5:19" s="115" customFormat="1">
      <c r="E38" s="209"/>
      <c r="H38" s="209"/>
    </row>
    <row r="39" spans="5:19" s="115" customFormat="1">
      <c r="E39" s="209"/>
      <c r="H39" s="209"/>
    </row>
    <row r="40" spans="5:19" s="115" customFormat="1">
      <c r="E40" s="209"/>
      <c r="H40" s="209"/>
    </row>
    <row r="41" spans="5:19" s="115" customFormat="1">
      <c r="E41" s="209"/>
      <c r="H41" s="209"/>
    </row>
    <row r="42" spans="5:19" s="115" customFormat="1">
      <c r="E42" s="209"/>
      <c r="H42" s="209"/>
    </row>
    <row r="43" spans="5:19" s="115" customFormat="1">
      <c r="E43" s="209"/>
      <c r="H43" s="209"/>
    </row>
    <row r="44" spans="5:19" s="115" customFormat="1">
      <c r="E44" s="209"/>
      <c r="H44" s="209"/>
    </row>
    <row r="45" spans="5:19" s="115" customFormat="1"/>
    <row r="46" spans="5:19" s="115" customFormat="1">
      <c r="E46" s="209"/>
      <c r="H46" s="209"/>
    </row>
    <row r="47" spans="5:19" s="115" customFormat="1"/>
    <row r="48" spans="5:19" s="115" customFormat="1"/>
    <row r="49" s="115" customFormat="1"/>
    <row r="50" s="115" customFormat="1"/>
    <row r="51" s="115" customFormat="1"/>
    <row r="52" s="115" customFormat="1"/>
    <row r="53" s="115" customFormat="1"/>
    <row r="54" s="115" customFormat="1"/>
    <row r="55" s="115" customFormat="1"/>
    <row r="56" s="115" customFormat="1"/>
    <row r="57" s="115" customFormat="1"/>
    <row r="58" s="115" customFormat="1"/>
    <row r="59" s="115" customFormat="1"/>
    <row r="60" s="115" customFormat="1"/>
    <row r="61" s="115" customFormat="1"/>
    <row r="62" s="115" customFormat="1"/>
    <row r="63" s="115" customFormat="1"/>
    <row r="64" s="115" customFormat="1"/>
    <row r="65" s="115" customFormat="1"/>
    <row r="66" s="115" customFormat="1"/>
    <row r="67" s="115" customFormat="1"/>
    <row r="68" s="115" customFormat="1"/>
    <row r="69" s="115" customFormat="1"/>
    <row r="70" s="115" customFormat="1"/>
    <row r="71" s="115" customFormat="1"/>
    <row r="72" s="115" customFormat="1"/>
    <row r="73" s="115" customFormat="1"/>
    <row r="74" s="115" customFormat="1"/>
    <row r="75" s="115" customFormat="1"/>
    <row r="76" s="115" customFormat="1"/>
    <row r="77" s="115" customFormat="1"/>
    <row r="78" s="115" customFormat="1"/>
    <row r="79" s="115" customFormat="1"/>
    <row r="80" s="115" customFormat="1"/>
    <row r="81" s="115" customFormat="1"/>
    <row r="82" s="115" customFormat="1"/>
    <row r="83" s="115" customFormat="1"/>
    <row r="84" s="115" customFormat="1"/>
    <row r="85" s="115" customFormat="1"/>
    <row r="86" s="115" customFormat="1"/>
    <row r="87" s="115" customFormat="1"/>
    <row r="88" s="115" customFormat="1"/>
    <row r="89" s="115" customFormat="1"/>
    <row r="90" s="115" customFormat="1"/>
    <row r="91" s="115" customFormat="1"/>
    <row r="92" s="115" customFormat="1"/>
    <row r="93" s="115" customFormat="1"/>
    <row r="94" s="115" customFormat="1"/>
    <row r="95" s="115" customFormat="1"/>
    <row r="96" s="115" customFormat="1"/>
    <row r="97" s="115" customFormat="1"/>
    <row r="98" s="115" customFormat="1"/>
    <row r="99" s="115" customFormat="1"/>
    <row r="100" s="115" customFormat="1"/>
    <row r="101" s="115" customFormat="1"/>
    <row r="102" s="115" customFormat="1"/>
    <row r="103" s="115" customFormat="1"/>
    <row r="104" s="115" customFormat="1"/>
    <row r="105" s="115" customFormat="1"/>
    <row r="106" s="115" customFormat="1"/>
    <row r="107" s="115" customFormat="1"/>
    <row r="108" s="115" customFormat="1"/>
    <row r="109" s="115" customFormat="1"/>
    <row r="110" s="115" customFormat="1"/>
    <row r="111" s="115" customFormat="1"/>
    <row r="112" s="115" customFormat="1"/>
    <row r="113" s="115" customFormat="1"/>
    <row r="114" s="115" customFormat="1"/>
    <row r="115" s="115" customFormat="1"/>
    <row r="116" s="115" customFormat="1"/>
    <row r="117" s="115" customFormat="1"/>
    <row r="118" s="115" customFormat="1"/>
    <row r="119" s="115" customFormat="1"/>
    <row r="120" s="115" customFormat="1"/>
    <row r="121" s="115" customFormat="1"/>
    <row r="122" s="115" customFormat="1"/>
    <row r="123" s="115" customFormat="1"/>
    <row r="124" s="115" customFormat="1"/>
    <row r="125" s="115" customFormat="1"/>
    <row r="126" s="115" customFormat="1"/>
    <row r="127" s="115" customFormat="1"/>
    <row r="128" s="115" customFormat="1"/>
    <row r="129" s="115" customFormat="1"/>
    <row r="130" s="115" customFormat="1"/>
    <row r="131" s="115" customFormat="1"/>
    <row r="132" s="115" customFormat="1"/>
    <row r="133" s="115" customFormat="1"/>
    <row r="134" s="115" customFormat="1"/>
    <row r="135" s="115" customFormat="1"/>
    <row r="136" s="115" customFormat="1"/>
    <row r="137" s="115" customFormat="1"/>
    <row r="138" s="115" customFormat="1"/>
    <row r="139" s="115" customFormat="1"/>
    <row r="140" s="115" customFormat="1"/>
    <row r="141" s="115" customFormat="1"/>
    <row r="142" s="115" customFormat="1"/>
    <row r="143" s="115" customFormat="1"/>
    <row r="144" s="115" customFormat="1"/>
    <row r="145" s="115" customFormat="1"/>
    <row r="146" s="115" customFormat="1"/>
    <row r="147" s="115" customFormat="1"/>
    <row r="148" s="115" customFormat="1"/>
    <row r="149" s="115" customFormat="1"/>
    <row r="150" s="115" customFormat="1"/>
    <row r="151" s="115" customFormat="1"/>
    <row r="152" s="115" customFormat="1"/>
    <row r="153" s="115" customFormat="1"/>
    <row r="154" s="115" customFormat="1"/>
    <row r="155" s="115" customFormat="1"/>
    <row r="156" s="115" customFormat="1"/>
    <row r="157" s="115" customFormat="1"/>
    <row r="158" s="115" customFormat="1"/>
    <row r="159" s="115" customFormat="1"/>
    <row r="160" s="115" customFormat="1"/>
    <row r="161" s="115" customFormat="1"/>
    <row r="162" s="115" customFormat="1"/>
    <row r="163" s="115" customFormat="1"/>
    <row r="164" s="115" customFormat="1"/>
    <row r="165" s="115" customFormat="1"/>
    <row r="166" s="115" customFormat="1"/>
    <row r="167" s="115" customFormat="1"/>
    <row r="168" s="115" customFormat="1"/>
    <row r="169" s="115" customFormat="1"/>
    <row r="170" s="115" customFormat="1"/>
    <row r="171" s="115" customFormat="1"/>
    <row r="172" s="115" customFormat="1"/>
    <row r="173" s="115" customFormat="1"/>
    <row r="174" s="115" customFormat="1"/>
    <row r="175" s="115" customFormat="1"/>
    <row r="176" s="115" customFormat="1"/>
    <row r="177" s="115" customFormat="1"/>
    <row r="178" s="115" customFormat="1"/>
    <row r="179" s="115" customFormat="1"/>
    <row r="180" s="115" customFormat="1"/>
    <row r="181" s="115" customFormat="1"/>
    <row r="182" s="115" customFormat="1"/>
    <row r="183" s="115" customFormat="1"/>
    <row r="184" s="115" customFormat="1"/>
    <row r="185" s="115" customFormat="1"/>
    <row r="186" s="115" customFormat="1"/>
    <row r="187" s="115" customFormat="1"/>
    <row r="188" s="115" customFormat="1"/>
    <row r="189" s="115" customFormat="1"/>
    <row r="190" s="115" customFormat="1"/>
    <row r="191" s="115" customFormat="1"/>
    <row r="192" s="115" customFormat="1"/>
    <row r="193" s="115" customFormat="1"/>
    <row r="194" s="115" customFormat="1"/>
    <row r="195" s="115" customFormat="1"/>
    <row r="196" s="115" customFormat="1"/>
    <row r="197" s="115" customFormat="1"/>
    <row r="198" s="115" customFormat="1"/>
    <row r="199" s="115" customFormat="1"/>
    <row r="200" s="115" customFormat="1"/>
    <row r="201" s="115" customFormat="1"/>
    <row r="202" s="115" customFormat="1"/>
    <row r="203" s="115" customFormat="1"/>
    <row r="204" s="115" customFormat="1"/>
    <row r="205" s="115" customFormat="1"/>
    <row r="206" s="115" customFormat="1"/>
    <row r="207" s="115" customFormat="1"/>
    <row r="208" s="115" customFormat="1"/>
    <row r="209" s="115" customFormat="1"/>
    <row r="210" s="115" customFormat="1"/>
    <row r="211" s="115" customFormat="1"/>
    <row r="212" s="115" customFormat="1"/>
    <row r="213" s="115" customFormat="1"/>
    <row r="214" s="115" customFormat="1"/>
    <row r="215" s="115" customFormat="1"/>
    <row r="216" s="115" customFormat="1"/>
    <row r="217" s="115" customFormat="1"/>
    <row r="218" s="115" customFormat="1"/>
    <row r="219" s="115" customFormat="1"/>
    <row r="220" s="115" customFormat="1"/>
    <row r="221" s="115" customFormat="1"/>
    <row r="222" s="115" customFormat="1"/>
    <row r="223" s="115" customFormat="1"/>
    <row r="224" s="115" customFormat="1"/>
    <row r="225" s="115" customFormat="1"/>
    <row r="226" s="115" customFormat="1"/>
    <row r="227" s="115" customFormat="1"/>
    <row r="228" s="115" customFormat="1"/>
    <row r="229" s="115" customFormat="1"/>
    <row r="230" s="115" customFormat="1"/>
    <row r="231" s="115" customFormat="1"/>
    <row r="232" s="115" customFormat="1"/>
    <row r="233" s="115" customFormat="1"/>
    <row r="234" s="115" customFormat="1"/>
    <row r="235" s="115" customFormat="1"/>
    <row r="236" s="115" customFormat="1"/>
    <row r="237" s="115" customFormat="1"/>
    <row r="238" s="115" customFormat="1"/>
    <row r="239" s="115" customFormat="1"/>
    <row r="240" s="115" customFormat="1"/>
    <row r="241" s="115" customFormat="1"/>
    <row r="242" s="115" customFormat="1"/>
    <row r="243" s="115" customFormat="1"/>
    <row r="244" s="115" customFormat="1"/>
    <row r="245" s="115" customFormat="1"/>
    <row r="246" s="115" customFormat="1"/>
    <row r="247" s="115" customFormat="1"/>
    <row r="248" s="115" customFormat="1"/>
    <row r="249" s="115" customFormat="1"/>
    <row r="250" s="115" customFormat="1"/>
    <row r="251" s="115" customFormat="1"/>
    <row r="252" s="115" customFormat="1"/>
    <row r="253" s="115" customFormat="1"/>
    <row r="254" s="115" customFormat="1"/>
    <row r="255" s="115" customFormat="1"/>
    <row r="256" s="115" customFormat="1"/>
    <row r="257" s="115" customFormat="1"/>
    <row r="258" s="115" customFormat="1"/>
    <row r="259" s="115" customFormat="1"/>
    <row r="260" s="115" customFormat="1"/>
    <row r="261" s="115" customFormat="1"/>
    <row r="262" s="115" customFormat="1"/>
    <row r="263" s="115" customFormat="1"/>
    <row r="264" s="115" customFormat="1"/>
    <row r="265" s="115" customFormat="1"/>
    <row r="266" s="115" customFormat="1"/>
    <row r="267" s="115" customFormat="1"/>
    <row r="268" s="115" customFormat="1"/>
    <row r="269" s="115" customFormat="1"/>
    <row r="270" s="115" customFormat="1"/>
    <row r="271" s="115" customFormat="1"/>
    <row r="272" s="115" customFormat="1"/>
    <row r="273" s="115" customFormat="1"/>
    <row r="274" s="115" customFormat="1"/>
    <row r="275" s="115" customFormat="1"/>
    <row r="276" s="115" customFormat="1"/>
    <row r="277" s="115" customFormat="1"/>
    <row r="278" s="115" customFormat="1"/>
    <row r="279" s="115" customFormat="1"/>
    <row r="280" s="115" customFormat="1"/>
    <row r="281" s="115" customFormat="1"/>
    <row r="282" s="115" customFormat="1"/>
    <row r="283" s="115" customFormat="1"/>
    <row r="284" s="115" customFormat="1"/>
    <row r="285" s="115" customFormat="1"/>
    <row r="286" s="115" customFormat="1"/>
    <row r="287" s="115" customFormat="1"/>
    <row r="288" s="115" customFormat="1"/>
    <row r="289" s="115" customFormat="1"/>
    <row r="290" s="115" customFormat="1"/>
    <row r="291" s="115" customFormat="1"/>
    <row r="292" s="115" customFormat="1"/>
  </sheetData>
  <sheetProtection algorithmName="SHA-512" hashValue="3v1zbATmA1j8/H1Qi10ayUTh0t5rgxtuZKru/9YFscEHxX3XOE//Wc2t5Ut5IJ1r7OgcAmatnwds6u2bFGDjYg==" saltValue="jPMrfWYnKn3ZuXXbq4oP1A==" spinCount="100000" sheet="1" objects="1" scenarios="1" formatColumns="0"/>
  <mergeCells count="22">
    <mergeCell ref="A1:L1"/>
    <mergeCell ref="O26:P26"/>
    <mergeCell ref="Q26:R26"/>
    <mergeCell ref="B2:D2"/>
    <mergeCell ref="E2:G2"/>
    <mergeCell ref="K2:L2"/>
    <mergeCell ref="N2:N3"/>
    <mergeCell ref="O2:O3"/>
    <mergeCell ref="P2:P3"/>
    <mergeCell ref="Q2:Q3"/>
    <mergeCell ref="R2:R3"/>
    <mergeCell ref="N14:Z14"/>
    <mergeCell ref="X2:X3"/>
    <mergeCell ref="Y2:Y3"/>
    <mergeCell ref="Z2:Z3"/>
    <mergeCell ref="S2:S3"/>
    <mergeCell ref="A28:L30"/>
    <mergeCell ref="T2:T3"/>
    <mergeCell ref="U2:U3"/>
    <mergeCell ref="V2:V3"/>
    <mergeCell ref="W2:W3"/>
    <mergeCell ref="H2:J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D1F09-6B9E-46B1-9995-AE818CD8A1CE}">
  <sheetPr codeName="Sheet2">
    <tabColor theme="3" tint="-0.499984740745262"/>
  </sheetPr>
  <dimension ref="A1:BL504"/>
  <sheetViews>
    <sheetView topLeftCell="B1" zoomScale="62" workbookViewId="0"/>
  </sheetViews>
  <sheetFormatPr defaultColWidth="8.85546875" defaultRowHeight="14.25"/>
  <cols>
    <col min="1" max="1" width="0" style="18" hidden="1" customWidth="1"/>
    <col min="2" max="2" width="46.7109375" style="18" bestFit="1" customWidth="1"/>
    <col min="3" max="3" width="9.28515625" style="18" bestFit="1" customWidth="1"/>
    <col min="4" max="4" width="9.42578125" style="18" bestFit="1" customWidth="1"/>
    <col min="5" max="7" width="9.28515625" style="18" bestFit="1" customWidth="1"/>
    <col min="8" max="8" width="9.42578125" style="18" bestFit="1" customWidth="1"/>
    <col min="9" max="9" width="10.5703125" style="18" customWidth="1"/>
    <col min="10" max="10" width="8.7109375" style="18" customWidth="1"/>
    <col min="11" max="12" width="9.140625" style="18" bestFit="1" customWidth="1"/>
    <col min="13" max="13" width="10.5703125" style="402" customWidth="1"/>
    <col min="14" max="14" width="10.28515625" style="382" customWidth="1"/>
    <col min="15" max="15" width="43.7109375" style="18" bestFit="1" customWidth="1"/>
    <col min="16" max="23" width="10.42578125" style="18" bestFit="1" customWidth="1"/>
    <col min="24" max="24" width="10.42578125" style="18" customWidth="1"/>
    <col min="25" max="25" width="10.42578125" style="18" bestFit="1" customWidth="1"/>
    <col min="26" max="26" width="10.28515625" style="402" customWidth="1"/>
    <col min="27" max="27" width="10.28515625" style="382" customWidth="1"/>
    <col min="28" max="28" width="46.7109375" style="18" bestFit="1" customWidth="1"/>
    <col min="29" max="29" width="14.140625" style="18" customWidth="1"/>
    <col min="30" max="34" width="9" style="18" bestFit="1" customWidth="1"/>
    <col min="35" max="35" width="10.140625" style="18" customWidth="1"/>
    <col min="36" max="36" width="9" style="18" bestFit="1" customWidth="1"/>
    <col min="37" max="37" width="9" style="18" customWidth="1"/>
    <col min="38" max="39" width="9" style="18" bestFit="1" customWidth="1"/>
    <col min="40" max="64" width="8.85546875" style="115"/>
    <col min="65" max="16384" width="8.85546875" style="18"/>
  </cols>
  <sheetData>
    <row r="1" spans="1:64" s="115" customFormat="1">
      <c r="B1" s="641" t="s">
        <v>2165</v>
      </c>
      <c r="C1" s="641"/>
      <c r="D1" s="641"/>
      <c r="E1" s="641"/>
      <c r="F1" s="641"/>
      <c r="G1" s="641"/>
      <c r="H1" s="641"/>
      <c r="I1" s="641"/>
      <c r="J1" s="641"/>
      <c r="K1" s="641"/>
      <c r="L1" s="641"/>
      <c r="M1" s="382"/>
      <c r="N1" s="382"/>
      <c r="Z1" s="382"/>
      <c r="AA1" s="382"/>
    </row>
    <row r="2" spans="1:64" s="115" customFormat="1" ht="15" thickBot="1">
      <c r="C2" s="487" t="s">
        <v>1971</v>
      </c>
      <c r="D2" s="487" t="s">
        <v>1971</v>
      </c>
      <c r="E2" s="487" t="s">
        <v>1971</v>
      </c>
      <c r="F2" s="487" t="s">
        <v>1971</v>
      </c>
      <c r="G2" s="487" t="s">
        <v>1971</v>
      </c>
      <c r="H2" s="487" t="s">
        <v>1971</v>
      </c>
      <c r="I2" s="487" t="s">
        <v>1974</v>
      </c>
      <c r="J2" s="487" t="s">
        <v>1974</v>
      </c>
      <c r="K2" s="487"/>
      <c r="L2" s="487" t="s">
        <v>1974</v>
      </c>
      <c r="M2" s="382"/>
      <c r="N2" s="382"/>
      <c r="P2" s="487" t="s">
        <v>1971</v>
      </c>
      <c r="Q2" s="487" t="s">
        <v>1971</v>
      </c>
      <c r="R2" s="487" t="s">
        <v>1971</v>
      </c>
      <c r="S2" s="487" t="s">
        <v>1971</v>
      </c>
      <c r="T2" s="487" t="s">
        <v>1971</v>
      </c>
      <c r="U2" s="487" t="s">
        <v>1971</v>
      </c>
      <c r="V2" s="487" t="s">
        <v>1974</v>
      </c>
      <c r="W2" s="487" t="s">
        <v>1974</v>
      </c>
      <c r="X2" s="487"/>
      <c r="Y2" s="487" t="s">
        <v>1974</v>
      </c>
      <c r="Z2" s="382"/>
      <c r="AA2" s="382"/>
      <c r="AC2" s="487" t="s">
        <v>1971</v>
      </c>
      <c r="AD2" s="487" t="s">
        <v>1971</v>
      </c>
      <c r="AE2" s="487" t="s">
        <v>1971</v>
      </c>
      <c r="AF2" s="487" t="s">
        <v>1971</v>
      </c>
      <c r="AG2" s="487" t="s">
        <v>1971</v>
      </c>
      <c r="AH2" s="487" t="s">
        <v>1971</v>
      </c>
      <c r="AI2" s="487" t="s">
        <v>1974</v>
      </c>
      <c r="AJ2" s="487" t="s">
        <v>1974</v>
      </c>
      <c r="AK2" s="487"/>
      <c r="AL2" s="487" t="s">
        <v>1974</v>
      </c>
    </row>
    <row r="3" spans="1:64" ht="19.149999999999999" customHeight="1">
      <c r="B3" s="647" t="s">
        <v>11</v>
      </c>
      <c r="C3" s="648"/>
      <c r="D3" s="648"/>
      <c r="E3" s="648"/>
      <c r="F3" s="648"/>
      <c r="G3" s="648"/>
      <c r="H3" s="648"/>
      <c r="I3" s="648"/>
      <c r="J3" s="648"/>
      <c r="K3" s="648"/>
      <c r="L3" s="648"/>
      <c r="M3" s="649" t="s">
        <v>2042</v>
      </c>
      <c r="N3" s="115"/>
      <c r="O3" s="647" t="s">
        <v>2030</v>
      </c>
      <c r="P3" s="648"/>
      <c r="Q3" s="648"/>
      <c r="R3" s="648"/>
      <c r="S3" s="648"/>
      <c r="T3" s="648"/>
      <c r="U3" s="648"/>
      <c r="V3" s="648"/>
      <c r="W3" s="648"/>
      <c r="X3" s="648"/>
      <c r="Y3" s="648"/>
      <c r="Z3" s="649" t="s">
        <v>2042</v>
      </c>
      <c r="AA3" s="115"/>
      <c r="AB3" s="647" t="s">
        <v>2031</v>
      </c>
      <c r="AC3" s="648"/>
      <c r="AD3" s="648"/>
      <c r="AE3" s="648"/>
      <c r="AF3" s="648"/>
      <c r="AG3" s="648"/>
      <c r="AH3" s="648"/>
      <c r="AI3" s="648"/>
      <c r="AJ3" s="648"/>
      <c r="AK3" s="648"/>
      <c r="AL3" s="648"/>
      <c r="AM3" s="649" t="s">
        <v>2042</v>
      </c>
    </row>
    <row r="4" spans="1:64" s="389" customFormat="1" ht="42" customHeight="1">
      <c r="B4" s="383" t="s">
        <v>2043</v>
      </c>
      <c r="C4" s="384">
        <v>2018</v>
      </c>
      <c r="D4" s="384">
        <v>2019</v>
      </c>
      <c r="E4" s="384">
        <v>2020</v>
      </c>
      <c r="F4" s="384">
        <v>2021</v>
      </c>
      <c r="G4" s="384">
        <v>2022</v>
      </c>
      <c r="H4" s="384">
        <v>2023</v>
      </c>
      <c r="I4" s="384" t="s">
        <v>2386</v>
      </c>
      <c r="J4" s="384">
        <v>2024</v>
      </c>
      <c r="K4" s="384" t="s">
        <v>2390</v>
      </c>
      <c r="L4" s="385">
        <v>2025</v>
      </c>
      <c r="M4" s="650"/>
      <c r="N4" s="386"/>
      <c r="O4" s="383" t="s">
        <v>2043</v>
      </c>
      <c r="P4" s="384" t="s">
        <v>1994</v>
      </c>
      <c r="Q4" s="384" t="s">
        <v>1995</v>
      </c>
      <c r="R4" s="384" t="s">
        <v>1996</v>
      </c>
      <c r="S4" s="384" t="s">
        <v>1997</v>
      </c>
      <c r="T4" s="384" t="s">
        <v>1998</v>
      </c>
      <c r="U4" s="384" t="s">
        <v>1999</v>
      </c>
      <c r="V4" s="384" t="s">
        <v>2386</v>
      </c>
      <c r="W4" s="384" t="s">
        <v>2000</v>
      </c>
      <c r="X4" s="384" t="s">
        <v>2390</v>
      </c>
      <c r="Y4" s="384" t="s">
        <v>2001</v>
      </c>
      <c r="Z4" s="650"/>
      <c r="AA4" s="386"/>
      <c r="AB4" s="383" t="s">
        <v>2043</v>
      </c>
      <c r="AC4" s="387">
        <v>2018</v>
      </c>
      <c r="AD4" s="387">
        <v>2019</v>
      </c>
      <c r="AE4" s="387">
        <v>2020</v>
      </c>
      <c r="AF4" s="387">
        <v>2021</v>
      </c>
      <c r="AG4" s="387">
        <v>2022</v>
      </c>
      <c r="AH4" s="387">
        <v>2023</v>
      </c>
      <c r="AI4" s="384" t="s">
        <v>2386</v>
      </c>
      <c r="AJ4" s="387">
        <v>2024</v>
      </c>
      <c r="AK4" s="384" t="s">
        <v>2390</v>
      </c>
      <c r="AL4" s="388">
        <v>2025</v>
      </c>
      <c r="AM4" s="651"/>
      <c r="AN4" s="408"/>
      <c r="AO4" s="408"/>
      <c r="AP4" s="408"/>
      <c r="AQ4" s="408"/>
      <c r="AR4" s="408"/>
      <c r="AS4" s="408"/>
      <c r="AT4" s="408"/>
      <c r="AU4" s="408"/>
      <c r="AV4" s="408"/>
      <c r="AW4" s="408"/>
      <c r="AX4" s="408"/>
      <c r="AY4" s="408"/>
      <c r="AZ4" s="408"/>
      <c r="BA4" s="408"/>
      <c r="BB4" s="408"/>
      <c r="BC4" s="408"/>
      <c r="BD4" s="408"/>
      <c r="BE4" s="408"/>
      <c r="BF4" s="408"/>
      <c r="BG4" s="408"/>
      <c r="BH4" s="408"/>
      <c r="BI4" s="408"/>
      <c r="BJ4" s="408"/>
      <c r="BK4" s="408"/>
      <c r="BL4" s="408"/>
    </row>
    <row r="5" spans="1:64">
      <c r="A5" s="18" t="s">
        <v>45</v>
      </c>
      <c r="B5" s="390" t="s">
        <v>1929</v>
      </c>
      <c r="C5" s="391">
        <f>SUMIFS('Forecast Summary'!$E:$E,'Forecast Summary'!$A:$A, 'Analysis-School'!$A5,'Forecast Summary'!$C:$C, 'Analysis-School'!C$4,'Forecast Summary'!$D:$D, 'Analysis-School'!C$2)</f>
        <v>4233</v>
      </c>
      <c r="D5" s="391">
        <f>SUMIFS('Forecast Summary'!$E:$E,'Forecast Summary'!$A:$A, 'Analysis-School'!$A5,'Forecast Summary'!$C:$C, 'Analysis-School'!D$4,'Forecast Summary'!$D:$D, 'Analysis-School'!D$2)</f>
        <v>4035</v>
      </c>
      <c r="E5" s="391">
        <f>SUMIFS('Forecast Summary'!$E:$E,'Forecast Summary'!$A:$A, 'Analysis-School'!$A5,'Forecast Summary'!$C:$C, 'Analysis-School'!E$4,'Forecast Summary'!$D:$D, 'Analysis-School'!E$2)</f>
        <v>3664</v>
      </c>
      <c r="F5" s="391">
        <f>SUMIFS('Forecast Summary'!$E:$E,'Forecast Summary'!$A:$A, 'Analysis-School'!$A5,'Forecast Summary'!$C:$C, 'Analysis-School'!F$4,'Forecast Summary'!$D:$D, 'Analysis-School'!F$2)</f>
        <v>3722</v>
      </c>
      <c r="G5" s="391">
        <f>SUMIFS('Forecast Summary'!$E:$E,'Forecast Summary'!$A:$A, 'Analysis-School'!$A5,'Forecast Summary'!$C:$C, 'Analysis-School'!G$4,'Forecast Summary'!$D:$D, 'Analysis-School'!G$2)</f>
        <v>3563</v>
      </c>
      <c r="H5" s="391">
        <f>SUMIFS('Forecast Summary'!$E:$E,'Forecast Summary'!$A:$A, 'Analysis-School'!$A5,'Forecast Summary'!$C:$C, 'Analysis-School'!H$4,'Forecast Summary'!$D:$D, 'Analysis-School'!H$2)</f>
        <v>3249</v>
      </c>
      <c r="I5" s="391">
        <v>3157.4466177094237</v>
      </c>
      <c r="J5" s="391">
        <f>SUMIFS('Forecast Summary'!$E:$E,'Forecast Summary'!$A:$A, 'Analysis-School'!$A5,'Forecast Summary'!$C:$C, 'Analysis-School'!J$4,'Forecast Summary'!$D:$D, 'Analysis-School'!J$2)</f>
        <v>3675</v>
      </c>
      <c r="K5" s="391">
        <v>2999.5742868239522</v>
      </c>
      <c r="L5" s="391">
        <f>SUMIFS('Forecast Summary'!$E:$E,'Forecast Summary'!$A:$A, 'Analysis-School'!$A5,'Forecast Summary'!$C:$C, 'Analysis-School'!L$4,'Forecast Summary'!$D:$D, 'Analysis-School'!L$2)</f>
        <v>3618</v>
      </c>
      <c r="M5" s="492">
        <f>(L5/H5-1)</f>
        <v>0.11357340720221609</v>
      </c>
      <c r="N5" s="394"/>
      <c r="O5" s="390" t="s">
        <v>1929</v>
      </c>
      <c r="P5" s="391">
        <f>SUMIFS('Forecast Summary'!$F:$F,'Forecast Summary'!$A:$A, 'Analysis-School'!$A5,'Forecast Summary'!$C:$C, 'Analysis-School'!P$4,'Forecast Summary'!$D:$D, 'Analysis-School'!P$2)</f>
        <v>4827</v>
      </c>
      <c r="Q5" s="391">
        <f>SUMIFS('Forecast Summary'!$F:$F,'Forecast Summary'!$A:$A, 'Analysis-School'!$A5,'Forecast Summary'!$C:$C, 'Analysis-School'!Q$4,'Forecast Summary'!$D:$D, 'Analysis-School'!Q$2)</f>
        <v>4890</v>
      </c>
      <c r="R5" s="391">
        <f>SUMIFS('Forecast Summary'!$F:$F,'Forecast Summary'!$A:$A, 'Analysis-School'!$A5,'Forecast Summary'!$C:$C, 'Analysis-School'!R$4,'Forecast Summary'!$D:$D, 'Analysis-School'!R$2)</f>
        <v>5018</v>
      </c>
      <c r="S5" s="391">
        <f>SUMIFS('Forecast Summary'!$F:$F,'Forecast Summary'!$A:$A, 'Analysis-School'!$A5,'Forecast Summary'!$C:$C, 'Analysis-School'!S$4,'Forecast Summary'!$D:$D, 'Analysis-School'!S$2)</f>
        <v>5143</v>
      </c>
      <c r="T5" s="391">
        <f>SUMIFS('Forecast Summary'!$F:$F,'Forecast Summary'!$A:$A, 'Analysis-School'!$A5,'Forecast Summary'!$C:$C, 'Analysis-School'!T$4,'Forecast Summary'!$D:$D, 'Analysis-School'!T$2)</f>
        <v>4547</v>
      </c>
      <c r="U5" s="391">
        <f>SUMIFS('Forecast Summary'!$F:$F,'Forecast Summary'!$A:$A, 'Analysis-School'!$A5,'Forecast Summary'!$C:$C, 'Analysis-School'!U$4,'Forecast Summary'!$D:$D, 'Analysis-School'!U$2)</f>
        <v>4462</v>
      </c>
      <c r="V5" s="391">
        <v>4367.199043899197</v>
      </c>
      <c r="W5" s="391">
        <f>SUMIFS('Forecast Summary'!$F:$F,'Forecast Summary'!$A:$A, 'Analysis-School'!$A5,'Forecast Summary'!$C:$C, 'Analysis-School'!W$4,'Forecast Summary'!$D:$D, 'Analysis-School'!W$2)</f>
        <v>4289</v>
      </c>
      <c r="X5" s="391">
        <v>4268.9805028235505</v>
      </c>
      <c r="Y5" s="391">
        <f>SUMIFS('Forecast Summary'!$F:$F,'Forecast Summary'!$A:$A, 'Analysis-School'!$A5,'Forecast Summary'!$C:$C, 'Analysis-School'!Y$4,'Forecast Summary'!$D:$D, 'Analysis-School'!Y$2)</f>
        <v>4297</v>
      </c>
      <c r="Z5" s="493">
        <f>(Y5/U5-1)</f>
        <v>-3.697893321380552E-2</v>
      </c>
      <c r="AA5" s="394"/>
      <c r="AB5" s="390" t="s">
        <v>1929</v>
      </c>
      <c r="AC5" s="391">
        <f>SUMIFS('Forecast Summary'!$J:$J,'Forecast Summary'!$A:$A, 'Analysis-School'!$A5,'Forecast Summary'!$C:$C, 'Analysis-School'!AC$4,'Forecast Summary'!$D:$D, 'Analysis-School'!AC$2)</f>
        <v>10</v>
      </c>
      <c r="AD5" s="391">
        <f>SUMIFS('Forecast Summary'!$J:$J,'Forecast Summary'!$A:$A, 'Analysis-School'!$A5,'Forecast Summary'!$C:$C, 'Analysis-School'!AD$4,'Forecast Summary'!$D:$D, 'Analysis-School'!AD$2)</f>
        <v>9</v>
      </c>
      <c r="AE5" s="391">
        <f>SUMIFS('Forecast Summary'!$J:$J,'Forecast Summary'!$A:$A, 'Analysis-School'!$A5,'Forecast Summary'!$C:$C, 'Analysis-School'!AE$4,'Forecast Summary'!$D:$D, 'Analysis-School'!AE$2)</f>
        <v>12</v>
      </c>
      <c r="AF5" s="391">
        <f>SUMIFS('Forecast Summary'!$J:$J,'Forecast Summary'!$A:$A, 'Analysis-School'!$A5,'Forecast Summary'!$C:$C, 'Analysis-School'!AF$4,'Forecast Summary'!$D:$D, 'Analysis-School'!AF$2)</f>
        <v>10</v>
      </c>
      <c r="AG5" s="391">
        <f>SUMIFS('Forecast Summary'!$J:$J,'Forecast Summary'!$A:$A, 'Analysis-School'!$A5,'Forecast Summary'!$C:$C, 'Analysis-School'!AG$4,'Forecast Summary'!$D:$D, 'Analysis-School'!AG$2)</f>
        <v>17</v>
      </c>
      <c r="AH5" s="391">
        <f>SUMIFS('Forecast Summary'!$J:$J,'Forecast Summary'!$A:$A, 'Analysis-School'!$A5,'Forecast Summary'!$C:$C, 'Analysis-School'!AH$4,'Forecast Summary'!$D:$D, 'Analysis-School'!AH$2)</f>
        <v>20</v>
      </c>
      <c r="AI5" s="391">
        <v>21.334766122305851</v>
      </c>
      <c r="AJ5" s="391">
        <f>SUMIFS('Forecast Summary'!$J:$J,'Forecast Summary'!$A:$A, 'Analysis-School'!$A5,'Forecast Summary'!$C:$C, 'Analysis-School'!AJ$4,'Forecast Summary'!$D:$D, 'Analysis-School'!AJ$2)</f>
        <v>17</v>
      </c>
      <c r="AK5" s="391">
        <v>23.468242734536439</v>
      </c>
      <c r="AL5" s="391">
        <f>SUMIFS('Forecast Summary'!$J:$J,'Forecast Summary'!$A:$A, 'Analysis-School'!$A5,'Forecast Summary'!$C:$C, 'Analysis-School'!AL$4,'Forecast Summary'!$D:$D, 'Analysis-School'!AL$2)</f>
        <v>17</v>
      </c>
      <c r="AM5" s="492">
        <f t="shared" ref="AM5:AM36" si="0">IFERROR(AL5/AH5-1, "NA")</f>
        <v>-0.15000000000000002</v>
      </c>
    </row>
    <row r="6" spans="1:64">
      <c r="A6" s="18" t="s">
        <v>48</v>
      </c>
      <c r="B6" s="395" t="s">
        <v>1886</v>
      </c>
      <c r="C6" s="396">
        <f>SUMIFS('Forecast Summary'!$E:$E,'Forecast Summary'!$A:$A, 'Analysis-School'!$A6,'Forecast Summary'!$C:$C, 'Analysis-School'!C$4,'Forecast Summary'!$D:$D, 'Analysis-School'!C$2)</f>
        <v>545</v>
      </c>
      <c r="D6" s="396">
        <f>SUMIFS('Forecast Summary'!$E:$E,'Forecast Summary'!$A:$A, 'Analysis-School'!$A6,'Forecast Summary'!$C:$C, 'Analysis-School'!D$4,'Forecast Summary'!$D:$D, 'Analysis-School'!D$2)</f>
        <v>605</v>
      </c>
      <c r="E6" s="396">
        <f>SUMIFS('Forecast Summary'!$E:$E,'Forecast Summary'!$A:$A, 'Analysis-School'!$A6,'Forecast Summary'!$C:$C, 'Analysis-School'!E$4,'Forecast Summary'!$D:$D, 'Analysis-School'!E$2)</f>
        <v>633</v>
      </c>
      <c r="F6" s="396">
        <f>SUMIFS('Forecast Summary'!$E:$E,'Forecast Summary'!$A:$A, 'Analysis-School'!$A6,'Forecast Summary'!$C:$C, 'Analysis-School'!F$4,'Forecast Summary'!$D:$D, 'Analysis-School'!F$2)</f>
        <v>607</v>
      </c>
      <c r="G6" s="396">
        <f>SUMIFS('Forecast Summary'!$E:$E,'Forecast Summary'!$A:$A, 'Analysis-School'!$A6,'Forecast Summary'!$C:$C, 'Analysis-School'!G$4,'Forecast Summary'!$D:$D, 'Analysis-School'!G$2)</f>
        <v>533</v>
      </c>
      <c r="H6" s="396">
        <f>SUMIFS('Forecast Summary'!$E:$E,'Forecast Summary'!$A:$A, 'Analysis-School'!$A6,'Forecast Summary'!$C:$C, 'Analysis-School'!H$4,'Forecast Summary'!$D:$D, 'Analysis-School'!H$2)</f>
        <v>601</v>
      </c>
      <c r="I6" s="396">
        <v>579.0974072462808</v>
      </c>
      <c r="J6" s="396">
        <f>SUMIFS('Forecast Summary'!$E:$E,'Forecast Summary'!$A:$A, 'Analysis-School'!$A6,'Forecast Summary'!$C:$C, 'Analysis-School'!J$4,'Forecast Summary'!$D:$D, 'Analysis-School'!J$2)</f>
        <v>726</v>
      </c>
      <c r="K6" s="396">
        <v>576.04333713136054</v>
      </c>
      <c r="L6" s="397">
        <f>SUMIFS('Forecast Summary'!$E:$E,'Forecast Summary'!$A:$A, 'Analysis-School'!$A6,'Forecast Summary'!$C:$C, 'Analysis-School'!L$4,'Forecast Summary'!$D:$D, 'Analysis-School'!L$2)</f>
        <v>689.69999999999993</v>
      </c>
      <c r="M6" s="491">
        <f t="shared" ref="M6:M36" si="1">(L6/H6-1)</f>
        <v>0.14758735440931758</v>
      </c>
      <c r="O6" s="395" t="s">
        <v>1886</v>
      </c>
      <c r="P6" s="396">
        <f>SUMIFS('Forecast Summary'!$F:$F,'Forecast Summary'!$A:$A, 'Analysis-School'!$A6,'Forecast Summary'!$C:$C, 'Analysis-School'!P$4,'Forecast Summary'!$D:$D, 'Analysis-School'!P$2)</f>
        <v>477</v>
      </c>
      <c r="Q6" s="396">
        <f>SUMIFS('Forecast Summary'!$F:$F,'Forecast Summary'!$A:$A, 'Analysis-School'!$A6,'Forecast Summary'!$C:$C, 'Analysis-School'!Q$4,'Forecast Summary'!$D:$D, 'Analysis-School'!Q$2)</f>
        <v>484</v>
      </c>
      <c r="R6" s="396">
        <f>SUMIFS('Forecast Summary'!$F:$F,'Forecast Summary'!$A:$A, 'Analysis-School'!$A6,'Forecast Summary'!$C:$C, 'Analysis-School'!R$4,'Forecast Summary'!$D:$D, 'Analysis-School'!R$2)</f>
        <v>486</v>
      </c>
      <c r="S6" s="396">
        <f>SUMIFS('Forecast Summary'!$F:$F,'Forecast Summary'!$A:$A, 'Analysis-School'!$A6,'Forecast Summary'!$C:$C, 'Analysis-School'!S$4,'Forecast Summary'!$D:$D, 'Analysis-School'!S$2)</f>
        <v>449</v>
      </c>
      <c r="T6" s="396">
        <f>SUMIFS('Forecast Summary'!$F:$F,'Forecast Summary'!$A:$A, 'Analysis-School'!$A6,'Forecast Summary'!$C:$C, 'Analysis-School'!T$4,'Forecast Summary'!$D:$D, 'Analysis-School'!T$2)</f>
        <v>478</v>
      </c>
      <c r="U6" s="396">
        <f>SUMIFS('Forecast Summary'!$F:$F,'Forecast Summary'!$A:$A, 'Analysis-School'!$A6,'Forecast Summary'!$C:$C, 'Analysis-School'!U$4,'Forecast Summary'!$D:$D, 'Analysis-School'!U$2)</f>
        <v>449</v>
      </c>
      <c r="V6" s="396">
        <v>444.27537099802896</v>
      </c>
      <c r="W6" s="396">
        <f>SUMIFS('Forecast Summary'!$F:$F,'Forecast Summary'!$A:$A, 'Analysis-School'!$A6,'Forecast Summary'!$C:$C, 'Analysis-School'!W$4,'Forecast Summary'!$D:$D, 'Analysis-School'!W$2)</f>
        <v>400</v>
      </c>
      <c r="X6" s="396">
        <v>437.9502943640677</v>
      </c>
      <c r="Y6" s="397">
        <f>SUMIFS('Forecast Summary'!$F:$F,'Forecast Summary'!$A:$A, 'Analysis-School'!$A6,'Forecast Summary'!$C:$C, 'Analysis-School'!Y$4,'Forecast Summary'!$D:$D, 'Analysis-School'!Y$2)</f>
        <v>413</v>
      </c>
      <c r="Z6" s="491">
        <f t="shared" ref="Z6:Z55" si="2">(Y6/U6-1)</f>
        <v>-8.0178173719376411E-2</v>
      </c>
      <c r="AB6" s="395" t="s">
        <v>1886</v>
      </c>
      <c r="AC6" s="396">
        <f>SUMIFS('Forecast Summary'!$J:$J,'Forecast Summary'!$A:$A, 'Analysis-School'!$A6,'Forecast Summary'!$C:$C, 'Analysis-School'!AC$4,'Forecast Summary'!$D:$D, 'Analysis-School'!AC$2)</f>
        <v>0</v>
      </c>
      <c r="AD6" s="396">
        <f>SUMIFS('Forecast Summary'!$J:$J,'Forecast Summary'!$A:$A, 'Analysis-School'!$A6,'Forecast Summary'!$C:$C, 'Analysis-School'!AD$4,'Forecast Summary'!$D:$D, 'Analysis-School'!AD$2)</f>
        <v>0</v>
      </c>
      <c r="AE6" s="396">
        <f>SUMIFS('Forecast Summary'!$J:$J,'Forecast Summary'!$A:$A, 'Analysis-School'!$A6,'Forecast Summary'!$C:$C, 'Analysis-School'!AE$4,'Forecast Summary'!$D:$D, 'Analysis-School'!AE$2)</f>
        <v>0</v>
      </c>
      <c r="AF6" s="396">
        <f>SUMIFS('Forecast Summary'!$J:$J,'Forecast Summary'!$A:$A, 'Analysis-School'!$A6,'Forecast Summary'!$C:$C, 'Analysis-School'!AF$4,'Forecast Summary'!$D:$D, 'Analysis-School'!AF$2)</f>
        <v>0</v>
      </c>
      <c r="AG6" s="396">
        <f>SUMIFS('Forecast Summary'!$J:$J,'Forecast Summary'!$A:$A, 'Analysis-School'!$A6,'Forecast Summary'!$C:$C, 'Analysis-School'!AG$4,'Forecast Summary'!$D:$D, 'Analysis-School'!AG$2)</f>
        <v>0</v>
      </c>
      <c r="AH6" s="396">
        <f>SUMIFS('Forecast Summary'!$J:$J,'Forecast Summary'!$A:$A, 'Analysis-School'!$A6,'Forecast Summary'!$C:$C, 'Analysis-School'!AH$4,'Forecast Summary'!$D:$D, 'Analysis-School'!AH$2)</f>
        <v>0</v>
      </c>
      <c r="AI6" s="396">
        <v>0</v>
      </c>
      <c r="AJ6" s="396">
        <f>SUMIFS('Forecast Summary'!$J:$J,'Forecast Summary'!$A:$A, 'Analysis-School'!$A6,'Forecast Summary'!$C:$C, 'Analysis-School'!AJ$4,'Forecast Summary'!$D:$D, 'Analysis-School'!AJ$2)</f>
        <v>0</v>
      </c>
      <c r="AK6" s="396">
        <v>0</v>
      </c>
      <c r="AL6" s="397">
        <f>SUMIFS('Forecast Summary'!$J:$J,'Forecast Summary'!$A:$A, 'Analysis-School'!$A6,'Forecast Summary'!$C:$C, 'Analysis-School'!AL$4,'Forecast Summary'!$D:$D, 'Analysis-School'!AL$2)</f>
        <v>0</v>
      </c>
      <c r="AM6" s="491" t="str">
        <f t="shared" si="0"/>
        <v>NA</v>
      </c>
    </row>
    <row r="7" spans="1:64">
      <c r="A7" s="18" t="s">
        <v>50</v>
      </c>
      <c r="B7" s="390" t="s">
        <v>1887</v>
      </c>
      <c r="C7" s="391">
        <f>SUMIFS('Forecast Summary'!$E:$E,'Forecast Summary'!$A:$A, 'Analysis-School'!$A7,'Forecast Summary'!$C:$C, 'Analysis-School'!C$4,'Forecast Summary'!$D:$D, 'Analysis-School'!C$2)</f>
        <v>766</v>
      </c>
      <c r="D7" s="391">
        <f>SUMIFS('Forecast Summary'!$E:$E,'Forecast Summary'!$A:$A, 'Analysis-School'!$A7,'Forecast Summary'!$C:$C, 'Analysis-School'!D$4,'Forecast Summary'!$D:$D, 'Analysis-School'!D$2)</f>
        <v>718</v>
      </c>
      <c r="E7" s="391">
        <f>SUMIFS('Forecast Summary'!$E:$E,'Forecast Summary'!$A:$A, 'Analysis-School'!$A7,'Forecast Summary'!$C:$C, 'Analysis-School'!E$4,'Forecast Summary'!$D:$D, 'Analysis-School'!E$2)</f>
        <v>685</v>
      </c>
      <c r="F7" s="391">
        <f>SUMIFS('Forecast Summary'!$E:$E,'Forecast Summary'!$A:$A, 'Analysis-School'!$A7,'Forecast Summary'!$C:$C, 'Analysis-School'!F$4,'Forecast Summary'!$D:$D, 'Analysis-School'!F$2)</f>
        <v>640</v>
      </c>
      <c r="G7" s="391">
        <f>SUMIFS('Forecast Summary'!$E:$E,'Forecast Summary'!$A:$A, 'Analysis-School'!$A7,'Forecast Summary'!$C:$C, 'Analysis-School'!G$4,'Forecast Summary'!$D:$D, 'Analysis-School'!G$2)</f>
        <v>651</v>
      </c>
      <c r="H7" s="391">
        <f>SUMIFS('Forecast Summary'!$E:$E,'Forecast Summary'!$A:$A, 'Analysis-School'!$A7,'Forecast Summary'!$C:$C, 'Analysis-School'!H$4,'Forecast Summary'!$D:$D, 'Analysis-School'!H$2)</f>
        <v>664</v>
      </c>
      <c r="I7" s="391">
        <v>641.55822684534326</v>
      </c>
      <c r="J7" s="391">
        <f>SUMIFS('Forecast Summary'!$E:$E,'Forecast Summary'!$A:$A, 'Analysis-School'!$A7,'Forecast Summary'!$C:$C, 'Analysis-School'!J$4,'Forecast Summary'!$D:$D, 'Analysis-School'!J$2)</f>
        <v>593</v>
      </c>
      <c r="K7" s="391">
        <v>622.58942596956251</v>
      </c>
      <c r="L7" s="392">
        <f>SUMIFS('Forecast Summary'!$E:$E,'Forecast Summary'!$A:$A, 'Analysis-School'!$A7,'Forecast Summary'!$C:$C, 'Analysis-School'!L$4,'Forecast Summary'!$D:$D, 'Analysis-School'!L$2)</f>
        <v>593</v>
      </c>
      <c r="M7" s="393">
        <f t="shared" si="1"/>
        <v>-0.10692771084337349</v>
      </c>
      <c r="N7" s="394"/>
      <c r="O7" s="390" t="s">
        <v>1887</v>
      </c>
      <c r="P7" s="391">
        <f>SUMIFS('Forecast Summary'!$F:$F,'Forecast Summary'!$A:$A, 'Analysis-School'!$A7,'Forecast Summary'!$C:$C, 'Analysis-School'!P$4,'Forecast Summary'!$D:$D, 'Analysis-School'!P$2)</f>
        <v>836</v>
      </c>
      <c r="Q7" s="391">
        <f>SUMIFS('Forecast Summary'!$F:$F,'Forecast Summary'!$A:$A, 'Analysis-School'!$A7,'Forecast Summary'!$C:$C, 'Analysis-School'!Q$4,'Forecast Summary'!$D:$D, 'Analysis-School'!Q$2)</f>
        <v>823</v>
      </c>
      <c r="R7" s="391">
        <f>SUMIFS('Forecast Summary'!$F:$F,'Forecast Summary'!$A:$A, 'Analysis-School'!$A7,'Forecast Summary'!$C:$C, 'Analysis-School'!R$4,'Forecast Summary'!$D:$D, 'Analysis-School'!R$2)</f>
        <v>841</v>
      </c>
      <c r="S7" s="391">
        <f>SUMIFS('Forecast Summary'!$F:$F,'Forecast Summary'!$A:$A, 'Analysis-School'!$A7,'Forecast Summary'!$C:$C, 'Analysis-School'!S$4,'Forecast Summary'!$D:$D, 'Analysis-School'!S$2)</f>
        <v>794</v>
      </c>
      <c r="T7" s="391">
        <f>SUMIFS('Forecast Summary'!$F:$F,'Forecast Summary'!$A:$A, 'Analysis-School'!$A7,'Forecast Summary'!$C:$C, 'Analysis-School'!T$4,'Forecast Summary'!$D:$D, 'Analysis-School'!T$2)</f>
        <v>820</v>
      </c>
      <c r="U7" s="391">
        <f>SUMIFS('Forecast Summary'!$F:$F,'Forecast Summary'!$A:$A, 'Analysis-School'!$A7,'Forecast Summary'!$C:$C, 'Analysis-School'!U$4,'Forecast Summary'!$D:$D, 'Analysis-School'!U$2)</f>
        <v>732</v>
      </c>
      <c r="V7" s="391">
        <v>737.87770755005897</v>
      </c>
      <c r="W7" s="391">
        <f>SUMIFS('Forecast Summary'!$F:$F,'Forecast Summary'!$A:$A, 'Analysis-School'!$A7,'Forecast Summary'!$C:$C, 'Analysis-School'!W$4,'Forecast Summary'!$D:$D, 'Analysis-School'!W$2)</f>
        <v>759</v>
      </c>
      <c r="X7" s="391">
        <v>719.99567159315598</v>
      </c>
      <c r="Y7" s="392">
        <f>SUMIFS('Forecast Summary'!$F:$F,'Forecast Summary'!$A:$A, 'Analysis-School'!$A7,'Forecast Summary'!$C:$C, 'Analysis-School'!Y$4,'Forecast Summary'!$D:$D, 'Analysis-School'!Y$2)</f>
        <v>762</v>
      </c>
      <c r="Z7" s="393">
        <f t="shared" si="2"/>
        <v>4.0983606557376984E-2</v>
      </c>
      <c r="AA7" s="394"/>
      <c r="AB7" s="390" t="s">
        <v>1887</v>
      </c>
      <c r="AC7" s="391">
        <f>SUMIFS('Forecast Summary'!$J:$J,'Forecast Summary'!$A:$A, 'Analysis-School'!$A7,'Forecast Summary'!$C:$C, 'Analysis-School'!AC$4,'Forecast Summary'!$D:$D, 'Analysis-School'!AC$2)</f>
        <v>0</v>
      </c>
      <c r="AD7" s="391">
        <f>SUMIFS('Forecast Summary'!$J:$J,'Forecast Summary'!$A:$A, 'Analysis-School'!$A7,'Forecast Summary'!$C:$C, 'Analysis-School'!AD$4,'Forecast Summary'!$D:$D, 'Analysis-School'!AD$2)</f>
        <v>0</v>
      </c>
      <c r="AE7" s="391">
        <f>SUMIFS('Forecast Summary'!$J:$J,'Forecast Summary'!$A:$A, 'Analysis-School'!$A7,'Forecast Summary'!$C:$C, 'Analysis-School'!AE$4,'Forecast Summary'!$D:$D, 'Analysis-School'!AE$2)</f>
        <v>0</v>
      </c>
      <c r="AF7" s="391">
        <f>SUMIFS('Forecast Summary'!$J:$J,'Forecast Summary'!$A:$A, 'Analysis-School'!$A7,'Forecast Summary'!$C:$C, 'Analysis-School'!AF$4,'Forecast Summary'!$D:$D, 'Analysis-School'!AF$2)</f>
        <v>0</v>
      </c>
      <c r="AG7" s="391">
        <f>SUMIFS('Forecast Summary'!$J:$J,'Forecast Summary'!$A:$A, 'Analysis-School'!$A7,'Forecast Summary'!$C:$C, 'Analysis-School'!AG$4,'Forecast Summary'!$D:$D, 'Analysis-School'!AG$2)</f>
        <v>0</v>
      </c>
      <c r="AH7" s="391">
        <f>SUMIFS('Forecast Summary'!$J:$J,'Forecast Summary'!$A:$A, 'Analysis-School'!$A7,'Forecast Summary'!$C:$C, 'Analysis-School'!AH$4,'Forecast Summary'!$D:$D, 'Analysis-School'!AH$2)</f>
        <v>0</v>
      </c>
      <c r="AI7" s="391">
        <v>0</v>
      </c>
      <c r="AJ7" s="391">
        <f>SUMIFS('Forecast Summary'!$J:$J,'Forecast Summary'!$A:$A, 'Analysis-School'!$A7,'Forecast Summary'!$C:$C, 'Analysis-School'!AJ$4,'Forecast Summary'!$D:$D, 'Analysis-School'!AJ$2)</f>
        <v>0</v>
      </c>
      <c r="AK7" s="391">
        <v>0</v>
      </c>
      <c r="AL7" s="392">
        <f>SUMIFS('Forecast Summary'!$J:$J,'Forecast Summary'!$A:$A, 'Analysis-School'!$A7,'Forecast Summary'!$C:$C, 'Analysis-School'!AL$4,'Forecast Summary'!$D:$D, 'Analysis-School'!AL$2)</f>
        <v>0</v>
      </c>
      <c r="AM7" s="393" t="str">
        <f t="shared" si="0"/>
        <v>NA</v>
      </c>
    </row>
    <row r="8" spans="1:64">
      <c r="A8" s="18" t="s">
        <v>53</v>
      </c>
      <c r="B8" s="395" t="s">
        <v>1748</v>
      </c>
      <c r="C8" s="396">
        <f>SUMIFS('Forecast Summary'!$E:$E,'Forecast Summary'!$A:$A, 'Analysis-School'!$A8,'Forecast Summary'!$C:$C, 'Analysis-School'!C$4,'Forecast Summary'!$D:$D, 'Analysis-School'!C$2)</f>
        <v>466</v>
      </c>
      <c r="D8" s="396">
        <f>SUMIFS('Forecast Summary'!$E:$E,'Forecast Summary'!$A:$A, 'Analysis-School'!$A8,'Forecast Summary'!$C:$C, 'Analysis-School'!D$4,'Forecast Summary'!$D:$D, 'Analysis-School'!D$2)</f>
        <v>447</v>
      </c>
      <c r="E8" s="396">
        <f>SUMIFS('Forecast Summary'!$E:$E,'Forecast Summary'!$A:$A, 'Analysis-School'!$A8,'Forecast Summary'!$C:$C, 'Analysis-School'!E$4,'Forecast Summary'!$D:$D, 'Analysis-School'!E$2)</f>
        <v>474</v>
      </c>
      <c r="F8" s="396">
        <f>SUMIFS('Forecast Summary'!$E:$E,'Forecast Summary'!$A:$A, 'Analysis-School'!$A8,'Forecast Summary'!$C:$C, 'Analysis-School'!F$4,'Forecast Summary'!$D:$D, 'Analysis-School'!F$2)</f>
        <v>549</v>
      </c>
      <c r="G8" s="396">
        <f>SUMIFS('Forecast Summary'!$E:$E,'Forecast Summary'!$A:$A, 'Analysis-School'!$A8,'Forecast Summary'!$C:$C, 'Analysis-School'!G$4,'Forecast Summary'!$D:$D, 'Analysis-School'!G$2)</f>
        <v>503</v>
      </c>
      <c r="H8" s="396">
        <f>SUMIFS('Forecast Summary'!$E:$E,'Forecast Summary'!$A:$A, 'Analysis-School'!$A8,'Forecast Summary'!$C:$C, 'Analysis-School'!H$4,'Forecast Summary'!$D:$D, 'Analysis-School'!H$2)</f>
        <v>512</v>
      </c>
      <c r="I8" s="396">
        <v>551.8828536103872</v>
      </c>
      <c r="J8" s="396">
        <f>SUMIFS('Forecast Summary'!$E:$E,'Forecast Summary'!$A:$A, 'Analysis-School'!$A8,'Forecast Summary'!$C:$C, 'Analysis-School'!J$4,'Forecast Summary'!$D:$D, 'Analysis-School'!J$2)</f>
        <v>528</v>
      </c>
      <c r="K8" s="396">
        <v>566.18931376158343</v>
      </c>
      <c r="L8" s="397">
        <f>SUMIFS('Forecast Summary'!$E:$E,'Forecast Summary'!$A:$A, 'Analysis-School'!$A8,'Forecast Summary'!$C:$C, 'Analysis-School'!L$4,'Forecast Summary'!$D:$D, 'Analysis-School'!L$2)</f>
        <v>501.59999999999997</v>
      </c>
      <c r="M8" s="398">
        <f t="shared" si="1"/>
        <v>-2.0312500000000067E-2</v>
      </c>
      <c r="O8" s="395" t="s">
        <v>1748</v>
      </c>
      <c r="P8" s="396">
        <f>SUMIFS('Forecast Summary'!$F:$F,'Forecast Summary'!$A:$A, 'Analysis-School'!$A8,'Forecast Summary'!$C:$C, 'Analysis-School'!P$4,'Forecast Summary'!$D:$D, 'Analysis-School'!P$2)</f>
        <v>401</v>
      </c>
      <c r="Q8" s="396">
        <f>SUMIFS('Forecast Summary'!$F:$F,'Forecast Summary'!$A:$A, 'Analysis-School'!$A8,'Forecast Summary'!$C:$C, 'Analysis-School'!Q$4,'Forecast Summary'!$D:$D, 'Analysis-School'!Q$2)</f>
        <v>362</v>
      </c>
      <c r="R8" s="396">
        <f>SUMIFS('Forecast Summary'!$F:$F,'Forecast Summary'!$A:$A, 'Analysis-School'!$A8,'Forecast Summary'!$C:$C, 'Analysis-School'!R$4,'Forecast Summary'!$D:$D, 'Analysis-School'!R$2)</f>
        <v>361</v>
      </c>
      <c r="S8" s="396">
        <f>SUMIFS('Forecast Summary'!$F:$F,'Forecast Summary'!$A:$A, 'Analysis-School'!$A8,'Forecast Summary'!$C:$C, 'Analysis-School'!S$4,'Forecast Summary'!$D:$D, 'Analysis-School'!S$2)</f>
        <v>358</v>
      </c>
      <c r="T8" s="396">
        <f>SUMIFS('Forecast Summary'!$F:$F,'Forecast Summary'!$A:$A, 'Analysis-School'!$A8,'Forecast Summary'!$C:$C, 'Analysis-School'!T$4,'Forecast Summary'!$D:$D, 'Analysis-School'!T$2)</f>
        <v>337</v>
      </c>
      <c r="U8" s="396">
        <f>SUMIFS('Forecast Summary'!$F:$F,'Forecast Summary'!$A:$A, 'Analysis-School'!$A8,'Forecast Summary'!$C:$C, 'Analysis-School'!U$4,'Forecast Summary'!$D:$D, 'Analysis-School'!U$2)</f>
        <v>366</v>
      </c>
      <c r="V8" s="396">
        <v>353.15736720750954</v>
      </c>
      <c r="W8" s="396">
        <f>SUMIFS('Forecast Summary'!$F:$F,'Forecast Summary'!$A:$A, 'Analysis-School'!$A8,'Forecast Summary'!$C:$C, 'Analysis-School'!W$4,'Forecast Summary'!$D:$D, 'Analysis-School'!W$2)</f>
        <v>373</v>
      </c>
      <c r="X8" s="396">
        <v>347.91719999958718</v>
      </c>
      <c r="Y8" s="397">
        <f>SUMIFS('Forecast Summary'!$F:$F,'Forecast Summary'!$A:$A, 'Analysis-School'!$A8,'Forecast Summary'!$C:$C, 'Analysis-School'!Y$4,'Forecast Summary'!$D:$D, 'Analysis-School'!Y$2)</f>
        <v>365</v>
      </c>
      <c r="Z8" s="398">
        <f t="shared" si="2"/>
        <v>-2.732240437158473E-3</v>
      </c>
      <c r="AB8" s="395" t="s">
        <v>1748</v>
      </c>
      <c r="AC8" s="396">
        <f>SUMIFS('Forecast Summary'!$J:$J,'Forecast Summary'!$A:$A, 'Analysis-School'!$A8,'Forecast Summary'!$C:$C, 'Analysis-School'!AC$4,'Forecast Summary'!$D:$D, 'Analysis-School'!AC$2)</f>
        <v>0</v>
      </c>
      <c r="AD8" s="396">
        <f>SUMIFS('Forecast Summary'!$J:$J,'Forecast Summary'!$A:$A, 'Analysis-School'!$A8,'Forecast Summary'!$C:$C, 'Analysis-School'!AD$4,'Forecast Summary'!$D:$D, 'Analysis-School'!AD$2)</f>
        <v>0</v>
      </c>
      <c r="AE8" s="396">
        <f>SUMIFS('Forecast Summary'!$J:$J,'Forecast Summary'!$A:$A, 'Analysis-School'!$A8,'Forecast Summary'!$C:$C, 'Analysis-School'!AE$4,'Forecast Summary'!$D:$D, 'Analysis-School'!AE$2)</f>
        <v>0</v>
      </c>
      <c r="AF8" s="396">
        <f>SUMIFS('Forecast Summary'!$J:$J,'Forecast Summary'!$A:$A, 'Analysis-School'!$A8,'Forecast Summary'!$C:$C, 'Analysis-School'!AF$4,'Forecast Summary'!$D:$D, 'Analysis-School'!AF$2)</f>
        <v>0</v>
      </c>
      <c r="AG8" s="396">
        <f>SUMIFS('Forecast Summary'!$J:$J,'Forecast Summary'!$A:$A, 'Analysis-School'!$A8,'Forecast Summary'!$C:$C, 'Analysis-School'!AG$4,'Forecast Summary'!$D:$D, 'Analysis-School'!AG$2)</f>
        <v>0</v>
      </c>
      <c r="AH8" s="396">
        <f>SUMIFS('Forecast Summary'!$J:$J,'Forecast Summary'!$A:$A, 'Analysis-School'!$A8,'Forecast Summary'!$C:$C, 'Analysis-School'!AH$4,'Forecast Summary'!$D:$D, 'Analysis-School'!AH$2)</f>
        <v>0</v>
      </c>
      <c r="AI8" s="396">
        <v>0</v>
      </c>
      <c r="AJ8" s="396">
        <f>SUMIFS('Forecast Summary'!$J:$J,'Forecast Summary'!$A:$A, 'Analysis-School'!$A8,'Forecast Summary'!$C:$C, 'Analysis-School'!AJ$4,'Forecast Summary'!$D:$D, 'Analysis-School'!AJ$2)</f>
        <v>0</v>
      </c>
      <c r="AK8" s="396">
        <v>0</v>
      </c>
      <c r="AL8" s="397">
        <f>SUMIFS('Forecast Summary'!$J:$J,'Forecast Summary'!$A:$A, 'Analysis-School'!$A8,'Forecast Summary'!$C:$C, 'Analysis-School'!AL$4,'Forecast Summary'!$D:$D, 'Analysis-School'!AL$2)</f>
        <v>0</v>
      </c>
      <c r="AM8" s="398" t="str">
        <f t="shared" si="0"/>
        <v>NA</v>
      </c>
    </row>
    <row r="9" spans="1:64">
      <c r="A9" s="18" t="s">
        <v>55</v>
      </c>
      <c r="B9" s="390" t="s">
        <v>1750</v>
      </c>
      <c r="C9" s="391">
        <f>SUMIFS('Forecast Summary'!$E:$E,'Forecast Summary'!$A:$A, 'Analysis-School'!$A9,'Forecast Summary'!$C:$C, 'Analysis-School'!C$4,'Forecast Summary'!$D:$D, 'Analysis-School'!C$2)</f>
        <v>2197</v>
      </c>
      <c r="D9" s="391">
        <f>SUMIFS('Forecast Summary'!$E:$E,'Forecast Summary'!$A:$A, 'Analysis-School'!$A9,'Forecast Summary'!$C:$C, 'Analysis-School'!D$4,'Forecast Summary'!$D:$D, 'Analysis-School'!D$2)</f>
        <v>2274</v>
      </c>
      <c r="E9" s="391">
        <f>SUMIFS('Forecast Summary'!$E:$E,'Forecast Summary'!$A:$A, 'Analysis-School'!$A9,'Forecast Summary'!$C:$C, 'Analysis-School'!E$4,'Forecast Summary'!$D:$D, 'Analysis-School'!E$2)</f>
        <v>2543</v>
      </c>
      <c r="F9" s="391">
        <f>SUMIFS('Forecast Summary'!$E:$E,'Forecast Summary'!$A:$A, 'Analysis-School'!$A9,'Forecast Summary'!$C:$C, 'Analysis-School'!F$4,'Forecast Summary'!$D:$D, 'Analysis-School'!F$2)</f>
        <v>2211</v>
      </c>
      <c r="G9" s="391">
        <f>SUMIFS('Forecast Summary'!$E:$E,'Forecast Summary'!$A:$A, 'Analysis-School'!$A9,'Forecast Summary'!$C:$C, 'Analysis-School'!G$4,'Forecast Summary'!$D:$D, 'Analysis-School'!G$2)</f>
        <v>2345</v>
      </c>
      <c r="H9" s="391">
        <f>SUMIFS('Forecast Summary'!$E:$E,'Forecast Summary'!$A:$A, 'Analysis-School'!$A9,'Forecast Summary'!$C:$C, 'Analysis-School'!H$4,'Forecast Summary'!$D:$D, 'Analysis-School'!H$2)</f>
        <v>2250</v>
      </c>
      <c r="I9" s="391">
        <v>2097.5445411249621</v>
      </c>
      <c r="J9" s="391">
        <f>SUMIFS('Forecast Summary'!$E:$E,'Forecast Summary'!$A:$A, 'Analysis-School'!$A9,'Forecast Summary'!$C:$C, 'Analysis-School'!J$4,'Forecast Summary'!$D:$D, 'Analysis-School'!J$2)</f>
        <v>2426</v>
      </c>
      <c r="K9" s="391">
        <v>2056.4691056580591</v>
      </c>
      <c r="L9" s="392">
        <f>SUMIFS('Forecast Summary'!$E:$E,'Forecast Summary'!$A:$A, 'Analysis-School'!$A9,'Forecast Summary'!$C:$C, 'Analysis-School'!L$4,'Forecast Summary'!$D:$D, 'Analysis-School'!L$2)</f>
        <v>2321</v>
      </c>
      <c r="M9" s="393">
        <f t="shared" si="1"/>
        <v>3.1555555555555559E-2</v>
      </c>
      <c r="N9" s="394"/>
      <c r="O9" s="390" t="s">
        <v>1750</v>
      </c>
      <c r="P9" s="391">
        <f>SUMIFS('Forecast Summary'!$F:$F,'Forecast Summary'!$A:$A, 'Analysis-School'!$A9,'Forecast Summary'!$C:$C, 'Analysis-School'!P$4,'Forecast Summary'!$D:$D, 'Analysis-School'!P$2)</f>
        <v>3294</v>
      </c>
      <c r="Q9" s="391">
        <f>SUMIFS('Forecast Summary'!$F:$F,'Forecast Summary'!$A:$A, 'Analysis-School'!$A9,'Forecast Summary'!$C:$C, 'Analysis-School'!Q$4,'Forecast Summary'!$D:$D, 'Analysis-School'!Q$2)</f>
        <v>3133</v>
      </c>
      <c r="R9" s="391">
        <f>SUMIFS('Forecast Summary'!$F:$F,'Forecast Summary'!$A:$A, 'Analysis-School'!$A9,'Forecast Summary'!$C:$C, 'Analysis-School'!R$4,'Forecast Summary'!$D:$D, 'Analysis-School'!R$2)</f>
        <v>3283</v>
      </c>
      <c r="S9" s="391">
        <f>SUMIFS('Forecast Summary'!$F:$F,'Forecast Summary'!$A:$A, 'Analysis-School'!$A9,'Forecast Summary'!$C:$C, 'Analysis-School'!S$4,'Forecast Summary'!$D:$D, 'Analysis-School'!S$2)</f>
        <v>3345</v>
      </c>
      <c r="T9" s="391">
        <f>SUMIFS('Forecast Summary'!$F:$F,'Forecast Summary'!$A:$A, 'Analysis-School'!$A9,'Forecast Summary'!$C:$C, 'Analysis-School'!T$4,'Forecast Summary'!$D:$D, 'Analysis-School'!T$2)</f>
        <v>3108</v>
      </c>
      <c r="U9" s="391">
        <f>SUMIFS('Forecast Summary'!$F:$F,'Forecast Summary'!$A:$A, 'Analysis-School'!$A9,'Forecast Summary'!$C:$C, 'Analysis-School'!U$4,'Forecast Summary'!$D:$D, 'Analysis-School'!U$2)</f>
        <v>2639</v>
      </c>
      <c r="V9" s="391">
        <v>2730.2962668142632</v>
      </c>
      <c r="W9" s="391">
        <f>SUMIFS('Forecast Summary'!$F:$F,'Forecast Summary'!$A:$A, 'Analysis-School'!$A9,'Forecast Summary'!$C:$C, 'Analysis-School'!W$4,'Forecast Summary'!$D:$D, 'Analysis-School'!W$2)</f>
        <v>2730</v>
      </c>
      <c r="X9" s="391">
        <v>2629.0415113333743</v>
      </c>
      <c r="Y9" s="392">
        <f>SUMIFS('Forecast Summary'!$F:$F,'Forecast Summary'!$A:$A, 'Analysis-School'!$A9,'Forecast Summary'!$C:$C, 'Analysis-School'!Y$4,'Forecast Summary'!$D:$D, 'Analysis-School'!Y$2)</f>
        <v>2730</v>
      </c>
      <c r="Z9" s="393">
        <f t="shared" si="2"/>
        <v>3.4482758620689724E-2</v>
      </c>
      <c r="AA9" s="394"/>
      <c r="AB9" s="390" t="s">
        <v>1750</v>
      </c>
      <c r="AC9" s="391">
        <f>SUMIFS('Forecast Summary'!$J:$J,'Forecast Summary'!$A:$A, 'Analysis-School'!$A9,'Forecast Summary'!$C:$C, 'Analysis-School'!AC$4,'Forecast Summary'!$D:$D, 'Analysis-School'!AC$2)</f>
        <v>99</v>
      </c>
      <c r="AD9" s="391">
        <f>SUMIFS('Forecast Summary'!$J:$J,'Forecast Summary'!$A:$A, 'Analysis-School'!$A9,'Forecast Summary'!$C:$C, 'Analysis-School'!AD$4,'Forecast Summary'!$D:$D, 'Analysis-School'!AD$2)</f>
        <v>111</v>
      </c>
      <c r="AE9" s="391">
        <f>SUMIFS('Forecast Summary'!$J:$J,'Forecast Summary'!$A:$A, 'Analysis-School'!$A9,'Forecast Summary'!$C:$C, 'Analysis-School'!AE$4,'Forecast Summary'!$D:$D, 'Analysis-School'!AE$2)</f>
        <v>130</v>
      </c>
      <c r="AF9" s="391">
        <f>SUMIFS('Forecast Summary'!$J:$J,'Forecast Summary'!$A:$A, 'Analysis-School'!$A9,'Forecast Summary'!$C:$C, 'Analysis-School'!AF$4,'Forecast Summary'!$D:$D, 'Analysis-School'!AF$2)</f>
        <v>129</v>
      </c>
      <c r="AG9" s="391">
        <f>SUMIFS('Forecast Summary'!$J:$J,'Forecast Summary'!$A:$A, 'Analysis-School'!$A9,'Forecast Summary'!$C:$C, 'Analysis-School'!AG$4,'Forecast Summary'!$D:$D, 'Analysis-School'!AG$2)</f>
        <v>189</v>
      </c>
      <c r="AH9" s="391">
        <f>SUMIFS('Forecast Summary'!$J:$J,'Forecast Summary'!$A:$A, 'Analysis-School'!$A9,'Forecast Summary'!$C:$C, 'Analysis-School'!AH$4,'Forecast Summary'!$D:$D, 'Analysis-School'!AH$2)</f>
        <v>186</v>
      </c>
      <c r="AI9" s="391">
        <v>204.60000000000002</v>
      </c>
      <c r="AJ9" s="391">
        <f>SUMIFS('Forecast Summary'!$J:$J,'Forecast Summary'!$A:$A, 'Analysis-School'!$A9,'Forecast Summary'!$C:$C, 'Analysis-School'!AJ$4,'Forecast Summary'!$D:$D, 'Analysis-School'!AJ$2)</f>
        <v>150</v>
      </c>
      <c r="AK9" s="391">
        <v>225.06000000000003</v>
      </c>
      <c r="AL9" s="392">
        <f>SUMIFS('Forecast Summary'!$J:$J,'Forecast Summary'!$A:$A, 'Analysis-School'!$A9,'Forecast Summary'!$C:$C, 'Analysis-School'!AL$4,'Forecast Summary'!$D:$D, 'Analysis-School'!AL$2)</f>
        <v>153</v>
      </c>
      <c r="AM9" s="393">
        <f t="shared" si="0"/>
        <v>-0.17741935483870963</v>
      </c>
    </row>
    <row r="10" spans="1:64">
      <c r="A10" s="18" t="s">
        <v>57</v>
      </c>
      <c r="B10" s="395" t="s">
        <v>1930</v>
      </c>
      <c r="C10" s="396">
        <f>SUMIFS('Forecast Summary'!$E:$E,'Forecast Summary'!$A:$A, 'Analysis-School'!$A10,'Forecast Summary'!$C:$C, 'Analysis-School'!C$4,'Forecast Summary'!$D:$D, 'Analysis-School'!C$2)</f>
        <v>430</v>
      </c>
      <c r="D10" s="396">
        <f>SUMIFS('Forecast Summary'!$E:$E,'Forecast Summary'!$A:$A, 'Analysis-School'!$A10,'Forecast Summary'!$C:$C, 'Analysis-School'!D$4,'Forecast Summary'!$D:$D, 'Analysis-School'!D$2)</f>
        <v>434</v>
      </c>
      <c r="E10" s="396">
        <f>SUMIFS('Forecast Summary'!$E:$E,'Forecast Summary'!$A:$A, 'Analysis-School'!$A10,'Forecast Summary'!$C:$C, 'Analysis-School'!E$4,'Forecast Summary'!$D:$D, 'Analysis-School'!E$2)</f>
        <v>460</v>
      </c>
      <c r="F10" s="396">
        <f>SUMIFS('Forecast Summary'!$E:$E,'Forecast Summary'!$A:$A, 'Analysis-School'!$A10,'Forecast Summary'!$C:$C, 'Analysis-School'!F$4,'Forecast Summary'!$D:$D, 'Analysis-School'!F$2)</f>
        <v>444</v>
      </c>
      <c r="G10" s="396">
        <f>SUMIFS('Forecast Summary'!$E:$E,'Forecast Summary'!$A:$A, 'Analysis-School'!$A10,'Forecast Summary'!$C:$C, 'Analysis-School'!G$4,'Forecast Summary'!$D:$D, 'Analysis-School'!G$2)</f>
        <v>396</v>
      </c>
      <c r="H10" s="396">
        <f>SUMIFS('Forecast Summary'!$E:$E,'Forecast Summary'!$A:$A, 'Analysis-School'!$A10,'Forecast Summary'!$C:$C, 'Analysis-School'!H$4,'Forecast Summary'!$D:$D, 'Analysis-School'!H$2)</f>
        <v>466</v>
      </c>
      <c r="I10" s="396">
        <v>442.7</v>
      </c>
      <c r="J10" s="396">
        <f>SUMIFS('Forecast Summary'!$E:$E,'Forecast Summary'!$A:$A, 'Analysis-School'!$A10,'Forecast Summary'!$C:$C, 'Analysis-School'!J$4,'Forecast Summary'!$D:$D, 'Analysis-School'!J$2)</f>
        <v>450</v>
      </c>
      <c r="K10" s="396">
        <v>436.65328786202838</v>
      </c>
      <c r="L10" s="397">
        <f>SUMIFS('Forecast Summary'!$E:$E,'Forecast Summary'!$A:$A, 'Analysis-School'!$A10,'Forecast Summary'!$C:$C, 'Analysis-School'!L$4,'Forecast Summary'!$D:$D, 'Analysis-School'!L$2)</f>
        <v>440</v>
      </c>
      <c r="M10" s="398">
        <f t="shared" si="1"/>
        <v>-5.579399141630903E-2</v>
      </c>
      <c r="O10" s="395" t="s">
        <v>1930</v>
      </c>
      <c r="P10" s="396">
        <f>SUMIFS('Forecast Summary'!$F:$F,'Forecast Summary'!$A:$A, 'Analysis-School'!$A10,'Forecast Summary'!$C:$C, 'Analysis-School'!P$4,'Forecast Summary'!$D:$D, 'Analysis-School'!P$2)</f>
        <v>4080</v>
      </c>
      <c r="Q10" s="396">
        <f>SUMIFS('Forecast Summary'!$F:$F,'Forecast Summary'!$A:$A, 'Analysis-School'!$A10,'Forecast Summary'!$C:$C, 'Analysis-School'!Q$4,'Forecast Summary'!$D:$D, 'Analysis-School'!Q$2)</f>
        <v>3527</v>
      </c>
      <c r="R10" s="396">
        <f>SUMIFS('Forecast Summary'!$F:$F,'Forecast Summary'!$A:$A, 'Analysis-School'!$A10,'Forecast Summary'!$C:$C, 'Analysis-School'!R$4,'Forecast Summary'!$D:$D, 'Analysis-School'!R$2)</f>
        <v>3700</v>
      </c>
      <c r="S10" s="396">
        <f>SUMIFS('Forecast Summary'!$F:$F,'Forecast Summary'!$A:$A, 'Analysis-School'!$A10,'Forecast Summary'!$C:$C, 'Analysis-School'!S$4,'Forecast Summary'!$D:$D, 'Analysis-School'!S$2)</f>
        <v>3758</v>
      </c>
      <c r="T10" s="396">
        <f>SUMIFS('Forecast Summary'!$F:$F,'Forecast Summary'!$A:$A, 'Analysis-School'!$A10,'Forecast Summary'!$C:$C, 'Analysis-School'!T$4,'Forecast Summary'!$D:$D, 'Analysis-School'!T$2)</f>
        <v>3537</v>
      </c>
      <c r="U10" s="396">
        <f>SUMIFS('Forecast Summary'!$F:$F,'Forecast Summary'!$A:$A, 'Analysis-School'!$A10,'Forecast Summary'!$C:$C, 'Analysis-School'!U$4,'Forecast Summary'!$D:$D, 'Analysis-School'!U$2)</f>
        <v>3292</v>
      </c>
      <c r="V10" s="396">
        <v>3343.0895006135065</v>
      </c>
      <c r="W10" s="396">
        <f>SUMIFS('Forecast Summary'!$F:$F,'Forecast Summary'!$A:$A, 'Analysis-School'!$A10,'Forecast Summary'!$C:$C, 'Analysis-School'!W$4,'Forecast Summary'!$D:$D, 'Analysis-School'!W$2)</f>
        <v>3701</v>
      </c>
      <c r="X10" s="396">
        <v>3248.9113219835717</v>
      </c>
      <c r="Y10" s="397">
        <f>SUMIFS('Forecast Summary'!$F:$F,'Forecast Summary'!$A:$A, 'Analysis-School'!$A10,'Forecast Summary'!$C:$C, 'Analysis-School'!Y$4,'Forecast Summary'!$D:$D, 'Analysis-School'!Y$2)</f>
        <v>3656</v>
      </c>
      <c r="Z10" s="398">
        <f t="shared" si="2"/>
        <v>0.11057108140947758</v>
      </c>
      <c r="AB10" s="395" t="s">
        <v>1930</v>
      </c>
      <c r="AC10" s="396">
        <f>SUMIFS('Forecast Summary'!$J:$J,'Forecast Summary'!$A:$A, 'Analysis-School'!$A10,'Forecast Summary'!$C:$C, 'Analysis-School'!AC$4,'Forecast Summary'!$D:$D, 'Analysis-School'!AC$2)</f>
        <v>1102</v>
      </c>
      <c r="AD10" s="396">
        <f>SUMIFS('Forecast Summary'!$J:$J,'Forecast Summary'!$A:$A, 'Analysis-School'!$A10,'Forecast Summary'!$C:$C, 'Analysis-School'!AD$4,'Forecast Summary'!$D:$D, 'Analysis-School'!AD$2)</f>
        <v>1077</v>
      </c>
      <c r="AE10" s="396">
        <f>SUMIFS('Forecast Summary'!$J:$J,'Forecast Summary'!$A:$A, 'Analysis-School'!$A10,'Forecast Summary'!$C:$C, 'Analysis-School'!AE$4,'Forecast Summary'!$D:$D, 'Analysis-School'!AE$2)</f>
        <v>1384</v>
      </c>
      <c r="AF10" s="396">
        <f>SUMIFS('Forecast Summary'!$J:$J,'Forecast Summary'!$A:$A, 'Analysis-School'!$A10,'Forecast Summary'!$C:$C, 'Analysis-School'!AF$4,'Forecast Summary'!$D:$D, 'Analysis-School'!AF$2)</f>
        <v>972</v>
      </c>
      <c r="AG10" s="396">
        <f>SUMIFS('Forecast Summary'!$J:$J,'Forecast Summary'!$A:$A, 'Analysis-School'!$A10,'Forecast Summary'!$C:$C, 'Analysis-School'!AG$4,'Forecast Summary'!$D:$D, 'Analysis-School'!AG$2)</f>
        <v>817</v>
      </c>
      <c r="AH10" s="396">
        <f>SUMIFS('Forecast Summary'!$J:$J,'Forecast Summary'!$A:$A, 'Analysis-School'!$A10,'Forecast Summary'!$C:$C, 'Analysis-School'!AH$4,'Forecast Summary'!$D:$D, 'Analysis-School'!AH$2)</f>
        <v>922</v>
      </c>
      <c r="AI10" s="396">
        <v>875.9</v>
      </c>
      <c r="AJ10" s="396">
        <f>SUMIFS('Forecast Summary'!$J:$J,'Forecast Summary'!$A:$A, 'Analysis-School'!$A10,'Forecast Summary'!$C:$C, 'Analysis-School'!AJ$4,'Forecast Summary'!$D:$D, 'Analysis-School'!AJ$2)</f>
        <v>981</v>
      </c>
      <c r="AK10" s="396">
        <v>832.1049999999999</v>
      </c>
      <c r="AL10" s="397">
        <f>SUMIFS('Forecast Summary'!$J:$J,'Forecast Summary'!$A:$A, 'Analysis-School'!$A10,'Forecast Summary'!$C:$C, 'Analysis-School'!AL$4,'Forecast Summary'!$D:$D, 'Analysis-School'!AL$2)</f>
        <v>1036</v>
      </c>
      <c r="AM10" s="398">
        <f t="shared" si="0"/>
        <v>0.12364425162689807</v>
      </c>
    </row>
    <row r="11" spans="1:64">
      <c r="A11" s="18" t="s">
        <v>59</v>
      </c>
      <c r="B11" s="390" t="s">
        <v>1752</v>
      </c>
      <c r="C11" s="391">
        <f>SUMIFS('Forecast Summary'!$E:$E,'Forecast Summary'!$A:$A, 'Analysis-School'!$A11,'Forecast Summary'!$C:$C, 'Analysis-School'!C$4,'Forecast Summary'!$D:$D, 'Analysis-School'!C$2)</f>
        <v>377</v>
      </c>
      <c r="D11" s="391">
        <f>SUMIFS('Forecast Summary'!$E:$E,'Forecast Summary'!$A:$A, 'Analysis-School'!$A11,'Forecast Summary'!$C:$C, 'Analysis-School'!D$4,'Forecast Summary'!$D:$D, 'Analysis-School'!D$2)</f>
        <v>300</v>
      </c>
      <c r="E11" s="391">
        <f>SUMIFS('Forecast Summary'!$E:$E,'Forecast Summary'!$A:$A, 'Analysis-School'!$A11,'Forecast Summary'!$C:$C, 'Analysis-School'!E$4,'Forecast Summary'!$D:$D, 'Analysis-School'!E$2)</f>
        <v>378</v>
      </c>
      <c r="F11" s="391">
        <f>SUMIFS('Forecast Summary'!$E:$E,'Forecast Summary'!$A:$A, 'Analysis-School'!$A11,'Forecast Summary'!$C:$C, 'Analysis-School'!F$4,'Forecast Summary'!$D:$D, 'Analysis-School'!F$2)</f>
        <v>280</v>
      </c>
      <c r="G11" s="391">
        <f>SUMIFS('Forecast Summary'!$E:$E,'Forecast Summary'!$A:$A, 'Analysis-School'!$A11,'Forecast Summary'!$C:$C, 'Analysis-School'!G$4,'Forecast Summary'!$D:$D, 'Analysis-School'!G$2)</f>
        <v>275</v>
      </c>
      <c r="H11" s="391">
        <f>SUMIFS('Forecast Summary'!$E:$E,'Forecast Summary'!$A:$A, 'Analysis-School'!$A11,'Forecast Summary'!$C:$C, 'Analysis-School'!H$4,'Forecast Summary'!$D:$D, 'Analysis-School'!H$2)</f>
        <v>315</v>
      </c>
      <c r="I11" s="391">
        <v>299.25</v>
      </c>
      <c r="J11" s="391">
        <f>SUMIFS('Forecast Summary'!$E:$E,'Forecast Summary'!$A:$A, 'Analysis-School'!$A11,'Forecast Summary'!$C:$C, 'Analysis-School'!J$4,'Forecast Summary'!$D:$D, 'Analysis-School'!J$2)</f>
        <v>437</v>
      </c>
      <c r="K11" s="391">
        <v>284.28749999999997</v>
      </c>
      <c r="L11" s="392">
        <f>SUMIFS('Forecast Summary'!$E:$E,'Forecast Summary'!$A:$A, 'Analysis-School'!$A11,'Forecast Summary'!$C:$C, 'Analysis-School'!L$4,'Forecast Summary'!$D:$D, 'Analysis-School'!L$2)</f>
        <v>415.15</v>
      </c>
      <c r="M11" s="393">
        <f t="shared" si="1"/>
        <v>0.31793650793650796</v>
      </c>
      <c r="N11" s="394"/>
      <c r="O11" s="390" t="s">
        <v>1752</v>
      </c>
      <c r="P11" s="391">
        <f>SUMIFS('Forecast Summary'!$F:$F,'Forecast Summary'!$A:$A, 'Analysis-School'!$A11,'Forecast Summary'!$C:$C, 'Analysis-School'!P$4,'Forecast Summary'!$D:$D, 'Analysis-School'!P$2)</f>
        <v>302</v>
      </c>
      <c r="Q11" s="391">
        <f>SUMIFS('Forecast Summary'!$F:$F,'Forecast Summary'!$A:$A, 'Analysis-School'!$A11,'Forecast Summary'!$C:$C, 'Analysis-School'!Q$4,'Forecast Summary'!$D:$D, 'Analysis-School'!Q$2)</f>
        <v>278</v>
      </c>
      <c r="R11" s="391">
        <f>SUMIFS('Forecast Summary'!$F:$F,'Forecast Summary'!$A:$A, 'Analysis-School'!$A11,'Forecast Summary'!$C:$C, 'Analysis-School'!R$4,'Forecast Summary'!$D:$D, 'Analysis-School'!R$2)</f>
        <v>293</v>
      </c>
      <c r="S11" s="391">
        <f>SUMIFS('Forecast Summary'!$F:$F,'Forecast Summary'!$A:$A, 'Analysis-School'!$A11,'Forecast Summary'!$C:$C, 'Analysis-School'!S$4,'Forecast Summary'!$D:$D, 'Analysis-School'!S$2)</f>
        <v>230</v>
      </c>
      <c r="T11" s="391">
        <f>SUMIFS('Forecast Summary'!$F:$F,'Forecast Summary'!$A:$A, 'Analysis-School'!$A11,'Forecast Summary'!$C:$C, 'Analysis-School'!T$4,'Forecast Summary'!$D:$D, 'Analysis-School'!T$2)</f>
        <v>246</v>
      </c>
      <c r="U11" s="391">
        <f>SUMIFS('Forecast Summary'!$F:$F,'Forecast Summary'!$A:$A, 'Analysis-School'!$A11,'Forecast Summary'!$C:$C, 'Analysis-School'!U$4,'Forecast Summary'!$D:$D, 'Analysis-School'!U$2)</f>
        <v>210</v>
      </c>
      <c r="V11" s="391">
        <v>199.5</v>
      </c>
      <c r="W11" s="391">
        <f>SUMIFS('Forecast Summary'!$F:$F,'Forecast Summary'!$A:$A, 'Analysis-School'!$A11,'Forecast Summary'!$C:$C, 'Analysis-School'!W$4,'Forecast Summary'!$D:$D, 'Analysis-School'!W$2)</f>
        <v>211</v>
      </c>
      <c r="X11" s="391">
        <v>189.52499999999998</v>
      </c>
      <c r="Y11" s="392">
        <f>SUMIFS('Forecast Summary'!$F:$F,'Forecast Summary'!$A:$A, 'Analysis-School'!$A11,'Forecast Summary'!$C:$C, 'Analysis-School'!Y$4,'Forecast Summary'!$D:$D, 'Analysis-School'!Y$2)</f>
        <v>214</v>
      </c>
      <c r="Z11" s="393">
        <f t="shared" si="2"/>
        <v>1.904761904761898E-2</v>
      </c>
      <c r="AA11" s="394"/>
      <c r="AB11" s="390" t="s">
        <v>1752</v>
      </c>
      <c r="AC11" s="391">
        <f>SUMIFS('Forecast Summary'!$J:$J,'Forecast Summary'!$A:$A, 'Analysis-School'!$A11,'Forecast Summary'!$C:$C, 'Analysis-School'!AC$4,'Forecast Summary'!$D:$D, 'Analysis-School'!AC$2)</f>
        <v>0</v>
      </c>
      <c r="AD11" s="391">
        <f>SUMIFS('Forecast Summary'!$J:$J,'Forecast Summary'!$A:$A, 'Analysis-School'!$A11,'Forecast Summary'!$C:$C, 'Analysis-School'!AD$4,'Forecast Summary'!$D:$D, 'Analysis-School'!AD$2)</f>
        <v>0</v>
      </c>
      <c r="AE11" s="391">
        <f>SUMIFS('Forecast Summary'!$J:$J,'Forecast Summary'!$A:$A, 'Analysis-School'!$A11,'Forecast Summary'!$C:$C, 'Analysis-School'!AE$4,'Forecast Summary'!$D:$D, 'Analysis-School'!AE$2)</f>
        <v>0</v>
      </c>
      <c r="AF11" s="391">
        <f>SUMIFS('Forecast Summary'!$J:$J,'Forecast Summary'!$A:$A, 'Analysis-School'!$A11,'Forecast Summary'!$C:$C, 'Analysis-School'!AF$4,'Forecast Summary'!$D:$D, 'Analysis-School'!AF$2)</f>
        <v>0</v>
      </c>
      <c r="AG11" s="391">
        <f>SUMIFS('Forecast Summary'!$J:$J,'Forecast Summary'!$A:$A, 'Analysis-School'!$A11,'Forecast Summary'!$C:$C, 'Analysis-School'!AG$4,'Forecast Summary'!$D:$D, 'Analysis-School'!AG$2)</f>
        <v>0</v>
      </c>
      <c r="AH11" s="391">
        <f>SUMIFS('Forecast Summary'!$J:$J,'Forecast Summary'!$A:$A, 'Analysis-School'!$A11,'Forecast Summary'!$C:$C, 'Analysis-School'!AH$4,'Forecast Summary'!$D:$D, 'Analysis-School'!AH$2)</f>
        <v>0</v>
      </c>
      <c r="AI11" s="391">
        <v>0</v>
      </c>
      <c r="AJ11" s="391">
        <f>SUMIFS('Forecast Summary'!$J:$J,'Forecast Summary'!$A:$A, 'Analysis-School'!$A11,'Forecast Summary'!$C:$C, 'Analysis-School'!AJ$4,'Forecast Summary'!$D:$D, 'Analysis-School'!AJ$2)</f>
        <v>0</v>
      </c>
      <c r="AK11" s="391">
        <v>0</v>
      </c>
      <c r="AL11" s="392">
        <f>SUMIFS('Forecast Summary'!$J:$J,'Forecast Summary'!$A:$A, 'Analysis-School'!$A11,'Forecast Summary'!$C:$C, 'Analysis-School'!AL$4,'Forecast Summary'!$D:$D, 'Analysis-School'!AL$2)</f>
        <v>0</v>
      </c>
      <c r="AM11" s="393" t="str">
        <f t="shared" si="0"/>
        <v>NA</v>
      </c>
    </row>
    <row r="12" spans="1:64">
      <c r="A12" s="18" t="s">
        <v>61</v>
      </c>
      <c r="B12" s="395" t="s">
        <v>1888</v>
      </c>
      <c r="C12" s="396">
        <f>SUMIFS('Forecast Summary'!$E:$E,'Forecast Summary'!$A:$A, 'Analysis-School'!$A12,'Forecast Summary'!$C:$C, 'Analysis-School'!C$4,'Forecast Summary'!$D:$D, 'Analysis-School'!C$2)</f>
        <v>314</v>
      </c>
      <c r="D12" s="396">
        <f>SUMIFS('Forecast Summary'!$E:$E,'Forecast Summary'!$A:$A, 'Analysis-School'!$A12,'Forecast Summary'!$C:$C, 'Analysis-School'!D$4,'Forecast Summary'!$D:$D, 'Analysis-School'!D$2)</f>
        <v>798</v>
      </c>
      <c r="E12" s="396">
        <f>SUMIFS('Forecast Summary'!$E:$E,'Forecast Summary'!$A:$A, 'Analysis-School'!$A12,'Forecast Summary'!$C:$C, 'Analysis-School'!E$4,'Forecast Summary'!$D:$D, 'Analysis-School'!E$2)</f>
        <v>653</v>
      </c>
      <c r="F12" s="396">
        <f>SUMIFS('Forecast Summary'!$E:$E,'Forecast Summary'!$A:$A, 'Analysis-School'!$A12,'Forecast Summary'!$C:$C, 'Analysis-School'!F$4,'Forecast Summary'!$D:$D, 'Analysis-School'!F$2)</f>
        <v>606</v>
      </c>
      <c r="G12" s="396">
        <f>SUMIFS('Forecast Summary'!$E:$E,'Forecast Summary'!$A:$A, 'Analysis-School'!$A12,'Forecast Summary'!$C:$C, 'Analysis-School'!G$4,'Forecast Summary'!$D:$D, 'Analysis-School'!G$2)</f>
        <v>534</v>
      </c>
      <c r="H12" s="396">
        <f>SUMIFS('Forecast Summary'!$E:$E,'Forecast Summary'!$A:$A, 'Analysis-School'!$A12,'Forecast Summary'!$C:$C, 'Analysis-School'!H$4,'Forecast Summary'!$D:$D, 'Analysis-School'!H$2)</f>
        <v>523</v>
      </c>
      <c r="I12" s="396">
        <v>504.82893026727186</v>
      </c>
      <c r="J12" s="396">
        <f>SUMIFS('Forecast Summary'!$E:$E,'Forecast Summary'!$A:$A, 'Analysis-School'!$A12,'Forecast Summary'!$C:$C, 'Analysis-School'!J$4,'Forecast Summary'!$D:$D, 'Analysis-School'!J$2)</f>
        <v>508</v>
      </c>
      <c r="K12" s="396">
        <v>485.13196943145834</v>
      </c>
      <c r="L12" s="397">
        <f>SUMIFS('Forecast Summary'!$E:$E,'Forecast Summary'!$A:$A, 'Analysis-School'!$A12,'Forecast Summary'!$C:$C, 'Analysis-School'!L$4,'Forecast Summary'!$D:$D, 'Analysis-School'!L$2)</f>
        <v>558.80000000000007</v>
      </c>
      <c r="M12" s="398">
        <f t="shared" si="1"/>
        <v>6.8451242829828063E-2</v>
      </c>
      <c r="O12" s="395" t="s">
        <v>1888</v>
      </c>
      <c r="P12" s="396">
        <f>SUMIFS('Forecast Summary'!$F:$F,'Forecast Summary'!$A:$A, 'Analysis-School'!$A12,'Forecast Summary'!$C:$C, 'Analysis-School'!P$4,'Forecast Summary'!$D:$D, 'Analysis-School'!P$2)</f>
        <v>981</v>
      </c>
      <c r="Q12" s="396">
        <f>SUMIFS('Forecast Summary'!$F:$F,'Forecast Summary'!$A:$A, 'Analysis-School'!$A12,'Forecast Summary'!$C:$C, 'Analysis-School'!Q$4,'Forecast Summary'!$D:$D, 'Analysis-School'!Q$2)</f>
        <v>949</v>
      </c>
      <c r="R12" s="396">
        <f>SUMIFS('Forecast Summary'!$F:$F,'Forecast Summary'!$A:$A, 'Analysis-School'!$A12,'Forecast Summary'!$C:$C, 'Analysis-School'!R$4,'Forecast Summary'!$D:$D, 'Analysis-School'!R$2)</f>
        <v>862</v>
      </c>
      <c r="S12" s="396">
        <f>SUMIFS('Forecast Summary'!$F:$F,'Forecast Summary'!$A:$A, 'Analysis-School'!$A12,'Forecast Summary'!$C:$C, 'Analysis-School'!S$4,'Forecast Summary'!$D:$D, 'Analysis-School'!S$2)</f>
        <v>781</v>
      </c>
      <c r="T12" s="396">
        <f>SUMIFS('Forecast Summary'!$F:$F,'Forecast Summary'!$A:$A, 'Analysis-School'!$A12,'Forecast Summary'!$C:$C, 'Analysis-School'!T$4,'Forecast Summary'!$D:$D, 'Analysis-School'!T$2)</f>
        <v>699</v>
      </c>
      <c r="U12" s="396">
        <f>SUMIFS('Forecast Summary'!$F:$F,'Forecast Summary'!$A:$A, 'Analysis-School'!$A12,'Forecast Summary'!$C:$C, 'Analysis-School'!U$4,'Forecast Summary'!$D:$D, 'Analysis-School'!U$2)</f>
        <v>667</v>
      </c>
      <c r="V12" s="396">
        <v>633.65</v>
      </c>
      <c r="W12" s="396">
        <f>SUMIFS('Forecast Summary'!$F:$F,'Forecast Summary'!$A:$A, 'Analysis-School'!$A12,'Forecast Summary'!$C:$C, 'Analysis-School'!W$4,'Forecast Summary'!$D:$D, 'Analysis-School'!W$2)</f>
        <v>638</v>
      </c>
      <c r="X12" s="396">
        <v>601.96749999999997</v>
      </c>
      <c r="Y12" s="397">
        <f>SUMIFS('Forecast Summary'!$F:$F,'Forecast Summary'!$A:$A, 'Analysis-School'!$A12,'Forecast Summary'!$C:$C, 'Analysis-School'!Y$4,'Forecast Summary'!$D:$D, 'Analysis-School'!Y$2)</f>
        <v>640</v>
      </c>
      <c r="Z12" s="398">
        <f t="shared" si="2"/>
        <v>-4.0479760119940034E-2</v>
      </c>
      <c r="AB12" s="395" t="s">
        <v>1888</v>
      </c>
      <c r="AC12" s="396">
        <f>SUMIFS('Forecast Summary'!$J:$J,'Forecast Summary'!$A:$A, 'Analysis-School'!$A12,'Forecast Summary'!$C:$C, 'Analysis-School'!AC$4,'Forecast Summary'!$D:$D, 'Analysis-School'!AC$2)</f>
        <v>0</v>
      </c>
      <c r="AD12" s="396">
        <f>SUMIFS('Forecast Summary'!$J:$J,'Forecast Summary'!$A:$A, 'Analysis-School'!$A12,'Forecast Summary'!$C:$C, 'Analysis-School'!AD$4,'Forecast Summary'!$D:$D, 'Analysis-School'!AD$2)</f>
        <v>0</v>
      </c>
      <c r="AE12" s="396">
        <f>SUMIFS('Forecast Summary'!$J:$J,'Forecast Summary'!$A:$A, 'Analysis-School'!$A12,'Forecast Summary'!$C:$C, 'Analysis-School'!AE$4,'Forecast Summary'!$D:$D, 'Analysis-School'!AE$2)</f>
        <v>0</v>
      </c>
      <c r="AF12" s="396">
        <f>SUMIFS('Forecast Summary'!$J:$J,'Forecast Summary'!$A:$A, 'Analysis-School'!$A12,'Forecast Summary'!$C:$C, 'Analysis-School'!AF$4,'Forecast Summary'!$D:$D, 'Analysis-School'!AF$2)</f>
        <v>0</v>
      </c>
      <c r="AG12" s="396">
        <f>SUMIFS('Forecast Summary'!$J:$J,'Forecast Summary'!$A:$A, 'Analysis-School'!$A12,'Forecast Summary'!$C:$C, 'Analysis-School'!AG$4,'Forecast Summary'!$D:$D, 'Analysis-School'!AG$2)</f>
        <v>0</v>
      </c>
      <c r="AH12" s="396">
        <f>SUMIFS('Forecast Summary'!$J:$J,'Forecast Summary'!$A:$A, 'Analysis-School'!$A12,'Forecast Summary'!$C:$C, 'Analysis-School'!AH$4,'Forecast Summary'!$D:$D, 'Analysis-School'!AH$2)</f>
        <v>0</v>
      </c>
      <c r="AI12" s="396">
        <v>0</v>
      </c>
      <c r="AJ12" s="396">
        <f>SUMIFS('Forecast Summary'!$J:$J,'Forecast Summary'!$A:$A, 'Analysis-School'!$A12,'Forecast Summary'!$C:$C, 'Analysis-School'!AJ$4,'Forecast Summary'!$D:$D, 'Analysis-School'!AJ$2)</f>
        <v>0</v>
      </c>
      <c r="AK12" s="396">
        <v>0</v>
      </c>
      <c r="AL12" s="397">
        <f>SUMIFS('Forecast Summary'!$J:$J,'Forecast Summary'!$A:$A, 'Analysis-School'!$A12,'Forecast Summary'!$C:$C, 'Analysis-School'!AL$4,'Forecast Summary'!$D:$D, 'Analysis-School'!AL$2)</f>
        <v>0</v>
      </c>
      <c r="AM12" s="398" t="str">
        <f t="shared" si="0"/>
        <v>NA</v>
      </c>
    </row>
    <row r="13" spans="1:64">
      <c r="A13" s="18" t="s">
        <v>63</v>
      </c>
      <c r="B13" s="390" t="s">
        <v>1931</v>
      </c>
      <c r="C13" s="391">
        <f>SUMIFS('Forecast Summary'!$E:$E,'Forecast Summary'!$A:$A, 'Analysis-School'!$A13,'Forecast Summary'!$C:$C, 'Analysis-School'!C$4,'Forecast Summary'!$D:$D, 'Analysis-School'!C$2)</f>
        <v>266</v>
      </c>
      <c r="D13" s="391">
        <f>SUMIFS('Forecast Summary'!$E:$E,'Forecast Summary'!$A:$A, 'Analysis-School'!$A13,'Forecast Summary'!$C:$C, 'Analysis-School'!D$4,'Forecast Summary'!$D:$D, 'Analysis-School'!D$2)</f>
        <v>331</v>
      </c>
      <c r="E13" s="391">
        <f>SUMIFS('Forecast Summary'!$E:$E,'Forecast Summary'!$A:$A, 'Analysis-School'!$A13,'Forecast Summary'!$C:$C, 'Analysis-School'!E$4,'Forecast Summary'!$D:$D, 'Analysis-School'!E$2)</f>
        <v>405</v>
      </c>
      <c r="F13" s="391">
        <f>SUMIFS('Forecast Summary'!$E:$E,'Forecast Summary'!$A:$A, 'Analysis-School'!$A13,'Forecast Summary'!$C:$C, 'Analysis-School'!F$4,'Forecast Summary'!$D:$D, 'Analysis-School'!F$2)</f>
        <v>451</v>
      </c>
      <c r="G13" s="391">
        <f>SUMIFS('Forecast Summary'!$E:$E,'Forecast Summary'!$A:$A, 'Analysis-School'!$A13,'Forecast Summary'!$C:$C, 'Analysis-School'!G$4,'Forecast Summary'!$D:$D, 'Analysis-School'!G$2)</f>
        <v>397</v>
      </c>
      <c r="H13" s="391">
        <f>SUMIFS('Forecast Summary'!$E:$E,'Forecast Summary'!$A:$A, 'Analysis-School'!$A13,'Forecast Summary'!$C:$C, 'Analysis-School'!H$4,'Forecast Summary'!$D:$D, 'Analysis-School'!H$2)</f>
        <v>390</v>
      </c>
      <c r="I13" s="391">
        <v>413.22280899406337</v>
      </c>
      <c r="J13" s="391">
        <f>SUMIFS('Forecast Summary'!$E:$E,'Forecast Summary'!$A:$A, 'Analysis-School'!$A13,'Forecast Summary'!$C:$C, 'Analysis-School'!J$4,'Forecast Summary'!$D:$D, 'Analysis-School'!J$2)</f>
        <v>417</v>
      </c>
      <c r="K13" s="391">
        <v>433.05193912122803</v>
      </c>
      <c r="L13" s="392">
        <f>SUMIFS('Forecast Summary'!$E:$E,'Forecast Summary'!$A:$A, 'Analysis-School'!$A13,'Forecast Summary'!$C:$C, 'Analysis-School'!L$4,'Forecast Summary'!$D:$D, 'Analysis-School'!L$2)</f>
        <v>422</v>
      </c>
      <c r="M13" s="393">
        <f t="shared" si="1"/>
        <v>8.2051282051281982E-2</v>
      </c>
      <c r="N13" s="394"/>
      <c r="O13" s="390" t="s">
        <v>1931</v>
      </c>
      <c r="P13" s="391">
        <f>SUMIFS('Forecast Summary'!$F:$F,'Forecast Summary'!$A:$A, 'Analysis-School'!$A13,'Forecast Summary'!$C:$C, 'Analysis-School'!P$4,'Forecast Summary'!$D:$D, 'Analysis-School'!P$2)</f>
        <v>211</v>
      </c>
      <c r="Q13" s="391">
        <f>SUMIFS('Forecast Summary'!$F:$F,'Forecast Summary'!$A:$A, 'Analysis-School'!$A13,'Forecast Summary'!$C:$C, 'Analysis-School'!Q$4,'Forecast Summary'!$D:$D, 'Analysis-School'!Q$2)</f>
        <v>196</v>
      </c>
      <c r="R13" s="391">
        <f>SUMIFS('Forecast Summary'!$F:$F,'Forecast Summary'!$A:$A, 'Analysis-School'!$A13,'Forecast Summary'!$C:$C, 'Analysis-School'!R$4,'Forecast Summary'!$D:$D, 'Analysis-School'!R$2)</f>
        <v>256</v>
      </c>
      <c r="S13" s="391">
        <f>SUMIFS('Forecast Summary'!$F:$F,'Forecast Summary'!$A:$A, 'Analysis-School'!$A13,'Forecast Summary'!$C:$C, 'Analysis-School'!S$4,'Forecast Summary'!$D:$D, 'Analysis-School'!S$2)</f>
        <v>225</v>
      </c>
      <c r="T13" s="391">
        <f>SUMIFS('Forecast Summary'!$F:$F,'Forecast Summary'!$A:$A, 'Analysis-School'!$A13,'Forecast Summary'!$C:$C, 'Analysis-School'!T$4,'Forecast Summary'!$D:$D, 'Analysis-School'!T$2)</f>
        <v>246</v>
      </c>
      <c r="U13" s="391">
        <f>SUMIFS('Forecast Summary'!$F:$F,'Forecast Summary'!$A:$A, 'Analysis-School'!$A13,'Forecast Summary'!$C:$C, 'Analysis-School'!U$4,'Forecast Summary'!$D:$D, 'Analysis-School'!U$2)</f>
        <v>244</v>
      </c>
      <c r="V13" s="391">
        <v>260.6625292380258</v>
      </c>
      <c r="W13" s="391">
        <f>SUMIFS('Forecast Summary'!$F:$F,'Forecast Summary'!$A:$A, 'Analysis-School'!$A13,'Forecast Summary'!$C:$C, 'Analysis-School'!W$4,'Forecast Summary'!$D:$D, 'Analysis-School'!W$2)</f>
        <v>232</v>
      </c>
      <c r="X13" s="391">
        <v>268.93811559804931</v>
      </c>
      <c r="Y13" s="392">
        <f>SUMIFS('Forecast Summary'!$F:$F,'Forecast Summary'!$A:$A, 'Analysis-School'!$A13,'Forecast Summary'!$C:$C, 'Analysis-School'!Y$4,'Forecast Summary'!$D:$D, 'Analysis-School'!Y$2)</f>
        <v>230</v>
      </c>
      <c r="Z13" s="393">
        <f t="shared" si="2"/>
        <v>-5.7377049180327822E-2</v>
      </c>
      <c r="AA13" s="394"/>
      <c r="AB13" s="390" t="s">
        <v>1931</v>
      </c>
      <c r="AC13" s="391">
        <f>SUMIFS('Forecast Summary'!$J:$J,'Forecast Summary'!$A:$A, 'Analysis-School'!$A13,'Forecast Summary'!$C:$C, 'Analysis-School'!AC$4,'Forecast Summary'!$D:$D, 'Analysis-School'!AC$2)</f>
        <v>0</v>
      </c>
      <c r="AD13" s="391">
        <f>SUMIFS('Forecast Summary'!$J:$J,'Forecast Summary'!$A:$A, 'Analysis-School'!$A13,'Forecast Summary'!$C:$C, 'Analysis-School'!AD$4,'Forecast Summary'!$D:$D, 'Analysis-School'!AD$2)</f>
        <v>0</v>
      </c>
      <c r="AE13" s="391">
        <f>SUMIFS('Forecast Summary'!$J:$J,'Forecast Summary'!$A:$A, 'Analysis-School'!$A13,'Forecast Summary'!$C:$C, 'Analysis-School'!AE$4,'Forecast Summary'!$D:$D, 'Analysis-School'!AE$2)</f>
        <v>0</v>
      </c>
      <c r="AF13" s="391">
        <f>SUMIFS('Forecast Summary'!$J:$J,'Forecast Summary'!$A:$A, 'Analysis-School'!$A13,'Forecast Summary'!$C:$C, 'Analysis-School'!AF$4,'Forecast Summary'!$D:$D, 'Analysis-School'!AF$2)</f>
        <v>0</v>
      </c>
      <c r="AG13" s="391">
        <f>SUMIFS('Forecast Summary'!$J:$J,'Forecast Summary'!$A:$A, 'Analysis-School'!$A13,'Forecast Summary'!$C:$C, 'Analysis-School'!AG$4,'Forecast Summary'!$D:$D, 'Analysis-School'!AG$2)</f>
        <v>0</v>
      </c>
      <c r="AH13" s="391">
        <f>SUMIFS('Forecast Summary'!$J:$J,'Forecast Summary'!$A:$A, 'Analysis-School'!$A13,'Forecast Summary'!$C:$C, 'Analysis-School'!AH$4,'Forecast Summary'!$D:$D, 'Analysis-School'!AH$2)</f>
        <v>0</v>
      </c>
      <c r="AI13" s="391">
        <v>0</v>
      </c>
      <c r="AJ13" s="391">
        <f>SUMIFS('Forecast Summary'!$J:$J,'Forecast Summary'!$A:$A, 'Analysis-School'!$A13,'Forecast Summary'!$C:$C, 'Analysis-School'!AJ$4,'Forecast Summary'!$D:$D, 'Analysis-School'!AJ$2)</f>
        <v>0</v>
      </c>
      <c r="AK13" s="391">
        <v>0</v>
      </c>
      <c r="AL13" s="392">
        <f>SUMIFS('Forecast Summary'!$J:$J,'Forecast Summary'!$A:$A, 'Analysis-School'!$A13,'Forecast Summary'!$C:$C, 'Analysis-School'!AL$4,'Forecast Summary'!$D:$D, 'Analysis-School'!AL$2)</f>
        <v>0</v>
      </c>
      <c r="AM13" s="393" t="str">
        <f t="shared" si="0"/>
        <v>NA</v>
      </c>
    </row>
    <row r="14" spans="1:64">
      <c r="A14" s="18" t="s">
        <v>65</v>
      </c>
      <c r="B14" s="395" t="s">
        <v>1889</v>
      </c>
      <c r="C14" s="396">
        <f>SUMIFS('Forecast Summary'!$E:$E,'Forecast Summary'!$A:$A, 'Analysis-School'!$A14,'Forecast Summary'!$C:$C, 'Analysis-School'!C$4,'Forecast Summary'!$D:$D, 'Analysis-School'!C$2)</f>
        <v>204</v>
      </c>
      <c r="D14" s="396">
        <f>SUMIFS('Forecast Summary'!$E:$E,'Forecast Summary'!$A:$A, 'Analysis-School'!$A14,'Forecast Summary'!$C:$C, 'Analysis-School'!D$4,'Forecast Summary'!$D:$D, 'Analysis-School'!D$2)</f>
        <v>186</v>
      </c>
      <c r="E14" s="396">
        <f>SUMIFS('Forecast Summary'!$E:$E,'Forecast Summary'!$A:$A, 'Analysis-School'!$A14,'Forecast Summary'!$C:$C, 'Analysis-School'!E$4,'Forecast Summary'!$D:$D, 'Analysis-School'!E$2)</f>
        <v>224</v>
      </c>
      <c r="F14" s="396">
        <f>SUMIFS('Forecast Summary'!$E:$E,'Forecast Summary'!$A:$A, 'Analysis-School'!$A14,'Forecast Summary'!$C:$C, 'Analysis-School'!F$4,'Forecast Summary'!$D:$D, 'Analysis-School'!F$2)</f>
        <v>242</v>
      </c>
      <c r="G14" s="396">
        <f>SUMIFS('Forecast Summary'!$E:$E,'Forecast Summary'!$A:$A, 'Analysis-School'!$A14,'Forecast Summary'!$C:$C, 'Analysis-School'!G$4,'Forecast Summary'!$D:$D, 'Analysis-School'!G$2)</f>
        <v>204</v>
      </c>
      <c r="H14" s="396">
        <f>SUMIFS('Forecast Summary'!$E:$E,'Forecast Summary'!$A:$A, 'Analysis-School'!$A14,'Forecast Summary'!$C:$C, 'Analysis-School'!H$4,'Forecast Summary'!$D:$D, 'Analysis-School'!H$2)</f>
        <v>217</v>
      </c>
      <c r="I14" s="396">
        <v>228.06053832443831</v>
      </c>
      <c r="J14" s="396">
        <f>SUMIFS('Forecast Summary'!$E:$E,'Forecast Summary'!$A:$A, 'Analysis-School'!$A14,'Forecast Summary'!$C:$C, 'Analysis-School'!J$4,'Forecast Summary'!$D:$D, 'Analysis-School'!J$2)</f>
        <v>239</v>
      </c>
      <c r="K14" s="396">
        <v>232.0697380734203</v>
      </c>
      <c r="L14" s="397">
        <f>SUMIFS('Forecast Summary'!$E:$E,'Forecast Summary'!$A:$A, 'Analysis-School'!$A14,'Forecast Summary'!$C:$C, 'Analysis-School'!L$4,'Forecast Summary'!$D:$D, 'Analysis-School'!L$2)</f>
        <v>227.04999999999998</v>
      </c>
      <c r="M14" s="398">
        <f t="shared" si="1"/>
        <v>4.6313364055299511E-2</v>
      </c>
      <c r="O14" s="395" t="s">
        <v>1889</v>
      </c>
      <c r="P14" s="396">
        <f>SUMIFS('Forecast Summary'!$F:$F,'Forecast Summary'!$A:$A, 'Analysis-School'!$A14,'Forecast Summary'!$C:$C, 'Analysis-School'!P$4,'Forecast Summary'!$D:$D, 'Analysis-School'!P$2)</f>
        <v>132</v>
      </c>
      <c r="Q14" s="396">
        <f>SUMIFS('Forecast Summary'!$F:$F,'Forecast Summary'!$A:$A, 'Analysis-School'!$A14,'Forecast Summary'!$C:$C, 'Analysis-School'!Q$4,'Forecast Summary'!$D:$D, 'Analysis-School'!Q$2)</f>
        <v>115</v>
      </c>
      <c r="R14" s="396">
        <f>SUMIFS('Forecast Summary'!$F:$F,'Forecast Summary'!$A:$A, 'Analysis-School'!$A14,'Forecast Summary'!$C:$C, 'Analysis-School'!R$4,'Forecast Summary'!$D:$D, 'Analysis-School'!R$2)</f>
        <v>132</v>
      </c>
      <c r="S14" s="396">
        <f>SUMIFS('Forecast Summary'!$F:$F,'Forecast Summary'!$A:$A, 'Analysis-School'!$A14,'Forecast Summary'!$C:$C, 'Analysis-School'!S$4,'Forecast Summary'!$D:$D, 'Analysis-School'!S$2)</f>
        <v>143</v>
      </c>
      <c r="T14" s="396">
        <f>SUMIFS('Forecast Summary'!$F:$F,'Forecast Summary'!$A:$A, 'Analysis-School'!$A14,'Forecast Summary'!$C:$C, 'Analysis-School'!T$4,'Forecast Summary'!$D:$D, 'Analysis-School'!T$2)</f>
        <v>131</v>
      </c>
      <c r="U14" s="396">
        <f>SUMIFS('Forecast Summary'!$F:$F,'Forecast Summary'!$A:$A, 'Analysis-School'!$A14,'Forecast Summary'!$C:$C, 'Analysis-School'!U$4,'Forecast Summary'!$D:$D, 'Analysis-School'!U$2)</f>
        <v>112</v>
      </c>
      <c r="V14" s="396">
        <v>123.20000000000002</v>
      </c>
      <c r="W14" s="396">
        <f>SUMIFS('Forecast Summary'!$F:$F,'Forecast Summary'!$A:$A, 'Analysis-School'!$A14,'Forecast Summary'!$C:$C, 'Analysis-School'!W$4,'Forecast Summary'!$D:$D, 'Analysis-School'!W$2)</f>
        <v>115</v>
      </c>
      <c r="X14" s="396">
        <v>124.90472832117923</v>
      </c>
      <c r="Y14" s="397">
        <f>SUMIFS('Forecast Summary'!$F:$F,'Forecast Summary'!$A:$A, 'Analysis-School'!$A14,'Forecast Summary'!$C:$C, 'Analysis-School'!Y$4,'Forecast Summary'!$D:$D, 'Analysis-School'!Y$2)</f>
        <v>126</v>
      </c>
      <c r="Z14" s="398">
        <f t="shared" si="2"/>
        <v>0.125</v>
      </c>
      <c r="AB14" s="395" t="s">
        <v>1889</v>
      </c>
      <c r="AC14" s="396">
        <f>SUMIFS('Forecast Summary'!$J:$J,'Forecast Summary'!$A:$A, 'Analysis-School'!$A14,'Forecast Summary'!$C:$C, 'Analysis-School'!AC$4,'Forecast Summary'!$D:$D, 'Analysis-School'!AC$2)</f>
        <v>0</v>
      </c>
      <c r="AD14" s="396">
        <f>SUMIFS('Forecast Summary'!$J:$J,'Forecast Summary'!$A:$A, 'Analysis-School'!$A14,'Forecast Summary'!$C:$C, 'Analysis-School'!AD$4,'Forecast Summary'!$D:$D, 'Analysis-School'!AD$2)</f>
        <v>0</v>
      </c>
      <c r="AE14" s="396">
        <f>SUMIFS('Forecast Summary'!$J:$J,'Forecast Summary'!$A:$A, 'Analysis-School'!$A14,'Forecast Summary'!$C:$C, 'Analysis-School'!AE$4,'Forecast Summary'!$D:$D, 'Analysis-School'!AE$2)</f>
        <v>0</v>
      </c>
      <c r="AF14" s="396">
        <f>SUMIFS('Forecast Summary'!$J:$J,'Forecast Summary'!$A:$A, 'Analysis-School'!$A14,'Forecast Summary'!$C:$C, 'Analysis-School'!AF$4,'Forecast Summary'!$D:$D, 'Analysis-School'!AF$2)</f>
        <v>0</v>
      </c>
      <c r="AG14" s="396">
        <f>SUMIFS('Forecast Summary'!$J:$J,'Forecast Summary'!$A:$A, 'Analysis-School'!$A14,'Forecast Summary'!$C:$C, 'Analysis-School'!AG$4,'Forecast Summary'!$D:$D, 'Analysis-School'!AG$2)</f>
        <v>0</v>
      </c>
      <c r="AH14" s="396">
        <f>SUMIFS('Forecast Summary'!$J:$J,'Forecast Summary'!$A:$A, 'Analysis-School'!$A14,'Forecast Summary'!$C:$C, 'Analysis-School'!AH$4,'Forecast Summary'!$D:$D, 'Analysis-School'!AH$2)</f>
        <v>0</v>
      </c>
      <c r="AI14" s="396">
        <v>0</v>
      </c>
      <c r="AJ14" s="396">
        <f>SUMIFS('Forecast Summary'!$J:$J,'Forecast Summary'!$A:$A, 'Analysis-School'!$A14,'Forecast Summary'!$C:$C, 'Analysis-School'!AJ$4,'Forecast Summary'!$D:$D, 'Analysis-School'!AJ$2)</f>
        <v>0</v>
      </c>
      <c r="AK14" s="396">
        <v>0</v>
      </c>
      <c r="AL14" s="397">
        <f>SUMIFS('Forecast Summary'!$J:$J,'Forecast Summary'!$A:$A, 'Analysis-School'!$A14,'Forecast Summary'!$C:$C, 'Analysis-School'!AL$4,'Forecast Summary'!$D:$D, 'Analysis-School'!AL$2)</f>
        <v>0</v>
      </c>
      <c r="AM14" s="398" t="str">
        <f t="shared" si="0"/>
        <v>NA</v>
      </c>
    </row>
    <row r="15" spans="1:64">
      <c r="A15" s="18" t="s">
        <v>67</v>
      </c>
      <c r="B15" s="390" t="s">
        <v>1932</v>
      </c>
      <c r="C15" s="391">
        <f>SUMIFS('Forecast Summary'!$E:$E,'Forecast Summary'!$A:$A, 'Analysis-School'!$A15,'Forecast Summary'!$C:$C, 'Analysis-School'!C$4,'Forecast Summary'!$D:$D, 'Analysis-School'!C$2)</f>
        <v>538</v>
      </c>
      <c r="D15" s="391">
        <f>SUMIFS('Forecast Summary'!$E:$E,'Forecast Summary'!$A:$A, 'Analysis-School'!$A15,'Forecast Summary'!$C:$C, 'Analysis-School'!D$4,'Forecast Summary'!$D:$D, 'Analysis-School'!D$2)</f>
        <v>494</v>
      </c>
      <c r="E15" s="391">
        <f>SUMIFS('Forecast Summary'!$E:$E,'Forecast Summary'!$A:$A, 'Analysis-School'!$A15,'Forecast Summary'!$C:$C, 'Analysis-School'!E$4,'Forecast Summary'!$D:$D, 'Analysis-School'!E$2)</f>
        <v>707</v>
      </c>
      <c r="F15" s="391">
        <f>SUMIFS('Forecast Summary'!$E:$E,'Forecast Summary'!$A:$A, 'Analysis-School'!$A15,'Forecast Summary'!$C:$C, 'Analysis-School'!F$4,'Forecast Summary'!$D:$D, 'Analysis-School'!F$2)</f>
        <v>437</v>
      </c>
      <c r="G15" s="391">
        <f>SUMIFS('Forecast Summary'!$E:$E,'Forecast Summary'!$A:$A, 'Analysis-School'!$A15,'Forecast Summary'!$C:$C, 'Analysis-School'!G$4,'Forecast Summary'!$D:$D, 'Analysis-School'!G$2)</f>
        <v>432</v>
      </c>
      <c r="H15" s="391">
        <f>SUMIFS('Forecast Summary'!$E:$E,'Forecast Summary'!$A:$A, 'Analysis-School'!$A15,'Forecast Summary'!$C:$C, 'Analysis-School'!H$4,'Forecast Summary'!$D:$D, 'Analysis-School'!H$2)</f>
        <v>508</v>
      </c>
      <c r="I15" s="391">
        <v>482.59999999999997</v>
      </c>
      <c r="J15" s="391">
        <f>SUMIFS('Forecast Summary'!$E:$E,'Forecast Summary'!$A:$A, 'Analysis-School'!$A15,'Forecast Summary'!$C:$C, 'Analysis-School'!J$4,'Forecast Summary'!$D:$D, 'Analysis-School'!J$2)</f>
        <v>588</v>
      </c>
      <c r="K15" s="391">
        <v>458.46999999999997</v>
      </c>
      <c r="L15" s="392">
        <f>SUMIFS('Forecast Summary'!$E:$E,'Forecast Summary'!$A:$A, 'Analysis-School'!$A15,'Forecast Summary'!$C:$C, 'Analysis-School'!L$4,'Forecast Summary'!$D:$D, 'Analysis-School'!L$2)</f>
        <v>558.6</v>
      </c>
      <c r="M15" s="393">
        <f t="shared" si="1"/>
        <v>9.9606299212598559E-2</v>
      </c>
      <c r="N15" s="394"/>
      <c r="O15" s="390" t="s">
        <v>1932</v>
      </c>
      <c r="P15" s="391">
        <f>SUMIFS('Forecast Summary'!$F:$F,'Forecast Summary'!$A:$A, 'Analysis-School'!$A15,'Forecast Summary'!$C:$C, 'Analysis-School'!P$4,'Forecast Summary'!$D:$D, 'Analysis-School'!P$2)</f>
        <v>384</v>
      </c>
      <c r="Q15" s="391">
        <f>SUMIFS('Forecast Summary'!$F:$F,'Forecast Summary'!$A:$A, 'Analysis-School'!$A15,'Forecast Summary'!$C:$C, 'Analysis-School'!Q$4,'Forecast Summary'!$D:$D, 'Analysis-School'!Q$2)</f>
        <v>370</v>
      </c>
      <c r="R15" s="391">
        <f>SUMIFS('Forecast Summary'!$F:$F,'Forecast Summary'!$A:$A, 'Analysis-School'!$A15,'Forecast Summary'!$C:$C, 'Analysis-School'!R$4,'Forecast Summary'!$D:$D, 'Analysis-School'!R$2)</f>
        <v>354</v>
      </c>
      <c r="S15" s="391">
        <f>SUMIFS('Forecast Summary'!$F:$F,'Forecast Summary'!$A:$A, 'Analysis-School'!$A15,'Forecast Summary'!$C:$C, 'Analysis-School'!S$4,'Forecast Summary'!$D:$D, 'Analysis-School'!S$2)</f>
        <v>378</v>
      </c>
      <c r="T15" s="391">
        <f>SUMIFS('Forecast Summary'!$F:$F,'Forecast Summary'!$A:$A, 'Analysis-School'!$A15,'Forecast Summary'!$C:$C, 'Analysis-School'!T$4,'Forecast Summary'!$D:$D, 'Analysis-School'!T$2)</f>
        <v>332</v>
      </c>
      <c r="U15" s="391">
        <f>SUMIFS('Forecast Summary'!$F:$F,'Forecast Summary'!$A:$A, 'Analysis-School'!$A15,'Forecast Summary'!$C:$C, 'Analysis-School'!U$4,'Forecast Summary'!$D:$D, 'Analysis-School'!U$2)</f>
        <v>328</v>
      </c>
      <c r="V15" s="391">
        <v>320.5141444626816</v>
      </c>
      <c r="W15" s="391">
        <f>SUMIFS('Forecast Summary'!$F:$F,'Forecast Summary'!$A:$A, 'Analysis-School'!$A15,'Forecast Summary'!$C:$C, 'Analysis-School'!W$4,'Forecast Summary'!$D:$D, 'Analysis-School'!W$2)</f>
        <v>271</v>
      </c>
      <c r="X15" s="391">
        <v>309.93325234770793</v>
      </c>
      <c r="Y15" s="392">
        <f>SUMIFS('Forecast Summary'!$F:$F,'Forecast Summary'!$A:$A, 'Analysis-School'!$A15,'Forecast Summary'!$C:$C, 'Analysis-School'!Y$4,'Forecast Summary'!$D:$D, 'Analysis-School'!Y$2)</f>
        <v>277</v>
      </c>
      <c r="Z15" s="393">
        <f t="shared" si="2"/>
        <v>-0.15548780487804881</v>
      </c>
      <c r="AA15" s="394"/>
      <c r="AB15" s="390" t="s">
        <v>1932</v>
      </c>
      <c r="AC15" s="391">
        <f>SUMIFS('Forecast Summary'!$J:$J,'Forecast Summary'!$A:$A, 'Analysis-School'!$A15,'Forecast Summary'!$C:$C, 'Analysis-School'!AC$4,'Forecast Summary'!$D:$D, 'Analysis-School'!AC$2)</f>
        <v>0</v>
      </c>
      <c r="AD15" s="391">
        <f>SUMIFS('Forecast Summary'!$J:$J,'Forecast Summary'!$A:$A, 'Analysis-School'!$A15,'Forecast Summary'!$C:$C, 'Analysis-School'!AD$4,'Forecast Summary'!$D:$D, 'Analysis-School'!AD$2)</f>
        <v>0</v>
      </c>
      <c r="AE15" s="391">
        <f>SUMIFS('Forecast Summary'!$J:$J,'Forecast Summary'!$A:$A, 'Analysis-School'!$A15,'Forecast Summary'!$C:$C, 'Analysis-School'!AE$4,'Forecast Summary'!$D:$D, 'Analysis-School'!AE$2)</f>
        <v>0</v>
      </c>
      <c r="AF15" s="391">
        <f>SUMIFS('Forecast Summary'!$J:$J,'Forecast Summary'!$A:$A, 'Analysis-School'!$A15,'Forecast Summary'!$C:$C, 'Analysis-School'!AF$4,'Forecast Summary'!$D:$D, 'Analysis-School'!AF$2)</f>
        <v>0</v>
      </c>
      <c r="AG15" s="391">
        <f>SUMIFS('Forecast Summary'!$J:$J,'Forecast Summary'!$A:$A, 'Analysis-School'!$A15,'Forecast Summary'!$C:$C, 'Analysis-School'!AG$4,'Forecast Summary'!$D:$D, 'Analysis-School'!AG$2)</f>
        <v>0</v>
      </c>
      <c r="AH15" s="391">
        <f>SUMIFS('Forecast Summary'!$J:$J,'Forecast Summary'!$A:$A, 'Analysis-School'!$A15,'Forecast Summary'!$C:$C, 'Analysis-School'!AH$4,'Forecast Summary'!$D:$D, 'Analysis-School'!AH$2)</f>
        <v>0</v>
      </c>
      <c r="AI15" s="391">
        <v>0</v>
      </c>
      <c r="AJ15" s="391">
        <f>SUMIFS('Forecast Summary'!$J:$J,'Forecast Summary'!$A:$A, 'Analysis-School'!$A15,'Forecast Summary'!$C:$C, 'Analysis-School'!AJ$4,'Forecast Summary'!$D:$D, 'Analysis-School'!AJ$2)</f>
        <v>0</v>
      </c>
      <c r="AK15" s="391">
        <v>0</v>
      </c>
      <c r="AL15" s="392">
        <f>SUMIFS('Forecast Summary'!$J:$J,'Forecast Summary'!$A:$A, 'Analysis-School'!$A15,'Forecast Summary'!$C:$C, 'Analysis-School'!AL$4,'Forecast Summary'!$D:$D, 'Analysis-School'!AL$2)</f>
        <v>0</v>
      </c>
      <c r="AM15" s="393" t="str">
        <f t="shared" si="0"/>
        <v>NA</v>
      </c>
    </row>
    <row r="16" spans="1:64">
      <c r="A16" s="18" t="s">
        <v>69</v>
      </c>
      <c r="B16" s="395" t="s">
        <v>1890</v>
      </c>
      <c r="C16" s="396">
        <f>SUMIFS('Forecast Summary'!$E:$E,'Forecast Summary'!$A:$A, 'Analysis-School'!$A16,'Forecast Summary'!$C:$C, 'Analysis-School'!C$4,'Forecast Summary'!$D:$D, 'Analysis-School'!C$2)</f>
        <v>416</v>
      </c>
      <c r="D16" s="396">
        <f>SUMIFS('Forecast Summary'!$E:$E,'Forecast Summary'!$A:$A, 'Analysis-School'!$A16,'Forecast Summary'!$C:$C, 'Analysis-School'!D$4,'Forecast Summary'!$D:$D, 'Analysis-School'!D$2)</f>
        <v>472</v>
      </c>
      <c r="E16" s="396">
        <f>SUMIFS('Forecast Summary'!$E:$E,'Forecast Summary'!$A:$A, 'Analysis-School'!$A16,'Forecast Summary'!$C:$C, 'Analysis-School'!E$4,'Forecast Summary'!$D:$D, 'Analysis-School'!E$2)</f>
        <v>559</v>
      </c>
      <c r="F16" s="396">
        <f>SUMIFS('Forecast Summary'!$E:$E,'Forecast Summary'!$A:$A, 'Analysis-School'!$A16,'Forecast Summary'!$C:$C, 'Analysis-School'!F$4,'Forecast Summary'!$D:$D, 'Analysis-School'!F$2)</f>
        <v>530</v>
      </c>
      <c r="G16" s="396">
        <f>SUMIFS('Forecast Summary'!$E:$E,'Forecast Summary'!$A:$A, 'Analysis-School'!$A16,'Forecast Summary'!$C:$C, 'Analysis-School'!G$4,'Forecast Summary'!$D:$D, 'Analysis-School'!G$2)</f>
        <v>450</v>
      </c>
      <c r="H16" s="396">
        <f>SUMIFS('Forecast Summary'!$E:$E,'Forecast Summary'!$A:$A, 'Analysis-School'!$A16,'Forecast Summary'!$C:$C, 'Analysis-School'!H$4,'Forecast Summary'!$D:$D, 'Analysis-School'!H$2)</f>
        <v>466</v>
      </c>
      <c r="I16" s="396">
        <v>463.65046653429016</v>
      </c>
      <c r="J16" s="396">
        <f>SUMIFS('Forecast Summary'!$E:$E,'Forecast Summary'!$A:$A, 'Analysis-School'!$A16,'Forecast Summary'!$C:$C, 'Analysis-School'!J$4,'Forecast Summary'!$D:$D, 'Analysis-School'!J$2)</f>
        <v>495</v>
      </c>
      <c r="K16" s="396">
        <v>462.23824313162589</v>
      </c>
      <c r="L16" s="397">
        <f>SUMIFS('Forecast Summary'!$E:$E,'Forecast Summary'!$A:$A, 'Analysis-School'!$A16,'Forecast Summary'!$C:$C, 'Analysis-School'!L$4,'Forecast Summary'!$D:$D, 'Analysis-School'!L$2)</f>
        <v>484</v>
      </c>
      <c r="M16" s="398">
        <f t="shared" si="1"/>
        <v>3.8626609442059978E-2</v>
      </c>
      <c r="O16" s="395" t="s">
        <v>1890</v>
      </c>
      <c r="P16" s="396">
        <f>SUMIFS('Forecast Summary'!$F:$F,'Forecast Summary'!$A:$A, 'Analysis-School'!$A16,'Forecast Summary'!$C:$C, 'Analysis-School'!P$4,'Forecast Summary'!$D:$D, 'Analysis-School'!P$2)</f>
        <v>266</v>
      </c>
      <c r="Q16" s="396">
        <f>SUMIFS('Forecast Summary'!$F:$F,'Forecast Summary'!$A:$A, 'Analysis-School'!$A16,'Forecast Summary'!$C:$C, 'Analysis-School'!Q$4,'Forecast Summary'!$D:$D, 'Analysis-School'!Q$2)</f>
        <v>311</v>
      </c>
      <c r="R16" s="396">
        <f>SUMIFS('Forecast Summary'!$F:$F,'Forecast Summary'!$A:$A, 'Analysis-School'!$A16,'Forecast Summary'!$C:$C, 'Analysis-School'!R$4,'Forecast Summary'!$D:$D, 'Analysis-School'!R$2)</f>
        <v>308</v>
      </c>
      <c r="S16" s="396">
        <f>SUMIFS('Forecast Summary'!$F:$F,'Forecast Summary'!$A:$A, 'Analysis-School'!$A16,'Forecast Summary'!$C:$C, 'Analysis-School'!S$4,'Forecast Summary'!$D:$D, 'Analysis-School'!S$2)</f>
        <v>322</v>
      </c>
      <c r="T16" s="396">
        <f>SUMIFS('Forecast Summary'!$F:$F,'Forecast Summary'!$A:$A, 'Analysis-School'!$A16,'Forecast Summary'!$C:$C, 'Analysis-School'!T$4,'Forecast Summary'!$D:$D, 'Analysis-School'!T$2)</f>
        <v>322</v>
      </c>
      <c r="U16" s="396">
        <f>SUMIFS('Forecast Summary'!$F:$F,'Forecast Summary'!$A:$A, 'Analysis-School'!$A16,'Forecast Summary'!$C:$C, 'Analysis-School'!U$4,'Forecast Summary'!$D:$D, 'Analysis-School'!U$2)</f>
        <v>288</v>
      </c>
      <c r="V16" s="396">
        <v>292.26321968808037</v>
      </c>
      <c r="W16" s="396">
        <f>SUMIFS('Forecast Summary'!$F:$F,'Forecast Summary'!$A:$A, 'Analysis-School'!$A16,'Forecast Summary'!$C:$C, 'Analysis-School'!W$4,'Forecast Summary'!$D:$D, 'Analysis-School'!W$2)</f>
        <v>302</v>
      </c>
      <c r="X16" s="396">
        <v>293.85919551980209</v>
      </c>
      <c r="Y16" s="397">
        <f>SUMIFS('Forecast Summary'!$F:$F,'Forecast Summary'!$A:$A, 'Analysis-School'!$A16,'Forecast Summary'!$C:$C, 'Analysis-School'!Y$4,'Forecast Summary'!$D:$D, 'Analysis-School'!Y$2)</f>
        <v>303</v>
      </c>
      <c r="Z16" s="398">
        <f t="shared" si="2"/>
        <v>5.2083333333333259E-2</v>
      </c>
      <c r="AB16" s="395" t="s">
        <v>1890</v>
      </c>
      <c r="AC16" s="396">
        <f>SUMIFS('Forecast Summary'!$J:$J,'Forecast Summary'!$A:$A, 'Analysis-School'!$A16,'Forecast Summary'!$C:$C, 'Analysis-School'!AC$4,'Forecast Summary'!$D:$D, 'Analysis-School'!AC$2)</f>
        <v>0</v>
      </c>
      <c r="AD16" s="396">
        <f>SUMIFS('Forecast Summary'!$J:$J,'Forecast Summary'!$A:$A, 'Analysis-School'!$A16,'Forecast Summary'!$C:$C, 'Analysis-School'!AD$4,'Forecast Summary'!$D:$D, 'Analysis-School'!AD$2)</f>
        <v>0</v>
      </c>
      <c r="AE16" s="396">
        <f>SUMIFS('Forecast Summary'!$J:$J,'Forecast Summary'!$A:$A, 'Analysis-School'!$A16,'Forecast Summary'!$C:$C, 'Analysis-School'!AE$4,'Forecast Summary'!$D:$D, 'Analysis-School'!AE$2)</f>
        <v>0</v>
      </c>
      <c r="AF16" s="396">
        <f>SUMIFS('Forecast Summary'!$J:$J,'Forecast Summary'!$A:$A, 'Analysis-School'!$A16,'Forecast Summary'!$C:$C, 'Analysis-School'!AF$4,'Forecast Summary'!$D:$D, 'Analysis-School'!AF$2)</f>
        <v>0</v>
      </c>
      <c r="AG16" s="396">
        <f>SUMIFS('Forecast Summary'!$J:$J,'Forecast Summary'!$A:$A, 'Analysis-School'!$A16,'Forecast Summary'!$C:$C, 'Analysis-School'!AG$4,'Forecast Summary'!$D:$D, 'Analysis-School'!AG$2)</f>
        <v>0</v>
      </c>
      <c r="AH16" s="396">
        <f>SUMIFS('Forecast Summary'!$J:$J,'Forecast Summary'!$A:$A, 'Analysis-School'!$A16,'Forecast Summary'!$C:$C, 'Analysis-School'!AH$4,'Forecast Summary'!$D:$D, 'Analysis-School'!AH$2)</f>
        <v>0</v>
      </c>
      <c r="AI16" s="396">
        <v>0</v>
      </c>
      <c r="AJ16" s="396">
        <f>SUMIFS('Forecast Summary'!$J:$J,'Forecast Summary'!$A:$A, 'Analysis-School'!$A16,'Forecast Summary'!$C:$C, 'Analysis-School'!AJ$4,'Forecast Summary'!$D:$D, 'Analysis-School'!AJ$2)</f>
        <v>0</v>
      </c>
      <c r="AK16" s="396">
        <v>0</v>
      </c>
      <c r="AL16" s="397">
        <f>SUMIFS('Forecast Summary'!$J:$J,'Forecast Summary'!$A:$A, 'Analysis-School'!$A16,'Forecast Summary'!$C:$C, 'Analysis-School'!AL$4,'Forecast Summary'!$D:$D, 'Analysis-School'!AL$2)</f>
        <v>0</v>
      </c>
      <c r="AM16" s="398" t="str">
        <f t="shared" si="0"/>
        <v>NA</v>
      </c>
    </row>
    <row r="17" spans="1:39">
      <c r="A17" s="18" t="s">
        <v>71</v>
      </c>
      <c r="B17" s="390" t="s">
        <v>1891</v>
      </c>
      <c r="C17" s="391">
        <f>SUMIFS('Forecast Summary'!$E:$E,'Forecast Summary'!$A:$A, 'Analysis-School'!$A17,'Forecast Summary'!$C:$C, 'Analysis-School'!C$4,'Forecast Summary'!$D:$D, 'Analysis-School'!C$2)</f>
        <v>1191</v>
      </c>
      <c r="D17" s="391">
        <f>SUMIFS('Forecast Summary'!$E:$E,'Forecast Summary'!$A:$A, 'Analysis-School'!$A17,'Forecast Summary'!$C:$C, 'Analysis-School'!D$4,'Forecast Summary'!$D:$D, 'Analysis-School'!D$2)</f>
        <v>1690</v>
      </c>
      <c r="E17" s="391">
        <f>SUMIFS('Forecast Summary'!$E:$E,'Forecast Summary'!$A:$A, 'Analysis-School'!$A17,'Forecast Summary'!$C:$C, 'Analysis-School'!E$4,'Forecast Summary'!$D:$D, 'Analysis-School'!E$2)</f>
        <v>2168</v>
      </c>
      <c r="F17" s="391">
        <f>SUMIFS('Forecast Summary'!$E:$E,'Forecast Summary'!$A:$A, 'Analysis-School'!$A17,'Forecast Summary'!$C:$C, 'Analysis-School'!F$4,'Forecast Summary'!$D:$D, 'Analysis-School'!F$2)</f>
        <v>2648</v>
      </c>
      <c r="G17" s="391">
        <f>SUMIFS('Forecast Summary'!$E:$E,'Forecast Summary'!$A:$A, 'Analysis-School'!$A17,'Forecast Summary'!$C:$C, 'Analysis-School'!G$4,'Forecast Summary'!$D:$D, 'Analysis-School'!G$2)</f>
        <v>2648</v>
      </c>
      <c r="H17" s="391">
        <f>SUMIFS('Forecast Summary'!$E:$E,'Forecast Summary'!$A:$A, 'Analysis-School'!$A17,'Forecast Summary'!$C:$C, 'Analysis-School'!H$4,'Forecast Summary'!$D:$D, 'Analysis-School'!H$2)</f>
        <v>2637</v>
      </c>
      <c r="I17" s="391">
        <v>2900.7000000000003</v>
      </c>
      <c r="J17" s="391">
        <f>SUMIFS('Forecast Summary'!$E:$E,'Forecast Summary'!$A:$A, 'Analysis-School'!$A17,'Forecast Summary'!$C:$C, 'Analysis-School'!J$4,'Forecast Summary'!$D:$D, 'Analysis-School'!J$2)</f>
        <v>3074</v>
      </c>
      <c r="K17" s="391">
        <v>3190.7700000000004</v>
      </c>
      <c r="L17" s="392">
        <f>SUMIFS('Forecast Summary'!$E:$E,'Forecast Summary'!$A:$A, 'Analysis-School'!$A17,'Forecast Summary'!$C:$C, 'Analysis-School'!L$4,'Forecast Summary'!$D:$D, 'Analysis-School'!L$2)</f>
        <v>3074</v>
      </c>
      <c r="M17" s="393">
        <f t="shared" si="1"/>
        <v>0.16571861964353429</v>
      </c>
      <c r="N17" s="394"/>
      <c r="O17" s="390" t="s">
        <v>1891</v>
      </c>
      <c r="P17" s="391">
        <f>SUMIFS('Forecast Summary'!$F:$F,'Forecast Summary'!$A:$A, 'Analysis-School'!$A17,'Forecast Summary'!$C:$C, 'Analysis-School'!P$4,'Forecast Summary'!$D:$D, 'Analysis-School'!P$2)</f>
        <v>2963</v>
      </c>
      <c r="Q17" s="391">
        <f>SUMIFS('Forecast Summary'!$F:$F,'Forecast Summary'!$A:$A, 'Analysis-School'!$A17,'Forecast Summary'!$C:$C, 'Analysis-School'!Q$4,'Forecast Summary'!$D:$D, 'Analysis-School'!Q$2)</f>
        <v>3171</v>
      </c>
      <c r="R17" s="391">
        <f>SUMIFS('Forecast Summary'!$F:$F,'Forecast Summary'!$A:$A, 'Analysis-School'!$A17,'Forecast Summary'!$C:$C, 'Analysis-School'!R$4,'Forecast Summary'!$D:$D, 'Analysis-School'!R$2)</f>
        <v>3514</v>
      </c>
      <c r="S17" s="391">
        <f>SUMIFS('Forecast Summary'!$F:$F,'Forecast Summary'!$A:$A, 'Analysis-School'!$A17,'Forecast Summary'!$C:$C, 'Analysis-School'!S$4,'Forecast Summary'!$D:$D, 'Analysis-School'!S$2)</f>
        <v>3366</v>
      </c>
      <c r="T17" s="391">
        <f>SUMIFS('Forecast Summary'!$F:$F,'Forecast Summary'!$A:$A, 'Analysis-School'!$A17,'Forecast Summary'!$C:$C, 'Analysis-School'!T$4,'Forecast Summary'!$D:$D, 'Analysis-School'!T$2)</f>
        <v>3511</v>
      </c>
      <c r="U17" s="391">
        <f>SUMIFS('Forecast Summary'!$F:$F,'Forecast Summary'!$A:$A, 'Analysis-School'!$A17,'Forecast Summary'!$C:$C, 'Analysis-School'!U$4,'Forecast Summary'!$D:$D, 'Analysis-School'!U$2)</f>
        <v>3394</v>
      </c>
      <c r="V17" s="391">
        <v>3510.4264947809484</v>
      </c>
      <c r="W17" s="391">
        <f>SUMIFS('Forecast Summary'!$F:$F,'Forecast Summary'!$A:$A, 'Analysis-School'!$A17,'Forecast Summary'!$C:$C, 'Analysis-School'!W$4,'Forecast Summary'!$D:$D, 'Analysis-School'!W$2)</f>
        <v>3305</v>
      </c>
      <c r="X17" s="391">
        <v>3582.0026023641835</v>
      </c>
      <c r="Y17" s="392">
        <f>SUMIFS('Forecast Summary'!$F:$F,'Forecast Summary'!$A:$A, 'Analysis-School'!$A17,'Forecast Summary'!$C:$C, 'Analysis-School'!Y$4,'Forecast Summary'!$D:$D, 'Analysis-School'!Y$2)</f>
        <v>3312</v>
      </c>
      <c r="Z17" s="393">
        <f t="shared" si="2"/>
        <v>-2.416028285209193E-2</v>
      </c>
      <c r="AA17" s="394"/>
      <c r="AB17" s="390" t="s">
        <v>1891</v>
      </c>
      <c r="AC17" s="391">
        <f>SUMIFS('Forecast Summary'!$J:$J,'Forecast Summary'!$A:$A, 'Analysis-School'!$A17,'Forecast Summary'!$C:$C, 'Analysis-School'!AC$4,'Forecast Summary'!$D:$D, 'Analysis-School'!AC$2)</f>
        <v>0</v>
      </c>
      <c r="AD17" s="391">
        <f>SUMIFS('Forecast Summary'!$J:$J,'Forecast Summary'!$A:$A, 'Analysis-School'!$A17,'Forecast Summary'!$C:$C, 'Analysis-School'!AD$4,'Forecast Summary'!$D:$D, 'Analysis-School'!AD$2)</f>
        <v>0</v>
      </c>
      <c r="AE17" s="391">
        <f>SUMIFS('Forecast Summary'!$J:$J,'Forecast Summary'!$A:$A, 'Analysis-School'!$A17,'Forecast Summary'!$C:$C, 'Analysis-School'!AE$4,'Forecast Summary'!$D:$D, 'Analysis-School'!AE$2)</f>
        <v>0</v>
      </c>
      <c r="AF17" s="391">
        <f>SUMIFS('Forecast Summary'!$J:$J,'Forecast Summary'!$A:$A, 'Analysis-School'!$A17,'Forecast Summary'!$C:$C, 'Analysis-School'!AF$4,'Forecast Summary'!$D:$D, 'Analysis-School'!AF$2)</f>
        <v>0</v>
      </c>
      <c r="AG17" s="391">
        <f>SUMIFS('Forecast Summary'!$J:$J,'Forecast Summary'!$A:$A, 'Analysis-School'!$A17,'Forecast Summary'!$C:$C, 'Analysis-School'!AG$4,'Forecast Summary'!$D:$D, 'Analysis-School'!AG$2)</f>
        <v>8</v>
      </c>
      <c r="AH17" s="391">
        <f>SUMIFS('Forecast Summary'!$J:$J,'Forecast Summary'!$A:$A, 'Analysis-School'!$A17,'Forecast Summary'!$C:$C, 'Analysis-School'!AH$4,'Forecast Summary'!$D:$D, 'Analysis-School'!AH$2)</f>
        <v>0</v>
      </c>
      <c r="AI17" s="391">
        <v>4.3440872880721981</v>
      </c>
      <c r="AJ17" s="391">
        <f>SUMIFS('Forecast Summary'!$J:$J,'Forecast Summary'!$A:$A, 'Analysis-School'!$A17,'Forecast Summary'!$C:$C, 'Analysis-School'!AJ$4,'Forecast Summary'!$D:$D, 'Analysis-School'!AJ$2)</f>
        <v>0</v>
      </c>
      <c r="AK17" s="391">
        <v>4.7784960168794184</v>
      </c>
      <c r="AL17" s="392">
        <f>SUMIFS('Forecast Summary'!$J:$J,'Forecast Summary'!$A:$A, 'Analysis-School'!$A17,'Forecast Summary'!$C:$C, 'Analysis-School'!AL$4,'Forecast Summary'!$D:$D, 'Analysis-School'!AL$2)</f>
        <v>1</v>
      </c>
      <c r="AM17" s="393" t="str">
        <f t="shared" si="0"/>
        <v>NA</v>
      </c>
    </row>
    <row r="18" spans="1:39">
      <c r="A18" s="18" t="s">
        <v>73</v>
      </c>
      <c r="B18" s="395" t="s">
        <v>1933</v>
      </c>
      <c r="C18" s="396">
        <f>SUMIFS('Forecast Summary'!$E:$E,'Forecast Summary'!$A:$A, 'Analysis-School'!$A18,'Forecast Summary'!$C:$C, 'Analysis-School'!C$4,'Forecast Summary'!$D:$D, 'Analysis-School'!C$2)</f>
        <v>1172</v>
      </c>
      <c r="D18" s="396">
        <f>SUMIFS('Forecast Summary'!$E:$E,'Forecast Summary'!$A:$A, 'Analysis-School'!$A18,'Forecast Summary'!$C:$C, 'Analysis-School'!D$4,'Forecast Summary'!$D:$D, 'Analysis-School'!D$2)</f>
        <v>4390</v>
      </c>
      <c r="E18" s="396">
        <f>SUMIFS('Forecast Summary'!$E:$E,'Forecast Summary'!$A:$A, 'Analysis-School'!$A18,'Forecast Summary'!$C:$C, 'Analysis-School'!E$4,'Forecast Summary'!$D:$D, 'Analysis-School'!E$2)</f>
        <v>4499</v>
      </c>
      <c r="F18" s="396">
        <f>SUMIFS('Forecast Summary'!$E:$E,'Forecast Summary'!$A:$A, 'Analysis-School'!$A18,'Forecast Summary'!$C:$C, 'Analysis-School'!F$4,'Forecast Summary'!$D:$D, 'Analysis-School'!F$2)</f>
        <v>4597</v>
      </c>
      <c r="G18" s="396">
        <f>SUMIFS('Forecast Summary'!$E:$E,'Forecast Summary'!$A:$A, 'Analysis-School'!$A18,'Forecast Summary'!$C:$C, 'Analysis-School'!G$4,'Forecast Summary'!$D:$D, 'Analysis-School'!G$2)</f>
        <v>4521</v>
      </c>
      <c r="H18" s="396">
        <f>SUMIFS('Forecast Summary'!$E:$E,'Forecast Summary'!$A:$A, 'Analysis-School'!$A18,'Forecast Summary'!$C:$C, 'Analysis-School'!H$4,'Forecast Summary'!$D:$D, 'Analysis-School'!H$2)</f>
        <v>3364</v>
      </c>
      <c r="I18" s="396">
        <v>3635.6085380733384</v>
      </c>
      <c r="J18" s="396">
        <f>SUMIFS('Forecast Summary'!$E:$E,'Forecast Summary'!$A:$A, 'Analysis-School'!$A18,'Forecast Summary'!$C:$C, 'Analysis-School'!J$4,'Forecast Summary'!$D:$D, 'Analysis-School'!J$2)</f>
        <v>4874</v>
      </c>
      <c r="K18" s="396">
        <v>3775.2352059155796</v>
      </c>
      <c r="L18" s="397">
        <f>SUMIFS('Forecast Summary'!$E:$E,'Forecast Summary'!$A:$A, 'Analysis-School'!$A18,'Forecast Summary'!$C:$C, 'Analysis-School'!L$4,'Forecast Summary'!$D:$D, 'Analysis-School'!L$2)</f>
        <v>4630.3</v>
      </c>
      <c r="M18" s="398">
        <f t="shared" si="1"/>
        <v>0.37642687277051134</v>
      </c>
      <c r="O18" s="395" t="s">
        <v>1933</v>
      </c>
      <c r="P18" s="396">
        <f>SUMIFS('Forecast Summary'!$F:$F,'Forecast Summary'!$A:$A, 'Analysis-School'!$A18,'Forecast Summary'!$C:$C, 'Analysis-School'!P$4,'Forecast Summary'!$D:$D, 'Analysis-School'!P$2)</f>
        <v>5638</v>
      </c>
      <c r="Q18" s="396">
        <f>SUMIFS('Forecast Summary'!$F:$F,'Forecast Summary'!$A:$A, 'Analysis-School'!$A18,'Forecast Summary'!$C:$C, 'Analysis-School'!Q$4,'Forecast Summary'!$D:$D, 'Analysis-School'!Q$2)</f>
        <v>5681</v>
      </c>
      <c r="R18" s="396">
        <f>SUMIFS('Forecast Summary'!$F:$F,'Forecast Summary'!$A:$A, 'Analysis-School'!$A18,'Forecast Summary'!$C:$C, 'Analysis-School'!R$4,'Forecast Summary'!$D:$D, 'Analysis-School'!R$2)</f>
        <v>5790</v>
      </c>
      <c r="S18" s="396">
        <f>SUMIFS('Forecast Summary'!$F:$F,'Forecast Summary'!$A:$A, 'Analysis-School'!$A18,'Forecast Summary'!$C:$C, 'Analysis-School'!S$4,'Forecast Summary'!$D:$D, 'Analysis-School'!S$2)</f>
        <v>5963</v>
      </c>
      <c r="T18" s="396">
        <f>SUMIFS('Forecast Summary'!$F:$F,'Forecast Summary'!$A:$A, 'Analysis-School'!$A18,'Forecast Summary'!$C:$C, 'Analysis-School'!T$4,'Forecast Summary'!$D:$D, 'Analysis-School'!T$2)</f>
        <v>5680</v>
      </c>
      <c r="U18" s="396">
        <f>SUMIFS('Forecast Summary'!$F:$F,'Forecast Summary'!$A:$A, 'Analysis-School'!$A18,'Forecast Summary'!$C:$C, 'Analysis-School'!U$4,'Forecast Summary'!$D:$D, 'Analysis-School'!U$2)</f>
        <v>5136</v>
      </c>
      <c r="V18" s="396">
        <v>5097.7553213316896</v>
      </c>
      <c r="W18" s="396">
        <f>SUMIFS('Forecast Summary'!$F:$F,'Forecast Summary'!$A:$A, 'Analysis-School'!$A18,'Forecast Summary'!$C:$C, 'Analysis-School'!W$4,'Forecast Summary'!$D:$D, 'Analysis-School'!W$2)</f>
        <v>5119</v>
      </c>
      <c r="X18" s="396">
        <v>5012.4382334196616</v>
      </c>
      <c r="Y18" s="397">
        <f>SUMIFS('Forecast Summary'!$F:$F,'Forecast Summary'!$A:$A, 'Analysis-School'!$A18,'Forecast Summary'!$C:$C, 'Analysis-School'!Y$4,'Forecast Summary'!$D:$D, 'Analysis-School'!Y$2)</f>
        <v>5126</v>
      </c>
      <c r="Z18" s="398">
        <f t="shared" si="2"/>
        <v>-1.9470404984424095E-3</v>
      </c>
      <c r="AB18" s="395" t="s">
        <v>1933</v>
      </c>
      <c r="AC18" s="396">
        <f>SUMIFS('Forecast Summary'!$J:$J,'Forecast Summary'!$A:$A, 'Analysis-School'!$A18,'Forecast Summary'!$C:$C, 'Analysis-School'!AC$4,'Forecast Summary'!$D:$D, 'Analysis-School'!AC$2)</f>
        <v>0</v>
      </c>
      <c r="AD18" s="396">
        <f>SUMIFS('Forecast Summary'!$J:$J,'Forecast Summary'!$A:$A, 'Analysis-School'!$A18,'Forecast Summary'!$C:$C, 'Analysis-School'!AD$4,'Forecast Summary'!$D:$D, 'Analysis-School'!AD$2)</f>
        <v>0</v>
      </c>
      <c r="AE18" s="396">
        <f>SUMIFS('Forecast Summary'!$J:$J,'Forecast Summary'!$A:$A, 'Analysis-School'!$A18,'Forecast Summary'!$C:$C, 'Analysis-School'!AE$4,'Forecast Summary'!$D:$D, 'Analysis-School'!AE$2)</f>
        <v>0</v>
      </c>
      <c r="AF18" s="396">
        <f>SUMIFS('Forecast Summary'!$J:$J,'Forecast Summary'!$A:$A, 'Analysis-School'!$A18,'Forecast Summary'!$C:$C, 'Analysis-School'!AF$4,'Forecast Summary'!$D:$D, 'Analysis-School'!AF$2)</f>
        <v>0</v>
      </c>
      <c r="AG18" s="396">
        <f>SUMIFS('Forecast Summary'!$J:$J,'Forecast Summary'!$A:$A, 'Analysis-School'!$A18,'Forecast Summary'!$C:$C, 'Analysis-School'!AG$4,'Forecast Summary'!$D:$D, 'Analysis-School'!AG$2)</f>
        <v>9</v>
      </c>
      <c r="AH18" s="396">
        <f>SUMIFS('Forecast Summary'!$J:$J,'Forecast Summary'!$A:$A, 'Analysis-School'!$A18,'Forecast Summary'!$C:$C, 'Analysis-School'!AH$4,'Forecast Summary'!$D:$D, 'Analysis-School'!AH$2)</f>
        <v>1</v>
      </c>
      <c r="AI18" s="396">
        <v>1.1000000000000001</v>
      </c>
      <c r="AJ18" s="396">
        <f>SUMIFS('Forecast Summary'!$J:$J,'Forecast Summary'!$A:$A, 'Analysis-School'!$A18,'Forecast Summary'!$C:$C, 'Analysis-School'!AJ$4,'Forecast Summary'!$D:$D, 'Analysis-School'!AJ$2)</f>
        <v>1</v>
      </c>
      <c r="AK18" s="396">
        <v>1.2100000000000002</v>
      </c>
      <c r="AL18" s="397">
        <f>SUMIFS('Forecast Summary'!$J:$J,'Forecast Summary'!$A:$A, 'Analysis-School'!$A18,'Forecast Summary'!$C:$C, 'Analysis-School'!AL$4,'Forecast Summary'!$D:$D, 'Analysis-School'!AL$2)</f>
        <v>1.1000000000000001</v>
      </c>
      <c r="AM18" s="398">
        <f t="shared" si="0"/>
        <v>0.10000000000000009</v>
      </c>
    </row>
    <row r="19" spans="1:39">
      <c r="A19" s="18" t="s">
        <v>75</v>
      </c>
      <c r="B19" s="390" t="s">
        <v>1892</v>
      </c>
      <c r="C19" s="391">
        <f>SUMIFS('Forecast Summary'!$E:$E,'Forecast Summary'!$A:$A, 'Analysis-School'!$A19,'Forecast Summary'!$C:$C, 'Analysis-School'!C$4,'Forecast Summary'!$D:$D, 'Analysis-School'!C$2)</f>
        <v>766</v>
      </c>
      <c r="D19" s="391">
        <f>SUMIFS('Forecast Summary'!$E:$E,'Forecast Summary'!$A:$A, 'Analysis-School'!$A19,'Forecast Summary'!$C:$C, 'Analysis-School'!D$4,'Forecast Summary'!$D:$D, 'Analysis-School'!D$2)</f>
        <v>787</v>
      </c>
      <c r="E19" s="391">
        <f>SUMIFS('Forecast Summary'!$E:$E,'Forecast Summary'!$A:$A, 'Analysis-School'!$A19,'Forecast Summary'!$C:$C, 'Analysis-School'!E$4,'Forecast Summary'!$D:$D, 'Analysis-School'!E$2)</f>
        <v>750</v>
      </c>
      <c r="F19" s="391">
        <f>SUMIFS('Forecast Summary'!$E:$E,'Forecast Summary'!$A:$A, 'Analysis-School'!$A19,'Forecast Summary'!$C:$C, 'Analysis-School'!F$4,'Forecast Summary'!$D:$D, 'Analysis-School'!F$2)</f>
        <v>797</v>
      </c>
      <c r="G19" s="391">
        <f>SUMIFS('Forecast Summary'!$E:$E,'Forecast Summary'!$A:$A, 'Analysis-School'!$A19,'Forecast Summary'!$C:$C, 'Analysis-School'!G$4,'Forecast Summary'!$D:$D, 'Analysis-School'!G$2)</f>
        <v>875</v>
      </c>
      <c r="H19" s="391">
        <f>SUMIFS('Forecast Summary'!$E:$E,'Forecast Summary'!$A:$A, 'Analysis-School'!$A19,'Forecast Summary'!$C:$C, 'Analysis-School'!H$4,'Forecast Summary'!$D:$D, 'Analysis-School'!H$2)</f>
        <v>841</v>
      </c>
      <c r="I19" s="391">
        <v>883.83259158816736</v>
      </c>
      <c r="J19" s="391">
        <f>SUMIFS('Forecast Summary'!$E:$E,'Forecast Summary'!$A:$A, 'Analysis-School'!$A19,'Forecast Summary'!$C:$C, 'Analysis-School'!J$4,'Forecast Summary'!$D:$D, 'Analysis-School'!J$2)</f>
        <v>838</v>
      </c>
      <c r="K19" s="391">
        <v>904.67971611159783</v>
      </c>
      <c r="L19" s="392">
        <f>SUMIFS('Forecast Summary'!$E:$E,'Forecast Summary'!$A:$A, 'Analysis-School'!$A19,'Forecast Summary'!$C:$C, 'Analysis-School'!L$4,'Forecast Summary'!$D:$D, 'Analysis-School'!L$2)</f>
        <v>840</v>
      </c>
      <c r="M19" s="393">
        <f t="shared" si="1"/>
        <v>-1.1890606420927874E-3</v>
      </c>
      <c r="N19" s="394"/>
      <c r="O19" s="390" t="s">
        <v>1892</v>
      </c>
      <c r="P19" s="391">
        <f>SUMIFS('Forecast Summary'!$F:$F,'Forecast Summary'!$A:$A, 'Analysis-School'!$A19,'Forecast Summary'!$C:$C, 'Analysis-School'!P$4,'Forecast Summary'!$D:$D, 'Analysis-School'!P$2)</f>
        <v>702</v>
      </c>
      <c r="Q19" s="391">
        <f>SUMIFS('Forecast Summary'!$F:$F,'Forecast Summary'!$A:$A, 'Analysis-School'!$A19,'Forecast Summary'!$C:$C, 'Analysis-School'!Q$4,'Forecast Summary'!$D:$D, 'Analysis-School'!Q$2)</f>
        <v>737</v>
      </c>
      <c r="R19" s="391">
        <f>SUMIFS('Forecast Summary'!$F:$F,'Forecast Summary'!$A:$A, 'Analysis-School'!$A19,'Forecast Summary'!$C:$C, 'Analysis-School'!R$4,'Forecast Summary'!$D:$D, 'Analysis-School'!R$2)</f>
        <v>757</v>
      </c>
      <c r="S19" s="391">
        <f>SUMIFS('Forecast Summary'!$F:$F,'Forecast Summary'!$A:$A, 'Analysis-School'!$A19,'Forecast Summary'!$C:$C, 'Analysis-School'!S$4,'Forecast Summary'!$D:$D, 'Analysis-School'!S$2)</f>
        <v>753</v>
      </c>
      <c r="T19" s="391">
        <f>SUMIFS('Forecast Summary'!$F:$F,'Forecast Summary'!$A:$A, 'Analysis-School'!$A19,'Forecast Summary'!$C:$C, 'Analysis-School'!T$4,'Forecast Summary'!$D:$D, 'Analysis-School'!T$2)</f>
        <v>680</v>
      </c>
      <c r="U19" s="391">
        <f>SUMIFS('Forecast Summary'!$F:$F,'Forecast Summary'!$A:$A, 'Analysis-School'!$A19,'Forecast Summary'!$C:$C, 'Analysis-School'!U$4,'Forecast Summary'!$D:$D, 'Analysis-School'!U$2)</f>
        <v>670</v>
      </c>
      <c r="V19" s="391">
        <v>655.48625003667235</v>
      </c>
      <c r="W19" s="391">
        <f>SUMIFS('Forecast Summary'!$F:$F,'Forecast Summary'!$A:$A, 'Analysis-School'!$A19,'Forecast Summary'!$C:$C, 'Analysis-School'!W$4,'Forecast Summary'!$D:$D, 'Analysis-School'!W$2)</f>
        <v>612</v>
      </c>
      <c r="X19" s="391">
        <v>641.67451736764042</v>
      </c>
      <c r="Y19" s="392">
        <f>SUMIFS('Forecast Summary'!$F:$F,'Forecast Summary'!$A:$A, 'Analysis-School'!$A19,'Forecast Summary'!$C:$C, 'Analysis-School'!Y$4,'Forecast Summary'!$D:$D, 'Analysis-School'!Y$2)</f>
        <v>613</v>
      </c>
      <c r="Z19" s="393">
        <f t="shared" si="2"/>
        <v>-8.5074626865671688E-2</v>
      </c>
      <c r="AA19" s="394"/>
      <c r="AB19" s="390" t="s">
        <v>1892</v>
      </c>
      <c r="AC19" s="391">
        <f>SUMIFS('Forecast Summary'!$J:$J,'Forecast Summary'!$A:$A, 'Analysis-School'!$A19,'Forecast Summary'!$C:$C, 'Analysis-School'!AC$4,'Forecast Summary'!$D:$D, 'Analysis-School'!AC$2)</f>
        <v>3</v>
      </c>
      <c r="AD19" s="391">
        <f>SUMIFS('Forecast Summary'!$J:$J,'Forecast Summary'!$A:$A, 'Analysis-School'!$A19,'Forecast Summary'!$C:$C, 'Analysis-School'!AD$4,'Forecast Summary'!$D:$D, 'Analysis-School'!AD$2)</f>
        <v>1</v>
      </c>
      <c r="AE19" s="391">
        <f>SUMIFS('Forecast Summary'!$J:$J,'Forecast Summary'!$A:$A, 'Analysis-School'!$A19,'Forecast Summary'!$C:$C, 'Analysis-School'!AE$4,'Forecast Summary'!$D:$D, 'Analysis-School'!AE$2)</f>
        <v>0</v>
      </c>
      <c r="AF19" s="391">
        <f>SUMIFS('Forecast Summary'!$J:$J,'Forecast Summary'!$A:$A, 'Analysis-School'!$A19,'Forecast Summary'!$C:$C, 'Analysis-School'!AF$4,'Forecast Summary'!$D:$D, 'Analysis-School'!AF$2)</f>
        <v>0</v>
      </c>
      <c r="AG19" s="391">
        <f>SUMIFS('Forecast Summary'!$J:$J,'Forecast Summary'!$A:$A, 'Analysis-School'!$A19,'Forecast Summary'!$C:$C, 'Analysis-School'!AG$4,'Forecast Summary'!$D:$D, 'Analysis-School'!AG$2)</f>
        <v>5</v>
      </c>
      <c r="AH19" s="391">
        <f>SUMIFS('Forecast Summary'!$J:$J,'Forecast Summary'!$A:$A, 'Analysis-School'!$A19,'Forecast Summary'!$C:$C, 'Analysis-School'!AH$4,'Forecast Summary'!$D:$D, 'Analysis-School'!AH$2)</f>
        <v>1</v>
      </c>
      <c r="AI19" s="391">
        <v>1.1000000000000001</v>
      </c>
      <c r="AJ19" s="391">
        <f>SUMIFS('Forecast Summary'!$J:$J,'Forecast Summary'!$A:$A, 'Analysis-School'!$A19,'Forecast Summary'!$C:$C, 'Analysis-School'!AJ$4,'Forecast Summary'!$D:$D, 'Analysis-School'!AJ$2)</f>
        <v>0</v>
      </c>
      <c r="AK19" s="391">
        <v>1.2100000000000002</v>
      </c>
      <c r="AL19" s="392">
        <f>SUMIFS('Forecast Summary'!$J:$J,'Forecast Summary'!$A:$A, 'Analysis-School'!$A19,'Forecast Summary'!$C:$C, 'Analysis-School'!AL$4,'Forecast Summary'!$D:$D, 'Analysis-School'!AL$2)</f>
        <v>1</v>
      </c>
      <c r="AM19" s="393">
        <f t="shared" si="0"/>
        <v>0</v>
      </c>
    </row>
    <row r="20" spans="1:39">
      <c r="A20" s="18" t="s">
        <v>77</v>
      </c>
      <c r="B20" s="395" t="s">
        <v>1934</v>
      </c>
      <c r="C20" s="396">
        <f>SUMIFS('Forecast Summary'!$E:$E,'Forecast Summary'!$A:$A, 'Analysis-School'!$A20,'Forecast Summary'!$C:$C, 'Analysis-School'!C$4,'Forecast Summary'!$D:$D, 'Analysis-School'!C$2)</f>
        <v>2185</v>
      </c>
      <c r="D20" s="396">
        <f>SUMIFS('Forecast Summary'!$E:$E,'Forecast Summary'!$A:$A, 'Analysis-School'!$A20,'Forecast Summary'!$C:$C, 'Analysis-School'!D$4,'Forecast Summary'!$D:$D, 'Analysis-School'!D$2)</f>
        <v>2328</v>
      </c>
      <c r="E20" s="396">
        <f>SUMIFS('Forecast Summary'!$E:$E,'Forecast Summary'!$A:$A, 'Analysis-School'!$A20,'Forecast Summary'!$C:$C, 'Analysis-School'!E$4,'Forecast Summary'!$D:$D, 'Analysis-School'!E$2)</f>
        <v>2469</v>
      </c>
      <c r="F20" s="396">
        <f>SUMIFS('Forecast Summary'!$E:$E,'Forecast Summary'!$A:$A, 'Analysis-School'!$A20,'Forecast Summary'!$C:$C, 'Analysis-School'!F$4,'Forecast Summary'!$D:$D, 'Analysis-School'!F$2)</f>
        <v>2442</v>
      </c>
      <c r="G20" s="396">
        <f>SUMIFS('Forecast Summary'!$E:$E,'Forecast Summary'!$A:$A, 'Analysis-School'!$A20,'Forecast Summary'!$C:$C, 'Analysis-School'!G$4,'Forecast Summary'!$D:$D, 'Analysis-School'!G$2)</f>
        <v>2418</v>
      </c>
      <c r="H20" s="396">
        <f>SUMIFS('Forecast Summary'!$E:$E,'Forecast Summary'!$A:$A, 'Analysis-School'!$A20,'Forecast Summary'!$C:$C, 'Analysis-School'!H$4,'Forecast Summary'!$D:$D, 'Analysis-School'!H$2)</f>
        <v>2534</v>
      </c>
      <c r="I20" s="396">
        <v>2572.244169237088</v>
      </c>
      <c r="J20" s="396">
        <f>SUMIFS('Forecast Summary'!$E:$E,'Forecast Summary'!$A:$A, 'Analysis-School'!$A20,'Forecast Summary'!$C:$C, 'Analysis-School'!J$4,'Forecast Summary'!$D:$D, 'Analysis-School'!J$2)</f>
        <v>2673</v>
      </c>
      <c r="K20" s="396">
        <v>2621.7715032677529</v>
      </c>
      <c r="L20" s="397">
        <f>SUMIFS('Forecast Summary'!$E:$E,'Forecast Summary'!$A:$A, 'Analysis-School'!$A20,'Forecast Summary'!$C:$C, 'Analysis-School'!L$4,'Forecast Summary'!$D:$D, 'Analysis-School'!L$2)</f>
        <v>2673</v>
      </c>
      <c r="M20" s="398">
        <f t="shared" si="1"/>
        <v>5.4853985793212212E-2</v>
      </c>
      <c r="O20" s="395" t="s">
        <v>1934</v>
      </c>
      <c r="P20" s="396">
        <f>SUMIFS('Forecast Summary'!$F:$F,'Forecast Summary'!$A:$A, 'Analysis-School'!$A20,'Forecast Summary'!$C:$C, 'Analysis-School'!P$4,'Forecast Summary'!$D:$D, 'Analysis-School'!P$2)</f>
        <v>2557</v>
      </c>
      <c r="Q20" s="396">
        <f>SUMIFS('Forecast Summary'!$F:$F,'Forecast Summary'!$A:$A, 'Analysis-School'!$A20,'Forecast Summary'!$C:$C, 'Analysis-School'!Q$4,'Forecast Summary'!$D:$D, 'Analysis-School'!Q$2)</f>
        <v>2530</v>
      </c>
      <c r="R20" s="396">
        <f>SUMIFS('Forecast Summary'!$F:$F,'Forecast Summary'!$A:$A, 'Analysis-School'!$A20,'Forecast Summary'!$C:$C, 'Analysis-School'!R$4,'Forecast Summary'!$D:$D, 'Analysis-School'!R$2)</f>
        <v>2346</v>
      </c>
      <c r="S20" s="396">
        <f>SUMIFS('Forecast Summary'!$F:$F,'Forecast Summary'!$A:$A, 'Analysis-School'!$A20,'Forecast Summary'!$C:$C, 'Analysis-School'!S$4,'Forecast Summary'!$D:$D, 'Analysis-School'!S$2)</f>
        <v>1909</v>
      </c>
      <c r="T20" s="396">
        <f>SUMIFS('Forecast Summary'!$F:$F,'Forecast Summary'!$A:$A, 'Analysis-School'!$A20,'Forecast Summary'!$C:$C, 'Analysis-School'!T$4,'Forecast Summary'!$D:$D, 'Analysis-School'!T$2)</f>
        <v>1906</v>
      </c>
      <c r="U20" s="396">
        <f>SUMIFS('Forecast Summary'!$F:$F,'Forecast Summary'!$A:$A, 'Analysis-School'!$A20,'Forecast Summary'!$C:$C, 'Analysis-School'!U$4,'Forecast Summary'!$D:$D, 'Analysis-School'!U$2)</f>
        <v>1896</v>
      </c>
      <c r="V20" s="396">
        <v>1801.1999999999998</v>
      </c>
      <c r="W20" s="396">
        <f>SUMIFS('Forecast Summary'!$F:$F,'Forecast Summary'!$A:$A, 'Analysis-School'!$A20,'Forecast Summary'!$C:$C, 'Analysis-School'!W$4,'Forecast Summary'!$D:$D, 'Analysis-School'!W$2)</f>
        <v>2350</v>
      </c>
      <c r="X20" s="396">
        <v>1711.1399999999996</v>
      </c>
      <c r="Y20" s="397">
        <f>SUMIFS('Forecast Summary'!$F:$F,'Forecast Summary'!$A:$A, 'Analysis-School'!$A20,'Forecast Summary'!$C:$C, 'Analysis-School'!Y$4,'Forecast Summary'!$D:$D, 'Analysis-School'!Y$2)</f>
        <v>2350</v>
      </c>
      <c r="Z20" s="398">
        <f t="shared" si="2"/>
        <v>0.23945147679324896</v>
      </c>
      <c r="AB20" s="395" t="s">
        <v>1934</v>
      </c>
      <c r="AC20" s="396">
        <f>SUMIFS('Forecast Summary'!$J:$J,'Forecast Summary'!$A:$A, 'Analysis-School'!$A20,'Forecast Summary'!$C:$C, 'Analysis-School'!AC$4,'Forecast Summary'!$D:$D, 'Analysis-School'!AC$2)</f>
        <v>22</v>
      </c>
      <c r="AD20" s="396">
        <f>SUMIFS('Forecast Summary'!$J:$J,'Forecast Summary'!$A:$A, 'Analysis-School'!$A20,'Forecast Summary'!$C:$C, 'Analysis-School'!AD$4,'Forecast Summary'!$D:$D, 'Analysis-School'!AD$2)</f>
        <v>28</v>
      </c>
      <c r="AE20" s="396">
        <f>SUMIFS('Forecast Summary'!$J:$J,'Forecast Summary'!$A:$A, 'Analysis-School'!$A20,'Forecast Summary'!$C:$C, 'Analysis-School'!AE$4,'Forecast Summary'!$D:$D, 'Analysis-School'!AE$2)</f>
        <v>21</v>
      </c>
      <c r="AF20" s="396">
        <f>SUMIFS('Forecast Summary'!$J:$J,'Forecast Summary'!$A:$A, 'Analysis-School'!$A20,'Forecast Summary'!$C:$C, 'Analysis-School'!AF$4,'Forecast Summary'!$D:$D, 'Analysis-School'!AF$2)</f>
        <v>0</v>
      </c>
      <c r="AG20" s="396">
        <f>SUMIFS('Forecast Summary'!$J:$J,'Forecast Summary'!$A:$A, 'Analysis-School'!$A20,'Forecast Summary'!$C:$C, 'Analysis-School'!AG$4,'Forecast Summary'!$D:$D, 'Analysis-School'!AG$2)</f>
        <v>0</v>
      </c>
      <c r="AH20" s="396">
        <f>SUMIFS('Forecast Summary'!$J:$J,'Forecast Summary'!$A:$A, 'Analysis-School'!$A20,'Forecast Summary'!$C:$C, 'Analysis-School'!AH$4,'Forecast Summary'!$D:$D, 'Analysis-School'!AH$2)</f>
        <v>0</v>
      </c>
      <c r="AI20" s="502">
        <v>0</v>
      </c>
      <c r="AJ20" s="502">
        <f>SUMIFS('Forecast Summary'!$J:$J,'Forecast Summary'!$A:$A, 'Analysis-School'!$A20,'Forecast Summary'!$C:$C, 'Analysis-School'!AJ$4,'Forecast Summary'!$D:$D, 'Analysis-School'!AJ$2)</f>
        <v>0</v>
      </c>
      <c r="AK20" s="502">
        <v>0</v>
      </c>
      <c r="AL20" s="502">
        <f>SUMIFS('Forecast Summary'!$J:$J,'Forecast Summary'!$A:$A, 'Analysis-School'!$A20,'Forecast Summary'!$C:$C, 'Analysis-School'!AL$4,'Forecast Summary'!$D:$D, 'Analysis-School'!AL$2)</f>
        <v>0</v>
      </c>
      <c r="AM20" s="496" t="str">
        <f t="shared" si="0"/>
        <v>NA</v>
      </c>
    </row>
    <row r="21" spans="1:39">
      <c r="A21" s="18" t="s">
        <v>79</v>
      </c>
      <c r="B21" s="390" t="s">
        <v>1893</v>
      </c>
      <c r="C21" s="391">
        <f>SUMIFS('Forecast Summary'!$E:$E,'Forecast Summary'!$A:$A, 'Analysis-School'!$A21,'Forecast Summary'!$C:$C, 'Analysis-School'!C$4,'Forecast Summary'!$D:$D, 'Analysis-School'!C$2)</f>
        <v>300</v>
      </c>
      <c r="D21" s="391">
        <f>SUMIFS('Forecast Summary'!$E:$E,'Forecast Summary'!$A:$A, 'Analysis-School'!$A21,'Forecast Summary'!$C:$C, 'Analysis-School'!D$4,'Forecast Summary'!$D:$D, 'Analysis-School'!D$2)</f>
        <v>267</v>
      </c>
      <c r="E21" s="391">
        <f>SUMIFS('Forecast Summary'!$E:$E,'Forecast Summary'!$A:$A, 'Analysis-School'!$A21,'Forecast Summary'!$C:$C, 'Analysis-School'!E$4,'Forecast Summary'!$D:$D, 'Analysis-School'!E$2)</f>
        <v>295</v>
      </c>
      <c r="F21" s="391">
        <f>SUMIFS('Forecast Summary'!$E:$E,'Forecast Summary'!$A:$A, 'Analysis-School'!$A21,'Forecast Summary'!$C:$C, 'Analysis-School'!F$4,'Forecast Summary'!$D:$D, 'Analysis-School'!F$2)</f>
        <v>272</v>
      </c>
      <c r="G21" s="391">
        <f>SUMIFS('Forecast Summary'!$E:$E,'Forecast Summary'!$A:$A, 'Analysis-School'!$A21,'Forecast Summary'!$C:$C, 'Analysis-School'!G$4,'Forecast Summary'!$D:$D, 'Analysis-School'!G$2)</f>
        <v>291</v>
      </c>
      <c r="H21" s="391">
        <f>SUMIFS('Forecast Summary'!$E:$E,'Forecast Summary'!$A:$A, 'Analysis-School'!$A21,'Forecast Summary'!$C:$C, 'Analysis-School'!H$4,'Forecast Summary'!$D:$D, 'Analysis-School'!H$2)</f>
        <v>358</v>
      </c>
      <c r="I21" s="391">
        <v>357.06951389113397</v>
      </c>
      <c r="J21" s="391">
        <f>SUMIFS('Forecast Summary'!$E:$E,'Forecast Summary'!$A:$A, 'Analysis-School'!$A21,'Forecast Summary'!$C:$C, 'Analysis-School'!J$4,'Forecast Summary'!$D:$D, 'Analysis-School'!J$2)</f>
        <v>423</v>
      </c>
      <c r="K21" s="391">
        <v>369.62896472424126</v>
      </c>
      <c r="L21" s="392">
        <f>SUMIFS('Forecast Summary'!$E:$E,'Forecast Summary'!$A:$A, 'Analysis-School'!$A21,'Forecast Summary'!$C:$C, 'Analysis-School'!L$4,'Forecast Summary'!$D:$D, 'Analysis-School'!L$2)</f>
        <v>427</v>
      </c>
      <c r="M21" s="393">
        <f t="shared" si="1"/>
        <v>0.1927374301675977</v>
      </c>
      <c r="N21" s="394"/>
      <c r="O21" s="390" t="s">
        <v>1893</v>
      </c>
      <c r="P21" s="391">
        <f>SUMIFS('Forecast Summary'!$F:$F,'Forecast Summary'!$A:$A, 'Analysis-School'!$A21,'Forecast Summary'!$C:$C, 'Analysis-School'!P$4,'Forecast Summary'!$D:$D, 'Analysis-School'!P$2)</f>
        <v>106</v>
      </c>
      <c r="Q21" s="391">
        <f>SUMIFS('Forecast Summary'!$F:$F,'Forecast Summary'!$A:$A, 'Analysis-School'!$A21,'Forecast Summary'!$C:$C, 'Analysis-School'!Q$4,'Forecast Summary'!$D:$D, 'Analysis-School'!Q$2)</f>
        <v>118</v>
      </c>
      <c r="R21" s="391">
        <f>SUMIFS('Forecast Summary'!$F:$F,'Forecast Summary'!$A:$A, 'Analysis-School'!$A21,'Forecast Summary'!$C:$C, 'Analysis-School'!R$4,'Forecast Summary'!$D:$D, 'Analysis-School'!R$2)</f>
        <v>108</v>
      </c>
      <c r="S21" s="391">
        <f>SUMIFS('Forecast Summary'!$F:$F,'Forecast Summary'!$A:$A, 'Analysis-School'!$A21,'Forecast Summary'!$C:$C, 'Analysis-School'!S$4,'Forecast Summary'!$D:$D, 'Analysis-School'!S$2)</f>
        <v>83</v>
      </c>
      <c r="T21" s="391">
        <f>SUMIFS('Forecast Summary'!$F:$F,'Forecast Summary'!$A:$A, 'Analysis-School'!$A21,'Forecast Summary'!$C:$C, 'Analysis-School'!T$4,'Forecast Summary'!$D:$D, 'Analysis-School'!T$2)</f>
        <v>112</v>
      </c>
      <c r="U21" s="391">
        <f>SUMIFS('Forecast Summary'!$F:$F,'Forecast Summary'!$A:$A, 'Analysis-School'!$A21,'Forecast Summary'!$C:$C, 'Analysis-School'!U$4,'Forecast Summary'!$D:$D, 'Analysis-School'!U$2)</f>
        <v>110</v>
      </c>
      <c r="V21" s="391">
        <v>104.5</v>
      </c>
      <c r="W21" s="391">
        <f>SUMIFS('Forecast Summary'!$F:$F,'Forecast Summary'!$A:$A, 'Analysis-School'!$A21,'Forecast Summary'!$C:$C, 'Analysis-School'!W$4,'Forecast Summary'!$D:$D, 'Analysis-School'!W$2)</f>
        <v>125</v>
      </c>
      <c r="X21" s="391">
        <v>100.12804144622805</v>
      </c>
      <c r="Y21" s="392">
        <f>SUMIFS('Forecast Summary'!$F:$F,'Forecast Summary'!$A:$A, 'Analysis-School'!$A21,'Forecast Summary'!$C:$C, 'Analysis-School'!Y$4,'Forecast Summary'!$D:$D, 'Analysis-School'!Y$2)</f>
        <v>118.75</v>
      </c>
      <c r="Z21" s="393">
        <f t="shared" si="2"/>
        <v>7.9545454545454586E-2</v>
      </c>
      <c r="AA21" s="394"/>
      <c r="AB21" s="390" t="s">
        <v>1893</v>
      </c>
      <c r="AC21" s="391">
        <f>SUMIFS('Forecast Summary'!$J:$J,'Forecast Summary'!$A:$A, 'Analysis-School'!$A21,'Forecast Summary'!$C:$C, 'Analysis-School'!AC$4,'Forecast Summary'!$D:$D, 'Analysis-School'!AC$2)</f>
        <v>0</v>
      </c>
      <c r="AD21" s="391">
        <f>SUMIFS('Forecast Summary'!$J:$J,'Forecast Summary'!$A:$A, 'Analysis-School'!$A21,'Forecast Summary'!$C:$C, 'Analysis-School'!AD$4,'Forecast Summary'!$D:$D, 'Analysis-School'!AD$2)</f>
        <v>0</v>
      </c>
      <c r="AE21" s="391">
        <f>SUMIFS('Forecast Summary'!$J:$J,'Forecast Summary'!$A:$A, 'Analysis-School'!$A21,'Forecast Summary'!$C:$C, 'Analysis-School'!AE$4,'Forecast Summary'!$D:$D, 'Analysis-School'!AE$2)</f>
        <v>0</v>
      </c>
      <c r="AF21" s="391">
        <f>SUMIFS('Forecast Summary'!$J:$J,'Forecast Summary'!$A:$A, 'Analysis-School'!$A21,'Forecast Summary'!$C:$C, 'Analysis-School'!AF$4,'Forecast Summary'!$D:$D, 'Analysis-School'!AF$2)</f>
        <v>0</v>
      </c>
      <c r="AG21" s="391">
        <f>SUMIFS('Forecast Summary'!$J:$J,'Forecast Summary'!$A:$A, 'Analysis-School'!$A21,'Forecast Summary'!$C:$C, 'Analysis-School'!AG$4,'Forecast Summary'!$D:$D, 'Analysis-School'!AG$2)</f>
        <v>0</v>
      </c>
      <c r="AH21" s="391">
        <f>SUMIFS('Forecast Summary'!$J:$J,'Forecast Summary'!$A:$A, 'Analysis-School'!$A21,'Forecast Summary'!$C:$C, 'Analysis-School'!AH$4,'Forecast Summary'!$D:$D, 'Analysis-School'!AH$2)</f>
        <v>0</v>
      </c>
      <c r="AI21" s="391">
        <v>0</v>
      </c>
      <c r="AJ21" s="391">
        <f>SUMIFS('Forecast Summary'!$J:$J,'Forecast Summary'!$A:$A, 'Analysis-School'!$A21,'Forecast Summary'!$C:$C, 'Analysis-School'!AJ$4,'Forecast Summary'!$D:$D, 'Analysis-School'!AJ$2)</f>
        <v>0</v>
      </c>
      <c r="AK21" s="568">
        <v>0</v>
      </c>
      <c r="AL21" s="497">
        <f>SUMIFS('Forecast Summary'!$J:$J,'Forecast Summary'!$A:$A, 'Analysis-School'!$A21,'Forecast Summary'!$C:$C, 'Analysis-School'!AL$4,'Forecast Summary'!$D:$D, 'Analysis-School'!AL$2)</f>
        <v>0</v>
      </c>
      <c r="AM21" s="393" t="str">
        <f t="shared" si="0"/>
        <v>NA</v>
      </c>
    </row>
    <row r="22" spans="1:39">
      <c r="A22" s="18" t="s">
        <v>81</v>
      </c>
      <c r="B22" s="395" t="s">
        <v>1894</v>
      </c>
      <c r="C22" s="396">
        <f>SUMIFS('Forecast Summary'!$E:$E,'Forecast Summary'!$A:$A, 'Analysis-School'!$A22,'Forecast Summary'!$C:$C, 'Analysis-School'!C$4,'Forecast Summary'!$D:$D, 'Analysis-School'!C$2)</f>
        <v>112</v>
      </c>
      <c r="D22" s="396">
        <f>SUMIFS('Forecast Summary'!$E:$E,'Forecast Summary'!$A:$A, 'Analysis-School'!$A22,'Forecast Summary'!$C:$C, 'Analysis-School'!D$4,'Forecast Summary'!$D:$D, 'Analysis-School'!D$2)</f>
        <v>237</v>
      </c>
      <c r="E22" s="396">
        <f>SUMIFS('Forecast Summary'!$E:$E,'Forecast Summary'!$A:$A, 'Analysis-School'!$A22,'Forecast Summary'!$C:$C, 'Analysis-School'!E$4,'Forecast Summary'!$D:$D, 'Analysis-School'!E$2)</f>
        <v>165</v>
      </c>
      <c r="F22" s="396">
        <f>SUMIFS('Forecast Summary'!$E:$E,'Forecast Summary'!$A:$A, 'Analysis-School'!$A22,'Forecast Summary'!$C:$C, 'Analysis-School'!F$4,'Forecast Summary'!$D:$D, 'Analysis-School'!F$2)</f>
        <v>147</v>
      </c>
      <c r="G22" s="396">
        <f>SUMIFS('Forecast Summary'!$E:$E,'Forecast Summary'!$A:$A, 'Analysis-School'!$A22,'Forecast Summary'!$C:$C, 'Analysis-School'!G$4,'Forecast Summary'!$D:$D, 'Analysis-School'!G$2)</f>
        <v>130</v>
      </c>
      <c r="H22" s="396">
        <f>SUMIFS('Forecast Summary'!$E:$E,'Forecast Summary'!$A:$A, 'Analysis-School'!$A22,'Forecast Summary'!$C:$C, 'Analysis-School'!H$4,'Forecast Summary'!$D:$D, 'Analysis-School'!H$2)</f>
        <v>145</v>
      </c>
      <c r="I22" s="396">
        <v>137.75</v>
      </c>
      <c r="J22" s="396">
        <f>SUMIFS('Forecast Summary'!$E:$E,'Forecast Summary'!$A:$A, 'Analysis-School'!$A22,'Forecast Summary'!$C:$C, 'Analysis-School'!J$4,'Forecast Summary'!$D:$D, 'Analysis-School'!J$2)</f>
        <v>178</v>
      </c>
      <c r="K22" s="396">
        <v>130.86249999999998</v>
      </c>
      <c r="L22" s="397">
        <f>SUMIFS('Forecast Summary'!$E:$E,'Forecast Summary'!$A:$A, 'Analysis-School'!$A22,'Forecast Summary'!$C:$C, 'Analysis-School'!L$4,'Forecast Summary'!$D:$D, 'Analysis-School'!L$2)</f>
        <v>169.1</v>
      </c>
      <c r="M22" s="398">
        <f t="shared" si="1"/>
        <v>0.16620689655172405</v>
      </c>
      <c r="O22" s="395" t="s">
        <v>1894</v>
      </c>
      <c r="P22" s="396">
        <f>SUMIFS('Forecast Summary'!$F:$F,'Forecast Summary'!$A:$A, 'Analysis-School'!$A22,'Forecast Summary'!$C:$C, 'Analysis-School'!P$4,'Forecast Summary'!$D:$D, 'Analysis-School'!P$2)</f>
        <v>223</v>
      </c>
      <c r="Q22" s="396">
        <f>SUMIFS('Forecast Summary'!$F:$F,'Forecast Summary'!$A:$A, 'Analysis-School'!$A22,'Forecast Summary'!$C:$C, 'Analysis-School'!Q$4,'Forecast Summary'!$D:$D, 'Analysis-School'!Q$2)</f>
        <v>182</v>
      </c>
      <c r="R22" s="396">
        <f>SUMIFS('Forecast Summary'!$F:$F,'Forecast Summary'!$A:$A, 'Analysis-School'!$A22,'Forecast Summary'!$C:$C, 'Analysis-School'!R$4,'Forecast Summary'!$D:$D, 'Analysis-School'!R$2)</f>
        <v>144</v>
      </c>
      <c r="S22" s="396">
        <f>SUMIFS('Forecast Summary'!$F:$F,'Forecast Summary'!$A:$A, 'Analysis-School'!$A22,'Forecast Summary'!$C:$C, 'Analysis-School'!S$4,'Forecast Summary'!$D:$D, 'Analysis-School'!S$2)</f>
        <v>170</v>
      </c>
      <c r="T22" s="396">
        <f>SUMIFS('Forecast Summary'!$F:$F,'Forecast Summary'!$A:$A, 'Analysis-School'!$A22,'Forecast Summary'!$C:$C, 'Analysis-School'!T$4,'Forecast Summary'!$D:$D, 'Analysis-School'!T$2)</f>
        <v>149</v>
      </c>
      <c r="U22" s="396">
        <f>SUMIFS('Forecast Summary'!$F:$F,'Forecast Summary'!$A:$A, 'Analysis-School'!$A22,'Forecast Summary'!$C:$C, 'Analysis-School'!U$4,'Forecast Summary'!$D:$D, 'Analysis-School'!U$2)</f>
        <v>133</v>
      </c>
      <c r="V22" s="396">
        <v>126.35</v>
      </c>
      <c r="W22" s="396">
        <f>SUMIFS('Forecast Summary'!$F:$F,'Forecast Summary'!$A:$A, 'Analysis-School'!$A22,'Forecast Summary'!$C:$C, 'Analysis-School'!W$4,'Forecast Summary'!$D:$D, 'Analysis-School'!W$2)</f>
        <v>155</v>
      </c>
      <c r="X22" s="396">
        <v>120.03249999999998</v>
      </c>
      <c r="Y22" s="397">
        <f>SUMIFS('Forecast Summary'!$F:$F,'Forecast Summary'!$A:$A, 'Analysis-School'!$A22,'Forecast Summary'!$C:$C, 'Analysis-School'!Y$4,'Forecast Summary'!$D:$D, 'Analysis-School'!Y$2)</f>
        <v>153</v>
      </c>
      <c r="Z22" s="398">
        <f t="shared" si="2"/>
        <v>0.15037593984962405</v>
      </c>
      <c r="AB22" s="395" t="s">
        <v>1894</v>
      </c>
      <c r="AC22" s="396">
        <f>SUMIFS('Forecast Summary'!$J:$J,'Forecast Summary'!$A:$A, 'Analysis-School'!$A22,'Forecast Summary'!$C:$C, 'Analysis-School'!AC$4,'Forecast Summary'!$D:$D, 'Analysis-School'!AC$2)</f>
        <v>0</v>
      </c>
      <c r="AD22" s="396">
        <f>SUMIFS('Forecast Summary'!$J:$J,'Forecast Summary'!$A:$A, 'Analysis-School'!$A22,'Forecast Summary'!$C:$C, 'Analysis-School'!AD$4,'Forecast Summary'!$D:$D, 'Analysis-School'!AD$2)</f>
        <v>0</v>
      </c>
      <c r="AE22" s="396">
        <f>SUMIFS('Forecast Summary'!$J:$J,'Forecast Summary'!$A:$A, 'Analysis-School'!$A22,'Forecast Summary'!$C:$C, 'Analysis-School'!AE$4,'Forecast Summary'!$D:$D, 'Analysis-School'!AE$2)</f>
        <v>0</v>
      </c>
      <c r="AF22" s="396">
        <f>SUMIFS('Forecast Summary'!$J:$J,'Forecast Summary'!$A:$A, 'Analysis-School'!$A22,'Forecast Summary'!$C:$C, 'Analysis-School'!AF$4,'Forecast Summary'!$D:$D, 'Analysis-School'!AF$2)</f>
        <v>0</v>
      </c>
      <c r="AG22" s="396">
        <f>SUMIFS('Forecast Summary'!$J:$J,'Forecast Summary'!$A:$A, 'Analysis-School'!$A22,'Forecast Summary'!$C:$C, 'Analysis-School'!AG$4,'Forecast Summary'!$D:$D, 'Analysis-School'!AG$2)</f>
        <v>0</v>
      </c>
      <c r="AH22" s="396">
        <f>SUMIFS('Forecast Summary'!$J:$J,'Forecast Summary'!$A:$A, 'Analysis-School'!$A22,'Forecast Summary'!$C:$C, 'Analysis-School'!AH$4,'Forecast Summary'!$D:$D, 'Analysis-School'!AH$2)</f>
        <v>0</v>
      </c>
      <c r="AI22" s="396">
        <v>0</v>
      </c>
      <c r="AJ22" s="396">
        <f>SUMIFS('Forecast Summary'!$J:$J,'Forecast Summary'!$A:$A, 'Analysis-School'!$A22,'Forecast Summary'!$C:$C, 'Analysis-School'!AJ$4,'Forecast Summary'!$D:$D, 'Analysis-School'!AJ$2)</f>
        <v>0</v>
      </c>
      <c r="AK22" s="396">
        <v>0</v>
      </c>
      <c r="AL22" s="397">
        <f>SUMIFS('Forecast Summary'!$J:$J,'Forecast Summary'!$A:$A, 'Analysis-School'!$A22,'Forecast Summary'!$C:$C, 'Analysis-School'!AL$4,'Forecast Summary'!$D:$D, 'Analysis-School'!AL$2)</f>
        <v>0</v>
      </c>
      <c r="AM22" s="398" t="str">
        <f t="shared" si="0"/>
        <v>NA</v>
      </c>
    </row>
    <row r="23" spans="1:39">
      <c r="A23" s="18" t="s">
        <v>83</v>
      </c>
      <c r="B23" s="390" t="s">
        <v>1935</v>
      </c>
      <c r="C23" s="391">
        <f>SUMIFS('Forecast Summary'!$E:$E,'Forecast Summary'!$A:$A, 'Analysis-School'!$A23,'Forecast Summary'!$C:$C, 'Analysis-School'!C$4,'Forecast Summary'!$D:$D, 'Analysis-School'!C$2)</f>
        <v>339</v>
      </c>
      <c r="D23" s="391">
        <f>SUMIFS('Forecast Summary'!$E:$E,'Forecast Summary'!$A:$A, 'Analysis-School'!$A23,'Forecast Summary'!$C:$C, 'Analysis-School'!D$4,'Forecast Summary'!$D:$D, 'Analysis-School'!D$2)</f>
        <v>382</v>
      </c>
      <c r="E23" s="391">
        <f>SUMIFS('Forecast Summary'!$E:$E,'Forecast Summary'!$A:$A, 'Analysis-School'!$A23,'Forecast Summary'!$C:$C, 'Analysis-School'!E$4,'Forecast Summary'!$D:$D, 'Analysis-School'!E$2)</f>
        <v>314</v>
      </c>
      <c r="F23" s="391">
        <f>SUMIFS('Forecast Summary'!$E:$E,'Forecast Summary'!$A:$A, 'Analysis-School'!$A23,'Forecast Summary'!$C:$C, 'Analysis-School'!F$4,'Forecast Summary'!$D:$D, 'Analysis-School'!F$2)</f>
        <v>396</v>
      </c>
      <c r="G23" s="391">
        <f>SUMIFS('Forecast Summary'!$E:$E,'Forecast Summary'!$A:$A, 'Analysis-School'!$A23,'Forecast Summary'!$C:$C, 'Analysis-School'!G$4,'Forecast Summary'!$D:$D, 'Analysis-School'!G$2)</f>
        <v>382</v>
      </c>
      <c r="H23" s="391">
        <f>SUMIFS('Forecast Summary'!$E:$E,'Forecast Summary'!$A:$A, 'Analysis-School'!$A23,'Forecast Summary'!$C:$C, 'Analysis-School'!H$4,'Forecast Summary'!$D:$D, 'Analysis-School'!H$2)</f>
        <v>351</v>
      </c>
      <c r="I23" s="391">
        <v>363.12532595436909</v>
      </c>
      <c r="J23" s="391">
        <f>SUMIFS('Forecast Summary'!$E:$E,'Forecast Summary'!$A:$A, 'Analysis-School'!$A23,'Forecast Summary'!$C:$C, 'Analysis-School'!J$4,'Forecast Summary'!$D:$D, 'Analysis-School'!J$2)</f>
        <v>469</v>
      </c>
      <c r="K23" s="391">
        <v>366.01719950420278</v>
      </c>
      <c r="L23" s="392">
        <f>SUMIFS('Forecast Summary'!$E:$E,'Forecast Summary'!$A:$A, 'Analysis-School'!$A23,'Forecast Summary'!$C:$C, 'Analysis-School'!L$4,'Forecast Summary'!$D:$D, 'Analysis-School'!L$2)</f>
        <v>445.54999999999995</v>
      </c>
      <c r="M23" s="393">
        <f t="shared" si="1"/>
        <v>0.26937321937321923</v>
      </c>
      <c r="N23" s="394"/>
      <c r="O23" s="390" t="s">
        <v>1935</v>
      </c>
      <c r="P23" s="391">
        <f>SUMIFS('Forecast Summary'!$F:$F,'Forecast Summary'!$A:$A, 'Analysis-School'!$A23,'Forecast Summary'!$C:$C, 'Analysis-School'!P$4,'Forecast Summary'!$D:$D, 'Analysis-School'!P$2)</f>
        <v>349</v>
      </c>
      <c r="Q23" s="391">
        <f>SUMIFS('Forecast Summary'!$F:$F,'Forecast Summary'!$A:$A, 'Analysis-School'!$A23,'Forecast Summary'!$C:$C, 'Analysis-School'!Q$4,'Forecast Summary'!$D:$D, 'Analysis-School'!Q$2)</f>
        <v>264</v>
      </c>
      <c r="R23" s="391">
        <f>SUMIFS('Forecast Summary'!$F:$F,'Forecast Summary'!$A:$A, 'Analysis-School'!$A23,'Forecast Summary'!$C:$C, 'Analysis-School'!R$4,'Forecast Summary'!$D:$D, 'Analysis-School'!R$2)</f>
        <v>241</v>
      </c>
      <c r="S23" s="391">
        <f>SUMIFS('Forecast Summary'!$F:$F,'Forecast Summary'!$A:$A, 'Analysis-School'!$A23,'Forecast Summary'!$C:$C, 'Analysis-School'!S$4,'Forecast Summary'!$D:$D, 'Analysis-School'!S$2)</f>
        <v>203</v>
      </c>
      <c r="T23" s="391">
        <f>SUMIFS('Forecast Summary'!$F:$F,'Forecast Summary'!$A:$A, 'Analysis-School'!$A23,'Forecast Summary'!$C:$C, 'Analysis-School'!T$4,'Forecast Summary'!$D:$D, 'Analysis-School'!T$2)</f>
        <v>180</v>
      </c>
      <c r="U23" s="391">
        <f>SUMIFS('Forecast Summary'!$F:$F,'Forecast Summary'!$A:$A, 'Analysis-School'!$A23,'Forecast Summary'!$C:$C, 'Analysis-School'!U$4,'Forecast Summary'!$D:$D, 'Analysis-School'!U$2)</f>
        <v>189</v>
      </c>
      <c r="V23" s="391">
        <v>179.54999999999998</v>
      </c>
      <c r="W23" s="391">
        <f>SUMIFS('Forecast Summary'!$F:$F,'Forecast Summary'!$A:$A, 'Analysis-School'!$A23,'Forecast Summary'!$C:$C, 'Analysis-School'!W$4,'Forecast Summary'!$D:$D, 'Analysis-School'!W$2)</f>
        <v>208</v>
      </c>
      <c r="X23" s="391">
        <v>170.57249999999996</v>
      </c>
      <c r="Y23" s="392">
        <f>SUMIFS('Forecast Summary'!$F:$F,'Forecast Summary'!$A:$A, 'Analysis-School'!$A23,'Forecast Summary'!$C:$C, 'Analysis-School'!Y$4,'Forecast Summary'!$D:$D, 'Analysis-School'!Y$2)</f>
        <v>211</v>
      </c>
      <c r="Z23" s="393">
        <f t="shared" si="2"/>
        <v>0.11640211640211651</v>
      </c>
      <c r="AA23" s="394"/>
      <c r="AB23" s="390" t="s">
        <v>1935</v>
      </c>
      <c r="AC23" s="391">
        <f>SUMIFS('Forecast Summary'!$J:$J,'Forecast Summary'!$A:$A, 'Analysis-School'!$A23,'Forecast Summary'!$C:$C, 'Analysis-School'!AC$4,'Forecast Summary'!$D:$D, 'Analysis-School'!AC$2)</f>
        <v>0</v>
      </c>
      <c r="AD23" s="391">
        <f>SUMIFS('Forecast Summary'!$J:$J,'Forecast Summary'!$A:$A, 'Analysis-School'!$A23,'Forecast Summary'!$C:$C, 'Analysis-School'!AD$4,'Forecast Summary'!$D:$D, 'Analysis-School'!AD$2)</f>
        <v>0</v>
      </c>
      <c r="AE23" s="391">
        <f>SUMIFS('Forecast Summary'!$J:$J,'Forecast Summary'!$A:$A, 'Analysis-School'!$A23,'Forecast Summary'!$C:$C, 'Analysis-School'!AE$4,'Forecast Summary'!$D:$D, 'Analysis-School'!AE$2)</f>
        <v>0</v>
      </c>
      <c r="AF23" s="391">
        <f>SUMIFS('Forecast Summary'!$J:$J,'Forecast Summary'!$A:$A, 'Analysis-School'!$A23,'Forecast Summary'!$C:$C, 'Analysis-School'!AF$4,'Forecast Summary'!$D:$D, 'Analysis-School'!AF$2)</f>
        <v>0</v>
      </c>
      <c r="AG23" s="391">
        <f>SUMIFS('Forecast Summary'!$J:$J,'Forecast Summary'!$A:$A, 'Analysis-School'!$A23,'Forecast Summary'!$C:$C, 'Analysis-School'!AG$4,'Forecast Summary'!$D:$D, 'Analysis-School'!AG$2)</f>
        <v>0</v>
      </c>
      <c r="AH23" s="391">
        <f>SUMIFS('Forecast Summary'!$J:$J,'Forecast Summary'!$A:$A, 'Analysis-School'!$A23,'Forecast Summary'!$C:$C, 'Analysis-School'!AH$4,'Forecast Summary'!$D:$D, 'Analysis-School'!AH$2)</f>
        <v>0</v>
      </c>
      <c r="AI23" s="391">
        <v>0</v>
      </c>
      <c r="AJ23" s="391">
        <f>SUMIFS('Forecast Summary'!$J:$J,'Forecast Summary'!$A:$A, 'Analysis-School'!$A23,'Forecast Summary'!$C:$C, 'Analysis-School'!AJ$4,'Forecast Summary'!$D:$D, 'Analysis-School'!AJ$2)</f>
        <v>0</v>
      </c>
      <c r="AK23" s="391">
        <v>0</v>
      </c>
      <c r="AL23" s="392">
        <f>SUMIFS('Forecast Summary'!$J:$J,'Forecast Summary'!$A:$A, 'Analysis-School'!$A23,'Forecast Summary'!$C:$C, 'Analysis-School'!AL$4,'Forecast Summary'!$D:$D, 'Analysis-School'!AL$2)</f>
        <v>0</v>
      </c>
      <c r="AM23" s="393" t="str">
        <f t="shared" si="0"/>
        <v>NA</v>
      </c>
    </row>
    <row r="24" spans="1:39">
      <c r="A24" s="18" t="s">
        <v>85</v>
      </c>
      <c r="B24" s="395" t="s">
        <v>1759</v>
      </c>
      <c r="C24" s="396">
        <f>SUMIFS('Forecast Summary'!$E:$E,'Forecast Summary'!$A:$A, 'Analysis-School'!$A24,'Forecast Summary'!$C:$C, 'Analysis-School'!C$4,'Forecast Summary'!$D:$D, 'Analysis-School'!C$2)</f>
        <v>544</v>
      </c>
      <c r="D24" s="396">
        <f>SUMIFS('Forecast Summary'!$E:$E,'Forecast Summary'!$A:$A, 'Analysis-School'!$A24,'Forecast Summary'!$C:$C, 'Analysis-School'!D$4,'Forecast Summary'!$D:$D, 'Analysis-School'!D$2)</f>
        <v>662</v>
      </c>
      <c r="E24" s="396">
        <f>SUMIFS('Forecast Summary'!$E:$E,'Forecast Summary'!$A:$A, 'Analysis-School'!$A24,'Forecast Summary'!$C:$C, 'Analysis-School'!E$4,'Forecast Summary'!$D:$D, 'Analysis-School'!E$2)</f>
        <v>644</v>
      </c>
      <c r="F24" s="396">
        <f>SUMIFS('Forecast Summary'!$E:$E,'Forecast Summary'!$A:$A, 'Analysis-School'!$A24,'Forecast Summary'!$C:$C, 'Analysis-School'!F$4,'Forecast Summary'!$D:$D, 'Analysis-School'!F$2)</f>
        <v>595</v>
      </c>
      <c r="G24" s="396">
        <f>SUMIFS('Forecast Summary'!$E:$E,'Forecast Summary'!$A:$A, 'Analysis-School'!$A24,'Forecast Summary'!$C:$C, 'Analysis-School'!G$4,'Forecast Summary'!$D:$D, 'Analysis-School'!G$2)</f>
        <v>575</v>
      </c>
      <c r="H24" s="396">
        <f>SUMIFS('Forecast Summary'!$E:$E,'Forecast Summary'!$A:$A, 'Analysis-School'!$A24,'Forecast Summary'!$C:$C, 'Analysis-School'!H$4,'Forecast Summary'!$D:$D, 'Analysis-School'!H$2)</f>
        <v>418</v>
      </c>
      <c r="I24" s="396">
        <v>397.09999999999997</v>
      </c>
      <c r="J24" s="396">
        <f>SUMIFS('Forecast Summary'!$E:$E,'Forecast Summary'!$A:$A, 'Analysis-School'!$A24,'Forecast Summary'!$C:$C, 'Analysis-School'!J$4,'Forecast Summary'!$D:$D, 'Analysis-School'!J$2)</f>
        <v>599</v>
      </c>
      <c r="K24" s="396">
        <v>377.24499999999995</v>
      </c>
      <c r="L24" s="397">
        <f>SUMIFS('Forecast Summary'!$E:$E,'Forecast Summary'!$A:$A, 'Analysis-School'!$A24,'Forecast Summary'!$C:$C, 'Analysis-School'!L$4,'Forecast Summary'!$D:$D, 'Analysis-School'!L$2)</f>
        <v>579</v>
      </c>
      <c r="M24" s="398">
        <f t="shared" si="1"/>
        <v>0.3851674641148326</v>
      </c>
      <c r="O24" s="395" t="s">
        <v>1759</v>
      </c>
      <c r="P24" s="396">
        <f>SUMIFS('Forecast Summary'!$F:$F,'Forecast Summary'!$A:$A, 'Analysis-School'!$A24,'Forecast Summary'!$C:$C, 'Analysis-School'!P$4,'Forecast Summary'!$D:$D, 'Analysis-School'!P$2)</f>
        <v>359</v>
      </c>
      <c r="Q24" s="396">
        <f>SUMIFS('Forecast Summary'!$F:$F,'Forecast Summary'!$A:$A, 'Analysis-School'!$A24,'Forecast Summary'!$C:$C, 'Analysis-School'!Q$4,'Forecast Summary'!$D:$D, 'Analysis-School'!Q$2)</f>
        <v>361</v>
      </c>
      <c r="R24" s="396">
        <f>SUMIFS('Forecast Summary'!$F:$F,'Forecast Summary'!$A:$A, 'Analysis-School'!$A24,'Forecast Summary'!$C:$C, 'Analysis-School'!R$4,'Forecast Summary'!$D:$D, 'Analysis-School'!R$2)</f>
        <v>376</v>
      </c>
      <c r="S24" s="396">
        <f>SUMIFS('Forecast Summary'!$F:$F,'Forecast Summary'!$A:$A, 'Analysis-School'!$A24,'Forecast Summary'!$C:$C, 'Analysis-School'!S$4,'Forecast Summary'!$D:$D, 'Analysis-School'!S$2)</f>
        <v>373</v>
      </c>
      <c r="T24" s="396">
        <f>SUMIFS('Forecast Summary'!$F:$F,'Forecast Summary'!$A:$A, 'Analysis-School'!$A24,'Forecast Summary'!$C:$C, 'Analysis-School'!T$4,'Forecast Summary'!$D:$D, 'Analysis-School'!T$2)</f>
        <v>386</v>
      </c>
      <c r="U24" s="396">
        <f>SUMIFS('Forecast Summary'!$F:$F,'Forecast Summary'!$A:$A, 'Analysis-School'!$A24,'Forecast Summary'!$C:$C, 'Analysis-School'!U$4,'Forecast Summary'!$D:$D, 'Analysis-School'!U$2)</f>
        <v>340</v>
      </c>
      <c r="V24" s="396">
        <v>355.77180678525872</v>
      </c>
      <c r="W24" s="396">
        <f>SUMIFS('Forecast Summary'!$F:$F,'Forecast Summary'!$A:$A, 'Analysis-School'!$A24,'Forecast Summary'!$C:$C, 'Analysis-School'!W$4,'Forecast Summary'!$D:$D, 'Analysis-School'!W$2)</f>
        <v>359</v>
      </c>
      <c r="X24" s="396">
        <v>354.25398557925928</v>
      </c>
      <c r="Y24" s="397">
        <f>SUMIFS('Forecast Summary'!$F:$F,'Forecast Summary'!$A:$A, 'Analysis-School'!$A24,'Forecast Summary'!$C:$C, 'Analysis-School'!Y$4,'Forecast Summary'!$D:$D, 'Analysis-School'!Y$2)</f>
        <v>365</v>
      </c>
      <c r="Z24" s="398">
        <f t="shared" si="2"/>
        <v>7.3529411764705843E-2</v>
      </c>
      <c r="AB24" s="395" t="s">
        <v>1759</v>
      </c>
      <c r="AC24" s="396">
        <f>SUMIFS('Forecast Summary'!$J:$J,'Forecast Summary'!$A:$A, 'Analysis-School'!$A24,'Forecast Summary'!$C:$C, 'Analysis-School'!AC$4,'Forecast Summary'!$D:$D, 'Analysis-School'!AC$2)</f>
        <v>0</v>
      </c>
      <c r="AD24" s="396">
        <f>SUMIFS('Forecast Summary'!$J:$J,'Forecast Summary'!$A:$A, 'Analysis-School'!$A24,'Forecast Summary'!$C:$C, 'Analysis-School'!AD$4,'Forecast Summary'!$D:$D, 'Analysis-School'!AD$2)</f>
        <v>0</v>
      </c>
      <c r="AE24" s="396">
        <f>SUMIFS('Forecast Summary'!$J:$J,'Forecast Summary'!$A:$A, 'Analysis-School'!$A24,'Forecast Summary'!$C:$C, 'Analysis-School'!AE$4,'Forecast Summary'!$D:$D, 'Analysis-School'!AE$2)</f>
        <v>0</v>
      </c>
      <c r="AF24" s="396">
        <f>SUMIFS('Forecast Summary'!$J:$J,'Forecast Summary'!$A:$A, 'Analysis-School'!$A24,'Forecast Summary'!$C:$C, 'Analysis-School'!AF$4,'Forecast Summary'!$D:$D, 'Analysis-School'!AF$2)</f>
        <v>0</v>
      </c>
      <c r="AG24" s="396">
        <f>SUMIFS('Forecast Summary'!$J:$J,'Forecast Summary'!$A:$A, 'Analysis-School'!$A24,'Forecast Summary'!$C:$C, 'Analysis-School'!AG$4,'Forecast Summary'!$D:$D, 'Analysis-School'!AG$2)</f>
        <v>0</v>
      </c>
      <c r="AH24" s="396">
        <f>SUMIFS('Forecast Summary'!$J:$J,'Forecast Summary'!$A:$A, 'Analysis-School'!$A24,'Forecast Summary'!$C:$C, 'Analysis-School'!AH$4,'Forecast Summary'!$D:$D, 'Analysis-School'!AH$2)</f>
        <v>0</v>
      </c>
      <c r="AI24" s="396">
        <v>0</v>
      </c>
      <c r="AJ24" s="396">
        <f>SUMIFS('Forecast Summary'!$J:$J,'Forecast Summary'!$A:$A, 'Analysis-School'!$A24,'Forecast Summary'!$C:$C, 'Analysis-School'!AJ$4,'Forecast Summary'!$D:$D, 'Analysis-School'!AJ$2)</f>
        <v>0</v>
      </c>
      <c r="AK24" s="396">
        <v>0</v>
      </c>
      <c r="AL24" s="397">
        <f>SUMIFS('Forecast Summary'!$J:$J,'Forecast Summary'!$A:$A, 'Analysis-School'!$A24,'Forecast Summary'!$C:$C, 'Analysis-School'!AL$4,'Forecast Summary'!$D:$D, 'Analysis-School'!AL$2)</f>
        <v>0</v>
      </c>
      <c r="AM24" s="398" t="str">
        <f t="shared" si="0"/>
        <v>NA</v>
      </c>
    </row>
    <row r="25" spans="1:39">
      <c r="A25" s="18" t="s">
        <v>87</v>
      </c>
      <c r="B25" s="390" t="s">
        <v>1760</v>
      </c>
      <c r="C25" s="391">
        <f>SUMIFS('Forecast Summary'!$E:$E,'Forecast Summary'!$A:$A, 'Analysis-School'!$A25,'Forecast Summary'!$C:$C, 'Analysis-School'!C$4,'Forecast Summary'!$D:$D, 'Analysis-School'!C$2)</f>
        <v>1603</v>
      </c>
      <c r="D25" s="391">
        <f>SUMIFS('Forecast Summary'!$E:$E,'Forecast Summary'!$A:$A, 'Analysis-School'!$A25,'Forecast Summary'!$C:$C, 'Analysis-School'!D$4,'Forecast Summary'!$D:$D, 'Analysis-School'!D$2)</f>
        <v>1703</v>
      </c>
      <c r="E25" s="391">
        <f>SUMIFS('Forecast Summary'!$E:$E,'Forecast Summary'!$A:$A, 'Analysis-School'!$A25,'Forecast Summary'!$C:$C, 'Analysis-School'!E$4,'Forecast Summary'!$D:$D, 'Analysis-School'!E$2)</f>
        <v>1923</v>
      </c>
      <c r="F25" s="391">
        <f>SUMIFS('Forecast Summary'!$E:$E,'Forecast Summary'!$A:$A, 'Analysis-School'!$A25,'Forecast Summary'!$C:$C, 'Analysis-School'!F$4,'Forecast Summary'!$D:$D, 'Analysis-School'!F$2)</f>
        <v>1798</v>
      </c>
      <c r="G25" s="391">
        <f>SUMIFS('Forecast Summary'!$E:$E,'Forecast Summary'!$A:$A, 'Analysis-School'!$A25,'Forecast Summary'!$C:$C, 'Analysis-School'!G$4,'Forecast Summary'!$D:$D, 'Analysis-School'!G$2)</f>
        <v>1988</v>
      </c>
      <c r="H25" s="391">
        <f>SUMIFS('Forecast Summary'!$E:$E,'Forecast Summary'!$A:$A, 'Analysis-School'!$A25,'Forecast Summary'!$C:$C, 'Analysis-School'!H$4,'Forecast Summary'!$D:$D, 'Analysis-School'!H$2)</f>
        <v>2357</v>
      </c>
      <c r="I25" s="391">
        <v>2391.9757556364625</v>
      </c>
      <c r="J25" s="391">
        <f>SUMIFS('Forecast Summary'!$E:$E,'Forecast Summary'!$A:$A, 'Analysis-School'!$A25,'Forecast Summary'!$C:$C, 'Analysis-School'!J$4,'Forecast Summary'!$D:$D, 'Analysis-School'!J$2)</f>
        <v>2788</v>
      </c>
      <c r="K25" s="391">
        <v>2523.444913739454</v>
      </c>
      <c r="L25" s="392">
        <f>SUMIFS('Forecast Summary'!$E:$E,'Forecast Summary'!$A:$A, 'Analysis-School'!$A25,'Forecast Summary'!$C:$C, 'Analysis-School'!L$4,'Forecast Summary'!$D:$D, 'Analysis-School'!L$2)</f>
        <v>2813</v>
      </c>
      <c r="M25" s="393">
        <f t="shared" si="1"/>
        <v>0.19346627068307165</v>
      </c>
      <c r="N25" s="394"/>
      <c r="O25" s="390" t="s">
        <v>1760</v>
      </c>
      <c r="P25" s="391">
        <f>SUMIFS('Forecast Summary'!$F:$F,'Forecast Summary'!$A:$A, 'Analysis-School'!$A25,'Forecast Summary'!$C:$C, 'Analysis-School'!P$4,'Forecast Summary'!$D:$D, 'Analysis-School'!P$2)</f>
        <v>4040</v>
      </c>
      <c r="Q25" s="391">
        <f>SUMIFS('Forecast Summary'!$F:$F,'Forecast Summary'!$A:$A, 'Analysis-School'!$A25,'Forecast Summary'!$C:$C, 'Analysis-School'!Q$4,'Forecast Summary'!$D:$D, 'Analysis-School'!Q$2)</f>
        <v>3899</v>
      </c>
      <c r="R25" s="391">
        <f>SUMIFS('Forecast Summary'!$F:$F,'Forecast Summary'!$A:$A, 'Analysis-School'!$A25,'Forecast Summary'!$C:$C, 'Analysis-School'!R$4,'Forecast Summary'!$D:$D, 'Analysis-School'!R$2)</f>
        <v>3826</v>
      </c>
      <c r="S25" s="391">
        <f>SUMIFS('Forecast Summary'!$F:$F,'Forecast Summary'!$A:$A, 'Analysis-School'!$A25,'Forecast Summary'!$C:$C, 'Analysis-School'!S$4,'Forecast Summary'!$D:$D, 'Analysis-School'!S$2)</f>
        <v>3889</v>
      </c>
      <c r="T25" s="391">
        <f>SUMIFS('Forecast Summary'!$F:$F,'Forecast Summary'!$A:$A, 'Analysis-School'!$A25,'Forecast Summary'!$C:$C, 'Analysis-School'!T$4,'Forecast Summary'!$D:$D, 'Analysis-School'!T$2)</f>
        <v>3652</v>
      </c>
      <c r="U25" s="391">
        <f>SUMIFS('Forecast Summary'!$F:$F,'Forecast Summary'!$A:$A, 'Analysis-School'!$A25,'Forecast Summary'!$C:$C, 'Analysis-School'!U$4,'Forecast Summary'!$D:$D, 'Analysis-School'!U$2)</f>
        <v>3524</v>
      </c>
      <c r="V25" s="391">
        <v>3482.6678893146632</v>
      </c>
      <c r="W25" s="391">
        <f>SUMIFS('Forecast Summary'!$F:$F,'Forecast Summary'!$A:$A, 'Analysis-School'!$A25,'Forecast Summary'!$C:$C, 'Analysis-School'!W$4,'Forecast Summary'!$D:$D, 'Analysis-School'!W$2)</f>
        <v>3671</v>
      </c>
      <c r="X25" s="391">
        <v>3389.2764469737185</v>
      </c>
      <c r="Y25" s="392">
        <f>SUMIFS('Forecast Summary'!$F:$F,'Forecast Summary'!$A:$A, 'Analysis-School'!$A25,'Forecast Summary'!$C:$C, 'Analysis-School'!Y$4,'Forecast Summary'!$D:$D, 'Analysis-School'!Y$2)</f>
        <v>3671</v>
      </c>
      <c r="Z25" s="393">
        <f t="shared" si="2"/>
        <v>4.1713961407491507E-2</v>
      </c>
      <c r="AA25" s="394"/>
      <c r="AB25" s="390" t="s">
        <v>1760</v>
      </c>
      <c r="AC25" s="391">
        <f>SUMIFS('Forecast Summary'!$J:$J,'Forecast Summary'!$A:$A, 'Analysis-School'!$A25,'Forecast Summary'!$C:$C, 'Analysis-School'!AC$4,'Forecast Summary'!$D:$D, 'Analysis-School'!AC$2)</f>
        <v>0</v>
      </c>
      <c r="AD25" s="391">
        <f>SUMIFS('Forecast Summary'!$J:$J,'Forecast Summary'!$A:$A, 'Analysis-School'!$A25,'Forecast Summary'!$C:$C, 'Analysis-School'!AD$4,'Forecast Summary'!$D:$D, 'Analysis-School'!AD$2)</f>
        <v>0</v>
      </c>
      <c r="AE25" s="391">
        <f>SUMIFS('Forecast Summary'!$J:$J,'Forecast Summary'!$A:$A, 'Analysis-School'!$A25,'Forecast Summary'!$C:$C, 'Analysis-School'!AE$4,'Forecast Summary'!$D:$D, 'Analysis-School'!AE$2)</f>
        <v>0</v>
      </c>
      <c r="AF25" s="391">
        <f>SUMIFS('Forecast Summary'!$J:$J,'Forecast Summary'!$A:$A, 'Analysis-School'!$A25,'Forecast Summary'!$C:$C, 'Analysis-School'!AF$4,'Forecast Summary'!$D:$D, 'Analysis-School'!AF$2)</f>
        <v>0</v>
      </c>
      <c r="AG25" s="391">
        <f>SUMIFS('Forecast Summary'!$J:$J,'Forecast Summary'!$A:$A, 'Analysis-School'!$A25,'Forecast Summary'!$C:$C, 'Analysis-School'!AG$4,'Forecast Summary'!$D:$D, 'Analysis-School'!AG$2)</f>
        <v>0</v>
      </c>
      <c r="AH25" s="391">
        <f>SUMIFS('Forecast Summary'!$J:$J,'Forecast Summary'!$A:$A, 'Analysis-School'!$A25,'Forecast Summary'!$C:$C, 'Analysis-School'!AH$4,'Forecast Summary'!$D:$D, 'Analysis-School'!AH$2)</f>
        <v>63</v>
      </c>
      <c r="AI25" s="391">
        <v>59.849999999999994</v>
      </c>
      <c r="AJ25" s="391">
        <f>SUMIFS('Forecast Summary'!$J:$J,'Forecast Summary'!$A:$A, 'Analysis-School'!$A25,'Forecast Summary'!$C:$C, 'Analysis-School'!AJ$4,'Forecast Summary'!$D:$D, 'Analysis-School'!AJ$2)</f>
        <v>61</v>
      </c>
      <c r="AK25" s="391">
        <v>59.65490359302941</v>
      </c>
      <c r="AL25" s="392">
        <f>SUMIFS('Forecast Summary'!$J:$J,'Forecast Summary'!$A:$A, 'Analysis-School'!$A25,'Forecast Summary'!$C:$C, 'Analysis-School'!AL$4,'Forecast Summary'!$D:$D, 'Analysis-School'!AL$2)</f>
        <v>61</v>
      </c>
      <c r="AM25" s="393">
        <f t="shared" si="0"/>
        <v>-3.1746031746031744E-2</v>
      </c>
    </row>
    <row r="26" spans="1:39">
      <c r="A26" s="18" t="s">
        <v>89</v>
      </c>
      <c r="B26" s="395" t="s">
        <v>1762</v>
      </c>
      <c r="C26" s="396">
        <f>SUMIFS('Forecast Summary'!$E:$E,'Forecast Summary'!$A:$A, 'Analysis-School'!$A26,'Forecast Summary'!$C:$C, 'Analysis-School'!C$4,'Forecast Summary'!$D:$D, 'Analysis-School'!C$2)</f>
        <v>393</v>
      </c>
      <c r="D26" s="396">
        <f>SUMIFS('Forecast Summary'!$E:$E,'Forecast Summary'!$A:$A, 'Analysis-School'!$A26,'Forecast Summary'!$C:$C, 'Analysis-School'!D$4,'Forecast Summary'!$D:$D, 'Analysis-School'!D$2)</f>
        <v>434</v>
      </c>
      <c r="E26" s="396">
        <f>SUMIFS('Forecast Summary'!$E:$E,'Forecast Summary'!$A:$A, 'Analysis-School'!$A26,'Forecast Summary'!$C:$C, 'Analysis-School'!E$4,'Forecast Summary'!$D:$D, 'Analysis-School'!E$2)</f>
        <v>418</v>
      </c>
      <c r="F26" s="396">
        <f>SUMIFS('Forecast Summary'!$E:$E,'Forecast Summary'!$A:$A, 'Analysis-School'!$A26,'Forecast Summary'!$C:$C, 'Analysis-School'!F$4,'Forecast Summary'!$D:$D, 'Analysis-School'!F$2)</f>
        <v>314</v>
      </c>
      <c r="G26" s="396">
        <f>SUMIFS('Forecast Summary'!$E:$E,'Forecast Summary'!$A:$A, 'Analysis-School'!$A26,'Forecast Summary'!$C:$C, 'Analysis-School'!G$4,'Forecast Summary'!$D:$D, 'Analysis-School'!G$2)</f>
        <v>365</v>
      </c>
      <c r="H26" s="396">
        <f>SUMIFS('Forecast Summary'!$E:$E,'Forecast Summary'!$A:$A, 'Analysis-School'!$A26,'Forecast Summary'!$C:$C, 'Analysis-School'!H$4,'Forecast Summary'!$D:$D, 'Analysis-School'!H$2)</f>
        <v>484</v>
      </c>
      <c r="I26" s="396">
        <v>459.79999999999995</v>
      </c>
      <c r="J26" s="396">
        <f>SUMIFS('Forecast Summary'!$E:$E,'Forecast Summary'!$A:$A, 'Analysis-School'!$A26,'Forecast Summary'!$C:$C, 'Analysis-School'!J$4,'Forecast Summary'!$D:$D, 'Analysis-School'!J$2)</f>
        <v>518</v>
      </c>
      <c r="K26" s="396">
        <v>436.80999999999995</v>
      </c>
      <c r="L26" s="397">
        <f>SUMIFS('Forecast Summary'!$E:$E,'Forecast Summary'!$A:$A, 'Analysis-School'!$A26,'Forecast Summary'!$C:$C, 'Analysis-School'!L$4,'Forecast Summary'!$D:$D, 'Analysis-School'!L$2)</f>
        <v>492.09999999999997</v>
      </c>
      <c r="M26" s="398">
        <f t="shared" si="1"/>
        <v>1.6735537190082583E-2</v>
      </c>
      <c r="O26" s="395" t="s">
        <v>1762</v>
      </c>
      <c r="P26" s="396">
        <f>SUMIFS('Forecast Summary'!$F:$F,'Forecast Summary'!$A:$A, 'Analysis-School'!$A26,'Forecast Summary'!$C:$C, 'Analysis-School'!P$4,'Forecast Summary'!$D:$D, 'Analysis-School'!P$2)</f>
        <v>276</v>
      </c>
      <c r="Q26" s="396">
        <f>SUMIFS('Forecast Summary'!$F:$F,'Forecast Summary'!$A:$A, 'Analysis-School'!$A26,'Forecast Summary'!$C:$C, 'Analysis-School'!Q$4,'Forecast Summary'!$D:$D, 'Analysis-School'!Q$2)</f>
        <v>263</v>
      </c>
      <c r="R26" s="396">
        <f>SUMIFS('Forecast Summary'!$F:$F,'Forecast Summary'!$A:$A, 'Analysis-School'!$A26,'Forecast Summary'!$C:$C, 'Analysis-School'!R$4,'Forecast Summary'!$D:$D, 'Analysis-School'!R$2)</f>
        <v>247</v>
      </c>
      <c r="S26" s="396">
        <f>SUMIFS('Forecast Summary'!$F:$F,'Forecast Summary'!$A:$A, 'Analysis-School'!$A26,'Forecast Summary'!$C:$C, 'Analysis-School'!S$4,'Forecast Summary'!$D:$D, 'Analysis-School'!S$2)</f>
        <v>260</v>
      </c>
      <c r="T26" s="396">
        <f>SUMIFS('Forecast Summary'!$F:$F,'Forecast Summary'!$A:$A, 'Analysis-School'!$A26,'Forecast Summary'!$C:$C, 'Analysis-School'!T$4,'Forecast Summary'!$D:$D, 'Analysis-School'!T$2)</f>
        <v>244</v>
      </c>
      <c r="U26" s="396">
        <f>SUMIFS('Forecast Summary'!$F:$F,'Forecast Summary'!$A:$A, 'Analysis-School'!$A26,'Forecast Summary'!$C:$C, 'Analysis-School'!U$4,'Forecast Summary'!$D:$D, 'Analysis-School'!U$2)</f>
        <v>237</v>
      </c>
      <c r="V26" s="396">
        <v>232.97055184257985</v>
      </c>
      <c r="W26" s="396">
        <f>SUMIFS('Forecast Summary'!$F:$F,'Forecast Summary'!$A:$A, 'Analysis-School'!$A26,'Forecast Summary'!$C:$C, 'Analysis-School'!W$4,'Forecast Summary'!$D:$D, 'Analysis-School'!W$2)</f>
        <v>242</v>
      </c>
      <c r="X26" s="396">
        <v>226.59715550351393</v>
      </c>
      <c r="Y26" s="397">
        <f>SUMIFS('Forecast Summary'!$F:$F,'Forecast Summary'!$A:$A, 'Analysis-School'!$A26,'Forecast Summary'!$C:$C, 'Analysis-School'!Y$4,'Forecast Summary'!$D:$D, 'Analysis-School'!Y$2)</f>
        <v>242</v>
      </c>
      <c r="Z26" s="398">
        <f t="shared" si="2"/>
        <v>2.1097046413502074E-2</v>
      </c>
      <c r="AB26" s="395" t="s">
        <v>1762</v>
      </c>
      <c r="AC26" s="396">
        <f>SUMIFS('Forecast Summary'!$J:$J,'Forecast Summary'!$A:$A, 'Analysis-School'!$A26,'Forecast Summary'!$C:$C, 'Analysis-School'!AC$4,'Forecast Summary'!$D:$D, 'Analysis-School'!AC$2)</f>
        <v>0</v>
      </c>
      <c r="AD26" s="396">
        <f>SUMIFS('Forecast Summary'!$J:$J,'Forecast Summary'!$A:$A, 'Analysis-School'!$A26,'Forecast Summary'!$C:$C, 'Analysis-School'!AD$4,'Forecast Summary'!$D:$D, 'Analysis-School'!AD$2)</f>
        <v>0</v>
      </c>
      <c r="AE26" s="396">
        <f>SUMIFS('Forecast Summary'!$J:$J,'Forecast Summary'!$A:$A, 'Analysis-School'!$A26,'Forecast Summary'!$C:$C, 'Analysis-School'!AE$4,'Forecast Summary'!$D:$D, 'Analysis-School'!AE$2)</f>
        <v>0</v>
      </c>
      <c r="AF26" s="396">
        <f>SUMIFS('Forecast Summary'!$J:$J,'Forecast Summary'!$A:$A, 'Analysis-School'!$A26,'Forecast Summary'!$C:$C, 'Analysis-School'!AF$4,'Forecast Summary'!$D:$D, 'Analysis-School'!AF$2)</f>
        <v>0</v>
      </c>
      <c r="AG26" s="396">
        <f>SUMIFS('Forecast Summary'!$J:$J,'Forecast Summary'!$A:$A, 'Analysis-School'!$A26,'Forecast Summary'!$C:$C, 'Analysis-School'!AG$4,'Forecast Summary'!$D:$D, 'Analysis-School'!AG$2)</f>
        <v>0</v>
      </c>
      <c r="AH26" s="396">
        <f>SUMIFS('Forecast Summary'!$J:$J,'Forecast Summary'!$A:$A, 'Analysis-School'!$A26,'Forecast Summary'!$C:$C, 'Analysis-School'!AH$4,'Forecast Summary'!$D:$D, 'Analysis-School'!AH$2)</f>
        <v>0</v>
      </c>
      <c r="AI26" s="396">
        <v>0</v>
      </c>
      <c r="AJ26" s="396">
        <f>SUMIFS('Forecast Summary'!$J:$J,'Forecast Summary'!$A:$A, 'Analysis-School'!$A26,'Forecast Summary'!$C:$C, 'Analysis-School'!AJ$4,'Forecast Summary'!$D:$D, 'Analysis-School'!AJ$2)</f>
        <v>0</v>
      </c>
      <c r="AK26" s="396">
        <v>0</v>
      </c>
      <c r="AL26" s="397">
        <f>SUMIFS('Forecast Summary'!$J:$J,'Forecast Summary'!$A:$A, 'Analysis-School'!$A26,'Forecast Summary'!$C:$C, 'Analysis-School'!AL$4,'Forecast Summary'!$D:$D, 'Analysis-School'!AL$2)</f>
        <v>0</v>
      </c>
      <c r="AM26" s="398" t="str">
        <f t="shared" si="0"/>
        <v>NA</v>
      </c>
    </row>
    <row r="27" spans="1:39">
      <c r="A27" s="115" t="s">
        <v>91</v>
      </c>
      <c r="B27" s="390" t="s">
        <v>1895</v>
      </c>
      <c r="C27" s="391">
        <f>SUMIFS('Forecast Summary'!$E:$E,'Forecast Summary'!$A:$A, 'Analysis-School'!$A27,'Forecast Summary'!$C:$C, 'Analysis-School'!C$4,'Forecast Summary'!$D:$D, 'Analysis-School'!C$2)</f>
        <v>422</v>
      </c>
      <c r="D27" s="391">
        <f>SUMIFS('Forecast Summary'!$E:$E,'Forecast Summary'!$A:$A, 'Analysis-School'!$A27,'Forecast Summary'!$C:$C, 'Analysis-School'!D$4,'Forecast Summary'!$D:$D, 'Analysis-School'!D$2)</f>
        <v>381</v>
      </c>
      <c r="E27" s="391">
        <f>SUMIFS('Forecast Summary'!$E:$E,'Forecast Summary'!$A:$A, 'Analysis-School'!$A27,'Forecast Summary'!$C:$C, 'Analysis-School'!E$4,'Forecast Summary'!$D:$D, 'Analysis-School'!E$2)</f>
        <v>391</v>
      </c>
      <c r="F27" s="391">
        <f>SUMIFS('Forecast Summary'!$E:$E,'Forecast Summary'!$A:$A, 'Analysis-School'!$A27,'Forecast Summary'!$C:$C, 'Analysis-School'!F$4,'Forecast Summary'!$D:$D, 'Analysis-School'!F$2)</f>
        <v>445</v>
      </c>
      <c r="G27" s="391">
        <f>SUMIFS('Forecast Summary'!$E:$E,'Forecast Summary'!$A:$A, 'Analysis-School'!$A27,'Forecast Summary'!$C:$C, 'Analysis-School'!G$4,'Forecast Summary'!$D:$D, 'Analysis-School'!G$2)</f>
        <v>510</v>
      </c>
      <c r="H27" s="391">
        <f>SUMIFS('Forecast Summary'!$E:$E,'Forecast Summary'!$A:$A, 'Analysis-School'!$A27,'Forecast Summary'!$C:$C, 'Analysis-School'!H$4,'Forecast Summary'!$D:$D, 'Analysis-School'!H$2)</f>
        <v>549</v>
      </c>
      <c r="I27" s="391">
        <v>584.343242065646</v>
      </c>
      <c r="J27" s="391">
        <f>SUMIFS('Forecast Summary'!$E:$E,'Forecast Summary'!$A:$A, 'Analysis-School'!$A27,'Forecast Summary'!$C:$C, 'Analysis-School'!J$4,'Forecast Summary'!$D:$D, 'Analysis-School'!J$2)</f>
        <v>794</v>
      </c>
      <c r="K27" s="391">
        <v>620.29725386761288</v>
      </c>
      <c r="L27" s="392">
        <f>SUMIFS('Forecast Summary'!$E:$E,'Forecast Summary'!$A:$A, 'Analysis-School'!$A27,'Forecast Summary'!$C:$C, 'Analysis-School'!L$4,'Forecast Summary'!$D:$D, 'Analysis-School'!L$2)</f>
        <v>809</v>
      </c>
      <c r="M27" s="393">
        <f t="shared" si="1"/>
        <v>0.47358834244080139</v>
      </c>
      <c r="N27" s="394"/>
      <c r="O27" s="390" t="s">
        <v>1895</v>
      </c>
      <c r="P27" s="391">
        <f>SUMIFS('Forecast Summary'!$F:$F,'Forecast Summary'!$A:$A, 'Analysis-School'!$A27,'Forecast Summary'!$C:$C, 'Analysis-School'!P$4,'Forecast Summary'!$D:$D, 'Analysis-School'!P$2)</f>
        <v>392</v>
      </c>
      <c r="Q27" s="391">
        <f>SUMIFS('Forecast Summary'!$F:$F,'Forecast Summary'!$A:$A, 'Analysis-School'!$A27,'Forecast Summary'!$C:$C, 'Analysis-School'!Q$4,'Forecast Summary'!$D:$D, 'Analysis-School'!Q$2)</f>
        <v>403</v>
      </c>
      <c r="R27" s="391">
        <f>SUMIFS('Forecast Summary'!$F:$F,'Forecast Summary'!$A:$A, 'Analysis-School'!$A27,'Forecast Summary'!$C:$C, 'Analysis-School'!R$4,'Forecast Summary'!$D:$D, 'Analysis-School'!R$2)</f>
        <v>419</v>
      </c>
      <c r="S27" s="391">
        <f>SUMIFS('Forecast Summary'!$F:$F,'Forecast Summary'!$A:$A, 'Analysis-School'!$A27,'Forecast Summary'!$C:$C, 'Analysis-School'!S$4,'Forecast Summary'!$D:$D, 'Analysis-School'!S$2)</f>
        <v>424</v>
      </c>
      <c r="T27" s="391">
        <f>SUMIFS('Forecast Summary'!$F:$F,'Forecast Summary'!$A:$A, 'Analysis-School'!$A27,'Forecast Summary'!$C:$C, 'Analysis-School'!T$4,'Forecast Summary'!$D:$D, 'Analysis-School'!T$2)</f>
        <v>395</v>
      </c>
      <c r="U27" s="391">
        <f>SUMIFS('Forecast Summary'!$F:$F,'Forecast Summary'!$A:$A, 'Analysis-School'!$A27,'Forecast Summary'!$C:$C, 'Analysis-School'!U$4,'Forecast Summary'!$D:$D, 'Analysis-School'!U$2)</f>
        <v>370</v>
      </c>
      <c r="V27" s="391">
        <v>366.59166023607577</v>
      </c>
      <c r="W27" s="391">
        <f>SUMIFS('Forecast Summary'!$F:$F,'Forecast Summary'!$A:$A, 'Analysis-School'!$A27,'Forecast Summary'!$C:$C, 'Analysis-School'!W$4,'Forecast Summary'!$D:$D, 'Analysis-School'!W$2)</f>
        <v>408</v>
      </c>
      <c r="X27" s="391">
        <v>361.01681489047064</v>
      </c>
      <c r="Y27" s="392">
        <f>SUMIFS('Forecast Summary'!$F:$F,'Forecast Summary'!$A:$A, 'Analysis-School'!$A27,'Forecast Summary'!$C:$C, 'Analysis-School'!Y$4,'Forecast Summary'!$D:$D, 'Analysis-School'!Y$2)</f>
        <v>402</v>
      </c>
      <c r="Z27" s="393">
        <f t="shared" si="2"/>
        <v>8.6486486486486491E-2</v>
      </c>
      <c r="AA27" s="394"/>
      <c r="AB27" s="390" t="s">
        <v>1895</v>
      </c>
      <c r="AC27" s="391">
        <f>SUMIFS('Forecast Summary'!$J:$J,'Forecast Summary'!$A:$A, 'Analysis-School'!$A27,'Forecast Summary'!$C:$C, 'Analysis-School'!AC$4,'Forecast Summary'!$D:$D, 'Analysis-School'!AC$2)</f>
        <v>0</v>
      </c>
      <c r="AD27" s="391">
        <f>SUMIFS('Forecast Summary'!$J:$J,'Forecast Summary'!$A:$A, 'Analysis-School'!$A27,'Forecast Summary'!$C:$C, 'Analysis-School'!AD$4,'Forecast Summary'!$D:$D, 'Analysis-School'!AD$2)</f>
        <v>0</v>
      </c>
      <c r="AE27" s="391">
        <f>SUMIFS('Forecast Summary'!$J:$J,'Forecast Summary'!$A:$A, 'Analysis-School'!$A27,'Forecast Summary'!$C:$C, 'Analysis-School'!AE$4,'Forecast Summary'!$D:$D, 'Analysis-School'!AE$2)</f>
        <v>0</v>
      </c>
      <c r="AF27" s="391">
        <f>SUMIFS('Forecast Summary'!$J:$J,'Forecast Summary'!$A:$A, 'Analysis-School'!$A27,'Forecast Summary'!$C:$C, 'Analysis-School'!AF$4,'Forecast Summary'!$D:$D, 'Analysis-School'!AF$2)</f>
        <v>0</v>
      </c>
      <c r="AG27" s="391">
        <f>SUMIFS('Forecast Summary'!$J:$J,'Forecast Summary'!$A:$A, 'Analysis-School'!$A27,'Forecast Summary'!$C:$C, 'Analysis-School'!AG$4,'Forecast Summary'!$D:$D, 'Analysis-School'!AG$2)</f>
        <v>0</v>
      </c>
      <c r="AH27" s="391">
        <f>SUMIFS('Forecast Summary'!$J:$J,'Forecast Summary'!$A:$A, 'Analysis-School'!$A27,'Forecast Summary'!$C:$C, 'Analysis-School'!AH$4,'Forecast Summary'!$D:$D, 'Analysis-School'!AH$2)</f>
        <v>0</v>
      </c>
      <c r="AI27" s="391">
        <v>0</v>
      </c>
      <c r="AJ27" s="391">
        <f>SUMIFS('Forecast Summary'!$J:$J,'Forecast Summary'!$A:$A, 'Analysis-School'!$A27,'Forecast Summary'!$C:$C, 'Analysis-School'!AJ$4,'Forecast Summary'!$D:$D, 'Analysis-School'!AJ$2)</f>
        <v>0</v>
      </c>
      <c r="AK27" s="391">
        <v>0</v>
      </c>
      <c r="AL27" s="392">
        <f>SUMIFS('Forecast Summary'!$J:$J,'Forecast Summary'!$A:$A, 'Analysis-School'!$A27,'Forecast Summary'!$C:$C, 'Analysis-School'!AL$4,'Forecast Summary'!$D:$D, 'Analysis-School'!AL$2)</f>
        <v>0</v>
      </c>
      <c r="AM27" s="393" t="str">
        <f t="shared" si="0"/>
        <v>NA</v>
      </c>
    </row>
    <row r="28" spans="1:39">
      <c r="A28" s="115" t="s">
        <v>93</v>
      </c>
      <c r="B28" s="395" t="s">
        <v>1936</v>
      </c>
      <c r="C28" s="396">
        <f>SUMIFS('Forecast Summary'!$E:$E,'Forecast Summary'!$A:$A, 'Analysis-School'!$A28,'Forecast Summary'!$C:$C, 'Analysis-School'!C$4,'Forecast Summary'!$D:$D, 'Analysis-School'!C$2)</f>
        <v>561</v>
      </c>
      <c r="D28" s="396">
        <f>SUMIFS('Forecast Summary'!$E:$E,'Forecast Summary'!$A:$A, 'Analysis-School'!$A28,'Forecast Summary'!$C:$C, 'Analysis-School'!D$4,'Forecast Summary'!$D:$D, 'Analysis-School'!D$2)</f>
        <v>1093</v>
      </c>
      <c r="E28" s="396">
        <f>SUMIFS('Forecast Summary'!$E:$E,'Forecast Summary'!$A:$A, 'Analysis-School'!$A28,'Forecast Summary'!$C:$C, 'Analysis-School'!E$4,'Forecast Summary'!$D:$D, 'Analysis-School'!E$2)</f>
        <v>1626</v>
      </c>
      <c r="F28" s="396">
        <f>SUMIFS('Forecast Summary'!$E:$E,'Forecast Summary'!$A:$A, 'Analysis-School'!$A28,'Forecast Summary'!$C:$C, 'Analysis-School'!F$4,'Forecast Summary'!$D:$D, 'Analysis-School'!F$2)</f>
        <v>1286</v>
      </c>
      <c r="G28" s="396">
        <f>SUMIFS('Forecast Summary'!$E:$E,'Forecast Summary'!$A:$A, 'Analysis-School'!$A28,'Forecast Summary'!$C:$C, 'Analysis-School'!G$4,'Forecast Summary'!$D:$D, 'Analysis-School'!G$2)</f>
        <v>1431</v>
      </c>
      <c r="H28" s="396">
        <f>SUMIFS('Forecast Summary'!$E:$E,'Forecast Summary'!$A:$A, 'Analysis-School'!$A28,'Forecast Summary'!$C:$C, 'Analysis-School'!H$4,'Forecast Summary'!$D:$D, 'Analysis-School'!H$2)</f>
        <v>1392</v>
      </c>
      <c r="I28" s="396">
        <v>1509.694806656516</v>
      </c>
      <c r="J28" s="396">
        <f>SUMIFS('Forecast Summary'!$E:$E,'Forecast Summary'!$A:$A, 'Analysis-School'!$A28,'Forecast Summary'!$C:$C, 'Analysis-School'!J$4,'Forecast Summary'!$D:$D, 'Analysis-School'!J$2)</f>
        <v>1672</v>
      </c>
      <c r="K28" s="396">
        <v>1613.1474236344256</v>
      </c>
      <c r="L28" s="397">
        <f>SUMIFS('Forecast Summary'!$E:$E,'Forecast Summary'!$A:$A, 'Analysis-School'!$A28,'Forecast Summary'!$C:$C, 'Analysis-School'!L$4,'Forecast Summary'!$D:$D, 'Analysis-School'!L$2)</f>
        <v>1790</v>
      </c>
      <c r="M28" s="398">
        <f t="shared" si="1"/>
        <v>0.28591954022988508</v>
      </c>
      <c r="O28" s="395" t="s">
        <v>1936</v>
      </c>
      <c r="P28" s="396">
        <f>SUMIFS('Forecast Summary'!$F:$F,'Forecast Summary'!$A:$A, 'Analysis-School'!$A28,'Forecast Summary'!$C:$C, 'Analysis-School'!P$4,'Forecast Summary'!$D:$D, 'Analysis-School'!P$2)</f>
        <v>772</v>
      </c>
      <c r="Q28" s="396">
        <f>SUMIFS('Forecast Summary'!$F:$F,'Forecast Summary'!$A:$A, 'Analysis-School'!$A28,'Forecast Summary'!$C:$C, 'Analysis-School'!Q$4,'Forecast Summary'!$D:$D, 'Analysis-School'!Q$2)</f>
        <v>810</v>
      </c>
      <c r="R28" s="396">
        <f>SUMIFS('Forecast Summary'!$F:$F,'Forecast Summary'!$A:$A, 'Analysis-School'!$A28,'Forecast Summary'!$C:$C, 'Analysis-School'!R$4,'Forecast Summary'!$D:$D, 'Analysis-School'!R$2)</f>
        <v>844</v>
      </c>
      <c r="S28" s="396">
        <f>SUMIFS('Forecast Summary'!$F:$F,'Forecast Summary'!$A:$A, 'Analysis-School'!$A28,'Forecast Summary'!$C:$C, 'Analysis-School'!S$4,'Forecast Summary'!$D:$D, 'Analysis-School'!S$2)</f>
        <v>897</v>
      </c>
      <c r="T28" s="396">
        <f>SUMIFS('Forecast Summary'!$F:$F,'Forecast Summary'!$A:$A, 'Analysis-School'!$A28,'Forecast Summary'!$C:$C, 'Analysis-School'!T$4,'Forecast Summary'!$D:$D, 'Analysis-School'!T$2)</f>
        <v>1083</v>
      </c>
      <c r="U28" s="396">
        <f>SUMIFS('Forecast Summary'!$F:$F,'Forecast Summary'!$A:$A, 'Analysis-School'!$A28,'Forecast Summary'!$C:$C, 'Analysis-School'!U$4,'Forecast Summary'!$D:$D, 'Analysis-School'!U$2)</f>
        <v>1074</v>
      </c>
      <c r="V28" s="396">
        <v>1167.584146534113</v>
      </c>
      <c r="W28" s="396">
        <f>SUMIFS('Forecast Summary'!$F:$F,'Forecast Summary'!$A:$A, 'Analysis-School'!$A28,'Forecast Summary'!$C:$C, 'Analysis-School'!W$4,'Forecast Summary'!$D:$D, 'Analysis-School'!W$2)</f>
        <v>1086</v>
      </c>
      <c r="X28" s="396">
        <v>1238.6049236521897</v>
      </c>
      <c r="Y28" s="397">
        <f>SUMIFS('Forecast Summary'!$F:$F,'Forecast Summary'!$A:$A, 'Analysis-School'!$A28,'Forecast Summary'!$C:$C, 'Analysis-School'!Y$4,'Forecast Summary'!$D:$D, 'Analysis-School'!Y$2)</f>
        <v>1091</v>
      </c>
      <c r="Z28" s="398">
        <f t="shared" si="2"/>
        <v>1.5828677839851091E-2</v>
      </c>
      <c r="AB28" s="395" t="s">
        <v>1936</v>
      </c>
      <c r="AC28" s="396">
        <f>SUMIFS('Forecast Summary'!$J:$J,'Forecast Summary'!$A:$A, 'Analysis-School'!$A28,'Forecast Summary'!$C:$C, 'Analysis-School'!AC$4,'Forecast Summary'!$D:$D, 'Analysis-School'!AC$2)</f>
        <v>0</v>
      </c>
      <c r="AD28" s="396">
        <f>SUMIFS('Forecast Summary'!$J:$J,'Forecast Summary'!$A:$A, 'Analysis-School'!$A28,'Forecast Summary'!$C:$C, 'Analysis-School'!AD$4,'Forecast Summary'!$D:$D, 'Analysis-School'!AD$2)</f>
        <v>0</v>
      </c>
      <c r="AE28" s="396">
        <f>SUMIFS('Forecast Summary'!$J:$J,'Forecast Summary'!$A:$A, 'Analysis-School'!$A28,'Forecast Summary'!$C:$C, 'Analysis-School'!AE$4,'Forecast Summary'!$D:$D, 'Analysis-School'!AE$2)</f>
        <v>0</v>
      </c>
      <c r="AF28" s="396">
        <f>SUMIFS('Forecast Summary'!$J:$J,'Forecast Summary'!$A:$A, 'Analysis-School'!$A28,'Forecast Summary'!$C:$C, 'Analysis-School'!AF$4,'Forecast Summary'!$D:$D, 'Analysis-School'!AF$2)</f>
        <v>0</v>
      </c>
      <c r="AG28" s="396">
        <f>SUMIFS('Forecast Summary'!$J:$J,'Forecast Summary'!$A:$A, 'Analysis-School'!$A28,'Forecast Summary'!$C:$C, 'Analysis-School'!AG$4,'Forecast Summary'!$D:$D, 'Analysis-School'!AG$2)</f>
        <v>0</v>
      </c>
      <c r="AH28" s="396">
        <f>SUMIFS('Forecast Summary'!$J:$J,'Forecast Summary'!$A:$A, 'Analysis-School'!$A28,'Forecast Summary'!$C:$C, 'Analysis-School'!AH$4,'Forecast Summary'!$D:$D, 'Analysis-School'!AH$2)</f>
        <v>0</v>
      </c>
      <c r="AI28" s="396">
        <v>0</v>
      </c>
      <c r="AJ28" s="396">
        <f>SUMIFS('Forecast Summary'!$J:$J,'Forecast Summary'!$A:$A, 'Analysis-School'!$A28,'Forecast Summary'!$C:$C, 'Analysis-School'!AJ$4,'Forecast Summary'!$D:$D, 'Analysis-School'!AJ$2)</f>
        <v>0</v>
      </c>
      <c r="AK28" s="396">
        <v>0</v>
      </c>
      <c r="AL28" s="397">
        <f>SUMIFS('Forecast Summary'!$J:$J,'Forecast Summary'!$A:$A, 'Analysis-School'!$A28,'Forecast Summary'!$C:$C, 'Analysis-School'!AL$4,'Forecast Summary'!$D:$D, 'Analysis-School'!AL$2)</f>
        <v>0</v>
      </c>
      <c r="AM28" s="398" t="str">
        <f t="shared" si="0"/>
        <v>NA</v>
      </c>
    </row>
    <row r="29" spans="1:39">
      <c r="A29" s="115" t="s">
        <v>95</v>
      </c>
      <c r="B29" s="390" t="s">
        <v>1896</v>
      </c>
      <c r="C29" s="391">
        <f>SUMIFS('Forecast Summary'!$E:$E,'Forecast Summary'!$A:$A, 'Analysis-School'!$A29,'Forecast Summary'!$C:$C, 'Analysis-School'!C$4,'Forecast Summary'!$D:$D, 'Analysis-School'!C$2)</f>
        <v>466</v>
      </c>
      <c r="D29" s="391">
        <f>SUMIFS('Forecast Summary'!$E:$E,'Forecast Summary'!$A:$A, 'Analysis-School'!$A29,'Forecast Summary'!$C:$C, 'Analysis-School'!D$4,'Forecast Summary'!$D:$D, 'Analysis-School'!D$2)</f>
        <v>575</v>
      </c>
      <c r="E29" s="391">
        <f>SUMIFS('Forecast Summary'!$E:$E,'Forecast Summary'!$A:$A, 'Analysis-School'!$A29,'Forecast Summary'!$C:$C, 'Analysis-School'!E$4,'Forecast Summary'!$D:$D, 'Analysis-School'!E$2)</f>
        <v>659</v>
      </c>
      <c r="F29" s="391">
        <f>SUMIFS('Forecast Summary'!$E:$E,'Forecast Summary'!$A:$A, 'Analysis-School'!$A29,'Forecast Summary'!$C:$C, 'Analysis-School'!F$4,'Forecast Summary'!$D:$D, 'Analysis-School'!F$2)</f>
        <v>592</v>
      </c>
      <c r="G29" s="391">
        <f>SUMIFS('Forecast Summary'!$E:$E,'Forecast Summary'!$A:$A, 'Analysis-School'!$A29,'Forecast Summary'!$C:$C, 'Analysis-School'!G$4,'Forecast Summary'!$D:$D, 'Analysis-School'!G$2)</f>
        <v>702</v>
      </c>
      <c r="H29" s="391">
        <f>SUMIFS('Forecast Summary'!$E:$E,'Forecast Summary'!$A:$A, 'Analysis-School'!$A29,'Forecast Summary'!$C:$C, 'Analysis-School'!H$4,'Forecast Summary'!$D:$D, 'Analysis-School'!H$2)</f>
        <v>809</v>
      </c>
      <c r="I29" s="391">
        <v>816.17475832187688</v>
      </c>
      <c r="J29" s="391">
        <f>SUMIFS('Forecast Summary'!$E:$E,'Forecast Summary'!$A:$A, 'Analysis-School'!$A29,'Forecast Summary'!$C:$C, 'Analysis-School'!J$4,'Forecast Summary'!$D:$D, 'Analysis-School'!J$2)</f>
        <v>873</v>
      </c>
      <c r="K29" s="391">
        <v>871.82392002790516</v>
      </c>
      <c r="L29" s="392">
        <f>SUMIFS('Forecast Summary'!$E:$E,'Forecast Summary'!$A:$A, 'Analysis-School'!$A29,'Forecast Summary'!$C:$C, 'Analysis-School'!L$4,'Forecast Summary'!$D:$D, 'Analysis-School'!L$2)</f>
        <v>873</v>
      </c>
      <c r="M29" s="393">
        <f t="shared" si="1"/>
        <v>7.9110012360939397E-2</v>
      </c>
      <c r="N29" s="394"/>
      <c r="O29" s="390" t="s">
        <v>1896</v>
      </c>
      <c r="P29" s="391">
        <f>SUMIFS('Forecast Summary'!$F:$F,'Forecast Summary'!$A:$A, 'Analysis-School'!$A29,'Forecast Summary'!$C:$C, 'Analysis-School'!P$4,'Forecast Summary'!$D:$D, 'Analysis-School'!P$2)</f>
        <v>363</v>
      </c>
      <c r="Q29" s="391">
        <f>SUMIFS('Forecast Summary'!$F:$F,'Forecast Summary'!$A:$A, 'Analysis-School'!$A29,'Forecast Summary'!$C:$C, 'Analysis-School'!Q$4,'Forecast Summary'!$D:$D, 'Analysis-School'!Q$2)</f>
        <v>409</v>
      </c>
      <c r="R29" s="391">
        <f>SUMIFS('Forecast Summary'!$F:$F,'Forecast Summary'!$A:$A, 'Analysis-School'!$A29,'Forecast Summary'!$C:$C, 'Analysis-School'!R$4,'Forecast Summary'!$D:$D, 'Analysis-School'!R$2)</f>
        <v>395</v>
      </c>
      <c r="S29" s="391">
        <f>SUMIFS('Forecast Summary'!$F:$F,'Forecast Summary'!$A:$A, 'Analysis-School'!$A29,'Forecast Summary'!$C:$C, 'Analysis-School'!S$4,'Forecast Summary'!$D:$D, 'Analysis-School'!S$2)</f>
        <v>514</v>
      </c>
      <c r="T29" s="391">
        <f>SUMIFS('Forecast Summary'!$F:$F,'Forecast Summary'!$A:$A, 'Analysis-School'!$A29,'Forecast Summary'!$C:$C, 'Analysis-School'!T$4,'Forecast Summary'!$D:$D, 'Analysis-School'!T$2)</f>
        <v>455</v>
      </c>
      <c r="U29" s="391">
        <f>SUMIFS('Forecast Summary'!$F:$F,'Forecast Summary'!$A:$A, 'Analysis-School'!$A29,'Forecast Summary'!$C:$C, 'Analysis-School'!U$4,'Forecast Summary'!$D:$D, 'Analysis-School'!U$2)</f>
        <v>419</v>
      </c>
      <c r="V29" s="391">
        <v>460.90000000000003</v>
      </c>
      <c r="W29" s="391">
        <f>SUMIFS('Forecast Summary'!$F:$F,'Forecast Summary'!$A:$A, 'Analysis-School'!$A29,'Forecast Summary'!$C:$C, 'Analysis-School'!W$4,'Forecast Summary'!$D:$D, 'Analysis-School'!W$2)</f>
        <v>440</v>
      </c>
      <c r="X29" s="391">
        <v>477.45110749264165</v>
      </c>
      <c r="Y29" s="392">
        <f>SUMIFS('Forecast Summary'!$F:$F,'Forecast Summary'!$A:$A, 'Analysis-School'!$A29,'Forecast Summary'!$C:$C, 'Analysis-School'!Y$4,'Forecast Summary'!$D:$D, 'Analysis-School'!Y$2)</f>
        <v>428</v>
      </c>
      <c r="Z29" s="393">
        <f t="shared" si="2"/>
        <v>2.1479713603818507E-2</v>
      </c>
      <c r="AA29" s="394"/>
      <c r="AB29" s="390" t="s">
        <v>1896</v>
      </c>
      <c r="AC29" s="391">
        <f>SUMIFS('Forecast Summary'!$J:$J,'Forecast Summary'!$A:$A, 'Analysis-School'!$A29,'Forecast Summary'!$C:$C, 'Analysis-School'!AC$4,'Forecast Summary'!$D:$D, 'Analysis-School'!AC$2)</f>
        <v>0</v>
      </c>
      <c r="AD29" s="391">
        <f>SUMIFS('Forecast Summary'!$J:$J,'Forecast Summary'!$A:$A, 'Analysis-School'!$A29,'Forecast Summary'!$C:$C, 'Analysis-School'!AD$4,'Forecast Summary'!$D:$D, 'Analysis-School'!AD$2)</f>
        <v>0</v>
      </c>
      <c r="AE29" s="391">
        <f>SUMIFS('Forecast Summary'!$J:$J,'Forecast Summary'!$A:$A, 'Analysis-School'!$A29,'Forecast Summary'!$C:$C, 'Analysis-School'!AE$4,'Forecast Summary'!$D:$D, 'Analysis-School'!AE$2)</f>
        <v>0</v>
      </c>
      <c r="AF29" s="391">
        <f>SUMIFS('Forecast Summary'!$J:$J,'Forecast Summary'!$A:$A, 'Analysis-School'!$A29,'Forecast Summary'!$C:$C, 'Analysis-School'!AF$4,'Forecast Summary'!$D:$D, 'Analysis-School'!AF$2)</f>
        <v>0</v>
      </c>
      <c r="AG29" s="391">
        <f>SUMIFS('Forecast Summary'!$J:$J,'Forecast Summary'!$A:$A, 'Analysis-School'!$A29,'Forecast Summary'!$C:$C, 'Analysis-School'!AG$4,'Forecast Summary'!$D:$D, 'Analysis-School'!AG$2)</f>
        <v>0</v>
      </c>
      <c r="AH29" s="391">
        <f>SUMIFS('Forecast Summary'!$J:$J,'Forecast Summary'!$A:$A, 'Analysis-School'!$A29,'Forecast Summary'!$C:$C, 'Analysis-School'!AH$4,'Forecast Summary'!$D:$D, 'Analysis-School'!AH$2)</f>
        <v>0</v>
      </c>
      <c r="AI29" s="391">
        <v>0</v>
      </c>
      <c r="AJ29" s="391">
        <f>SUMIFS('Forecast Summary'!$J:$J,'Forecast Summary'!$A:$A, 'Analysis-School'!$A29,'Forecast Summary'!$C:$C, 'Analysis-School'!AJ$4,'Forecast Summary'!$D:$D, 'Analysis-School'!AJ$2)</f>
        <v>0</v>
      </c>
      <c r="AK29" s="391">
        <v>0</v>
      </c>
      <c r="AL29" s="392">
        <f>SUMIFS('Forecast Summary'!$J:$J,'Forecast Summary'!$A:$A, 'Analysis-School'!$A29,'Forecast Summary'!$C:$C, 'Analysis-School'!AL$4,'Forecast Summary'!$D:$D, 'Analysis-School'!AL$2)</f>
        <v>0</v>
      </c>
      <c r="AM29" s="393" t="str">
        <f t="shared" si="0"/>
        <v>NA</v>
      </c>
    </row>
    <row r="30" spans="1:39">
      <c r="A30" s="115" t="s">
        <v>97</v>
      </c>
      <c r="B30" s="395" t="s">
        <v>1897</v>
      </c>
      <c r="C30" s="396">
        <f>SUMIFS('Forecast Summary'!$E:$E,'Forecast Summary'!$A:$A, 'Analysis-School'!$A30,'Forecast Summary'!$C:$C, 'Analysis-School'!C$4,'Forecast Summary'!$D:$D, 'Analysis-School'!C$2)</f>
        <v>4408</v>
      </c>
      <c r="D30" s="396">
        <f>SUMIFS('Forecast Summary'!$E:$E,'Forecast Summary'!$A:$A, 'Analysis-School'!$A30,'Forecast Summary'!$C:$C, 'Analysis-School'!D$4,'Forecast Summary'!$D:$D, 'Analysis-School'!D$2)</f>
        <v>4657</v>
      </c>
      <c r="E30" s="396">
        <f>SUMIFS('Forecast Summary'!$E:$E,'Forecast Summary'!$A:$A, 'Analysis-School'!$A30,'Forecast Summary'!$C:$C, 'Analysis-School'!E$4,'Forecast Summary'!$D:$D, 'Analysis-School'!E$2)</f>
        <v>4510</v>
      </c>
      <c r="F30" s="396">
        <f>SUMIFS('Forecast Summary'!$E:$E,'Forecast Summary'!$A:$A, 'Analysis-School'!$A30,'Forecast Summary'!$C:$C, 'Analysis-School'!F$4,'Forecast Summary'!$D:$D, 'Analysis-School'!F$2)</f>
        <v>6331</v>
      </c>
      <c r="G30" s="396">
        <f>SUMIFS('Forecast Summary'!$E:$E,'Forecast Summary'!$A:$A, 'Analysis-School'!$A30,'Forecast Summary'!$C:$C, 'Analysis-School'!G$4,'Forecast Summary'!$D:$D, 'Analysis-School'!G$2)</f>
        <v>6165</v>
      </c>
      <c r="H30" s="396">
        <f>SUMIFS('Forecast Summary'!$E:$E,'Forecast Summary'!$A:$A, 'Analysis-School'!$A30,'Forecast Summary'!$C:$C, 'Analysis-School'!H$4,'Forecast Summary'!$D:$D, 'Analysis-School'!H$2)</f>
        <v>6918</v>
      </c>
      <c r="I30" s="396">
        <v>7609.8</v>
      </c>
      <c r="J30" s="396">
        <f>SUMIFS('Forecast Summary'!$E:$E,'Forecast Summary'!$A:$A, 'Analysis-School'!$A30,'Forecast Summary'!$C:$C, 'Analysis-School'!J$4,'Forecast Summary'!$D:$D, 'Analysis-School'!J$2)</f>
        <v>8177</v>
      </c>
      <c r="K30" s="396">
        <v>8188.6287663732528</v>
      </c>
      <c r="L30" s="397">
        <f>SUMIFS('Forecast Summary'!$E:$E,'Forecast Summary'!$A:$A, 'Analysis-School'!$A30,'Forecast Summary'!$C:$C, 'Analysis-School'!L$4,'Forecast Summary'!$D:$D, 'Analysis-School'!L$2)</f>
        <v>8177</v>
      </c>
      <c r="M30" s="398">
        <f t="shared" si="1"/>
        <v>0.18198901416594393</v>
      </c>
      <c r="O30" s="395" t="s">
        <v>1897</v>
      </c>
      <c r="P30" s="396">
        <f>SUMIFS('Forecast Summary'!$F:$F,'Forecast Summary'!$A:$A, 'Analysis-School'!$A30,'Forecast Summary'!$C:$C, 'Analysis-School'!P$4,'Forecast Summary'!$D:$D, 'Analysis-School'!P$2)</f>
        <v>5757</v>
      </c>
      <c r="Q30" s="396">
        <f>SUMIFS('Forecast Summary'!$F:$F,'Forecast Summary'!$A:$A, 'Analysis-School'!$A30,'Forecast Summary'!$C:$C, 'Analysis-School'!Q$4,'Forecast Summary'!$D:$D, 'Analysis-School'!Q$2)</f>
        <v>5683</v>
      </c>
      <c r="R30" s="396">
        <f>SUMIFS('Forecast Summary'!$F:$F,'Forecast Summary'!$A:$A, 'Analysis-School'!$A30,'Forecast Summary'!$C:$C, 'Analysis-School'!R$4,'Forecast Summary'!$D:$D, 'Analysis-School'!R$2)</f>
        <v>5785</v>
      </c>
      <c r="S30" s="396">
        <f>SUMIFS('Forecast Summary'!$F:$F,'Forecast Summary'!$A:$A, 'Analysis-School'!$A30,'Forecast Summary'!$C:$C, 'Analysis-School'!S$4,'Forecast Summary'!$D:$D, 'Analysis-School'!S$2)</f>
        <v>6089</v>
      </c>
      <c r="T30" s="396">
        <f>SUMIFS('Forecast Summary'!$F:$F,'Forecast Summary'!$A:$A, 'Analysis-School'!$A30,'Forecast Summary'!$C:$C, 'Analysis-School'!T$4,'Forecast Summary'!$D:$D, 'Analysis-School'!T$2)</f>
        <v>6279</v>
      </c>
      <c r="U30" s="396">
        <f>SUMIFS('Forecast Summary'!$F:$F,'Forecast Summary'!$A:$A, 'Analysis-School'!$A30,'Forecast Summary'!$C:$C, 'Analysis-School'!U$4,'Forecast Summary'!$D:$D, 'Analysis-School'!U$2)</f>
        <v>6077</v>
      </c>
      <c r="V30" s="396">
        <v>6381.8849585581984</v>
      </c>
      <c r="W30" s="396">
        <f>SUMIFS('Forecast Summary'!$F:$F,'Forecast Summary'!$A:$A, 'Analysis-School'!$A30,'Forecast Summary'!$C:$C, 'Analysis-School'!W$4,'Forecast Summary'!$D:$D, 'Analysis-School'!W$2)</f>
        <v>6254</v>
      </c>
      <c r="X30" s="396">
        <v>6494.7338091479778</v>
      </c>
      <c r="Y30" s="397">
        <f>SUMIFS('Forecast Summary'!$F:$F,'Forecast Summary'!$A:$A, 'Analysis-School'!$A30,'Forecast Summary'!$C:$C, 'Analysis-School'!Y$4,'Forecast Summary'!$D:$D, 'Analysis-School'!Y$2)</f>
        <v>6258</v>
      </c>
      <c r="Z30" s="398">
        <f t="shared" si="2"/>
        <v>2.9784433108441588E-2</v>
      </c>
      <c r="AB30" s="395" t="s">
        <v>1897</v>
      </c>
      <c r="AC30" s="396">
        <f>SUMIFS('Forecast Summary'!$J:$J,'Forecast Summary'!$A:$A, 'Analysis-School'!$A30,'Forecast Summary'!$C:$C, 'Analysis-School'!AC$4,'Forecast Summary'!$D:$D, 'Analysis-School'!AC$2)</f>
        <v>0</v>
      </c>
      <c r="AD30" s="396">
        <f>SUMIFS('Forecast Summary'!$J:$J,'Forecast Summary'!$A:$A, 'Analysis-School'!$A30,'Forecast Summary'!$C:$C, 'Analysis-School'!AD$4,'Forecast Summary'!$D:$D, 'Analysis-School'!AD$2)</f>
        <v>0</v>
      </c>
      <c r="AE30" s="396">
        <f>SUMIFS('Forecast Summary'!$J:$J,'Forecast Summary'!$A:$A, 'Analysis-School'!$A30,'Forecast Summary'!$C:$C, 'Analysis-School'!AE$4,'Forecast Summary'!$D:$D, 'Analysis-School'!AE$2)</f>
        <v>0</v>
      </c>
      <c r="AF30" s="396">
        <f>SUMIFS('Forecast Summary'!$J:$J,'Forecast Summary'!$A:$A, 'Analysis-School'!$A30,'Forecast Summary'!$C:$C, 'Analysis-School'!AF$4,'Forecast Summary'!$D:$D, 'Analysis-School'!AF$2)</f>
        <v>0</v>
      </c>
      <c r="AG30" s="396">
        <f>SUMIFS('Forecast Summary'!$J:$J,'Forecast Summary'!$A:$A, 'Analysis-School'!$A30,'Forecast Summary'!$C:$C, 'Analysis-School'!AG$4,'Forecast Summary'!$D:$D, 'Analysis-School'!AG$2)</f>
        <v>1</v>
      </c>
      <c r="AH30" s="396">
        <f>SUMIFS('Forecast Summary'!$J:$J,'Forecast Summary'!$A:$A, 'Analysis-School'!$A30,'Forecast Summary'!$C:$C, 'Analysis-School'!AH$4,'Forecast Summary'!$D:$D, 'Analysis-School'!AH$2)</f>
        <v>1</v>
      </c>
      <c r="AI30" s="396">
        <v>1.1000000000000001</v>
      </c>
      <c r="AJ30" s="396">
        <f>SUMIFS('Forecast Summary'!$J:$J,'Forecast Summary'!$A:$A, 'Analysis-School'!$A30,'Forecast Summary'!$C:$C, 'Analysis-School'!AJ$4,'Forecast Summary'!$D:$D, 'Analysis-School'!AJ$2)</f>
        <v>0</v>
      </c>
      <c r="AK30" s="396">
        <v>1.2100000000000002</v>
      </c>
      <c r="AL30" s="397">
        <f>SUMIFS('Forecast Summary'!$J:$J,'Forecast Summary'!$A:$A, 'Analysis-School'!$A30,'Forecast Summary'!$C:$C, 'Analysis-School'!AL$4,'Forecast Summary'!$D:$D, 'Analysis-School'!AL$2)</f>
        <v>0</v>
      </c>
      <c r="AM30" s="398">
        <f t="shared" si="0"/>
        <v>-1</v>
      </c>
    </row>
    <row r="31" spans="1:39">
      <c r="A31" s="115" t="s">
        <v>99</v>
      </c>
      <c r="B31" s="390" t="s">
        <v>1898</v>
      </c>
      <c r="C31" s="391">
        <f>SUMIFS('Forecast Summary'!$E:$E,'Forecast Summary'!$A:$A, 'Analysis-School'!$A31,'Forecast Summary'!$C:$C, 'Analysis-School'!C$4,'Forecast Summary'!$D:$D, 'Analysis-School'!C$2)</f>
        <v>297</v>
      </c>
      <c r="D31" s="391">
        <f>SUMIFS('Forecast Summary'!$E:$E,'Forecast Summary'!$A:$A, 'Analysis-School'!$A31,'Forecast Summary'!$C:$C, 'Analysis-School'!D$4,'Forecast Summary'!$D:$D, 'Analysis-School'!D$2)</f>
        <v>606</v>
      </c>
      <c r="E31" s="391">
        <f>SUMIFS('Forecast Summary'!$E:$E,'Forecast Summary'!$A:$A, 'Analysis-School'!$A31,'Forecast Summary'!$C:$C, 'Analysis-School'!E$4,'Forecast Summary'!$D:$D, 'Analysis-School'!E$2)</f>
        <v>512</v>
      </c>
      <c r="F31" s="391">
        <f>SUMIFS('Forecast Summary'!$E:$E,'Forecast Summary'!$A:$A, 'Analysis-School'!$A31,'Forecast Summary'!$C:$C, 'Analysis-School'!F$4,'Forecast Summary'!$D:$D, 'Analysis-School'!F$2)</f>
        <v>469</v>
      </c>
      <c r="G31" s="391">
        <f>SUMIFS('Forecast Summary'!$E:$E,'Forecast Summary'!$A:$A, 'Analysis-School'!$A31,'Forecast Summary'!$C:$C, 'Analysis-School'!G$4,'Forecast Summary'!$D:$D, 'Analysis-School'!G$2)</f>
        <v>382</v>
      </c>
      <c r="H31" s="391">
        <f>SUMIFS('Forecast Summary'!$E:$E,'Forecast Summary'!$A:$A, 'Analysis-School'!$A31,'Forecast Summary'!$C:$C, 'Analysis-School'!H$4,'Forecast Summary'!$D:$D, 'Analysis-School'!H$2)</f>
        <v>392</v>
      </c>
      <c r="I31" s="391">
        <v>372.4</v>
      </c>
      <c r="J31" s="391">
        <f>SUMIFS('Forecast Summary'!$E:$E,'Forecast Summary'!$A:$A, 'Analysis-School'!$A31,'Forecast Summary'!$C:$C, 'Analysis-School'!J$4,'Forecast Summary'!$D:$D, 'Analysis-School'!J$2)</f>
        <v>433</v>
      </c>
      <c r="K31" s="391">
        <v>353.78</v>
      </c>
      <c r="L31" s="392">
        <f>SUMIFS('Forecast Summary'!$E:$E,'Forecast Summary'!$A:$A, 'Analysis-School'!$A31,'Forecast Summary'!$C:$C, 'Analysis-School'!L$4,'Forecast Summary'!$D:$D, 'Analysis-School'!L$2)</f>
        <v>442</v>
      </c>
      <c r="M31" s="393">
        <f t="shared" si="1"/>
        <v>0.12755102040816335</v>
      </c>
      <c r="N31" s="394"/>
      <c r="O31" s="390" t="s">
        <v>1898</v>
      </c>
      <c r="P31" s="391">
        <f>SUMIFS('Forecast Summary'!$F:$F,'Forecast Summary'!$A:$A, 'Analysis-School'!$A31,'Forecast Summary'!$C:$C, 'Analysis-School'!P$4,'Forecast Summary'!$D:$D, 'Analysis-School'!P$2)</f>
        <v>800</v>
      </c>
      <c r="Q31" s="391">
        <f>SUMIFS('Forecast Summary'!$F:$F,'Forecast Summary'!$A:$A, 'Analysis-School'!$A31,'Forecast Summary'!$C:$C, 'Analysis-School'!Q$4,'Forecast Summary'!$D:$D, 'Analysis-School'!Q$2)</f>
        <v>881</v>
      </c>
      <c r="R31" s="391">
        <f>SUMIFS('Forecast Summary'!$F:$F,'Forecast Summary'!$A:$A, 'Analysis-School'!$A31,'Forecast Summary'!$C:$C, 'Analysis-School'!R$4,'Forecast Summary'!$D:$D, 'Analysis-School'!R$2)</f>
        <v>835</v>
      </c>
      <c r="S31" s="391">
        <f>SUMIFS('Forecast Summary'!$F:$F,'Forecast Summary'!$A:$A, 'Analysis-School'!$A31,'Forecast Summary'!$C:$C, 'Analysis-School'!S$4,'Forecast Summary'!$D:$D, 'Analysis-School'!S$2)</f>
        <v>736</v>
      </c>
      <c r="T31" s="391">
        <f>SUMIFS('Forecast Summary'!$F:$F,'Forecast Summary'!$A:$A, 'Analysis-School'!$A31,'Forecast Summary'!$C:$C, 'Analysis-School'!T$4,'Forecast Summary'!$D:$D, 'Analysis-School'!T$2)</f>
        <v>655</v>
      </c>
      <c r="U31" s="391">
        <f>SUMIFS('Forecast Summary'!$F:$F,'Forecast Summary'!$A:$A, 'Analysis-School'!$A31,'Forecast Summary'!$C:$C, 'Analysis-School'!U$4,'Forecast Summary'!$D:$D, 'Analysis-School'!U$2)</f>
        <v>616</v>
      </c>
      <c r="V31" s="391">
        <v>585.19999999999993</v>
      </c>
      <c r="W31" s="391">
        <f>SUMIFS('Forecast Summary'!$F:$F,'Forecast Summary'!$A:$A, 'Analysis-School'!$A31,'Forecast Summary'!$C:$C, 'Analysis-School'!W$4,'Forecast Summary'!$D:$D, 'Analysis-School'!W$2)</f>
        <v>579</v>
      </c>
      <c r="X31" s="391">
        <v>555.93999999999994</v>
      </c>
      <c r="Y31" s="392">
        <f>SUMIFS('Forecast Summary'!$F:$F,'Forecast Summary'!$A:$A, 'Analysis-School'!$A31,'Forecast Summary'!$C:$C, 'Analysis-School'!Y$4,'Forecast Summary'!$D:$D, 'Analysis-School'!Y$2)</f>
        <v>582</v>
      </c>
      <c r="Z31" s="393">
        <f t="shared" si="2"/>
        <v>-5.5194805194805241E-2</v>
      </c>
      <c r="AA31" s="394"/>
      <c r="AB31" s="390" t="s">
        <v>1898</v>
      </c>
      <c r="AC31" s="391">
        <f>SUMIFS('Forecast Summary'!$J:$J,'Forecast Summary'!$A:$A, 'Analysis-School'!$A31,'Forecast Summary'!$C:$C, 'Analysis-School'!AC$4,'Forecast Summary'!$D:$D, 'Analysis-School'!AC$2)</f>
        <v>0</v>
      </c>
      <c r="AD31" s="391">
        <f>SUMIFS('Forecast Summary'!$J:$J,'Forecast Summary'!$A:$A, 'Analysis-School'!$A31,'Forecast Summary'!$C:$C, 'Analysis-School'!AD$4,'Forecast Summary'!$D:$D, 'Analysis-School'!AD$2)</f>
        <v>0</v>
      </c>
      <c r="AE31" s="391">
        <f>SUMIFS('Forecast Summary'!$J:$J,'Forecast Summary'!$A:$A, 'Analysis-School'!$A31,'Forecast Summary'!$C:$C, 'Analysis-School'!AE$4,'Forecast Summary'!$D:$D, 'Analysis-School'!AE$2)</f>
        <v>0</v>
      </c>
      <c r="AF31" s="391">
        <f>SUMIFS('Forecast Summary'!$J:$J,'Forecast Summary'!$A:$A, 'Analysis-School'!$A31,'Forecast Summary'!$C:$C, 'Analysis-School'!AF$4,'Forecast Summary'!$D:$D, 'Analysis-School'!AF$2)</f>
        <v>0</v>
      </c>
      <c r="AG31" s="391">
        <f>SUMIFS('Forecast Summary'!$J:$J,'Forecast Summary'!$A:$A, 'Analysis-School'!$A31,'Forecast Summary'!$C:$C, 'Analysis-School'!AG$4,'Forecast Summary'!$D:$D, 'Analysis-School'!AG$2)</f>
        <v>0</v>
      </c>
      <c r="AH31" s="391">
        <f>SUMIFS('Forecast Summary'!$J:$J,'Forecast Summary'!$A:$A, 'Analysis-School'!$A31,'Forecast Summary'!$C:$C, 'Analysis-School'!AH$4,'Forecast Summary'!$D:$D, 'Analysis-School'!AH$2)</f>
        <v>0</v>
      </c>
      <c r="AI31" s="391">
        <v>0</v>
      </c>
      <c r="AJ31" s="391">
        <f>SUMIFS('Forecast Summary'!$J:$J,'Forecast Summary'!$A:$A, 'Analysis-School'!$A31,'Forecast Summary'!$C:$C, 'Analysis-School'!AJ$4,'Forecast Summary'!$D:$D, 'Analysis-School'!AJ$2)</f>
        <v>0</v>
      </c>
      <c r="AK31" s="391">
        <v>0</v>
      </c>
      <c r="AL31" s="392">
        <f>SUMIFS('Forecast Summary'!$J:$J,'Forecast Summary'!$A:$A, 'Analysis-School'!$A31,'Forecast Summary'!$C:$C, 'Analysis-School'!AL$4,'Forecast Summary'!$D:$D, 'Analysis-School'!AL$2)</f>
        <v>0</v>
      </c>
      <c r="AM31" s="393" t="str">
        <f t="shared" si="0"/>
        <v>NA</v>
      </c>
    </row>
    <row r="32" spans="1:39">
      <c r="A32" s="115" t="s">
        <v>101</v>
      </c>
      <c r="B32" s="395" t="s">
        <v>1766</v>
      </c>
      <c r="C32" s="396">
        <f>SUMIFS('Forecast Summary'!$E:$E,'Forecast Summary'!$A:$A, 'Analysis-School'!$A32,'Forecast Summary'!$C:$C, 'Analysis-School'!C$4,'Forecast Summary'!$D:$D, 'Analysis-School'!C$2)</f>
        <v>451</v>
      </c>
      <c r="D32" s="396">
        <f>SUMIFS('Forecast Summary'!$E:$E,'Forecast Summary'!$A:$A, 'Analysis-School'!$A32,'Forecast Summary'!$C:$C, 'Analysis-School'!D$4,'Forecast Summary'!$D:$D, 'Analysis-School'!D$2)</f>
        <v>404</v>
      </c>
      <c r="E32" s="396">
        <f>SUMIFS('Forecast Summary'!$E:$E,'Forecast Summary'!$A:$A, 'Analysis-School'!$A32,'Forecast Summary'!$C:$C, 'Analysis-School'!E$4,'Forecast Summary'!$D:$D, 'Analysis-School'!E$2)</f>
        <v>571</v>
      </c>
      <c r="F32" s="396">
        <f>SUMIFS('Forecast Summary'!$E:$E,'Forecast Summary'!$A:$A, 'Analysis-School'!$A32,'Forecast Summary'!$C:$C, 'Analysis-School'!F$4,'Forecast Summary'!$D:$D, 'Analysis-School'!F$2)</f>
        <v>551</v>
      </c>
      <c r="G32" s="396">
        <f>SUMIFS('Forecast Summary'!$E:$E,'Forecast Summary'!$A:$A, 'Analysis-School'!$A32,'Forecast Summary'!$C:$C, 'Analysis-School'!G$4,'Forecast Summary'!$D:$D, 'Analysis-School'!G$2)</f>
        <v>562</v>
      </c>
      <c r="H32" s="396">
        <f>SUMIFS('Forecast Summary'!$E:$E,'Forecast Summary'!$A:$A, 'Analysis-School'!$A32,'Forecast Summary'!$C:$C, 'Analysis-School'!H$4,'Forecast Summary'!$D:$D, 'Analysis-School'!H$2)</f>
        <v>640</v>
      </c>
      <c r="I32" s="396">
        <v>664.93438833151743</v>
      </c>
      <c r="J32" s="396">
        <f>SUMIFS('Forecast Summary'!$E:$E,'Forecast Summary'!$A:$A, 'Analysis-School'!$A32,'Forecast Summary'!$C:$C, 'Analysis-School'!J$4,'Forecast Summary'!$D:$D, 'Analysis-School'!J$2)</f>
        <v>660</v>
      </c>
      <c r="K32" s="396">
        <v>700.08251975722942</v>
      </c>
      <c r="L32" s="397">
        <f>SUMIFS('Forecast Summary'!$E:$E,'Forecast Summary'!$A:$A, 'Analysis-School'!$A32,'Forecast Summary'!$C:$C, 'Analysis-School'!L$4,'Forecast Summary'!$D:$D, 'Analysis-School'!L$2)</f>
        <v>652</v>
      </c>
      <c r="M32" s="398">
        <f t="shared" si="1"/>
        <v>1.8750000000000044E-2</v>
      </c>
      <c r="O32" s="395" t="s">
        <v>1766</v>
      </c>
      <c r="P32" s="396">
        <f>SUMIFS('Forecast Summary'!$F:$F,'Forecast Summary'!$A:$A, 'Analysis-School'!$A32,'Forecast Summary'!$C:$C, 'Analysis-School'!P$4,'Forecast Summary'!$D:$D, 'Analysis-School'!P$2)</f>
        <v>370</v>
      </c>
      <c r="Q32" s="396">
        <f>SUMIFS('Forecast Summary'!$F:$F,'Forecast Summary'!$A:$A, 'Analysis-School'!$A32,'Forecast Summary'!$C:$C, 'Analysis-School'!Q$4,'Forecast Summary'!$D:$D, 'Analysis-School'!Q$2)</f>
        <v>359</v>
      </c>
      <c r="R32" s="396">
        <f>SUMIFS('Forecast Summary'!$F:$F,'Forecast Summary'!$A:$A, 'Analysis-School'!$A32,'Forecast Summary'!$C:$C, 'Analysis-School'!R$4,'Forecast Summary'!$D:$D, 'Analysis-School'!R$2)</f>
        <v>411</v>
      </c>
      <c r="S32" s="396">
        <f>SUMIFS('Forecast Summary'!$F:$F,'Forecast Summary'!$A:$A, 'Analysis-School'!$A32,'Forecast Summary'!$C:$C, 'Analysis-School'!S$4,'Forecast Summary'!$D:$D, 'Analysis-School'!S$2)</f>
        <v>355</v>
      </c>
      <c r="T32" s="396">
        <f>SUMIFS('Forecast Summary'!$F:$F,'Forecast Summary'!$A:$A, 'Analysis-School'!$A32,'Forecast Summary'!$C:$C, 'Analysis-School'!T$4,'Forecast Summary'!$D:$D, 'Analysis-School'!T$2)</f>
        <v>405</v>
      </c>
      <c r="U32" s="396">
        <f>SUMIFS('Forecast Summary'!$F:$F,'Forecast Summary'!$A:$A, 'Analysis-School'!$A32,'Forecast Summary'!$C:$C, 'Analysis-School'!U$4,'Forecast Summary'!$D:$D, 'Analysis-School'!U$2)</f>
        <v>410</v>
      </c>
      <c r="V32" s="396">
        <v>421.44481583489033</v>
      </c>
      <c r="W32" s="396">
        <f>SUMIFS('Forecast Summary'!$F:$F,'Forecast Summary'!$A:$A, 'Analysis-School'!$A32,'Forecast Summary'!$C:$C, 'Analysis-School'!W$4,'Forecast Summary'!$D:$D, 'Analysis-School'!W$2)</f>
        <v>389</v>
      </c>
      <c r="X32" s="396">
        <v>430.01420713386102</v>
      </c>
      <c r="Y32" s="397">
        <f>SUMIFS('Forecast Summary'!$F:$F,'Forecast Summary'!$A:$A, 'Analysis-School'!$A32,'Forecast Summary'!$C:$C, 'Analysis-School'!Y$4,'Forecast Summary'!$D:$D, 'Analysis-School'!Y$2)</f>
        <v>386</v>
      </c>
      <c r="Z32" s="398">
        <f t="shared" si="2"/>
        <v>-5.8536585365853711E-2</v>
      </c>
      <c r="AB32" s="395" t="s">
        <v>1766</v>
      </c>
      <c r="AC32" s="396">
        <f>SUMIFS('Forecast Summary'!$J:$J,'Forecast Summary'!$A:$A, 'Analysis-School'!$A32,'Forecast Summary'!$C:$C, 'Analysis-School'!AC$4,'Forecast Summary'!$D:$D, 'Analysis-School'!AC$2)</f>
        <v>0</v>
      </c>
      <c r="AD32" s="396">
        <f>SUMIFS('Forecast Summary'!$J:$J,'Forecast Summary'!$A:$A, 'Analysis-School'!$A32,'Forecast Summary'!$C:$C, 'Analysis-School'!AD$4,'Forecast Summary'!$D:$D, 'Analysis-School'!AD$2)</f>
        <v>1</v>
      </c>
      <c r="AE32" s="396">
        <f>SUMIFS('Forecast Summary'!$J:$J,'Forecast Summary'!$A:$A, 'Analysis-School'!$A32,'Forecast Summary'!$C:$C, 'Analysis-School'!AE$4,'Forecast Summary'!$D:$D, 'Analysis-School'!AE$2)</f>
        <v>1</v>
      </c>
      <c r="AF32" s="396">
        <f>SUMIFS('Forecast Summary'!$J:$J,'Forecast Summary'!$A:$A, 'Analysis-School'!$A32,'Forecast Summary'!$C:$C, 'Analysis-School'!AF$4,'Forecast Summary'!$D:$D, 'Analysis-School'!AF$2)</f>
        <v>0</v>
      </c>
      <c r="AG32" s="396">
        <f>SUMIFS('Forecast Summary'!$J:$J,'Forecast Summary'!$A:$A, 'Analysis-School'!$A32,'Forecast Summary'!$C:$C, 'Analysis-School'!AG$4,'Forecast Summary'!$D:$D, 'Analysis-School'!AG$2)</f>
        <v>6</v>
      </c>
      <c r="AH32" s="396">
        <f>SUMIFS('Forecast Summary'!$J:$J,'Forecast Summary'!$A:$A, 'Analysis-School'!$A32,'Forecast Summary'!$C:$C, 'Analysis-School'!AH$4,'Forecast Summary'!$D:$D, 'Analysis-School'!AH$2)</f>
        <v>8</v>
      </c>
      <c r="AI32" s="396">
        <v>8.7872139579256157</v>
      </c>
      <c r="AJ32" s="396">
        <f>SUMIFS('Forecast Summary'!$J:$J,'Forecast Summary'!$A:$A, 'Analysis-School'!$A32,'Forecast Summary'!$C:$C, 'Analysis-School'!AJ$4,'Forecast Summary'!$D:$D, 'Analysis-School'!AJ$2)</f>
        <v>15</v>
      </c>
      <c r="AK32" s="396">
        <v>9.6659353537181776</v>
      </c>
      <c r="AL32" s="397">
        <f>SUMIFS('Forecast Summary'!$J:$J,'Forecast Summary'!$A:$A, 'Analysis-School'!$A32,'Forecast Summary'!$C:$C, 'Analysis-School'!AL$4,'Forecast Summary'!$D:$D, 'Analysis-School'!AL$2)</f>
        <v>15</v>
      </c>
      <c r="AM32" s="398">
        <f t="shared" si="0"/>
        <v>0.875</v>
      </c>
    </row>
    <row r="33" spans="1:39">
      <c r="A33" s="115" t="s">
        <v>103</v>
      </c>
      <c r="B33" s="390" t="s">
        <v>1899</v>
      </c>
      <c r="C33" s="391">
        <f>SUMIFS('Forecast Summary'!$E:$E,'Forecast Summary'!$A:$A, 'Analysis-School'!$A33,'Forecast Summary'!$C:$C, 'Analysis-School'!C$4,'Forecast Summary'!$D:$D, 'Analysis-School'!C$2)</f>
        <v>1093</v>
      </c>
      <c r="D33" s="391">
        <f>SUMIFS('Forecast Summary'!$E:$E,'Forecast Summary'!$A:$A, 'Analysis-School'!$A33,'Forecast Summary'!$C:$C, 'Analysis-School'!D$4,'Forecast Summary'!$D:$D, 'Analysis-School'!D$2)</f>
        <v>945</v>
      </c>
      <c r="E33" s="391">
        <f>SUMIFS('Forecast Summary'!$E:$E,'Forecast Summary'!$A:$A, 'Analysis-School'!$A33,'Forecast Summary'!$C:$C, 'Analysis-School'!E$4,'Forecast Summary'!$D:$D, 'Analysis-School'!E$2)</f>
        <v>1038</v>
      </c>
      <c r="F33" s="391">
        <f>SUMIFS('Forecast Summary'!$E:$E,'Forecast Summary'!$A:$A, 'Analysis-School'!$A33,'Forecast Summary'!$C:$C, 'Analysis-School'!F$4,'Forecast Summary'!$D:$D, 'Analysis-School'!F$2)</f>
        <v>817</v>
      </c>
      <c r="G33" s="391">
        <f>SUMIFS('Forecast Summary'!$E:$E,'Forecast Summary'!$A:$A, 'Analysis-School'!$A33,'Forecast Summary'!$C:$C, 'Analysis-School'!G$4,'Forecast Summary'!$D:$D, 'Analysis-School'!G$2)</f>
        <v>754</v>
      </c>
      <c r="H33" s="391">
        <f>SUMIFS('Forecast Summary'!$E:$E,'Forecast Summary'!$A:$A, 'Analysis-School'!$A33,'Forecast Summary'!$C:$C, 'Analysis-School'!H$4,'Forecast Summary'!$D:$D, 'Analysis-School'!H$2)</f>
        <v>708</v>
      </c>
      <c r="I33" s="391">
        <v>672.6</v>
      </c>
      <c r="J33" s="391">
        <f>SUMIFS('Forecast Summary'!$E:$E,'Forecast Summary'!$A:$A, 'Analysis-School'!$A33,'Forecast Summary'!$C:$C, 'Analysis-School'!J$4,'Forecast Summary'!$D:$D, 'Analysis-School'!J$2)</f>
        <v>851</v>
      </c>
      <c r="K33" s="391">
        <v>638.97</v>
      </c>
      <c r="L33" s="392">
        <f>SUMIFS('Forecast Summary'!$E:$E,'Forecast Summary'!$A:$A, 'Analysis-School'!$A33,'Forecast Summary'!$C:$C, 'Analysis-School'!L$4,'Forecast Summary'!$D:$D, 'Analysis-School'!L$2)</f>
        <v>834</v>
      </c>
      <c r="M33" s="393">
        <f t="shared" si="1"/>
        <v>0.17796610169491522</v>
      </c>
      <c r="N33" s="394"/>
      <c r="O33" s="390" t="s">
        <v>1899</v>
      </c>
      <c r="P33" s="391">
        <f>SUMIFS('Forecast Summary'!$F:$F,'Forecast Summary'!$A:$A, 'Analysis-School'!$A33,'Forecast Summary'!$C:$C, 'Analysis-School'!P$4,'Forecast Summary'!$D:$D, 'Analysis-School'!P$2)</f>
        <v>806</v>
      </c>
      <c r="Q33" s="391">
        <f>SUMIFS('Forecast Summary'!$F:$F,'Forecast Summary'!$A:$A, 'Analysis-School'!$A33,'Forecast Summary'!$C:$C, 'Analysis-School'!Q$4,'Forecast Summary'!$D:$D, 'Analysis-School'!Q$2)</f>
        <v>824</v>
      </c>
      <c r="R33" s="391">
        <f>SUMIFS('Forecast Summary'!$F:$F,'Forecast Summary'!$A:$A, 'Analysis-School'!$A33,'Forecast Summary'!$C:$C, 'Analysis-School'!R$4,'Forecast Summary'!$D:$D, 'Analysis-School'!R$2)</f>
        <v>916</v>
      </c>
      <c r="S33" s="391">
        <f>SUMIFS('Forecast Summary'!$F:$F,'Forecast Summary'!$A:$A, 'Analysis-School'!$A33,'Forecast Summary'!$C:$C, 'Analysis-School'!S$4,'Forecast Summary'!$D:$D, 'Analysis-School'!S$2)</f>
        <v>765</v>
      </c>
      <c r="T33" s="391">
        <f>SUMIFS('Forecast Summary'!$F:$F,'Forecast Summary'!$A:$A, 'Analysis-School'!$A33,'Forecast Summary'!$C:$C, 'Analysis-School'!T$4,'Forecast Summary'!$D:$D, 'Analysis-School'!T$2)</f>
        <v>677</v>
      </c>
      <c r="U33" s="391">
        <f>SUMIFS('Forecast Summary'!$F:$F,'Forecast Summary'!$A:$A, 'Analysis-School'!$A33,'Forecast Summary'!$C:$C, 'Analysis-School'!U$4,'Forecast Summary'!$D:$D, 'Analysis-School'!U$2)</f>
        <v>687</v>
      </c>
      <c r="V33" s="391">
        <v>652.65</v>
      </c>
      <c r="W33" s="391">
        <f>SUMIFS('Forecast Summary'!$F:$F,'Forecast Summary'!$A:$A, 'Analysis-School'!$A33,'Forecast Summary'!$C:$C, 'Analysis-School'!W$4,'Forecast Summary'!$D:$D, 'Analysis-School'!W$2)</f>
        <v>683</v>
      </c>
      <c r="X33" s="391">
        <v>620.01749999999993</v>
      </c>
      <c r="Y33" s="392">
        <f>SUMIFS('Forecast Summary'!$F:$F,'Forecast Summary'!$A:$A, 'Analysis-School'!$A33,'Forecast Summary'!$C:$C, 'Analysis-School'!Y$4,'Forecast Summary'!$D:$D, 'Analysis-School'!Y$2)</f>
        <v>687</v>
      </c>
      <c r="Z33" s="393">
        <f t="shared" si="2"/>
        <v>0</v>
      </c>
      <c r="AA33" s="394"/>
      <c r="AB33" s="390" t="s">
        <v>1899</v>
      </c>
      <c r="AC33" s="391">
        <f>SUMIFS('Forecast Summary'!$J:$J,'Forecast Summary'!$A:$A, 'Analysis-School'!$A33,'Forecast Summary'!$C:$C, 'Analysis-School'!AC$4,'Forecast Summary'!$D:$D, 'Analysis-School'!AC$2)</f>
        <v>1</v>
      </c>
      <c r="AD33" s="391">
        <f>SUMIFS('Forecast Summary'!$J:$J,'Forecast Summary'!$A:$A, 'Analysis-School'!$A33,'Forecast Summary'!$C:$C, 'Analysis-School'!AD$4,'Forecast Summary'!$D:$D, 'Analysis-School'!AD$2)</f>
        <v>2</v>
      </c>
      <c r="AE33" s="391">
        <f>SUMIFS('Forecast Summary'!$J:$J,'Forecast Summary'!$A:$A, 'Analysis-School'!$A33,'Forecast Summary'!$C:$C, 'Analysis-School'!AE$4,'Forecast Summary'!$D:$D, 'Analysis-School'!AE$2)</f>
        <v>2</v>
      </c>
      <c r="AF33" s="391">
        <f>SUMIFS('Forecast Summary'!$J:$J,'Forecast Summary'!$A:$A, 'Analysis-School'!$A33,'Forecast Summary'!$C:$C, 'Analysis-School'!AF$4,'Forecast Summary'!$D:$D, 'Analysis-School'!AF$2)</f>
        <v>0</v>
      </c>
      <c r="AG33" s="391">
        <f>SUMIFS('Forecast Summary'!$J:$J,'Forecast Summary'!$A:$A, 'Analysis-School'!$A33,'Forecast Summary'!$C:$C, 'Analysis-School'!AG$4,'Forecast Summary'!$D:$D, 'Analysis-School'!AG$2)</f>
        <v>0</v>
      </c>
      <c r="AH33" s="391">
        <f>SUMIFS('Forecast Summary'!$J:$J,'Forecast Summary'!$A:$A, 'Analysis-School'!$A33,'Forecast Summary'!$C:$C, 'Analysis-School'!AH$4,'Forecast Summary'!$D:$D, 'Analysis-School'!AH$2)</f>
        <v>0</v>
      </c>
      <c r="AI33" s="391">
        <v>0</v>
      </c>
      <c r="AJ33" s="391">
        <f>SUMIFS('Forecast Summary'!$J:$J,'Forecast Summary'!$A:$A, 'Analysis-School'!$A33,'Forecast Summary'!$C:$C, 'Analysis-School'!AJ$4,'Forecast Summary'!$D:$D, 'Analysis-School'!AJ$2)</f>
        <v>1</v>
      </c>
      <c r="AK33" s="391">
        <v>0</v>
      </c>
      <c r="AL33" s="392">
        <f>SUMIFS('Forecast Summary'!$J:$J,'Forecast Summary'!$A:$A, 'Analysis-School'!$A33,'Forecast Summary'!$C:$C, 'Analysis-School'!AL$4,'Forecast Summary'!$D:$D, 'Analysis-School'!AL$2)</f>
        <v>1</v>
      </c>
      <c r="AM33" s="393" t="str">
        <f t="shared" si="0"/>
        <v>NA</v>
      </c>
    </row>
    <row r="34" spans="1:39">
      <c r="A34" s="115" t="s">
        <v>105</v>
      </c>
      <c r="B34" s="395" t="s">
        <v>1768</v>
      </c>
      <c r="C34" s="396">
        <f>SUMIFS('Forecast Summary'!$E:$E,'Forecast Summary'!$A:$A, 'Analysis-School'!$A34,'Forecast Summary'!$C:$C, 'Analysis-School'!C$4,'Forecast Summary'!$D:$D, 'Analysis-School'!C$2)</f>
        <v>581</v>
      </c>
      <c r="D34" s="396">
        <f>SUMIFS('Forecast Summary'!$E:$E,'Forecast Summary'!$A:$A, 'Analysis-School'!$A34,'Forecast Summary'!$C:$C, 'Analysis-School'!D$4,'Forecast Summary'!$D:$D, 'Analysis-School'!D$2)</f>
        <v>659</v>
      </c>
      <c r="E34" s="396">
        <f>SUMIFS('Forecast Summary'!$E:$E,'Forecast Summary'!$A:$A, 'Analysis-School'!$A34,'Forecast Summary'!$C:$C, 'Analysis-School'!E$4,'Forecast Summary'!$D:$D, 'Analysis-School'!E$2)</f>
        <v>667</v>
      </c>
      <c r="F34" s="396">
        <f>SUMIFS('Forecast Summary'!$E:$E,'Forecast Summary'!$A:$A, 'Analysis-School'!$A34,'Forecast Summary'!$C:$C, 'Analysis-School'!F$4,'Forecast Summary'!$D:$D, 'Analysis-School'!F$2)</f>
        <v>733</v>
      </c>
      <c r="G34" s="396">
        <f>SUMIFS('Forecast Summary'!$E:$E,'Forecast Summary'!$A:$A, 'Analysis-School'!$A34,'Forecast Summary'!$C:$C, 'Analysis-School'!G$4,'Forecast Summary'!$D:$D, 'Analysis-School'!G$2)</f>
        <v>575</v>
      </c>
      <c r="H34" s="396">
        <f>SUMIFS('Forecast Summary'!$E:$E,'Forecast Summary'!$A:$A, 'Analysis-School'!$A34,'Forecast Summary'!$C:$C, 'Analysis-School'!H$4,'Forecast Summary'!$D:$D, 'Analysis-School'!H$2)</f>
        <v>531</v>
      </c>
      <c r="I34" s="396">
        <v>514.27858923866711</v>
      </c>
      <c r="J34" s="396">
        <f>SUMIFS('Forecast Summary'!$E:$E,'Forecast Summary'!$A:$A, 'Analysis-School'!$A34,'Forecast Summary'!$C:$C, 'Analysis-School'!J$4,'Forecast Summary'!$D:$D, 'Analysis-School'!J$2)</f>
        <v>587</v>
      </c>
      <c r="K34" s="396">
        <v>493.90327435177466</v>
      </c>
      <c r="L34" s="397">
        <f>SUMIFS('Forecast Summary'!$E:$E,'Forecast Summary'!$A:$A, 'Analysis-School'!$A34,'Forecast Summary'!$C:$C, 'Analysis-School'!L$4,'Forecast Summary'!$D:$D, 'Analysis-School'!L$2)</f>
        <v>620</v>
      </c>
      <c r="M34" s="398">
        <f t="shared" si="1"/>
        <v>0.16760828625235402</v>
      </c>
      <c r="O34" s="395" t="s">
        <v>1768</v>
      </c>
      <c r="P34" s="396">
        <f>SUMIFS('Forecast Summary'!$F:$F,'Forecast Summary'!$A:$A, 'Analysis-School'!$A34,'Forecast Summary'!$C:$C, 'Analysis-School'!P$4,'Forecast Summary'!$D:$D, 'Analysis-School'!P$2)</f>
        <v>857</v>
      </c>
      <c r="Q34" s="396">
        <f>SUMIFS('Forecast Summary'!$F:$F,'Forecast Summary'!$A:$A, 'Analysis-School'!$A34,'Forecast Summary'!$C:$C, 'Analysis-School'!Q$4,'Forecast Summary'!$D:$D, 'Analysis-School'!Q$2)</f>
        <v>888</v>
      </c>
      <c r="R34" s="396">
        <f>SUMIFS('Forecast Summary'!$F:$F,'Forecast Summary'!$A:$A, 'Analysis-School'!$A34,'Forecast Summary'!$C:$C, 'Analysis-School'!R$4,'Forecast Summary'!$D:$D, 'Analysis-School'!R$2)</f>
        <v>931</v>
      </c>
      <c r="S34" s="396">
        <f>SUMIFS('Forecast Summary'!$F:$F,'Forecast Summary'!$A:$A, 'Analysis-School'!$A34,'Forecast Summary'!$C:$C, 'Analysis-School'!S$4,'Forecast Summary'!$D:$D, 'Analysis-School'!S$2)</f>
        <v>915</v>
      </c>
      <c r="T34" s="396">
        <f>SUMIFS('Forecast Summary'!$F:$F,'Forecast Summary'!$A:$A, 'Analysis-School'!$A34,'Forecast Summary'!$C:$C, 'Analysis-School'!T$4,'Forecast Summary'!$D:$D, 'Analysis-School'!T$2)</f>
        <v>887</v>
      </c>
      <c r="U34" s="396">
        <f>SUMIFS('Forecast Summary'!$F:$F,'Forecast Summary'!$A:$A, 'Analysis-School'!$A34,'Forecast Summary'!$C:$C, 'Analysis-School'!U$4,'Forecast Summary'!$D:$D, 'Analysis-School'!U$2)</f>
        <v>791</v>
      </c>
      <c r="V34" s="396">
        <v>784.35408572897052</v>
      </c>
      <c r="W34" s="396">
        <f>SUMIFS('Forecast Summary'!$F:$F,'Forecast Summary'!$A:$A, 'Analysis-School'!$A34,'Forecast Summary'!$C:$C, 'Analysis-School'!W$4,'Forecast Summary'!$D:$D, 'Analysis-School'!W$2)</f>
        <v>711</v>
      </c>
      <c r="X34" s="396">
        <v>769.46213570637372</v>
      </c>
      <c r="Y34" s="397">
        <f>SUMIFS('Forecast Summary'!$F:$F,'Forecast Summary'!$A:$A, 'Analysis-School'!$A34,'Forecast Summary'!$C:$C, 'Analysis-School'!Y$4,'Forecast Summary'!$D:$D, 'Analysis-School'!Y$2)</f>
        <v>711</v>
      </c>
      <c r="Z34" s="398">
        <f t="shared" si="2"/>
        <v>-0.10113780025284447</v>
      </c>
      <c r="AB34" s="395" t="s">
        <v>1768</v>
      </c>
      <c r="AC34" s="396">
        <f>SUMIFS('Forecast Summary'!$J:$J,'Forecast Summary'!$A:$A, 'Analysis-School'!$A34,'Forecast Summary'!$C:$C, 'Analysis-School'!AC$4,'Forecast Summary'!$D:$D, 'Analysis-School'!AC$2)</f>
        <v>0</v>
      </c>
      <c r="AD34" s="396">
        <f>SUMIFS('Forecast Summary'!$J:$J,'Forecast Summary'!$A:$A, 'Analysis-School'!$A34,'Forecast Summary'!$C:$C, 'Analysis-School'!AD$4,'Forecast Summary'!$D:$D, 'Analysis-School'!AD$2)</f>
        <v>0</v>
      </c>
      <c r="AE34" s="396">
        <f>SUMIFS('Forecast Summary'!$J:$J,'Forecast Summary'!$A:$A, 'Analysis-School'!$A34,'Forecast Summary'!$C:$C, 'Analysis-School'!AE$4,'Forecast Summary'!$D:$D, 'Analysis-School'!AE$2)</f>
        <v>0</v>
      </c>
      <c r="AF34" s="396">
        <f>SUMIFS('Forecast Summary'!$J:$J,'Forecast Summary'!$A:$A, 'Analysis-School'!$A34,'Forecast Summary'!$C:$C, 'Analysis-School'!AF$4,'Forecast Summary'!$D:$D, 'Analysis-School'!AF$2)</f>
        <v>0</v>
      </c>
      <c r="AG34" s="396">
        <f>SUMIFS('Forecast Summary'!$J:$J,'Forecast Summary'!$A:$A, 'Analysis-School'!$A34,'Forecast Summary'!$C:$C, 'Analysis-School'!AG$4,'Forecast Summary'!$D:$D, 'Analysis-School'!AG$2)</f>
        <v>0</v>
      </c>
      <c r="AH34" s="396">
        <f>SUMIFS('Forecast Summary'!$J:$J,'Forecast Summary'!$A:$A, 'Analysis-School'!$A34,'Forecast Summary'!$C:$C, 'Analysis-School'!AH$4,'Forecast Summary'!$D:$D, 'Analysis-School'!AH$2)</f>
        <v>0</v>
      </c>
      <c r="AI34" s="396">
        <v>0</v>
      </c>
      <c r="AJ34" s="396">
        <f>SUMIFS('Forecast Summary'!$J:$J,'Forecast Summary'!$A:$A, 'Analysis-School'!$A34,'Forecast Summary'!$C:$C, 'Analysis-School'!AJ$4,'Forecast Summary'!$D:$D, 'Analysis-School'!AJ$2)</f>
        <v>0</v>
      </c>
      <c r="AK34" s="396">
        <v>0</v>
      </c>
      <c r="AL34" s="397">
        <f>SUMIFS('Forecast Summary'!$J:$J,'Forecast Summary'!$A:$A, 'Analysis-School'!$A34,'Forecast Summary'!$C:$C, 'Analysis-School'!AL$4,'Forecast Summary'!$D:$D, 'Analysis-School'!AL$2)</f>
        <v>0</v>
      </c>
      <c r="AM34" s="398" t="str">
        <f t="shared" si="0"/>
        <v>NA</v>
      </c>
    </row>
    <row r="35" spans="1:39">
      <c r="A35" s="115" t="s">
        <v>107</v>
      </c>
      <c r="B35" s="390" t="s">
        <v>1900</v>
      </c>
      <c r="C35" s="391">
        <f>SUMIFS('Forecast Summary'!$E:$E,'Forecast Summary'!$A:$A, 'Analysis-School'!$A35,'Forecast Summary'!$C:$C, 'Analysis-School'!C$4,'Forecast Summary'!$D:$D, 'Analysis-School'!C$2)</f>
        <v>279</v>
      </c>
      <c r="D35" s="391">
        <f>SUMIFS('Forecast Summary'!$E:$E,'Forecast Summary'!$A:$A, 'Analysis-School'!$A35,'Forecast Summary'!$C:$C, 'Analysis-School'!D$4,'Forecast Summary'!$D:$D, 'Analysis-School'!D$2)</f>
        <v>326</v>
      </c>
      <c r="E35" s="391">
        <f>SUMIFS('Forecast Summary'!$E:$E,'Forecast Summary'!$A:$A, 'Analysis-School'!$A35,'Forecast Summary'!$C:$C, 'Analysis-School'!E$4,'Forecast Summary'!$D:$D, 'Analysis-School'!E$2)</f>
        <v>276</v>
      </c>
      <c r="F35" s="391">
        <f>SUMIFS('Forecast Summary'!$E:$E,'Forecast Summary'!$A:$A, 'Analysis-School'!$A35,'Forecast Summary'!$C:$C, 'Analysis-School'!F$4,'Forecast Summary'!$D:$D, 'Analysis-School'!F$2)</f>
        <v>263</v>
      </c>
      <c r="G35" s="391">
        <f>SUMIFS('Forecast Summary'!$E:$E,'Forecast Summary'!$A:$A, 'Analysis-School'!$A35,'Forecast Summary'!$C:$C, 'Analysis-School'!G$4,'Forecast Summary'!$D:$D, 'Analysis-School'!G$2)</f>
        <v>292</v>
      </c>
      <c r="H35" s="391">
        <f>SUMIFS('Forecast Summary'!$E:$E,'Forecast Summary'!$A:$A, 'Analysis-School'!$A35,'Forecast Summary'!$C:$C, 'Analysis-School'!H$4,'Forecast Summary'!$D:$D, 'Analysis-School'!H$2)</f>
        <v>289</v>
      </c>
      <c r="I35" s="391">
        <v>285.73469387755102</v>
      </c>
      <c r="J35" s="391">
        <f>SUMIFS('Forecast Summary'!$E:$E,'Forecast Summary'!$A:$A, 'Analysis-School'!$A35,'Forecast Summary'!$C:$C, 'Analysis-School'!J$4,'Forecast Summary'!$D:$D, 'Analysis-School'!J$2)</f>
        <v>347</v>
      </c>
      <c r="K35" s="391">
        <v>282.46938775510205</v>
      </c>
      <c r="L35" s="392">
        <f>SUMIFS('Forecast Summary'!$E:$E,'Forecast Summary'!$A:$A, 'Analysis-School'!$A35,'Forecast Summary'!$C:$C, 'Analysis-School'!L$4,'Forecast Summary'!$D:$D, 'Analysis-School'!L$2)</f>
        <v>329.65</v>
      </c>
      <c r="M35" s="393">
        <f t="shared" si="1"/>
        <v>0.14065743944636666</v>
      </c>
      <c r="N35" s="394"/>
      <c r="O35" s="390" t="s">
        <v>1900</v>
      </c>
      <c r="P35" s="391">
        <f>SUMIFS('Forecast Summary'!$F:$F,'Forecast Summary'!$A:$A, 'Analysis-School'!$A35,'Forecast Summary'!$C:$C, 'Analysis-School'!P$4,'Forecast Summary'!$D:$D, 'Analysis-School'!P$2)</f>
        <v>254</v>
      </c>
      <c r="Q35" s="391">
        <f>SUMIFS('Forecast Summary'!$F:$F,'Forecast Summary'!$A:$A, 'Analysis-School'!$A35,'Forecast Summary'!$C:$C, 'Analysis-School'!Q$4,'Forecast Summary'!$D:$D, 'Analysis-School'!Q$2)</f>
        <v>274</v>
      </c>
      <c r="R35" s="391">
        <f>SUMIFS('Forecast Summary'!$F:$F,'Forecast Summary'!$A:$A, 'Analysis-School'!$A35,'Forecast Summary'!$C:$C, 'Analysis-School'!R$4,'Forecast Summary'!$D:$D, 'Analysis-School'!R$2)</f>
        <v>287</v>
      </c>
      <c r="S35" s="391">
        <f>SUMIFS('Forecast Summary'!$F:$F,'Forecast Summary'!$A:$A, 'Analysis-School'!$A35,'Forecast Summary'!$C:$C, 'Analysis-School'!S$4,'Forecast Summary'!$D:$D, 'Analysis-School'!S$2)</f>
        <v>272</v>
      </c>
      <c r="T35" s="391">
        <f>SUMIFS('Forecast Summary'!$F:$F,'Forecast Summary'!$A:$A, 'Analysis-School'!$A35,'Forecast Summary'!$C:$C, 'Analysis-School'!T$4,'Forecast Summary'!$D:$D, 'Analysis-School'!T$2)</f>
        <v>259</v>
      </c>
      <c r="U35" s="391">
        <f>SUMIFS('Forecast Summary'!$F:$F,'Forecast Summary'!$A:$A, 'Analysis-School'!$A35,'Forecast Summary'!$C:$C, 'Analysis-School'!U$4,'Forecast Summary'!$D:$D, 'Analysis-School'!U$2)</f>
        <v>276</v>
      </c>
      <c r="V35" s="391">
        <v>271.37023143554114</v>
      </c>
      <c r="W35" s="391">
        <f>SUMIFS('Forecast Summary'!$F:$F,'Forecast Summary'!$A:$A, 'Analysis-School'!$A35,'Forecast Summary'!$C:$C, 'Analysis-School'!W$4,'Forecast Summary'!$D:$D, 'Analysis-School'!W$2)</f>
        <v>268</v>
      </c>
      <c r="X35" s="391">
        <v>271.46514198314333</v>
      </c>
      <c r="Y35" s="392">
        <f>SUMIFS('Forecast Summary'!$F:$F,'Forecast Summary'!$A:$A, 'Analysis-School'!$A35,'Forecast Summary'!$C:$C, 'Analysis-School'!Y$4,'Forecast Summary'!$D:$D, 'Analysis-School'!Y$2)</f>
        <v>270</v>
      </c>
      <c r="Z35" s="393">
        <f t="shared" si="2"/>
        <v>-2.1739130434782594E-2</v>
      </c>
      <c r="AA35" s="394"/>
      <c r="AB35" s="390" t="s">
        <v>1900</v>
      </c>
      <c r="AC35" s="391">
        <f>SUMIFS('Forecast Summary'!$J:$J,'Forecast Summary'!$A:$A, 'Analysis-School'!$A35,'Forecast Summary'!$C:$C, 'Analysis-School'!AC$4,'Forecast Summary'!$D:$D, 'Analysis-School'!AC$2)</f>
        <v>0</v>
      </c>
      <c r="AD35" s="391">
        <f>SUMIFS('Forecast Summary'!$J:$J,'Forecast Summary'!$A:$A, 'Analysis-School'!$A35,'Forecast Summary'!$C:$C, 'Analysis-School'!AD$4,'Forecast Summary'!$D:$D, 'Analysis-School'!AD$2)</f>
        <v>0</v>
      </c>
      <c r="AE35" s="391">
        <f>SUMIFS('Forecast Summary'!$J:$J,'Forecast Summary'!$A:$A, 'Analysis-School'!$A35,'Forecast Summary'!$C:$C, 'Analysis-School'!AE$4,'Forecast Summary'!$D:$D, 'Analysis-School'!AE$2)</f>
        <v>0</v>
      </c>
      <c r="AF35" s="391">
        <f>SUMIFS('Forecast Summary'!$J:$J,'Forecast Summary'!$A:$A, 'Analysis-School'!$A35,'Forecast Summary'!$C:$C, 'Analysis-School'!AF$4,'Forecast Summary'!$D:$D, 'Analysis-School'!AF$2)</f>
        <v>0</v>
      </c>
      <c r="AG35" s="391">
        <f>SUMIFS('Forecast Summary'!$J:$J,'Forecast Summary'!$A:$A, 'Analysis-School'!$A35,'Forecast Summary'!$C:$C, 'Analysis-School'!AG$4,'Forecast Summary'!$D:$D, 'Analysis-School'!AG$2)</f>
        <v>0</v>
      </c>
      <c r="AH35" s="391">
        <f>SUMIFS('Forecast Summary'!$J:$J,'Forecast Summary'!$A:$A, 'Analysis-School'!$A35,'Forecast Summary'!$C:$C, 'Analysis-School'!AH$4,'Forecast Summary'!$D:$D, 'Analysis-School'!AH$2)</f>
        <v>0</v>
      </c>
      <c r="AI35" s="391">
        <v>0</v>
      </c>
      <c r="AJ35" s="391">
        <f>SUMIFS('Forecast Summary'!$J:$J,'Forecast Summary'!$A:$A, 'Analysis-School'!$A35,'Forecast Summary'!$C:$C, 'Analysis-School'!AJ$4,'Forecast Summary'!$D:$D, 'Analysis-School'!AJ$2)</f>
        <v>0</v>
      </c>
      <c r="AK35" s="391">
        <v>0</v>
      </c>
      <c r="AL35" s="392">
        <f>SUMIFS('Forecast Summary'!$J:$J,'Forecast Summary'!$A:$A, 'Analysis-School'!$A35,'Forecast Summary'!$C:$C, 'Analysis-School'!AL$4,'Forecast Summary'!$D:$D, 'Analysis-School'!AL$2)</f>
        <v>0</v>
      </c>
      <c r="AM35" s="393" t="str">
        <f t="shared" si="0"/>
        <v>NA</v>
      </c>
    </row>
    <row r="36" spans="1:39">
      <c r="A36" s="115" t="s">
        <v>109</v>
      </c>
      <c r="B36" s="395" t="s">
        <v>1901</v>
      </c>
      <c r="C36" s="396">
        <f>SUMIFS('Forecast Summary'!$E:$E,'Forecast Summary'!$A:$A, 'Analysis-School'!$A36,'Forecast Summary'!$C:$C, 'Analysis-School'!C$4,'Forecast Summary'!$D:$D, 'Analysis-School'!C$2)</f>
        <v>595</v>
      </c>
      <c r="D36" s="396">
        <f>SUMIFS('Forecast Summary'!$E:$E,'Forecast Summary'!$A:$A, 'Analysis-School'!$A36,'Forecast Summary'!$C:$C, 'Analysis-School'!D$4,'Forecast Summary'!$D:$D, 'Analysis-School'!D$2)</f>
        <v>689</v>
      </c>
      <c r="E36" s="396">
        <f>SUMIFS('Forecast Summary'!$E:$E,'Forecast Summary'!$A:$A, 'Analysis-School'!$A36,'Forecast Summary'!$C:$C, 'Analysis-School'!E$4,'Forecast Summary'!$D:$D, 'Analysis-School'!E$2)</f>
        <v>700</v>
      </c>
      <c r="F36" s="396">
        <f>SUMIFS('Forecast Summary'!$E:$E,'Forecast Summary'!$A:$A, 'Analysis-School'!$A36,'Forecast Summary'!$C:$C, 'Analysis-School'!F$4,'Forecast Summary'!$D:$D, 'Analysis-School'!F$2)</f>
        <v>779</v>
      </c>
      <c r="G36" s="396">
        <f>SUMIFS('Forecast Summary'!$E:$E,'Forecast Summary'!$A:$A, 'Analysis-School'!$A36,'Forecast Summary'!$C:$C, 'Analysis-School'!G$4,'Forecast Summary'!$D:$D, 'Analysis-School'!G$2)</f>
        <v>1023</v>
      </c>
      <c r="H36" s="396">
        <f>SUMIFS('Forecast Summary'!$E:$E,'Forecast Summary'!$A:$A, 'Analysis-School'!$A36,'Forecast Summary'!$C:$C, 'Analysis-School'!H$4,'Forecast Summary'!$D:$D, 'Analysis-School'!H$2)</f>
        <v>1227</v>
      </c>
      <c r="I36" s="396">
        <v>1346.1157085141192</v>
      </c>
      <c r="J36" s="396">
        <f>SUMIFS('Forecast Summary'!$E:$E,'Forecast Summary'!$A:$A, 'Analysis-School'!$A36,'Forecast Summary'!$C:$C, 'Analysis-School'!J$4,'Forecast Summary'!$D:$D, 'Analysis-School'!J$2)</f>
        <v>1212</v>
      </c>
      <c r="K36" s="396">
        <v>1473.9586670184049</v>
      </c>
      <c r="L36" s="397">
        <f>SUMIFS('Forecast Summary'!$E:$E,'Forecast Summary'!$A:$A, 'Analysis-School'!$A36,'Forecast Summary'!$C:$C, 'Analysis-School'!L$4,'Forecast Summary'!$D:$D, 'Analysis-School'!L$2)</f>
        <v>1229</v>
      </c>
      <c r="M36" s="398">
        <f t="shared" si="1"/>
        <v>1.6299918500406463E-3</v>
      </c>
      <c r="O36" s="395" t="s">
        <v>1901</v>
      </c>
      <c r="P36" s="396">
        <f>SUMIFS('Forecast Summary'!$F:$F,'Forecast Summary'!$A:$A, 'Analysis-School'!$A36,'Forecast Summary'!$C:$C, 'Analysis-School'!P$4,'Forecast Summary'!$D:$D, 'Analysis-School'!P$2)</f>
        <v>421</v>
      </c>
      <c r="Q36" s="396">
        <f>SUMIFS('Forecast Summary'!$F:$F,'Forecast Summary'!$A:$A, 'Analysis-School'!$A36,'Forecast Summary'!$C:$C, 'Analysis-School'!Q$4,'Forecast Summary'!$D:$D, 'Analysis-School'!Q$2)</f>
        <v>480</v>
      </c>
      <c r="R36" s="396">
        <f>SUMIFS('Forecast Summary'!$F:$F,'Forecast Summary'!$A:$A, 'Analysis-School'!$A36,'Forecast Summary'!$C:$C, 'Analysis-School'!R$4,'Forecast Summary'!$D:$D, 'Analysis-School'!R$2)</f>
        <v>471</v>
      </c>
      <c r="S36" s="396">
        <f>SUMIFS('Forecast Summary'!$F:$F,'Forecast Summary'!$A:$A, 'Analysis-School'!$A36,'Forecast Summary'!$C:$C, 'Analysis-School'!S$4,'Forecast Summary'!$D:$D, 'Analysis-School'!S$2)</f>
        <v>571</v>
      </c>
      <c r="T36" s="396">
        <f>SUMIFS('Forecast Summary'!$F:$F,'Forecast Summary'!$A:$A, 'Analysis-School'!$A36,'Forecast Summary'!$C:$C, 'Analysis-School'!T$4,'Forecast Summary'!$D:$D, 'Analysis-School'!T$2)</f>
        <v>538</v>
      </c>
      <c r="U36" s="396">
        <f>SUMIFS('Forecast Summary'!$F:$F,'Forecast Summary'!$A:$A, 'Analysis-School'!$A36,'Forecast Summary'!$C:$C, 'Analysis-School'!U$4,'Forecast Summary'!$D:$D, 'Analysis-School'!U$2)</f>
        <v>621</v>
      </c>
      <c r="V36" s="396">
        <v>636.3840025020852</v>
      </c>
      <c r="W36" s="396">
        <f>SUMIFS('Forecast Summary'!$F:$F,'Forecast Summary'!$A:$A, 'Analysis-School'!$A36,'Forecast Summary'!$C:$C, 'Analysis-School'!W$4,'Forecast Summary'!$D:$D, 'Analysis-School'!W$2)</f>
        <v>594</v>
      </c>
      <c r="X36" s="396">
        <v>672.28595224189326</v>
      </c>
      <c r="Y36" s="397">
        <f>SUMIFS('Forecast Summary'!$F:$F,'Forecast Summary'!$A:$A, 'Analysis-School'!$A36,'Forecast Summary'!$C:$C, 'Analysis-School'!Y$4,'Forecast Summary'!$D:$D, 'Analysis-School'!Y$2)</f>
        <v>596</v>
      </c>
      <c r="Z36" s="398">
        <f t="shared" si="2"/>
        <v>-4.0257648953301084E-2</v>
      </c>
      <c r="AB36" s="395" t="s">
        <v>1901</v>
      </c>
      <c r="AC36" s="396">
        <f>SUMIFS('Forecast Summary'!$J:$J,'Forecast Summary'!$A:$A, 'Analysis-School'!$A36,'Forecast Summary'!$C:$C, 'Analysis-School'!AC$4,'Forecast Summary'!$D:$D, 'Analysis-School'!AC$2)</f>
        <v>0</v>
      </c>
      <c r="AD36" s="396">
        <f>SUMIFS('Forecast Summary'!$J:$J,'Forecast Summary'!$A:$A, 'Analysis-School'!$A36,'Forecast Summary'!$C:$C, 'Analysis-School'!AD$4,'Forecast Summary'!$D:$D, 'Analysis-School'!AD$2)</f>
        <v>0</v>
      </c>
      <c r="AE36" s="396">
        <f>SUMIFS('Forecast Summary'!$J:$J,'Forecast Summary'!$A:$A, 'Analysis-School'!$A36,'Forecast Summary'!$C:$C, 'Analysis-School'!AE$4,'Forecast Summary'!$D:$D, 'Analysis-School'!AE$2)</f>
        <v>0</v>
      </c>
      <c r="AF36" s="396">
        <f>SUMIFS('Forecast Summary'!$J:$J,'Forecast Summary'!$A:$A, 'Analysis-School'!$A36,'Forecast Summary'!$C:$C, 'Analysis-School'!AF$4,'Forecast Summary'!$D:$D, 'Analysis-School'!AF$2)</f>
        <v>0</v>
      </c>
      <c r="AG36" s="396">
        <f>SUMIFS('Forecast Summary'!$J:$J,'Forecast Summary'!$A:$A, 'Analysis-School'!$A36,'Forecast Summary'!$C:$C, 'Analysis-School'!AG$4,'Forecast Summary'!$D:$D, 'Analysis-School'!AG$2)</f>
        <v>0</v>
      </c>
      <c r="AH36" s="396">
        <f>SUMIFS('Forecast Summary'!$J:$J,'Forecast Summary'!$A:$A, 'Analysis-School'!$A36,'Forecast Summary'!$C:$C, 'Analysis-School'!AH$4,'Forecast Summary'!$D:$D, 'Analysis-School'!AH$2)</f>
        <v>0</v>
      </c>
      <c r="AI36" s="396">
        <v>0</v>
      </c>
      <c r="AJ36" s="396">
        <f>SUMIFS('Forecast Summary'!$J:$J,'Forecast Summary'!$A:$A, 'Analysis-School'!$A36,'Forecast Summary'!$C:$C, 'Analysis-School'!AJ$4,'Forecast Summary'!$D:$D, 'Analysis-School'!AJ$2)</f>
        <v>0</v>
      </c>
      <c r="AK36" s="396">
        <v>0</v>
      </c>
      <c r="AL36" s="397">
        <f>SUMIFS('Forecast Summary'!$J:$J,'Forecast Summary'!$A:$A, 'Analysis-School'!$A36,'Forecast Summary'!$C:$C, 'Analysis-School'!AL$4,'Forecast Summary'!$D:$D, 'Analysis-School'!AL$2)</f>
        <v>0</v>
      </c>
      <c r="AM36" s="398" t="str">
        <f t="shared" si="0"/>
        <v>NA</v>
      </c>
    </row>
    <row r="37" spans="1:39">
      <c r="A37" s="115" t="s">
        <v>111</v>
      </c>
      <c r="B37" s="390" t="s">
        <v>1902</v>
      </c>
      <c r="C37" s="391">
        <f>SUMIFS('Forecast Summary'!$E:$E,'Forecast Summary'!$A:$A, 'Analysis-School'!$A37,'Forecast Summary'!$C:$C, 'Analysis-School'!C$4,'Forecast Summary'!$D:$D, 'Analysis-School'!C$2)</f>
        <v>227</v>
      </c>
      <c r="D37" s="391">
        <f>SUMIFS('Forecast Summary'!$E:$E,'Forecast Summary'!$A:$A, 'Analysis-School'!$A37,'Forecast Summary'!$C:$C, 'Analysis-School'!D$4,'Forecast Summary'!$D:$D, 'Analysis-School'!D$2)</f>
        <v>229</v>
      </c>
      <c r="E37" s="391">
        <f>SUMIFS('Forecast Summary'!$E:$E,'Forecast Summary'!$A:$A, 'Analysis-School'!$A37,'Forecast Summary'!$C:$C, 'Analysis-School'!E$4,'Forecast Summary'!$D:$D, 'Analysis-School'!E$2)</f>
        <v>305</v>
      </c>
      <c r="F37" s="391">
        <f>SUMIFS('Forecast Summary'!$E:$E,'Forecast Summary'!$A:$A, 'Analysis-School'!$A37,'Forecast Summary'!$C:$C, 'Analysis-School'!F$4,'Forecast Summary'!$D:$D, 'Analysis-School'!F$2)</f>
        <v>369</v>
      </c>
      <c r="G37" s="391">
        <f>SUMIFS('Forecast Summary'!$E:$E,'Forecast Summary'!$A:$A, 'Analysis-School'!$A37,'Forecast Summary'!$C:$C, 'Analysis-School'!G$4,'Forecast Summary'!$D:$D, 'Analysis-School'!G$2)</f>
        <v>302</v>
      </c>
      <c r="H37" s="391">
        <f>SUMIFS('Forecast Summary'!$E:$E,'Forecast Summary'!$A:$A, 'Analysis-School'!$A37,'Forecast Summary'!$C:$C, 'Analysis-School'!H$4,'Forecast Summary'!$D:$D, 'Analysis-School'!H$2)</f>
        <v>298</v>
      </c>
      <c r="I37" s="391">
        <v>327.8</v>
      </c>
      <c r="J37" s="391">
        <f>SUMIFS('Forecast Summary'!$E:$E,'Forecast Summary'!$A:$A, 'Analysis-School'!$A37,'Forecast Summary'!$C:$C, 'Analysis-School'!J$4,'Forecast Summary'!$D:$D, 'Analysis-School'!J$2)</f>
        <v>332</v>
      </c>
      <c r="K37" s="391">
        <v>352.61331270880726</v>
      </c>
      <c r="L37" s="392">
        <f>SUMIFS('Forecast Summary'!$E:$E,'Forecast Summary'!$A:$A, 'Analysis-School'!$A37,'Forecast Summary'!$C:$C, 'Analysis-School'!L$4,'Forecast Summary'!$D:$D, 'Analysis-School'!L$2)</f>
        <v>315.39999999999998</v>
      </c>
      <c r="M37" s="393">
        <f t="shared" ref="M37:M55" si="3">(L37/H37-1)</f>
        <v>5.8389261744966392E-2</v>
      </c>
      <c r="N37" s="394"/>
      <c r="O37" s="390" t="s">
        <v>1902</v>
      </c>
      <c r="P37" s="391">
        <f>SUMIFS('Forecast Summary'!$F:$F,'Forecast Summary'!$A:$A, 'Analysis-School'!$A37,'Forecast Summary'!$C:$C, 'Analysis-School'!P$4,'Forecast Summary'!$D:$D, 'Analysis-School'!P$2)</f>
        <v>180</v>
      </c>
      <c r="Q37" s="391">
        <f>SUMIFS('Forecast Summary'!$F:$F,'Forecast Summary'!$A:$A, 'Analysis-School'!$A37,'Forecast Summary'!$C:$C, 'Analysis-School'!Q$4,'Forecast Summary'!$D:$D, 'Analysis-School'!Q$2)</f>
        <v>191</v>
      </c>
      <c r="R37" s="391">
        <f>SUMIFS('Forecast Summary'!$F:$F,'Forecast Summary'!$A:$A, 'Analysis-School'!$A37,'Forecast Summary'!$C:$C, 'Analysis-School'!R$4,'Forecast Summary'!$D:$D, 'Analysis-School'!R$2)</f>
        <v>213</v>
      </c>
      <c r="S37" s="391">
        <f>SUMIFS('Forecast Summary'!$F:$F,'Forecast Summary'!$A:$A, 'Analysis-School'!$A37,'Forecast Summary'!$C:$C, 'Analysis-School'!S$4,'Forecast Summary'!$D:$D, 'Analysis-School'!S$2)</f>
        <v>161</v>
      </c>
      <c r="T37" s="391">
        <f>SUMIFS('Forecast Summary'!$F:$F,'Forecast Summary'!$A:$A, 'Analysis-School'!$A37,'Forecast Summary'!$C:$C, 'Analysis-School'!T$4,'Forecast Summary'!$D:$D, 'Analysis-School'!T$2)</f>
        <v>148</v>
      </c>
      <c r="U37" s="391">
        <f>SUMIFS('Forecast Summary'!$F:$F,'Forecast Summary'!$A:$A, 'Analysis-School'!$A37,'Forecast Summary'!$C:$C, 'Analysis-School'!U$4,'Forecast Summary'!$D:$D, 'Analysis-School'!U$2)</f>
        <v>164</v>
      </c>
      <c r="V37" s="391">
        <v>155.79999999999998</v>
      </c>
      <c r="W37" s="391">
        <f>SUMIFS('Forecast Summary'!$F:$F,'Forecast Summary'!$A:$A, 'Analysis-School'!$A37,'Forecast Summary'!$C:$C, 'Analysis-School'!W$4,'Forecast Summary'!$D:$D, 'Analysis-School'!W$2)</f>
        <v>181</v>
      </c>
      <c r="X37" s="391">
        <v>148.01</v>
      </c>
      <c r="Y37" s="392">
        <f>SUMIFS('Forecast Summary'!$F:$F,'Forecast Summary'!$A:$A, 'Analysis-School'!$A37,'Forecast Summary'!$C:$C, 'Analysis-School'!Y$4,'Forecast Summary'!$D:$D, 'Analysis-School'!Y$2)</f>
        <v>177</v>
      </c>
      <c r="Z37" s="393">
        <f t="shared" si="2"/>
        <v>7.92682926829269E-2</v>
      </c>
      <c r="AA37" s="394"/>
      <c r="AB37" s="390" t="s">
        <v>1902</v>
      </c>
      <c r="AC37" s="391">
        <f>SUMIFS('Forecast Summary'!$J:$J,'Forecast Summary'!$A:$A, 'Analysis-School'!$A37,'Forecast Summary'!$C:$C, 'Analysis-School'!AC$4,'Forecast Summary'!$D:$D, 'Analysis-School'!AC$2)</f>
        <v>0</v>
      </c>
      <c r="AD37" s="391">
        <f>SUMIFS('Forecast Summary'!$J:$J,'Forecast Summary'!$A:$A, 'Analysis-School'!$A37,'Forecast Summary'!$C:$C, 'Analysis-School'!AD$4,'Forecast Summary'!$D:$D, 'Analysis-School'!AD$2)</f>
        <v>0</v>
      </c>
      <c r="AE37" s="391">
        <f>SUMIFS('Forecast Summary'!$J:$J,'Forecast Summary'!$A:$A, 'Analysis-School'!$A37,'Forecast Summary'!$C:$C, 'Analysis-School'!AE$4,'Forecast Summary'!$D:$D, 'Analysis-School'!AE$2)</f>
        <v>0</v>
      </c>
      <c r="AF37" s="391">
        <f>SUMIFS('Forecast Summary'!$J:$J,'Forecast Summary'!$A:$A, 'Analysis-School'!$A37,'Forecast Summary'!$C:$C, 'Analysis-School'!AF$4,'Forecast Summary'!$D:$D, 'Analysis-School'!AF$2)</f>
        <v>0</v>
      </c>
      <c r="AG37" s="391">
        <f>SUMIFS('Forecast Summary'!$J:$J,'Forecast Summary'!$A:$A, 'Analysis-School'!$A37,'Forecast Summary'!$C:$C, 'Analysis-School'!AG$4,'Forecast Summary'!$D:$D, 'Analysis-School'!AG$2)</f>
        <v>0</v>
      </c>
      <c r="AH37" s="391">
        <f>SUMIFS('Forecast Summary'!$J:$J,'Forecast Summary'!$A:$A, 'Analysis-School'!$A37,'Forecast Summary'!$C:$C, 'Analysis-School'!AH$4,'Forecast Summary'!$D:$D, 'Analysis-School'!AH$2)</f>
        <v>0</v>
      </c>
      <c r="AI37" s="391">
        <v>0</v>
      </c>
      <c r="AJ37" s="391">
        <f>SUMIFS('Forecast Summary'!$J:$J,'Forecast Summary'!$A:$A, 'Analysis-School'!$A37,'Forecast Summary'!$C:$C, 'Analysis-School'!AJ$4,'Forecast Summary'!$D:$D, 'Analysis-School'!AJ$2)</f>
        <v>0</v>
      </c>
      <c r="AK37" s="391">
        <v>0</v>
      </c>
      <c r="AL37" s="392">
        <f>SUMIFS('Forecast Summary'!$J:$J,'Forecast Summary'!$A:$A, 'Analysis-School'!$A37,'Forecast Summary'!$C:$C, 'Analysis-School'!AL$4,'Forecast Summary'!$D:$D, 'Analysis-School'!AL$2)</f>
        <v>0</v>
      </c>
      <c r="AM37" s="393" t="str">
        <f t="shared" ref="AM37:AM54" si="4">IFERROR(AL37/AH37-1, "NA")</f>
        <v>NA</v>
      </c>
    </row>
    <row r="38" spans="1:39">
      <c r="A38" s="115" t="s">
        <v>113</v>
      </c>
      <c r="B38" s="395" t="s">
        <v>1903</v>
      </c>
      <c r="C38" s="396">
        <f>SUMIFS('Forecast Summary'!$E:$E,'Forecast Summary'!$A:$A, 'Analysis-School'!$A38,'Forecast Summary'!$C:$C, 'Analysis-School'!C$4,'Forecast Summary'!$D:$D, 'Analysis-School'!C$2)</f>
        <v>602</v>
      </c>
      <c r="D38" s="396">
        <f>SUMIFS('Forecast Summary'!$E:$E,'Forecast Summary'!$A:$A, 'Analysis-School'!$A38,'Forecast Summary'!$C:$C, 'Analysis-School'!D$4,'Forecast Summary'!$D:$D, 'Analysis-School'!D$2)</f>
        <v>668</v>
      </c>
      <c r="E38" s="396">
        <f>SUMIFS('Forecast Summary'!$E:$E,'Forecast Summary'!$A:$A, 'Analysis-School'!$A38,'Forecast Summary'!$C:$C, 'Analysis-School'!E$4,'Forecast Summary'!$D:$D, 'Analysis-School'!E$2)</f>
        <v>699</v>
      </c>
      <c r="F38" s="396">
        <f>SUMIFS('Forecast Summary'!$E:$E,'Forecast Summary'!$A:$A, 'Analysis-School'!$A38,'Forecast Summary'!$C:$C, 'Analysis-School'!F$4,'Forecast Summary'!$D:$D, 'Analysis-School'!F$2)</f>
        <v>643</v>
      </c>
      <c r="G38" s="396">
        <f>SUMIFS('Forecast Summary'!$E:$E,'Forecast Summary'!$A:$A, 'Analysis-School'!$A38,'Forecast Summary'!$C:$C, 'Analysis-School'!G$4,'Forecast Summary'!$D:$D, 'Analysis-School'!G$2)</f>
        <v>621</v>
      </c>
      <c r="H38" s="396">
        <f>SUMIFS('Forecast Summary'!$E:$E,'Forecast Summary'!$A:$A, 'Analysis-School'!$A38,'Forecast Summary'!$C:$C, 'Analysis-School'!H$4,'Forecast Summary'!$D:$D, 'Analysis-School'!H$2)</f>
        <v>749</v>
      </c>
      <c r="I38" s="396">
        <v>711.55</v>
      </c>
      <c r="J38" s="396">
        <f>SUMIFS('Forecast Summary'!$E:$E,'Forecast Summary'!$A:$A, 'Analysis-School'!$A38,'Forecast Summary'!$C:$C, 'Analysis-School'!J$4,'Forecast Summary'!$D:$D, 'Analysis-School'!J$2)</f>
        <v>725</v>
      </c>
      <c r="K38" s="396">
        <v>709.62936499379407</v>
      </c>
      <c r="L38" s="397">
        <f>SUMIFS('Forecast Summary'!$E:$E,'Forecast Summary'!$A:$A, 'Analysis-School'!$A38,'Forecast Summary'!$C:$C, 'Analysis-School'!L$4,'Forecast Summary'!$D:$D, 'Analysis-School'!L$2)</f>
        <v>688.75</v>
      </c>
      <c r="M38" s="398">
        <f t="shared" si="3"/>
        <v>-8.044058744993321E-2</v>
      </c>
      <c r="O38" s="395" t="s">
        <v>1903</v>
      </c>
      <c r="P38" s="396">
        <f>SUMIFS('Forecast Summary'!$F:$F,'Forecast Summary'!$A:$A, 'Analysis-School'!$A38,'Forecast Summary'!$C:$C, 'Analysis-School'!P$4,'Forecast Summary'!$D:$D, 'Analysis-School'!P$2)</f>
        <v>517</v>
      </c>
      <c r="Q38" s="396">
        <f>SUMIFS('Forecast Summary'!$F:$F,'Forecast Summary'!$A:$A, 'Analysis-School'!$A38,'Forecast Summary'!$C:$C, 'Analysis-School'!Q$4,'Forecast Summary'!$D:$D, 'Analysis-School'!Q$2)</f>
        <v>439</v>
      </c>
      <c r="R38" s="396">
        <f>SUMIFS('Forecast Summary'!$F:$F,'Forecast Summary'!$A:$A, 'Analysis-School'!$A38,'Forecast Summary'!$C:$C, 'Analysis-School'!R$4,'Forecast Summary'!$D:$D, 'Analysis-School'!R$2)</f>
        <v>492</v>
      </c>
      <c r="S38" s="396">
        <f>SUMIFS('Forecast Summary'!$F:$F,'Forecast Summary'!$A:$A, 'Analysis-School'!$A38,'Forecast Summary'!$C:$C, 'Analysis-School'!S$4,'Forecast Summary'!$D:$D, 'Analysis-School'!S$2)</f>
        <v>430</v>
      </c>
      <c r="T38" s="396">
        <f>SUMIFS('Forecast Summary'!$F:$F,'Forecast Summary'!$A:$A, 'Analysis-School'!$A38,'Forecast Summary'!$C:$C, 'Analysis-School'!T$4,'Forecast Summary'!$D:$D, 'Analysis-School'!T$2)</f>
        <v>358</v>
      </c>
      <c r="U38" s="396">
        <f>SUMIFS('Forecast Summary'!$F:$F,'Forecast Summary'!$A:$A, 'Analysis-School'!$A38,'Forecast Summary'!$C:$C, 'Analysis-School'!U$4,'Forecast Summary'!$D:$D, 'Analysis-School'!U$2)</f>
        <v>368</v>
      </c>
      <c r="V38" s="396">
        <v>348.65</v>
      </c>
      <c r="W38" s="396">
        <f>SUMIFS('Forecast Summary'!$F:$F,'Forecast Summary'!$A:$A, 'Analysis-School'!$A38,'Forecast Summary'!$C:$C, 'Analysis-School'!W$4,'Forecast Summary'!$D:$D, 'Analysis-School'!W$2)</f>
        <v>327</v>
      </c>
      <c r="X38" s="396">
        <v>331.21749999999997</v>
      </c>
      <c r="Y38" s="397">
        <f>SUMIFS('Forecast Summary'!$F:$F,'Forecast Summary'!$A:$A, 'Analysis-School'!$A38,'Forecast Summary'!$C:$C, 'Analysis-School'!Y$4,'Forecast Summary'!$D:$D, 'Analysis-School'!Y$2)</f>
        <v>336</v>
      </c>
      <c r="Z38" s="398">
        <f t="shared" si="2"/>
        <v>-8.6956521739130488E-2</v>
      </c>
      <c r="AB38" s="395" t="s">
        <v>1903</v>
      </c>
      <c r="AC38" s="396">
        <f>SUMIFS('Forecast Summary'!$J:$J,'Forecast Summary'!$A:$A, 'Analysis-School'!$A38,'Forecast Summary'!$C:$C, 'Analysis-School'!AC$4,'Forecast Summary'!$D:$D, 'Analysis-School'!AC$2)</f>
        <v>0</v>
      </c>
      <c r="AD38" s="396">
        <f>SUMIFS('Forecast Summary'!$J:$J,'Forecast Summary'!$A:$A, 'Analysis-School'!$A38,'Forecast Summary'!$C:$C, 'Analysis-School'!AD$4,'Forecast Summary'!$D:$D, 'Analysis-School'!AD$2)</f>
        <v>0</v>
      </c>
      <c r="AE38" s="396">
        <f>SUMIFS('Forecast Summary'!$J:$J,'Forecast Summary'!$A:$A, 'Analysis-School'!$A38,'Forecast Summary'!$C:$C, 'Analysis-School'!AE$4,'Forecast Summary'!$D:$D, 'Analysis-School'!AE$2)</f>
        <v>0</v>
      </c>
      <c r="AF38" s="396">
        <f>SUMIFS('Forecast Summary'!$J:$J,'Forecast Summary'!$A:$A, 'Analysis-School'!$A38,'Forecast Summary'!$C:$C, 'Analysis-School'!AF$4,'Forecast Summary'!$D:$D, 'Analysis-School'!AF$2)</f>
        <v>2</v>
      </c>
      <c r="AG38" s="396">
        <f>SUMIFS('Forecast Summary'!$J:$J,'Forecast Summary'!$A:$A, 'Analysis-School'!$A38,'Forecast Summary'!$C:$C, 'Analysis-School'!AG$4,'Forecast Summary'!$D:$D, 'Analysis-School'!AG$2)</f>
        <v>1</v>
      </c>
      <c r="AH38" s="396">
        <f>SUMIFS('Forecast Summary'!$J:$J,'Forecast Summary'!$A:$A, 'Analysis-School'!$A38,'Forecast Summary'!$C:$C, 'Analysis-School'!AH$4,'Forecast Summary'!$D:$D, 'Analysis-School'!AH$2)</f>
        <v>0</v>
      </c>
      <c r="AI38" s="396">
        <v>0.77099349081042834</v>
      </c>
      <c r="AJ38" s="396">
        <f>SUMIFS('Forecast Summary'!$J:$J,'Forecast Summary'!$A:$A, 'Analysis-School'!$A38,'Forecast Summary'!$C:$C, 'Analysis-School'!AJ$4,'Forecast Summary'!$D:$D, 'Analysis-School'!AJ$2)</f>
        <v>0</v>
      </c>
      <c r="AK38" s="396">
        <v>0.84809283989147122</v>
      </c>
      <c r="AL38" s="397">
        <f>SUMIFS('Forecast Summary'!$J:$J,'Forecast Summary'!$A:$A, 'Analysis-School'!$A38,'Forecast Summary'!$C:$C, 'Analysis-School'!AL$4,'Forecast Summary'!$D:$D, 'Analysis-School'!AL$2)</f>
        <v>0</v>
      </c>
      <c r="AM38" s="398" t="str">
        <f t="shared" si="4"/>
        <v>NA</v>
      </c>
    </row>
    <row r="39" spans="1:39">
      <c r="A39" s="115" t="s">
        <v>115</v>
      </c>
      <c r="B39" s="390" t="s">
        <v>1904</v>
      </c>
      <c r="C39" s="391">
        <f>SUMIFS('Forecast Summary'!$E:$E,'Forecast Summary'!$A:$A, 'Analysis-School'!$A39,'Forecast Summary'!$C:$C, 'Analysis-School'!C$4,'Forecast Summary'!$D:$D, 'Analysis-School'!C$2)</f>
        <v>323</v>
      </c>
      <c r="D39" s="391">
        <f>SUMIFS('Forecast Summary'!$E:$E,'Forecast Summary'!$A:$A, 'Analysis-School'!$A39,'Forecast Summary'!$C:$C, 'Analysis-School'!D$4,'Forecast Summary'!$D:$D, 'Analysis-School'!D$2)</f>
        <v>399</v>
      </c>
      <c r="E39" s="391">
        <f>SUMIFS('Forecast Summary'!$E:$E,'Forecast Summary'!$A:$A, 'Analysis-School'!$A39,'Forecast Summary'!$C:$C, 'Analysis-School'!E$4,'Forecast Summary'!$D:$D, 'Analysis-School'!E$2)</f>
        <v>325</v>
      </c>
      <c r="F39" s="391">
        <f>SUMIFS('Forecast Summary'!$E:$E,'Forecast Summary'!$A:$A, 'Analysis-School'!$A39,'Forecast Summary'!$C:$C, 'Analysis-School'!F$4,'Forecast Summary'!$D:$D, 'Analysis-School'!F$2)</f>
        <v>352</v>
      </c>
      <c r="G39" s="391">
        <f>SUMIFS('Forecast Summary'!$E:$E,'Forecast Summary'!$A:$A, 'Analysis-School'!$A39,'Forecast Summary'!$C:$C, 'Analysis-School'!G$4,'Forecast Summary'!$D:$D, 'Analysis-School'!G$2)</f>
        <v>412</v>
      </c>
      <c r="H39" s="391">
        <f>SUMIFS('Forecast Summary'!$E:$E,'Forecast Summary'!$A:$A, 'Analysis-School'!$A39,'Forecast Summary'!$C:$C, 'Analysis-School'!H$4,'Forecast Summary'!$D:$D, 'Analysis-School'!H$2)</f>
        <v>337</v>
      </c>
      <c r="I39" s="391">
        <v>357.65115678101415</v>
      </c>
      <c r="J39" s="391">
        <f>SUMIFS('Forecast Summary'!$E:$E,'Forecast Summary'!$A:$A, 'Analysis-School'!$A39,'Forecast Summary'!$C:$C, 'Analysis-School'!J$4,'Forecast Summary'!$D:$D, 'Analysis-School'!J$2)</f>
        <v>411</v>
      </c>
      <c r="K39" s="391">
        <v>358.93629267649976</v>
      </c>
      <c r="L39" s="392">
        <f>SUMIFS('Forecast Summary'!$E:$E,'Forecast Summary'!$A:$A, 'Analysis-School'!$A39,'Forecast Summary'!$C:$C, 'Analysis-School'!L$4,'Forecast Summary'!$D:$D, 'Analysis-School'!L$2)</f>
        <v>390.45</v>
      </c>
      <c r="M39" s="393">
        <f t="shared" si="3"/>
        <v>0.15860534124629067</v>
      </c>
      <c r="N39" s="394"/>
      <c r="O39" s="390" t="s">
        <v>1904</v>
      </c>
      <c r="P39" s="391">
        <f>SUMIFS('Forecast Summary'!$F:$F,'Forecast Summary'!$A:$A, 'Analysis-School'!$A39,'Forecast Summary'!$C:$C, 'Analysis-School'!P$4,'Forecast Summary'!$D:$D, 'Analysis-School'!P$2)</f>
        <v>262</v>
      </c>
      <c r="Q39" s="391">
        <f>SUMIFS('Forecast Summary'!$F:$F,'Forecast Summary'!$A:$A, 'Analysis-School'!$A39,'Forecast Summary'!$C:$C, 'Analysis-School'!Q$4,'Forecast Summary'!$D:$D, 'Analysis-School'!Q$2)</f>
        <v>244</v>
      </c>
      <c r="R39" s="391">
        <f>SUMIFS('Forecast Summary'!$F:$F,'Forecast Summary'!$A:$A, 'Analysis-School'!$A39,'Forecast Summary'!$C:$C, 'Analysis-School'!R$4,'Forecast Summary'!$D:$D, 'Analysis-School'!R$2)</f>
        <v>226</v>
      </c>
      <c r="S39" s="391">
        <f>SUMIFS('Forecast Summary'!$F:$F,'Forecast Summary'!$A:$A, 'Analysis-School'!$A39,'Forecast Summary'!$C:$C, 'Analysis-School'!S$4,'Forecast Summary'!$D:$D, 'Analysis-School'!S$2)</f>
        <v>238</v>
      </c>
      <c r="T39" s="391">
        <f>SUMIFS('Forecast Summary'!$F:$F,'Forecast Summary'!$A:$A, 'Analysis-School'!$A39,'Forecast Summary'!$C:$C, 'Analysis-School'!T$4,'Forecast Summary'!$D:$D, 'Analysis-School'!T$2)</f>
        <v>213</v>
      </c>
      <c r="U39" s="391">
        <f>SUMIFS('Forecast Summary'!$F:$F,'Forecast Summary'!$A:$A, 'Analysis-School'!$A39,'Forecast Summary'!$C:$C, 'Analysis-School'!U$4,'Forecast Summary'!$D:$D, 'Analysis-School'!U$2)</f>
        <v>242</v>
      </c>
      <c r="V39" s="391">
        <v>229.89999999999998</v>
      </c>
      <c r="W39" s="391">
        <f>SUMIFS('Forecast Summary'!$F:$F,'Forecast Summary'!$A:$A, 'Analysis-School'!$A39,'Forecast Summary'!$C:$C, 'Analysis-School'!W$4,'Forecast Summary'!$D:$D, 'Analysis-School'!W$2)</f>
        <v>243</v>
      </c>
      <c r="X39" s="391">
        <v>222.18023598427951</v>
      </c>
      <c r="Y39" s="392">
        <f>SUMIFS('Forecast Summary'!$F:$F,'Forecast Summary'!$A:$A, 'Analysis-School'!$A39,'Forecast Summary'!$C:$C, 'Analysis-School'!Y$4,'Forecast Summary'!$D:$D, 'Analysis-School'!Y$2)</f>
        <v>238</v>
      </c>
      <c r="Z39" s="393">
        <f t="shared" si="2"/>
        <v>-1.6528925619834656E-2</v>
      </c>
      <c r="AA39" s="394"/>
      <c r="AB39" s="390" t="s">
        <v>1904</v>
      </c>
      <c r="AC39" s="391">
        <f>SUMIFS('Forecast Summary'!$J:$J,'Forecast Summary'!$A:$A, 'Analysis-School'!$A39,'Forecast Summary'!$C:$C, 'Analysis-School'!AC$4,'Forecast Summary'!$D:$D, 'Analysis-School'!AC$2)</f>
        <v>0</v>
      </c>
      <c r="AD39" s="391">
        <f>SUMIFS('Forecast Summary'!$J:$J,'Forecast Summary'!$A:$A, 'Analysis-School'!$A39,'Forecast Summary'!$C:$C, 'Analysis-School'!AD$4,'Forecast Summary'!$D:$D, 'Analysis-School'!AD$2)</f>
        <v>0</v>
      </c>
      <c r="AE39" s="391">
        <f>SUMIFS('Forecast Summary'!$J:$J,'Forecast Summary'!$A:$A, 'Analysis-School'!$A39,'Forecast Summary'!$C:$C, 'Analysis-School'!AE$4,'Forecast Summary'!$D:$D, 'Analysis-School'!AE$2)</f>
        <v>0</v>
      </c>
      <c r="AF39" s="391">
        <f>SUMIFS('Forecast Summary'!$J:$J,'Forecast Summary'!$A:$A, 'Analysis-School'!$A39,'Forecast Summary'!$C:$C, 'Analysis-School'!AF$4,'Forecast Summary'!$D:$D, 'Analysis-School'!AF$2)</f>
        <v>0</v>
      </c>
      <c r="AG39" s="391">
        <f>SUMIFS('Forecast Summary'!$J:$J,'Forecast Summary'!$A:$A, 'Analysis-School'!$A39,'Forecast Summary'!$C:$C, 'Analysis-School'!AG$4,'Forecast Summary'!$D:$D, 'Analysis-School'!AG$2)</f>
        <v>0</v>
      </c>
      <c r="AH39" s="391">
        <f>SUMIFS('Forecast Summary'!$J:$J,'Forecast Summary'!$A:$A, 'Analysis-School'!$A39,'Forecast Summary'!$C:$C, 'Analysis-School'!AH$4,'Forecast Summary'!$D:$D, 'Analysis-School'!AH$2)</f>
        <v>0</v>
      </c>
      <c r="AI39" s="391">
        <v>0</v>
      </c>
      <c r="AJ39" s="391">
        <f>SUMIFS('Forecast Summary'!$J:$J,'Forecast Summary'!$A:$A, 'Analysis-School'!$A39,'Forecast Summary'!$C:$C, 'Analysis-School'!AJ$4,'Forecast Summary'!$D:$D, 'Analysis-School'!AJ$2)</f>
        <v>0</v>
      </c>
      <c r="AK39" s="391">
        <v>0</v>
      </c>
      <c r="AL39" s="392">
        <f>SUMIFS('Forecast Summary'!$J:$J,'Forecast Summary'!$A:$A, 'Analysis-School'!$A39,'Forecast Summary'!$C:$C, 'Analysis-School'!AL$4,'Forecast Summary'!$D:$D, 'Analysis-School'!AL$2)</f>
        <v>0</v>
      </c>
      <c r="AM39" s="393" t="str">
        <f t="shared" si="4"/>
        <v>NA</v>
      </c>
    </row>
    <row r="40" spans="1:39">
      <c r="A40" s="115" t="s">
        <v>117</v>
      </c>
      <c r="B40" s="395" t="s">
        <v>1937</v>
      </c>
      <c r="C40" s="396">
        <f>SUMIFS('Forecast Summary'!$E:$E,'Forecast Summary'!$A:$A, 'Analysis-School'!$A40,'Forecast Summary'!$C:$C, 'Analysis-School'!C$4,'Forecast Summary'!$D:$D, 'Analysis-School'!C$2)</f>
        <v>1288</v>
      </c>
      <c r="D40" s="396">
        <f>SUMIFS('Forecast Summary'!$E:$E,'Forecast Summary'!$A:$A, 'Analysis-School'!$A40,'Forecast Summary'!$C:$C, 'Analysis-School'!D$4,'Forecast Summary'!$D:$D, 'Analysis-School'!D$2)</f>
        <v>1436</v>
      </c>
      <c r="E40" s="396">
        <f>SUMIFS('Forecast Summary'!$E:$E,'Forecast Summary'!$A:$A, 'Analysis-School'!$A40,'Forecast Summary'!$C:$C, 'Analysis-School'!E$4,'Forecast Summary'!$D:$D, 'Analysis-School'!E$2)</f>
        <v>1991</v>
      </c>
      <c r="F40" s="396">
        <f>SUMIFS('Forecast Summary'!$E:$E,'Forecast Summary'!$A:$A, 'Analysis-School'!$A40,'Forecast Summary'!$C:$C, 'Analysis-School'!F$4,'Forecast Summary'!$D:$D, 'Analysis-School'!F$2)</f>
        <v>1909</v>
      </c>
      <c r="G40" s="396">
        <f>SUMIFS('Forecast Summary'!$E:$E,'Forecast Summary'!$A:$A, 'Analysis-School'!$A40,'Forecast Summary'!$C:$C, 'Analysis-School'!G$4,'Forecast Summary'!$D:$D, 'Analysis-School'!G$2)</f>
        <v>1897</v>
      </c>
      <c r="H40" s="396">
        <f>SUMIFS('Forecast Summary'!$E:$E,'Forecast Summary'!$A:$A, 'Analysis-School'!$A40,'Forecast Summary'!$C:$C, 'Analysis-School'!H$4,'Forecast Summary'!$D:$D, 'Analysis-School'!H$2)</f>
        <v>2001</v>
      </c>
      <c r="I40" s="396">
        <v>2170.5851579174528</v>
      </c>
      <c r="J40" s="396">
        <f>SUMIFS('Forecast Summary'!$E:$E,'Forecast Summary'!$A:$A, 'Analysis-School'!$A40,'Forecast Summary'!$C:$C, 'Analysis-School'!J$4,'Forecast Summary'!$D:$D, 'Analysis-School'!J$2)</f>
        <v>2163</v>
      </c>
      <c r="K40" s="396">
        <v>2297.4495405253274</v>
      </c>
      <c r="L40" s="397">
        <f>SUMIFS('Forecast Summary'!$E:$E,'Forecast Summary'!$A:$A, 'Analysis-School'!$A40,'Forecast Summary'!$C:$C, 'Analysis-School'!L$4,'Forecast Summary'!$D:$D, 'Analysis-School'!L$2)</f>
        <v>2163</v>
      </c>
      <c r="M40" s="398">
        <f t="shared" si="3"/>
        <v>8.0959520239880067E-2</v>
      </c>
      <c r="O40" s="395" t="s">
        <v>1937</v>
      </c>
      <c r="P40" s="396">
        <f>SUMIFS('Forecast Summary'!$F:$F,'Forecast Summary'!$A:$A, 'Analysis-School'!$A40,'Forecast Summary'!$C:$C, 'Analysis-School'!P$4,'Forecast Summary'!$D:$D, 'Analysis-School'!P$2)</f>
        <v>2443</v>
      </c>
      <c r="Q40" s="396">
        <f>SUMIFS('Forecast Summary'!$F:$F,'Forecast Summary'!$A:$A, 'Analysis-School'!$A40,'Forecast Summary'!$C:$C, 'Analysis-School'!Q$4,'Forecast Summary'!$D:$D, 'Analysis-School'!Q$2)</f>
        <v>2510</v>
      </c>
      <c r="R40" s="396">
        <f>SUMIFS('Forecast Summary'!$F:$F,'Forecast Summary'!$A:$A, 'Analysis-School'!$A40,'Forecast Summary'!$C:$C, 'Analysis-School'!R$4,'Forecast Summary'!$D:$D, 'Analysis-School'!R$2)</f>
        <v>2520</v>
      </c>
      <c r="S40" s="396">
        <f>SUMIFS('Forecast Summary'!$F:$F,'Forecast Summary'!$A:$A, 'Analysis-School'!$A40,'Forecast Summary'!$C:$C, 'Analysis-School'!S$4,'Forecast Summary'!$D:$D, 'Analysis-School'!S$2)</f>
        <v>2443</v>
      </c>
      <c r="T40" s="396">
        <f>SUMIFS('Forecast Summary'!$F:$F,'Forecast Summary'!$A:$A, 'Analysis-School'!$A40,'Forecast Summary'!$C:$C, 'Analysis-School'!T$4,'Forecast Summary'!$D:$D, 'Analysis-School'!T$2)</f>
        <v>2437</v>
      </c>
      <c r="U40" s="396">
        <f>SUMIFS('Forecast Summary'!$F:$F,'Forecast Summary'!$A:$A, 'Analysis-School'!$A40,'Forecast Summary'!$C:$C, 'Analysis-School'!U$4,'Forecast Summary'!$D:$D, 'Analysis-School'!U$2)</f>
        <v>2199</v>
      </c>
      <c r="V40" s="396">
        <v>2163.6025480429671</v>
      </c>
      <c r="W40" s="396">
        <f>SUMIFS('Forecast Summary'!$F:$F,'Forecast Summary'!$A:$A, 'Analysis-School'!$A40,'Forecast Summary'!$C:$C, 'Analysis-School'!W$4,'Forecast Summary'!$D:$D, 'Analysis-School'!W$2)</f>
        <v>2296</v>
      </c>
      <c r="X40" s="396">
        <v>2110.1852395454716</v>
      </c>
      <c r="Y40" s="397">
        <f>SUMIFS('Forecast Summary'!$F:$F,'Forecast Summary'!$A:$A, 'Analysis-School'!$A40,'Forecast Summary'!$C:$C, 'Analysis-School'!Y$4,'Forecast Summary'!$D:$D, 'Analysis-School'!Y$2)</f>
        <v>2290</v>
      </c>
      <c r="Z40" s="398">
        <f t="shared" si="2"/>
        <v>4.1382446566621267E-2</v>
      </c>
      <c r="AB40" s="395" t="s">
        <v>1937</v>
      </c>
      <c r="AC40" s="396">
        <f>SUMIFS('Forecast Summary'!$J:$J,'Forecast Summary'!$A:$A, 'Analysis-School'!$A40,'Forecast Summary'!$C:$C, 'Analysis-School'!AC$4,'Forecast Summary'!$D:$D, 'Analysis-School'!AC$2)</f>
        <v>0</v>
      </c>
      <c r="AD40" s="396">
        <f>SUMIFS('Forecast Summary'!$J:$J,'Forecast Summary'!$A:$A, 'Analysis-School'!$A40,'Forecast Summary'!$C:$C, 'Analysis-School'!AD$4,'Forecast Summary'!$D:$D, 'Analysis-School'!AD$2)</f>
        <v>0</v>
      </c>
      <c r="AE40" s="396">
        <f>SUMIFS('Forecast Summary'!$J:$J,'Forecast Summary'!$A:$A, 'Analysis-School'!$A40,'Forecast Summary'!$C:$C, 'Analysis-School'!AE$4,'Forecast Summary'!$D:$D, 'Analysis-School'!AE$2)</f>
        <v>0</v>
      </c>
      <c r="AF40" s="396">
        <f>SUMIFS('Forecast Summary'!$J:$J,'Forecast Summary'!$A:$A, 'Analysis-School'!$A40,'Forecast Summary'!$C:$C, 'Analysis-School'!AF$4,'Forecast Summary'!$D:$D, 'Analysis-School'!AF$2)</f>
        <v>0</v>
      </c>
      <c r="AG40" s="396">
        <f>SUMIFS('Forecast Summary'!$J:$J,'Forecast Summary'!$A:$A, 'Analysis-School'!$A40,'Forecast Summary'!$C:$C, 'Analysis-School'!AG$4,'Forecast Summary'!$D:$D, 'Analysis-School'!AG$2)</f>
        <v>0</v>
      </c>
      <c r="AH40" s="396">
        <f>SUMIFS('Forecast Summary'!$J:$J,'Forecast Summary'!$A:$A, 'Analysis-School'!$A40,'Forecast Summary'!$C:$C, 'Analysis-School'!AH$4,'Forecast Summary'!$D:$D, 'Analysis-School'!AH$2)</f>
        <v>0</v>
      </c>
      <c r="AI40" s="396">
        <v>0</v>
      </c>
      <c r="AJ40" s="396">
        <f>SUMIFS('Forecast Summary'!$J:$J,'Forecast Summary'!$A:$A, 'Analysis-School'!$A40,'Forecast Summary'!$C:$C, 'Analysis-School'!AJ$4,'Forecast Summary'!$D:$D, 'Analysis-School'!AJ$2)</f>
        <v>0</v>
      </c>
      <c r="AK40" s="396">
        <v>0</v>
      </c>
      <c r="AL40" s="397">
        <f>SUMIFS('Forecast Summary'!$J:$J,'Forecast Summary'!$A:$A, 'Analysis-School'!$A40,'Forecast Summary'!$C:$C, 'Analysis-School'!AL$4,'Forecast Summary'!$D:$D, 'Analysis-School'!AL$2)</f>
        <v>0</v>
      </c>
      <c r="AM40" s="398" t="str">
        <f t="shared" si="4"/>
        <v>NA</v>
      </c>
    </row>
    <row r="41" spans="1:39">
      <c r="A41" s="115" t="s">
        <v>119</v>
      </c>
      <c r="B41" s="390" t="s">
        <v>1905</v>
      </c>
      <c r="C41" s="391">
        <f>SUMIFS('Forecast Summary'!$E:$E,'Forecast Summary'!$A:$A, 'Analysis-School'!$A41,'Forecast Summary'!$C:$C, 'Analysis-School'!C$4,'Forecast Summary'!$D:$D, 'Analysis-School'!C$2)</f>
        <v>513</v>
      </c>
      <c r="D41" s="391">
        <f>SUMIFS('Forecast Summary'!$E:$E,'Forecast Summary'!$A:$A, 'Analysis-School'!$A41,'Forecast Summary'!$C:$C, 'Analysis-School'!D$4,'Forecast Summary'!$D:$D, 'Analysis-School'!D$2)</f>
        <v>210</v>
      </c>
      <c r="E41" s="391">
        <f>SUMIFS('Forecast Summary'!$E:$E,'Forecast Summary'!$A:$A, 'Analysis-School'!$A41,'Forecast Summary'!$C:$C, 'Analysis-School'!E$4,'Forecast Summary'!$D:$D, 'Analysis-School'!E$2)</f>
        <v>412</v>
      </c>
      <c r="F41" s="391">
        <f>SUMIFS('Forecast Summary'!$E:$E,'Forecast Summary'!$A:$A, 'Analysis-School'!$A41,'Forecast Summary'!$C:$C, 'Analysis-School'!F$4,'Forecast Summary'!$D:$D, 'Analysis-School'!F$2)</f>
        <v>665</v>
      </c>
      <c r="G41" s="391">
        <f>SUMIFS('Forecast Summary'!$E:$E,'Forecast Summary'!$A:$A, 'Analysis-School'!$A41,'Forecast Summary'!$C:$C, 'Analysis-School'!G$4,'Forecast Summary'!$D:$D, 'Analysis-School'!G$2)</f>
        <v>658</v>
      </c>
      <c r="H41" s="391">
        <f>SUMIFS('Forecast Summary'!$E:$E,'Forecast Summary'!$A:$A, 'Analysis-School'!$A41,'Forecast Summary'!$C:$C, 'Analysis-School'!H$4,'Forecast Summary'!$D:$D, 'Analysis-School'!H$2)</f>
        <v>690</v>
      </c>
      <c r="I41" s="391">
        <v>759.00000000000011</v>
      </c>
      <c r="J41" s="391">
        <f>SUMIFS('Forecast Summary'!$E:$E,'Forecast Summary'!$A:$A, 'Analysis-School'!$A41,'Forecast Summary'!$C:$C, 'Analysis-School'!J$4,'Forecast Summary'!$D:$D, 'Analysis-School'!J$2)</f>
        <v>747</v>
      </c>
      <c r="K41" s="391">
        <v>834.9000000000002</v>
      </c>
      <c r="L41" s="392">
        <f>SUMIFS('Forecast Summary'!$E:$E,'Forecast Summary'!$A:$A, 'Analysis-School'!$A41,'Forecast Summary'!$C:$C, 'Analysis-School'!L$4,'Forecast Summary'!$D:$D, 'Analysis-School'!L$2)</f>
        <v>727</v>
      </c>
      <c r="M41" s="393">
        <f t="shared" si="3"/>
        <v>5.3623188405797162E-2</v>
      </c>
      <c r="N41" s="394"/>
      <c r="O41" s="390" t="s">
        <v>1905</v>
      </c>
      <c r="P41" s="391">
        <f>SUMIFS('Forecast Summary'!$F:$F,'Forecast Summary'!$A:$A, 'Analysis-School'!$A41,'Forecast Summary'!$C:$C, 'Analysis-School'!P$4,'Forecast Summary'!$D:$D, 'Analysis-School'!P$2)</f>
        <v>712</v>
      </c>
      <c r="Q41" s="391">
        <f>SUMIFS('Forecast Summary'!$F:$F,'Forecast Summary'!$A:$A, 'Analysis-School'!$A41,'Forecast Summary'!$C:$C, 'Analysis-School'!Q$4,'Forecast Summary'!$D:$D, 'Analysis-School'!Q$2)</f>
        <v>720</v>
      </c>
      <c r="R41" s="391">
        <f>SUMIFS('Forecast Summary'!$F:$F,'Forecast Summary'!$A:$A, 'Analysis-School'!$A41,'Forecast Summary'!$C:$C, 'Analysis-School'!R$4,'Forecast Summary'!$D:$D, 'Analysis-School'!R$2)</f>
        <v>881</v>
      </c>
      <c r="S41" s="391">
        <f>SUMIFS('Forecast Summary'!$F:$F,'Forecast Summary'!$A:$A, 'Analysis-School'!$A41,'Forecast Summary'!$C:$C, 'Analysis-School'!S$4,'Forecast Summary'!$D:$D, 'Analysis-School'!S$2)</f>
        <v>807</v>
      </c>
      <c r="T41" s="391">
        <f>SUMIFS('Forecast Summary'!$F:$F,'Forecast Summary'!$A:$A, 'Analysis-School'!$A41,'Forecast Summary'!$C:$C, 'Analysis-School'!T$4,'Forecast Summary'!$D:$D, 'Analysis-School'!T$2)</f>
        <v>635</v>
      </c>
      <c r="U41" s="391">
        <f>SUMIFS('Forecast Summary'!$F:$F,'Forecast Summary'!$A:$A, 'Analysis-School'!$A41,'Forecast Summary'!$C:$C, 'Analysis-School'!U$4,'Forecast Summary'!$D:$D, 'Analysis-School'!U$2)</f>
        <v>640</v>
      </c>
      <c r="V41" s="391">
        <v>609.99704265814182</v>
      </c>
      <c r="W41" s="391">
        <f>SUMIFS('Forecast Summary'!$F:$F,'Forecast Summary'!$A:$A, 'Analysis-School'!$A41,'Forecast Summary'!$C:$C, 'Analysis-School'!W$4,'Forecast Summary'!$D:$D, 'Analysis-School'!W$2)</f>
        <v>604</v>
      </c>
      <c r="X41" s="391">
        <v>582.65448341157503</v>
      </c>
      <c r="Y41" s="392">
        <f>SUMIFS('Forecast Summary'!$F:$F,'Forecast Summary'!$A:$A, 'Analysis-School'!$A41,'Forecast Summary'!$C:$C, 'Analysis-School'!Y$4,'Forecast Summary'!$D:$D, 'Analysis-School'!Y$2)</f>
        <v>611</v>
      </c>
      <c r="Z41" s="393">
        <f t="shared" si="2"/>
        <v>-4.5312499999999978E-2</v>
      </c>
      <c r="AA41" s="394"/>
      <c r="AB41" s="390" t="s">
        <v>1905</v>
      </c>
      <c r="AC41" s="391">
        <f>SUMIFS('Forecast Summary'!$J:$J,'Forecast Summary'!$A:$A, 'Analysis-School'!$A41,'Forecast Summary'!$C:$C, 'Analysis-School'!AC$4,'Forecast Summary'!$D:$D, 'Analysis-School'!AC$2)</f>
        <v>38</v>
      </c>
      <c r="AD41" s="391">
        <f>SUMIFS('Forecast Summary'!$J:$J,'Forecast Summary'!$A:$A, 'Analysis-School'!$A41,'Forecast Summary'!$C:$C, 'Analysis-School'!AD$4,'Forecast Summary'!$D:$D, 'Analysis-School'!AD$2)</f>
        <v>37</v>
      </c>
      <c r="AE41" s="391">
        <f>SUMIFS('Forecast Summary'!$J:$J,'Forecast Summary'!$A:$A, 'Analysis-School'!$A41,'Forecast Summary'!$C:$C, 'Analysis-School'!AE$4,'Forecast Summary'!$D:$D, 'Analysis-School'!AE$2)</f>
        <v>8</v>
      </c>
      <c r="AF41" s="391">
        <f>SUMIFS('Forecast Summary'!$J:$J,'Forecast Summary'!$A:$A, 'Analysis-School'!$A41,'Forecast Summary'!$C:$C, 'Analysis-School'!AF$4,'Forecast Summary'!$D:$D, 'Analysis-School'!AF$2)</f>
        <v>9</v>
      </c>
      <c r="AG41" s="391">
        <f>SUMIFS('Forecast Summary'!$J:$J,'Forecast Summary'!$A:$A, 'Analysis-School'!$A41,'Forecast Summary'!$C:$C, 'Analysis-School'!AG$4,'Forecast Summary'!$D:$D, 'Analysis-School'!AG$2)</f>
        <v>0</v>
      </c>
      <c r="AH41" s="391">
        <f>SUMIFS('Forecast Summary'!$J:$J,'Forecast Summary'!$A:$A, 'Analysis-School'!$A41,'Forecast Summary'!$C:$C, 'Analysis-School'!AH$4,'Forecast Summary'!$D:$D, 'Analysis-School'!AH$2)</f>
        <v>21</v>
      </c>
      <c r="AI41" s="391">
        <v>19.95</v>
      </c>
      <c r="AJ41" s="391">
        <f>SUMIFS('Forecast Summary'!$J:$J,'Forecast Summary'!$A:$A, 'Analysis-School'!$A41,'Forecast Summary'!$C:$C, 'Analysis-School'!AJ$4,'Forecast Summary'!$D:$D, 'Analysis-School'!AJ$2)</f>
        <v>14</v>
      </c>
      <c r="AK41" s="391">
        <v>18.952499999999997</v>
      </c>
      <c r="AL41" s="392">
        <f>SUMIFS('Forecast Summary'!$J:$J,'Forecast Summary'!$A:$A, 'Analysis-School'!$A41,'Forecast Summary'!$C:$C, 'Analysis-School'!AL$4,'Forecast Summary'!$D:$D, 'Analysis-School'!AL$2)</f>
        <v>15.400000000000002</v>
      </c>
      <c r="AM41" s="393">
        <f t="shared" si="4"/>
        <v>-0.26666666666666661</v>
      </c>
    </row>
    <row r="42" spans="1:39">
      <c r="A42" s="115" t="s">
        <v>121</v>
      </c>
      <c r="B42" s="395" t="s">
        <v>1938</v>
      </c>
      <c r="C42" s="396">
        <f>SUMIFS('Forecast Summary'!$E:$E,'Forecast Summary'!$A:$A, 'Analysis-School'!$A42,'Forecast Summary'!$C:$C, 'Analysis-School'!C$4,'Forecast Summary'!$D:$D, 'Analysis-School'!C$2)</f>
        <v>4187</v>
      </c>
      <c r="D42" s="396">
        <f>SUMIFS('Forecast Summary'!$E:$E,'Forecast Summary'!$A:$A, 'Analysis-School'!$A42,'Forecast Summary'!$C:$C, 'Analysis-School'!D$4,'Forecast Summary'!$D:$D, 'Analysis-School'!D$2)</f>
        <v>4752</v>
      </c>
      <c r="E42" s="396">
        <f>SUMIFS('Forecast Summary'!$E:$E,'Forecast Summary'!$A:$A, 'Analysis-School'!$A42,'Forecast Summary'!$C:$C, 'Analysis-School'!E$4,'Forecast Summary'!$D:$D, 'Analysis-School'!E$2)</f>
        <v>4777</v>
      </c>
      <c r="F42" s="396">
        <f>SUMIFS('Forecast Summary'!$E:$E,'Forecast Summary'!$A:$A, 'Analysis-School'!$A42,'Forecast Summary'!$C:$C, 'Analysis-School'!F$4,'Forecast Summary'!$D:$D, 'Analysis-School'!F$2)</f>
        <v>3453</v>
      </c>
      <c r="G42" s="396">
        <f>SUMIFS('Forecast Summary'!$E:$E,'Forecast Summary'!$A:$A, 'Analysis-School'!$A42,'Forecast Summary'!$C:$C, 'Analysis-School'!G$4,'Forecast Summary'!$D:$D, 'Analysis-School'!G$2)</f>
        <v>3160</v>
      </c>
      <c r="H42" s="396">
        <f>SUMIFS('Forecast Summary'!$E:$E,'Forecast Summary'!$A:$A, 'Analysis-School'!$A42,'Forecast Summary'!$C:$C, 'Analysis-School'!H$4,'Forecast Summary'!$D:$D, 'Analysis-School'!H$2)</f>
        <v>3583</v>
      </c>
      <c r="I42" s="396">
        <v>3403.85</v>
      </c>
      <c r="J42" s="396">
        <f>SUMIFS('Forecast Summary'!$E:$E,'Forecast Summary'!$A:$A, 'Analysis-School'!$A42,'Forecast Summary'!$C:$C, 'Analysis-School'!J$4,'Forecast Summary'!$D:$D, 'Analysis-School'!J$2)</f>
        <v>3860</v>
      </c>
      <c r="K42" s="396">
        <v>3233.6574999999998</v>
      </c>
      <c r="L42" s="397">
        <f>SUMIFS('Forecast Summary'!$E:$E,'Forecast Summary'!$A:$A, 'Analysis-School'!$A42,'Forecast Summary'!$C:$C, 'Analysis-School'!L$4,'Forecast Summary'!$D:$D, 'Analysis-School'!L$2)</f>
        <v>3918</v>
      </c>
      <c r="M42" s="398">
        <f t="shared" si="3"/>
        <v>9.3497069494836715E-2</v>
      </c>
      <c r="O42" s="395" t="s">
        <v>1938</v>
      </c>
      <c r="P42" s="396">
        <f>SUMIFS('Forecast Summary'!$F:$F,'Forecast Summary'!$A:$A, 'Analysis-School'!$A42,'Forecast Summary'!$C:$C, 'Analysis-School'!P$4,'Forecast Summary'!$D:$D, 'Analysis-School'!P$2)</f>
        <v>2411</v>
      </c>
      <c r="Q42" s="396">
        <f>SUMIFS('Forecast Summary'!$F:$F,'Forecast Summary'!$A:$A, 'Analysis-School'!$A42,'Forecast Summary'!$C:$C, 'Analysis-School'!Q$4,'Forecast Summary'!$D:$D, 'Analysis-School'!Q$2)</f>
        <v>2424</v>
      </c>
      <c r="R42" s="396">
        <f>SUMIFS('Forecast Summary'!$F:$F,'Forecast Summary'!$A:$A, 'Analysis-School'!$A42,'Forecast Summary'!$C:$C, 'Analysis-School'!R$4,'Forecast Summary'!$D:$D, 'Analysis-School'!R$2)</f>
        <v>2872</v>
      </c>
      <c r="S42" s="396">
        <f>SUMIFS('Forecast Summary'!$F:$F,'Forecast Summary'!$A:$A, 'Analysis-School'!$A42,'Forecast Summary'!$C:$C, 'Analysis-School'!S$4,'Forecast Summary'!$D:$D, 'Analysis-School'!S$2)</f>
        <v>3033</v>
      </c>
      <c r="T42" s="396">
        <f>SUMIFS('Forecast Summary'!$F:$F,'Forecast Summary'!$A:$A, 'Analysis-School'!$A42,'Forecast Summary'!$C:$C, 'Analysis-School'!T$4,'Forecast Summary'!$D:$D, 'Analysis-School'!T$2)</f>
        <v>2934</v>
      </c>
      <c r="U42" s="396">
        <f>SUMIFS('Forecast Summary'!$F:$F,'Forecast Summary'!$A:$A, 'Analysis-School'!$A42,'Forecast Summary'!$C:$C, 'Analysis-School'!U$4,'Forecast Summary'!$D:$D, 'Analysis-School'!U$2)</f>
        <v>2580</v>
      </c>
      <c r="V42" s="396">
        <v>2838.0000000000005</v>
      </c>
      <c r="W42" s="396">
        <f>SUMIFS('Forecast Summary'!$F:$F,'Forecast Summary'!$A:$A, 'Analysis-School'!$A42,'Forecast Summary'!$C:$C, 'Analysis-School'!W$4,'Forecast Summary'!$D:$D, 'Analysis-School'!W$2)</f>
        <v>2548</v>
      </c>
      <c r="X42" s="396">
        <v>2947.4398596811579</v>
      </c>
      <c r="Y42" s="397">
        <f>SUMIFS('Forecast Summary'!$F:$F,'Forecast Summary'!$A:$A, 'Analysis-School'!$A42,'Forecast Summary'!$C:$C, 'Analysis-School'!Y$4,'Forecast Summary'!$D:$D, 'Analysis-School'!Y$2)</f>
        <v>2685</v>
      </c>
      <c r="Z42" s="398">
        <f t="shared" si="2"/>
        <v>4.0697674418604723E-2</v>
      </c>
      <c r="AB42" s="395" t="s">
        <v>1938</v>
      </c>
      <c r="AC42" s="396">
        <f>SUMIFS('Forecast Summary'!$J:$J,'Forecast Summary'!$A:$A, 'Analysis-School'!$A42,'Forecast Summary'!$C:$C, 'Analysis-School'!AC$4,'Forecast Summary'!$D:$D, 'Analysis-School'!AC$2)</f>
        <v>0</v>
      </c>
      <c r="AD42" s="396">
        <f>SUMIFS('Forecast Summary'!$J:$J,'Forecast Summary'!$A:$A, 'Analysis-School'!$A42,'Forecast Summary'!$C:$C, 'Analysis-School'!AD$4,'Forecast Summary'!$D:$D, 'Analysis-School'!AD$2)</f>
        <v>0</v>
      </c>
      <c r="AE42" s="396">
        <f>SUMIFS('Forecast Summary'!$J:$J,'Forecast Summary'!$A:$A, 'Analysis-School'!$A42,'Forecast Summary'!$C:$C, 'Analysis-School'!AE$4,'Forecast Summary'!$D:$D, 'Analysis-School'!AE$2)</f>
        <v>0</v>
      </c>
      <c r="AF42" s="396">
        <f>SUMIFS('Forecast Summary'!$J:$J,'Forecast Summary'!$A:$A, 'Analysis-School'!$A42,'Forecast Summary'!$C:$C, 'Analysis-School'!AF$4,'Forecast Summary'!$D:$D, 'Analysis-School'!AF$2)</f>
        <v>0</v>
      </c>
      <c r="AG42" s="396">
        <f>SUMIFS('Forecast Summary'!$J:$J,'Forecast Summary'!$A:$A, 'Analysis-School'!$A42,'Forecast Summary'!$C:$C, 'Analysis-School'!AG$4,'Forecast Summary'!$D:$D, 'Analysis-School'!AG$2)</f>
        <v>0</v>
      </c>
      <c r="AH42" s="396">
        <f>SUMIFS('Forecast Summary'!$J:$J,'Forecast Summary'!$A:$A, 'Analysis-School'!$A42,'Forecast Summary'!$C:$C, 'Analysis-School'!AH$4,'Forecast Summary'!$D:$D, 'Analysis-School'!AH$2)</f>
        <v>0</v>
      </c>
      <c r="AI42" s="396">
        <v>0</v>
      </c>
      <c r="AJ42" s="396">
        <f>SUMIFS('Forecast Summary'!$J:$J,'Forecast Summary'!$A:$A, 'Analysis-School'!$A42,'Forecast Summary'!$C:$C, 'Analysis-School'!AJ$4,'Forecast Summary'!$D:$D, 'Analysis-School'!AJ$2)</f>
        <v>1</v>
      </c>
      <c r="AK42" s="396">
        <v>0</v>
      </c>
      <c r="AL42" s="397">
        <f>SUMIFS('Forecast Summary'!$J:$J,'Forecast Summary'!$A:$A, 'Analysis-School'!$A42,'Forecast Summary'!$C:$C, 'Analysis-School'!AL$4,'Forecast Summary'!$D:$D, 'Analysis-School'!AL$2)</f>
        <v>0.95</v>
      </c>
      <c r="AM42" s="398" t="str">
        <f t="shared" si="4"/>
        <v>NA</v>
      </c>
    </row>
    <row r="43" spans="1:39">
      <c r="A43" s="115" t="s">
        <v>123</v>
      </c>
      <c r="B43" s="390" t="s">
        <v>1973</v>
      </c>
      <c r="C43" s="391">
        <f>SUMIFS('Forecast Summary'!$E:$E,'Forecast Summary'!$A:$A, 'Analysis-School'!$A43,'Forecast Summary'!$C:$C, 'Analysis-School'!C$4,'Forecast Summary'!$D:$D, 'Analysis-School'!C$2)</f>
        <v>781</v>
      </c>
      <c r="D43" s="391">
        <f>SUMIFS('Forecast Summary'!$E:$E,'Forecast Summary'!$A:$A, 'Analysis-School'!$A43,'Forecast Summary'!$C:$C, 'Analysis-School'!D$4,'Forecast Summary'!$D:$D, 'Analysis-School'!D$2)</f>
        <v>938</v>
      </c>
      <c r="E43" s="391">
        <f>SUMIFS('Forecast Summary'!$E:$E,'Forecast Summary'!$A:$A, 'Analysis-School'!$A43,'Forecast Summary'!$C:$C, 'Analysis-School'!E$4,'Forecast Summary'!$D:$D, 'Analysis-School'!E$2)</f>
        <v>985</v>
      </c>
      <c r="F43" s="391">
        <f>SUMIFS('Forecast Summary'!$E:$E,'Forecast Summary'!$A:$A, 'Analysis-School'!$A43,'Forecast Summary'!$C:$C, 'Analysis-School'!F$4,'Forecast Summary'!$D:$D, 'Analysis-School'!F$2)</f>
        <v>885</v>
      </c>
      <c r="G43" s="391">
        <f>SUMIFS('Forecast Summary'!$E:$E,'Forecast Summary'!$A:$A, 'Analysis-School'!$A43,'Forecast Summary'!$C:$C, 'Analysis-School'!G$4,'Forecast Summary'!$D:$D, 'Analysis-School'!G$2)</f>
        <v>807</v>
      </c>
      <c r="H43" s="391">
        <f>SUMIFS('Forecast Summary'!$E:$E,'Forecast Summary'!$A:$A, 'Analysis-School'!$A43,'Forecast Summary'!$C:$C, 'Analysis-School'!H$4,'Forecast Summary'!$D:$D, 'Analysis-School'!H$2)</f>
        <v>924</v>
      </c>
      <c r="I43" s="391">
        <v>883.63681100161932</v>
      </c>
      <c r="J43" s="391">
        <f>SUMIFS('Forecast Summary'!$E:$E,'Forecast Summary'!$A:$A, 'Analysis-School'!$A43,'Forecast Summary'!$C:$C, 'Analysis-School'!J$4,'Forecast Summary'!$D:$D, 'Analysis-School'!J$2)</f>
        <v>1017</v>
      </c>
      <c r="K43" s="391">
        <v>880.59960868360247</v>
      </c>
      <c r="L43" s="392">
        <f>SUMIFS('Forecast Summary'!$E:$E,'Forecast Summary'!$A:$A, 'Analysis-School'!$A43,'Forecast Summary'!$C:$C, 'Analysis-School'!L$4,'Forecast Summary'!$D:$D, 'Analysis-School'!L$2)</f>
        <v>966.15</v>
      </c>
      <c r="M43" s="393">
        <f t="shared" si="3"/>
        <v>4.5616883116883056E-2</v>
      </c>
      <c r="N43" s="394"/>
      <c r="O43" s="390" t="s">
        <v>1973</v>
      </c>
      <c r="P43" s="391">
        <f>SUMIFS('Forecast Summary'!$F:$F,'Forecast Summary'!$A:$A, 'Analysis-School'!$A43,'Forecast Summary'!$C:$C, 'Analysis-School'!P$4,'Forecast Summary'!$D:$D, 'Analysis-School'!P$2)</f>
        <v>521</v>
      </c>
      <c r="Q43" s="391">
        <f>SUMIFS('Forecast Summary'!$F:$F,'Forecast Summary'!$A:$A, 'Analysis-School'!$A43,'Forecast Summary'!$C:$C, 'Analysis-School'!Q$4,'Forecast Summary'!$D:$D, 'Analysis-School'!Q$2)</f>
        <v>563</v>
      </c>
      <c r="R43" s="391">
        <f>SUMIFS('Forecast Summary'!$F:$F,'Forecast Summary'!$A:$A, 'Analysis-School'!$A43,'Forecast Summary'!$C:$C, 'Analysis-School'!R$4,'Forecast Summary'!$D:$D, 'Analysis-School'!R$2)</f>
        <v>605</v>
      </c>
      <c r="S43" s="391">
        <f>SUMIFS('Forecast Summary'!$F:$F,'Forecast Summary'!$A:$A, 'Analysis-School'!$A43,'Forecast Summary'!$C:$C, 'Analysis-School'!S$4,'Forecast Summary'!$D:$D, 'Analysis-School'!S$2)</f>
        <v>649</v>
      </c>
      <c r="T43" s="391">
        <f>SUMIFS('Forecast Summary'!$F:$F,'Forecast Summary'!$A:$A, 'Analysis-School'!$A43,'Forecast Summary'!$C:$C, 'Analysis-School'!T$4,'Forecast Summary'!$D:$D, 'Analysis-School'!T$2)</f>
        <v>644</v>
      </c>
      <c r="U43" s="391">
        <f>SUMIFS('Forecast Summary'!$F:$F,'Forecast Summary'!$A:$A, 'Analysis-School'!$A43,'Forecast Summary'!$C:$C, 'Analysis-School'!U$4,'Forecast Summary'!$D:$D, 'Analysis-School'!U$2)</f>
        <v>584</v>
      </c>
      <c r="V43" s="391">
        <v>605.51058383553084</v>
      </c>
      <c r="W43" s="391">
        <f>SUMIFS('Forecast Summary'!$F:$F,'Forecast Summary'!$A:$A, 'Analysis-School'!$A43,'Forecast Summary'!$C:$C, 'Analysis-School'!W$4,'Forecast Summary'!$D:$D, 'Analysis-School'!W$2)</f>
        <v>551</v>
      </c>
      <c r="X43" s="391">
        <v>619.46120036152251</v>
      </c>
      <c r="Y43" s="392">
        <f>SUMIFS('Forecast Summary'!$F:$F,'Forecast Summary'!$A:$A, 'Analysis-School'!$A43,'Forecast Summary'!$C:$C, 'Analysis-School'!Y$4,'Forecast Summary'!$D:$D, 'Analysis-School'!Y$2)</f>
        <v>588</v>
      </c>
      <c r="Z43" s="393">
        <f t="shared" si="2"/>
        <v>6.8493150684931781E-3</v>
      </c>
      <c r="AA43" s="394"/>
      <c r="AB43" s="390" t="s">
        <v>1973</v>
      </c>
      <c r="AC43" s="391">
        <f>SUMIFS('Forecast Summary'!$J:$J,'Forecast Summary'!$A:$A, 'Analysis-School'!$A43,'Forecast Summary'!$C:$C, 'Analysis-School'!AC$4,'Forecast Summary'!$D:$D, 'Analysis-School'!AC$2)</f>
        <v>0</v>
      </c>
      <c r="AD43" s="391">
        <f>SUMIFS('Forecast Summary'!$J:$J,'Forecast Summary'!$A:$A, 'Analysis-School'!$A43,'Forecast Summary'!$C:$C, 'Analysis-School'!AD$4,'Forecast Summary'!$D:$D, 'Analysis-School'!AD$2)</f>
        <v>0</v>
      </c>
      <c r="AE43" s="391">
        <f>SUMIFS('Forecast Summary'!$J:$J,'Forecast Summary'!$A:$A, 'Analysis-School'!$A43,'Forecast Summary'!$C:$C, 'Analysis-School'!AE$4,'Forecast Summary'!$D:$D, 'Analysis-School'!AE$2)</f>
        <v>0</v>
      </c>
      <c r="AF43" s="391">
        <f>SUMIFS('Forecast Summary'!$J:$J,'Forecast Summary'!$A:$A, 'Analysis-School'!$A43,'Forecast Summary'!$C:$C, 'Analysis-School'!AF$4,'Forecast Summary'!$D:$D, 'Analysis-School'!AF$2)</f>
        <v>0</v>
      </c>
      <c r="AG43" s="391">
        <f>SUMIFS('Forecast Summary'!$J:$J,'Forecast Summary'!$A:$A, 'Analysis-School'!$A43,'Forecast Summary'!$C:$C, 'Analysis-School'!AG$4,'Forecast Summary'!$D:$D, 'Analysis-School'!AG$2)</f>
        <v>0</v>
      </c>
      <c r="AH43" s="391">
        <f>SUMIFS('Forecast Summary'!$J:$J,'Forecast Summary'!$A:$A, 'Analysis-School'!$A43,'Forecast Summary'!$C:$C, 'Analysis-School'!AH$4,'Forecast Summary'!$D:$D, 'Analysis-School'!AH$2)</f>
        <v>0</v>
      </c>
      <c r="AI43" s="391">
        <v>0</v>
      </c>
      <c r="AJ43" s="391">
        <f>SUMIFS('Forecast Summary'!$J:$J,'Forecast Summary'!$A:$A, 'Analysis-School'!$A43,'Forecast Summary'!$C:$C, 'Analysis-School'!AJ$4,'Forecast Summary'!$D:$D, 'Analysis-School'!AJ$2)</f>
        <v>0</v>
      </c>
      <c r="AK43" s="391">
        <v>0</v>
      </c>
      <c r="AL43" s="392">
        <f>SUMIFS('Forecast Summary'!$J:$J,'Forecast Summary'!$A:$A, 'Analysis-School'!$A43,'Forecast Summary'!$C:$C, 'Analysis-School'!AL$4,'Forecast Summary'!$D:$D, 'Analysis-School'!AL$2)</f>
        <v>0</v>
      </c>
      <c r="AM43" s="393" t="str">
        <f t="shared" si="4"/>
        <v>NA</v>
      </c>
    </row>
    <row r="44" spans="1:39">
      <c r="A44" s="115" t="s">
        <v>125</v>
      </c>
      <c r="B44" s="395" t="s">
        <v>1906</v>
      </c>
      <c r="C44" s="396">
        <f>SUMIFS('Forecast Summary'!$E:$E,'Forecast Summary'!$A:$A, 'Analysis-School'!$A44,'Forecast Summary'!$C:$C, 'Analysis-School'!C$4,'Forecast Summary'!$D:$D, 'Analysis-School'!C$2)</f>
        <v>1661</v>
      </c>
      <c r="D44" s="396">
        <f>SUMIFS('Forecast Summary'!$E:$E,'Forecast Summary'!$A:$A, 'Analysis-School'!$A44,'Forecast Summary'!$C:$C, 'Analysis-School'!D$4,'Forecast Summary'!$D:$D, 'Analysis-School'!D$2)</f>
        <v>2843</v>
      </c>
      <c r="E44" s="396">
        <f>SUMIFS('Forecast Summary'!$E:$E,'Forecast Summary'!$A:$A, 'Analysis-School'!$A44,'Forecast Summary'!$C:$C, 'Analysis-School'!E$4,'Forecast Summary'!$D:$D, 'Analysis-School'!E$2)</f>
        <v>2802</v>
      </c>
      <c r="F44" s="396">
        <f>SUMIFS('Forecast Summary'!$E:$E,'Forecast Summary'!$A:$A, 'Analysis-School'!$A44,'Forecast Summary'!$C:$C, 'Analysis-School'!F$4,'Forecast Summary'!$D:$D, 'Analysis-School'!F$2)</f>
        <v>2524</v>
      </c>
      <c r="G44" s="396">
        <f>SUMIFS('Forecast Summary'!$E:$E,'Forecast Summary'!$A:$A, 'Analysis-School'!$A44,'Forecast Summary'!$C:$C, 'Analysis-School'!G$4,'Forecast Summary'!$D:$D, 'Analysis-School'!G$2)</f>
        <v>2425</v>
      </c>
      <c r="H44" s="396">
        <f>SUMIFS('Forecast Summary'!$E:$E,'Forecast Summary'!$A:$A, 'Analysis-School'!$A44,'Forecast Summary'!$C:$C, 'Analysis-School'!H$4,'Forecast Summary'!$D:$D, 'Analysis-School'!H$2)</f>
        <v>2580</v>
      </c>
      <c r="I44" s="396">
        <v>2593.3935896967914</v>
      </c>
      <c r="J44" s="396">
        <f>SUMIFS('Forecast Summary'!$E:$E,'Forecast Summary'!$A:$A, 'Analysis-School'!$A44,'Forecast Summary'!$C:$C, 'Analysis-School'!J$4,'Forecast Summary'!$D:$D, 'Analysis-School'!J$2)</f>
        <v>2936</v>
      </c>
      <c r="K44" s="396">
        <v>2618.2732593633964</v>
      </c>
      <c r="L44" s="397">
        <f>SUMIFS('Forecast Summary'!$E:$E,'Forecast Summary'!$A:$A, 'Analysis-School'!$A44,'Forecast Summary'!$C:$C, 'Analysis-School'!L$4,'Forecast Summary'!$D:$D, 'Analysis-School'!L$2)</f>
        <v>2789.2</v>
      </c>
      <c r="M44" s="398">
        <f t="shared" si="3"/>
        <v>8.1085271317829388E-2</v>
      </c>
      <c r="O44" s="395" t="s">
        <v>1906</v>
      </c>
      <c r="P44" s="396">
        <f>SUMIFS('Forecast Summary'!$F:$F,'Forecast Summary'!$A:$A, 'Analysis-School'!$A44,'Forecast Summary'!$C:$C, 'Analysis-School'!P$4,'Forecast Summary'!$D:$D, 'Analysis-School'!P$2)</f>
        <v>5083</v>
      </c>
      <c r="Q44" s="396">
        <f>SUMIFS('Forecast Summary'!$F:$F,'Forecast Summary'!$A:$A, 'Analysis-School'!$A44,'Forecast Summary'!$C:$C, 'Analysis-School'!Q$4,'Forecast Summary'!$D:$D, 'Analysis-School'!Q$2)</f>
        <v>5062</v>
      </c>
      <c r="R44" s="396">
        <f>SUMIFS('Forecast Summary'!$F:$F,'Forecast Summary'!$A:$A, 'Analysis-School'!$A44,'Forecast Summary'!$C:$C, 'Analysis-School'!R$4,'Forecast Summary'!$D:$D, 'Analysis-School'!R$2)</f>
        <v>4407</v>
      </c>
      <c r="S44" s="396">
        <f>SUMIFS('Forecast Summary'!$F:$F,'Forecast Summary'!$A:$A, 'Analysis-School'!$A44,'Forecast Summary'!$C:$C, 'Analysis-School'!S$4,'Forecast Summary'!$D:$D, 'Analysis-School'!S$2)</f>
        <v>4325</v>
      </c>
      <c r="T44" s="396">
        <f>SUMIFS('Forecast Summary'!$F:$F,'Forecast Summary'!$A:$A, 'Analysis-School'!$A44,'Forecast Summary'!$C:$C, 'Analysis-School'!T$4,'Forecast Summary'!$D:$D, 'Analysis-School'!T$2)</f>
        <v>3804</v>
      </c>
      <c r="U44" s="396">
        <f>SUMIFS('Forecast Summary'!$F:$F,'Forecast Summary'!$A:$A, 'Analysis-School'!$A44,'Forecast Summary'!$C:$C, 'Analysis-School'!U$4,'Forecast Summary'!$D:$D, 'Analysis-School'!U$2)</f>
        <v>3507</v>
      </c>
      <c r="V44" s="396">
        <v>3331.6499999999996</v>
      </c>
      <c r="W44" s="396">
        <f>SUMIFS('Forecast Summary'!$F:$F,'Forecast Summary'!$A:$A, 'Analysis-School'!$A44,'Forecast Summary'!$C:$C, 'Analysis-School'!W$4,'Forecast Summary'!$D:$D, 'Analysis-School'!W$2)</f>
        <v>3330</v>
      </c>
      <c r="X44" s="396">
        <v>3165.0674999999997</v>
      </c>
      <c r="Y44" s="397">
        <f>SUMIFS('Forecast Summary'!$F:$F,'Forecast Summary'!$A:$A, 'Analysis-School'!$A44,'Forecast Summary'!$C:$C, 'Analysis-School'!Y$4,'Forecast Summary'!$D:$D, 'Analysis-School'!Y$2)</f>
        <v>3345</v>
      </c>
      <c r="Z44" s="398">
        <f t="shared" si="2"/>
        <v>-4.6193327630453362E-2</v>
      </c>
      <c r="AB44" s="395" t="s">
        <v>1906</v>
      </c>
      <c r="AC44" s="396">
        <f>SUMIFS('Forecast Summary'!$J:$J,'Forecast Summary'!$A:$A, 'Analysis-School'!$A44,'Forecast Summary'!$C:$C, 'Analysis-School'!AC$4,'Forecast Summary'!$D:$D, 'Analysis-School'!AC$2)</f>
        <v>0</v>
      </c>
      <c r="AD44" s="396">
        <f>SUMIFS('Forecast Summary'!$J:$J,'Forecast Summary'!$A:$A, 'Analysis-School'!$A44,'Forecast Summary'!$C:$C, 'Analysis-School'!AD$4,'Forecast Summary'!$D:$D, 'Analysis-School'!AD$2)</f>
        <v>0</v>
      </c>
      <c r="AE44" s="396">
        <f>SUMIFS('Forecast Summary'!$J:$J,'Forecast Summary'!$A:$A, 'Analysis-School'!$A44,'Forecast Summary'!$C:$C, 'Analysis-School'!AE$4,'Forecast Summary'!$D:$D, 'Analysis-School'!AE$2)</f>
        <v>0</v>
      </c>
      <c r="AF44" s="396">
        <f>SUMIFS('Forecast Summary'!$J:$J,'Forecast Summary'!$A:$A, 'Analysis-School'!$A44,'Forecast Summary'!$C:$C, 'Analysis-School'!AF$4,'Forecast Summary'!$D:$D, 'Analysis-School'!AF$2)</f>
        <v>3</v>
      </c>
      <c r="AG44" s="396">
        <f>SUMIFS('Forecast Summary'!$J:$J,'Forecast Summary'!$A:$A, 'Analysis-School'!$A44,'Forecast Summary'!$C:$C, 'Analysis-School'!AG$4,'Forecast Summary'!$D:$D, 'Analysis-School'!AG$2)</f>
        <v>0</v>
      </c>
      <c r="AH44" s="396">
        <f>SUMIFS('Forecast Summary'!$J:$J,'Forecast Summary'!$A:$A, 'Analysis-School'!$A44,'Forecast Summary'!$C:$C, 'Analysis-School'!AH$4,'Forecast Summary'!$D:$D, 'Analysis-School'!AH$2)</f>
        <v>0</v>
      </c>
      <c r="AI44" s="396">
        <v>0.3419738697021048</v>
      </c>
      <c r="AJ44" s="396">
        <f>SUMIFS('Forecast Summary'!$J:$J,'Forecast Summary'!$A:$A, 'Analysis-School'!$A44,'Forecast Summary'!$C:$C, 'Analysis-School'!AJ$4,'Forecast Summary'!$D:$D, 'Analysis-School'!AJ$2)</f>
        <v>1</v>
      </c>
      <c r="AK44" s="396">
        <v>0.37617125667231532</v>
      </c>
      <c r="AL44" s="397">
        <f>SUMIFS('Forecast Summary'!$J:$J,'Forecast Summary'!$A:$A, 'Analysis-School'!$A44,'Forecast Summary'!$C:$C, 'Analysis-School'!AL$4,'Forecast Summary'!$D:$D, 'Analysis-School'!AL$2)</f>
        <v>1</v>
      </c>
      <c r="AM44" s="398" t="str">
        <f t="shared" si="4"/>
        <v>NA</v>
      </c>
    </row>
    <row r="45" spans="1:39">
      <c r="A45" s="115" t="s">
        <v>127</v>
      </c>
      <c r="B45" s="390" t="s">
        <v>1907</v>
      </c>
      <c r="C45" s="391">
        <f>SUMIFS('Forecast Summary'!$E:$E,'Forecast Summary'!$A:$A, 'Analysis-School'!$A45,'Forecast Summary'!$C:$C, 'Analysis-School'!C$4,'Forecast Summary'!$D:$D, 'Analysis-School'!C$2)</f>
        <v>333</v>
      </c>
      <c r="D45" s="391">
        <f>SUMIFS('Forecast Summary'!$E:$E,'Forecast Summary'!$A:$A, 'Analysis-School'!$A45,'Forecast Summary'!$C:$C, 'Analysis-School'!D$4,'Forecast Summary'!$D:$D, 'Analysis-School'!D$2)</f>
        <v>335</v>
      </c>
      <c r="E45" s="391">
        <f>SUMIFS('Forecast Summary'!$E:$E,'Forecast Summary'!$A:$A, 'Analysis-School'!$A45,'Forecast Summary'!$C:$C, 'Analysis-School'!E$4,'Forecast Summary'!$D:$D, 'Analysis-School'!E$2)</f>
        <v>402</v>
      </c>
      <c r="F45" s="391">
        <f>SUMIFS('Forecast Summary'!$E:$E,'Forecast Summary'!$A:$A, 'Analysis-School'!$A45,'Forecast Summary'!$C:$C, 'Analysis-School'!F$4,'Forecast Summary'!$D:$D, 'Analysis-School'!F$2)</f>
        <v>339</v>
      </c>
      <c r="G45" s="391">
        <f>SUMIFS('Forecast Summary'!$E:$E,'Forecast Summary'!$A:$A, 'Analysis-School'!$A45,'Forecast Summary'!$C:$C, 'Analysis-School'!G$4,'Forecast Summary'!$D:$D, 'Analysis-School'!G$2)</f>
        <v>363</v>
      </c>
      <c r="H45" s="391">
        <f>SUMIFS('Forecast Summary'!$E:$E,'Forecast Summary'!$A:$A, 'Analysis-School'!$A45,'Forecast Summary'!$C:$C, 'Analysis-School'!H$4,'Forecast Summary'!$D:$D, 'Analysis-School'!H$2)</f>
        <v>398</v>
      </c>
      <c r="I45" s="391">
        <v>389.93029776989243</v>
      </c>
      <c r="J45" s="391">
        <f>SUMIFS('Forecast Summary'!$E:$E,'Forecast Summary'!$A:$A, 'Analysis-School'!$A45,'Forecast Summary'!$C:$C, 'Analysis-School'!J$4,'Forecast Summary'!$D:$D, 'Analysis-School'!J$2)</f>
        <v>400</v>
      </c>
      <c r="K45" s="391">
        <v>399.42232352389829</v>
      </c>
      <c r="L45" s="392">
        <f>SUMIFS('Forecast Summary'!$E:$E,'Forecast Summary'!$A:$A, 'Analysis-School'!$A45,'Forecast Summary'!$C:$C, 'Analysis-School'!L$4,'Forecast Summary'!$D:$D, 'Analysis-School'!L$2)</f>
        <v>380</v>
      </c>
      <c r="M45" s="393">
        <f t="shared" si="3"/>
        <v>-4.5226130653266305E-2</v>
      </c>
      <c r="N45" s="394"/>
      <c r="O45" s="390" t="s">
        <v>1907</v>
      </c>
      <c r="P45" s="391">
        <f>SUMIFS('Forecast Summary'!$F:$F,'Forecast Summary'!$A:$A, 'Analysis-School'!$A45,'Forecast Summary'!$C:$C, 'Analysis-School'!P$4,'Forecast Summary'!$D:$D, 'Analysis-School'!P$2)</f>
        <v>375</v>
      </c>
      <c r="Q45" s="391">
        <f>SUMIFS('Forecast Summary'!$F:$F,'Forecast Summary'!$A:$A, 'Analysis-School'!$A45,'Forecast Summary'!$C:$C, 'Analysis-School'!Q$4,'Forecast Summary'!$D:$D, 'Analysis-School'!Q$2)</f>
        <v>402</v>
      </c>
      <c r="R45" s="391">
        <f>SUMIFS('Forecast Summary'!$F:$F,'Forecast Summary'!$A:$A, 'Analysis-School'!$A45,'Forecast Summary'!$C:$C, 'Analysis-School'!R$4,'Forecast Summary'!$D:$D, 'Analysis-School'!R$2)</f>
        <v>440</v>
      </c>
      <c r="S45" s="391">
        <f>SUMIFS('Forecast Summary'!$F:$F,'Forecast Summary'!$A:$A, 'Analysis-School'!$A45,'Forecast Summary'!$C:$C, 'Analysis-School'!S$4,'Forecast Summary'!$D:$D, 'Analysis-School'!S$2)</f>
        <v>393</v>
      </c>
      <c r="T45" s="391">
        <f>SUMIFS('Forecast Summary'!$F:$F,'Forecast Summary'!$A:$A, 'Analysis-School'!$A45,'Forecast Summary'!$C:$C, 'Analysis-School'!T$4,'Forecast Summary'!$D:$D, 'Analysis-School'!T$2)</f>
        <v>364</v>
      </c>
      <c r="U45" s="391">
        <f>SUMIFS('Forecast Summary'!$F:$F,'Forecast Summary'!$A:$A, 'Analysis-School'!$A45,'Forecast Summary'!$C:$C, 'Analysis-School'!U$4,'Forecast Summary'!$D:$D, 'Analysis-School'!U$2)</f>
        <v>385</v>
      </c>
      <c r="V45" s="391">
        <v>372.78585522493967</v>
      </c>
      <c r="W45" s="391">
        <f>SUMIFS('Forecast Summary'!$F:$F,'Forecast Summary'!$A:$A, 'Analysis-School'!$A45,'Forecast Summary'!$C:$C, 'Analysis-School'!W$4,'Forecast Summary'!$D:$D, 'Analysis-School'!W$2)</f>
        <v>350</v>
      </c>
      <c r="X45" s="391">
        <v>366.88502968528974</v>
      </c>
      <c r="Y45" s="392">
        <f>SUMIFS('Forecast Summary'!$F:$F,'Forecast Summary'!$A:$A, 'Analysis-School'!$A45,'Forecast Summary'!$C:$C, 'Analysis-School'!Y$4,'Forecast Summary'!$D:$D, 'Analysis-School'!Y$2)</f>
        <v>385.00000000000006</v>
      </c>
      <c r="Z45" s="393">
        <f t="shared" si="2"/>
        <v>2.2204460492503131E-16</v>
      </c>
      <c r="AA45" s="394"/>
      <c r="AB45" s="390" t="s">
        <v>1907</v>
      </c>
      <c r="AC45" s="391">
        <f>SUMIFS('Forecast Summary'!$J:$J,'Forecast Summary'!$A:$A, 'Analysis-School'!$A45,'Forecast Summary'!$C:$C, 'Analysis-School'!AC$4,'Forecast Summary'!$D:$D, 'Analysis-School'!AC$2)</f>
        <v>0</v>
      </c>
      <c r="AD45" s="391">
        <f>SUMIFS('Forecast Summary'!$J:$J,'Forecast Summary'!$A:$A, 'Analysis-School'!$A45,'Forecast Summary'!$C:$C, 'Analysis-School'!AD$4,'Forecast Summary'!$D:$D, 'Analysis-School'!AD$2)</f>
        <v>0</v>
      </c>
      <c r="AE45" s="391">
        <f>SUMIFS('Forecast Summary'!$J:$J,'Forecast Summary'!$A:$A, 'Analysis-School'!$A45,'Forecast Summary'!$C:$C, 'Analysis-School'!AE$4,'Forecast Summary'!$D:$D, 'Analysis-School'!AE$2)</f>
        <v>0</v>
      </c>
      <c r="AF45" s="391">
        <f>SUMIFS('Forecast Summary'!$J:$J,'Forecast Summary'!$A:$A, 'Analysis-School'!$A45,'Forecast Summary'!$C:$C, 'Analysis-School'!AF$4,'Forecast Summary'!$D:$D, 'Analysis-School'!AF$2)</f>
        <v>0</v>
      </c>
      <c r="AG45" s="391">
        <f>SUMIFS('Forecast Summary'!$J:$J,'Forecast Summary'!$A:$A, 'Analysis-School'!$A45,'Forecast Summary'!$C:$C, 'Analysis-School'!AG$4,'Forecast Summary'!$D:$D, 'Analysis-School'!AG$2)</f>
        <v>0</v>
      </c>
      <c r="AH45" s="391">
        <f>SUMIFS('Forecast Summary'!$J:$J,'Forecast Summary'!$A:$A, 'Analysis-School'!$A45,'Forecast Summary'!$C:$C, 'Analysis-School'!AH$4,'Forecast Summary'!$D:$D, 'Analysis-School'!AH$2)</f>
        <v>0</v>
      </c>
      <c r="AI45" s="391">
        <v>0</v>
      </c>
      <c r="AJ45" s="391">
        <f>SUMIFS('Forecast Summary'!$J:$J,'Forecast Summary'!$A:$A, 'Analysis-School'!$A45,'Forecast Summary'!$C:$C, 'Analysis-School'!AJ$4,'Forecast Summary'!$D:$D, 'Analysis-School'!AJ$2)</f>
        <v>0</v>
      </c>
      <c r="AK45" s="391">
        <v>0</v>
      </c>
      <c r="AL45" s="392">
        <f>SUMIFS('Forecast Summary'!$J:$J,'Forecast Summary'!$A:$A, 'Analysis-School'!$A45,'Forecast Summary'!$C:$C, 'Analysis-School'!AL$4,'Forecast Summary'!$D:$D, 'Analysis-School'!AL$2)</f>
        <v>0</v>
      </c>
      <c r="AM45" s="393" t="str">
        <f t="shared" si="4"/>
        <v>NA</v>
      </c>
    </row>
    <row r="46" spans="1:39">
      <c r="A46" s="115" t="s">
        <v>129</v>
      </c>
      <c r="B46" s="395" t="s">
        <v>1908</v>
      </c>
      <c r="C46" s="396">
        <f>SUMIFS('Forecast Summary'!$E:$E,'Forecast Summary'!$A:$A, 'Analysis-School'!$A46,'Forecast Summary'!$C:$C, 'Analysis-School'!C$4,'Forecast Summary'!$D:$D, 'Analysis-School'!C$2)</f>
        <v>548</v>
      </c>
      <c r="D46" s="396">
        <f>SUMIFS('Forecast Summary'!$E:$E,'Forecast Summary'!$A:$A, 'Analysis-School'!$A46,'Forecast Summary'!$C:$C, 'Analysis-School'!D$4,'Forecast Summary'!$D:$D, 'Analysis-School'!D$2)</f>
        <v>580</v>
      </c>
      <c r="E46" s="396">
        <f>SUMIFS('Forecast Summary'!$E:$E,'Forecast Summary'!$A:$A, 'Analysis-School'!$A46,'Forecast Summary'!$C:$C, 'Analysis-School'!E$4,'Forecast Summary'!$D:$D, 'Analysis-School'!E$2)</f>
        <v>551</v>
      </c>
      <c r="F46" s="396">
        <f>SUMIFS('Forecast Summary'!$E:$E,'Forecast Summary'!$A:$A, 'Analysis-School'!$A46,'Forecast Summary'!$C:$C, 'Analysis-School'!F$4,'Forecast Summary'!$D:$D, 'Analysis-School'!F$2)</f>
        <v>531</v>
      </c>
      <c r="G46" s="396">
        <f>SUMIFS('Forecast Summary'!$E:$E,'Forecast Summary'!$A:$A, 'Analysis-School'!$A46,'Forecast Summary'!$C:$C, 'Analysis-School'!G$4,'Forecast Summary'!$D:$D, 'Analysis-School'!G$2)</f>
        <v>578</v>
      </c>
      <c r="H46" s="396">
        <f>SUMIFS('Forecast Summary'!$E:$E,'Forecast Summary'!$A:$A, 'Analysis-School'!$A46,'Forecast Summary'!$C:$C, 'Analysis-School'!H$4,'Forecast Summary'!$D:$D, 'Analysis-School'!H$2)</f>
        <v>571</v>
      </c>
      <c r="I46" s="396">
        <v>559.95370227786532</v>
      </c>
      <c r="J46" s="396">
        <f>SUMIFS('Forecast Summary'!$E:$E,'Forecast Summary'!$A:$A, 'Analysis-School'!$A46,'Forecast Summary'!$C:$C, 'Analysis-School'!J$4,'Forecast Summary'!$D:$D, 'Analysis-School'!J$2)</f>
        <v>683</v>
      </c>
      <c r="K46" s="396">
        <v>561.95104873281196</v>
      </c>
      <c r="L46" s="397">
        <f>SUMIFS('Forecast Summary'!$E:$E,'Forecast Summary'!$A:$A, 'Analysis-School'!$A46,'Forecast Summary'!$C:$C, 'Analysis-School'!L$4,'Forecast Summary'!$D:$D, 'Analysis-School'!L$2)</f>
        <v>648.85</v>
      </c>
      <c r="M46" s="398">
        <f t="shared" si="3"/>
        <v>0.13633975481611205</v>
      </c>
      <c r="O46" s="395" t="s">
        <v>1908</v>
      </c>
      <c r="P46" s="396">
        <f>SUMIFS('Forecast Summary'!$F:$F,'Forecast Summary'!$A:$A, 'Analysis-School'!$A46,'Forecast Summary'!$C:$C, 'Analysis-School'!P$4,'Forecast Summary'!$D:$D, 'Analysis-School'!P$2)</f>
        <v>320</v>
      </c>
      <c r="Q46" s="396">
        <f>SUMIFS('Forecast Summary'!$F:$F,'Forecast Summary'!$A:$A, 'Analysis-School'!$A46,'Forecast Summary'!$C:$C, 'Analysis-School'!Q$4,'Forecast Summary'!$D:$D, 'Analysis-School'!Q$2)</f>
        <v>341</v>
      </c>
      <c r="R46" s="396">
        <f>SUMIFS('Forecast Summary'!$F:$F,'Forecast Summary'!$A:$A, 'Analysis-School'!$A46,'Forecast Summary'!$C:$C, 'Analysis-School'!R$4,'Forecast Summary'!$D:$D, 'Analysis-School'!R$2)</f>
        <v>350</v>
      </c>
      <c r="S46" s="396">
        <f>SUMIFS('Forecast Summary'!$F:$F,'Forecast Summary'!$A:$A, 'Analysis-School'!$A46,'Forecast Summary'!$C:$C, 'Analysis-School'!S$4,'Forecast Summary'!$D:$D, 'Analysis-School'!S$2)</f>
        <v>308</v>
      </c>
      <c r="T46" s="396">
        <f>SUMIFS('Forecast Summary'!$F:$F,'Forecast Summary'!$A:$A, 'Analysis-School'!$A46,'Forecast Summary'!$C:$C, 'Analysis-School'!T$4,'Forecast Summary'!$D:$D, 'Analysis-School'!T$2)</f>
        <v>337</v>
      </c>
      <c r="U46" s="396">
        <f>SUMIFS('Forecast Summary'!$F:$F,'Forecast Summary'!$A:$A, 'Analysis-School'!$A46,'Forecast Summary'!$C:$C, 'Analysis-School'!U$4,'Forecast Summary'!$D:$D, 'Analysis-School'!U$2)</f>
        <v>300</v>
      </c>
      <c r="V46" s="396">
        <v>301.06783338998031</v>
      </c>
      <c r="W46" s="396">
        <f>SUMIFS('Forecast Summary'!$F:$F,'Forecast Summary'!$A:$A, 'Analysis-School'!$A46,'Forecast Summary'!$C:$C, 'Analysis-School'!W$4,'Forecast Summary'!$D:$D, 'Analysis-School'!W$2)</f>
        <v>274</v>
      </c>
      <c r="X46" s="396">
        <v>294.91879779941655</v>
      </c>
      <c r="Y46" s="397">
        <f>SUMIFS('Forecast Summary'!$F:$F,'Forecast Summary'!$A:$A, 'Analysis-School'!$A46,'Forecast Summary'!$C:$C, 'Analysis-School'!Y$4,'Forecast Summary'!$D:$D, 'Analysis-School'!Y$2)</f>
        <v>291</v>
      </c>
      <c r="Z46" s="398">
        <f t="shared" si="2"/>
        <v>-3.0000000000000027E-2</v>
      </c>
      <c r="AB46" s="395" t="s">
        <v>1908</v>
      </c>
      <c r="AC46" s="396">
        <f>SUMIFS('Forecast Summary'!$J:$J,'Forecast Summary'!$A:$A, 'Analysis-School'!$A46,'Forecast Summary'!$C:$C, 'Analysis-School'!AC$4,'Forecast Summary'!$D:$D, 'Analysis-School'!AC$2)</f>
        <v>0</v>
      </c>
      <c r="AD46" s="396">
        <f>SUMIFS('Forecast Summary'!$J:$J,'Forecast Summary'!$A:$A, 'Analysis-School'!$A46,'Forecast Summary'!$C:$C, 'Analysis-School'!AD$4,'Forecast Summary'!$D:$D, 'Analysis-School'!AD$2)</f>
        <v>0</v>
      </c>
      <c r="AE46" s="396">
        <f>SUMIFS('Forecast Summary'!$J:$J,'Forecast Summary'!$A:$A, 'Analysis-School'!$A46,'Forecast Summary'!$C:$C, 'Analysis-School'!AE$4,'Forecast Summary'!$D:$D, 'Analysis-School'!AE$2)</f>
        <v>0</v>
      </c>
      <c r="AF46" s="396">
        <f>SUMIFS('Forecast Summary'!$J:$J,'Forecast Summary'!$A:$A, 'Analysis-School'!$A46,'Forecast Summary'!$C:$C, 'Analysis-School'!AF$4,'Forecast Summary'!$D:$D, 'Analysis-School'!AF$2)</f>
        <v>0</v>
      </c>
      <c r="AG46" s="396">
        <f>SUMIFS('Forecast Summary'!$J:$J,'Forecast Summary'!$A:$A, 'Analysis-School'!$A46,'Forecast Summary'!$C:$C, 'Analysis-School'!AG$4,'Forecast Summary'!$D:$D, 'Analysis-School'!AG$2)</f>
        <v>0</v>
      </c>
      <c r="AH46" s="396">
        <f>SUMIFS('Forecast Summary'!$J:$J,'Forecast Summary'!$A:$A, 'Analysis-School'!$A46,'Forecast Summary'!$C:$C, 'Analysis-School'!AH$4,'Forecast Summary'!$D:$D, 'Analysis-School'!AH$2)</f>
        <v>0</v>
      </c>
      <c r="AI46" s="396">
        <v>0</v>
      </c>
      <c r="AJ46" s="396">
        <f>SUMIFS('Forecast Summary'!$J:$J,'Forecast Summary'!$A:$A, 'Analysis-School'!$A46,'Forecast Summary'!$C:$C, 'Analysis-School'!AJ$4,'Forecast Summary'!$D:$D, 'Analysis-School'!AJ$2)</f>
        <v>0</v>
      </c>
      <c r="AK46" s="396">
        <v>0</v>
      </c>
      <c r="AL46" s="397">
        <f>SUMIFS('Forecast Summary'!$J:$J,'Forecast Summary'!$A:$A, 'Analysis-School'!$A46,'Forecast Summary'!$C:$C, 'Analysis-School'!AL$4,'Forecast Summary'!$D:$D, 'Analysis-School'!AL$2)</f>
        <v>0</v>
      </c>
      <c r="AM46" s="398" t="str">
        <f t="shared" si="4"/>
        <v>NA</v>
      </c>
    </row>
    <row r="47" spans="1:39">
      <c r="A47" s="115" t="s">
        <v>131</v>
      </c>
      <c r="B47" s="390" t="s">
        <v>1909</v>
      </c>
      <c r="C47" s="391">
        <f>SUMIFS('Forecast Summary'!$E:$E,'Forecast Summary'!$A:$A, 'Analysis-School'!$A47,'Forecast Summary'!$C:$C, 'Analysis-School'!C$4,'Forecast Summary'!$D:$D, 'Analysis-School'!C$2)</f>
        <v>657</v>
      </c>
      <c r="D47" s="391">
        <f>SUMIFS('Forecast Summary'!$E:$E,'Forecast Summary'!$A:$A, 'Analysis-School'!$A47,'Forecast Summary'!$C:$C, 'Analysis-School'!D$4,'Forecast Summary'!$D:$D, 'Analysis-School'!D$2)</f>
        <v>965</v>
      </c>
      <c r="E47" s="391">
        <f>SUMIFS('Forecast Summary'!$E:$E,'Forecast Summary'!$A:$A, 'Analysis-School'!$A47,'Forecast Summary'!$C:$C, 'Analysis-School'!E$4,'Forecast Summary'!$D:$D, 'Analysis-School'!E$2)</f>
        <v>1444</v>
      </c>
      <c r="F47" s="391">
        <f>SUMIFS('Forecast Summary'!$E:$E,'Forecast Summary'!$A:$A, 'Analysis-School'!$A47,'Forecast Summary'!$C:$C, 'Analysis-School'!F$4,'Forecast Summary'!$D:$D, 'Analysis-School'!F$2)</f>
        <v>1424</v>
      </c>
      <c r="G47" s="391">
        <f>SUMIFS('Forecast Summary'!$E:$E,'Forecast Summary'!$A:$A, 'Analysis-School'!$A47,'Forecast Summary'!$C:$C, 'Analysis-School'!G$4,'Forecast Summary'!$D:$D, 'Analysis-School'!G$2)</f>
        <v>1215</v>
      </c>
      <c r="H47" s="391">
        <f>SUMIFS('Forecast Summary'!$E:$E,'Forecast Summary'!$A:$A, 'Analysis-School'!$A47,'Forecast Summary'!$C:$C, 'Analysis-School'!H$4,'Forecast Summary'!$D:$D, 'Analysis-School'!H$2)</f>
        <v>1278</v>
      </c>
      <c r="I47" s="391">
        <v>1368.0359669837917</v>
      </c>
      <c r="J47" s="391">
        <f>SUMIFS('Forecast Summary'!$E:$E,'Forecast Summary'!$A:$A, 'Analysis-School'!$A47,'Forecast Summary'!$C:$C, 'Analysis-School'!J$4,'Forecast Summary'!$D:$D, 'Analysis-School'!J$2)</f>
        <v>1488</v>
      </c>
      <c r="K47" s="391">
        <v>1452.8770837687889</v>
      </c>
      <c r="L47" s="392">
        <f>SUMIFS('Forecast Summary'!$E:$E,'Forecast Summary'!$A:$A, 'Analysis-School'!$A47,'Forecast Summary'!$C:$C, 'Analysis-School'!L$4,'Forecast Summary'!$D:$D, 'Analysis-School'!L$2)</f>
        <v>1542</v>
      </c>
      <c r="M47" s="393">
        <f t="shared" si="3"/>
        <v>0.20657276995305174</v>
      </c>
      <c r="N47" s="394"/>
      <c r="O47" s="390" t="s">
        <v>1909</v>
      </c>
      <c r="P47" s="391">
        <f>SUMIFS('Forecast Summary'!$F:$F,'Forecast Summary'!$A:$A, 'Analysis-School'!$A47,'Forecast Summary'!$C:$C, 'Analysis-School'!P$4,'Forecast Summary'!$D:$D, 'Analysis-School'!P$2)</f>
        <v>443</v>
      </c>
      <c r="Q47" s="391">
        <f>SUMIFS('Forecast Summary'!$F:$F,'Forecast Summary'!$A:$A, 'Analysis-School'!$A47,'Forecast Summary'!$C:$C, 'Analysis-School'!Q$4,'Forecast Summary'!$D:$D, 'Analysis-School'!Q$2)</f>
        <v>410</v>
      </c>
      <c r="R47" s="391">
        <f>SUMIFS('Forecast Summary'!$F:$F,'Forecast Summary'!$A:$A, 'Analysis-School'!$A47,'Forecast Summary'!$C:$C, 'Analysis-School'!R$4,'Forecast Summary'!$D:$D, 'Analysis-School'!R$2)</f>
        <v>519</v>
      </c>
      <c r="S47" s="391">
        <f>SUMIFS('Forecast Summary'!$F:$F,'Forecast Summary'!$A:$A, 'Analysis-School'!$A47,'Forecast Summary'!$C:$C, 'Analysis-School'!S$4,'Forecast Summary'!$D:$D, 'Analysis-School'!S$2)</f>
        <v>628</v>
      </c>
      <c r="T47" s="391">
        <f>SUMIFS('Forecast Summary'!$F:$F,'Forecast Summary'!$A:$A, 'Analysis-School'!$A47,'Forecast Summary'!$C:$C, 'Analysis-School'!T$4,'Forecast Summary'!$D:$D, 'Analysis-School'!T$2)</f>
        <v>821</v>
      </c>
      <c r="U47" s="391">
        <f>SUMIFS('Forecast Summary'!$F:$F,'Forecast Summary'!$A:$A, 'Analysis-School'!$A47,'Forecast Summary'!$C:$C, 'Analysis-School'!U$4,'Forecast Summary'!$D:$D, 'Analysis-School'!U$2)</f>
        <v>968</v>
      </c>
      <c r="V47" s="391">
        <v>1064.8000000000002</v>
      </c>
      <c r="W47" s="391">
        <f>SUMIFS('Forecast Summary'!$F:$F,'Forecast Summary'!$A:$A, 'Analysis-School'!$A47,'Forecast Summary'!$C:$C, 'Analysis-School'!W$4,'Forecast Summary'!$D:$D, 'Analysis-School'!W$2)</f>
        <v>872</v>
      </c>
      <c r="X47" s="391">
        <v>1171.2800000000002</v>
      </c>
      <c r="Y47" s="392">
        <f>SUMIFS('Forecast Summary'!$F:$F,'Forecast Summary'!$A:$A, 'Analysis-School'!$A47,'Forecast Summary'!$C:$C, 'Analysis-School'!Y$4,'Forecast Summary'!$D:$D, 'Analysis-School'!Y$2)</f>
        <v>890</v>
      </c>
      <c r="Z47" s="393">
        <f t="shared" si="2"/>
        <v>-8.0578512396694224E-2</v>
      </c>
      <c r="AA47" s="394"/>
      <c r="AB47" s="390" t="s">
        <v>1909</v>
      </c>
      <c r="AC47" s="391">
        <f>SUMIFS('Forecast Summary'!$J:$J,'Forecast Summary'!$A:$A, 'Analysis-School'!$A47,'Forecast Summary'!$C:$C, 'Analysis-School'!AC$4,'Forecast Summary'!$D:$D, 'Analysis-School'!AC$2)</f>
        <v>0</v>
      </c>
      <c r="AD47" s="391">
        <f>SUMIFS('Forecast Summary'!$J:$J,'Forecast Summary'!$A:$A, 'Analysis-School'!$A47,'Forecast Summary'!$C:$C, 'Analysis-School'!AD$4,'Forecast Summary'!$D:$D, 'Analysis-School'!AD$2)</f>
        <v>0</v>
      </c>
      <c r="AE47" s="391">
        <f>SUMIFS('Forecast Summary'!$J:$J,'Forecast Summary'!$A:$A, 'Analysis-School'!$A47,'Forecast Summary'!$C:$C, 'Analysis-School'!AE$4,'Forecast Summary'!$D:$D, 'Analysis-School'!AE$2)</f>
        <v>0</v>
      </c>
      <c r="AF47" s="391">
        <f>SUMIFS('Forecast Summary'!$J:$J,'Forecast Summary'!$A:$A, 'Analysis-School'!$A47,'Forecast Summary'!$C:$C, 'Analysis-School'!AF$4,'Forecast Summary'!$D:$D, 'Analysis-School'!AF$2)</f>
        <v>0</v>
      </c>
      <c r="AG47" s="391">
        <f>SUMIFS('Forecast Summary'!$J:$J,'Forecast Summary'!$A:$A, 'Analysis-School'!$A47,'Forecast Summary'!$C:$C, 'Analysis-School'!AG$4,'Forecast Summary'!$D:$D, 'Analysis-School'!AG$2)</f>
        <v>0</v>
      </c>
      <c r="AH47" s="391">
        <f>SUMIFS('Forecast Summary'!$J:$J,'Forecast Summary'!$A:$A, 'Analysis-School'!$A47,'Forecast Summary'!$C:$C, 'Analysis-School'!AH$4,'Forecast Summary'!$D:$D, 'Analysis-School'!AH$2)</f>
        <v>0</v>
      </c>
      <c r="AI47" s="391">
        <v>0</v>
      </c>
      <c r="AJ47" s="391">
        <f>SUMIFS('Forecast Summary'!$J:$J,'Forecast Summary'!$A:$A, 'Analysis-School'!$A47,'Forecast Summary'!$C:$C, 'Analysis-School'!AJ$4,'Forecast Summary'!$D:$D, 'Analysis-School'!AJ$2)</f>
        <v>0</v>
      </c>
      <c r="AK47" s="391">
        <v>0</v>
      </c>
      <c r="AL47" s="392">
        <f>SUMIFS('Forecast Summary'!$J:$J,'Forecast Summary'!$A:$A, 'Analysis-School'!$A47,'Forecast Summary'!$C:$C, 'Analysis-School'!AL$4,'Forecast Summary'!$D:$D, 'Analysis-School'!AL$2)</f>
        <v>0</v>
      </c>
      <c r="AM47" s="393" t="str">
        <f t="shared" si="4"/>
        <v>NA</v>
      </c>
    </row>
    <row r="48" spans="1:39">
      <c r="A48" s="18" t="s">
        <v>133</v>
      </c>
      <c r="B48" s="395" t="s">
        <v>1910</v>
      </c>
      <c r="C48" s="396">
        <f>SUMIFS('Forecast Summary'!$E:$E,'Forecast Summary'!$A:$A, 'Analysis-School'!$A48,'Forecast Summary'!$C:$C, 'Analysis-School'!C$4,'Forecast Summary'!$D:$D, 'Analysis-School'!C$2)</f>
        <v>682</v>
      </c>
      <c r="D48" s="396">
        <f>SUMIFS('Forecast Summary'!$E:$E,'Forecast Summary'!$A:$A, 'Analysis-School'!$A48,'Forecast Summary'!$C:$C, 'Analysis-School'!D$4,'Forecast Summary'!$D:$D, 'Analysis-School'!D$2)</f>
        <v>705</v>
      </c>
      <c r="E48" s="396">
        <f>SUMIFS('Forecast Summary'!$E:$E,'Forecast Summary'!$A:$A, 'Analysis-School'!$A48,'Forecast Summary'!$C:$C, 'Analysis-School'!E$4,'Forecast Summary'!$D:$D, 'Analysis-School'!E$2)</f>
        <v>525</v>
      </c>
      <c r="F48" s="396">
        <f>SUMIFS('Forecast Summary'!$E:$E,'Forecast Summary'!$A:$A, 'Analysis-School'!$A48,'Forecast Summary'!$C:$C, 'Analysis-School'!F$4,'Forecast Summary'!$D:$D, 'Analysis-School'!F$2)</f>
        <v>712</v>
      </c>
      <c r="G48" s="396">
        <f>SUMIFS('Forecast Summary'!$E:$E,'Forecast Summary'!$A:$A, 'Analysis-School'!$A48,'Forecast Summary'!$C:$C, 'Analysis-School'!G$4,'Forecast Summary'!$D:$D, 'Analysis-School'!G$2)</f>
        <v>797</v>
      </c>
      <c r="H48" s="396">
        <f>SUMIFS('Forecast Summary'!$E:$E,'Forecast Summary'!$A:$A, 'Analysis-School'!$A48,'Forecast Summary'!$C:$C, 'Analysis-School'!H$4,'Forecast Summary'!$D:$D, 'Analysis-School'!H$2)</f>
        <v>710</v>
      </c>
      <c r="I48" s="396">
        <v>781.00000000000011</v>
      </c>
      <c r="J48" s="396">
        <f>SUMIFS('Forecast Summary'!$E:$E,'Forecast Summary'!$A:$A, 'Analysis-School'!$A48,'Forecast Summary'!$C:$C, 'Analysis-School'!J$4,'Forecast Summary'!$D:$D, 'Analysis-School'!J$2)</f>
        <v>925</v>
      </c>
      <c r="K48" s="396">
        <v>806.97857591494403</v>
      </c>
      <c r="L48" s="397">
        <f>SUMIFS('Forecast Summary'!$E:$E,'Forecast Summary'!$A:$A, 'Analysis-School'!$A48,'Forecast Summary'!$C:$C, 'Analysis-School'!L$4,'Forecast Summary'!$D:$D, 'Analysis-School'!L$2)</f>
        <v>878.75</v>
      </c>
      <c r="M48" s="398">
        <f t="shared" si="3"/>
        <v>0.23767605633802824</v>
      </c>
      <c r="O48" s="395" t="s">
        <v>1910</v>
      </c>
      <c r="P48" s="396">
        <f>SUMIFS('Forecast Summary'!$F:$F,'Forecast Summary'!$A:$A, 'Analysis-School'!$A48,'Forecast Summary'!$C:$C, 'Analysis-School'!P$4,'Forecast Summary'!$D:$D, 'Analysis-School'!P$2)</f>
        <v>637</v>
      </c>
      <c r="Q48" s="396">
        <f>SUMIFS('Forecast Summary'!$F:$F,'Forecast Summary'!$A:$A, 'Analysis-School'!$A48,'Forecast Summary'!$C:$C, 'Analysis-School'!Q$4,'Forecast Summary'!$D:$D, 'Analysis-School'!Q$2)</f>
        <v>670</v>
      </c>
      <c r="R48" s="396">
        <f>SUMIFS('Forecast Summary'!$F:$F,'Forecast Summary'!$A:$A, 'Analysis-School'!$A48,'Forecast Summary'!$C:$C, 'Analysis-School'!R$4,'Forecast Summary'!$D:$D, 'Analysis-School'!R$2)</f>
        <v>664</v>
      </c>
      <c r="S48" s="396">
        <f>SUMIFS('Forecast Summary'!$F:$F,'Forecast Summary'!$A:$A, 'Analysis-School'!$A48,'Forecast Summary'!$C:$C, 'Analysis-School'!S$4,'Forecast Summary'!$D:$D, 'Analysis-School'!S$2)</f>
        <v>712</v>
      </c>
      <c r="T48" s="396">
        <f>SUMIFS('Forecast Summary'!$F:$F,'Forecast Summary'!$A:$A, 'Analysis-School'!$A48,'Forecast Summary'!$C:$C, 'Analysis-School'!T$4,'Forecast Summary'!$D:$D, 'Analysis-School'!T$2)</f>
        <v>611</v>
      </c>
      <c r="U48" s="396">
        <f>SUMIFS('Forecast Summary'!$F:$F,'Forecast Summary'!$A:$A, 'Analysis-School'!$A48,'Forecast Summary'!$C:$C, 'Analysis-School'!U$4,'Forecast Summary'!$D:$D, 'Analysis-School'!U$2)</f>
        <v>497</v>
      </c>
      <c r="V48" s="396">
        <v>476.64113764671384</v>
      </c>
      <c r="W48" s="396">
        <f>SUMIFS('Forecast Summary'!$F:$F,'Forecast Summary'!$A:$A, 'Analysis-School'!$A48,'Forecast Summary'!$C:$C, 'Analysis-School'!W$4,'Forecast Summary'!$D:$D, 'Analysis-School'!W$2)</f>
        <v>567</v>
      </c>
      <c r="X48" s="396">
        <v>452.80908076437811</v>
      </c>
      <c r="Y48" s="397">
        <f>SUMIFS('Forecast Summary'!$F:$F,'Forecast Summary'!$A:$A, 'Analysis-School'!$A48,'Forecast Summary'!$C:$C, 'Analysis-School'!Y$4,'Forecast Summary'!$D:$D, 'Analysis-School'!Y$2)</f>
        <v>562</v>
      </c>
      <c r="Z48" s="398">
        <f t="shared" si="2"/>
        <v>0.13078470824949706</v>
      </c>
      <c r="AB48" s="395" t="s">
        <v>1910</v>
      </c>
      <c r="AC48" s="396">
        <f>SUMIFS('Forecast Summary'!$J:$J,'Forecast Summary'!$A:$A, 'Analysis-School'!$A48,'Forecast Summary'!$C:$C, 'Analysis-School'!AC$4,'Forecast Summary'!$D:$D, 'Analysis-School'!AC$2)</f>
        <v>0</v>
      </c>
      <c r="AD48" s="396">
        <f>SUMIFS('Forecast Summary'!$J:$J,'Forecast Summary'!$A:$A, 'Analysis-School'!$A48,'Forecast Summary'!$C:$C, 'Analysis-School'!AD$4,'Forecast Summary'!$D:$D, 'Analysis-School'!AD$2)</f>
        <v>0</v>
      </c>
      <c r="AE48" s="396">
        <f>SUMIFS('Forecast Summary'!$J:$J,'Forecast Summary'!$A:$A, 'Analysis-School'!$A48,'Forecast Summary'!$C:$C, 'Analysis-School'!AE$4,'Forecast Summary'!$D:$D, 'Analysis-School'!AE$2)</f>
        <v>0</v>
      </c>
      <c r="AF48" s="396">
        <f>SUMIFS('Forecast Summary'!$J:$J,'Forecast Summary'!$A:$A, 'Analysis-School'!$A48,'Forecast Summary'!$C:$C, 'Analysis-School'!AF$4,'Forecast Summary'!$D:$D, 'Analysis-School'!AF$2)</f>
        <v>0</v>
      </c>
      <c r="AG48" s="396">
        <f>SUMIFS('Forecast Summary'!$J:$J,'Forecast Summary'!$A:$A, 'Analysis-School'!$A48,'Forecast Summary'!$C:$C, 'Analysis-School'!AG$4,'Forecast Summary'!$D:$D, 'Analysis-School'!AG$2)</f>
        <v>0</v>
      </c>
      <c r="AH48" s="396">
        <f>SUMIFS('Forecast Summary'!$J:$J,'Forecast Summary'!$A:$A, 'Analysis-School'!$A48,'Forecast Summary'!$C:$C, 'Analysis-School'!AH$4,'Forecast Summary'!$D:$D, 'Analysis-School'!AH$2)</f>
        <v>0</v>
      </c>
      <c r="AI48" s="396">
        <v>0</v>
      </c>
      <c r="AJ48" s="396">
        <f>SUMIFS('Forecast Summary'!$J:$J,'Forecast Summary'!$A:$A, 'Analysis-School'!$A48,'Forecast Summary'!$C:$C, 'Analysis-School'!AJ$4,'Forecast Summary'!$D:$D, 'Analysis-School'!AJ$2)</f>
        <v>0</v>
      </c>
      <c r="AK48" s="396">
        <v>0</v>
      </c>
      <c r="AL48" s="397">
        <f>SUMIFS('Forecast Summary'!$J:$J,'Forecast Summary'!$A:$A, 'Analysis-School'!$A48,'Forecast Summary'!$C:$C, 'Analysis-School'!AL$4,'Forecast Summary'!$D:$D, 'Analysis-School'!AL$2)</f>
        <v>0</v>
      </c>
      <c r="AM48" s="398" t="str">
        <f t="shared" si="4"/>
        <v>NA</v>
      </c>
    </row>
    <row r="49" spans="1:39">
      <c r="A49" s="18" t="s">
        <v>135</v>
      </c>
      <c r="B49" s="390" t="s">
        <v>1911</v>
      </c>
      <c r="C49" s="391">
        <f>SUMIFS('Forecast Summary'!$E:$E,'Forecast Summary'!$A:$A, 'Analysis-School'!$A49,'Forecast Summary'!$C:$C, 'Analysis-School'!C$4,'Forecast Summary'!$D:$D, 'Analysis-School'!C$2)</f>
        <v>688</v>
      </c>
      <c r="D49" s="391">
        <f>SUMIFS('Forecast Summary'!$E:$E,'Forecast Summary'!$A:$A, 'Analysis-School'!$A49,'Forecast Summary'!$C:$C, 'Analysis-School'!D$4,'Forecast Summary'!$D:$D, 'Analysis-School'!D$2)</f>
        <v>790</v>
      </c>
      <c r="E49" s="391">
        <f>SUMIFS('Forecast Summary'!$E:$E,'Forecast Summary'!$A:$A, 'Analysis-School'!$A49,'Forecast Summary'!$C:$C, 'Analysis-School'!E$4,'Forecast Summary'!$D:$D, 'Analysis-School'!E$2)</f>
        <v>824</v>
      </c>
      <c r="F49" s="391">
        <f>SUMIFS('Forecast Summary'!$E:$E,'Forecast Summary'!$A:$A, 'Analysis-School'!$A49,'Forecast Summary'!$C:$C, 'Analysis-School'!F$4,'Forecast Summary'!$D:$D, 'Analysis-School'!F$2)</f>
        <v>689</v>
      </c>
      <c r="G49" s="391">
        <f>SUMIFS('Forecast Summary'!$E:$E,'Forecast Summary'!$A:$A, 'Analysis-School'!$A49,'Forecast Summary'!$C:$C, 'Analysis-School'!G$4,'Forecast Summary'!$D:$D, 'Analysis-School'!G$2)</f>
        <v>748</v>
      </c>
      <c r="H49" s="391">
        <f>SUMIFS('Forecast Summary'!$E:$E,'Forecast Summary'!$A:$A, 'Analysis-School'!$A49,'Forecast Summary'!$C:$C, 'Analysis-School'!H$4,'Forecast Summary'!$D:$D, 'Analysis-School'!H$2)</f>
        <v>799</v>
      </c>
      <c r="I49" s="391">
        <v>761.01901069071755</v>
      </c>
      <c r="J49" s="391">
        <f>SUMIFS('Forecast Summary'!$E:$E,'Forecast Summary'!$A:$A, 'Analysis-School'!$A49,'Forecast Summary'!$C:$C, 'Analysis-School'!J$4,'Forecast Summary'!$D:$D, 'Analysis-School'!J$2)</f>
        <v>852</v>
      </c>
      <c r="K49" s="391">
        <v>764.55654193189469</v>
      </c>
      <c r="L49" s="392">
        <f>SUMIFS('Forecast Summary'!$E:$E,'Forecast Summary'!$A:$A, 'Analysis-School'!$A49,'Forecast Summary'!$C:$C, 'Analysis-School'!L$4,'Forecast Summary'!$D:$D, 'Analysis-School'!L$2)</f>
        <v>809.4</v>
      </c>
      <c r="M49" s="393">
        <f t="shared" si="3"/>
        <v>1.3016270337922409E-2</v>
      </c>
      <c r="N49" s="394"/>
      <c r="O49" s="390" t="s">
        <v>1911</v>
      </c>
      <c r="P49" s="391">
        <f>SUMIFS('Forecast Summary'!$F:$F,'Forecast Summary'!$A:$A, 'Analysis-School'!$A49,'Forecast Summary'!$C:$C, 'Analysis-School'!P$4,'Forecast Summary'!$D:$D, 'Analysis-School'!P$2)</f>
        <v>1034</v>
      </c>
      <c r="Q49" s="391">
        <f>SUMIFS('Forecast Summary'!$F:$F,'Forecast Summary'!$A:$A, 'Analysis-School'!$A49,'Forecast Summary'!$C:$C, 'Analysis-School'!Q$4,'Forecast Summary'!$D:$D, 'Analysis-School'!Q$2)</f>
        <v>1031</v>
      </c>
      <c r="R49" s="391">
        <f>SUMIFS('Forecast Summary'!$F:$F,'Forecast Summary'!$A:$A, 'Analysis-School'!$A49,'Forecast Summary'!$C:$C, 'Analysis-School'!R$4,'Forecast Summary'!$D:$D, 'Analysis-School'!R$2)</f>
        <v>1020</v>
      </c>
      <c r="S49" s="391">
        <f>SUMIFS('Forecast Summary'!$F:$F,'Forecast Summary'!$A:$A, 'Analysis-School'!$A49,'Forecast Summary'!$C:$C, 'Analysis-School'!S$4,'Forecast Summary'!$D:$D, 'Analysis-School'!S$2)</f>
        <v>1032</v>
      </c>
      <c r="T49" s="391">
        <f>SUMIFS('Forecast Summary'!$F:$F,'Forecast Summary'!$A:$A, 'Analysis-School'!$A49,'Forecast Summary'!$C:$C, 'Analysis-School'!T$4,'Forecast Summary'!$D:$D, 'Analysis-School'!T$2)</f>
        <v>1000</v>
      </c>
      <c r="U49" s="391">
        <f>SUMIFS('Forecast Summary'!$F:$F,'Forecast Summary'!$A:$A, 'Analysis-School'!$A49,'Forecast Summary'!$C:$C, 'Analysis-School'!U$4,'Forecast Summary'!$D:$D, 'Analysis-School'!U$2)</f>
        <v>1001</v>
      </c>
      <c r="V49" s="391">
        <v>989.33359285419476</v>
      </c>
      <c r="W49" s="391">
        <f>SUMIFS('Forecast Summary'!$F:$F,'Forecast Summary'!$A:$A, 'Analysis-School'!$A49,'Forecast Summary'!$C:$C, 'Analysis-School'!W$4,'Forecast Summary'!$D:$D, 'Analysis-School'!W$2)</f>
        <v>986</v>
      </c>
      <c r="X49" s="391">
        <v>981.72524597102029</v>
      </c>
      <c r="Y49" s="392">
        <f>SUMIFS('Forecast Summary'!$F:$F,'Forecast Summary'!$A:$A, 'Analysis-School'!$A49,'Forecast Summary'!$C:$C, 'Analysis-School'!Y$4,'Forecast Summary'!$D:$D, 'Analysis-School'!Y$2)</f>
        <v>989</v>
      </c>
      <c r="Z49" s="393">
        <f t="shared" si="2"/>
        <v>-1.1988011988012026E-2</v>
      </c>
      <c r="AA49" s="394"/>
      <c r="AB49" s="390" t="s">
        <v>1911</v>
      </c>
      <c r="AC49" s="391">
        <f>SUMIFS('Forecast Summary'!$J:$J,'Forecast Summary'!$A:$A, 'Analysis-School'!$A49,'Forecast Summary'!$C:$C, 'Analysis-School'!AC$4,'Forecast Summary'!$D:$D, 'Analysis-School'!AC$2)</f>
        <v>0</v>
      </c>
      <c r="AD49" s="391">
        <f>SUMIFS('Forecast Summary'!$J:$J,'Forecast Summary'!$A:$A, 'Analysis-School'!$A49,'Forecast Summary'!$C:$C, 'Analysis-School'!AD$4,'Forecast Summary'!$D:$D, 'Analysis-School'!AD$2)</f>
        <v>1</v>
      </c>
      <c r="AE49" s="391">
        <f>SUMIFS('Forecast Summary'!$J:$J,'Forecast Summary'!$A:$A, 'Analysis-School'!$A49,'Forecast Summary'!$C:$C, 'Analysis-School'!AE$4,'Forecast Summary'!$D:$D, 'Analysis-School'!AE$2)</f>
        <v>2</v>
      </c>
      <c r="AF49" s="391">
        <f>SUMIFS('Forecast Summary'!$J:$J,'Forecast Summary'!$A:$A, 'Analysis-School'!$A49,'Forecast Summary'!$C:$C, 'Analysis-School'!AF$4,'Forecast Summary'!$D:$D, 'Analysis-School'!AF$2)</f>
        <v>0</v>
      </c>
      <c r="AG49" s="391">
        <f>SUMIFS('Forecast Summary'!$J:$J,'Forecast Summary'!$A:$A, 'Analysis-School'!$A49,'Forecast Summary'!$C:$C, 'Analysis-School'!AG$4,'Forecast Summary'!$D:$D, 'Analysis-School'!AG$2)</f>
        <v>0</v>
      </c>
      <c r="AH49" s="391">
        <f>SUMIFS('Forecast Summary'!$J:$J,'Forecast Summary'!$A:$A, 'Analysis-School'!$A49,'Forecast Summary'!$C:$C, 'Analysis-School'!AH$4,'Forecast Summary'!$D:$D, 'Analysis-School'!AH$2)</f>
        <v>1</v>
      </c>
      <c r="AI49" s="391">
        <v>0.95</v>
      </c>
      <c r="AJ49" s="391">
        <f>SUMIFS('Forecast Summary'!$J:$J,'Forecast Summary'!$A:$A, 'Analysis-School'!$A49,'Forecast Summary'!$C:$C, 'Analysis-School'!AJ$4,'Forecast Summary'!$D:$D, 'Analysis-School'!AJ$2)</f>
        <v>3</v>
      </c>
      <c r="AK49" s="391">
        <v>0.90249999999999997</v>
      </c>
      <c r="AL49" s="392">
        <f>SUMIFS('Forecast Summary'!$J:$J,'Forecast Summary'!$A:$A, 'Analysis-School'!$A49,'Forecast Summary'!$C:$C, 'Analysis-School'!AL$4,'Forecast Summary'!$D:$D, 'Analysis-School'!AL$2)</f>
        <v>2.8499999999999996</v>
      </c>
      <c r="AM49" s="393">
        <f t="shared" si="4"/>
        <v>1.8499999999999996</v>
      </c>
    </row>
    <row r="50" spans="1:39">
      <c r="A50" s="18" t="s">
        <v>137</v>
      </c>
      <c r="B50" s="395" t="s">
        <v>1912</v>
      </c>
      <c r="C50" s="396">
        <f>SUMIFS('Forecast Summary'!$E:$E,'Forecast Summary'!$A:$A, 'Analysis-School'!$A50,'Forecast Summary'!$C:$C, 'Analysis-School'!C$4,'Forecast Summary'!$D:$D, 'Analysis-School'!C$2)</f>
        <v>196</v>
      </c>
      <c r="D50" s="396">
        <f>SUMIFS('Forecast Summary'!$E:$E,'Forecast Summary'!$A:$A, 'Analysis-School'!$A50,'Forecast Summary'!$C:$C, 'Analysis-School'!D$4,'Forecast Summary'!$D:$D, 'Analysis-School'!D$2)</f>
        <v>239</v>
      </c>
      <c r="E50" s="396">
        <f>SUMIFS('Forecast Summary'!$E:$E,'Forecast Summary'!$A:$A, 'Analysis-School'!$A50,'Forecast Summary'!$C:$C, 'Analysis-School'!E$4,'Forecast Summary'!$D:$D, 'Analysis-School'!E$2)</f>
        <v>297</v>
      </c>
      <c r="F50" s="396">
        <f>SUMIFS('Forecast Summary'!$E:$E,'Forecast Summary'!$A:$A, 'Analysis-School'!$A50,'Forecast Summary'!$C:$C, 'Analysis-School'!F$4,'Forecast Summary'!$D:$D, 'Analysis-School'!F$2)</f>
        <v>211</v>
      </c>
      <c r="G50" s="396">
        <f>SUMIFS('Forecast Summary'!$E:$E,'Forecast Summary'!$A:$A, 'Analysis-School'!$A50,'Forecast Summary'!$C:$C, 'Analysis-School'!G$4,'Forecast Summary'!$D:$D, 'Analysis-School'!G$2)</f>
        <v>261</v>
      </c>
      <c r="H50" s="396">
        <f>SUMIFS('Forecast Summary'!$E:$E,'Forecast Summary'!$A:$A, 'Analysis-School'!$A50,'Forecast Summary'!$C:$C, 'Analysis-School'!H$4,'Forecast Summary'!$D:$D, 'Analysis-School'!H$2)</f>
        <v>196</v>
      </c>
      <c r="I50" s="396">
        <v>212.67860136020366</v>
      </c>
      <c r="J50" s="396">
        <f>SUMIFS('Forecast Summary'!$E:$E,'Forecast Summary'!$A:$A, 'Analysis-School'!$A50,'Forecast Summary'!$C:$C, 'Analysis-School'!J$4,'Forecast Summary'!$D:$D, 'Analysis-School'!J$2)</f>
        <v>185</v>
      </c>
      <c r="K50" s="396">
        <v>208.04316495241071</v>
      </c>
      <c r="L50" s="397">
        <f>SUMIFS('Forecast Summary'!$E:$E,'Forecast Summary'!$A:$A, 'Analysis-School'!$A50,'Forecast Summary'!$C:$C, 'Analysis-School'!L$4,'Forecast Summary'!$D:$D, 'Analysis-School'!L$2)</f>
        <v>203.50000000000003</v>
      </c>
      <c r="M50" s="398">
        <f t="shared" si="3"/>
        <v>3.8265306122449161E-2</v>
      </c>
      <c r="O50" s="395" t="s">
        <v>1912</v>
      </c>
      <c r="P50" s="396">
        <f>SUMIFS('Forecast Summary'!$F:$F,'Forecast Summary'!$A:$A, 'Analysis-School'!$A50,'Forecast Summary'!$C:$C, 'Analysis-School'!P$4,'Forecast Summary'!$D:$D, 'Analysis-School'!P$2)</f>
        <v>253</v>
      </c>
      <c r="Q50" s="396">
        <f>SUMIFS('Forecast Summary'!$F:$F,'Forecast Summary'!$A:$A, 'Analysis-School'!$A50,'Forecast Summary'!$C:$C, 'Analysis-School'!Q$4,'Forecast Summary'!$D:$D, 'Analysis-School'!Q$2)</f>
        <v>273</v>
      </c>
      <c r="R50" s="396">
        <f>SUMIFS('Forecast Summary'!$F:$F,'Forecast Summary'!$A:$A, 'Analysis-School'!$A50,'Forecast Summary'!$C:$C, 'Analysis-School'!R$4,'Forecast Summary'!$D:$D, 'Analysis-School'!R$2)</f>
        <v>230</v>
      </c>
      <c r="S50" s="396">
        <f>SUMIFS('Forecast Summary'!$F:$F,'Forecast Summary'!$A:$A, 'Analysis-School'!$A50,'Forecast Summary'!$C:$C, 'Analysis-School'!S$4,'Forecast Summary'!$D:$D, 'Analysis-School'!S$2)</f>
        <v>229</v>
      </c>
      <c r="T50" s="396">
        <f>SUMIFS('Forecast Summary'!$F:$F,'Forecast Summary'!$A:$A, 'Analysis-School'!$A50,'Forecast Summary'!$C:$C, 'Analysis-School'!T$4,'Forecast Summary'!$D:$D, 'Analysis-School'!T$2)</f>
        <v>195</v>
      </c>
      <c r="U50" s="396">
        <f>SUMIFS('Forecast Summary'!$F:$F,'Forecast Summary'!$A:$A, 'Analysis-School'!$A50,'Forecast Summary'!$C:$C, 'Analysis-School'!U$4,'Forecast Summary'!$D:$D, 'Analysis-School'!U$2)</f>
        <v>202</v>
      </c>
      <c r="V50" s="396">
        <v>191.89999999999998</v>
      </c>
      <c r="W50" s="396">
        <f>SUMIFS('Forecast Summary'!$F:$F,'Forecast Summary'!$A:$A, 'Analysis-School'!$A50,'Forecast Summary'!$C:$C, 'Analysis-School'!W$4,'Forecast Summary'!$D:$D, 'Analysis-School'!W$2)</f>
        <v>177</v>
      </c>
      <c r="X50" s="396">
        <v>182.30499999999998</v>
      </c>
      <c r="Y50" s="397">
        <f>SUMIFS('Forecast Summary'!$F:$F,'Forecast Summary'!$A:$A, 'Analysis-School'!$A50,'Forecast Summary'!$C:$C, 'Analysis-School'!Y$4,'Forecast Summary'!$D:$D, 'Analysis-School'!Y$2)</f>
        <v>182</v>
      </c>
      <c r="Z50" s="398">
        <f t="shared" si="2"/>
        <v>-9.9009900990098987E-2</v>
      </c>
      <c r="AB50" s="395" t="s">
        <v>1912</v>
      </c>
      <c r="AC50" s="396">
        <f>SUMIFS('Forecast Summary'!$J:$J,'Forecast Summary'!$A:$A, 'Analysis-School'!$A50,'Forecast Summary'!$C:$C, 'Analysis-School'!AC$4,'Forecast Summary'!$D:$D, 'Analysis-School'!AC$2)</f>
        <v>0</v>
      </c>
      <c r="AD50" s="396">
        <f>SUMIFS('Forecast Summary'!$J:$J,'Forecast Summary'!$A:$A, 'Analysis-School'!$A50,'Forecast Summary'!$C:$C, 'Analysis-School'!AD$4,'Forecast Summary'!$D:$D, 'Analysis-School'!AD$2)</f>
        <v>0</v>
      </c>
      <c r="AE50" s="396">
        <f>SUMIFS('Forecast Summary'!$J:$J,'Forecast Summary'!$A:$A, 'Analysis-School'!$A50,'Forecast Summary'!$C:$C, 'Analysis-School'!AE$4,'Forecast Summary'!$D:$D, 'Analysis-School'!AE$2)</f>
        <v>0</v>
      </c>
      <c r="AF50" s="396">
        <f>SUMIFS('Forecast Summary'!$J:$J,'Forecast Summary'!$A:$A, 'Analysis-School'!$A50,'Forecast Summary'!$C:$C, 'Analysis-School'!AF$4,'Forecast Summary'!$D:$D, 'Analysis-School'!AF$2)</f>
        <v>0</v>
      </c>
      <c r="AG50" s="396">
        <f>SUMIFS('Forecast Summary'!$J:$J,'Forecast Summary'!$A:$A, 'Analysis-School'!$A50,'Forecast Summary'!$C:$C, 'Analysis-School'!AG$4,'Forecast Summary'!$D:$D, 'Analysis-School'!AG$2)</f>
        <v>0</v>
      </c>
      <c r="AH50" s="396">
        <f>SUMIFS('Forecast Summary'!$J:$J,'Forecast Summary'!$A:$A, 'Analysis-School'!$A50,'Forecast Summary'!$C:$C, 'Analysis-School'!AH$4,'Forecast Summary'!$D:$D, 'Analysis-School'!AH$2)</f>
        <v>0</v>
      </c>
      <c r="AI50" s="396">
        <v>0</v>
      </c>
      <c r="AJ50" s="396">
        <f>SUMIFS('Forecast Summary'!$J:$J,'Forecast Summary'!$A:$A, 'Analysis-School'!$A50,'Forecast Summary'!$C:$C, 'Analysis-School'!AJ$4,'Forecast Summary'!$D:$D, 'Analysis-School'!AJ$2)</f>
        <v>0</v>
      </c>
      <c r="AK50" s="396">
        <v>0</v>
      </c>
      <c r="AL50" s="397">
        <f>SUMIFS('Forecast Summary'!$J:$J,'Forecast Summary'!$A:$A, 'Analysis-School'!$A50,'Forecast Summary'!$C:$C, 'Analysis-School'!AL$4,'Forecast Summary'!$D:$D, 'Analysis-School'!AL$2)</f>
        <v>0</v>
      </c>
      <c r="AM50" s="398" t="str">
        <f t="shared" si="4"/>
        <v>NA</v>
      </c>
    </row>
    <row r="51" spans="1:39">
      <c r="A51" s="18" t="s">
        <v>139</v>
      </c>
      <c r="B51" s="390" t="s">
        <v>1939</v>
      </c>
      <c r="C51" s="391">
        <f>SUMIFS('Forecast Summary'!$E:$E,'Forecast Summary'!$A:$A, 'Analysis-School'!$A51,'Forecast Summary'!$C:$C, 'Analysis-School'!C$4,'Forecast Summary'!$D:$D, 'Analysis-School'!C$2)</f>
        <v>186</v>
      </c>
      <c r="D51" s="391">
        <f>SUMIFS('Forecast Summary'!$E:$E,'Forecast Summary'!$A:$A, 'Analysis-School'!$A51,'Forecast Summary'!$C:$C, 'Analysis-School'!D$4,'Forecast Summary'!$D:$D, 'Analysis-School'!D$2)</f>
        <v>173</v>
      </c>
      <c r="E51" s="391">
        <f>SUMIFS('Forecast Summary'!$E:$E,'Forecast Summary'!$A:$A, 'Analysis-School'!$A51,'Forecast Summary'!$C:$C, 'Analysis-School'!E$4,'Forecast Summary'!$D:$D, 'Analysis-School'!E$2)</f>
        <v>199</v>
      </c>
      <c r="F51" s="391">
        <f>SUMIFS('Forecast Summary'!$E:$E,'Forecast Summary'!$A:$A, 'Analysis-School'!$A51,'Forecast Summary'!$C:$C, 'Analysis-School'!F$4,'Forecast Summary'!$D:$D, 'Analysis-School'!F$2)</f>
        <v>131</v>
      </c>
      <c r="G51" s="391">
        <f>SUMIFS('Forecast Summary'!$E:$E,'Forecast Summary'!$A:$A, 'Analysis-School'!$A51,'Forecast Summary'!$C:$C, 'Analysis-School'!G$4,'Forecast Summary'!$D:$D, 'Analysis-School'!G$2)</f>
        <v>147</v>
      </c>
      <c r="H51" s="391">
        <f>SUMIFS('Forecast Summary'!$E:$E,'Forecast Summary'!$A:$A, 'Analysis-School'!$A51,'Forecast Summary'!$C:$C, 'Analysis-School'!H$4,'Forecast Summary'!$D:$D, 'Analysis-School'!H$2)</f>
        <v>195</v>
      </c>
      <c r="I51" s="391">
        <v>185.25</v>
      </c>
      <c r="J51" s="391">
        <f>SUMIFS('Forecast Summary'!$E:$E,'Forecast Summary'!$A:$A, 'Analysis-School'!$A51,'Forecast Summary'!$C:$C, 'Analysis-School'!J$4,'Forecast Summary'!$D:$D, 'Analysis-School'!J$2)</f>
        <v>190</v>
      </c>
      <c r="K51" s="391">
        <v>175.98749999999998</v>
      </c>
      <c r="L51" s="392">
        <f>SUMIFS('Forecast Summary'!$E:$E,'Forecast Summary'!$A:$A, 'Analysis-School'!$A51,'Forecast Summary'!$C:$C, 'Analysis-School'!L$4,'Forecast Summary'!$D:$D, 'Analysis-School'!L$2)</f>
        <v>180.5</v>
      </c>
      <c r="M51" s="393">
        <f t="shared" si="3"/>
        <v>-7.4358974358974317E-2</v>
      </c>
      <c r="N51" s="394"/>
      <c r="O51" s="390" t="s">
        <v>1939</v>
      </c>
      <c r="P51" s="391">
        <f>SUMIFS('Forecast Summary'!$F:$F,'Forecast Summary'!$A:$A, 'Analysis-School'!$A51,'Forecast Summary'!$C:$C, 'Analysis-School'!P$4,'Forecast Summary'!$D:$D, 'Analysis-School'!P$2)</f>
        <v>266</v>
      </c>
      <c r="Q51" s="391">
        <f>SUMIFS('Forecast Summary'!$F:$F,'Forecast Summary'!$A:$A, 'Analysis-School'!$A51,'Forecast Summary'!$C:$C, 'Analysis-School'!Q$4,'Forecast Summary'!$D:$D, 'Analysis-School'!Q$2)</f>
        <v>284</v>
      </c>
      <c r="R51" s="391">
        <f>SUMIFS('Forecast Summary'!$F:$F,'Forecast Summary'!$A:$A, 'Analysis-School'!$A51,'Forecast Summary'!$C:$C, 'Analysis-School'!R$4,'Forecast Summary'!$D:$D, 'Analysis-School'!R$2)</f>
        <v>250</v>
      </c>
      <c r="S51" s="391">
        <f>SUMIFS('Forecast Summary'!$F:$F,'Forecast Summary'!$A:$A, 'Analysis-School'!$A51,'Forecast Summary'!$C:$C, 'Analysis-School'!S$4,'Forecast Summary'!$D:$D, 'Analysis-School'!S$2)</f>
        <v>264</v>
      </c>
      <c r="T51" s="391">
        <f>SUMIFS('Forecast Summary'!$F:$F,'Forecast Summary'!$A:$A, 'Analysis-School'!$A51,'Forecast Summary'!$C:$C, 'Analysis-School'!T$4,'Forecast Summary'!$D:$D, 'Analysis-School'!T$2)</f>
        <v>228</v>
      </c>
      <c r="U51" s="391">
        <f>SUMIFS('Forecast Summary'!$F:$F,'Forecast Summary'!$A:$A, 'Analysis-School'!$A51,'Forecast Summary'!$C:$C, 'Analysis-School'!U$4,'Forecast Summary'!$D:$D, 'Analysis-School'!U$2)</f>
        <v>208</v>
      </c>
      <c r="V51" s="391">
        <v>198.60306554785109</v>
      </c>
      <c r="W51" s="391">
        <f>SUMIFS('Forecast Summary'!$F:$F,'Forecast Summary'!$A:$A, 'Analysis-School'!$A51,'Forecast Summary'!$C:$C, 'Analysis-School'!W$4,'Forecast Summary'!$D:$D, 'Analysis-School'!W$2)</f>
        <v>195</v>
      </c>
      <c r="X51" s="391">
        <v>188.67291227045851</v>
      </c>
      <c r="Y51" s="392">
        <f>SUMIFS('Forecast Summary'!$F:$F,'Forecast Summary'!$A:$A, 'Analysis-School'!$A51,'Forecast Summary'!$C:$C, 'Analysis-School'!Y$4,'Forecast Summary'!$D:$D, 'Analysis-School'!Y$2)</f>
        <v>197</v>
      </c>
      <c r="Z51" s="393">
        <f t="shared" si="2"/>
        <v>-5.2884615384615419E-2</v>
      </c>
      <c r="AA51" s="394"/>
      <c r="AB51" s="390" t="s">
        <v>1939</v>
      </c>
      <c r="AC51" s="391">
        <f>SUMIFS('Forecast Summary'!$J:$J,'Forecast Summary'!$A:$A, 'Analysis-School'!$A51,'Forecast Summary'!$C:$C, 'Analysis-School'!AC$4,'Forecast Summary'!$D:$D, 'Analysis-School'!AC$2)</f>
        <v>0</v>
      </c>
      <c r="AD51" s="391">
        <f>SUMIFS('Forecast Summary'!$J:$J,'Forecast Summary'!$A:$A, 'Analysis-School'!$A51,'Forecast Summary'!$C:$C, 'Analysis-School'!AD$4,'Forecast Summary'!$D:$D, 'Analysis-School'!AD$2)</f>
        <v>0</v>
      </c>
      <c r="AE51" s="391">
        <f>SUMIFS('Forecast Summary'!$J:$J,'Forecast Summary'!$A:$A, 'Analysis-School'!$A51,'Forecast Summary'!$C:$C, 'Analysis-School'!AE$4,'Forecast Summary'!$D:$D, 'Analysis-School'!AE$2)</f>
        <v>0</v>
      </c>
      <c r="AF51" s="391">
        <f>SUMIFS('Forecast Summary'!$J:$J,'Forecast Summary'!$A:$A, 'Analysis-School'!$A51,'Forecast Summary'!$C:$C, 'Analysis-School'!AF$4,'Forecast Summary'!$D:$D, 'Analysis-School'!AF$2)</f>
        <v>0</v>
      </c>
      <c r="AG51" s="391">
        <f>SUMIFS('Forecast Summary'!$J:$J,'Forecast Summary'!$A:$A, 'Analysis-School'!$A51,'Forecast Summary'!$C:$C, 'Analysis-School'!AG$4,'Forecast Summary'!$D:$D, 'Analysis-School'!AG$2)</f>
        <v>0</v>
      </c>
      <c r="AH51" s="391">
        <f>SUMIFS('Forecast Summary'!$J:$J,'Forecast Summary'!$A:$A, 'Analysis-School'!$A51,'Forecast Summary'!$C:$C, 'Analysis-School'!AH$4,'Forecast Summary'!$D:$D, 'Analysis-School'!AH$2)</f>
        <v>2</v>
      </c>
      <c r="AI51" s="391">
        <v>1.9</v>
      </c>
      <c r="AJ51" s="391">
        <f>SUMIFS('Forecast Summary'!$J:$J,'Forecast Summary'!$A:$A, 'Analysis-School'!$A51,'Forecast Summary'!$C:$C, 'Analysis-School'!AJ$4,'Forecast Summary'!$D:$D, 'Analysis-School'!AJ$2)</f>
        <v>0</v>
      </c>
      <c r="AK51" s="391">
        <v>1.8938064632707747</v>
      </c>
      <c r="AL51" s="392">
        <f>SUMIFS('Forecast Summary'!$J:$J,'Forecast Summary'!$A:$A, 'Analysis-School'!$A51,'Forecast Summary'!$C:$C, 'Analysis-School'!AL$4,'Forecast Summary'!$D:$D, 'Analysis-School'!AL$2)</f>
        <v>0</v>
      </c>
      <c r="AM51" s="393">
        <f t="shared" si="4"/>
        <v>-1</v>
      </c>
    </row>
    <row r="52" spans="1:39">
      <c r="A52" s="18" t="s">
        <v>141</v>
      </c>
      <c r="B52" s="395" t="s">
        <v>1913</v>
      </c>
      <c r="C52" s="396">
        <f>SUMIFS('Forecast Summary'!$E:$E,'Forecast Summary'!$A:$A, 'Analysis-School'!$A52,'Forecast Summary'!$C:$C, 'Analysis-School'!C$4,'Forecast Summary'!$D:$D, 'Analysis-School'!C$2)</f>
        <v>567</v>
      </c>
      <c r="D52" s="396">
        <f>SUMIFS('Forecast Summary'!$E:$E,'Forecast Summary'!$A:$A, 'Analysis-School'!$A52,'Forecast Summary'!$C:$C, 'Analysis-School'!D$4,'Forecast Summary'!$D:$D, 'Analysis-School'!D$2)</f>
        <v>620</v>
      </c>
      <c r="E52" s="396">
        <f>SUMIFS('Forecast Summary'!$E:$E,'Forecast Summary'!$A:$A, 'Analysis-School'!$A52,'Forecast Summary'!$C:$C, 'Analysis-School'!E$4,'Forecast Summary'!$D:$D, 'Analysis-School'!E$2)</f>
        <v>506</v>
      </c>
      <c r="F52" s="396">
        <f>SUMIFS('Forecast Summary'!$E:$E,'Forecast Summary'!$A:$A, 'Analysis-School'!$A52,'Forecast Summary'!$C:$C, 'Analysis-School'!F$4,'Forecast Summary'!$D:$D, 'Analysis-School'!F$2)</f>
        <v>473</v>
      </c>
      <c r="G52" s="396">
        <f>SUMIFS('Forecast Summary'!$E:$E,'Forecast Summary'!$A:$A, 'Analysis-School'!$A52,'Forecast Summary'!$C:$C, 'Analysis-School'!G$4,'Forecast Summary'!$D:$D, 'Analysis-School'!G$2)</f>
        <v>506</v>
      </c>
      <c r="H52" s="396">
        <f>SUMIFS('Forecast Summary'!$E:$E,'Forecast Summary'!$A:$A, 'Analysis-School'!$A52,'Forecast Summary'!$C:$C, 'Analysis-School'!H$4,'Forecast Summary'!$D:$D, 'Analysis-School'!H$2)</f>
        <v>504</v>
      </c>
      <c r="I52" s="396">
        <v>478.79999999999995</v>
      </c>
      <c r="J52" s="396">
        <f>SUMIFS('Forecast Summary'!$E:$E,'Forecast Summary'!$A:$A, 'Analysis-School'!$A52,'Forecast Summary'!$C:$C, 'Analysis-School'!J$4,'Forecast Summary'!$D:$D, 'Analysis-School'!J$2)</f>
        <v>576</v>
      </c>
      <c r="K52" s="396">
        <v>454.85999999999996</v>
      </c>
      <c r="L52" s="397">
        <f>SUMIFS('Forecast Summary'!$E:$E,'Forecast Summary'!$A:$A, 'Analysis-School'!$A52,'Forecast Summary'!$C:$C, 'Analysis-School'!L$4,'Forecast Summary'!$D:$D, 'Analysis-School'!L$2)</f>
        <v>547.19999999999993</v>
      </c>
      <c r="M52" s="398">
        <f t="shared" si="3"/>
        <v>8.5714285714285632E-2</v>
      </c>
      <c r="O52" s="395" t="s">
        <v>1913</v>
      </c>
      <c r="P52" s="396">
        <f>SUMIFS('Forecast Summary'!$F:$F,'Forecast Summary'!$A:$A, 'Analysis-School'!$A52,'Forecast Summary'!$C:$C, 'Analysis-School'!P$4,'Forecast Summary'!$D:$D, 'Analysis-School'!P$2)</f>
        <v>510</v>
      </c>
      <c r="Q52" s="396">
        <f>SUMIFS('Forecast Summary'!$F:$F,'Forecast Summary'!$A:$A, 'Analysis-School'!$A52,'Forecast Summary'!$C:$C, 'Analysis-School'!Q$4,'Forecast Summary'!$D:$D, 'Analysis-School'!Q$2)</f>
        <v>526</v>
      </c>
      <c r="R52" s="396">
        <f>SUMIFS('Forecast Summary'!$F:$F,'Forecast Summary'!$A:$A, 'Analysis-School'!$A52,'Forecast Summary'!$C:$C, 'Analysis-School'!R$4,'Forecast Summary'!$D:$D, 'Analysis-School'!R$2)</f>
        <v>613</v>
      </c>
      <c r="S52" s="396">
        <f>SUMIFS('Forecast Summary'!$F:$F,'Forecast Summary'!$A:$A, 'Analysis-School'!$A52,'Forecast Summary'!$C:$C, 'Analysis-School'!S$4,'Forecast Summary'!$D:$D, 'Analysis-School'!S$2)</f>
        <v>526</v>
      </c>
      <c r="T52" s="396">
        <f>SUMIFS('Forecast Summary'!$F:$F,'Forecast Summary'!$A:$A, 'Analysis-School'!$A52,'Forecast Summary'!$C:$C, 'Analysis-School'!T$4,'Forecast Summary'!$D:$D, 'Analysis-School'!T$2)</f>
        <v>507</v>
      </c>
      <c r="U52" s="396">
        <f>SUMIFS('Forecast Summary'!$F:$F,'Forecast Summary'!$A:$A, 'Analysis-School'!$A52,'Forecast Summary'!$C:$C, 'Analysis-School'!U$4,'Forecast Summary'!$D:$D, 'Analysis-School'!U$2)</f>
        <v>471</v>
      </c>
      <c r="V52" s="396">
        <v>463.6843817213051</v>
      </c>
      <c r="W52" s="396">
        <f>SUMIFS('Forecast Summary'!$F:$F,'Forecast Summary'!$A:$A, 'Analysis-School'!$A52,'Forecast Summary'!$C:$C, 'Analysis-School'!W$4,'Forecast Summary'!$D:$D, 'Analysis-School'!W$2)</f>
        <v>390</v>
      </c>
      <c r="X52" s="396">
        <v>449.79282398495434</v>
      </c>
      <c r="Y52" s="397">
        <f>SUMIFS('Forecast Summary'!$F:$F,'Forecast Summary'!$A:$A, 'Analysis-School'!$A52,'Forecast Summary'!$C:$C, 'Analysis-School'!Y$4,'Forecast Summary'!$D:$D, 'Analysis-School'!Y$2)</f>
        <v>394</v>
      </c>
      <c r="Z52" s="398">
        <f t="shared" si="2"/>
        <v>-0.16348195329087045</v>
      </c>
      <c r="AB52" s="395" t="s">
        <v>1913</v>
      </c>
      <c r="AC52" s="396">
        <f>SUMIFS('Forecast Summary'!$J:$J,'Forecast Summary'!$A:$A, 'Analysis-School'!$A52,'Forecast Summary'!$C:$C, 'Analysis-School'!AC$4,'Forecast Summary'!$D:$D, 'Analysis-School'!AC$2)</f>
        <v>0</v>
      </c>
      <c r="AD52" s="396">
        <f>SUMIFS('Forecast Summary'!$J:$J,'Forecast Summary'!$A:$A, 'Analysis-School'!$A52,'Forecast Summary'!$C:$C, 'Analysis-School'!AD$4,'Forecast Summary'!$D:$D, 'Analysis-School'!AD$2)</f>
        <v>0</v>
      </c>
      <c r="AE52" s="396">
        <f>SUMIFS('Forecast Summary'!$J:$J,'Forecast Summary'!$A:$A, 'Analysis-School'!$A52,'Forecast Summary'!$C:$C, 'Analysis-School'!AE$4,'Forecast Summary'!$D:$D, 'Analysis-School'!AE$2)</f>
        <v>0</v>
      </c>
      <c r="AF52" s="396">
        <f>SUMIFS('Forecast Summary'!$J:$J,'Forecast Summary'!$A:$A, 'Analysis-School'!$A52,'Forecast Summary'!$C:$C, 'Analysis-School'!AF$4,'Forecast Summary'!$D:$D, 'Analysis-School'!AF$2)</f>
        <v>0</v>
      </c>
      <c r="AG52" s="396">
        <f>SUMIFS('Forecast Summary'!$J:$J,'Forecast Summary'!$A:$A, 'Analysis-School'!$A52,'Forecast Summary'!$C:$C, 'Analysis-School'!AG$4,'Forecast Summary'!$D:$D, 'Analysis-School'!AG$2)</f>
        <v>0</v>
      </c>
      <c r="AH52" s="396">
        <f>SUMIFS('Forecast Summary'!$J:$J,'Forecast Summary'!$A:$A, 'Analysis-School'!$A52,'Forecast Summary'!$C:$C, 'Analysis-School'!AH$4,'Forecast Summary'!$D:$D, 'Analysis-School'!AH$2)</f>
        <v>0</v>
      </c>
      <c r="AI52" s="396">
        <v>0</v>
      </c>
      <c r="AJ52" s="396">
        <f>SUMIFS('Forecast Summary'!$J:$J,'Forecast Summary'!$A:$A, 'Analysis-School'!$A52,'Forecast Summary'!$C:$C, 'Analysis-School'!AJ$4,'Forecast Summary'!$D:$D, 'Analysis-School'!AJ$2)</f>
        <v>0</v>
      </c>
      <c r="AK52" s="396">
        <v>0</v>
      </c>
      <c r="AL52" s="397">
        <f>SUMIFS('Forecast Summary'!$J:$J,'Forecast Summary'!$A:$A, 'Analysis-School'!$A52,'Forecast Summary'!$C:$C, 'Analysis-School'!AL$4,'Forecast Summary'!$D:$D, 'Analysis-School'!AL$2)</f>
        <v>0</v>
      </c>
      <c r="AM52" s="398" t="str">
        <f t="shared" si="4"/>
        <v>NA</v>
      </c>
    </row>
    <row r="53" spans="1:39">
      <c r="A53" s="18" t="s">
        <v>143</v>
      </c>
      <c r="B53" s="390" t="s">
        <v>1914</v>
      </c>
      <c r="C53" s="391">
        <f>SUMIFS('Forecast Summary'!$E:$E,'Forecast Summary'!$A:$A, 'Analysis-School'!$A53,'Forecast Summary'!$C:$C, 'Analysis-School'!C$4,'Forecast Summary'!$D:$D, 'Analysis-School'!C$2)</f>
        <v>213</v>
      </c>
      <c r="D53" s="391">
        <f>SUMIFS('Forecast Summary'!$E:$E,'Forecast Summary'!$A:$A, 'Analysis-School'!$A53,'Forecast Summary'!$C:$C, 'Analysis-School'!D$4,'Forecast Summary'!$D:$D, 'Analysis-School'!D$2)</f>
        <v>204</v>
      </c>
      <c r="E53" s="391">
        <f>SUMIFS('Forecast Summary'!$E:$E,'Forecast Summary'!$A:$A, 'Analysis-School'!$A53,'Forecast Summary'!$C:$C, 'Analysis-School'!E$4,'Forecast Summary'!$D:$D, 'Analysis-School'!E$2)</f>
        <v>243</v>
      </c>
      <c r="F53" s="391">
        <f>SUMIFS('Forecast Summary'!$E:$E,'Forecast Summary'!$A:$A, 'Analysis-School'!$A53,'Forecast Summary'!$C:$C, 'Analysis-School'!F$4,'Forecast Summary'!$D:$D, 'Analysis-School'!F$2)</f>
        <v>220</v>
      </c>
      <c r="G53" s="391">
        <f>SUMIFS('Forecast Summary'!$E:$E,'Forecast Summary'!$A:$A, 'Analysis-School'!$A53,'Forecast Summary'!$C:$C, 'Analysis-School'!G$4,'Forecast Summary'!$D:$D, 'Analysis-School'!G$2)</f>
        <v>182</v>
      </c>
      <c r="H53" s="391">
        <f>SUMIFS('Forecast Summary'!$E:$E,'Forecast Summary'!$A:$A, 'Analysis-School'!$A53,'Forecast Summary'!$C:$C, 'Analysis-School'!H$4,'Forecast Summary'!$D:$D, 'Analysis-School'!H$2)</f>
        <v>179</v>
      </c>
      <c r="I53" s="391">
        <v>173.59781366447328</v>
      </c>
      <c r="J53" s="391">
        <f>SUMIFS('Forecast Summary'!$E:$E,'Forecast Summary'!$A:$A, 'Analysis-School'!$A53,'Forecast Summary'!$C:$C, 'Analysis-School'!J$4,'Forecast Summary'!$D:$D, 'Analysis-School'!J$2)</f>
        <v>178</v>
      </c>
      <c r="K53" s="391">
        <v>164.927204650882</v>
      </c>
      <c r="L53" s="392">
        <f>SUMIFS('Forecast Summary'!$E:$E,'Forecast Summary'!$A:$A, 'Analysis-School'!$A53,'Forecast Summary'!$C:$C, 'Analysis-School'!L$4,'Forecast Summary'!$D:$D, 'Analysis-School'!L$2)</f>
        <v>180</v>
      </c>
      <c r="M53" s="393">
        <f t="shared" si="3"/>
        <v>5.5865921787709993E-3</v>
      </c>
      <c r="N53" s="394"/>
      <c r="O53" s="390" t="s">
        <v>1914</v>
      </c>
      <c r="P53" s="391">
        <f>SUMIFS('Forecast Summary'!$F:$F,'Forecast Summary'!$A:$A, 'Analysis-School'!$A53,'Forecast Summary'!$C:$C, 'Analysis-School'!P$4,'Forecast Summary'!$D:$D, 'Analysis-School'!P$2)</f>
        <v>135</v>
      </c>
      <c r="Q53" s="391">
        <f>SUMIFS('Forecast Summary'!$F:$F,'Forecast Summary'!$A:$A, 'Analysis-School'!$A53,'Forecast Summary'!$C:$C, 'Analysis-School'!Q$4,'Forecast Summary'!$D:$D, 'Analysis-School'!Q$2)</f>
        <v>101</v>
      </c>
      <c r="R53" s="391">
        <f>SUMIFS('Forecast Summary'!$F:$F,'Forecast Summary'!$A:$A, 'Analysis-School'!$A53,'Forecast Summary'!$C:$C, 'Analysis-School'!R$4,'Forecast Summary'!$D:$D, 'Analysis-School'!R$2)</f>
        <v>129</v>
      </c>
      <c r="S53" s="391">
        <f>SUMIFS('Forecast Summary'!$F:$F,'Forecast Summary'!$A:$A, 'Analysis-School'!$A53,'Forecast Summary'!$C:$C, 'Analysis-School'!S$4,'Forecast Summary'!$D:$D, 'Analysis-School'!S$2)</f>
        <v>155</v>
      </c>
      <c r="T53" s="391">
        <f>SUMIFS('Forecast Summary'!$F:$F,'Forecast Summary'!$A:$A, 'Analysis-School'!$A53,'Forecast Summary'!$C:$C, 'Analysis-School'!T$4,'Forecast Summary'!$D:$D, 'Analysis-School'!T$2)</f>
        <v>124</v>
      </c>
      <c r="U53" s="391">
        <f>SUMIFS('Forecast Summary'!$F:$F,'Forecast Summary'!$A:$A, 'Analysis-School'!$A53,'Forecast Summary'!$C:$C, 'Analysis-School'!U$4,'Forecast Summary'!$D:$D, 'Analysis-School'!U$2)</f>
        <v>118</v>
      </c>
      <c r="V53" s="391">
        <v>129.80000000000001</v>
      </c>
      <c r="W53" s="391">
        <f>SUMIFS('Forecast Summary'!$F:$F,'Forecast Summary'!$A:$A, 'Analysis-School'!$A53,'Forecast Summary'!$C:$C, 'Analysis-School'!W$4,'Forecast Summary'!$D:$D, 'Analysis-School'!W$2)</f>
        <v>119</v>
      </c>
      <c r="X53" s="391">
        <v>137.99016499673337</v>
      </c>
      <c r="Y53" s="392">
        <f>SUMIFS('Forecast Summary'!$F:$F,'Forecast Summary'!$A:$A, 'Analysis-School'!$A53,'Forecast Summary'!$C:$C, 'Analysis-School'!Y$4,'Forecast Summary'!$D:$D, 'Analysis-School'!Y$2)</f>
        <v>126</v>
      </c>
      <c r="Z53" s="393">
        <f t="shared" si="2"/>
        <v>6.7796610169491567E-2</v>
      </c>
      <c r="AA53" s="394"/>
      <c r="AB53" s="390" t="s">
        <v>1914</v>
      </c>
      <c r="AC53" s="391">
        <f>SUMIFS('Forecast Summary'!$J:$J,'Forecast Summary'!$A:$A, 'Analysis-School'!$A53,'Forecast Summary'!$C:$C, 'Analysis-School'!AC$4,'Forecast Summary'!$D:$D, 'Analysis-School'!AC$2)</f>
        <v>0</v>
      </c>
      <c r="AD53" s="391">
        <f>SUMIFS('Forecast Summary'!$J:$J,'Forecast Summary'!$A:$A, 'Analysis-School'!$A53,'Forecast Summary'!$C:$C, 'Analysis-School'!AD$4,'Forecast Summary'!$D:$D, 'Analysis-School'!AD$2)</f>
        <v>0</v>
      </c>
      <c r="AE53" s="391">
        <f>SUMIFS('Forecast Summary'!$J:$J,'Forecast Summary'!$A:$A, 'Analysis-School'!$A53,'Forecast Summary'!$C:$C, 'Analysis-School'!AE$4,'Forecast Summary'!$D:$D, 'Analysis-School'!AE$2)</f>
        <v>0</v>
      </c>
      <c r="AF53" s="391">
        <f>SUMIFS('Forecast Summary'!$J:$J,'Forecast Summary'!$A:$A, 'Analysis-School'!$A53,'Forecast Summary'!$C:$C, 'Analysis-School'!AF$4,'Forecast Summary'!$D:$D, 'Analysis-School'!AF$2)</f>
        <v>0</v>
      </c>
      <c r="AG53" s="391">
        <f>SUMIFS('Forecast Summary'!$J:$J,'Forecast Summary'!$A:$A, 'Analysis-School'!$A53,'Forecast Summary'!$C:$C, 'Analysis-School'!AG$4,'Forecast Summary'!$D:$D, 'Analysis-School'!AG$2)</f>
        <v>0</v>
      </c>
      <c r="AH53" s="391">
        <f>SUMIFS('Forecast Summary'!$J:$J,'Forecast Summary'!$A:$A, 'Analysis-School'!$A53,'Forecast Summary'!$C:$C, 'Analysis-School'!AH$4,'Forecast Summary'!$D:$D, 'Analysis-School'!AH$2)</f>
        <v>0</v>
      </c>
      <c r="AI53" s="391">
        <v>0</v>
      </c>
      <c r="AJ53" s="391">
        <f>SUMIFS('Forecast Summary'!$J:$J,'Forecast Summary'!$A:$A, 'Analysis-School'!$A53,'Forecast Summary'!$C:$C, 'Analysis-School'!AJ$4,'Forecast Summary'!$D:$D, 'Analysis-School'!AJ$2)</f>
        <v>0</v>
      </c>
      <c r="AK53" s="391">
        <v>0</v>
      </c>
      <c r="AL53" s="392">
        <f>SUMIFS('Forecast Summary'!$J:$J,'Forecast Summary'!$A:$A, 'Analysis-School'!$A53,'Forecast Summary'!$C:$C, 'Analysis-School'!AL$4,'Forecast Summary'!$D:$D, 'Analysis-School'!AL$2)</f>
        <v>0</v>
      </c>
      <c r="AM53" s="393" t="str">
        <f t="shared" si="4"/>
        <v>NA</v>
      </c>
    </row>
    <row r="54" spans="1:39">
      <c r="A54" s="18" t="s">
        <v>145</v>
      </c>
      <c r="B54" s="395" t="s">
        <v>1772</v>
      </c>
      <c r="C54" s="396">
        <f>SUMIFS('Forecast Summary'!$E:$E,'Forecast Summary'!$A:$A, 'Analysis-School'!$A54,'Forecast Summary'!$C:$C, 'Analysis-School'!C$4,'Forecast Summary'!$D:$D, 'Analysis-School'!C$2)</f>
        <v>167</v>
      </c>
      <c r="D54" s="396">
        <f>SUMIFS('Forecast Summary'!$E:$E,'Forecast Summary'!$A:$A, 'Analysis-School'!$A54,'Forecast Summary'!$C:$C, 'Analysis-School'!D$4,'Forecast Summary'!$D:$D, 'Analysis-School'!D$2)</f>
        <v>166</v>
      </c>
      <c r="E54" s="396">
        <f>SUMIFS('Forecast Summary'!$E:$E,'Forecast Summary'!$A:$A, 'Analysis-School'!$A54,'Forecast Summary'!$C:$C, 'Analysis-School'!E$4,'Forecast Summary'!$D:$D, 'Analysis-School'!E$2)</f>
        <v>175</v>
      </c>
      <c r="F54" s="396">
        <f>SUMIFS('Forecast Summary'!$E:$E,'Forecast Summary'!$A:$A, 'Analysis-School'!$A54,'Forecast Summary'!$C:$C, 'Analysis-School'!F$4,'Forecast Summary'!$D:$D, 'Analysis-School'!F$2)</f>
        <v>181</v>
      </c>
      <c r="G54" s="396">
        <f>SUMIFS('Forecast Summary'!$E:$E,'Forecast Summary'!$A:$A, 'Analysis-School'!$A54,'Forecast Summary'!$C:$C, 'Analysis-School'!G$4,'Forecast Summary'!$D:$D, 'Analysis-School'!G$2)</f>
        <v>179</v>
      </c>
      <c r="H54" s="396">
        <f>SUMIFS('Forecast Summary'!$E:$E,'Forecast Summary'!$A:$A, 'Analysis-School'!$A54,'Forecast Summary'!$C:$C, 'Analysis-School'!H$4,'Forecast Summary'!$D:$D, 'Analysis-School'!H$2)</f>
        <v>218</v>
      </c>
      <c r="I54" s="396">
        <v>215.44194052558072</v>
      </c>
      <c r="J54" s="396">
        <f>SUMIFS('Forecast Summary'!$E:$E,'Forecast Summary'!$A:$A, 'Analysis-School'!$A54,'Forecast Summary'!$C:$C, 'Analysis-School'!J$4,'Forecast Summary'!$D:$D, 'Analysis-School'!J$2)</f>
        <v>242</v>
      </c>
      <c r="K54" s="396">
        <v>224.7787737103271</v>
      </c>
      <c r="L54" s="397">
        <f>SUMIFS('Forecast Summary'!$E:$E,'Forecast Summary'!$A:$A, 'Analysis-School'!$A54,'Forecast Summary'!$C:$C, 'Analysis-School'!L$4,'Forecast Summary'!$D:$D, 'Analysis-School'!L$2)</f>
        <v>243</v>
      </c>
      <c r="M54" s="398">
        <f t="shared" si="3"/>
        <v>0.1146788990825689</v>
      </c>
      <c r="O54" s="395" t="s">
        <v>1772</v>
      </c>
      <c r="P54" s="396">
        <f>SUMIFS('Forecast Summary'!$F:$F,'Forecast Summary'!$A:$A, 'Analysis-School'!$A54,'Forecast Summary'!$C:$C, 'Analysis-School'!P$4,'Forecast Summary'!$D:$D, 'Analysis-School'!P$2)</f>
        <v>837</v>
      </c>
      <c r="Q54" s="396">
        <f>SUMIFS('Forecast Summary'!$F:$F,'Forecast Summary'!$A:$A, 'Analysis-School'!$A54,'Forecast Summary'!$C:$C, 'Analysis-School'!Q$4,'Forecast Summary'!$D:$D, 'Analysis-School'!Q$2)</f>
        <v>838</v>
      </c>
      <c r="R54" s="396">
        <f>SUMIFS('Forecast Summary'!$F:$F,'Forecast Summary'!$A:$A, 'Analysis-School'!$A54,'Forecast Summary'!$C:$C, 'Analysis-School'!R$4,'Forecast Summary'!$D:$D, 'Analysis-School'!R$2)</f>
        <v>778</v>
      </c>
      <c r="S54" s="396">
        <f>SUMIFS('Forecast Summary'!$F:$F,'Forecast Summary'!$A:$A, 'Analysis-School'!$A54,'Forecast Summary'!$C:$C, 'Analysis-School'!S$4,'Forecast Summary'!$D:$D, 'Analysis-School'!S$2)</f>
        <v>788</v>
      </c>
      <c r="T54" s="396">
        <f>SUMIFS('Forecast Summary'!$F:$F,'Forecast Summary'!$A:$A, 'Analysis-School'!$A54,'Forecast Summary'!$C:$C, 'Analysis-School'!T$4,'Forecast Summary'!$D:$D, 'Analysis-School'!T$2)</f>
        <v>751</v>
      </c>
      <c r="U54" s="396">
        <f>SUMIFS('Forecast Summary'!$F:$F,'Forecast Summary'!$A:$A, 'Analysis-School'!$A54,'Forecast Summary'!$C:$C, 'Analysis-School'!U$4,'Forecast Summary'!$D:$D, 'Analysis-School'!U$2)</f>
        <v>554</v>
      </c>
      <c r="V54" s="396">
        <v>566.31501859407831</v>
      </c>
      <c r="W54" s="396">
        <f>SUMIFS('Forecast Summary'!$F:$F,'Forecast Summary'!$A:$A, 'Analysis-School'!$A54,'Forecast Summary'!$C:$C, 'Analysis-School'!W$4,'Forecast Summary'!$D:$D, 'Analysis-School'!W$2)</f>
        <v>608</v>
      </c>
      <c r="X54" s="396">
        <v>537.99926766437432</v>
      </c>
      <c r="Y54" s="397">
        <f>SUMIFS('Forecast Summary'!$F:$F,'Forecast Summary'!$A:$A, 'Analysis-School'!$A54,'Forecast Summary'!$C:$C, 'Analysis-School'!Y$4,'Forecast Summary'!$D:$D, 'Analysis-School'!Y$2)</f>
        <v>605</v>
      </c>
      <c r="Z54" s="398">
        <f t="shared" si="2"/>
        <v>9.2057761732851962E-2</v>
      </c>
      <c r="AB54" s="395" t="s">
        <v>1772</v>
      </c>
      <c r="AC54" s="396">
        <f>SUMIFS('Forecast Summary'!$J:$J,'Forecast Summary'!$A:$A, 'Analysis-School'!$A54,'Forecast Summary'!$C:$C, 'Analysis-School'!AC$4,'Forecast Summary'!$D:$D, 'Analysis-School'!AC$2)</f>
        <v>0</v>
      </c>
      <c r="AD54" s="396">
        <f>SUMIFS('Forecast Summary'!$J:$J,'Forecast Summary'!$A:$A, 'Analysis-School'!$A54,'Forecast Summary'!$C:$C, 'Analysis-School'!AD$4,'Forecast Summary'!$D:$D, 'Analysis-School'!AD$2)</f>
        <v>0</v>
      </c>
      <c r="AE54" s="396">
        <f>SUMIFS('Forecast Summary'!$J:$J,'Forecast Summary'!$A:$A, 'Analysis-School'!$A54,'Forecast Summary'!$C:$C, 'Analysis-School'!AE$4,'Forecast Summary'!$D:$D, 'Analysis-School'!AE$2)</f>
        <v>0</v>
      </c>
      <c r="AF54" s="396">
        <f>SUMIFS('Forecast Summary'!$J:$J,'Forecast Summary'!$A:$A, 'Analysis-School'!$A54,'Forecast Summary'!$C:$C, 'Analysis-School'!AF$4,'Forecast Summary'!$D:$D, 'Analysis-School'!AF$2)</f>
        <v>0</v>
      </c>
      <c r="AG54" s="396">
        <f>SUMIFS('Forecast Summary'!$J:$J,'Forecast Summary'!$A:$A, 'Analysis-School'!$A54,'Forecast Summary'!$C:$C, 'Analysis-School'!AG$4,'Forecast Summary'!$D:$D, 'Analysis-School'!AG$2)</f>
        <v>0</v>
      </c>
      <c r="AH54" s="396">
        <f>SUMIFS('Forecast Summary'!$J:$J,'Forecast Summary'!$A:$A, 'Analysis-School'!$A54,'Forecast Summary'!$C:$C, 'Analysis-School'!AH$4,'Forecast Summary'!$D:$D, 'Analysis-School'!AH$2)</f>
        <v>0</v>
      </c>
      <c r="AI54" s="396">
        <v>0</v>
      </c>
      <c r="AJ54" s="396">
        <f>SUMIFS('Forecast Summary'!$J:$J,'Forecast Summary'!$A:$A, 'Analysis-School'!$A54,'Forecast Summary'!$C:$C, 'Analysis-School'!AJ$4,'Forecast Summary'!$D:$D, 'Analysis-School'!AJ$2)</f>
        <v>0</v>
      </c>
      <c r="AK54" s="396">
        <v>0</v>
      </c>
      <c r="AL54" s="397">
        <f>SUMIFS('Forecast Summary'!$J:$J,'Forecast Summary'!$A:$A, 'Analysis-School'!$A54,'Forecast Summary'!$C:$C, 'Analysis-School'!AL$4,'Forecast Summary'!$D:$D, 'Analysis-School'!AL$2)</f>
        <v>0</v>
      </c>
      <c r="AM54" s="398" t="str">
        <f t="shared" si="4"/>
        <v>NA</v>
      </c>
    </row>
    <row r="55" spans="1:39" ht="15.75" thickBot="1">
      <c r="A55"/>
      <c r="B55" s="399" t="s">
        <v>2002</v>
      </c>
      <c r="C55" s="400">
        <f>SUM(C5:C54)</f>
        <v>42329</v>
      </c>
      <c r="D55" s="400">
        <f t="shared" ref="D55" si="5">SUM(D5:D54)</f>
        <v>50561</v>
      </c>
      <c r="E55" s="400">
        <f t="shared" ref="E55" si="6">SUM(E5:E54)</f>
        <v>53442</v>
      </c>
      <c r="F55" s="400">
        <f t="shared" ref="F55" si="7">SUM(F5:F54)</f>
        <v>52702</v>
      </c>
      <c r="G55" s="400">
        <f t="shared" ref="G55" si="8">SUM(G5:G54)</f>
        <v>52130</v>
      </c>
      <c r="H55" s="400">
        <f t="shared" ref="H55" si="9">SUM(H5:H54)</f>
        <v>53315</v>
      </c>
      <c r="I55" s="400">
        <v>54670.298520712327</v>
      </c>
      <c r="J55" s="400">
        <f t="shared" ref="J55:K55" si="10">SUM(J5:J54)</f>
        <v>61032</v>
      </c>
      <c r="K55" s="400">
        <f t="shared" si="10"/>
        <v>56046.735459150223</v>
      </c>
      <c r="L55" s="400">
        <f t="shared" ref="L55" si="11">SUM(L5:L54)</f>
        <v>60298.749999999993</v>
      </c>
      <c r="M55" s="401">
        <f t="shared" si="3"/>
        <v>0.13099034042952251</v>
      </c>
      <c r="N55" s="394"/>
      <c r="O55" s="399" t="s">
        <v>2002</v>
      </c>
      <c r="P55" s="400">
        <f>SUM(P5:P54)</f>
        <v>61135</v>
      </c>
      <c r="Q55" s="400">
        <f t="shared" ref="Q55:Y55" si="12">SUM(Q5:Q54)</f>
        <v>60684</v>
      </c>
      <c r="R55" s="400">
        <f t="shared" si="12"/>
        <v>61746</v>
      </c>
      <c r="S55" s="400">
        <f t="shared" si="12"/>
        <v>61554</v>
      </c>
      <c r="T55" s="400">
        <f t="shared" si="12"/>
        <v>59047</v>
      </c>
      <c r="U55" s="400">
        <f t="shared" si="12"/>
        <v>55747</v>
      </c>
      <c r="V55" s="400">
        <v>56118.768424908754</v>
      </c>
      <c r="W55" s="400">
        <f t="shared" ref="W55:X55" si="13">SUM(W5:W54)</f>
        <v>56197</v>
      </c>
      <c r="X55" s="400">
        <f t="shared" si="13"/>
        <v>55531.626210907438</v>
      </c>
      <c r="Y55" s="400">
        <f t="shared" si="12"/>
        <v>56476.75</v>
      </c>
      <c r="Z55" s="401">
        <f t="shared" si="2"/>
        <v>1.3090390514287842E-2</v>
      </c>
      <c r="AA55" s="394"/>
      <c r="AB55" s="399" t="s">
        <v>2002</v>
      </c>
      <c r="AC55" s="400">
        <f>SUM(AC5:AC54)</f>
        <v>1275</v>
      </c>
      <c r="AD55" s="400">
        <f t="shared" ref="AD55" si="14">SUM(AD5:AD54)</f>
        <v>1267</v>
      </c>
      <c r="AE55" s="400">
        <f t="shared" ref="AE55" si="15">SUM(AE5:AE54)</f>
        <v>1560</v>
      </c>
      <c r="AF55" s="400">
        <f t="shared" ref="AF55" si="16">SUM(AF5:AF54)</f>
        <v>1125</v>
      </c>
      <c r="AG55" s="400">
        <f t="shared" ref="AG55" si="17">SUM(AG5:AG54)</f>
        <v>1053</v>
      </c>
      <c r="AH55" s="400">
        <f t="shared" ref="AH55" si="18">SUM(AH5:AH54)</f>
        <v>1226</v>
      </c>
      <c r="AI55" s="400">
        <v>1202.029034728816</v>
      </c>
      <c r="AJ55" s="400">
        <f t="shared" ref="AJ55:AK55" si="19">SUM(AJ5:AJ54)</f>
        <v>1245</v>
      </c>
      <c r="AK55" s="400">
        <f t="shared" si="19"/>
        <v>1181.3356482579979</v>
      </c>
      <c r="AL55" s="400">
        <f t="shared" ref="AL55" si="20">SUM(AL5:AL54)</f>
        <v>1306.3</v>
      </c>
      <c r="AM55" s="401">
        <f t="shared" ref="AM55" si="21">(AL55/AH55-1)</f>
        <v>6.5497553017944465E-2</v>
      </c>
    </row>
    <row r="56" spans="1:39" s="115" customFormat="1" ht="15">
      <c r="A56"/>
      <c r="I56" s="569">
        <f>(J55-I55)</f>
        <v>6361.7014792876726</v>
      </c>
      <c r="J56" s="382">
        <f>I56/I55</f>
        <v>0.11636485717884795</v>
      </c>
      <c r="K56" s="569">
        <f>(L55-K55)</f>
        <v>4252.0145408497701</v>
      </c>
      <c r="L56" s="382">
        <f>K56/K55</f>
        <v>7.5865516626724125E-2</v>
      </c>
      <c r="M56" s="382"/>
      <c r="N56" s="382"/>
      <c r="V56" s="569">
        <f>(W55-V55)</f>
        <v>78.231575091245759</v>
      </c>
      <c r="W56" s="382">
        <f>V56/V55</f>
        <v>1.3940358508744831E-3</v>
      </c>
      <c r="X56" s="569">
        <f>(Y55-X55)</f>
        <v>945.12378909256222</v>
      </c>
      <c r="Y56" s="382">
        <f>X56/X55</f>
        <v>1.7019559007744715E-2</v>
      </c>
      <c r="Z56" s="382"/>
      <c r="AA56" s="382"/>
      <c r="AI56" s="569">
        <f>(AJ55-AI55)</f>
        <v>42.970965271184014</v>
      </c>
      <c r="AJ56" s="382">
        <f>AI56/AI55</f>
        <v>3.5748691611994621E-2</v>
      </c>
      <c r="AK56" s="569">
        <f>(AL55-AK55)</f>
        <v>124.96435174200201</v>
      </c>
      <c r="AL56" s="382">
        <f>AK56/AK55</f>
        <v>0.10578225750342413</v>
      </c>
    </row>
    <row r="57" spans="1:39" s="115" customFormat="1" ht="15.75" thickBot="1">
      <c r="A57"/>
      <c r="C57" s="487" t="s">
        <v>1971</v>
      </c>
      <c r="D57" s="487" t="s">
        <v>1971</v>
      </c>
      <c r="E57" s="487" t="s">
        <v>1971</v>
      </c>
      <c r="F57" s="487" t="s">
        <v>1971</v>
      </c>
      <c r="G57" s="487" t="s">
        <v>1971</v>
      </c>
      <c r="H57" s="487" t="s">
        <v>1971</v>
      </c>
      <c r="I57" s="573">
        <f>J55-H55</f>
        <v>7717</v>
      </c>
      <c r="J57" s="574">
        <f>I57/H55</f>
        <v>0.14474350558004315</v>
      </c>
      <c r="K57" s="487"/>
      <c r="L57" s="487" t="s">
        <v>1974</v>
      </c>
      <c r="M57" s="382"/>
      <c r="N57" s="382"/>
      <c r="P57" s="487" t="s">
        <v>1971</v>
      </c>
      <c r="Q57" s="487" t="s">
        <v>1971</v>
      </c>
      <c r="R57" s="487" t="s">
        <v>1971</v>
      </c>
      <c r="S57" s="487" t="s">
        <v>1971</v>
      </c>
      <c r="T57" s="487" t="s">
        <v>1971</v>
      </c>
      <c r="U57" s="487" t="s">
        <v>1971</v>
      </c>
      <c r="V57" s="573">
        <f>W55-U55</f>
        <v>450</v>
      </c>
      <c r="W57" s="574">
        <f>V57/U55</f>
        <v>8.0721832564981076E-3</v>
      </c>
      <c r="X57" s="487"/>
      <c r="Y57" s="487" t="s">
        <v>1974</v>
      </c>
      <c r="Z57" s="382"/>
      <c r="AA57" s="382"/>
      <c r="AC57" s="487" t="s">
        <v>1971</v>
      </c>
      <c r="AD57" s="487" t="s">
        <v>1971</v>
      </c>
      <c r="AE57" s="487" t="s">
        <v>1971</v>
      </c>
      <c r="AF57" s="487" t="s">
        <v>1971</v>
      </c>
      <c r="AG57" s="487" t="s">
        <v>1971</v>
      </c>
      <c r="AH57" s="487" t="s">
        <v>1971</v>
      </c>
      <c r="AI57" s="573">
        <f>AJ55-AH55</f>
        <v>19</v>
      </c>
      <c r="AJ57" s="574">
        <f>AI57/AH55</f>
        <v>1.5497553017944535E-2</v>
      </c>
      <c r="AK57" s="487"/>
      <c r="AL57" s="487" t="s">
        <v>1974</v>
      </c>
    </row>
    <row r="58" spans="1:39" ht="28.15" customHeight="1">
      <c r="A58"/>
      <c r="B58" s="647" t="s">
        <v>2036</v>
      </c>
      <c r="C58" s="648"/>
      <c r="D58" s="648"/>
      <c r="E58" s="648"/>
      <c r="F58" s="648"/>
      <c r="G58" s="648"/>
      <c r="H58" s="648"/>
      <c r="I58" s="648"/>
      <c r="J58" s="648"/>
      <c r="K58" s="648"/>
      <c r="L58" s="648"/>
      <c r="M58" s="649" t="s">
        <v>2042</v>
      </c>
      <c r="N58" s="115"/>
      <c r="O58" s="647" t="s">
        <v>2003</v>
      </c>
      <c r="P58" s="648"/>
      <c r="Q58" s="648"/>
      <c r="R58" s="648"/>
      <c r="S58" s="648"/>
      <c r="T58" s="648"/>
      <c r="U58" s="648"/>
      <c r="V58" s="648"/>
      <c r="W58" s="648"/>
      <c r="X58" s="648"/>
      <c r="Y58" s="648"/>
      <c r="Z58" s="649" t="s">
        <v>2042</v>
      </c>
      <c r="AA58" s="115"/>
      <c r="AB58" s="647" t="s">
        <v>2032</v>
      </c>
      <c r="AC58" s="648"/>
      <c r="AD58" s="648"/>
      <c r="AE58" s="648"/>
      <c r="AF58" s="648"/>
      <c r="AG58" s="648"/>
      <c r="AH58" s="648"/>
      <c r="AI58" s="648"/>
      <c r="AJ58" s="648"/>
      <c r="AK58" s="648"/>
      <c r="AL58" s="648"/>
      <c r="AM58" s="649" t="s">
        <v>2042</v>
      </c>
    </row>
    <row r="59" spans="1:39" ht="32.450000000000003" customHeight="1">
      <c r="A59"/>
      <c r="B59" s="383" t="s">
        <v>2043</v>
      </c>
      <c r="C59" s="387">
        <v>2018</v>
      </c>
      <c r="D59" s="387">
        <v>2019</v>
      </c>
      <c r="E59" s="387">
        <v>2020</v>
      </c>
      <c r="F59" s="387">
        <v>2021</v>
      </c>
      <c r="G59" s="387">
        <v>2022</v>
      </c>
      <c r="H59" s="387">
        <v>2023</v>
      </c>
      <c r="I59" s="384" t="s">
        <v>2386</v>
      </c>
      <c r="J59" s="387">
        <v>2024</v>
      </c>
      <c r="K59" s="384" t="s">
        <v>2390</v>
      </c>
      <c r="L59" s="403">
        <v>2025</v>
      </c>
      <c r="M59" s="650"/>
      <c r="N59" s="404"/>
      <c r="O59" s="383" t="s">
        <v>2043</v>
      </c>
      <c r="P59" s="387" t="s">
        <v>1994</v>
      </c>
      <c r="Q59" s="387" t="s">
        <v>1995</v>
      </c>
      <c r="R59" s="387" t="s">
        <v>1996</v>
      </c>
      <c r="S59" s="387" t="s">
        <v>1997</v>
      </c>
      <c r="T59" s="387" t="s">
        <v>1998</v>
      </c>
      <c r="U59" s="387" t="s">
        <v>1999</v>
      </c>
      <c r="V59" s="384" t="s">
        <v>2386</v>
      </c>
      <c r="W59" s="387" t="s">
        <v>2000</v>
      </c>
      <c r="X59" s="384" t="s">
        <v>2390</v>
      </c>
      <c r="Y59" s="388" t="s">
        <v>2001</v>
      </c>
      <c r="Z59" s="650"/>
      <c r="AA59" s="404"/>
      <c r="AB59" s="383" t="s">
        <v>2043</v>
      </c>
      <c r="AC59" s="387" t="s">
        <v>1994</v>
      </c>
      <c r="AD59" s="387" t="s">
        <v>1995</v>
      </c>
      <c r="AE59" s="387" t="s">
        <v>1996</v>
      </c>
      <c r="AF59" s="387" t="s">
        <v>1997</v>
      </c>
      <c r="AG59" s="387" t="s">
        <v>1998</v>
      </c>
      <c r="AH59" s="387" t="s">
        <v>1999</v>
      </c>
      <c r="AI59" s="384" t="s">
        <v>2386</v>
      </c>
      <c r="AJ59" s="387" t="s">
        <v>2000</v>
      </c>
      <c r="AK59" s="384" t="s">
        <v>2390</v>
      </c>
      <c r="AL59" s="388" t="s">
        <v>2001</v>
      </c>
      <c r="AM59" s="650"/>
    </row>
    <row r="60" spans="1:39">
      <c r="A60" s="18" t="s">
        <v>45</v>
      </c>
      <c r="B60" s="390" t="s">
        <v>1929</v>
      </c>
      <c r="C60" s="391">
        <f>SUMIFS('Forecast Summary'!$AC:$AC,'Forecast Summary'!$A:$A, 'Analysis-School'!$A60,'Forecast Summary'!$C:$C, 'Analysis-School'!C$4,'Forecast Summary'!$D:$D, 'Analysis-School'!C$2)</f>
        <v>1902</v>
      </c>
      <c r="D60" s="391">
        <f>SUMIFS('Forecast Summary'!$AC:$AC,'Forecast Summary'!$A:$A, 'Analysis-School'!$A60,'Forecast Summary'!$C:$C, 'Analysis-School'!D$4,'Forecast Summary'!$D:$D, 'Analysis-School'!D$2)</f>
        <v>2393</v>
      </c>
      <c r="E60" s="391">
        <f>SUMIFS('Forecast Summary'!$AC:$AC,'Forecast Summary'!$A:$A, 'Analysis-School'!$A60,'Forecast Summary'!$C:$C, 'Analysis-School'!E$4,'Forecast Summary'!$D:$D, 'Analysis-School'!E$2)</f>
        <v>1930</v>
      </c>
      <c r="F60" s="391">
        <f>SUMIFS('Forecast Summary'!$AC:$AC,'Forecast Summary'!$A:$A, 'Analysis-School'!$A60,'Forecast Summary'!$C:$C, 'Analysis-School'!F$4,'Forecast Summary'!$D:$D, 'Analysis-School'!F$2)</f>
        <v>1840</v>
      </c>
      <c r="G60" s="391">
        <f>SUMIFS('Forecast Summary'!$AC:$AC,'Forecast Summary'!$A:$A, 'Analysis-School'!$A60,'Forecast Summary'!$C:$C, 'Analysis-School'!G$4,'Forecast Summary'!$D:$D, 'Analysis-School'!G$2)</f>
        <v>2012</v>
      </c>
      <c r="H60" s="391">
        <f>SUMIFS('Forecast Summary'!$AC:$AC,'Forecast Summary'!$A:$A, 'Analysis-School'!$A60,'Forecast Summary'!$C:$C, 'Analysis-School'!H$4,'Forecast Summary'!$D:$D, 'Analysis-School'!H$2)</f>
        <v>2193</v>
      </c>
      <c r="I60" s="391">
        <v>2085.5766996035313</v>
      </c>
      <c r="J60" s="391">
        <f>SUMIFS('Forecast Summary'!$AC:$AC,'Forecast Summary'!$A:$A, 'Analysis-School'!$A60,'Forecast Summary'!$C:$C, 'Analysis-School'!J$4,'Forecast Summary'!$D:$D, 'Analysis-School'!J$2)</f>
        <v>2627</v>
      </c>
      <c r="K60" s="391">
        <v>2119.3469446740114</v>
      </c>
      <c r="L60" s="391">
        <f>SUMIFS('Forecast Summary'!$AC:$AC,'Forecast Summary'!$A:$A, 'Analysis-School'!$A60,'Forecast Summary'!$C:$C, 'Analysis-School'!L$4,'Forecast Summary'!$D:$D, 'Analysis-School'!L$2)</f>
        <v>2495.65</v>
      </c>
      <c r="M60" s="492">
        <f t="shared" ref="M60:M91" si="22">(L60/H60-1)</f>
        <v>0.13800729594163252</v>
      </c>
      <c r="N60" s="394"/>
      <c r="O60" s="390" t="s">
        <v>1929</v>
      </c>
      <c r="P60" s="391">
        <f>SUMIFS('Forecast Summary'!$BA:$BA,'Forecast Summary'!$A:$A, 'Analysis-School'!$A60,'Forecast Summary'!$C:$C, 'Analysis-School'!P$4,'Forecast Summary'!$D:$D, 'Analysis-School'!P$2)</f>
        <v>8749</v>
      </c>
      <c r="Q60" s="391">
        <f>SUMIFS('Forecast Summary'!$BA:$BA,'Forecast Summary'!$A:$A, 'Analysis-School'!$A60,'Forecast Summary'!$C:$C, 'Analysis-School'!Q$4,'Forecast Summary'!$D:$D, 'Analysis-School'!Q$2)</f>
        <v>9213</v>
      </c>
      <c r="R60" s="391">
        <f>SUMIFS('Forecast Summary'!$BA:$BA,'Forecast Summary'!$A:$A, 'Analysis-School'!$A60,'Forecast Summary'!$C:$C, 'Analysis-School'!R$4,'Forecast Summary'!$D:$D, 'Analysis-School'!R$2)</f>
        <v>9690</v>
      </c>
      <c r="S60" s="391">
        <f>SUMIFS('Forecast Summary'!$BA:$BA,'Forecast Summary'!$A:$A, 'Analysis-School'!$A60,'Forecast Summary'!$C:$C, 'Analysis-School'!S$4,'Forecast Summary'!$D:$D, 'Analysis-School'!S$2)</f>
        <v>8810</v>
      </c>
      <c r="T60" s="391">
        <f>SUMIFS('Forecast Summary'!$BA:$BA,'Forecast Summary'!$A:$A, 'Analysis-School'!$A60,'Forecast Summary'!$C:$C, 'Analysis-School'!T$4,'Forecast Summary'!$D:$D, 'Analysis-School'!T$2)</f>
        <v>8732</v>
      </c>
      <c r="U60" s="391">
        <f>SUMIFS('Forecast Summary'!$BA:$BA,'Forecast Summary'!$A:$A, 'Analysis-School'!$A60,'Forecast Summary'!$C:$C, 'Analysis-School'!U$4,'Forecast Summary'!$D:$D, 'Analysis-School'!U$2)</f>
        <v>8078</v>
      </c>
      <c r="V60" s="391">
        <v>7901.6571032479769</v>
      </c>
      <c r="W60" s="391">
        <f>SUMIFS('Forecast Summary'!$BA:$BA,'Forecast Summary'!$A:$A, 'Analysis-School'!$A60,'Forecast Summary'!$C:$C, 'Analysis-School'!W$4,'Forecast Summary'!$D:$D, 'Analysis-School'!W$2)</f>
        <v>7974</v>
      </c>
      <c r="X60" s="391">
        <v>7682.5989868733204</v>
      </c>
      <c r="Y60" s="391">
        <f>SUMIFS('Forecast Summary'!$BA:$BA,'Forecast Summary'!$A:$A, 'Analysis-School'!$A60,'Forecast Summary'!$C:$C, 'Analysis-School'!Y$4,'Forecast Summary'!$D:$D, 'Analysis-School'!Y$2)</f>
        <v>7990</v>
      </c>
      <c r="Z60" s="493">
        <f>(Y60/U60-1)</f>
        <v>-1.0893785590492699E-2</v>
      </c>
      <c r="AA60" s="394"/>
      <c r="AB60" s="390" t="s">
        <v>1929</v>
      </c>
      <c r="AC60" s="391">
        <f>SUMIFS('Forecast Summary'!$BM:$BM,'Forecast Summary'!$A:$A, 'Analysis-School'!$A60,'Forecast Summary'!$C:$C, 'Analysis-School'!AC$4,'Forecast Summary'!$D:$D, 'Analysis-School'!AC$2)</f>
        <v>0</v>
      </c>
      <c r="AD60" s="391">
        <f>SUMIFS('Forecast Summary'!$BM:$BM,'Forecast Summary'!$A:$A, 'Analysis-School'!$A60,'Forecast Summary'!$C:$C, 'Analysis-School'!AD$4,'Forecast Summary'!$D:$D, 'Analysis-School'!AD$2)</f>
        <v>0</v>
      </c>
      <c r="AE60" s="391">
        <f>SUMIFS('Forecast Summary'!$BM:$BM,'Forecast Summary'!$A:$A, 'Analysis-School'!$A60,'Forecast Summary'!$C:$C, 'Analysis-School'!AE$4,'Forecast Summary'!$D:$D, 'Analysis-School'!AE$2)</f>
        <v>0</v>
      </c>
      <c r="AF60" s="391">
        <f>SUMIFS('Forecast Summary'!$BM:$BM,'Forecast Summary'!$A:$A, 'Analysis-School'!$A60,'Forecast Summary'!$C:$C, 'Analysis-School'!AF$4,'Forecast Summary'!$D:$D, 'Analysis-School'!AF$2)</f>
        <v>0</v>
      </c>
      <c r="AG60" s="391">
        <f>SUMIFS('Forecast Summary'!$BM:$BM,'Forecast Summary'!$A:$A, 'Analysis-School'!$A60,'Forecast Summary'!$C:$C, 'Analysis-School'!AG$4,'Forecast Summary'!$D:$D, 'Analysis-School'!AG$2)</f>
        <v>20</v>
      </c>
      <c r="AH60" s="391">
        <f>SUMIFS('Forecast Summary'!$BM:$BM,'Forecast Summary'!$A:$A, 'Analysis-School'!$A60,'Forecast Summary'!$C:$C, 'Analysis-School'!AH$4,'Forecast Summary'!$D:$D, 'Analysis-School'!AH$2)</f>
        <v>23</v>
      </c>
      <c r="AI60" s="391">
        <v>25.3</v>
      </c>
      <c r="AJ60" s="391">
        <f>SUMIFS('Forecast Summary'!$BM:$BM,'Forecast Summary'!$A:$A, 'Analysis-School'!$A60,'Forecast Summary'!$C:$C, 'Analysis-School'!AJ$4,'Forecast Summary'!$D:$D, 'Analysis-School'!AJ$2)</f>
        <v>50</v>
      </c>
      <c r="AK60" s="391">
        <v>27.830000000000002</v>
      </c>
      <c r="AL60" s="391">
        <f>SUMIFS('Forecast Summary'!$BM:$BM,'Forecast Summary'!$A:$A, 'Analysis-School'!$A60,'Forecast Summary'!$C:$C, 'Analysis-School'!AL$4,'Forecast Summary'!$D:$D, 'Analysis-School'!AL$2)</f>
        <v>50</v>
      </c>
      <c r="AM60" s="493">
        <f t="shared" ref="AM60:AM91" si="23">IFERROR(AL60/AH60-1, "NA")</f>
        <v>1.1739130434782608</v>
      </c>
    </row>
    <row r="61" spans="1:39">
      <c r="A61" s="18" t="s">
        <v>48</v>
      </c>
      <c r="B61" s="395" t="s">
        <v>1886</v>
      </c>
      <c r="C61" s="396">
        <f>SUMIFS('Forecast Summary'!$AC:$AC,'Forecast Summary'!$A:$A, 'Analysis-School'!$A61,'Forecast Summary'!$C:$C, 'Analysis-School'!C$4,'Forecast Summary'!$D:$D, 'Analysis-School'!C$2)</f>
        <v>357</v>
      </c>
      <c r="D61" s="396">
        <f>SUMIFS('Forecast Summary'!$AC:$AC,'Forecast Summary'!$A:$A, 'Analysis-School'!$A61,'Forecast Summary'!$C:$C, 'Analysis-School'!D$4,'Forecast Summary'!$D:$D, 'Analysis-School'!D$2)</f>
        <v>426</v>
      </c>
      <c r="E61" s="396">
        <f>SUMIFS('Forecast Summary'!$AC:$AC,'Forecast Summary'!$A:$A, 'Analysis-School'!$A61,'Forecast Summary'!$C:$C, 'Analysis-School'!E$4,'Forecast Summary'!$D:$D, 'Analysis-School'!E$2)</f>
        <v>424</v>
      </c>
      <c r="F61" s="396">
        <f>SUMIFS('Forecast Summary'!$AC:$AC,'Forecast Summary'!$A:$A, 'Analysis-School'!$A61,'Forecast Summary'!$C:$C, 'Analysis-School'!F$4,'Forecast Summary'!$D:$D, 'Analysis-School'!F$2)</f>
        <v>381</v>
      </c>
      <c r="G61" s="396">
        <f>SUMIFS('Forecast Summary'!$AC:$AC,'Forecast Summary'!$A:$A, 'Analysis-School'!$A61,'Forecast Summary'!$C:$C, 'Analysis-School'!G$4,'Forecast Summary'!$D:$D, 'Analysis-School'!G$2)</f>
        <v>347</v>
      </c>
      <c r="H61" s="396">
        <f>SUMIFS('Forecast Summary'!$AC:$AC,'Forecast Summary'!$A:$A, 'Analysis-School'!$A61,'Forecast Summary'!$C:$C, 'Analysis-School'!H$4,'Forecast Summary'!$D:$D, 'Analysis-School'!H$2)</f>
        <v>495</v>
      </c>
      <c r="I61" s="396">
        <v>470.25</v>
      </c>
      <c r="J61" s="396">
        <f>SUMIFS('Forecast Summary'!$AC:$AC,'Forecast Summary'!$A:$A, 'Analysis-School'!$A61,'Forecast Summary'!$C:$C, 'Analysis-School'!J$4,'Forecast Summary'!$D:$D, 'Analysis-School'!J$2)</f>
        <v>562</v>
      </c>
      <c r="K61" s="396">
        <v>446.73749999999995</v>
      </c>
      <c r="L61" s="397">
        <f>SUMIFS('Forecast Summary'!$AC:$AC,'Forecast Summary'!$A:$A, 'Analysis-School'!$A61,'Forecast Summary'!$C:$C, 'Analysis-School'!L$4,'Forecast Summary'!$D:$D, 'Analysis-School'!L$2)</f>
        <v>562</v>
      </c>
      <c r="M61" s="491">
        <f t="shared" si="22"/>
        <v>0.13535353535353534</v>
      </c>
      <c r="O61" s="395" t="s">
        <v>1886</v>
      </c>
      <c r="P61" s="396">
        <f>SUMIFS('Forecast Summary'!$BA:$BA,'Forecast Summary'!$A:$A, 'Analysis-School'!$A61,'Forecast Summary'!$C:$C, 'Analysis-School'!P$4,'Forecast Summary'!$D:$D, 'Analysis-School'!P$2)</f>
        <v>868</v>
      </c>
      <c r="Q61" s="396">
        <f>SUMIFS('Forecast Summary'!$BA:$BA,'Forecast Summary'!$A:$A, 'Analysis-School'!$A61,'Forecast Summary'!$C:$C, 'Analysis-School'!Q$4,'Forecast Summary'!$D:$D, 'Analysis-School'!Q$2)</f>
        <v>804</v>
      </c>
      <c r="R61" s="396">
        <f>SUMIFS('Forecast Summary'!$BA:$BA,'Forecast Summary'!$A:$A, 'Analysis-School'!$A61,'Forecast Summary'!$C:$C, 'Analysis-School'!R$4,'Forecast Summary'!$D:$D, 'Analysis-School'!R$2)</f>
        <v>866</v>
      </c>
      <c r="S61" s="396">
        <f>SUMIFS('Forecast Summary'!$BA:$BA,'Forecast Summary'!$A:$A, 'Analysis-School'!$A61,'Forecast Summary'!$C:$C, 'Analysis-School'!S$4,'Forecast Summary'!$D:$D, 'Analysis-School'!S$2)</f>
        <v>789</v>
      </c>
      <c r="T61" s="396">
        <f>SUMIFS('Forecast Summary'!$BA:$BA,'Forecast Summary'!$A:$A, 'Analysis-School'!$A61,'Forecast Summary'!$C:$C, 'Analysis-School'!T$4,'Forecast Summary'!$D:$D, 'Analysis-School'!T$2)</f>
        <v>776</v>
      </c>
      <c r="U61" s="396">
        <f>SUMIFS('Forecast Summary'!$BA:$BA,'Forecast Summary'!$A:$A, 'Analysis-School'!$A61,'Forecast Summary'!$C:$C, 'Analysis-School'!U$4,'Forecast Summary'!$D:$D, 'Analysis-School'!U$2)</f>
        <v>811</v>
      </c>
      <c r="V61" s="396">
        <v>789.9391127931392</v>
      </c>
      <c r="W61" s="396">
        <f>SUMIFS('Forecast Summary'!$BA:$BA,'Forecast Summary'!$A:$A, 'Analysis-School'!$A61,'Forecast Summary'!$C:$C, 'Analysis-School'!W$4,'Forecast Summary'!$D:$D, 'Analysis-School'!W$2)</f>
        <v>811</v>
      </c>
      <c r="X61" s="396">
        <v>778.93561834589332</v>
      </c>
      <c r="Y61" s="397">
        <f>SUMIFS('Forecast Summary'!$BA:$BA,'Forecast Summary'!$A:$A, 'Analysis-School'!$A61,'Forecast Summary'!$C:$C, 'Analysis-School'!Y$4,'Forecast Summary'!$D:$D, 'Analysis-School'!Y$2)</f>
        <v>818</v>
      </c>
      <c r="Z61" s="491">
        <f t="shared" ref="Z61:Z110" si="24">(Y61/U61-1)</f>
        <v>8.6313193588163362E-3</v>
      </c>
      <c r="AB61" s="395" t="s">
        <v>1886</v>
      </c>
      <c r="AC61" s="396">
        <f>SUMIFS('Forecast Summary'!$BM:$BM,'Forecast Summary'!$A:$A, 'Analysis-School'!$A61,'Forecast Summary'!$C:$C, 'Analysis-School'!AC$4,'Forecast Summary'!$D:$D, 'Analysis-School'!AC$2)</f>
        <v>0</v>
      </c>
      <c r="AD61" s="396">
        <f>SUMIFS('Forecast Summary'!$BM:$BM,'Forecast Summary'!$A:$A, 'Analysis-School'!$A61,'Forecast Summary'!$C:$C, 'Analysis-School'!AD$4,'Forecast Summary'!$D:$D, 'Analysis-School'!AD$2)</f>
        <v>0</v>
      </c>
      <c r="AE61" s="396">
        <f>SUMIFS('Forecast Summary'!$BM:$BM,'Forecast Summary'!$A:$A, 'Analysis-School'!$A61,'Forecast Summary'!$C:$C, 'Analysis-School'!AE$4,'Forecast Summary'!$D:$D, 'Analysis-School'!AE$2)</f>
        <v>0</v>
      </c>
      <c r="AF61" s="396">
        <f>SUMIFS('Forecast Summary'!$BM:$BM,'Forecast Summary'!$A:$A, 'Analysis-School'!$A61,'Forecast Summary'!$C:$C, 'Analysis-School'!AF$4,'Forecast Summary'!$D:$D, 'Analysis-School'!AF$2)</f>
        <v>0</v>
      </c>
      <c r="AG61" s="396">
        <f>SUMIFS('Forecast Summary'!$BM:$BM,'Forecast Summary'!$A:$A, 'Analysis-School'!$A61,'Forecast Summary'!$C:$C, 'Analysis-School'!AG$4,'Forecast Summary'!$D:$D, 'Analysis-School'!AG$2)</f>
        <v>0</v>
      </c>
      <c r="AH61" s="396">
        <f>SUMIFS('Forecast Summary'!$BM:$BM,'Forecast Summary'!$A:$A, 'Analysis-School'!$A61,'Forecast Summary'!$C:$C, 'Analysis-School'!AH$4,'Forecast Summary'!$D:$D, 'Analysis-School'!AH$2)</f>
        <v>0</v>
      </c>
      <c r="AI61" s="396">
        <v>0</v>
      </c>
      <c r="AJ61" s="396">
        <f>SUMIFS('Forecast Summary'!$BM:$BM,'Forecast Summary'!$A:$A, 'Analysis-School'!$A61,'Forecast Summary'!$C:$C, 'Analysis-School'!AJ$4,'Forecast Summary'!$D:$D, 'Analysis-School'!AJ$2)</f>
        <v>0</v>
      </c>
      <c r="AK61" s="396">
        <v>0</v>
      </c>
      <c r="AL61" s="397">
        <f>SUMIFS('Forecast Summary'!$BM:$BM,'Forecast Summary'!$A:$A, 'Analysis-School'!$A61,'Forecast Summary'!$C:$C, 'Analysis-School'!AL$4,'Forecast Summary'!$D:$D, 'Analysis-School'!AL$2)</f>
        <v>0</v>
      </c>
      <c r="AM61" s="491" t="str">
        <f t="shared" si="23"/>
        <v>NA</v>
      </c>
    </row>
    <row r="62" spans="1:39">
      <c r="A62" s="18" t="s">
        <v>50</v>
      </c>
      <c r="B62" s="390" t="s">
        <v>1887</v>
      </c>
      <c r="C62" s="391">
        <f>SUMIFS('Forecast Summary'!$AC:$AC,'Forecast Summary'!$A:$A, 'Analysis-School'!$A62,'Forecast Summary'!$C:$C, 'Analysis-School'!C$4,'Forecast Summary'!$D:$D, 'Analysis-School'!C$2)</f>
        <v>928</v>
      </c>
      <c r="D62" s="391">
        <f>SUMIFS('Forecast Summary'!$AC:$AC,'Forecast Summary'!$A:$A, 'Analysis-School'!$A62,'Forecast Summary'!$C:$C, 'Analysis-School'!D$4,'Forecast Summary'!$D:$D, 'Analysis-School'!D$2)</f>
        <v>984</v>
      </c>
      <c r="E62" s="391">
        <f>SUMIFS('Forecast Summary'!$AC:$AC,'Forecast Summary'!$A:$A, 'Analysis-School'!$A62,'Forecast Summary'!$C:$C, 'Analysis-School'!E$4,'Forecast Summary'!$D:$D, 'Analysis-School'!E$2)</f>
        <v>899</v>
      </c>
      <c r="F62" s="391">
        <f>SUMIFS('Forecast Summary'!$AC:$AC,'Forecast Summary'!$A:$A, 'Analysis-School'!$A62,'Forecast Summary'!$C:$C, 'Analysis-School'!F$4,'Forecast Summary'!$D:$D, 'Analysis-School'!F$2)</f>
        <v>941</v>
      </c>
      <c r="G62" s="391">
        <f>SUMIFS('Forecast Summary'!$AC:$AC,'Forecast Summary'!$A:$A, 'Analysis-School'!$A62,'Forecast Summary'!$C:$C, 'Analysis-School'!G$4,'Forecast Summary'!$D:$D, 'Analysis-School'!G$2)</f>
        <v>961</v>
      </c>
      <c r="H62" s="391">
        <f>SUMIFS('Forecast Summary'!$AC:$AC,'Forecast Summary'!$A:$A, 'Analysis-School'!$A62,'Forecast Summary'!$C:$C, 'Analysis-School'!H$4,'Forecast Summary'!$D:$D, 'Analysis-School'!H$2)</f>
        <v>977</v>
      </c>
      <c r="I62" s="391">
        <v>962.49856700425528</v>
      </c>
      <c r="J62" s="391">
        <f>SUMIFS('Forecast Summary'!$AC:$AC,'Forecast Summary'!$A:$A, 'Analysis-School'!$A62,'Forecast Summary'!$C:$C, 'Analysis-School'!J$4,'Forecast Summary'!$D:$D, 'Analysis-School'!J$2)</f>
        <v>977</v>
      </c>
      <c r="K62" s="391">
        <v>968.25274031328968</v>
      </c>
      <c r="L62" s="392">
        <f>SUMIFS('Forecast Summary'!$AC:$AC,'Forecast Summary'!$A:$A, 'Analysis-School'!$A62,'Forecast Summary'!$C:$C, 'Analysis-School'!L$4,'Forecast Summary'!$D:$D, 'Analysis-School'!L$2)</f>
        <v>953</v>
      </c>
      <c r="M62" s="393">
        <f t="shared" si="22"/>
        <v>-2.456499488229269E-2</v>
      </c>
      <c r="N62" s="394"/>
      <c r="O62" s="390" t="s">
        <v>1887</v>
      </c>
      <c r="P62" s="391">
        <f>SUMIFS('Forecast Summary'!$BA:$BA,'Forecast Summary'!$A:$A, 'Analysis-School'!$A62,'Forecast Summary'!$C:$C, 'Analysis-School'!P$4,'Forecast Summary'!$D:$D, 'Analysis-School'!P$2)</f>
        <v>1200</v>
      </c>
      <c r="Q62" s="391">
        <f>SUMIFS('Forecast Summary'!$BA:$BA,'Forecast Summary'!$A:$A, 'Analysis-School'!$A62,'Forecast Summary'!$C:$C, 'Analysis-School'!Q$4,'Forecast Summary'!$D:$D, 'Analysis-School'!Q$2)</f>
        <v>1470</v>
      </c>
      <c r="R62" s="391">
        <f>SUMIFS('Forecast Summary'!$BA:$BA,'Forecast Summary'!$A:$A, 'Analysis-School'!$A62,'Forecast Summary'!$C:$C, 'Analysis-School'!R$4,'Forecast Summary'!$D:$D, 'Analysis-School'!R$2)</f>
        <v>1297</v>
      </c>
      <c r="S62" s="391">
        <f>SUMIFS('Forecast Summary'!$BA:$BA,'Forecast Summary'!$A:$A, 'Analysis-School'!$A62,'Forecast Summary'!$C:$C, 'Analysis-School'!S$4,'Forecast Summary'!$D:$D, 'Analysis-School'!S$2)</f>
        <v>1455</v>
      </c>
      <c r="T62" s="391">
        <f>SUMIFS('Forecast Summary'!$BA:$BA,'Forecast Summary'!$A:$A, 'Analysis-School'!$A62,'Forecast Summary'!$C:$C, 'Analysis-School'!T$4,'Forecast Summary'!$D:$D, 'Analysis-School'!T$2)</f>
        <v>1357</v>
      </c>
      <c r="U62" s="391">
        <f>SUMIFS('Forecast Summary'!$BA:$BA,'Forecast Summary'!$A:$A, 'Analysis-School'!$A62,'Forecast Summary'!$C:$C, 'Analysis-School'!U$4,'Forecast Summary'!$D:$D, 'Analysis-School'!U$2)</f>
        <v>1287</v>
      </c>
      <c r="V62" s="391">
        <v>1317.438252017932</v>
      </c>
      <c r="W62" s="391">
        <f>SUMIFS('Forecast Summary'!$BA:$BA,'Forecast Summary'!$A:$A, 'Analysis-School'!$A62,'Forecast Summary'!$C:$C, 'Analysis-School'!W$4,'Forecast Summary'!$D:$D, 'Analysis-School'!W$2)</f>
        <v>1346</v>
      </c>
      <c r="X62" s="391">
        <v>1311.4818083297325</v>
      </c>
      <c r="Y62" s="392">
        <f>SUMIFS('Forecast Summary'!$BA:$BA,'Forecast Summary'!$A:$A, 'Analysis-School'!$A62,'Forecast Summary'!$C:$C, 'Analysis-School'!Y$4,'Forecast Summary'!$D:$D, 'Analysis-School'!Y$2)</f>
        <v>1346</v>
      </c>
      <c r="Z62" s="393">
        <f t="shared" si="24"/>
        <v>4.5843045843045882E-2</v>
      </c>
      <c r="AA62" s="394"/>
      <c r="AB62" s="390" t="s">
        <v>1887</v>
      </c>
      <c r="AC62" s="391">
        <f>SUMIFS('Forecast Summary'!$BM:$BM,'Forecast Summary'!$A:$A, 'Analysis-School'!$A62,'Forecast Summary'!$C:$C, 'Analysis-School'!AC$4,'Forecast Summary'!$D:$D, 'Analysis-School'!AC$2)</f>
        <v>0</v>
      </c>
      <c r="AD62" s="391">
        <f>SUMIFS('Forecast Summary'!$BM:$BM,'Forecast Summary'!$A:$A, 'Analysis-School'!$A62,'Forecast Summary'!$C:$C, 'Analysis-School'!AD$4,'Forecast Summary'!$D:$D, 'Analysis-School'!AD$2)</f>
        <v>0</v>
      </c>
      <c r="AE62" s="391">
        <f>SUMIFS('Forecast Summary'!$BM:$BM,'Forecast Summary'!$A:$A, 'Analysis-School'!$A62,'Forecast Summary'!$C:$C, 'Analysis-School'!AE$4,'Forecast Summary'!$D:$D, 'Analysis-School'!AE$2)</f>
        <v>0</v>
      </c>
      <c r="AF62" s="391">
        <f>SUMIFS('Forecast Summary'!$BM:$BM,'Forecast Summary'!$A:$A, 'Analysis-School'!$A62,'Forecast Summary'!$C:$C, 'Analysis-School'!AF$4,'Forecast Summary'!$D:$D, 'Analysis-School'!AF$2)</f>
        <v>0</v>
      </c>
      <c r="AG62" s="391">
        <f>SUMIFS('Forecast Summary'!$BM:$BM,'Forecast Summary'!$A:$A, 'Analysis-School'!$A62,'Forecast Summary'!$C:$C, 'Analysis-School'!AG$4,'Forecast Summary'!$D:$D, 'Analysis-School'!AG$2)</f>
        <v>0</v>
      </c>
      <c r="AH62" s="391">
        <f>SUMIFS('Forecast Summary'!$BM:$BM,'Forecast Summary'!$A:$A, 'Analysis-School'!$A62,'Forecast Summary'!$C:$C, 'Analysis-School'!AH$4,'Forecast Summary'!$D:$D, 'Analysis-School'!AH$2)</f>
        <v>0</v>
      </c>
      <c r="AI62" s="391">
        <v>0</v>
      </c>
      <c r="AJ62" s="391">
        <f>SUMIFS('Forecast Summary'!$BM:$BM,'Forecast Summary'!$A:$A, 'Analysis-School'!$A62,'Forecast Summary'!$C:$C, 'Analysis-School'!AJ$4,'Forecast Summary'!$D:$D, 'Analysis-School'!AJ$2)</f>
        <v>0</v>
      </c>
      <c r="AK62" s="391">
        <v>0</v>
      </c>
      <c r="AL62" s="392">
        <f>SUMIFS('Forecast Summary'!$BM:$BM,'Forecast Summary'!$A:$A, 'Analysis-School'!$A62,'Forecast Summary'!$C:$C, 'Analysis-School'!AL$4,'Forecast Summary'!$D:$D, 'Analysis-School'!AL$2)</f>
        <v>0</v>
      </c>
      <c r="AM62" s="393" t="str">
        <f t="shared" si="23"/>
        <v>NA</v>
      </c>
    </row>
    <row r="63" spans="1:39">
      <c r="A63" s="18" t="s">
        <v>53</v>
      </c>
      <c r="B63" s="395" t="s">
        <v>1748</v>
      </c>
      <c r="C63" s="396">
        <f>SUMIFS('Forecast Summary'!$AC:$AC,'Forecast Summary'!$A:$A, 'Analysis-School'!$A63,'Forecast Summary'!$C:$C, 'Analysis-School'!C$4,'Forecast Summary'!$D:$D, 'Analysis-School'!C$2)</f>
        <v>575</v>
      </c>
      <c r="D63" s="396">
        <f>SUMIFS('Forecast Summary'!$AC:$AC,'Forecast Summary'!$A:$A, 'Analysis-School'!$A63,'Forecast Summary'!$C:$C, 'Analysis-School'!D$4,'Forecast Summary'!$D:$D, 'Analysis-School'!D$2)</f>
        <v>420</v>
      </c>
      <c r="E63" s="396">
        <f>SUMIFS('Forecast Summary'!$AC:$AC,'Forecast Summary'!$A:$A, 'Analysis-School'!$A63,'Forecast Summary'!$C:$C, 'Analysis-School'!E$4,'Forecast Summary'!$D:$D, 'Analysis-School'!E$2)</f>
        <v>306</v>
      </c>
      <c r="F63" s="396">
        <f>SUMIFS('Forecast Summary'!$AC:$AC,'Forecast Summary'!$A:$A, 'Analysis-School'!$A63,'Forecast Summary'!$C:$C, 'Analysis-School'!F$4,'Forecast Summary'!$D:$D, 'Analysis-School'!F$2)</f>
        <v>432</v>
      </c>
      <c r="G63" s="396">
        <f>SUMIFS('Forecast Summary'!$AC:$AC,'Forecast Summary'!$A:$A, 'Analysis-School'!$A63,'Forecast Summary'!$C:$C, 'Analysis-School'!G$4,'Forecast Summary'!$D:$D, 'Analysis-School'!G$2)</f>
        <v>349</v>
      </c>
      <c r="H63" s="396">
        <f>SUMIFS('Forecast Summary'!$AC:$AC,'Forecast Summary'!$A:$A, 'Analysis-School'!$A63,'Forecast Summary'!$C:$C, 'Analysis-School'!H$4,'Forecast Summary'!$D:$D, 'Analysis-School'!H$2)</f>
        <v>458</v>
      </c>
      <c r="I63" s="396">
        <v>435.09999999999997</v>
      </c>
      <c r="J63" s="396">
        <f>SUMIFS('Forecast Summary'!$AC:$AC,'Forecast Summary'!$A:$A, 'Analysis-School'!$A63,'Forecast Summary'!$C:$C, 'Analysis-School'!J$4,'Forecast Summary'!$D:$D, 'Analysis-School'!J$2)</f>
        <v>475</v>
      </c>
      <c r="K63" s="396">
        <v>415.33588922498683</v>
      </c>
      <c r="L63" s="397">
        <f>SUMIFS('Forecast Summary'!$AC:$AC,'Forecast Summary'!$A:$A, 'Analysis-School'!$A63,'Forecast Summary'!$C:$C, 'Analysis-School'!L$4,'Forecast Summary'!$D:$D, 'Analysis-School'!L$2)</f>
        <v>451.25</v>
      </c>
      <c r="M63" s="398">
        <f t="shared" si="22"/>
        <v>-1.4737991266375539E-2</v>
      </c>
      <c r="O63" s="395" t="s">
        <v>1748</v>
      </c>
      <c r="P63" s="396">
        <f>SUMIFS('Forecast Summary'!$BA:$BA,'Forecast Summary'!$A:$A, 'Analysis-School'!$A63,'Forecast Summary'!$C:$C, 'Analysis-School'!P$4,'Forecast Summary'!$D:$D, 'Analysis-School'!P$2)</f>
        <v>367</v>
      </c>
      <c r="Q63" s="396">
        <f>SUMIFS('Forecast Summary'!$BA:$BA,'Forecast Summary'!$A:$A, 'Analysis-School'!$A63,'Forecast Summary'!$C:$C, 'Analysis-School'!Q$4,'Forecast Summary'!$D:$D, 'Analysis-School'!Q$2)</f>
        <v>426</v>
      </c>
      <c r="R63" s="396">
        <f>SUMIFS('Forecast Summary'!$BA:$BA,'Forecast Summary'!$A:$A, 'Analysis-School'!$A63,'Forecast Summary'!$C:$C, 'Analysis-School'!R$4,'Forecast Summary'!$D:$D, 'Analysis-School'!R$2)</f>
        <v>452</v>
      </c>
      <c r="S63" s="396">
        <f>SUMIFS('Forecast Summary'!$BA:$BA,'Forecast Summary'!$A:$A, 'Analysis-School'!$A63,'Forecast Summary'!$C:$C, 'Analysis-School'!S$4,'Forecast Summary'!$D:$D, 'Analysis-School'!S$2)</f>
        <v>398</v>
      </c>
      <c r="T63" s="396">
        <f>SUMIFS('Forecast Summary'!$BA:$BA,'Forecast Summary'!$A:$A, 'Analysis-School'!$A63,'Forecast Summary'!$C:$C, 'Analysis-School'!T$4,'Forecast Summary'!$D:$D, 'Analysis-School'!T$2)</f>
        <v>425</v>
      </c>
      <c r="U63" s="396">
        <f>SUMIFS('Forecast Summary'!$BA:$BA,'Forecast Summary'!$A:$A, 'Analysis-School'!$A63,'Forecast Summary'!$C:$C, 'Analysis-School'!U$4,'Forecast Summary'!$D:$D, 'Analysis-School'!U$2)</f>
        <v>462</v>
      </c>
      <c r="V63" s="396">
        <v>450.42000301427936</v>
      </c>
      <c r="W63" s="396">
        <f>SUMIFS('Forecast Summary'!$BA:$BA,'Forecast Summary'!$A:$A, 'Analysis-School'!$A63,'Forecast Summary'!$C:$C, 'Analysis-School'!W$4,'Forecast Summary'!$D:$D, 'Analysis-School'!W$2)</f>
        <v>543</v>
      </c>
      <c r="X63" s="396">
        <v>459.81384641214288</v>
      </c>
      <c r="Y63" s="397">
        <f>SUMIFS('Forecast Summary'!$BA:$BA,'Forecast Summary'!$A:$A, 'Analysis-School'!$A63,'Forecast Summary'!$C:$C, 'Analysis-School'!Y$4,'Forecast Summary'!$D:$D, 'Analysis-School'!Y$2)</f>
        <v>547</v>
      </c>
      <c r="Z63" s="398">
        <f t="shared" si="24"/>
        <v>0.18398268398268391</v>
      </c>
      <c r="AB63" s="395" t="s">
        <v>1748</v>
      </c>
      <c r="AC63" s="396">
        <f>SUMIFS('Forecast Summary'!$BM:$BM,'Forecast Summary'!$A:$A, 'Analysis-School'!$A63,'Forecast Summary'!$C:$C, 'Analysis-School'!AC$4,'Forecast Summary'!$D:$D, 'Analysis-School'!AC$2)</f>
        <v>0</v>
      </c>
      <c r="AD63" s="396">
        <f>SUMIFS('Forecast Summary'!$BM:$BM,'Forecast Summary'!$A:$A, 'Analysis-School'!$A63,'Forecast Summary'!$C:$C, 'Analysis-School'!AD$4,'Forecast Summary'!$D:$D, 'Analysis-School'!AD$2)</f>
        <v>0</v>
      </c>
      <c r="AE63" s="396">
        <f>SUMIFS('Forecast Summary'!$BM:$BM,'Forecast Summary'!$A:$A, 'Analysis-School'!$A63,'Forecast Summary'!$C:$C, 'Analysis-School'!AE$4,'Forecast Summary'!$D:$D, 'Analysis-School'!AE$2)</f>
        <v>0</v>
      </c>
      <c r="AF63" s="396">
        <f>SUMIFS('Forecast Summary'!$BM:$BM,'Forecast Summary'!$A:$A, 'Analysis-School'!$A63,'Forecast Summary'!$C:$C, 'Analysis-School'!AF$4,'Forecast Summary'!$D:$D, 'Analysis-School'!AF$2)</f>
        <v>0</v>
      </c>
      <c r="AG63" s="396">
        <f>SUMIFS('Forecast Summary'!$BM:$BM,'Forecast Summary'!$A:$A, 'Analysis-School'!$A63,'Forecast Summary'!$C:$C, 'Analysis-School'!AG$4,'Forecast Summary'!$D:$D, 'Analysis-School'!AG$2)</f>
        <v>0</v>
      </c>
      <c r="AH63" s="396">
        <f>SUMIFS('Forecast Summary'!$BM:$BM,'Forecast Summary'!$A:$A, 'Analysis-School'!$A63,'Forecast Summary'!$C:$C, 'Analysis-School'!AH$4,'Forecast Summary'!$D:$D, 'Analysis-School'!AH$2)</f>
        <v>0</v>
      </c>
      <c r="AI63" s="396">
        <v>0</v>
      </c>
      <c r="AJ63" s="396">
        <f>SUMIFS('Forecast Summary'!$BM:$BM,'Forecast Summary'!$A:$A, 'Analysis-School'!$A63,'Forecast Summary'!$C:$C, 'Analysis-School'!AJ$4,'Forecast Summary'!$D:$D, 'Analysis-School'!AJ$2)</f>
        <v>0</v>
      </c>
      <c r="AK63" s="396">
        <v>0</v>
      </c>
      <c r="AL63" s="397">
        <f>SUMIFS('Forecast Summary'!$BM:$BM,'Forecast Summary'!$A:$A, 'Analysis-School'!$A63,'Forecast Summary'!$C:$C, 'Analysis-School'!AL$4,'Forecast Summary'!$D:$D, 'Analysis-School'!AL$2)</f>
        <v>0</v>
      </c>
      <c r="AM63" s="398" t="str">
        <f t="shared" si="23"/>
        <v>NA</v>
      </c>
    </row>
    <row r="64" spans="1:39">
      <c r="A64" s="18" t="s">
        <v>55</v>
      </c>
      <c r="B64" s="390" t="s">
        <v>1750</v>
      </c>
      <c r="C64" s="391">
        <f>SUMIFS('Forecast Summary'!$AC:$AC,'Forecast Summary'!$A:$A, 'Analysis-School'!$A64,'Forecast Summary'!$C:$C, 'Analysis-School'!C$4,'Forecast Summary'!$D:$D, 'Analysis-School'!C$2)</f>
        <v>918</v>
      </c>
      <c r="D64" s="391">
        <f>SUMIFS('Forecast Summary'!$AC:$AC,'Forecast Summary'!$A:$A, 'Analysis-School'!$A64,'Forecast Summary'!$C:$C, 'Analysis-School'!D$4,'Forecast Summary'!$D:$D, 'Analysis-School'!D$2)</f>
        <v>1091</v>
      </c>
      <c r="E64" s="391">
        <f>SUMIFS('Forecast Summary'!$AC:$AC,'Forecast Summary'!$A:$A, 'Analysis-School'!$A64,'Forecast Summary'!$C:$C, 'Analysis-School'!E$4,'Forecast Summary'!$D:$D, 'Analysis-School'!E$2)</f>
        <v>1119</v>
      </c>
      <c r="F64" s="391">
        <f>SUMIFS('Forecast Summary'!$AC:$AC,'Forecast Summary'!$A:$A, 'Analysis-School'!$A64,'Forecast Summary'!$C:$C, 'Analysis-School'!F$4,'Forecast Summary'!$D:$D, 'Analysis-School'!F$2)</f>
        <v>1265</v>
      </c>
      <c r="G64" s="391">
        <f>SUMIFS('Forecast Summary'!$AC:$AC,'Forecast Summary'!$A:$A, 'Analysis-School'!$A64,'Forecast Summary'!$C:$C, 'Analysis-School'!G$4,'Forecast Summary'!$D:$D, 'Analysis-School'!G$2)</f>
        <v>1605</v>
      </c>
      <c r="H64" s="391">
        <f>SUMIFS('Forecast Summary'!$AC:$AC,'Forecast Summary'!$A:$A, 'Analysis-School'!$A64,'Forecast Summary'!$C:$C, 'Analysis-School'!H$4,'Forecast Summary'!$D:$D, 'Analysis-School'!H$2)</f>
        <v>1406</v>
      </c>
      <c r="I64" s="391">
        <v>1546.6000000000001</v>
      </c>
      <c r="J64" s="391">
        <f>SUMIFS('Forecast Summary'!$AC:$AC,'Forecast Summary'!$A:$A, 'Analysis-School'!$A64,'Forecast Summary'!$C:$C, 'Analysis-School'!J$4,'Forecast Summary'!$D:$D, 'Analysis-School'!J$2)</f>
        <v>1649</v>
      </c>
      <c r="K64" s="391">
        <v>1701.2600000000002</v>
      </c>
      <c r="L64" s="392">
        <f>SUMIFS('Forecast Summary'!$AC:$AC,'Forecast Summary'!$A:$A, 'Analysis-School'!$A64,'Forecast Summary'!$C:$C, 'Analysis-School'!L$4,'Forecast Summary'!$D:$D, 'Analysis-School'!L$2)</f>
        <v>1653</v>
      </c>
      <c r="M64" s="393">
        <f t="shared" si="22"/>
        <v>0.17567567567567566</v>
      </c>
      <c r="N64" s="394"/>
      <c r="O64" s="390" t="s">
        <v>1750</v>
      </c>
      <c r="P64" s="391">
        <f>SUMIFS('Forecast Summary'!$BA:$BA,'Forecast Summary'!$A:$A, 'Analysis-School'!$A64,'Forecast Summary'!$C:$C, 'Analysis-School'!P$4,'Forecast Summary'!$D:$D, 'Analysis-School'!P$2)</f>
        <v>3413</v>
      </c>
      <c r="Q64" s="391">
        <f>SUMIFS('Forecast Summary'!$BA:$BA,'Forecast Summary'!$A:$A, 'Analysis-School'!$A64,'Forecast Summary'!$C:$C, 'Analysis-School'!Q$4,'Forecast Summary'!$D:$D, 'Analysis-School'!Q$2)</f>
        <v>4017</v>
      </c>
      <c r="R64" s="391">
        <f>SUMIFS('Forecast Summary'!$BA:$BA,'Forecast Summary'!$A:$A, 'Analysis-School'!$A64,'Forecast Summary'!$C:$C, 'Analysis-School'!R$4,'Forecast Summary'!$D:$D, 'Analysis-School'!R$2)</f>
        <v>4399</v>
      </c>
      <c r="S64" s="391">
        <f>SUMIFS('Forecast Summary'!$BA:$BA,'Forecast Summary'!$A:$A, 'Analysis-School'!$A64,'Forecast Summary'!$C:$C, 'Analysis-School'!S$4,'Forecast Summary'!$D:$D, 'Analysis-School'!S$2)</f>
        <v>4556</v>
      </c>
      <c r="T64" s="391">
        <f>SUMIFS('Forecast Summary'!$BA:$BA,'Forecast Summary'!$A:$A, 'Analysis-School'!$A64,'Forecast Summary'!$C:$C, 'Analysis-School'!T$4,'Forecast Summary'!$D:$D, 'Analysis-School'!T$2)</f>
        <v>4564</v>
      </c>
      <c r="U64" s="391">
        <f>SUMIFS('Forecast Summary'!$BA:$BA,'Forecast Summary'!$A:$A, 'Analysis-School'!$A64,'Forecast Summary'!$C:$C, 'Analysis-School'!U$4,'Forecast Summary'!$D:$D, 'Analysis-School'!U$2)</f>
        <v>4615</v>
      </c>
      <c r="V64" s="391">
        <v>4814.8179700411101</v>
      </c>
      <c r="W64" s="391">
        <f>SUMIFS('Forecast Summary'!$BA:$BA,'Forecast Summary'!$A:$A, 'Analysis-School'!$A64,'Forecast Summary'!$C:$C, 'Analysis-School'!W$4,'Forecast Summary'!$D:$D, 'Analysis-School'!W$2)</f>
        <v>4941</v>
      </c>
      <c r="X64" s="391">
        <v>5014.3053093948884</v>
      </c>
      <c r="Y64" s="392">
        <f>SUMIFS('Forecast Summary'!$BA:$BA,'Forecast Summary'!$A:$A, 'Analysis-School'!$A64,'Forecast Summary'!$C:$C, 'Analysis-School'!Y$4,'Forecast Summary'!$D:$D, 'Analysis-School'!Y$2)</f>
        <v>4941</v>
      </c>
      <c r="Z64" s="393">
        <f t="shared" si="24"/>
        <v>7.0639219934994557E-2</v>
      </c>
      <c r="AA64" s="394"/>
      <c r="AB64" s="390" t="s">
        <v>1750</v>
      </c>
      <c r="AC64" s="391">
        <f>SUMIFS('Forecast Summary'!$BM:$BM,'Forecast Summary'!$A:$A, 'Analysis-School'!$A64,'Forecast Summary'!$C:$C, 'Analysis-School'!AC$4,'Forecast Summary'!$D:$D, 'Analysis-School'!AC$2)</f>
        <v>0</v>
      </c>
      <c r="AD64" s="391">
        <f>SUMIFS('Forecast Summary'!$BM:$BM,'Forecast Summary'!$A:$A, 'Analysis-School'!$A64,'Forecast Summary'!$C:$C, 'Analysis-School'!AD$4,'Forecast Summary'!$D:$D, 'Analysis-School'!AD$2)</f>
        <v>23</v>
      </c>
      <c r="AE64" s="391">
        <f>SUMIFS('Forecast Summary'!$BM:$BM,'Forecast Summary'!$A:$A, 'Analysis-School'!$A64,'Forecast Summary'!$C:$C, 'Analysis-School'!AE$4,'Forecast Summary'!$D:$D, 'Analysis-School'!AE$2)</f>
        <v>38</v>
      </c>
      <c r="AF64" s="391">
        <f>SUMIFS('Forecast Summary'!$BM:$BM,'Forecast Summary'!$A:$A, 'Analysis-School'!$A64,'Forecast Summary'!$C:$C, 'Analysis-School'!AF$4,'Forecast Summary'!$D:$D, 'Analysis-School'!AF$2)</f>
        <v>46</v>
      </c>
      <c r="AG64" s="391">
        <f>SUMIFS('Forecast Summary'!$BM:$BM,'Forecast Summary'!$A:$A, 'Analysis-School'!$A64,'Forecast Summary'!$C:$C, 'Analysis-School'!AG$4,'Forecast Summary'!$D:$D, 'Analysis-School'!AG$2)</f>
        <v>63</v>
      </c>
      <c r="AH64" s="391">
        <f>SUMIFS('Forecast Summary'!$BM:$BM,'Forecast Summary'!$A:$A, 'Analysis-School'!$A64,'Forecast Summary'!$C:$C, 'Analysis-School'!AH$4,'Forecast Summary'!$D:$D, 'Analysis-School'!AH$2)</f>
        <v>76</v>
      </c>
      <c r="AI64" s="391">
        <v>83.600000000000009</v>
      </c>
      <c r="AJ64" s="391">
        <f>SUMIFS('Forecast Summary'!$BM:$BM,'Forecast Summary'!$A:$A, 'Analysis-School'!$A64,'Forecast Summary'!$C:$C, 'Analysis-School'!AJ$4,'Forecast Summary'!$D:$D, 'Analysis-School'!AJ$2)</f>
        <v>90</v>
      </c>
      <c r="AK64" s="391">
        <v>91.960000000000022</v>
      </c>
      <c r="AL64" s="392">
        <f>SUMIFS('Forecast Summary'!$BM:$BM,'Forecast Summary'!$A:$A, 'Analysis-School'!$A64,'Forecast Summary'!$C:$C, 'Analysis-School'!AL$4,'Forecast Summary'!$D:$D, 'Analysis-School'!AL$2)</f>
        <v>90</v>
      </c>
      <c r="AM64" s="393">
        <f t="shared" si="23"/>
        <v>0.18421052631578938</v>
      </c>
    </row>
    <row r="65" spans="1:39">
      <c r="A65" s="18" t="s">
        <v>57</v>
      </c>
      <c r="B65" s="395" t="s">
        <v>1930</v>
      </c>
      <c r="C65" s="396">
        <f>SUMIFS('Forecast Summary'!$AC:$AC,'Forecast Summary'!$A:$A, 'Analysis-School'!$A65,'Forecast Summary'!$C:$C, 'Analysis-School'!C$4,'Forecast Summary'!$D:$D, 'Analysis-School'!C$2)</f>
        <v>293</v>
      </c>
      <c r="D65" s="396">
        <f>SUMIFS('Forecast Summary'!$AC:$AC,'Forecast Summary'!$A:$A, 'Analysis-School'!$A65,'Forecast Summary'!$C:$C, 'Analysis-School'!D$4,'Forecast Summary'!$D:$D, 'Analysis-School'!D$2)</f>
        <v>283</v>
      </c>
      <c r="E65" s="396">
        <f>SUMIFS('Forecast Summary'!$AC:$AC,'Forecast Summary'!$A:$A, 'Analysis-School'!$A65,'Forecast Summary'!$C:$C, 'Analysis-School'!E$4,'Forecast Summary'!$D:$D, 'Analysis-School'!E$2)</f>
        <v>209</v>
      </c>
      <c r="F65" s="396">
        <f>SUMIFS('Forecast Summary'!$AC:$AC,'Forecast Summary'!$A:$A, 'Analysis-School'!$A65,'Forecast Summary'!$C:$C, 'Analysis-School'!F$4,'Forecast Summary'!$D:$D, 'Analysis-School'!F$2)</f>
        <v>202</v>
      </c>
      <c r="G65" s="396">
        <f>SUMIFS('Forecast Summary'!$AC:$AC,'Forecast Summary'!$A:$A, 'Analysis-School'!$A65,'Forecast Summary'!$C:$C, 'Analysis-School'!G$4,'Forecast Summary'!$D:$D, 'Analysis-School'!G$2)</f>
        <v>276</v>
      </c>
      <c r="H65" s="396">
        <f>SUMIFS('Forecast Summary'!$AC:$AC,'Forecast Summary'!$A:$A, 'Analysis-School'!$A65,'Forecast Summary'!$C:$C, 'Analysis-School'!H$4,'Forecast Summary'!$D:$D, 'Analysis-School'!H$2)</f>
        <v>250</v>
      </c>
      <c r="I65" s="396">
        <v>241.77130795930645</v>
      </c>
      <c r="J65" s="396">
        <f>SUMIFS('Forecast Summary'!$AC:$AC,'Forecast Summary'!$A:$A, 'Analysis-School'!$A65,'Forecast Summary'!$C:$C, 'Analysis-School'!J$4,'Forecast Summary'!$D:$D, 'Analysis-School'!J$2)</f>
        <v>305</v>
      </c>
      <c r="K65" s="396">
        <v>237.24678696088327</v>
      </c>
      <c r="L65" s="397">
        <f>SUMIFS('Forecast Summary'!$AC:$AC,'Forecast Summary'!$A:$A, 'Analysis-School'!$A65,'Forecast Summary'!$C:$C, 'Analysis-School'!L$4,'Forecast Summary'!$D:$D, 'Analysis-School'!L$2)</f>
        <v>289.75</v>
      </c>
      <c r="M65" s="398">
        <f t="shared" si="22"/>
        <v>0.15900000000000003</v>
      </c>
      <c r="O65" s="395" t="s">
        <v>1930</v>
      </c>
      <c r="P65" s="396">
        <f>SUMIFS('Forecast Summary'!$BA:$BA,'Forecast Summary'!$A:$A, 'Analysis-School'!$A65,'Forecast Summary'!$C:$C, 'Analysis-School'!P$4,'Forecast Summary'!$D:$D, 'Analysis-School'!P$2)</f>
        <v>1998</v>
      </c>
      <c r="Q65" s="396">
        <f>SUMIFS('Forecast Summary'!$BA:$BA,'Forecast Summary'!$A:$A, 'Analysis-School'!$A65,'Forecast Summary'!$C:$C, 'Analysis-School'!Q$4,'Forecast Summary'!$D:$D, 'Analysis-School'!Q$2)</f>
        <v>1405</v>
      </c>
      <c r="R65" s="396">
        <f>SUMIFS('Forecast Summary'!$BA:$BA,'Forecast Summary'!$A:$A, 'Analysis-School'!$A65,'Forecast Summary'!$C:$C, 'Analysis-School'!R$4,'Forecast Summary'!$D:$D, 'Analysis-School'!R$2)</f>
        <v>2326</v>
      </c>
      <c r="S65" s="396">
        <f>SUMIFS('Forecast Summary'!$BA:$BA,'Forecast Summary'!$A:$A, 'Analysis-School'!$A65,'Forecast Summary'!$C:$C, 'Analysis-School'!S$4,'Forecast Summary'!$D:$D, 'Analysis-School'!S$2)</f>
        <v>2280</v>
      </c>
      <c r="T65" s="396">
        <f>SUMIFS('Forecast Summary'!$BA:$BA,'Forecast Summary'!$A:$A, 'Analysis-School'!$A65,'Forecast Summary'!$C:$C, 'Analysis-School'!T$4,'Forecast Summary'!$D:$D, 'Analysis-School'!T$2)</f>
        <v>1938</v>
      </c>
      <c r="U65" s="396">
        <f>SUMIFS('Forecast Summary'!$BA:$BA,'Forecast Summary'!$A:$A, 'Analysis-School'!$A65,'Forecast Summary'!$C:$C, 'Analysis-School'!U$4,'Forecast Summary'!$D:$D, 'Analysis-School'!U$2)</f>
        <v>2106</v>
      </c>
      <c r="V65" s="396">
        <v>2199.3640237632226</v>
      </c>
      <c r="W65" s="396">
        <f>SUMIFS('Forecast Summary'!$BA:$BA,'Forecast Summary'!$A:$A, 'Analysis-School'!$A65,'Forecast Summary'!$C:$C, 'Analysis-School'!W$4,'Forecast Summary'!$D:$D, 'Analysis-School'!W$2)</f>
        <v>2179</v>
      </c>
      <c r="X65" s="396">
        <v>2228.7353542480819</v>
      </c>
      <c r="Y65" s="397">
        <f>SUMIFS('Forecast Summary'!$BA:$BA,'Forecast Summary'!$A:$A, 'Analysis-School'!$A65,'Forecast Summary'!$C:$C, 'Analysis-School'!Y$4,'Forecast Summary'!$D:$D, 'Analysis-School'!Y$2)</f>
        <v>2070.0499999999997</v>
      </c>
      <c r="Z65" s="398">
        <f t="shared" si="24"/>
        <v>-1.7070275403608837E-2</v>
      </c>
      <c r="AB65" s="395" t="s">
        <v>1930</v>
      </c>
      <c r="AC65" s="396">
        <f>SUMIFS('Forecast Summary'!$BM:$BM,'Forecast Summary'!$A:$A, 'Analysis-School'!$A65,'Forecast Summary'!$C:$C, 'Analysis-School'!AC$4,'Forecast Summary'!$D:$D, 'Analysis-School'!AC$2)</f>
        <v>0</v>
      </c>
      <c r="AD65" s="396">
        <f>SUMIFS('Forecast Summary'!$BM:$BM,'Forecast Summary'!$A:$A, 'Analysis-School'!$A65,'Forecast Summary'!$C:$C, 'Analysis-School'!AD$4,'Forecast Summary'!$D:$D, 'Analysis-School'!AD$2)</f>
        <v>0</v>
      </c>
      <c r="AE65" s="396">
        <f>SUMIFS('Forecast Summary'!$BM:$BM,'Forecast Summary'!$A:$A, 'Analysis-School'!$A65,'Forecast Summary'!$C:$C, 'Analysis-School'!AE$4,'Forecast Summary'!$D:$D, 'Analysis-School'!AE$2)</f>
        <v>0</v>
      </c>
      <c r="AF65" s="396">
        <f>SUMIFS('Forecast Summary'!$BM:$BM,'Forecast Summary'!$A:$A, 'Analysis-School'!$A65,'Forecast Summary'!$C:$C, 'Analysis-School'!AF$4,'Forecast Summary'!$D:$D, 'Analysis-School'!AF$2)</f>
        <v>0</v>
      </c>
      <c r="AG65" s="396">
        <f>SUMIFS('Forecast Summary'!$BM:$BM,'Forecast Summary'!$A:$A, 'Analysis-School'!$A65,'Forecast Summary'!$C:$C, 'Analysis-School'!AG$4,'Forecast Summary'!$D:$D, 'Analysis-School'!AG$2)</f>
        <v>0</v>
      </c>
      <c r="AH65" s="396">
        <f>SUMIFS('Forecast Summary'!$BM:$BM,'Forecast Summary'!$A:$A, 'Analysis-School'!$A65,'Forecast Summary'!$C:$C, 'Analysis-School'!AH$4,'Forecast Summary'!$D:$D, 'Analysis-School'!AH$2)</f>
        <v>0</v>
      </c>
      <c r="AI65" s="396">
        <v>0</v>
      </c>
      <c r="AJ65" s="396">
        <f>SUMIFS('Forecast Summary'!$BM:$BM,'Forecast Summary'!$A:$A, 'Analysis-School'!$A65,'Forecast Summary'!$C:$C, 'Analysis-School'!AJ$4,'Forecast Summary'!$D:$D, 'Analysis-School'!AJ$2)</f>
        <v>0</v>
      </c>
      <c r="AK65" s="396">
        <v>0</v>
      </c>
      <c r="AL65" s="397">
        <f>SUMIFS('Forecast Summary'!$BM:$BM,'Forecast Summary'!$A:$A, 'Analysis-School'!$A65,'Forecast Summary'!$C:$C, 'Analysis-School'!AL$4,'Forecast Summary'!$D:$D, 'Analysis-School'!AL$2)</f>
        <v>0</v>
      </c>
      <c r="AM65" s="398" t="str">
        <f t="shared" si="23"/>
        <v>NA</v>
      </c>
    </row>
    <row r="66" spans="1:39">
      <c r="A66" s="18" t="s">
        <v>59</v>
      </c>
      <c r="B66" s="390" t="s">
        <v>1752</v>
      </c>
      <c r="C66" s="391">
        <f>SUMIFS('Forecast Summary'!$AC:$AC,'Forecast Summary'!$A:$A, 'Analysis-School'!$A66,'Forecast Summary'!$C:$C, 'Analysis-School'!C$4,'Forecast Summary'!$D:$D, 'Analysis-School'!C$2)</f>
        <v>584</v>
      </c>
      <c r="D66" s="391">
        <f>SUMIFS('Forecast Summary'!$AC:$AC,'Forecast Summary'!$A:$A, 'Analysis-School'!$A66,'Forecast Summary'!$C:$C, 'Analysis-School'!D$4,'Forecast Summary'!$D:$D, 'Analysis-School'!D$2)</f>
        <v>528</v>
      </c>
      <c r="E66" s="391">
        <f>SUMIFS('Forecast Summary'!$AC:$AC,'Forecast Summary'!$A:$A, 'Analysis-School'!$A66,'Forecast Summary'!$C:$C, 'Analysis-School'!E$4,'Forecast Summary'!$D:$D, 'Analysis-School'!E$2)</f>
        <v>381</v>
      </c>
      <c r="F66" s="391">
        <f>SUMIFS('Forecast Summary'!$AC:$AC,'Forecast Summary'!$A:$A, 'Analysis-School'!$A66,'Forecast Summary'!$C:$C, 'Analysis-School'!F$4,'Forecast Summary'!$D:$D, 'Analysis-School'!F$2)</f>
        <v>337</v>
      </c>
      <c r="G66" s="391">
        <f>SUMIFS('Forecast Summary'!$AC:$AC,'Forecast Summary'!$A:$A, 'Analysis-School'!$A66,'Forecast Summary'!$C:$C, 'Analysis-School'!G$4,'Forecast Summary'!$D:$D, 'Analysis-School'!G$2)</f>
        <v>364</v>
      </c>
      <c r="H66" s="391">
        <f>SUMIFS('Forecast Summary'!$AC:$AC,'Forecast Summary'!$A:$A, 'Analysis-School'!$A66,'Forecast Summary'!$C:$C, 'Analysis-School'!H$4,'Forecast Summary'!$D:$D, 'Analysis-School'!H$2)</f>
        <v>542</v>
      </c>
      <c r="I66" s="391">
        <v>514.9</v>
      </c>
      <c r="J66" s="391">
        <f>SUMIFS('Forecast Summary'!$AC:$AC,'Forecast Summary'!$A:$A, 'Analysis-School'!$A66,'Forecast Summary'!$C:$C, 'Analysis-School'!J$4,'Forecast Summary'!$D:$D, 'Analysis-School'!J$2)</f>
        <v>354</v>
      </c>
      <c r="K66" s="391">
        <v>495.88339932936594</v>
      </c>
      <c r="L66" s="392">
        <f>SUMIFS('Forecast Summary'!$AC:$AC,'Forecast Summary'!$A:$A, 'Analysis-School'!$A66,'Forecast Summary'!$C:$C, 'Analysis-School'!L$4,'Forecast Summary'!$D:$D, 'Analysis-School'!L$2)</f>
        <v>389.40000000000003</v>
      </c>
      <c r="M66" s="393">
        <f t="shared" si="22"/>
        <v>-0.28154981549815494</v>
      </c>
      <c r="N66" s="394"/>
      <c r="O66" s="390" t="s">
        <v>1752</v>
      </c>
      <c r="P66" s="391">
        <f>SUMIFS('Forecast Summary'!$BA:$BA,'Forecast Summary'!$A:$A, 'Analysis-School'!$A66,'Forecast Summary'!$C:$C, 'Analysis-School'!P$4,'Forecast Summary'!$D:$D, 'Analysis-School'!P$2)</f>
        <v>623</v>
      </c>
      <c r="Q66" s="391">
        <f>SUMIFS('Forecast Summary'!$BA:$BA,'Forecast Summary'!$A:$A, 'Analysis-School'!$A66,'Forecast Summary'!$C:$C, 'Analysis-School'!Q$4,'Forecast Summary'!$D:$D, 'Analysis-School'!Q$2)</f>
        <v>553</v>
      </c>
      <c r="R66" s="391">
        <f>SUMIFS('Forecast Summary'!$BA:$BA,'Forecast Summary'!$A:$A, 'Analysis-School'!$A66,'Forecast Summary'!$C:$C, 'Analysis-School'!R$4,'Forecast Summary'!$D:$D, 'Analysis-School'!R$2)</f>
        <v>506</v>
      </c>
      <c r="S66" s="391">
        <f>SUMIFS('Forecast Summary'!$BA:$BA,'Forecast Summary'!$A:$A, 'Analysis-School'!$A66,'Forecast Summary'!$C:$C, 'Analysis-School'!S$4,'Forecast Summary'!$D:$D, 'Analysis-School'!S$2)</f>
        <v>433</v>
      </c>
      <c r="T66" s="391">
        <f>SUMIFS('Forecast Summary'!$BA:$BA,'Forecast Summary'!$A:$A, 'Analysis-School'!$A66,'Forecast Summary'!$C:$C, 'Analysis-School'!T$4,'Forecast Summary'!$D:$D, 'Analysis-School'!T$2)</f>
        <v>492</v>
      </c>
      <c r="U66" s="391">
        <f>SUMIFS('Forecast Summary'!$BA:$BA,'Forecast Summary'!$A:$A, 'Analysis-School'!$A66,'Forecast Summary'!$C:$C, 'Analysis-School'!U$4,'Forecast Summary'!$D:$D, 'Analysis-School'!U$2)</f>
        <v>554</v>
      </c>
      <c r="V66" s="391">
        <v>534.51364820595256</v>
      </c>
      <c r="W66" s="391">
        <f>SUMIFS('Forecast Summary'!$BA:$BA,'Forecast Summary'!$A:$A, 'Analysis-School'!$A66,'Forecast Summary'!$C:$C, 'Analysis-School'!W$4,'Forecast Summary'!$D:$D, 'Analysis-School'!W$2)</f>
        <v>452</v>
      </c>
      <c r="X66" s="391">
        <v>523.02492823438217</v>
      </c>
      <c r="Y66" s="392">
        <f>SUMIFS('Forecast Summary'!$BA:$BA,'Forecast Summary'!$A:$A, 'Analysis-School'!$A66,'Forecast Summary'!$C:$C, 'Analysis-School'!Y$4,'Forecast Summary'!$D:$D, 'Analysis-School'!Y$2)</f>
        <v>497.20000000000005</v>
      </c>
      <c r="Z66" s="393">
        <f t="shared" si="24"/>
        <v>-0.10252707581227427</v>
      </c>
      <c r="AA66" s="394"/>
      <c r="AB66" s="390" t="s">
        <v>1752</v>
      </c>
      <c r="AC66" s="391">
        <f>SUMIFS('Forecast Summary'!$BM:$BM,'Forecast Summary'!$A:$A, 'Analysis-School'!$A66,'Forecast Summary'!$C:$C, 'Analysis-School'!AC$4,'Forecast Summary'!$D:$D, 'Analysis-School'!AC$2)</f>
        <v>62</v>
      </c>
      <c r="AD66" s="391">
        <f>SUMIFS('Forecast Summary'!$BM:$BM,'Forecast Summary'!$A:$A, 'Analysis-School'!$A66,'Forecast Summary'!$C:$C, 'Analysis-School'!AD$4,'Forecast Summary'!$D:$D, 'Analysis-School'!AD$2)</f>
        <v>46</v>
      </c>
      <c r="AE66" s="391">
        <f>SUMIFS('Forecast Summary'!$BM:$BM,'Forecast Summary'!$A:$A, 'Analysis-School'!$A66,'Forecast Summary'!$C:$C, 'Analysis-School'!AE$4,'Forecast Summary'!$D:$D, 'Analysis-School'!AE$2)</f>
        <v>30</v>
      </c>
      <c r="AF66" s="391">
        <f>SUMIFS('Forecast Summary'!$BM:$BM,'Forecast Summary'!$A:$A, 'Analysis-School'!$A66,'Forecast Summary'!$C:$C, 'Analysis-School'!AF$4,'Forecast Summary'!$D:$D, 'Analysis-School'!AF$2)</f>
        <v>56</v>
      </c>
      <c r="AG66" s="391">
        <f>SUMIFS('Forecast Summary'!$BM:$BM,'Forecast Summary'!$A:$A, 'Analysis-School'!$A66,'Forecast Summary'!$C:$C, 'Analysis-School'!AG$4,'Forecast Summary'!$D:$D, 'Analysis-School'!AG$2)</f>
        <v>59</v>
      </c>
      <c r="AH66" s="391">
        <f>SUMIFS('Forecast Summary'!$BM:$BM,'Forecast Summary'!$A:$A, 'Analysis-School'!$A66,'Forecast Summary'!$C:$C, 'Analysis-School'!AH$4,'Forecast Summary'!$D:$D, 'Analysis-School'!AH$2)</f>
        <v>88</v>
      </c>
      <c r="AI66" s="391">
        <v>93.489790774021202</v>
      </c>
      <c r="AJ66" s="391">
        <f>SUMIFS('Forecast Summary'!$BM:$BM,'Forecast Summary'!$A:$A, 'Analysis-School'!$A66,'Forecast Summary'!$C:$C, 'Analysis-School'!AJ$4,'Forecast Summary'!$D:$D, 'Analysis-School'!AJ$2)</f>
        <v>86</v>
      </c>
      <c r="AK66" s="391">
        <v>101.09152103300309</v>
      </c>
      <c r="AL66" s="392">
        <f>SUMIFS('Forecast Summary'!$BM:$BM,'Forecast Summary'!$A:$A, 'Analysis-School'!$A66,'Forecast Summary'!$C:$C, 'Analysis-School'!AL$4,'Forecast Summary'!$D:$D, 'Analysis-School'!AL$2)</f>
        <v>86</v>
      </c>
      <c r="AM66" s="393">
        <f t="shared" si="23"/>
        <v>-2.2727272727272707E-2</v>
      </c>
    </row>
    <row r="67" spans="1:39">
      <c r="A67" s="18" t="s">
        <v>61</v>
      </c>
      <c r="B67" s="395" t="s">
        <v>1888</v>
      </c>
      <c r="C67" s="396">
        <f>SUMIFS('Forecast Summary'!$AC:$AC,'Forecast Summary'!$A:$A, 'Analysis-School'!$A67,'Forecast Summary'!$C:$C, 'Analysis-School'!C$4,'Forecast Summary'!$D:$D, 'Analysis-School'!C$2)</f>
        <v>546</v>
      </c>
      <c r="D67" s="396">
        <f>SUMIFS('Forecast Summary'!$AC:$AC,'Forecast Summary'!$A:$A, 'Analysis-School'!$A67,'Forecast Summary'!$C:$C, 'Analysis-School'!D$4,'Forecast Summary'!$D:$D, 'Analysis-School'!D$2)</f>
        <v>639</v>
      </c>
      <c r="E67" s="396">
        <f>SUMIFS('Forecast Summary'!$AC:$AC,'Forecast Summary'!$A:$A, 'Analysis-School'!$A67,'Forecast Summary'!$C:$C, 'Analysis-School'!E$4,'Forecast Summary'!$D:$D, 'Analysis-School'!E$2)</f>
        <v>561</v>
      </c>
      <c r="F67" s="396">
        <f>SUMIFS('Forecast Summary'!$AC:$AC,'Forecast Summary'!$A:$A, 'Analysis-School'!$A67,'Forecast Summary'!$C:$C, 'Analysis-School'!F$4,'Forecast Summary'!$D:$D, 'Analysis-School'!F$2)</f>
        <v>880</v>
      </c>
      <c r="G67" s="396">
        <f>SUMIFS('Forecast Summary'!$AC:$AC,'Forecast Summary'!$A:$A, 'Analysis-School'!$A67,'Forecast Summary'!$C:$C, 'Analysis-School'!G$4,'Forecast Summary'!$D:$D, 'Analysis-School'!G$2)</f>
        <v>690</v>
      </c>
      <c r="H67" s="396">
        <f>SUMIFS('Forecast Summary'!$AC:$AC,'Forecast Summary'!$A:$A, 'Analysis-School'!$A67,'Forecast Summary'!$C:$C, 'Analysis-School'!H$4,'Forecast Summary'!$D:$D, 'Analysis-School'!H$2)</f>
        <v>868</v>
      </c>
      <c r="I67" s="396">
        <v>901.33455369705496</v>
      </c>
      <c r="J67" s="396">
        <f>SUMIFS('Forecast Summary'!$AC:$AC,'Forecast Summary'!$A:$A, 'Analysis-School'!$A67,'Forecast Summary'!$C:$C, 'Analysis-School'!J$4,'Forecast Summary'!$D:$D, 'Analysis-School'!J$2)</f>
        <v>736</v>
      </c>
      <c r="K67" s="396">
        <v>960.55939625286703</v>
      </c>
      <c r="L67" s="397">
        <f>SUMIFS('Forecast Summary'!$AC:$AC,'Forecast Summary'!$A:$A, 'Analysis-School'!$A67,'Forecast Summary'!$C:$C, 'Analysis-School'!L$4,'Forecast Summary'!$D:$D, 'Analysis-School'!L$2)</f>
        <v>703</v>
      </c>
      <c r="M67" s="398">
        <f t="shared" si="22"/>
        <v>-0.19009216589861755</v>
      </c>
      <c r="O67" s="395" t="s">
        <v>1888</v>
      </c>
      <c r="P67" s="396">
        <f>SUMIFS('Forecast Summary'!$BA:$BA,'Forecast Summary'!$A:$A, 'Analysis-School'!$A67,'Forecast Summary'!$C:$C, 'Analysis-School'!P$4,'Forecast Summary'!$D:$D, 'Analysis-School'!P$2)</f>
        <v>1709</v>
      </c>
      <c r="Q67" s="396">
        <f>SUMIFS('Forecast Summary'!$BA:$BA,'Forecast Summary'!$A:$A, 'Analysis-School'!$A67,'Forecast Summary'!$C:$C, 'Analysis-School'!Q$4,'Forecast Summary'!$D:$D, 'Analysis-School'!Q$2)</f>
        <v>1843</v>
      </c>
      <c r="R67" s="396">
        <f>SUMIFS('Forecast Summary'!$BA:$BA,'Forecast Summary'!$A:$A, 'Analysis-School'!$A67,'Forecast Summary'!$C:$C, 'Analysis-School'!R$4,'Forecast Summary'!$D:$D, 'Analysis-School'!R$2)</f>
        <v>1318</v>
      </c>
      <c r="S67" s="396">
        <f>SUMIFS('Forecast Summary'!$BA:$BA,'Forecast Summary'!$A:$A, 'Analysis-School'!$A67,'Forecast Summary'!$C:$C, 'Analysis-School'!S$4,'Forecast Summary'!$D:$D, 'Analysis-School'!S$2)</f>
        <v>1436</v>
      </c>
      <c r="T67" s="396">
        <f>SUMIFS('Forecast Summary'!$BA:$BA,'Forecast Summary'!$A:$A, 'Analysis-School'!$A67,'Forecast Summary'!$C:$C, 'Analysis-School'!T$4,'Forecast Summary'!$D:$D, 'Analysis-School'!T$2)</f>
        <v>1219</v>
      </c>
      <c r="U67" s="396">
        <f>SUMIFS('Forecast Summary'!$BA:$BA,'Forecast Summary'!$A:$A, 'Analysis-School'!$A67,'Forecast Summary'!$C:$C, 'Analysis-School'!U$4,'Forecast Summary'!$D:$D, 'Analysis-School'!U$2)</f>
        <v>1284</v>
      </c>
      <c r="V67" s="396">
        <v>1219.8</v>
      </c>
      <c r="W67" s="396">
        <f>SUMIFS('Forecast Summary'!$BA:$BA,'Forecast Summary'!$A:$A, 'Analysis-School'!$A67,'Forecast Summary'!$C:$C, 'Analysis-School'!W$4,'Forecast Summary'!$D:$D, 'Analysis-School'!W$2)</f>
        <v>1126</v>
      </c>
      <c r="X67" s="396">
        <v>1158.81</v>
      </c>
      <c r="Y67" s="397">
        <f>SUMIFS('Forecast Summary'!$BA:$BA,'Forecast Summary'!$A:$A, 'Analysis-School'!$A67,'Forecast Summary'!$C:$C, 'Analysis-School'!Y$4,'Forecast Summary'!$D:$D, 'Analysis-School'!Y$2)</f>
        <v>1188</v>
      </c>
      <c r="Z67" s="398">
        <f t="shared" si="24"/>
        <v>-7.4766355140186924E-2</v>
      </c>
      <c r="AB67" s="395" t="s">
        <v>1888</v>
      </c>
      <c r="AC67" s="396">
        <f>SUMIFS('Forecast Summary'!$BM:$BM,'Forecast Summary'!$A:$A, 'Analysis-School'!$A67,'Forecast Summary'!$C:$C, 'Analysis-School'!AC$4,'Forecast Summary'!$D:$D, 'Analysis-School'!AC$2)</f>
        <v>0</v>
      </c>
      <c r="AD67" s="396">
        <f>SUMIFS('Forecast Summary'!$BM:$BM,'Forecast Summary'!$A:$A, 'Analysis-School'!$A67,'Forecast Summary'!$C:$C, 'Analysis-School'!AD$4,'Forecast Summary'!$D:$D, 'Analysis-School'!AD$2)</f>
        <v>0</v>
      </c>
      <c r="AE67" s="396">
        <f>SUMIFS('Forecast Summary'!$BM:$BM,'Forecast Summary'!$A:$A, 'Analysis-School'!$A67,'Forecast Summary'!$C:$C, 'Analysis-School'!AE$4,'Forecast Summary'!$D:$D, 'Analysis-School'!AE$2)</f>
        <v>0</v>
      </c>
      <c r="AF67" s="396">
        <f>SUMIFS('Forecast Summary'!$BM:$BM,'Forecast Summary'!$A:$A, 'Analysis-School'!$A67,'Forecast Summary'!$C:$C, 'Analysis-School'!AF$4,'Forecast Summary'!$D:$D, 'Analysis-School'!AF$2)</f>
        <v>0</v>
      </c>
      <c r="AG67" s="396">
        <f>SUMIFS('Forecast Summary'!$BM:$BM,'Forecast Summary'!$A:$A, 'Analysis-School'!$A67,'Forecast Summary'!$C:$C, 'Analysis-School'!AG$4,'Forecast Summary'!$D:$D, 'Analysis-School'!AG$2)</f>
        <v>0</v>
      </c>
      <c r="AH67" s="396">
        <f>SUMIFS('Forecast Summary'!$BM:$BM,'Forecast Summary'!$A:$A, 'Analysis-School'!$A67,'Forecast Summary'!$C:$C, 'Analysis-School'!AH$4,'Forecast Summary'!$D:$D, 'Analysis-School'!AH$2)</f>
        <v>0</v>
      </c>
      <c r="AI67" s="396">
        <v>0</v>
      </c>
      <c r="AJ67" s="396">
        <f>SUMIFS('Forecast Summary'!$BM:$BM,'Forecast Summary'!$A:$A, 'Analysis-School'!$A67,'Forecast Summary'!$C:$C, 'Analysis-School'!AJ$4,'Forecast Summary'!$D:$D, 'Analysis-School'!AJ$2)</f>
        <v>0</v>
      </c>
      <c r="AK67" s="396">
        <v>0</v>
      </c>
      <c r="AL67" s="397">
        <f>SUMIFS('Forecast Summary'!$BM:$BM,'Forecast Summary'!$A:$A, 'Analysis-School'!$A67,'Forecast Summary'!$C:$C, 'Analysis-School'!AL$4,'Forecast Summary'!$D:$D, 'Analysis-School'!AL$2)</f>
        <v>0</v>
      </c>
      <c r="AM67" s="398" t="str">
        <f t="shared" si="23"/>
        <v>NA</v>
      </c>
    </row>
    <row r="68" spans="1:39">
      <c r="A68" s="18" t="s">
        <v>63</v>
      </c>
      <c r="B68" s="390" t="s">
        <v>1931</v>
      </c>
      <c r="C68" s="391">
        <f>SUMIFS('Forecast Summary'!$AC:$AC,'Forecast Summary'!$A:$A, 'Analysis-School'!$A68,'Forecast Summary'!$C:$C, 'Analysis-School'!C$4,'Forecast Summary'!$D:$D, 'Analysis-School'!C$2)</f>
        <v>267</v>
      </c>
      <c r="D68" s="391">
        <f>SUMIFS('Forecast Summary'!$AC:$AC,'Forecast Summary'!$A:$A, 'Analysis-School'!$A68,'Forecast Summary'!$C:$C, 'Analysis-School'!D$4,'Forecast Summary'!$D:$D, 'Analysis-School'!D$2)</f>
        <v>257</v>
      </c>
      <c r="E68" s="391">
        <f>SUMIFS('Forecast Summary'!$AC:$AC,'Forecast Summary'!$A:$A, 'Analysis-School'!$A68,'Forecast Summary'!$C:$C, 'Analysis-School'!E$4,'Forecast Summary'!$D:$D, 'Analysis-School'!E$2)</f>
        <v>189</v>
      </c>
      <c r="F68" s="391">
        <f>SUMIFS('Forecast Summary'!$AC:$AC,'Forecast Summary'!$A:$A, 'Analysis-School'!$A68,'Forecast Summary'!$C:$C, 'Analysis-School'!F$4,'Forecast Summary'!$D:$D, 'Analysis-School'!F$2)</f>
        <v>231</v>
      </c>
      <c r="G68" s="391">
        <f>SUMIFS('Forecast Summary'!$AC:$AC,'Forecast Summary'!$A:$A, 'Analysis-School'!$A68,'Forecast Summary'!$C:$C, 'Analysis-School'!G$4,'Forecast Summary'!$D:$D, 'Analysis-School'!G$2)</f>
        <v>211</v>
      </c>
      <c r="H68" s="391">
        <f>SUMIFS('Forecast Summary'!$AC:$AC,'Forecast Summary'!$A:$A, 'Analysis-School'!$A68,'Forecast Summary'!$C:$C, 'Analysis-School'!H$4,'Forecast Summary'!$D:$D, 'Analysis-School'!H$2)</f>
        <v>200</v>
      </c>
      <c r="I68" s="391">
        <v>192.17118803648401</v>
      </c>
      <c r="J68" s="391">
        <f>SUMIFS('Forecast Summary'!$AC:$AC,'Forecast Summary'!$A:$A, 'Analysis-School'!$A68,'Forecast Summary'!$C:$C, 'Analysis-School'!J$4,'Forecast Summary'!$D:$D, 'Analysis-School'!J$2)</f>
        <v>183</v>
      </c>
      <c r="K68" s="391">
        <v>182.5626286346598</v>
      </c>
      <c r="L68" s="392">
        <f>SUMIFS('Forecast Summary'!$AC:$AC,'Forecast Summary'!$A:$A, 'Analysis-School'!$A68,'Forecast Summary'!$C:$C, 'Analysis-School'!L$4,'Forecast Summary'!$D:$D, 'Analysis-School'!L$2)</f>
        <v>195</v>
      </c>
      <c r="M68" s="393">
        <f t="shared" si="22"/>
        <v>-2.5000000000000022E-2</v>
      </c>
      <c r="N68" s="394"/>
      <c r="O68" s="390" t="s">
        <v>1931</v>
      </c>
      <c r="P68" s="391">
        <f>SUMIFS('Forecast Summary'!$BA:$BA,'Forecast Summary'!$A:$A, 'Analysis-School'!$A68,'Forecast Summary'!$C:$C, 'Analysis-School'!P$4,'Forecast Summary'!$D:$D, 'Analysis-School'!P$2)</f>
        <v>426</v>
      </c>
      <c r="Q68" s="391">
        <f>SUMIFS('Forecast Summary'!$BA:$BA,'Forecast Summary'!$A:$A, 'Analysis-School'!$A68,'Forecast Summary'!$C:$C, 'Analysis-School'!Q$4,'Forecast Summary'!$D:$D, 'Analysis-School'!Q$2)</f>
        <v>478</v>
      </c>
      <c r="R68" s="391">
        <f>SUMIFS('Forecast Summary'!$BA:$BA,'Forecast Summary'!$A:$A, 'Analysis-School'!$A68,'Forecast Summary'!$C:$C, 'Analysis-School'!R$4,'Forecast Summary'!$D:$D, 'Analysis-School'!R$2)</f>
        <v>431</v>
      </c>
      <c r="S68" s="391">
        <f>SUMIFS('Forecast Summary'!$BA:$BA,'Forecast Summary'!$A:$A, 'Analysis-School'!$A68,'Forecast Summary'!$C:$C, 'Analysis-School'!S$4,'Forecast Summary'!$D:$D, 'Analysis-School'!S$2)</f>
        <v>430</v>
      </c>
      <c r="T68" s="391">
        <f>SUMIFS('Forecast Summary'!$BA:$BA,'Forecast Summary'!$A:$A, 'Analysis-School'!$A68,'Forecast Summary'!$C:$C, 'Analysis-School'!T$4,'Forecast Summary'!$D:$D, 'Analysis-School'!T$2)</f>
        <v>420</v>
      </c>
      <c r="U68" s="391">
        <f>SUMIFS('Forecast Summary'!$BA:$BA,'Forecast Summary'!$A:$A, 'Analysis-School'!$A68,'Forecast Summary'!$C:$C, 'Analysis-School'!U$4,'Forecast Summary'!$D:$D, 'Analysis-School'!U$2)</f>
        <v>451</v>
      </c>
      <c r="V68" s="391">
        <v>437.65942201835281</v>
      </c>
      <c r="W68" s="391">
        <f>SUMIFS('Forecast Summary'!$BA:$BA,'Forecast Summary'!$A:$A, 'Analysis-School'!$A68,'Forecast Summary'!$C:$C, 'Analysis-School'!W$4,'Forecast Summary'!$D:$D, 'Analysis-School'!W$2)</f>
        <v>432</v>
      </c>
      <c r="X68" s="391">
        <v>439.93244110633367</v>
      </c>
      <c r="Y68" s="392">
        <f>SUMIFS('Forecast Summary'!$BA:$BA,'Forecast Summary'!$A:$A, 'Analysis-School'!$A68,'Forecast Summary'!$C:$C, 'Analysis-School'!Y$4,'Forecast Summary'!$D:$D, 'Analysis-School'!Y$2)</f>
        <v>438</v>
      </c>
      <c r="Z68" s="393">
        <f t="shared" si="24"/>
        <v>-2.8824833702882469E-2</v>
      </c>
      <c r="AA68" s="394"/>
      <c r="AB68" s="390" t="s">
        <v>1931</v>
      </c>
      <c r="AC68" s="391">
        <f>SUMIFS('Forecast Summary'!$BM:$BM,'Forecast Summary'!$A:$A, 'Analysis-School'!$A68,'Forecast Summary'!$C:$C, 'Analysis-School'!AC$4,'Forecast Summary'!$D:$D, 'Analysis-School'!AC$2)</f>
        <v>0</v>
      </c>
      <c r="AD68" s="391">
        <f>SUMIFS('Forecast Summary'!$BM:$BM,'Forecast Summary'!$A:$A, 'Analysis-School'!$A68,'Forecast Summary'!$C:$C, 'Analysis-School'!AD$4,'Forecast Summary'!$D:$D, 'Analysis-School'!AD$2)</f>
        <v>0</v>
      </c>
      <c r="AE68" s="391">
        <f>SUMIFS('Forecast Summary'!$BM:$BM,'Forecast Summary'!$A:$A, 'Analysis-School'!$A68,'Forecast Summary'!$C:$C, 'Analysis-School'!AE$4,'Forecast Summary'!$D:$D, 'Analysis-School'!AE$2)</f>
        <v>0</v>
      </c>
      <c r="AF68" s="391">
        <f>SUMIFS('Forecast Summary'!$BM:$BM,'Forecast Summary'!$A:$A, 'Analysis-School'!$A68,'Forecast Summary'!$C:$C, 'Analysis-School'!AF$4,'Forecast Summary'!$D:$D, 'Analysis-School'!AF$2)</f>
        <v>0</v>
      </c>
      <c r="AG68" s="391">
        <f>SUMIFS('Forecast Summary'!$BM:$BM,'Forecast Summary'!$A:$A, 'Analysis-School'!$A68,'Forecast Summary'!$C:$C, 'Analysis-School'!AG$4,'Forecast Summary'!$D:$D, 'Analysis-School'!AG$2)</f>
        <v>0</v>
      </c>
      <c r="AH68" s="391">
        <f>SUMIFS('Forecast Summary'!$BM:$BM,'Forecast Summary'!$A:$A, 'Analysis-School'!$A68,'Forecast Summary'!$C:$C, 'Analysis-School'!AH$4,'Forecast Summary'!$D:$D, 'Analysis-School'!AH$2)</f>
        <v>0</v>
      </c>
      <c r="AI68" s="391">
        <v>0</v>
      </c>
      <c r="AJ68" s="391">
        <f>SUMIFS('Forecast Summary'!$BM:$BM,'Forecast Summary'!$A:$A, 'Analysis-School'!$A68,'Forecast Summary'!$C:$C, 'Analysis-School'!AJ$4,'Forecast Summary'!$D:$D, 'Analysis-School'!AJ$2)</f>
        <v>0</v>
      </c>
      <c r="AK68" s="391">
        <v>0</v>
      </c>
      <c r="AL68" s="392">
        <f>SUMIFS('Forecast Summary'!$BM:$BM,'Forecast Summary'!$A:$A, 'Analysis-School'!$A68,'Forecast Summary'!$C:$C, 'Analysis-School'!AL$4,'Forecast Summary'!$D:$D, 'Analysis-School'!AL$2)</f>
        <v>0</v>
      </c>
      <c r="AM68" s="393" t="str">
        <f t="shared" si="23"/>
        <v>NA</v>
      </c>
    </row>
    <row r="69" spans="1:39">
      <c r="A69" s="18" t="s">
        <v>65</v>
      </c>
      <c r="B69" s="395" t="s">
        <v>1889</v>
      </c>
      <c r="C69" s="396">
        <f>SUMIFS('Forecast Summary'!$AC:$AC,'Forecast Summary'!$A:$A, 'Analysis-School'!$A69,'Forecast Summary'!$C:$C, 'Analysis-School'!C$4,'Forecast Summary'!$D:$D, 'Analysis-School'!C$2)</f>
        <v>142</v>
      </c>
      <c r="D69" s="396">
        <f>SUMIFS('Forecast Summary'!$AC:$AC,'Forecast Summary'!$A:$A, 'Analysis-School'!$A69,'Forecast Summary'!$C:$C, 'Analysis-School'!D$4,'Forecast Summary'!$D:$D, 'Analysis-School'!D$2)</f>
        <v>171</v>
      </c>
      <c r="E69" s="396">
        <f>SUMIFS('Forecast Summary'!$AC:$AC,'Forecast Summary'!$A:$A, 'Analysis-School'!$A69,'Forecast Summary'!$C:$C, 'Analysis-School'!E$4,'Forecast Summary'!$D:$D, 'Analysis-School'!E$2)</f>
        <v>156</v>
      </c>
      <c r="F69" s="396">
        <f>SUMIFS('Forecast Summary'!$AC:$AC,'Forecast Summary'!$A:$A, 'Analysis-School'!$A69,'Forecast Summary'!$C:$C, 'Analysis-School'!F$4,'Forecast Summary'!$D:$D, 'Analysis-School'!F$2)</f>
        <v>152</v>
      </c>
      <c r="G69" s="396">
        <f>SUMIFS('Forecast Summary'!$AC:$AC,'Forecast Summary'!$A:$A, 'Analysis-School'!$A69,'Forecast Summary'!$C:$C, 'Analysis-School'!G$4,'Forecast Summary'!$D:$D, 'Analysis-School'!G$2)</f>
        <v>139</v>
      </c>
      <c r="H69" s="396">
        <f>SUMIFS('Forecast Summary'!$AC:$AC,'Forecast Summary'!$A:$A, 'Analysis-School'!$A69,'Forecast Summary'!$C:$C, 'Analysis-School'!H$4,'Forecast Summary'!$D:$D, 'Analysis-School'!H$2)</f>
        <v>192</v>
      </c>
      <c r="I69" s="396">
        <v>182.39999999999998</v>
      </c>
      <c r="J69" s="396">
        <f>SUMIFS('Forecast Summary'!$AC:$AC,'Forecast Summary'!$A:$A, 'Analysis-School'!$A69,'Forecast Summary'!$C:$C, 'Analysis-School'!J$4,'Forecast Summary'!$D:$D, 'Analysis-School'!J$2)</f>
        <v>181</v>
      </c>
      <c r="K69" s="396">
        <v>173.27999999999997</v>
      </c>
      <c r="L69" s="397">
        <f>SUMIFS('Forecast Summary'!$AC:$AC,'Forecast Summary'!$A:$A, 'Analysis-School'!$A69,'Forecast Summary'!$C:$C, 'Analysis-School'!L$4,'Forecast Summary'!$D:$D, 'Analysis-School'!L$2)</f>
        <v>171.95</v>
      </c>
      <c r="M69" s="398">
        <f t="shared" si="22"/>
        <v>-0.10442708333333339</v>
      </c>
      <c r="O69" s="395" t="s">
        <v>1889</v>
      </c>
      <c r="P69" s="396">
        <f>SUMIFS('Forecast Summary'!$BA:$BA,'Forecast Summary'!$A:$A, 'Analysis-School'!$A69,'Forecast Summary'!$C:$C, 'Analysis-School'!P$4,'Forecast Summary'!$D:$D, 'Analysis-School'!P$2)</f>
        <v>159</v>
      </c>
      <c r="Q69" s="396">
        <f>SUMIFS('Forecast Summary'!$BA:$BA,'Forecast Summary'!$A:$A, 'Analysis-School'!$A69,'Forecast Summary'!$C:$C, 'Analysis-School'!Q$4,'Forecast Summary'!$D:$D, 'Analysis-School'!Q$2)</f>
        <v>171</v>
      </c>
      <c r="R69" s="396">
        <f>SUMIFS('Forecast Summary'!$BA:$BA,'Forecast Summary'!$A:$A, 'Analysis-School'!$A69,'Forecast Summary'!$C:$C, 'Analysis-School'!R$4,'Forecast Summary'!$D:$D, 'Analysis-School'!R$2)</f>
        <v>178</v>
      </c>
      <c r="S69" s="396">
        <f>SUMIFS('Forecast Summary'!$BA:$BA,'Forecast Summary'!$A:$A, 'Analysis-School'!$A69,'Forecast Summary'!$C:$C, 'Analysis-School'!S$4,'Forecast Summary'!$D:$D, 'Analysis-School'!S$2)</f>
        <v>178</v>
      </c>
      <c r="T69" s="396">
        <f>SUMIFS('Forecast Summary'!$BA:$BA,'Forecast Summary'!$A:$A, 'Analysis-School'!$A69,'Forecast Summary'!$C:$C, 'Analysis-School'!T$4,'Forecast Summary'!$D:$D, 'Analysis-School'!T$2)</f>
        <v>178</v>
      </c>
      <c r="U69" s="396">
        <f>SUMIFS('Forecast Summary'!$BA:$BA,'Forecast Summary'!$A:$A, 'Analysis-School'!$A69,'Forecast Summary'!$C:$C, 'Analysis-School'!U$4,'Forecast Summary'!$D:$D, 'Analysis-School'!U$2)</f>
        <v>137</v>
      </c>
      <c r="V69" s="396">
        <v>141.81818926979412</v>
      </c>
      <c r="W69" s="396">
        <f>SUMIFS('Forecast Summary'!$BA:$BA,'Forecast Summary'!$A:$A, 'Analysis-School'!$A69,'Forecast Summary'!$C:$C, 'Analysis-School'!W$4,'Forecast Summary'!$D:$D, 'Analysis-School'!W$2)</f>
        <v>143</v>
      </c>
      <c r="X69" s="396">
        <v>137.76433377643923</v>
      </c>
      <c r="Y69" s="397">
        <f>SUMIFS('Forecast Summary'!$BA:$BA,'Forecast Summary'!$A:$A, 'Analysis-School'!$A69,'Forecast Summary'!$C:$C, 'Analysis-School'!Y$4,'Forecast Summary'!$D:$D, 'Analysis-School'!Y$2)</f>
        <v>144</v>
      </c>
      <c r="Z69" s="398">
        <f t="shared" si="24"/>
        <v>5.1094890510948954E-2</v>
      </c>
      <c r="AB69" s="395" t="s">
        <v>1889</v>
      </c>
      <c r="AC69" s="396">
        <f>SUMIFS('Forecast Summary'!$BM:$BM,'Forecast Summary'!$A:$A, 'Analysis-School'!$A69,'Forecast Summary'!$C:$C, 'Analysis-School'!AC$4,'Forecast Summary'!$D:$D, 'Analysis-School'!AC$2)</f>
        <v>0</v>
      </c>
      <c r="AD69" s="396">
        <f>SUMIFS('Forecast Summary'!$BM:$BM,'Forecast Summary'!$A:$A, 'Analysis-School'!$A69,'Forecast Summary'!$C:$C, 'Analysis-School'!AD$4,'Forecast Summary'!$D:$D, 'Analysis-School'!AD$2)</f>
        <v>0</v>
      </c>
      <c r="AE69" s="396">
        <f>SUMIFS('Forecast Summary'!$BM:$BM,'Forecast Summary'!$A:$A, 'Analysis-School'!$A69,'Forecast Summary'!$C:$C, 'Analysis-School'!AE$4,'Forecast Summary'!$D:$D, 'Analysis-School'!AE$2)</f>
        <v>0</v>
      </c>
      <c r="AF69" s="396">
        <f>SUMIFS('Forecast Summary'!$BM:$BM,'Forecast Summary'!$A:$A, 'Analysis-School'!$A69,'Forecast Summary'!$C:$C, 'Analysis-School'!AF$4,'Forecast Summary'!$D:$D, 'Analysis-School'!AF$2)</f>
        <v>0</v>
      </c>
      <c r="AG69" s="396">
        <f>SUMIFS('Forecast Summary'!$BM:$BM,'Forecast Summary'!$A:$A, 'Analysis-School'!$A69,'Forecast Summary'!$C:$C, 'Analysis-School'!AG$4,'Forecast Summary'!$D:$D, 'Analysis-School'!AG$2)</f>
        <v>0</v>
      </c>
      <c r="AH69" s="396">
        <f>SUMIFS('Forecast Summary'!$BM:$BM,'Forecast Summary'!$A:$A, 'Analysis-School'!$A69,'Forecast Summary'!$C:$C, 'Analysis-School'!AH$4,'Forecast Summary'!$D:$D, 'Analysis-School'!AH$2)</f>
        <v>0</v>
      </c>
      <c r="AI69" s="396">
        <v>0</v>
      </c>
      <c r="AJ69" s="396">
        <f>SUMIFS('Forecast Summary'!$BM:$BM,'Forecast Summary'!$A:$A, 'Analysis-School'!$A69,'Forecast Summary'!$C:$C, 'Analysis-School'!AJ$4,'Forecast Summary'!$D:$D, 'Analysis-School'!AJ$2)</f>
        <v>0</v>
      </c>
      <c r="AK69" s="396">
        <v>0</v>
      </c>
      <c r="AL69" s="397">
        <f>SUMIFS('Forecast Summary'!$BM:$BM,'Forecast Summary'!$A:$A, 'Analysis-School'!$A69,'Forecast Summary'!$C:$C, 'Analysis-School'!AL$4,'Forecast Summary'!$D:$D, 'Analysis-School'!AL$2)</f>
        <v>0</v>
      </c>
      <c r="AM69" s="398" t="str">
        <f t="shared" si="23"/>
        <v>NA</v>
      </c>
    </row>
    <row r="70" spans="1:39">
      <c r="A70" s="18" t="s">
        <v>67</v>
      </c>
      <c r="B70" s="390" t="s">
        <v>1932</v>
      </c>
      <c r="C70" s="391">
        <f>SUMIFS('Forecast Summary'!$AC:$AC,'Forecast Summary'!$A:$A, 'Analysis-School'!$A70,'Forecast Summary'!$C:$C, 'Analysis-School'!C$4,'Forecast Summary'!$D:$D, 'Analysis-School'!C$2)</f>
        <v>484</v>
      </c>
      <c r="D70" s="391">
        <f>SUMIFS('Forecast Summary'!$AC:$AC,'Forecast Summary'!$A:$A, 'Analysis-School'!$A70,'Forecast Summary'!$C:$C, 'Analysis-School'!D$4,'Forecast Summary'!$D:$D, 'Analysis-School'!D$2)</f>
        <v>423</v>
      </c>
      <c r="E70" s="391">
        <f>SUMIFS('Forecast Summary'!$AC:$AC,'Forecast Summary'!$A:$A, 'Analysis-School'!$A70,'Forecast Summary'!$C:$C, 'Analysis-School'!E$4,'Forecast Summary'!$D:$D, 'Analysis-School'!E$2)</f>
        <v>543</v>
      </c>
      <c r="F70" s="391">
        <f>SUMIFS('Forecast Summary'!$AC:$AC,'Forecast Summary'!$A:$A, 'Analysis-School'!$A70,'Forecast Summary'!$C:$C, 'Analysis-School'!F$4,'Forecast Summary'!$D:$D, 'Analysis-School'!F$2)</f>
        <v>189</v>
      </c>
      <c r="G70" s="391">
        <f>SUMIFS('Forecast Summary'!$AC:$AC,'Forecast Summary'!$A:$A, 'Analysis-School'!$A70,'Forecast Summary'!$C:$C, 'Analysis-School'!G$4,'Forecast Summary'!$D:$D, 'Analysis-School'!G$2)</f>
        <v>131</v>
      </c>
      <c r="H70" s="391">
        <f>SUMIFS('Forecast Summary'!$AC:$AC,'Forecast Summary'!$A:$A, 'Analysis-School'!$A70,'Forecast Summary'!$C:$C, 'Analysis-School'!H$4,'Forecast Summary'!$D:$D, 'Analysis-School'!H$2)</f>
        <v>309</v>
      </c>
      <c r="I70" s="391">
        <v>293.55</v>
      </c>
      <c r="J70" s="391">
        <f>SUMIFS('Forecast Summary'!$AC:$AC,'Forecast Summary'!$A:$A, 'Analysis-School'!$A70,'Forecast Summary'!$C:$C, 'Analysis-School'!J$4,'Forecast Summary'!$D:$D, 'Analysis-School'!J$2)</f>
        <v>287</v>
      </c>
      <c r="K70" s="391">
        <v>278.8725</v>
      </c>
      <c r="L70" s="392">
        <f>SUMIFS('Forecast Summary'!$AC:$AC,'Forecast Summary'!$A:$A, 'Analysis-School'!$A70,'Forecast Summary'!$C:$C, 'Analysis-School'!L$4,'Forecast Summary'!$D:$D, 'Analysis-School'!L$2)</f>
        <v>315.70000000000005</v>
      </c>
      <c r="M70" s="393">
        <f t="shared" si="22"/>
        <v>2.1682847896440371E-2</v>
      </c>
      <c r="N70" s="394"/>
      <c r="O70" s="390" t="s">
        <v>1932</v>
      </c>
      <c r="P70" s="391">
        <f>SUMIFS('Forecast Summary'!$BA:$BA,'Forecast Summary'!$A:$A, 'Analysis-School'!$A70,'Forecast Summary'!$C:$C, 'Analysis-School'!P$4,'Forecast Summary'!$D:$D, 'Analysis-School'!P$2)</f>
        <v>403</v>
      </c>
      <c r="Q70" s="391">
        <f>SUMIFS('Forecast Summary'!$BA:$BA,'Forecast Summary'!$A:$A, 'Analysis-School'!$A70,'Forecast Summary'!$C:$C, 'Analysis-School'!Q$4,'Forecast Summary'!$D:$D, 'Analysis-School'!Q$2)</f>
        <v>399</v>
      </c>
      <c r="R70" s="391">
        <f>SUMIFS('Forecast Summary'!$BA:$BA,'Forecast Summary'!$A:$A, 'Analysis-School'!$A70,'Forecast Summary'!$C:$C, 'Analysis-School'!R$4,'Forecast Summary'!$D:$D, 'Analysis-School'!R$2)</f>
        <v>433</v>
      </c>
      <c r="S70" s="391">
        <f>SUMIFS('Forecast Summary'!$BA:$BA,'Forecast Summary'!$A:$A, 'Analysis-School'!$A70,'Forecast Summary'!$C:$C, 'Analysis-School'!S$4,'Forecast Summary'!$D:$D, 'Analysis-School'!S$2)</f>
        <v>391</v>
      </c>
      <c r="T70" s="391">
        <f>SUMIFS('Forecast Summary'!$BA:$BA,'Forecast Summary'!$A:$A, 'Analysis-School'!$A70,'Forecast Summary'!$C:$C, 'Analysis-School'!T$4,'Forecast Summary'!$D:$D, 'Analysis-School'!T$2)</f>
        <v>487</v>
      </c>
      <c r="U70" s="391">
        <f>SUMIFS('Forecast Summary'!$BA:$BA,'Forecast Summary'!$A:$A, 'Analysis-School'!$A70,'Forecast Summary'!$C:$C, 'Analysis-School'!U$4,'Forecast Summary'!$D:$D, 'Analysis-School'!U$2)</f>
        <v>425</v>
      </c>
      <c r="V70" s="391">
        <v>462.15478204686383</v>
      </c>
      <c r="W70" s="391">
        <f>SUMIFS('Forecast Summary'!$BA:$BA,'Forecast Summary'!$A:$A, 'Analysis-School'!$A70,'Forecast Summary'!$C:$C, 'Analysis-School'!W$4,'Forecast Summary'!$D:$D, 'Analysis-School'!W$2)</f>
        <v>381</v>
      </c>
      <c r="X70" s="391">
        <v>472.01048455732609</v>
      </c>
      <c r="Y70" s="392">
        <f>SUMIFS('Forecast Summary'!$BA:$BA,'Forecast Summary'!$A:$A, 'Analysis-School'!$A70,'Forecast Summary'!$C:$C, 'Analysis-School'!Y$4,'Forecast Summary'!$D:$D, 'Analysis-School'!Y$2)</f>
        <v>417</v>
      </c>
      <c r="Z70" s="393">
        <f t="shared" si="24"/>
        <v>-1.8823529411764683E-2</v>
      </c>
      <c r="AA70" s="394"/>
      <c r="AB70" s="390" t="s">
        <v>1932</v>
      </c>
      <c r="AC70" s="391">
        <f>SUMIFS('Forecast Summary'!$BM:$BM,'Forecast Summary'!$A:$A, 'Analysis-School'!$A70,'Forecast Summary'!$C:$C, 'Analysis-School'!AC$4,'Forecast Summary'!$D:$D, 'Analysis-School'!AC$2)</f>
        <v>0</v>
      </c>
      <c r="AD70" s="391">
        <f>SUMIFS('Forecast Summary'!$BM:$BM,'Forecast Summary'!$A:$A, 'Analysis-School'!$A70,'Forecast Summary'!$C:$C, 'Analysis-School'!AD$4,'Forecast Summary'!$D:$D, 'Analysis-School'!AD$2)</f>
        <v>0</v>
      </c>
      <c r="AE70" s="391">
        <f>SUMIFS('Forecast Summary'!$BM:$BM,'Forecast Summary'!$A:$A, 'Analysis-School'!$A70,'Forecast Summary'!$C:$C, 'Analysis-School'!AE$4,'Forecast Summary'!$D:$D, 'Analysis-School'!AE$2)</f>
        <v>0</v>
      </c>
      <c r="AF70" s="391">
        <f>SUMIFS('Forecast Summary'!$BM:$BM,'Forecast Summary'!$A:$A, 'Analysis-School'!$A70,'Forecast Summary'!$C:$C, 'Analysis-School'!AF$4,'Forecast Summary'!$D:$D, 'Analysis-School'!AF$2)</f>
        <v>0</v>
      </c>
      <c r="AG70" s="391">
        <f>SUMIFS('Forecast Summary'!$BM:$BM,'Forecast Summary'!$A:$A, 'Analysis-School'!$A70,'Forecast Summary'!$C:$C, 'Analysis-School'!AG$4,'Forecast Summary'!$D:$D, 'Analysis-School'!AG$2)</f>
        <v>0</v>
      </c>
      <c r="AH70" s="391">
        <f>SUMIFS('Forecast Summary'!$BM:$BM,'Forecast Summary'!$A:$A, 'Analysis-School'!$A70,'Forecast Summary'!$C:$C, 'Analysis-School'!AH$4,'Forecast Summary'!$D:$D, 'Analysis-School'!AH$2)</f>
        <v>0</v>
      </c>
      <c r="AI70" s="391">
        <v>0</v>
      </c>
      <c r="AJ70" s="391">
        <f>SUMIFS('Forecast Summary'!$BM:$BM,'Forecast Summary'!$A:$A, 'Analysis-School'!$A70,'Forecast Summary'!$C:$C, 'Analysis-School'!AJ$4,'Forecast Summary'!$D:$D, 'Analysis-School'!AJ$2)</f>
        <v>0</v>
      </c>
      <c r="AK70" s="391">
        <v>0</v>
      </c>
      <c r="AL70" s="392">
        <f>SUMIFS('Forecast Summary'!$BM:$BM,'Forecast Summary'!$A:$A, 'Analysis-School'!$A70,'Forecast Summary'!$C:$C, 'Analysis-School'!AL$4,'Forecast Summary'!$D:$D, 'Analysis-School'!AL$2)</f>
        <v>0</v>
      </c>
      <c r="AM70" s="393" t="str">
        <f t="shared" si="23"/>
        <v>NA</v>
      </c>
    </row>
    <row r="71" spans="1:39">
      <c r="A71" s="18" t="s">
        <v>69</v>
      </c>
      <c r="B71" s="395" t="s">
        <v>1890</v>
      </c>
      <c r="C71" s="396">
        <f>SUMIFS('Forecast Summary'!$AC:$AC,'Forecast Summary'!$A:$A, 'Analysis-School'!$A71,'Forecast Summary'!$C:$C, 'Analysis-School'!C$4,'Forecast Summary'!$D:$D, 'Analysis-School'!C$2)</f>
        <v>290</v>
      </c>
      <c r="D71" s="396">
        <f>SUMIFS('Forecast Summary'!$AC:$AC,'Forecast Summary'!$A:$A, 'Analysis-School'!$A71,'Forecast Summary'!$C:$C, 'Analysis-School'!D$4,'Forecast Summary'!$D:$D, 'Analysis-School'!D$2)</f>
        <v>321</v>
      </c>
      <c r="E71" s="396">
        <f>SUMIFS('Forecast Summary'!$AC:$AC,'Forecast Summary'!$A:$A, 'Analysis-School'!$A71,'Forecast Summary'!$C:$C, 'Analysis-School'!E$4,'Forecast Summary'!$D:$D, 'Analysis-School'!E$2)</f>
        <v>227</v>
      </c>
      <c r="F71" s="396">
        <f>SUMIFS('Forecast Summary'!$AC:$AC,'Forecast Summary'!$A:$A, 'Analysis-School'!$A71,'Forecast Summary'!$C:$C, 'Analysis-School'!F$4,'Forecast Summary'!$D:$D, 'Analysis-School'!F$2)</f>
        <v>435</v>
      </c>
      <c r="G71" s="396">
        <f>SUMIFS('Forecast Summary'!$AC:$AC,'Forecast Summary'!$A:$A, 'Analysis-School'!$A71,'Forecast Summary'!$C:$C, 'Analysis-School'!G$4,'Forecast Summary'!$D:$D, 'Analysis-School'!G$2)</f>
        <v>202</v>
      </c>
      <c r="H71" s="396">
        <f>SUMIFS('Forecast Summary'!$AC:$AC,'Forecast Summary'!$A:$A, 'Analysis-School'!$A71,'Forecast Summary'!$C:$C, 'Analysis-School'!H$4,'Forecast Summary'!$D:$D, 'Analysis-School'!H$2)</f>
        <v>315</v>
      </c>
      <c r="I71" s="396">
        <v>299.25</v>
      </c>
      <c r="J71" s="396">
        <f>SUMIFS('Forecast Summary'!$AC:$AC,'Forecast Summary'!$A:$A, 'Analysis-School'!$A71,'Forecast Summary'!$C:$C, 'Analysis-School'!J$4,'Forecast Summary'!$D:$D, 'Analysis-School'!J$2)</f>
        <v>328</v>
      </c>
      <c r="K71" s="396">
        <v>284.28749999999997</v>
      </c>
      <c r="L71" s="397">
        <f>SUMIFS('Forecast Summary'!$AC:$AC,'Forecast Summary'!$A:$A, 'Analysis-School'!$A71,'Forecast Summary'!$C:$C, 'Analysis-School'!L$4,'Forecast Summary'!$D:$D, 'Analysis-School'!L$2)</f>
        <v>311.59999999999997</v>
      </c>
      <c r="M71" s="398">
        <f t="shared" si="22"/>
        <v>-1.0793650793650911E-2</v>
      </c>
      <c r="O71" s="395" t="s">
        <v>1890</v>
      </c>
      <c r="P71" s="396">
        <f>SUMIFS('Forecast Summary'!$BA:$BA,'Forecast Summary'!$A:$A, 'Analysis-School'!$A71,'Forecast Summary'!$C:$C, 'Analysis-School'!P$4,'Forecast Summary'!$D:$D, 'Analysis-School'!P$2)</f>
        <v>601</v>
      </c>
      <c r="Q71" s="396">
        <f>SUMIFS('Forecast Summary'!$BA:$BA,'Forecast Summary'!$A:$A, 'Analysis-School'!$A71,'Forecast Summary'!$C:$C, 'Analysis-School'!Q$4,'Forecast Summary'!$D:$D, 'Analysis-School'!Q$2)</f>
        <v>560</v>
      </c>
      <c r="R71" s="396">
        <f>SUMIFS('Forecast Summary'!$BA:$BA,'Forecast Summary'!$A:$A, 'Analysis-School'!$A71,'Forecast Summary'!$C:$C, 'Analysis-School'!R$4,'Forecast Summary'!$D:$D, 'Analysis-School'!R$2)</f>
        <v>582</v>
      </c>
      <c r="S71" s="396">
        <f>SUMIFS('Forecast Summary'!$BA:$BA,'Forecast Summary'!$A:$A, 'Analysis-School'!$A71,'Forecast Summary'!$C:$C, 'Analysis-School'!S$4,'Forecast Summary'!$D:$D, 'Analysis-School'!S$2)</f>
        <v>657</v>
      </c>
      <c r="T71" s="396">
        <f>SUMIFS('Forecast Summary'!$BA:$BA,'Forecast Summary'!$A:$A, 'Analysis-School'!$A71,'Forecast Summary'!$C:$C, 'Analysis-School'!T$4,'Forecast Summary'!$D:$D, 'Analysis-School'!T$2)</f>
        <v>556</v>
      </c>
      <c r="U71" s="396">
        <f>SUMIFS('Forecast Summary'!$BA:$BA,'Forecast Summary'!$A:$A, 'Analysis-School'!$A71,'Forecast Summary'!$C:$C, 'Analysis-School'!U$4,'Forecast Summary'!$D:$D, 'Analysis-School'!U$2)</f>
        <v>545</v>
      </c>
      <c r="V71" s="396">
        <v>565.00717614160044</v>
      </c>
      <c r="W71" s="396">
        <f>SUMIFS('Forecast Summary'!$BA:$BA,'Forecast Summary'!$A:$A, 'Analysis-School'!$A71,'Forecast Summary'!$C:$C, 'Analysis-School'!W$4,'Forecast Summary'!$D:$D, 'Analysis-School'!W$2)</f>
        <v>608</v>
      </c>
      <c r="X71" s="396">
        <v>559.00650531405711</v>
      </c>
      <c r="Y71" s="397">
        <f>SUMIFS('Forecast Summary'!$BA:$BA,'Forecast Summary'!$A:$A, 'Analysis-School'!$A71,'Forecast Summary'!$C:$C, 'Analysis-School'!Y$4,'Forecast Summary'!$D:$D, 'Analysis-School'!Y$2)</f>
        <v>587</v>
      </c>
      <c r="Z71" s="398">
        <f t="shared" si="24"/>
        <v>7.7064220183486132E-2</v>
      </c>
      <c r="AB71" s="395" t="s">
        <v>1890</v>
      </c>
      <c r="AC71" s="396">
        <f>SUMIFS('Forecast Summary'!$BM:$BM,'Forecast Summary'!$A:$A, 'Analysis-School'!$A71,'Forecast Summary'!$C:$C, 'Analysis-School'!AC$4,'Forecast Summary'!$D:$D, 'Analysis-School'!AC$2)</f>
        <v>0</v>
      </c>
      <c r="AD71" s="396">
        <f>SUMIFS('Forecast Summary'!$BM:$BM,'Forecast Summary'!$A:$A, 'Analysis-School'!$A71,'Forecast Summary'!$C:$C, 'Analysis-School'!AD$4,'Forecast Summary'!$D:$D, 'Analysis-School'!AD$2)</f>
        <v>0</v>
      </c>
      <c r="AE71" s="396">
        <f>SUMIFS('Forecast Summary'!$BM:$BM,'Forecast Summary'!$A:$A, 'Analysis-School'!$A71,'Forecast Summary'!$C:$C, 'Analysis-School'!AE$4,'Forecast Summary'!$D:$D, 'Analysis-School'!AE$2)</f>
        <v>0</v>
      </c>
      <c r="AF71" s="396">
        <f>SUMIFS('Forecast Summary'!$BM:$BM,'Forecast Summary'!$A:$A, 'Analysis-School'!$A71,'Forecast Summary'!$C:$C, 'Analysis-School'!AF$4,'Forecast Summary'!$D:$D, 'Analysis-School'!AF$2)</f>
        <v>0</v>
      </c>
      <c r="AG71" s="396">
        <f>SUMIFS('Forecast Summary'!$BM:$BM,'Forecast Summary'!$A:$A, 'Analysis-School'!$A71,'Forecast Summary'!$C:$C, 'Analysis-School'!AG$4,'Forecast Summary'!$D:$D, 'Analysis-School'!AG$2)</f>
        <v>0</v>
      </c>
      <c r="AH71" s="396">
        <f>SUMIFS('Forecast Summary'!$BM:$BM,'Forecast Summary'!$A:$A, 'Analysis-School'!$A71,'Forecast Summary'!$C:$C, 'Analysis-School'!AH$4,'Forecast Summary'!$D:$D, 'Analysis-School'!AH$2)</f>
        <v>8</v>
      </c>
      <c r="AI71" s="396">
        <v>7.6</v>
      </c>
      <c r="AJ71" s="396">
        <f>SUMIFS('Forecast Summary'!$BM:$BM,'Forecast Summary'!$A:$A, 'Analysis-School'!$A71,'Forecast Summary'!$C:$C, 'Analysis-School'!AJ$4,'Forecast Summary'!$D:$D, 'Analysis-School'!AJ$2)</f>
        <v>19</v>
      </c>
      <c r="AK71" s="396">
        <v>7.5752258530830989</v>
      </c>
      <c r="AL71" s="397">
        <f>SUMIFS('Forecast Summary'!$BM:$BM,'Forecast Summary'!$A:$A, 'Analysis-School'!$A71,'Forecast Summary'!$C:$C, 'Analysis-School'!AL$4,'Forecast Summary'!$D:$D, 'Analysis-School'!AL$2)</f>
        <v>19</v>
      </c>
      <c r="AM71" s="398">
        <f t="shared" si="23"/>
        <v>1.375</v>
      </c>
    </row>
    <row r="72" spans="1:39">
      <c r="A72" s="18" t="s">
        <v>71</v>
      </c>
      <c r="B72" s="390" t="s">
        <v>1891</v>
      </c>
      <c r="C72" s="391">
        <f>SUMIFS('Forecast Summary'!$AC:$AC,'Forecast Summary'!$A:$A, 'Analysis-School'!$A72,'Forecast Summary'!$C:$C, 'Analysis-School'!C$4,'Forecast Summary'!$D:$D, 'Analysis-School'!C$2)</f>
        <v>839</v>
      </c>
      <c r="D72" s="391">
        <f>SUMIFS('Forecast Summary'!$AC:$AC,'Forecast Summary'!$A:$A, 'Analysis-School'!$A72,'Forecast Summary'!$C:$C, 'Analysis-School'!D$4,'Forecast Summary'!$D:$D, 'Analysis-School'!D$2)</f>
        <v>732</v>
      </c>
      <c r="E72" s="391">
        <f>SUMIFS('Forecast Summary'!$AC:$AC,'Forecast Summary'!$A:$A, 'Analysis-School'!$A72,'Forecast Summary'!$C:$C, 'Analysis-School'!E$4,'Forecast Summary'!$D:$D, 'Analysis-School'!E$2)</f>
        <v>798</v>
      </c>
      <c r="F72" s="391">
        <f>SUMIFS('Forecast Summary'!$AC:$AC,'Forecast Summary'!$A:$A, 'Analysis-School'!$A72,'Forecast Summary'!$C:$C, 'Analysis-School'!F$4,'Forecast Summary'!$D:$D, 'Analysis-School'!F$2)</f>
        <v>1148</v>
      </c>
      <c r="G72" s="391">
        <f>SUMIFS('Forecast Summary'!$AC:$AC,'Forecast Summary'!$A:$A, 'Analysis-School'!$A72,'Forecast Summary'!$C:$C, 'Analysis-School'!G$4,'Forecast Summary'!$D:$D, 'Analysis-School'!G$2)</f>
        <v>1769</v>
      </c>
      <c r="H72" s="391">
        <f>SUMIFS('Forecast Summary'!$AC:$AC,'Forecast Summary'!$A:$A, 'Analysis-School'!$A72,'Forecast Summary'!$C:$C, 'Analysis-School'!H$4,'Forecast Summary'!$D:$D, 'Analysis-School'!H$2)</f>
        <v>2188</v>
      </c>
      <c r="I72" s="391">
        <v>2406.8000000000002</v>
      </c>
      <c r="J72" s="391">
        <f>SUMIFS('Forecast Summary'!$AC:$AC,'Forecast Summary'!$A:$A, 'Analysis-School'!$A72,'Forecast Summary'!$C:$C, 'Analysis-School'!J$4,'Forecast Summary'!$D:$D, 'Analysis-School'!J$2)</f>
        <v>3173</v>
      </c>
      <c r="K72" s="391">
        <v>2647.4800000000005</v>
      </c>
      <c r="L72" s="392">
        <f>SUMIFS('Forecast Summary'!$AC:$AC,'Forecast Summary'!$A:$A, 'Analysis-School'!$A72,'Forecast Summary'!$C:$C, 'Analysis-School'!L$4,'Forecast Summary'!$D:$D, 'Analysis-School'!L$2)</f>
        <v>3341</v>
      </c>
      <c r="M72" s="393">
        <f t="shared" si="22"/>
        <v>0.52696526508226693</v>
      </c>
      <c r="N72" s="394"/>
      <c r="O72" s="390" t="s">
        <v>1891</v>
      </c>
      <c r="P72" s="391">
        <f>SUMIFS('Forecast Summary'!$BA:$BA,'Forecast Summary'!$A:$A, 'Analysis-School'!$A72,'Forecast Summary'!$C:$C, 'Analysis-School'!P$4,'Forecast Summary'!$D:$D, 'Analysis-School'!P$2)</f>
        <v>2649</v>
      </c>
      <c r="Q72" s="391">
        <f>SUMIFS('Forecast Summary'!$BA:$BA,'Forecast Summary'!$A:$A, 'Analysis-School'!$A72,'Forecast Summary'!$C:$C, 'Analysis-School'!Q$4,'Forecast Summary'!$D:$D, 'Analysis-School'!Q$2)</f>
        <v>3356</v>
      </c>
      <c r="R72" s="391">
        <f>SUMIFS('Forecast Summary'!$BA:$BA,'Forecast Summary'!$A:$A, 'Analysis-School'!$A72,'Forecast Summary'!$C:$C, 'Analysis-School'!R$4,'Forecast Summary'!$D:$D, 'Analysis-School'!R$2)</f>
        <v>4351</v>
      </c>
      <c r="S72" s="391">
        <f>SUMIFS('Forecast Summary'!$BA:$BA,'Forecast Summary'!$A:$A, 'Analysis-School'!$A72,'Forecast Summary'!$C:$C, 'Analysis-School'!S$4,'Forecast Summary'!$D:$D, 'Analysis-School'!S$2)</f>
        <v>4129</v>
      </c>
      <c r="T72" s="391">
        <f>SUMIFS('Forecast Summary'!$BA:$BA,'Forecast Summary'!$A:$A, 'Analysis-School'!$A72,'Forecast Summary'!$C:$C, 'Analysis-School'!T$4,'Forecast Summary'!$D:$D, 'Analysis-School'!T$2)</f>
        <v>4248</v>
      </c>
      <c r="U72" s="391">
        <f>SUMIFS('Forecast Summary'!$BA:$BA,'Forecast Summary'!$A:$A, 'Analysis-School'!$A72,'Forecast Summary'!$C:$C, 'Analysis-School'!U$4,'Forecast Summary'!$D:$D, 'Analysis-School'!U$2)</f>
        <v>4423</v>
      </c>
      <c r="V72" s="391">
        <v>4716.6096292072234</v>
      </c>
      <c r="W72" s="391">
        <f>SUMIFS('Forecast Summary'!$BA:$BA,'Forecast Summary'!$A:$A, 'Analysis-School'!$A72,'Forecast Summary'!$C:$C, 'Analysis-School'!W$4,'Forecast Summary'!$D:$D, 'Analysis-School'!W$2)</f>
        <v>4202</v>
      </c>
      <c r="X72" s="391">
        <v>4997.5606314187844</v>
      </c>
      <c r="Y72" s="392">
        <f>SUMIFS('Forecast Summary'!$BA:$BA,'Forecast Summary'!$A:$A, 'Analysis-School'!$A72,'Forecast Summary'!$C:$C, 'Analysis-School'!Y$4,'Forecast Summary'!$D:$D, 'Analysis-School'!Y$2)</f>
        <v>4257</v>
      </c>
      <c r="Z72" s="393">
        <f t="shared" si="24"/>
        <v>-3.7531087497173821E-2</v>
      </c>
      <c r="AA72" s="394"/>
      <c r="AB72" s="390" t="s">
        <v>1891</v>
      </c>
      <c r="AC72" s="391">
        <f>SUMIFS('Forecast Summary'!$BM:$BM,'Forecast Summary'!$A:$A, 'Analysis-School'!$A72,'Forecast Summary'!$C:$C, 'Analysis-School'!AC$4,'Forecast Summary'!$D:$D, 'Analysis-School'!AC$2)</f>
        <v>0</v>
      </c>
      <c r="AD72" s="391">
        <f>SUMIFS('Forecast Summary'!$BM:$BM,'Forecast Summary'!$A:$A, 'Analysis-School'!$A72,'Forecast Summary'!$C:$C, 'Analysis-School'!AD$4,'Forecast Summary'!$D:$D, 'Analysis-School'!AD$2)</f>
        <v>0</v>
      </c>
      <c r="AE72" s="391">
        <f>SUMIFS('Forecast Summary'!$BM:$BM,'Forecast Summary'!$A:$A, 'Analysis-School'!$A72,'Forecast Summary'!$C:$C, 'Analysis-School'!AE$4,'Forecast Summary'!$D:$D, 'Analysis-School'!AE$2)</f>
        <v>0</v>
      </c>
      <c r="AF72" s="391">
        <f>SUMIFS('Forecast Summary'!$BM:$BM,'Forecast Summary'!$A:$A, 'Analysis-School'!$A72,'Forecast Summary'!$C:$C, 'Analysis-School'!AF$4,'Forecast Summary'!$D:$D, 'Analysis-School'!AF$2)</f>
        <v>28</v>
      </c>
      <c r="AG72" s="391">
        <f>SUMIFS('Forecast Summary'!$BM:$BM,'Forecast Summary'!$A:$A, 'Analysis-School'!$A72,'Forecast Summary'!$C:$C, 'Analysis-School'!AG$4,'Forecast Summary'!$D:$D, 'Analysis-School'!AG$2)</f>
        <v>34</v>
      </c>
      <c r="AH72" s="391">
        <f>SUMIFS('Forecast Summary'!$BM:$BM,'Forecast Summary'!$A:$A, 'Analysis-School'!$A72,'Forecast Summary'!$C:$C, 'Analysis-School'!AH$4,'Forecast Summary'!$D:$D, 'Analysis-School'!AH$2)</f>
        <v>110</v>
      </c>
      <c r="AI72" s="391">
        <v>118.89511463690896</v>
      </c>
      <c r="AJ72" s="391">
        <f>SUMIFS('Forecast Summary'!$BM:$BM,'Forecast Summary'!$A:$A, 'Analysis-School'!$A72,'Forecast Summary'!$C:$C, 'Analysis-School'!AJ$4,'Forecast Summary'!$D:$D, 'Analysis-School'!AJ$2)</f>
        <v>207</v>
      </c>
      <c r="AK72" s="391">
        <v>130.78462610059987</v>
      </c>
      <c r="AL72" s="392">
        <f>SUMIFS('Forecast Summary'!$BM:$BM,'Forecast Summary'!$A:$A, 'Analysis-School'!$A72,'Forecast Summary'!$C:$C, 'Analysis-School'!AL$4,'Forecast Summary'!$D:$D, 'Analysis-School'!AL$2)</f>
        <v>207</v>
      </c>
      <c r="AM72" s="393">
        <f t="shared" si="23"/>
        <v>0.88181818181818183</v>
      </c>
    </row>
    <row r="73" spans="1:39">
      <c r="A73" s="18" t="s">
        <v>73</v>
      </c>
      <c r="B73" s="395" t="s">
        <v>1933</v>
      </c>
      <c r="C73" s="396">
        <f>SUMIFS('Forecast Summary'!$AC:$AC,'Forecast Summary'!$A:$A, 'Analysis-School'!$A73,'Forecast Summary'!$C:$C, 'Analysis-School'!C$4,'Forecast Summary'!$D:$D, 'Analysis-School'!C$2)</f>
        <v>4522</v>
      </c>
      <c r="D73" s="396">
        <f>SUMIFS('Forecast Summary'!$AC:$AC,'Forecast Summary'!$A:$A, 'Analysis-School'!$A73,'Forecast Summary'!$C:$C, 'Analysis-School'!D$4,'Forecast Summary'!$D:$D, 'Analysis-School'!D$2)</f>
        <v>4998</v>
      </c>
      <c r="E73" s="396">
        <f>SUMIFS('Forecast Summary'!$AC:$AC,'Forecast Summary'!$A:$A, 'Analysis-School'!$A73,'Forecast Summary'!$C:$C, 'Analysis-School'!E$4,'Forecast Summary'!$D:$D, 'Analysis-School'!E$2)</f>
        <v>4615</v>
      </c>
      <c r="F73" s="396">
        <f>SUMIFS('Forecast Summary'!$AC:$AC,'Forecast Summary'!$A:$A, 'Analysis-School'!$A73,'Forecast Summary'!$C:$C, 'Analysis-School'!F$4,'Forecast Summary'!$D:$D, 'Analysis-School'!F$2)</f>
        <v>3048</v>
      </c>
      <c r="G73" s="396">
        <f>SUMIFS('Forecast Summary'!$AC:$AC,'Forecast Summary'!$A:$A, 'Analysis-School'!$A73,'Forecast Summary'!$C:$C, 'Analysis-School'!G$4,'Forecast Summary'!$D:$D, 'Analysis-School'!G$2)</f>
        <v>4083</v>
      </c>
      <c r="H73" s="396">
        <f>SUMIFS('Forecast Summary'!$AC:$AC,'Forecast Summary'!$A:$A, 'Analysis-School'!$A73,'Forecast Summary'!$C:$C, 'Analysis-School'!H$4,'Forecast Summary'!$D:$D, 'Analysis-School'!H$2)</f>
        <v>4207</v>
      </c>
      <c r="I73" s="396">
        <v>3996.6499999999996</v>
      </c>
      <c r="J73" s="396">
        <f>SUMIFS('Forecast Summary'!$AC:$AC,'Forecast Summary'!$A:$A, 'Analysis-School'!$A73,'Forecast Summary'!$C:$C, 'Analysis-School'!J$4,'Forecast Summary'!$D:$D, 'Analysis-School'!J$2)</f>
        <v>5109</v>
      </c>
      <c r="K73" s="396">
        <v>3796.8174999999997</v>
      </c>
      <c r="L73" s="397">
        <f>SUMIFS('Forecast Summary'!$AC:$AC,'Forecast Summary'!$A:$A, 'Analysis-School'!$A73,'Forecast Summary'!$C:$C, 'Analysis-School'!L$4,'Forecast Summary'!$D:$D, 'Analysis-School'!L$2)</f>
        <v>4853.55</v>
      </c>
      <c r="M73" s="398">
        <f t="shared" si="22"/>
        <v>0.15368433563109107</v>
      </c>
      <c r="O73" s="395" t="s">
        <v>1933</v>
      </c>
      <c r="P73" s="396">
        <f>SUMIFS('Forecast Summary'!$BA:$BA,'Forecast Summary'!$A:$A, 'Analysis-School'!$A73,'Forecast Summary'!$C:$C, 'Analysis-School'!P$4,'Forecast Summary'!$D:$D, 'Analysis-School'!P$2)</f>
        <v>8555</v>
      </c>
      <c r="Q73" s="396">
        <f>SUMIFS('Forecast Summary'!$BA:$BA,'Forecast Summary'!$A:$A, 'Analysis-School'!$A73,'Forecast Summary'!$C:$C, 'Analysis-School'!Q$4,'Forecast Summary'!$D:$D, 'Analysis-School'!Q$2)</f>
        <v>8430</v>
      </c>
      <c r="R73" s="396">
        <f>SUMIFS('Forecast Summary'!$BA:$BA,'Forecast Summary'!$A:$A, 'Analysis-School'!$A73,'Forecast Summary'!$C:$C, 'Analysis-School'!R$4,'Forecast Summary'!$D:$D, 'Analysis-School'!R$2)</f>
        <v>8481</v>
      </c>
      <c r="S73" s="396">
        <f>SUMIFS('Forecast Summary'!$BA:$BA,'Forecast Summary'!$A:$A, 'Analysis-School'!$A73,'Forecast Summary'!$C:$C, 'Analysis-School'!S$4,'Forecast Summary'!$D:$D, 'Analysis-School'!S$2)</f>
        <v>9226</v>
      </c>
      <c r="T73" s="396">
        <f>SUMIFS('Forecast Summary'!$BA:$BA,'Forecast Summary'!$A:$A, 'Analysis-School'!$A73,'Forecast Summary'!$C:$C, 'Analysis-School'!T$4,'Forecast Summary'!$D:$D, 'Analysis-School'!T$2)</f>
        <v>7602</v>
      </c>
      <c r="U73" s="396">
        <f>SUMIFS('Forecast Summary'!$BA:$BA,'Forecast Summary'!$A:$A, 'Analysis-School'!$A73,'Forecast Summary'!$C:$C, 'Analysis-School'!U$4,'Forecast Summary'!$D:$D, 'Analysis-School'!U$2)</f>
        <v>7519</v>
      </c>
      <c r="V73" s="396">
        <v>7389.6250128567726</v>
      </c>
      <c r="W73" s="396">
        <f>SUMIFS('Forecast Summary'!$BA:$BA,'Forecast Summary'!$A:$A, 'Analysis-School'!$A73,'Forecast Summary'!$C:$C, 'Analysis-School'!W$4,'Forecast Summary'!$D:$D, 'Analysis-School'!W$2)</f>
        <v>8088</v>
      </c>
      <c r="X73" s="396">
        <v>7167.4325734303729</v>
      </c>
      <c r="Y73" s="397">
        <f>SUMIFS('Forecast Summary'!$BA:$BA,'Forecast Summary'!$A:$A, 'Analysis-School'!$A73,'Forecast Summary'!$C:$C, 'Analysis-School'!Y$4,'Forecast Summary'!$D:$D, 'Analysis-School'!Y$2)</f>
        <v>8279</v>
      </c>
      <c r="Z73" s="398">
        <f t="shared" si="24"/>
        <v>0.10107727091368535</v>
      </c>
      <c r="AB73" s="395" t="s">
        <v>1933</v>
      </c>
      <c r="AC73" s="396">
        <f>SUMIFS('Forecast Summary'!$BM:$BM,'Forecast Summary'!$A:$A, 'Analysis-School'!$A73,'Forecast Summary'!$C:$C, 'Analysis-School'!AC$4,'Forecast Summary'!$D:$D, 'Analysis-School'!AC$2)</f>
        <v>0</v>
      </c>
      <c r="AD73" s="396">
        <f>SUMIFS('Forecast Summary'!$BM:$BM,'Forecast Summary'!$A:$A, 'Analysis-School'!$A73,'Forecast Summary'!$C:$C, 'Analysis-School'!AD$4,'Forecast Summary'!$D:$D, 'Analysis-School'!AD$2)</f>
        <v>0</v>
      </c>
      <c r="AE73" s="396">
        <f>SUMIFS('Forecast Summary'!$BM:$BM,'Forecast Summary'!$A:$A, 'Analysis-School'!$A73,'Forecast Summary'!$C:$C, 'Analysis-School'!AE$4,'Forecast Summary'!$D:$D, 'Analysis-School'!AE$2)</f>
        <v>0</v>
      </c>
      <c r="AF73" s="396">
        <f>SUMIFS('Forecast Summary'!$BM:$BM,'Forecast Summary'!$A:$A, 'Analysis-School'!$A73,'Forecast Summary'!$C:$C, 'Analysis-School'!AF$4,'Forecast Summary'!$D:$D, 'Analysis-School'!AF$2)</f>
        <v>0</v>
      </c>
      <c r="AG73" s="396">
        <f>SUMIFS('Forecast Summary'!$BM:$BM,'Forecast Summary'!$A:$A, 'Analysis-School'!$A73,'Forecast Summary'!$C:$C, 'Analysis-School'!AG$4,'Forecast Summary'!$D:$D, 'Analysis-School'!AG$2)</f>
        <v>0</v>
      </c>
      <c r="AH73" s="396">
        <f>SUMIFS('Forecast Summary'!$BM:$BM,'Forecast Summary'!$A:$A, 'Analysis-School'!$A73,'Forecast Summary'!$C:$C, 'Analysis-School'!AH$4,'Forecast Summary'!$D:$D, 'Analysis-School'!AH$2)</f>
        <v>88</v>
      </c>
      <c r="AI73" s="396">
        <v>83.6</v>
      </c>
      <c r="AJ73" s="396">
        <f>SUMIFS('Forecast Summary'!$BM:$BM,'Forecast Summary'!$A:$A, 'Analysis-School'!$A73,'Forecast Summary'!$C:$C, 'Analysis-School'!AJ$4,'Forecast Summary'!$D:$D, 'Analysis-School'!AJ$2)</f>
        <v>153</v>
      </c>
      <c r="AK73" s="396">
        <v>83.327484383914083</v>
      </c>
      <c r="AL73" s="397">
        <f>SUMIFS('Forecast Summary'!$BM:$BM,'Forecast Summary'!$A:$A, 'Analysis-School'!$A73,'Forecast Summary'!$C:$C, 'Analysis-School'!AL$4,'Forecast Summary'!$D:$D, 'Analysis-School'!AL$2)</f>
        <v>153</v>
      </c>
      <c r="AM73" s="398">
        <f t="shared" si="23"/>
        <v>0.73863636363636354</v>
      </c>
    </row>
    <row r="74" spans="1:39">
      <c r="A74" s="18" t="s">
        <v>75</v>
      </c>
      <c r="B74" s="390" t="s">
        <v>1892</v>
      </c>
      <c r="C74" s="391">
        <f>SUMIFS('Forecast Summary'!$AC:$AC,'Forecast Summary'!$A:$A, 'Analysis-School'!$A74,'Forecast Summary'!$C:$C, 'Analysis-School'!C$4,'Forecast Summary'!$D:$D, 'Analysis-School'!C$2)</f>
        <v>600</v>
      </c>
      <c r="D74" s="391">
        <f>SUMIFS('Forecast Summary'!$AC:$AC,'Forecast Summary'!$A:$A, 'Analysis-School'!$A74,'Forecast Summary'!$C:$C, 'Analysis-School'!D$4,'Forecast Summary'!$D:$D, 'Analysis-School'!D$2)</f>
        <v>490</v>
      </c>
      <c r="E74" s="391">
        <f>SUMIFS('Forecast Summary'!$AC:$AC,'Forecast Summary'!$A:$A, 'Analysis-School'!$A74,'Forecast Summary'!$C:$C, 'Analysis-School'!E$4,'Forecast Summary'!$D:$D, 'Analysis-School'!E$2)</f>
        <v>552</v>
      </c>
      <c r="F74" s="391">
        <f>SUMIFS('Forecast Summary'!$AC:$AC,'Forecast Summary'!$A:$A, 'Analysis-School'!$A74,'Forecast Summary'!$C:$C, 'Analysis-School'!F$4,'Forecast Summary'!$D:$D, 'Analysis-School'!F$2)</f>
        <v>494</v>
      </c>
      <c r="G74" s="391">
        <f>SUMIFS('Forecast Summary'!$AC:$AC,'Forecast Summary'!$A:$A, 'Analysis-School'!$A74,'Forecast Summary'!$C:$C, 'Analysis-School'!G$4,'Forecast Summary'!$D:$D, 'Analysis-School'!G$2)</f>
        <v>549</v>
      </c>
      <c r="H74" s="391">
        <f>SUMIFS('Forecast Summary'!$AC:$AC,'Forecast Summary'!$A:$A, 'Analysis-School'!$A74,'Forecast Summary'!$C:$C, 'Analysis-School'!H$4,'Forecast Summary'!$D:$D, 'Analysis-School'!H$2)</f>
        <v>546</v>
      </c>
      <c r="I74" s="391">
        <v>542.51046917374424</v>
      </c>
      <c r="J74" s="391">
        <f>SUMIFS('Forecast Summary'!$AC:$AC,'Forecast Summary'!$A:$A, 'Analysis-School'!$A74,'Forecast Summary'!$C:$C, 'Analysis-School'!J$4,'Forecast Summary'!$D:$D, 'Analysis-School'!J$2)</f>
        <v>701</v>
      </c>
      <c r="K74" s="391">
        <v>543.50272923560749</v>
      </c>
      <c r="L74" s="392">
        <f>SUMIFS('Forecast Summary'!$AC:$AC,'Forecast Summary'!$A:$A, 'Analysis-School'!$A74,'Forecast Summary'!$C:$C, 'Analysis-School'!L$4,'Forecast Summary'!$D:$D, 'Analysis-School'!L$2)</f>
        <v>665.94999999999993</v>
      </c>
      <c r="M74" s="393">
        <f t="shared" si="22"/>
        <v>0.21968864468864457</v>
      </c>
      <c r="N74" s="394"/>
      <c r="O74" s="390" t="s">
        <v>1892</v>
      </c>
      <c r="P74" s="391">
        <f>SUMIFS('Forecast Summary'!$BA:$BA,'Forecast Summary'!$A:$A, 'Analysis-School'!$A74,'Forecast Summary'!$C:$C, 'Analysis-School'!P$4,'Forecast Summary'!$D:$D, 'Analysis-School'!P$2)</f>
        <v>1422</v>
      </c>
      <c r="Q74" s="391">
        <f>SUMIFS('Forecast Summary'!$BA:$BA,'Forecast Summary'!$A:$A, 'Analysis-School'!$A74,'Forecast Summary'!$C:$C, 'Analysis-School'!Q$4,'Forecast Summary'!$D:$D, 'Analysis-School'!Q$2)</f>
        <v>1354</v>
      </c>
      <c r="R74" s="391">
        <f>SUMIFS('Forecast Summary'!$BA:$BA,'Forecast Summary'!$A:$A, 'Analysis-School'!$A74,'Forecast Summary'!$C:$C, 'Analysis-School'!R$4,'Forecast Summary'!$D:$D, 'Analysis-School'!R$2)</f>
        <v>1197</v>
      </c>
      <c r="S74" s="391">
        <f>SUMIFS('Forecast Summary'!$BA:$BA,'Forecast Summary'!$A:$A, 'Analysis-School'!$A74,'Forecast Summary'!$C:$C, 'Analysis-School'!S$4,'Forecast Summary'!$D:$D, 'Analysis-School'!S$2)</f>
        <v>1340</v>
      </c>
      <c r="T74" s="391">
        <f>SUMIFS('Forecast Summary'!$BA:$BA,'Forecast Summary'!$A:$A, 'Analysis-School'!$A74,'Forecast Summary'!$C:$C, 'Analysis-School'!T$4,'Forecast Summary'!$D:$D, 'Analysis-School'!T$2)</f>
        <v>1320</v>
      </c>
      <c r="U74" s="391">
        <f>SUMIFS('Forecast Summary'!$BA:$BA,'Forecast Summary'!$A:$A, 'Analysis-School'!$A74,'Forecast Summary'!$C:$C, 'Analysis-School'!U$4,'Forecast Summary'!$D:$D, 'Analysis-School'!U$2)</f>
        <v>1075</v>
      </c>
      <c r="V74" s="391">
        <v>1141.4527600042841</v>
      </c>
      <c r="W74" s="391">
        <f>SUMIFS('Forecast Summary'!$BA:$BA,'Forecast Summary'!$A:$A, 'Analysis-School'!$A74,'Forecast Summary'!$C:$C, 'Analysis-School'!W$4,'Forecast Summary'!$D:$D, 'Analysis-School'!W$2)</f>
        <v>1152</v>
      </c>
      <c r="X74" s="391">
        <v>1094.6798097495202</v>
      </c>
      <c r="Y74" s="392">
        <f>SUMIFS('Forecast Summary'!$BA:$BA,'Forecast Summary'!$A:$A, 'Analysis-School'!$A74,'Forecast Summary'!$C:$C, 'Analysis-School'!Y$4,'Forecast Summary'!$D:$D, 'Analysis-School'!Y$2)</f>
        <v>1178</v>
      </c>
      <c r="Z74" s="393">
        <f t="shared" si="24"/>
        <v>9.5813953488372183E-2</v>
      </c>
      <c r="AA74" s="394"/>
      <c r="AB74" s="390" t="s">
        <v>1892</v>
      </c>
      <c r="AC74" s="391">
        <f>SUMIFS('Forecast Summary'!$BM:$BM,'Forecast Summary'!$A:$A, 'Analysis-School'!$A74,'Forecast Summary'!$C:$C, 'Analysis-School'!AC$4,'Forecast Summary'!$D:$D, 'Analysis-School'!AC$2)</f>
        <v>0</v>
      </c>
      <c r="AD74" s="391">
        <f>SUMIFS('Forecast Summary'!$BM:$BM,'Forecast Summary'!$A:$A, 'Analysis-School'!$A74,'Forecast Summary'!$C:$C, 'Analysis-School'!AD$4,'Forecast Summary'!$D:$D, 'Analysis-School'!AD$2)</f>
        <v>0</v>
      </c>
      <c r="AE74" s="391">
        <f>SUMIFS('Forecast Summary'!$BM:$BM,'Forecast Summary'!$A:$A, 'Analysis-School'!$A74,'Forecast Summary'!$C:$C, 'Analysis-School'!AE$4,'Forecast Summary'!$D:$D, 'Analysis-School'!AE$2)</f>
        <v>0</v>
      </c>
      <c r="AF74" s="391">
        <f>SUMIFS('Forecast Summary'!$BM:$BM,'Forecast Summary'!$A:$A, 'Analysis-School'!$A74,'Forecast Summary'!$C:$C, 'Analysis-School'!AF$4,'Forecast Summary'!$D:$D, 'Analysis-School'!AF$2)</f>
        <v>0</v>
      </c>
      <c r="AG74" s="391">
        <f>SUMIFS('Forecast Summary'!$BM:$BM,'Forecast Summary'!$A:$A, 'Analysis-School'!$A74,'Forecast Summary'!$C:$C, 'Analysis-School'!AG$4,'Forecast Summary'!$D:$D, 'Analysis-School'!AG$2)</f>
        <v>14</v>
      </c>
      <c r="AH74" s="391">
        <f>SUMIFS('Forecast Summary'!$BM:$BM,'Forecast Summary'!$A:$A, 'Analysis-School'!$A74,'Forecast Summary'!$C:$C, 'Analysis-School'!AH$4,'Forecast Summary'!$D:$D, 'Analysis-School'!AH$2)</f>
        <v>12</v>
      </c>
      <c r="AI74" s="391">
        <v>13.200000000000001</v>
      </c>
      <c r="AJ74" s="391">
        <f>SUMIFS('Forecast Summary'!$BM:$BM,'Forecast Summary'!$A:$A, 'Analysis-School'!$A74,'Forecast Summary'!$C:$C, 'Analysis-School'!AJ$4,'Forecast Summary'!$D:$D, 'Analysis-School'!AJ$2)</f>
        <v>17</v>
      </c>
      <c r="AK74" s="391">
        <v>14.520000000000003</v>
      </c>
      <c r="AL74" s="392">
        <f>SUMIFS('Forecast Summary'!$BM:$BM,'Forecast Summary'!$A:$A, 'Analysis-School'!$A74,'Forecast Summary'!$C:$C, 'Analysis-School'!AL$4,'Forecast Summary'!$D:$D, 'Analysis-School'!AL$2)</f>
        <v>16.149999999999999</v>
      </c>
      <c r="AM74" s="393">
        <f t="shared" si="23"/>
        <v>0.34583333333333321</v>
      </c>
    </row>
    <row r="75" spans="1:39">
      <c r="A75" s="18" t="s">
        <v>77</v>
      </c>
      <c r="B75" s="395" t="s">
        <v>1934</v>
      </c>
      <c r="C75" s="396">
        <f>SUMIFS('Forecast Summary'!$AC:$AC,'Forecast Summary'!$A:$A, 'Analysis-School'!$A75,'Forecast Summary'!$C:$C, 'Analysis-School'!C$4,'Forecast Summary'!$D:$D, 'Analysis-School'!C$2)</f>
        <v>847</v>
      </c>
      <c r="D75" s="396">
        <f>SUMIFS('Forecast Summary'!$AC:$AC,'Forecast Summary'!$A:$A, 'Analysis-School'!$A75,'Forecast Summary'!$C:$C, 'Analysis-School'!D$4,'Forecast Summary'!$D:$D, 'Analysis-School'!D$2)</f>
        <v>802</v>
      </c>
      <c r="E75" s="396">
        <f>SUMIFS('Forecast Summary'!$AC:$AC,'Forecast Summary'!$A:$A, 'Analysis-School'!$A75,'Forecast Summary'!$C:$C, 'Analysis-School'!E$4,'Forecast Summary'!$D:$D, 'Analysis-School'!E$2)</f>
        <v>916</v>
      </c>
      <c r="F75" s="396">
        <f>SUMIFS('Forecast Summary'!$AC:$AC,'Forecast Summary'!$A:$A, 'Analysis-School'!$A75,'Forecast Summary'!$C:$C, 'Analysis-School'!F$4,'Forecast Summary'!$D:$D, 'Analysis-School'!F$2)</f>
        <v>769</v>
      </c>
      <c r="G75" s="396">
        <f>SUMIFS('Forecast Summary'!$AC:$AC,'Forecast Summary'!$A:$A, 'Analysis-School'!$A75,'Forecast Summary'!$C:$C, 'Analysis-School'!G$4,'Forecast Summary'!$D:$D, 'Analysis-School'!G$2)</f>
        <v>660</v>
      </c>
      <c r="H75" s="396">
        <f>SUMIFS('Forecast Summary'!$AC:$AC,'Forecast Summary'!$A:$A, 'Analysis-School'!$A75,'Forecast Summary'!$C:$C, 'Analysis-School'!H$4,'Forecast Summary'!$D:$D, 'Analysis-School'!H$2)</f>
        <v>853</v>
      </c>
      <c r="I75" s="396">
        <v>810.34999999999991</v>
      </c>
      <c r="J75" s="396">
        <f>SUMIFS('Forecast Summary'!$AC:$AC,'Forecast Summary'!$A:$A, 'Analysis-School'!$A75,'Forecast Summary'!$C:$C, 'Analysis-School'!J$4,'Forecast Summary'!$D:$D, 'Analysis-School'!J$2)</f>
        <v>1015</v>
      </c>
      <c r="K75" s="396">
        <v>769.83249999999987</v>
      </c>
      <c r="L75" s="397">
        <f>SUMIFS('Forecast Summary'!$AC:$AC,'Forecast Summary'!$A:$A, 'Analysis-School'!$A75,'Forecast Summary'!$C:$C, 'Analysis-School'!L$4,'Forecast Summary'!$D:$D, 'Analysis-School'!L$2)</f>
        <v>964.25</v>
      </c>
      <c r="M75" s="398">
        <f t="shared" si="22"/>
        <v>0.1304220398593201</v>
      </c>
      <c r="O75" s="395" t="s">
        <v>1934</v>
      </c>
      <c r="P75" s="396">
        <f>SUMIFS('Forecast Summary'!$BA:$BA,'Forecast Summary'!$A:$A, 'Analysis-School'!$A75,'Forecast Summary'!$C:$C, 'Analysis-School'!P$4,'Forecast Summary'!$D:$D, 'Analysis-School'!P$2)</f>
        <v>3581</v>
      </c>
      <c r="Q75" s="396">
        <f>SUMIFS('Forecast Summary'!$BA:$BA,'Forecast Summary'!$A:$A, 'Analysis-School'!$A75,'Forecast Summary'!$C:$C, 'Analysis-School'!Q$4,'Forecast Summary'!$D:$D, 'Analysis-School'!Q$2)</f>
        <v>3527</v>
      </c>
      <c r="R75" s="396">
        <f>SUMIFS('Forecast Summary'!$BA:$BA,'Forecast Summary'!$A:$A, 'Analysis-School'!$A75,'Forecast Summary'!$C:$C, 'Analysis-School'!R$4,'Forecast Summary'!$D:$D, 'Analysis-School'!R$2)</f>
        <v>3439</v>
      </c>
      <c r="S75" s="396">
        <f>SUMIFS('Forecast Summary'!$BA:$BA,'Forecast Summary'!$A:$A, 'Analysis-School'!$A75,'Forecast Summary'!$C:$C, 'Analysis-School'!S$4,'Forecast Summary'!$D:$D, 'Analysis-School'!S$2)</f>
        <v>3614</v>
      </c>
      <c r="T75" s="396">
        <f>SUMIFS('Forecast Summary'!$BA:$BA,'Forecast Summary'!$A:$A, 'Analysis-School'!$A75,'Forecast Summary'!$C:$C, 'Analysis-School'!T$4,'Forecast Summary'!$D:$D, 'Analysis-School'!T$2)</f>
        <v>3254</v>
      </c>
      <c r="U75" s="396">
        <f>SUMIFS('Forecast Summary'!$BA:$BA,'Forecast Summary'!$A:$A, 'Analysis-School'!$A75,'Forecast Summary'!$C:$C, 'Analysis-School'!U$4,'Forecast Summary'!$D:$D, 'Analysis-School'!U$2)</f>
        <v>3257</v>
      </c>
      <c r="V75" s="396">
        <v>3177.1759636441107</v>
      </c>
      <c r="W75" s="396">
        <f>SUMIFS('Forecast Summary'!$BA:$BA,'Forecast Summary'!$A:$A, 'Analysis-School'!$A75,'Forecast Summary'!$C:$C, 'Analysis-School'!W$4,'Forecast Summary'!$D:$D, 'Analysis-School'!W$2)</f>
        <v>3412</v>
      </c>
      <c r="X75" s="396">
        <v>3109.8959492005883</v>
      </c>
      <c r="Y75" s="397">
        <f>SUMIFS('Forecast Summary'!$BA:$BA,'Forecast Summary'!$A:$A, 'Analysis-School'!$A75,'Forecast Summary'!$C:$C, 'Analysis-School'!Y$4,'Forecast Summary'!$D:$D, 'Analysis-School'!Y$2)</f>
        <v>3442</v>
      </c>
      <c r="Z75" s="398">
        <f t="shared" si="24"/>
        <v>5.6800736874424329E-2</v>
      </c>
      <c r="AB75" s="395" t="s">
        <v>1934</v>
      </c>
      <c r="AC75" s="396">
        <f>SUMIFS('Forecast Summary'!$BM:$BM,'Forecast Summary'!$A:$A, 'Analysis-School'!$A75,'Forecast Summary'!$C:$C, 'Analysis-School'!AC$4,'Forecast Summary'!$D:$D, 'Analysis-School'!AC$2)</f>
        <v>0</v>
      </c>
      <c r="AD75" s="396">
        <f>SUMIFS('Forecast Summary'!$BM:$BM,'Forecast Summary'!$A:$A, 'Analysis-School'!$A75,'Forecast Summary'!$C:$C, 'Analysis-School'!AD$4,'Forecast Summary'!$D:$D, 'Analysis-School'!AD$2)</f>
        <v>0</v>
      </c>
      <c r="AE75" s="396">
        <f>SUMIFS('Forecast Summary'!$BM:$BM,'Forecast Summary'!$A:$A, 'Analysis-School'!$A75,'Forecast Summary'!$C:$C, 'Analysis-School'!AE$4,'Forecast Summary'!$D:$D, 'Analysis-School'!AE$2)</f>
        <v>0</v>
      </c>
      <c r="AF75" s="396">
        <f>SUMIFS('Forecast Summary'!$BM:$BM,'Forecast Summary'!$A:$A, 'Analysis-School'!$A75,'Forecast Summary'!$C:$C, 'Analysis-School'!AF$4,'Forecast Summary'!$D:$D, 'Analysis-School'!AF$2)</f>
        <v>0</v>
      </c>
      <c r="AG75" s="396">
        <f>SUMIFS('Forecast Summary'!$BM:$BM,'Forecast Summary'!$A:$A, 'Analysis-School'!$A75,'Forecast Summary'!$C:$C, 'Analysis-School'!AG$4,'Forecast Summary'!$D:$D, 'Analysis-School'!AG$2)</f>
        <v>0</v>
      </c>
      <c r="AH75" s="396">
        <f>SUMIFS('Forecast Summary'!$BM:$BM,'Forecast Summary'!$A:$A, 'Analysis-School'!$A75,'Forecast Summary'!$C:$C, 'Analysis-School'!AH$4,'Forecast Summary'!$D:$D, 'Analysis-School'!AH$2)</f>
        <v>0</v>
      </c>
      <c r="AI75" s="396">
        <v>0</v>
      </c>
      <c r="AJ75" s="396">
        <f>SUMIFS('Forecast Summary'!$BM:$BM,'Forecast Summary'!$A:$A, 'Analysis-School'!$A75,'Forecast Summary'!$C:$C, 'Analysis-School'!AJ$4,'Forecast Summary'!$D:$D, 'Analysis-School'!AJ$2)</f>
        <v>0</v>
      </c>
      <c r="AK75" s="396">
        <v>0</v>
      </c>
      <c r="AL75" s="397">
        <f>SUMIFS('Forecast Summary'!$BM:$BM,'Forecast Summary'!$A:$A, 'Analysis-School'!$A75,'Forecast Summary'!$C:$C, 'Analysis-School'!AL$4,'Forecast Summary'!$D:$D, 'Analysis-School'!AL$2)</f>
        <v>0</v>
      </c>
      <c r="AM75" s="398" t="str">
        <f t="shared" si="23"/>
        <v>NA</v>
      </c>
    </row>
    <row r="76" spans="1:39">
      <c r="A76" s="18" t="s">
        <v>79</v>
      </c>
      <c r="B76" s="390" t="s">
        <v>1893</v>
      </c>
      <c r="C76" s="391">
        <f>SUMIFS('Forecast Summary'!$AC:$AC,'Forecast Summary'!$A:$A, 'Analysis-School'!$A76,'Forecast Summary'!$C:$C, 'Analysis-School'!C$4,'Forecast Summary'!$D:$D, 'Analysis-School'!C$2)</f>
        <v>101</v>
      </c>
      <c r="D76" s="391">
        <f>SUMIFS('Forecast Summary'!$AC:$AC,'Forecast Summary'!$A:$A, 'Analysis-School'!$A76,'Forecast Summary'!$C:$C, 'Analysis-School'!D$4,'Forecast Summary'!$D:$D, 'Analysis-School'!D$2)</f>
        <v>109</v>
      </c>
      <c r="E76" s="391">
        <f>SUMIFS('Forecast Summary'!$AC:$AC,'Forecast Summary'!$A:$A, 'Analysis-School'!$A76,'Forecast Summary'!$C:$C, 'Analysis-School'!E$4,'Forecast Summary'!$D:$D, 'Analysis-School'!E$2)</f>
        <v>117</v>
      </c>
      <c r="F76" s="391">
        <f>SUMIFS('Forecast Summary'!$AC:$AC,'Forecast Summary'!$A:$A, 'Analysis-School'!$A76,'Forecast Summary'!$C:$C, 'Analysis-School'!F$4,'Forecast Summary'!$D:$D, 'Analysis-School'!F$2)</f>
        <v>147</v>
      </c>
      <c r="G76" s="391">
        <f>SUMIFS('Forecast Summary'!$AC:$AC,'Forecast Summary'!$A:$A, 'Analysis-School'!$A76,'Forecast Summary'!$C:$C, 'Analysis-School'!G$4,'Forecast Summary'!$D:$D, 'Analysis-School'!G$2)</f>
        <v>136</v>
      </c>
      <c r="H76" s="391">
        <f>SUMIFS('Forecast Summary'!$AC:$AC,'Forecast Summary'!$A:$A, 'Analysis-School'!$A76,'Forecast Summary'!$C:$C, 'Analysis-School'!H$4,'Forecast Summary'!$D:$D, 'Analysis-School'!H$2)</f>
        <v>137</v>
      </c>
      <c r="I76" s="391">
        <v>149.24874287437299</v>
      </c>
      <c r="J76" s="391">
        <f>SUMIFS('Forecast Summary'!$AC:$AC,'Forecast Summary'!$A:$A, 'Analysis-School'!$A76,'Forecast Summary'!$C:$C, 'Analysis-School'!J$4,'Forecast Summary'!$D:$D, 'Analysis-School'!J$2)</f>
        <v>182</v>
      </c>
      <c r="K76" s="391">
        <v>157.29269917548351</v>
      </c>
      <c r="L76" s="392">
        <f>SUMIFS('Forecast Summary'!$AC:$AC,'Forecast Summary'!$A:$A, 'Analysis-School'!$A76,'Forecast Summary'!$C:$C, 'Analysis-School'!L$4,'Forecast Summary'!$D:$D, 'Analysis-School'!L$2)</f>
        <v>185</v>
      </c>
      <c r="M76" s="393">
        <f t="shared" si="22"/>
        <v>0.35036496350364965</v>
      </c>
      <c r="N76" s="394"/>
      <c r="O76" s="390" t="s">
        <v>1893</v>
      </c>
      <c r="P76" s="391">
        <f>SUMIFS('Forecast Summary'!$BA:$BA,'Forecast Summary'!$A:$A, 'Analysis-School'!$A76,'Forecast Summary'!$C:$C, 'Analysis-School'!P$4,'Forecast Summary'!$D:$D, 'Analysis-School'!P$2)</f>
        <v>79</v>
      </c>
      <c r="Q76" s="391">
        <f>SUMIFS('Forecast Summary'!$BA:$BA,'Forecast Summary'!$A:$A, 'Analysis-School'!$A76,'Forecast Summary'!$C:$C, 'Analysis-School'!Q$4,'Forecast Summary'!$D:$D, 'Analysis-School'!Q$2)</f>
        <v>112</v>
      </c>
      <c r="R76" s="391">
        <f>SUMIFS('Forecast Summary'!$BA:$BA,'Forecast Summary'!$A:$A, 'Analysis-School'!$A76,'Forecast Summary'!$C:$C, 'Analysis-School'!R$4,'Forecast Summary'!$D:$D, 'Analysis-School'!R$2)</f>
        <v>125</v>
      </c>
      <c r="S76" s="391">
        <f>SUMIFS('Forecast Summary'!$BA:$BA,'Forecast Summary'!$A:$A, 'Analysis-School'!$A76,'Forecast Summary'!$C:$C, 'Analysis-School'!S$4,'Forecast Summary'!$D:$D, 'Analysis-School'!S$2)</f>
        <v>138</v>
      </c>
      <c r="T76" s="391">
        <f>SUMIFS('Forecast Summary'!$BA:$BA,'Forecast Summary'!$A:$A, 'Analysis-School'!$A76,'Forecast Summary'!$C:$C, 'Analysis-School'!T$4,'Forecast Summary'!$D:$D, 'Analysis-School'!T$2)</f>
        <v>136</v>
      </c>
      <c r="U76" s="391">
        <f>SUMIFS('Forecast Summary'!$BA:$BA,'Forecast Summary'!$A:$A, 'Analysis-School'!$A76,'Forecast Summary'!$C:$C, 'Analysis-School'!U$4,'Forecast Summary'!$D:$D, 'Analysis-School'!U$2)</f>
        <v>149</v>
      </c>
      <c r="V76" s="391">
        <v>159.9741520657864</v>
      </c>
      <c r="W76" s="391">
        <f>SUMIFS('Forecast Summary'!$BA:$BA,'Forecast Summary'!$A:$A, 'Analysis-School'!$A76,'Forecast Summary'!$C:$C, 'Analysis-School'!W$4,'Forecast Summary'!$D:$D, 'Analysis-School'!W$2)</f>
        <v>142</v>
      </c>
      <c r="X76" s="391">
        <v>171.01600947733482</v>
      </c>
      <c r="Y76" s="392">
        <f>SUMIFS('Forecast Summary'!$BA:$BA,'Forecast Summary'!$A:$A, 'Analysis-School'!$A76,'Forecast Summary'!$C:$C, 'Analysis-School'!Y$4,'Forecast Summary'!$D:$D, 'Analysis-School'!Y$2)</f>
        <v>142</v>
      </c>
      <c r="Z76" s="393">
        <f t="shared" si="24"/>
        <v>-4.6979865771812124E-2</v>
      </c>
      <c r="AA76" s="394"/>
      <c r="AB76" s="390" t="s">
        <v>1893</v>
      </c>
      <c r="AC76" s="391">
        <f>SUMIFS('Forecast Summary'!$BM:$BM,'Forecast Summary'!$A:$A, 'Analysis-School'!$A76,'Forecast Summary'!$C:$C, 'Analysis-School'!AC$4,'Forecast Summary'!$D:$D, 'Analysis-School'!AC$2)</f>
        <v>0</v>
      </c>
      <c r="AD76" s="391">
        <f>SUMIFS('Forecast Summary'!$BM:$BM,'Forecast Summary'!$A:$A, 'Analysis-School'!$A76,'Forecast Summary'!$C:$C, 'Analysis-School'!AD$4,'Forecast Summary'!$D:$D, 'Analysis-School'!AD$2)</f>
        <v>0</v>
      </c>
      <c r="AE76" s="391">
        <f>SUMIFS('Forecast Summary'!$BM:$BM,'Forecast Summary'!$A:$A, 'Analysis-School'!$A76,'Forecast Summary'!$C:$C, 'Analysis-School'!AE$4,'Forecast Summary'!$D:$D, 'Analysis-School'!AE$2)</f>
        <v>0</v>
      </c>
      <c r="AF76" s="391">
        <f>SUMIFS('Forecast Summary'!$BM:$BM,'Forecast Summary'!$A:$A, 'Analysis-School'!$A76,'Forecast Summary'!$C:$C, 'Analysis-School'!AF$4,'Forecast Summary'!$D:$D, 'Analysis-School'!AF$2)</f>
        <v>0</v>
      </c>
      <c r="AG76" s="391">
        <f>SUMIFS('Forecast Summary'!$BM:$BM,'Forecast Summary'!$A:$A, 'Analysis-School'!$A76,'Forecast Summary'!$C:$C, 'Analysis-School'!AG$4,'Forecast Summary'!$D:$D, 'Analysis-School'!AG$2)</f>
        <v>0</v>
      </c>
      <c r="AH76" s="391">
        <f>SUMIFS('Forecast Summary'!$BM:$BM,'Forecast Summary'!$A:$A, 'Analysis-School'!$A76,'Forecast Summary'!$C:$C, 'Analysis-School'!AH$4,'Forecast Summary'!$D:$D, 'Analysis-School'!AH$2)</f>
        <v>0</v>
      </c>
      <c r="AI76" s="391">
        <v>0</v>
      </c>
      <c r="AJ76" s="391">
        <f>SUMIFS('Forecast Summary'!$BM:$BM,'Forecast Summary'!$A:$A, 'Analysis-School'!$A76,'Forecast Summary'!$C:$C, 'Analysis-School'!AJ$4,'Forecast Summary'!$D:$D, 'Analysis-School'!AJ$2)</f>
        <v>0</v>
      </c>
      <c r="AK76" s="391">
        <v>0</v>
      </c>
      <c r="AL76" s="392">
        <f>SUMIFS('Forecast Summary'!$BM:$BM,'Forecast Summary'!$A:$A, 'Analysis-School'!$A76,'Forecast Summary'!$C:$C, 'Analysis-School'!AL$4,'Forecast Summary'!$D:$D, 'Analysis-School'!AL$2)</f>
        <v>0</v>
      </c>
      <c r="AM76" s="393" t="str">
        <f t="shared" si="23"/>
        <v>NA</v>
      </c>
    </row>
    <row r="77" spans="1:39">
      <c r="A77" s="18" t="s">
        <v>81</v>
      </c>
      <c r="B77" s="395" t="s">
        <v>1894</v>
      </c>
      <c r="C77" s="396">
        <f>SUMIFS('Forecast Summary'!$AC:$AC,'Forecast Summary'!$A:$A, 'Analysis-School'!$A77,'Forecast Summary'!$C:$C, 'Analysis-School'!C$4,'Forecast Summary'!$D:$D, 'Analysis-School'!C$2)</f>
        <v>253</v>
      </c>
      <c r="D77" s="396">
        <f>SUMIFS('Forecast Summary'!$AC:$AC,'Forecast Summary'!$A:$A, 'Analysis-School'!$A77,'Forecast Summary'!$C:$C, 'Analysis-School'!D$4,'Forecast Summary'!$D:$D, 'Analysis-School'!D$2)</f>
        <v>322</v>
      </c>
      <c r="E77" s="396">
        <f>SUMIFS('Forecast Summary'!$AC:$AC,'Forecast Summary'!$A:$A, 'Analysis-School'!$A77,'Forecast Summary'!$C:$C, 'Analysis-School'!E$4,'Forecast Summary'!$D:$D, 'Analysis-School'!E$2)</f>
        <v>251</v>
      </c>
      <c r="F77" s="396">
        <f>SUMIFS('Forecast Summary'!$AC:$AC,'Forecast Summary'!$A:$A, 'Analysis-School'!$A77,'Forecast Summary'!$C:$C, 'Analysis-School'!F$4,'Forecast Summary'!$D:$D, 'Analysis-School'!F$2)</f>
        <v>291</v>
      </c>
      <c r="G77" s="396">
        <f>SUMIFS('Forecast Summary'!$AC:$AC,'Forecast Summary'!$A:$A, 'Analysis-School'!$A77,'Forecast Summary'!$C:$C, 'Analysis-School'!G$4,'Forecast Summary'!$D:$D, 'Analysis-School'!G$2)</f>
        <v>326</v>
      </c>
      <c r="H77" s="396">
        <f>SUMIFS('Forecast Summary'!$AC:$AC,'Forecast Summary'!$A:$A, 'Analysis-School'!$A77,'Forecast Summary'!$C:$C, 'Analysis-School'!H$4,'Forecast Summary'!$D:$D, 'Analysis-School'!H$2)</f>
        <v>269</v>
      </c>
      <c r="I77" s="396">
        <v>285.87670978267909</v>
      </c>
      <c r="J77" s="396">
        <f>SUMIFS('Forecast Summary'!$AC:$AC,'Forecast Summary'!$A:$A, 'Analysis-School'!$A77,'Forecast Summary'!$C:$C, 'Analysis-School'!J$4,'Forecast Summary'!$D:$D, 'Analysis-School'!J$2)</f>
        <v>269</v>
      </c>
      <c r="K77" s="396">
        <v>287.2923495476324</v>
      </c>
      <c r="L77" s="397">
        <f>SUMIFS('Forecast Summary'!$AC:$AC,'Forecast Summary'!$A:$A, 'Analysis-School'!$A77,'Forecast Summary'!$C:$C, 'Analysis-School'!L$4,'Forecast Summary'!$D:$D, 'Analysis-School'!L$2)</f>
        <v>284</v>
      </c>
      <c r="M77" s="398">
        <f t="shared" si="22"/>
        <v>5.5762081784386686E-2</v>
      </c>
      <c r="O77" s="395" t="s">
        <v>1894</v>
      </c>
      <c r="P77" s="396">
        <f>SUMIFS('Forecast Summary'!$BA:$BA,'Forecast Summary'!$A:$A, 'Analysis-School'!$A77,'Forecast Summary'!$C:$C, 'Analysis-School'!P$4,'Forecast Summary'!$D:$D, 'Analysis-School'!P$2)</f>
        <v>293</v>
      </c>
      <c r="Q77" s="396">
        <f>SUMIFS('Forecast Summary'!$BA:$BA,'Forecast Summary'!$A:$A, 'Analysis-School'!$A77,'Forecast Summary'!$C:$C, 'Analysis-School'!Q$4,'Forecast Summary'!$D:$D, 'Analysis-School'!Q$2)</f>
        <v>268</v>
      </c>
      <c r="R77" s="396">
        <f>SUMIFS('Forecast Summary'!$BA:$BA,'Forecast Summary'!$A:$A, 'Analysis-School'!$A77,'Forecast Summary'!$C:$C, 'Analysis-School'!R$4,'Forecast Summary'!$D:$D, 'Analysis-School'!R$2)</f>
        <v>266</v>
      </c>
      <c r="S77" s="396">
        <f>SUMIFS('Forecast Summary'!$BA:$BA,'Forecast Summary'!$A:$A, 'Analysis-School'!$A77,'Forecast Summary'!$C:$C, 'Analysis-School'!S$4,'Forecast Summary'!$D:$D, 'Analysis-School'!S$2)</f>
        <v>304</v>
      </c>
      <c r="T77" s="396">
        <f>SUMIFS('Forecast Summary'!$BA:$BA,'Forecast Summary'!$A:$A, 'Analysis-School'!$A77,'Forecast Summary'!$C:$C, 'Analysis-School'!T$4,'Forecast Summary'!$D:$D, 'Analysis-School'!T$2)</f>
        <v>339</v>
      </c>
      <c r="U77" s="396">
        <f>SUMIFS('Forecast Summary'!$BA:$BA,'Forecast Summary'!$A:$A, 'Analysis-School'!$A77,'Forecast Summary'!$C:$C, 'Analysis-School'!U$4,'Forecast Summary'!$D:$D, 'Analysis-School'!U$2)</f>
        <v>329</v>
      </c>
      <c r="V77" s="396">
        <v>348.53143387777595</v>
      </c>
      <c r="W77" s="396">
        <f>SUMIFS('Forecast Summary'!$BA:$BA,'Forecast Summary'!$A:$A, 'Analysis-School'!$A77,'Forecast Summary'!$C:$C, 'Analysis-School'!W$4,'Forecast Summary'!$D:$D, 'Analysis-School'!W$2)</f>
        <v>306</v>
      </c>
      <c r="X77" s="396">
        <v>363.36734633353933</v>
      </c>
      <c r="Y77" s="397">
        <f>SUMIFS('Forecast Summary'!$BA:$BA,'Forecast Summary'!$A:$A, 'Analysis-School'!$A77,'Forecast Summary'!$C:$C, 'Analysis-School'!Y$4,'Forecast Summary'!$D:$D, 'Analysis-School'!Y$2)</f>
        <v>306</v>
      </c>
      <c r="Z77" s="398">
        <f t="shared" si="24"/>
        <v>-6.9908814589665691E-2</v>
      </c>
      <c r="AB77" s="395" t="s">
        <v>1894</v>
      </c>
      <c r="AC77" s="396">
        <f>SUMIFS('Forecast Summary'!$BM:$BM,'Forecast Summary'!$A:$A, 'Analysis-School'!$A77,'Forecast Summary'!$C:$C, 'Analysis-School'!AC$4,'Forecast Summary'!$D:$D, 'Analysis-School'!AC$2)</f>
        <v>0</v>
      </c>
      <c r="AD77" s="396">
        <f>SUMIFS('Forecast Summary'!$BM:$BM,'Forecast Summary'!$A:$A, 'Analysis-School'!$A77,'Forecast Summary'!$C:$C, 'Analysis-School'!AD$4,'Forecast Summary'!$D:$D, 'Analysis-School'!AD$2)</f>
        <v>0</v>
      </c>
      <c r="AE77" s="396">
        <f>SUMIFS('Forecast Summary'!$BM:$BM,'Forecast Summary'!$A:$A, 'Analysis-School'!$A77,'Forecast Summary'!$C:$C, 'Analysis-School'!AE$4,'Forecast Summary'!$D:$D, 'Analysis-School'!AE$2)</f>
        <v>0</v>
      </c>
      <c r="AF77" s="396">
        <f>SUMIFS('Forecast Summary'!$BM:$BM,'Forecast Summary'!$A:$A, 'Analysis-School'!$A77,'Forecast Summary'!$C:$C, 'Analysis-School'!AF$4,'Forecast Summary'!$D:$D, 'Analysis-School'!AF$2)</f>
        <v>16</v>
      </c>
      <c r="AG77" s="396">
        <f>SUMIFS('Forecast Summary'!$BM:$BM,'Forecast Summary'!$A:$A, 'Analysis-School'!$A77,'Forecast Summary'!$C:$C, 'Analysis-School'!AG$4,'Forecast Summary'!$D:$D, 'Analysis-School'!AG$2)</f>
        <v>7</v>
      </c>
      <c r="AH77" s="396">
        <f>SUMIFS('Forecast Summary'!$BM:$BM,'Forecast Summary'!$A:$A, 'Analysis-School'!$A77,'Forecast Summary'!$C:$C, 'Analysis-School'!AH$4,'Forecast Summary'!$D:$D, 'Analysis-School'!AH$2)</f>
        <v>23</v>
      </c>
      <c r="AI77" s="396">
        <v>25.3</v>
      </c>
      <c r="AJ77" s="396">
        <f>SUMIFS('Forecast Summary'!$BM:$BM,'Forecast Summary'!$A:$A, 'Analysis-School'!$A77,'Forecast Summary'!$C:$C, 'Analysis-School'!AJ$4,'Forecast Summary'!$D:$D, 'Analysis-School'!AJ$2)</f>
        <v>37</v>
      </c>
      <c r="AK77" s="396">
        <v>27.830000000000002</v>
      </c>
      <c r="AL77" s="397">
        <f>SUMIFS('Forecast Summary'!$BM:$BM,'Forecast Summary'!$A:$A, 'Analysis-School'!$A77,'Forecast Summary'!$C:$C, 'Analysis-School'!AL$4,'Forecast Summary'!$D:$D, 'Analysis-School'!AL$2)</f>
        <v>36</v>
      </c>
      <c r="AM77" s="398">
        <f t="shared" si="23"/>
        <v>0.56521739130434789</v>
      </c>
    </row>
    <row r="78" spans="1:39">
      <c r="A78" s="18" t="s">
        <v>83</v>
      </c>
      <c r="B78" s="390" t="s">
        <v>1935</v>
      </c>
      <c r="C78" s="391">
        <f>SUMIFS('Forecast Summary'!$AC:$AC,'Forecast Summary'!$A:$A, 'Analysis-School'!$A78,'Forecast Summary'!$C:$C, 'Analysis-School'!C$4,'Forecast Summary'!$D:$D, 'Analysis-School'!C$2)</f>
        <v>335</v>
      </c>
      <c r="D78" s="391">
        <f>SUMIFS('Forecast Summary'!$AC:$AC,'Forecast Summary'!$A:$A, 'Analysis-School'!$A78,'Forecast Summary'!$C:$C, 'Analysis-School'!D$4,'Forecast Summary'!$D:$D, 'Analysis-School'!D$2)</f>
        <v>484</v>
      </c>
      <c r="E78" s="391">
        <f>SUMIFS('Forecast Summary'!$AC:$AC,'Forecast Summary'!$A:$A, 'Analysis-School'!$A78,'Forecast Summary'!$C:$C, 'Analysis-School'!E$4,'Forecast Summary'!$D:$D, 'Analysis-School'!E$2)</f>
        <v>285</v>
      </c>
      <c r="F78" s="391">
        <f>SUMIFS('Forecast Summary'!$AC:$AC,'Forecast Summary'!$A:$A, 'Analysis-School'!$A78,'Forecast Summary'!$C:$C, 'Analysis-School'!F$4,'Forecast Summary'!$D:$D, 'Analysis-School'!F$2)</f>
        <v>223</v>
      </c>
      <c r="G78" s="391">
        <f>SUMIFS('Forecast Summary'!$AC:$AC,'Forecast Summary'!$A:$A, 'Analysis-School'!$A78,'Forecast Summary'!$C:$C, 'Analysis-School'!G$4,'Forecast Summary'!$D:$D, 'Analysis-School'!G$2)</f>
        <v>442</v>
      </c>
      <c r="H78" s="391">
        <f>SUMIFS('Forecast Summary'!$AC:$AC,'Forecast Summary'!$A:$A, 'Analysis-School'!$A78,'Forecast Summary'!$C:$C, 'Analysis-School'!H$4,'Forecast Summary'!$D:$D, 'Analysis-School'!H$2)</f>
        <v>376</v>
      </c>
      <c r="I78" s="391">
        <v>357.2</v>
      </c>
      <c r="J78" s="391">
        <f>SUMIFS('Forecast Summary'!$AC:$AC,'Forecast Summary'!$A:$A, 'Analysis-School'!$A78,'Forecast Summary'!$C:$C, 'Analysis-School'!J$4,'Forecast Summary'!$D:$D, 'Analysis-School'!J$2)</f>
        <v>573</v>
      </c>
      <c r="K78" s="391">
        <v>339.34</v>
      </c>
      <c r="L78" s="392">
        <f>SUMIFS('Forecast Summary'!$AC:$AC,'Forecast Summary'!$A:$A, 'Analysis-School'!$A78,'Forecast Summary'!$C:$C, 'Analysis-School'!L$4,'Forecast Summary'!$D:$D, 'Analysis-School'!L$2)</f>
        <v>544.35</v>
      </c>
      <c r="M78" s="393">
        <f t="shared" si="22"/>
        <v>0.44773936170212769</v>
      </c>
      <c r="N78" s="394"/>
      <c r="O78" s="390" t="s">
        <v>1935</v>
      </c>
      <c r="P78" s="391">
        <f>SUMIFS('Forecast Summary'!$BA:$BA,'Forecast Summary'!$A:$A, 'Analysis-School'!$A78,'Forecast Summary'!$C:$C, 'Analysis-School'!P$4,'Forecast Summary'!$D:$D, 'Analysis-School'!P$2)</f>
        <v>566</v>
      </c>
      <c r="Q78" s="391">
        <f>SUMIFS('Forecast Summary'!$BA:$BA,'Forecast Summary'!$A:$A, 'Analysis-School'!$A78,'Forecast Summary'!$C:$C, 'Analysis-School'!Q$4,'Forecast Summary'!$D:$D, 'Analysis-School'!Q$2)</f>
        <v>660</v>
      </c>
      <c r="R78" s="391">
        <f>SUMIFS('Forecast Summary'!$BA:$BA,'Forecast Summary'!$A:$A, 'Analysis-School'!$A78,'Forecast Summary'!$C:$C, 'Analysis-School'!R$4,'Forecast Summary'!$D:$D, 'Analysis-School'!R$2)</f>
        <v>691</v>
      </c>
      <c r="S78" s="391">
        <f>SUMIFS('Forecast Summary'!$BA:$BA,'Forecast Summary'!$A:$A, 'Analysis-School'!$A78,'Forecast Summary'!$C:$C, 'Analysis-School'!S$4,'Forecast Summary'!$D:$D, 'Analysis-School'!S$2)</f>
        <v>481</v>
      </c>
      <c r="T78" s="391">
        <f>SUMIFS('Forecast Summary'!$BA:$BA,'Forecast Summary'!$A:$A, 'Analysis-School'!$A78,'Forecast Summary'!$C:$C, 'Analysis-School'!T$4,'Forecast Summary'!$D:$D, 'Analysis-School'!T$2)</f>
        <v>624</v>
      </c>
      <c r="U78" s="391">
        <f>SUMIFS('Forecast Summary'!$BA:$BA,'Forecast Summary'!$A:$A, 'Analysis-School'!$A78,'Forecast Summary'!$C:$C, 'Analysis-School'!U$4,'Forecast Summary'!$D:$D, 'Analysis-School'!U$2)</f>
        <v>579</v>
      </c>
      <c r="V78" s="391">
        <v>550.04999999999995</v>
      </c>
      <c r="W78" s="391">
        <f>SUMIFS('Forecast Summary'!$BA:$BA,'Forecast Summary'!$A:$A, 'Analysis-School'!$A78,'Forecast Summary'!$C:$C, 'Analysis-School'!W$4,'Forecast Summary'!$D:$D, 'Analysis-School'!W$2)</f>
        <v>702</v>
      </c>
      <c r="X78" s="391">
        <v>534.6068516416442</v>
      </c>
      <c r="Y78" s="392">
        <f>SUMIFS('Forecast Summary'!$BA:$BA,'Forecast Summary'!$A:$A, 'Analysis-School'!$A78,'Forecast Summary'!$C:$C, 'Analysis-School'!Y$4,'Forecast Summary'!$D:$D, 'Analysis-School'!Y$2)</f>
        <v>666.9</v>
      </c>
      <c r="Z78" s="393">
        <f t="shared" si="24"/>
        <v>0.15181347150259072</v>
      </c>
      <c r="AA78" s="394"/>
      <c r="AB78" s="390" t="s">
        <v>1935</v>
      </c>
      <c r="AC78" s="391">
        <f>SUMIFS('Forecast Summary'!$BM:$BM,'Forecast Summary'!$A:$A, 'Analysis-School'!$A78,'Forecast Summary'!$C:$C, 'Analysis-School'!AC$4,'Forecast Summary'!$D:$D, 'Analysis-School'!AC$2)</f>
        <v>0</v>
      </c>
      <c r="AD78" s="391">
        <f>SUMIFS('Forecast Summary'!$BM:$BM,'Forecast Summary'!$A:$A, 'Analysis-School'!$A78,'Forecast Summary'!$C:$C, 'Analysis-School'!AD$4,'Forecast Summary'!$D:$D, 'Analysis-School'!AD$2)</f>
        <v>0</v>
      </c>
      <c r="AE78" s="391">
        <f>SUMIFS('Forecast Summary'!$BM:$BM,'Forecast Summary'!$A:$A, 'Analysis-School'!$A78,'Forecast Summary'!$C:$C, 'Analysis-School'!AE$4,'Forecast Summary'!$D:$D, 'Analysis-School'!AE$2)</f>
        <v>49</v>
      </c>
      <c r="AF78" s="391">
        <f>SUMIFS('Forecast Summary'!$BM:$BM,'Forecast Summary'!$A:$A, 'Analysis-School'!$A78,'Forecast Summary'!$C:$C, 'Analysis-School'!AF$4,'Forecast Summary'!$D:$D, 'Analysis-School'!AF$2)</f>
        <v>61</v>
      </c>
      <c r="AG78" s="391">
        <f>SUMIFS('Forecast Summary'!$BM:$BM,'Forecast Summary'!$A:$A, 'Analysis-School'!$A78,'Forecast Summary'!$C:$C, 'Analysis-School'!AG$4,'Forecast Summary'!$D:$D, 'Analysis-School'!AG$2)</f>
        <v>45</v>
      </c>
      <c r="AH78" s="391">
        <f>SUMIFS('Forecast Summary'!$BM:$BM,'Forecast Summary'!$A:$A, 'Analysis-School'!$A78,'Forecast Summary'!$C:$C, 'Analysis-School'!AH$4,'Forecast Summary'!$D:$D, 'Analysis-School'!AH$2)</f>
        <v>50</v>
      </c>
      <c r="AI78" s="391">
        <v>55.000000000000007</v>
      </c>
      <c r="AJ78" s="391">
        <f>SUMIFS('Forecast Summary'!$BM:$BM,'Forecast Summary'!$A:$A, 'Analysis-School'!$A78,'Forecast Summary'!$C:$C, 'Analysis-School'!AJ$4,'Forecast Summary'!$D:$D, 'Analysis-School'!AJ$2)</f>
        <v>60</v>
      </c>
      <c r="AK78" s="391">
        <v>60.500000000000014</v>
      </c>
      <c r="AL78" s="392">
        <f>SUMIFS('Forecast Summary'!$BM:$BM,'Forecast Summary'!$A:$A, 'Analysis-School'!$A78,'Forecast Summary'!$C:$C, 'Analysis-School'!AL$4,'Forecast Summary'!$D:$D, 'Analysis-School'!AL$2)</f>
        <v>60</v>
      </c>
      <c r="AM78" s="393">
        <f t="shared" si="23"/>
        <v>0.19999999999999996</v>
      </c>
    </row>
    <row r="79" spans="1:39">
      <c r="A79" s="18" t="s">
        <v>85</v>
      </c>
      <c r="B79" s="395" t="s">
        <v>1759</v>
      </c>
      <c r="C79" s="396">
        <f>SUMIFS('Forecast Summary'!$AC:$AC,'Forecast Summary'!$A:$A, 'Analysis-School'!$A79,'Forecast Summary'!$C:$C, 'Analysis-School'!C$4,'Forecast Summary'!$D:$D, 'Analysis-School'!C$2)</f>
        <v>287</v>
      </c>
      <c r="D79" s="396">
        <f>SUMIFS('Forecast Summary'!$AC:$AC,'Forecast Summary'!$A:$A, 'Analysis-School'!$A79,'Forecast Summary'!$C:$C, 'Analysis-School'!D$4,'Forecast Summary'!$D:$D, 'Analysis-School'!D$2)</f>
        <v>325</v>
      </c>
      <c r="E79" s="396">
        <f>SUMIFS('Forecast Summary'!$AC:$AC,'Forecast Summary'!$A:$A, 'Analysis-School'!$A79,'Forecast Summary'!$C:$C, 'Analysis-School'!E$4,'Forecast Summary'!$D:$D, 'Analysis-School'!E$2)</f>
        <v>270</v>
      </c>
      <c r="F79" s="396">
        <f>SUMIFS('Forecast Summary'!$AC:$AC,'Forecast Summary'!$A:$A, 'Analysis-School'!$A79,'Forecast Summary'!$C:$C, 'Analysis-School'!F$4,'Forecast Summary'!$D:$D, 'Analysis-School'!F$2)</f>
        <v>368</v>
      </c>
      <c r="G79" s="396">
        <f>SUMIFS('Forecast Summary'!$AC:$AC,'Forecast Summary'!$A:$A, 'Analysis-School'!$A79,'Forecast Summary'!$C:$C, 'Analysis-School'!G$4,'Forecast Summary'!$D:$D, 'Analysis-School'!G$2)</f>
        <v>251</v>
      </c>
      <c r="H79" s="396">
        <f>SUMIFS('Forecast Summary'!$AC:$AC,'Forecast Summary'!$A:$A, 'Analysis-School'!$A79,'Forecast Summary'!$C:$C, 'Analysis-School'!H$4,'Forecast Summary'!$D:$D, 'Analysis-School'!H$2)</f>
        <v>199</v>
      </c>
      <c r="I79" s="396">
        <v>205.41367237554147</v>
      </c>
      <c r="J79" s="396">
        <f>SUMIFS('Forecast Summary'!$AC:$AC,'Forecast Summary'!$A:$A, 'Analysis-School'!$A79,'Forecast Summary'!$C:$C, 'Analysis-School'!J$4,'Forecast Summary'!$D:$D, 'Analysis-School'!J$2)</f>
        <v>347</v>
      </c>
      <c r="K79" s="396">
        <v>195.1429887567644</v>
      </c>
      <c r="L79" s="397">
        <f>SUMIFS('Forecast Summary'!$AC:$AC,'Forecast Summary'!$A:$A, 'Analysis-School'!$A79,'Forecast Summary'!$C:$C, 'Analysis-School'!L$4,'Forecast Summary'!$D:$D, 'Analysis-School'!L$2)</f>
        <v>329.65</v>
      </c>
      <c r="M79" s="398">
        <f t="shared" si="22"/>
        <v>0.65653266331658289</v>
      </c>
      <c r="O79" s="395" t="s">
        <v>1759</v>
      </c>
      <c r="P79" s="396">
        <f>SUMIFS('Forecast Summary'!$BA:$BA,'Forecast Summary'!$A:$A, 'Analysis-School'!$A79,'Forecast Summary'!$C:$C, 'Analysis-School'!P$4,'Forecast Summary'!$D:$D, 'Analysis-School'!P$2)</f>
        <v>414</v>
      </c>
      <c r="Q79" s="396">
        <f>SUMIFS('Forecast Summary'!$BA:$BA,'Forecast Summary'!$A:$A, 'Analysis-School'!$A79,'Forecast Summary'!$C:$C, 'Analysis-School'!Q$4,'Forecast Summary'!$D:$D, 'Analysis-School'!Q$2)</f>
        <v>463</v>
      </c>
      <c r="R79" s="396">
        <f>SUMIFS('Forecast Summary'!$BA:$BA,'Forecast Summary'!$A:$A, 'Analysis-School'!$A79,'Forecast Summary'!$C:$C, 'Analysis-School'!R$4,'Forecast Summary'!$D:$D, 'Analysis-School'!R$2)</f>
        <v>481</v>
      </c>
      <c r="S79" s="396">
        <f>SUMIFS('Forecast Summary'!$BA:$BA,'Forecast Summary'!$A:$A, 'Analysis-School'!$A79,'Forecast Summary'!$C:$C, 'Analysis-School'!S$4,'Forecast Summary'!$D:$D, 'Analysis-School'!S$2)</f>
        <v>447</v>
      </c>
      <c r="T79" s="396">
        <f>SUMIFS('Forecast Summary'!$BA:$BA,'Forecast Summary'!$A:$A, 'Analysis-School'!$A79,'Forecast Summary'!$C:$C, 'Analysis-School'!T$4,'Forecast Summary'!$D:$D, 'Analysis-School'!T$2)</f>
        <v>380</v>
      </c>
      <c r="U79" s="396">
        <f>SUMIFS('Forecast Summary'!$BA:$BA,'Forecast Summary'!$A:$A, 'Analysis-School'!$A79,'Forecast Summary'!$C:$C, 'Analysis-School'!U$4,'Forecast Summary'!$D:$D, 'Analysis-School'!U$2)</f>
        <v>403</v>
      </c>
      <c r="V79" s="396">
        <v>385.80024691149447</v>
      </c>
      <c r="W79" s="396">
        <f>SUMIFS('Forecast Summary'!$BA:$BA,'Forecast Summary'!$A:$A, 'Analysis-School'!$A79,'Forecast Summary'!$C:$C, 'Analysis-School'!W$4,'Forecast Summary'!$D:$D, 'Analysis-School'!W$2)</f>
        <v>413</v>
      </c>
      <c r="X79" s="396">
        <v>371.76151934827368</v>
      </c>
      <c r="Y79" s="397">
        <f>SUMIFS('Forecast Summary'!$BA:$BA,'Forecast Summary'!$A:$A, 'Analysis-School'!$A79,'Forecast Summary'!$C:$C, 'Analysis-School'!Y$4,'Forecast Summary'!$D:$D, 'Analysis-School'!Y$2)</f>
        <v>429</v>
      </c>
      <c r="Z79" s="398">
        <f t="shared" si="24"/>
        <v>6.4516129032258007E-2</v>
      </c>
      <c r="AB79" s="395" t="s">
        <v>1759</v>
      </c>
      <c r="AC79" s="396">
        <f>SUMIFS('Forecast Summary'!$BM:$BM,'Forecast Summary'!$A:$A, 'Analysis-School'!$A79,'Forecast Summary'!$C:$C, 'Analysis-School'!AC$4,'Forecast Summary'!$D:$D, 'Analysis-School'!AC$2)</f>
        <v>0</v>
      </c>
      <c r="AD79" s="396">
        <f>SUMIFS('Forecast Summary'!$BM:$BM,'Forecast Summary'!$A:$A, 'Analysis-School'!$A79,'Forecast Summary'!$C:$C, 'Analysis-School'!AD$4,'Forecast Summary'!$D:$D, 'Analysis-School'!AD$2)</f>
        <v>0</v>
      </c>
      <c r="AE79" s="396">
        <f>SUMIFS('Forecast Summary'!$BM:$BM,'Forecast Summary'!$A:$A, 'Analysis-School'!$A79,'Forecast Summary'!$C:$C, 'Analysis-School'!AE$4,'Forecast Summary'!$D:$D, 'Analysis-School'!AE$2)</f>
        <v>0</v>
      </c>
      <c r="AF79" s="396">
        <f>SUMIFS('Forecast Summary'!$BM:$BM,'Forecast Summary'!$A:$A, 'Analysis-School'!$A79,'Forecast Summary'!$C:$C, 'Analysis-School'!AF$4,'Forecast Summary'!$D:$D, 'Analysis-School'!AF$2)</f>
        <v>0</v>
      </c>
      <c r="AG79" s="396">
        <f>SUMIFS('Forecast Summary'!$BM:$BM,'Forecast Summary'!$A:$A, 'Analysis-School'!$A79,'Forecast Summary'!$C:$C, 'Analysis-School'!AG$4,'Forecast Summary'!$D:$D, 'Analysis-School'!AG$2)</f>
        <v>0</v>
      </c>
      <c r="AH79" s="396">
        <f>SUMIFS('Forecast Summary'!$BM:$BM,'Forecast Summary'!$A:$A, 'Analysis-School'!$A79,'Forecast Summary'!$C:$C, 'Analysis-School'!AH$4,'Forecast Summary'!$D:$D, 'Analysis-School'!AH$2)</f>
        <v>0</v>
      </c>
      <c r="AI79" s="396">
        <v>0</v>
      </c>
      <c r="AJ79" s="396">
        <f>SUMIFS('Forecast Summary'!$BM:$BM,'Forecast Summary'!$A:$A, 'Analysis-School'!$A79,'Forecast Summary'!$C:$C, 'Analysis-School'!AJ$4,'Forecast Summary'!$D:$D, 'Analysis-School'!AJ$2)</f>
        <v>0</v>
      </c>
      <c r="AK79" s="396">
        <v>0</v>
      </c>
      <c r="AL79" s="397">
        <f>SUMIFS('Forecast Summary'!$BM:$BM,'Forecast Summary'!$A:$A, 'Analysis-School'!$A79,'Forecast Summary'!$C:$C, 'Analysis-School'!AL$4,'Forecast Summary'!$D:$D, 'Analysis-School'!AL$2)</f>
        <v>0</v>
      </c>
      <c r="AM79" s="398" t="str">
        <f t="shared" si="23"/>
        <v>NA</v>
      </c>
    </row>
    <row r="80" spans="1:39">
      <c r="A80" s="18" t="s">
        <v>87</v>
      </c>
      <c r="B80" s="390" t="s">
        <v>1760</v>
      </c>
      <c r="C80" s="391">
        <f>SUMIFS('Forecast Summary'!$AC:$AC,'Forecast Summary'!$A:$A, 'Analysis-School'!$A80,'Forecast Summary'!$C:$C, 'Analysis-School'!C$4,'Forecast Summary'!$D:$D, 'Analysis-School'!C$2)</f>
        <v>1351</v>
      </c>
      <c r="D80" s="391">
        <f>SUMIFS('Forecast Summary'!$AC:$AC,'Forecast Summary'!$A:$A, 'Analysis-School'!$A80,'Forecast Summary'!$C:$C, 'Analysis-School'!D$4,'Forecast Summary'!$D:$D, 'Analysis-School'!D$2)</f>
        <v>1414</v>
      </c>
      <c r="E80" s="391">
        <f>SUMIFS('Forecast Summary'!$AC:$AC,'Forecast Summary'!$A:$A, 'Analysis-School'!$A80,'Forecast Summary'!$C:$C, 'Analysis-School'!E$4,'Forecast Summary'!$D:$D, 'Analysis-School'!E$2)</f>
        <v>1255</v>
      </c>
      <c r="F80" s="391">
        <f>SUMIFS('Forecast Summary'!$AC:$AC,'Forecast Summary'!$A:$A, 'Analysis-School'!$A80,'Forecast Summary'!$C:$C, 'Analysis-School'!F$4,'Forecast Summary'!$D:$D, 'Analysis-School'!F$2)</f>
        <v>1347</v>
      </c>
      <c r="G80" s="391">
        <f>SUMIFS('Forecast Summary'!$AC:$AC,'Forecast Summary'!$A:$A, 'Analysis-School'!$A80,'Forecast Summary'!$C:$C, 'Analysis-School'!G$4,'Forecast Summary'!$D:$D, 'Analysis-School'!G$2)</f>
        <v>1259</v>
      </c>
      <c r="H80" s="391">
        <f>SUMIFS('Forecast Summary'!$AC:$AC,'Forecast Summary'!$A:$A, 'Analysis-School'!$A80,'Forecast Summary'!$C:$C, 'Analysis-School'!H$4,'Forecast Summary'!$D:$D, 'Analysis-School'!H$2)</f>
        <v>1546</v>
      </c>
      <c r="I80" s="391">
        <v>1473.498812126051</v>
      </c>
      <c r="J80" s="391">
        <f>SUMIFS('Forecast Summary'!$AC:$AC,'Forecast Summary'!$A:$A, 'Analysis-School'!$A80,'Forecast Summary'!$C:$C, 'Analysis-School'!J$4,'Forecast Summary'!$D:$D, 'Analysis-School'!J$2)</f>
        <v>2221</v>
      </c>
      <c r="K80" s="391">
        <v>1493.8858223489256</v>
      </c>
      <c r="L80" s="392">
        <f>SUMIFS('Forecast Summary'!$AC:$AC,'Forecast Summary'!$A:$A, 'Analysis-School'!$A80,'Forecast Summary'!$C:$C, 'Analysis-School'!L$4,'Forecast Summary'!$D:$D, 'Analysis-School'!L$2)</f>
        <v>2265</v>
      </c>
      <c r="M80" s="393">
        <f t="shared" si="22"/>
        <v>0.46507115135834409</v>
      </c>
      <c r="N80" s="394"/>
      <c r="O80" s="390" t="s">
        <v>1760</v>
      </c>
      <c r="P80" s="391">
        <f>SUMIFS('Forecast Summary'!$BA:$BA,'Forecast Summary'!$A:$A, 'Analysis-School'!$A80,'Forecast Summary'!$C:$C, 'Analysis-School'!P$4,'Forecast Summary'!$D:$D, 'Analysis-School'!P$2)</f>
        <v>5814</v>
      </c>
      <c r="Q80" s="391">
        <f>SUMIFS('Forecast Summary'!$BA:$BA,'Forecast Summary'!$A:$A, 'Analysis-School'!$A80,'Forecast Summary'!$C:$C, 'Analysis-School'!Q$4,'Forecast Summary'!$D:$D, 'Analysis-School'!Q$2)</f>
        <v>5711</v>
      </c>
      <c r="R80" s="391">
        <f>SUMIFS('Forecast Summary'!$BA:$BA,'Forecast Summary'!$A:$A, 'Analysis-School'!$A80,'Forecast Summary'!$C:$C, 'Analysis-School'!R$4,'Forecast Summary'!$D:$D, 'Analysis-School'!R$2)</f>
        <v>5690</v>
      </c>
      <c r="S80" s="391">
        <f>SUMIFS('Forecast Summary'!$BA:$BA,'Forecast Summary'!$A:$A, 'Analysis-School'!$A80,'Forecast Summary'!$C:$C, 'Analysis-School'!S$4,'Forecast Summary'!$D:$D, 'Analysis-School'!S$2)</f>
        <v>5565</v>
      </c>
      <c r="T80" s="391">
        <f>SUMIFS('Forecast Summary'!$BA:$BA,'Forecast Summary'!$A:$A, 'Analysis-School'!$A80,'Forecast Summary'!$C:$C, 'Analysis-School'!T$4,'Forecast Summary'!$D:$D, 'Analysis-School'!T$2)</f>
        <v>5181</v>
      </c>
      <c r="U80" s="391">
        <f>SUMIFS('Forecast Summary'!$BA:$BA,'Forecast Summary'!$A:$A, 'Analysis-School'!$A80,'Forecast Summary'!$C:$C, 'Analysis-School'!U$4,'Forecast Summary'!$D:$D, 'Analysis-School'!U$2)</f>
        <v>5213</v>
      </c>
      <c r="V80" s="391">
        <v>5009.6814586174178</v>
      </c>
      <c r="W80" s="391">
        <f>SUMIFS('Forecast Summary'!$BA:$BA,'Forecast Summary'!$A:$A, 'Analysis-School'!$A80,'Forecast Summary'!$C:$C, 'Analysis-School'!W$4,'Forecast Summary'!$D:$D, 'Analysis-School'!W$2)</f>
        <v>5223</v>
      </c>
      <c r="X80" s="391">
        <v>4869.5333012761557</v>
      </c>
      <c r="Y80" s="392">
        <f>SUMIFS('Forecast Summary'!$BA:$BA,'Forecast Summary'!$A:$A, 'Analysis-School'!$A80,'Forecast Summary'!$C:$C, 'Analysis-School'!Y$4,'Forecast Summary'!$D:$D, 'Analysis-School'!Y$2)</f>
        <v>5226</v>
      </c>
      <c r="Z80" s="393">
        <f t="shared" si="24"/>
        <v>2.4937655860348684E-3</v>
      </c>
      <c r="AA80" s="394"/>
      <c r="AB80" s="390" t="s">
        <v>1760</v>
      </c>
      <c r="AC80" s="391">
        <f>SUMIFS('Forecast Summary'!$BM:$BM,'Forecast Summary'!$A:$A, 'Analysis-School'!$A80,'Forecast Summary'!$C:$C, 'Analysis-School'!AC$4,'Forecast Summary'!$D:$D, 'Analysis-School'!AC$2)</f>
        <v>0</v>
      </c>
      <c r="AD80" s="391">
        <f>SUMIFS('Forecast Summary'!$BM:$BM,'Forecast Summary'!$A:$A, 'Analysis-School'!$A80,'Forecast Summary'!$C:$C, 'Analysis-School'!AD$4,'Forecast Summary'!$D:$D, 'Analysis-School'!AD$2)</f>
        <v>0</v>
      </c>
      <c r="AE80" s="391">
        <f>SUMIFS('Forecast Summary'!$BM:$BM,'Forecast Summary'!$A:$A, 'Analysis-School'!$A80,'Forecast Summary'!$C:$C, 'Analysis-School'!AE$4,'Forecast Summary'!$D:$D, 'Analysis-School'!AE$2)</f>
        <v>0</v>
      </c>
      <c r="AF80" s="391">
        <f>SUMIFS('Forecast Summary'!$BM:$BM,'Forecast Summary'!$A:$A, 'Analysis-School'!$A80,'Forecast Summary'!$C:$C, 'Analysis-School'!AF$4,'Forecast Summary'!$D:$D, 'Analysis-School'!AF$2)</f>
        <v>0</v>
      </c>
      <c r="AG80" s="391">
        <f>SUMIFS('Forecast Summary'!$BM:$BM,'Forecast Summary'!$A:$A, 'Analysis-School'!$A80,'Forecast Summary'!$C:$C, 'Analysis-School'!AG$4,'Forecast Summary'!$D:$D, 'Analysis-School'!AG$2)</f>
        <v>0</v>
      </c>
      <c r="AH80" s="391">
        <f>SUMIFS('Forecast Summary'!$BM:$BM,'Forecast Summary'!$A:$A, 'Analysis-School'!$A80,'Forecast Summary'!$C:$C, 'Analysis-School'!AH$4,'Forecast Summary'!$D:$D, 'Analysis-School'!AH$2)</f>
        <v>0</v>
      </c>
      <c r="AI80" s="391">
        <v>0</v>
      </c>
      <c r="AJ80" s="391">
        <f>SUMIFS('Forecast Summary'!$BM:$BM,'Forecast Summary'!$A:$A, 'Analysis-School'!$A80,'Forecast Summary'!$C:$C, 'Analysis-School'!AJ$4,'Forecast Summary'!$D:$D, 'Analysis-School'!AJ$2)</f>
        <v>0</v>
      </c>
      <c r="AK80" s="391">
        <v>0</v>
      </c>
      <c r="AL80" s="392">
        <f>SUMIFS('Forecast Summary'!$BM:$BM,'Forecast Summary'!$A:$A, 'Analysis-School'!$A80,'Forecast Summary'!$C:$C, 'Analysis-School'!AL$4,'Forecast Summary'!$D:$D, 'Analysis-School'!AL$2)</f>
        <v>0</v>
      </c>
      <c r="AM80" s="393" t="str">
        <f t="shared" si="23"/>
        <v>NA</v>
      </c>
    </row>
    <row r="81" spans="1:39">
      <c r="A81" s="18" t="s">
        <v>89</v>
      </c>
      <c r="B81" s="395" t="s">
        <v>1762</v>
      </c>
      <c r="C81" s="396">
        <f>SUMIFS('Forecast Summary'!$AC:$AC,'Forecast Summary'!$A:$A, 'Analysis-School'!$A81,'Forecast Summary'!$C:$C, 'Analysis-School'!C$4,'Forecast Summary'!$D:$D, 'Analysis-School'!C$2)</f>
        <v>166</v>
      </c>
      <c r="D81" s="396">
        <f>SUMIFS('Forecast Summary'!$AC:$AC,'Forecast Summary'!$A:$A, 'Analysis-School'!$A81,'Forecast Summary'!$C:$C, 'Analysis-School'!D$4,'Forecast Summary'!$D:$D, 'Analysis-School'!D$2)</f>
        <v>228</v>
      </c>
      <c r="E81" s="396">
        <f>SUMIFS('Forecast Summary'!$AC:$AC,'Forecast Summary'!$A:$A, 'Analysis-School'!$A81,'Forecast Summary'!$C:$C, 'Analysis-School'!E$4,'Forecast Summary'!$D:$D, 'Analysis-School'!E$2)</f>
        <v>180</v>
      </c>
      <c r="F81" s="396">
        <f>SUMIFS('Forecast Summary'!$AC:$AC,'Forecast Summary'!$A:$A, 'Analysis-School'!$A81,'Forecast Summary'!$C:$C, 'Analysis-School'!F$4,'Forecast Summary'!$D:$D, 'Analysis-School'!F$2)</f>
        <v>197</v>
      </c>
      <c r="G81" s="396">
        <f>SUMIFS('Forecast Summary'!$AC:$AC,'Forecast Summary'!$A:$A, 'Analysis-School'!$A81,'Forecast Summary'!$C:$C, 'Analysis-School'!G$4,'Forecast Summary'!$D:$D, 'Analysis-School'!G$2)</f>
        <v>198</v>
      </c>
      <c r="H81" s="396">
        <f>SUMIFS('Forecast Summary'!$AC:$AC,'Forecast Summary'!$A:$A, 'Analysis-School'!$A81,'Forecast Summary'!$C:$C, 'Analysis-School'!H$4,'Forecast Summary'!$D:$D, 'Analysis-School'!H$2)</f>
        <v>186</v>
      </c>
      <c r="I81" s="396">
        <v>187.14768456684737</v>
      </c>
      <c r="J81" s="396">
        <f>SUMIFS('Forecast Summary'!$AC:$AC,'Forecast Summary'!$A:$A, 'Analysis-School'!$A81,'Forecast Summary'!$C:$C, 'Analysis-School'!J$4,'Forecast Summary'!$D:$D, 'Analysis-School'!J$2)</f>
        <v>184</v>
      </c>
      <c r="K81" s="396">
        <v>185.35047287877572</v>
      </c>
      <c r="L81" s="397">
        <f>SUMIFS('Forecast Summary'!$AC:$AC,'Forecast Summary'!$A:$A, 'Analysis-School'!$A81,'Forecast Summary'!$C:$C, 'Analysis-School'!L$4,'Forecast Summary'!$D:$D, 'Analysis-School'!L$2)</f>
        <v>191</v>
      </c>
      <c r="M81" s="398">
        <f t="shared" si="22"/>
        <v>2.6881720430107503E-2</v>
      </c>
      <c r="O81" s="395" t="s">
        <v>1762</v>
      </c>
      <c r="P81" s="396">
        <f>SUMIFS('Forecast Summary'!$BA:$BA,'Forecast Summary'!$A:$A, 'Analysis-School'!$A81,'Forecast Summary'!$C:$C, 'Analysis-School'!P$4,'Forecast Summary'!$D:$D, 'Analysis-School'!P$2)</f>
        <v>489</v>
      </c>
      <c r="Q81" s="396">
        <f>SUMIFS('Forecast Summary'!$BA:$BA,'Forecast Summary'!$A:$A, 'Analysis-School'!$A81,'Forecast Summary'!$C:$C, 'Analysis-School'!Q$4,'Forecast Summary'!$D:$D, 'Analysis-School'!Q$2)</f>
        <v>495</v>
      </c>
      <c r="R81" s="396">
        <f>SUMIFS('Forecast Summary'!$BA:$BA,'Forecast Summary'!$A:$A, 'Analysis-School'!$A81,'Forecast Summary'!$C:$C, 'Analysis-School'!R$4,'Forecast Summary'!$D:$D, 'Analysis-School'!R$2)</f>
        <v>407</v>
      </c>
      <c r="S81" s="396">
        <f>SUMIFS('Forecast Summary'!$BA:$BA,'Forecast Summary'!$A:$A, 'Analysis-School'!$A81,'Forecast Summary'!$C:$C, 'Analysis-School'!S$4,'Forecast Summary'!$D:$D, 'Analysis-School'!S$2)</f>
        <v>499</v>
      </c>
      <c r="T81" s="396">
        <f>SUMIFS('Forecast Summary'!$BA:$BA,'Forecast Summary'!$A:$A, 'Analysis-School'!$A81,'Forecast Summary'!$C:$C, 'Analysis-School'!T$4,'Forecast Summary'!$D:$D, 'Analysis-School'!T$2)</f>
        <v>424</v>
      </c>
      <c r="U81" s="396">
        <f>SUMIFS('Forecast Summary'!$BA:$BA,'Forecast Summary'!$A:$A, 'Analysis-School'!$A81,'Forecast Summary'!$C:$C, 'Analysis-School'!U$4,'Forecast Summary'!$D:$D, 'Analysis-School'!U$2)</f>
        <v>418</v>
      </c>
      <c r="V81" s="396">
        <v>407.19893419526926</v>
      </c>
      <c r="W81" s="396">
        <f>SUMIFS('Forecast Summary'!$BA:$BA,'Forecast Summary'!$A:$A, 'Analysis-School'!$A81,'Forecast Summary'!$C:$C, 'Analysis-School'!W$4,'Forecast Summary'!$D:$D, 'Analysis-School'!W$2)</f>
        <v>475</v>
      </c>
      <c r="X81" s="396">
        <v>393.56573414744054</v>
      </c>
      <c r="Y81" s="397">
        <f>SUMIFS('Forecast Summary'!$BA:$BA,'Forecast Summary'!$A:$A, 'Analysis-School'!$A81,'Forecast Summary'!$C:$C, 'Analysis-School'!Y$4,'Forecast Summary'!$D:$D, 'Analysis-School'!Y$2)</f>
        <v>458</v>
      </c>
      <c r="Z81" s="398">
        <f t="shared" si="24"/>
        <v>9.5693779904306275E-2</v>
      </c>
      <c r="AB81" s="395" t="s">
        <v>1762</v>
      </c>
      <c r="AC81" s="396">
        <f>SUMIFS('Forecast Summary'!$BM:$BM,'Forecast Summary'!$A:$A, 'Analysis-School'!$A81,'Forecast Summary'!$C:$C, 'Analysis-School'!AC$4,'Forecast Summary'!$D:$D, 'Analysis-School'!AC$2)</f>
        <v>0</v>
      </c>
      <c r="AD81" s="396">
        <f>SUMIFS('Forecast Summary'!$BM:$BM,'Forecast Summary'!$A:$A, 'Analysis-School'!$A81,'Forecast Summary'!$C:$C, 'Analysis-School'!AD$4,'Forecast Summary'!$D:$D, 'Analysis-School'!AD$2)</f>
        <v>0</v>
      </c>
      <c r="AE81" s="396">
        <f>SUMIFS('Forecast Summary'!$BM:$BM,'Forecast Summary'!$A:$A, 'Analysis-School'!$A81,'Forecast Summary'!$C:$C, 'Analysis-School'!AE$4,'Forecast Summary'!$D:$D, 'Analysis-School'!AE$2)</f>
        <v>0</v>
      </c>
      <c r="AF81" s="396">
        <f>SUMIFS('Forecast Summary'!$BM:$BM,'Forecast Summary'!$A:$A, 'Analysis-School'!$A81,'Forecast Summary'!$C:$C, 'Analysis-School'!AF$4,'Forecast Summary'!$D:$D, 'Analysis-School'!AF$2)</f>
        <v>0</v>
      </c>
      <c r="AG81" s="396">
        <f>SUMIFS('Forecast Summary'!$BM:$BM,'Forecast Summary'!$A:$A, 'Analysis-School'!$A81,'Forecast Summary'!$C:$C, 'Analysis-School'!AG$4,'Forecast Summary'!$D:$D, 'Analysis-School'!AG$2)</f>
        <v>0</v>
      </c>
      <c r="AH81" s="396">
        <f>SUMIFS('Forecast Summary'!$BM:$BM,'Forecast Summary'!$A:$A, 'Analysis-School'!$A81,'Forecast Summary'!$C:$C, 'Analysis-School'!AH$4,'Forecast Summary'!$D:$D, 'Analysis-School'!AH$2)</f>
        <v>0</v>
      </c>
      <c r="AI81" s="396">
        <v>0</v>
      </c>
      <c r="AJ81" s="396">
        <f>SUMIFS('Forecast Summary'!$BM:$BM,'Forecast Summary'!$A:$A, 'Analysis-School'!$A81,'Forecast Summary'!$C:$C, 'Analysis-School'!AJ$4,'Forecast Summary'!$D:$D, 'Analysis-School'!AJ$2)</f>
        <v>0</v>
      </c>
      <c r="AK81" s="396">
        <v>0</v>
      </c>
      <c r="AL81" s="397">
        <f>SUMIFS('Forecast Summary'!$BM:$BM,'Forecast Summary'!$A:$A, 'Analysis-School'!$A81,'Forecast Summary'!$C:$C, 'Analysis-School'!AL$4,'Forecast Summary'!$D:$D, 'Analysis-School'!AL$2)</f>
        <v>0</v>
      </c>
      <c r="AM81" s="398" t="str">
        <f t="shared" si="23"/>
        <v>NA</v>
      </c>
    </row>
    <row r="82" spans="1:39">
      <c r="A82" s="115" t="s">
        <v>91</v>
      </c>
      <c r="B82" s="390" t="s">
        <v>1895</v>
      </c>
      <c r="C82" s="391">
        <f>SUMIFS('Forecast Summary'!$AC:$AC,'Forecast Summary'!$A:$A, 'Analysis-School'!$A82,'Forecast Summary'!$C:$C, 'Analysis-School'!C$4,'Forecast Summary'!$D:$D, 'Analysis-School'!C$2)</f>
        <v>336</v>
      </c>
      <c r="D82" s="391">
        <f>SUMIFS('Forecast Summary'!$AC:$AC,'Forecast Summary'!$A:$A, 'Analysis-School'!$A82,'Forecast Summary'!$C:$C, 'Analysis-School'!D$4,'Forecast Summary'!$D:$D, 'Analysis-School'!D$2)</f>
        <v>540</v>
      </c>
      <c r="E82" s="391">
        <f>SUMIFS('Forecast Summary'!$AC:$AC,'Forecast Summary'!$A:$A, 'Analysis-School'!$A82,'Forecast Summary'!$C:$C, 'Analysis-School'!E$4,'Forecast Summary'!$D:$D, 'Analysis-School'!E$2)</f>
        <v>458</v>
      </c>
      <c r="F82" s="391">
        <f>SUMIFS('Forecast Summary'!$AC:$AC,'Forecast Summary'!$A:$A, 'Analysis-School'!$A82,'Forecast Summary'!$C:$C, 'Analysis-School'!F$4,'Forecast Summary'!$D:$D, 'Analysis-School'!F$2)</f>
        <v>602</v>
      </c>
      <c r="G82" s="391">
        <f>SUMIFS('Forecast Summary'!$AC:$AC,'Forecast Summary'!$A:$A, 'Analysis-School'!$A82,'Forecast Summary'!$C:$C, 'Analysis-School'!G$4,'Forecast Summary'!$D:$D, 'Analysis-School'!G$2)</f>
        <v>619</v>
      </c>
      <c r="H82" s="391">
        <f>SUMIFS('Forecast Summary'!$AC:$AC,'Forecast Summary'!$A:$A, 'Analysis-School'!$A82,'Forecast Summary'!$C:$C, 'Analysis-School'!H$4,'Forecast Summary'!$D:$D, 'Analysis-School'!H$2)</f>
        <v>544</v>
      </c>
      <c r="I82" s="391">
        <v>598.40000000000009</v>
      </c>
      <c r="J82" s="391">
        <f>SUMIFS('Forecast Summary'!$AC:$AC,'Forecast Summary'!$A:$A, 'Analysis-School'!$A82,'Forecast Summary'!$C:$C, 'Analysis-School'!J$4,'Forecast Summary'!$D:$D, 'Analysis-School'!J$2)</f>
        <v>495</v>
      </c>
      <c r="K82" s="391">
        <v>653.99643377406608</v>
      </c>
      <c r="L82" s="392">
        <f>SUMIFS('Forecast Summary'!$AC:$AC,'Forecast Summary'!$A:$A, 'Analysis-School'!$A82,'Forecast Summary'!$C:$C, 'Analysis-School'!L$4,'Forecast Summary'!$D:$D, 'Analysis-School'!L$2)</f>
        <v>514</v>
      </c>
      <c r="M82" s="393">
        <f t="shared" si="22"/>
        <v>-5.5147058823529438E-2</v>
      </c>
      <c r="N82" s="394"/>
      <c r="O82" s="390" t="s">
        <v>1895</v>
      </c>
      <c r="P82" s="391">
        <f>SUMIFS('Forecast Summary'!$BA:$BA,'Forecast Summary'!$A:$A, 'Analysis-School'!$A82,'Forecast Summary'!$C:$C, 'Analysis-School'!P$4,'Forecast Summary'!$D:$D, 'Analysis-School'!P$2)</f>
        <v>672</v>
      </c>
      <c r="Q82" s="391">
        <f>SUMIFS('Forecast Summary'!$BA:$BA,'Forecast Summary'!$A:$A, 'Analysis-School'!$A82,'Forecast Summary'!$C:$C, 'Analysis-School'!Q$4,'Forecast Summary'!$D:$D, 'Analysis-School'!Q$2)</f>
        <v>734</v>
      </c>
      <c r="R82" s="391">
        <f>SUMIFS('Forecast Summary'!$BA:$BA,'Forecast Summary'!$A:$A, 'Analysis-School'!$A82,'Forecast Summary'!$C:$C, 'Analysis-School'!R$4,'Forecast Summary'!$D:$D, 'Analysis-School'!R$2)</f>
        <v>843</v>
      </c>
      <c r="S82" s="391">
        <f>SUMIFS('Forecast Summary'!$BA:$BA,'Forecast Summary'!$A:$A, 'Analysis-School'!$A82,'Forecast Summary'!$C:$C, 'Analysis-School'!S$4,'Forecast Summary'!$D:$D, 'Analysis-School'!S$2)</f>
        <v>702</v>
      </c>
      <c r="T82" s="391">
        <f>SUMIFS('Forecast Summary'!$BA:$BA,'Forecast Summary'!$A:$A, 'Analysis-School'!$A82,'Forecast Summary'!$C:$C, 'Analysis-School'!T$4,'Forecast Summary'!$D:$D, 'Analysis-School'!T$2)</f>
        <v>679</v>
      </c>
      <c r="U82" s="391">
        <f>SUMIFS('Forecast Summary'!$BA:$BA,'Forecast Summary'!$A:$A, 'Analysis-School'!$A82,'Forecast Summary'!$C:$C, 'Analysis-School'!U$4,'Forecast Summary'!$D:$D, 'Analysis-School'!U$2)</f>
        <v>657</v>
      </c>
      <c r="V82" s="391">
        <v>641.33343641857277</v>
      </c>
      <c r="W82" s="391">
        <f>SUMIFS('Forecast Summary'!$BA:$BA,'Forecast Summary'!$A:$A, 'Analysis-School'!$A82,'Forecast Summary'!$C:$C, 'Analysis-School'!W$4,'Forecast Summary'!$D:$D, 'Analysis-School'!W$2)</f>
        <v>708</v>
      </c>
      <c r="X82" s="391">
        <v>623.0833928273953</v>
      </c>
      <c r="Y82" s="392">
        <f>SUMIFS('Forecast Summary'!$BA:$BA,'Forecast Summary'!$A:$A, 'Analysis-School'!$A82,'Forecast Summary'!$C:$C, 'Analysis-School'!Y$4,'Forecast Summary'!$D:$D, 'Analysis-School'!Y$2)</f>
        <v>714</v>
      </c>
      <c r="Z82" s="393">
        <f t="shared" si="24"/>
        <v>8.6757990867579959E-2</v>
      </c>
      <c r="AA82" s="394"/>
      <c r="AB82" s="390" t="s">
        <v>1895</v>
      </c>
      <c r="AC82" s="391">
        <f>SUMIFS('Forecast Summary'!$BM:$BM,'Forecast Summary'!$A:$A, 'Analysis-School'!$A82,'Forecast Summary'!$C:$C, 'Analysis-School'!AC$4,'Forecast Summary'!$D:$D, 'Analysis-School'!AC$2)</f>
        <v>0</v>
      </c>
      <c r="AD82" s="391">
        <f>SUMIFS('Forecast Summary'!$BM:$BM,'Forecast Summary'!$A:$A, 'Analysis-School'!$A82,'Forecast Summary'!$C:$C, 'Analysis-School'!AD$4,'Forecast Summary'!$D:$D, 'Analysis-School'!AD$2)</f>
        <v>0</v>
      </c>
      <c r="AE82" s="391">
        <f>SUMIFS('Forecast Summary'!$BM:$BM,'Forecast Summary'!$A:$A, 'Analysis-School'!$A82,'Forecast Summary'!$C:$C, 'Analysis-School'!AE$4,'Forecast Summary'!$D:$D, 'Analysis-School'!AE$2)</f>
        <v>0</v>
      </c>
      <c r="AF82" s="391">
        <f>SUMIFS('Forecast Summary'!$BM:$BM,'Forecast Summary'!$A:$A, 'Analysis-School'!$A82,'Forecast Summary'!$C:$C, 'Analysis-School'!AF$4,'Forecast Summary'!$D:$D, 'Analysis-School'!AF$2)</f>
        <v>0</v>
      </c>
      <c r="AG82" s="391">
        <f>SUMIFS('Forecast Summary'!$BM:$BM,'Forecast Summary'!$A:$A, 'Analysis-School'!$A82,'Forecast Summary'!$C:$C, 'Analysis-School'!AG$4,'Forecast Summary'!$D:$D, 'Analysis-School'!AG$2)</f>
        <v>0</v>
      </c>
      <c r="AH82" s="391">
        <f>SUMIFS('Forecast Summary'!$BM:$BM,'Forecast Summary'!$A:$A, 'Analysis-School'!$A82,'Forecast Summary'!$C:$C, 'Analysis-School'!AH$4,'Forecast Summary'!$D:$D, 'Analysis-School'!AH$2)</f>
        <v>0</v>
      </c>
      <c r="AI82" s="391">
        <v>0</v>
      </c>
      <c r="AJ82" s="391">
        <f>SUMIFS('Forecast Summary'!$BM:$BM,'Forecast Summary'!$A:$A, 'Analysis-School'!$A82,'Forecast Summary'!$C:$C, 'Analysis-School'!AJ$4,'Forecast Summary'!$D:$D, 'Analysis-School'!AJ$2)</f>
        <v>0</v>
      </c>
      <c r="AK82" s="391">
        <v>0</v>
      </c>
      <c r="AL82" s="392">
        <f>SUMIFS('Forecast Summary'!$BM:$BM,'Forecast Summary'!$A:$A, 'Analysis-School'!$A82,'Forecast Summary'!$C:$C, 'Analysis-School'!AL$4,'Forecast Summary'!$D:$D, 'Analysis-School'!AL$2)</f>
        <v>0</v>
      </c>
      <c r="AM82" s="393" t="str">
        <f t="shared" si="23"/>
        <v>NA</v>
      </c>
    </row>
    <row r="83" spans="1:39">
      <c r="A83" s="115" t="s">
        <v>93</v>
      </c>
      <c r="B83" s="395" t="s">
        <v>1936</v>
      </c>
      <c r="C83" s="396">
        <f>SUMIFS('Forecast Summary'!$AC:$AC,'Forecast Summary'!$A:$A, 'Analysis-School'!$A83,'Forecast Summary'!$C:$C, 'Analysis-School'!C$4,'Forecast Summary'!$D:$D, 'Analysis-School'!C$2)</f>
        <v>974</v>
      </c>
      <c r="D83" s="396">
        <f>SUMIFS('Forecast Summary'!$AC:$AC,'Forecast Summary'!$A:$A, 'Analysis-School'!$A83,'Forecast Summary'!$C:$C, 'Analysis-School'!D$4,'Forecast Summary'!$D:$D, 'Analysis-School'!D$2)</f>
        <v>884</v>
      </c>
      <c r="E83" s="396">
        <f>SUMIFS('Forecast Summary'!$AC:$AC,'Forecast Summary'!$A:$A, 'Analysis-School'!$A83,'Forecast Summary'!$C:$C, 'Analysis-School'!E$4,'Forecast Summary'!$D:$D, 'Analysis-School'!E$2)</f>
        <v>823</v>
      </c>
      <c r="F83" s="396">
        <f>SUMIFS('Forecast Summary'!$AC:$AC,'Forecast Summary'!$A:$A, 'Analysis-School'!$A83,'Forecast Summary'!$C:$C, 'Analysis-School'!F$4,'Forecast Summary'!$D:$D, 'Analysis-School'!F$2)</f>
        <v>467</v>
      </c>
      <c r="G83" s="396">
        <f>SUMIFS('Forecast Summary'!$AC:$AC,'Forecast Summary'!$A:$A, 'Analysis-School'!$A83,'Forecast Summary'!$C:$C, 'Analysis-School'!G$4,'Forecast Summary'!$D:$D, 'Analysis-School'!G$2)</f>
        <v>801</v>
      </c>
      <c r="H83" s="396">
        <f>SUMIFS('Forecast Summary'!$AC:$AC,'Forecast Summary'!$A:$A, 'Analysis-School'!$A83,'Forecast Summary'!$C:$C, 'Analysis-School'!H$4,'Forecast Summary'!$D:$D, 'Analysis-School'!H$2)</f>
        <v>732</v>
      </c>
      <c r="I83" s="396">
        <v>695.4</v>
      </c>
      <c r="J83" s="396">
        <f>SUMIFS('Forecast Summary'!$AC:$AC,'Forecast Summary'!$A:$A, 'Analysis-School'!$A83,'Forecast Summary'!$C:$C, 'Analysis-School'!J$4,'Forecast Summary'!$D:$D, 'Analysis-School'!J$2)</f>
        <v>1020</v>
      </c>
      <c r="K83" s="396">
        <v>660.63</v>
      </c>
      <c r="L83" s="397">
        <f>SUMIFS('Forecast Summary'!$AC:$AC,'Forecast Summary'!$A:$A, 'Analysis-School'!$A83,'Forecast Summary'!$C:$C, 'Analysis-School'!L$4,'Forecast Summary'!$D:$D, 'Analysis-School'!L$2)</f>
        <v>969</v>
      </c>
      <c r="M83" s="398">
        <f t="shared" si="22"/>
        <v>0.32377049180327866</v>
      </c>
      <c r="O83" s="395" t="s">
        <v>1936</v>
      </c>
      <c r="P83" s="396">
        <f>SUMIFS('Forecast Summary'!$BA:$BA,'Forecast Summary'!$A:$A, 'Analysis-School'!$A83,'Forecast Summary'!$C:$C, 'Analysis-School'!P$4,'Forecast Summary'!$D:$D, 'Analysis-School'!P$2)</f>
        <v>1066</v>
      </c>
      <c r="Q83" s="396">
        <f>SUMIFS('Forecast Summary'!$BA:$BA,'Forecast Summary'!$A:$A, 'Analysis-School'!$A83,'Forecast Summary'!$C:$C, 'Analysis-School'!Q$4,'Forecast Summary'!$D:$D, 'Analysis-School'!Q$2)</f>
        <v>977</v>
      </c>
      <c r="R83" s="396">
        <f>SUMIFS('Forecast Summary'!$BA:$BA,'Forecast Summary'!$A:$A, 'Analysis-School'!$A83,'Forecast Summary'!$C:$C, 'Analysis-School'!R$4,'Forecast Summary'!$D:$D, 'Analysis-School'!R$2)</f>
        <v>939</v>
      </c>
      <c r="S83" s="396">
        <f>SUMIFS('Forecast Summary'!$BA:$BA,'Forecast Summary'!$A:$A, 'Analysis-School'!$A83,'Forecast Summary'!$C:$C, 'Analysis-School'!S$4,'Forecast Summary'!$D:$D, 'Analysis-School'!S$2)</f>
        <v>1127</v>
      </c>
      <c r="T83" s="396">
        <f>SUMIFS('Forecast Summary'!$BA:$BA,'Forecast Summary'!$A:$A, 'Analysis-School'!$A83,'Forecast Summary'!$C:$C, 'Analysis-School'!T$4,'Forecast Summary'!$D:$D, 'Analysis-School'!T$2)</f>
        <v>1238</v>
      </c>
      <c r="U83" s="396">
        <f>SUMIFS('Forecast Summary'!$BA:$BA,'Forecast Summary'!$A:$A, 'Analysis-School'!$A83,'Forecast Summary'!$C:$C, 'Analysis-School'!U$4,'Forecast Summary'!$D:$D, 'Analysis-School'!U$2)</f>
        <v>1118</v>
      </c>
      <c r="V83" s="396">
        <v>1229.8000000000002</v>
      </c>
      <c r="W83" s="396">
        <f>SUMIFS('Forecast Summary'!$BA:$BA,'Forecast Summary'!$A:$A, 'Analysis-School'!$A83,'Forecast Summary'!$C:$C, 'Analysis-School'!W$4,'Forecast Summary'!$D:$D, 'Analysis-School'!W$2)</f>
        <v>1298</v>
      </c>
      <c r="X83" s="396">
        <v>1284.1403850971544</v>
      </c>
      <c r="Y83" s="397">
        <f>SUMIFS('Forecast Summary'!$BA:$BA,'Forecast Summary'!$A:$A, 'Analysis-School'!$A83,'Forecast Summary'!$C:$C, 'Analysis-School'!Y$4,'Forecast Summary'!$D:$D, 'Analysis-School'!Y$2)</f>
        <v>1241</v>
      </c>
      <c r="Z83" s="398">
        <f t="shared" si="24"/>
        <v>0.11001788908765664</v>
      </c>
      <c r="AB83" s="395" t="s">
        <v>1936</v>
      </c>
      <c r="AC83" s="396">
        <f>SUMIFS('Forecast Summary'!$BM:$BM,'Forecast Summary'!$A:$A, 'Analysis-School'!$A83,'Forecast Summary'!$C:$C, 'Analysis-School'!AC$4,'Forecast Summary'!$D:$D, 'Analysis-School'!AC$2)</f>
        <v>0</v>
      </c>
      <c r="AD83" s="396">
        <f>SUMIFS('Forecast Summary'!$BM:$BM,'Forecast Summary'!$A:$A, 'Analysis-School'!$A83,'Forecast Summary'!$C:$C, 'Analysis-School'!AD$4,'Forecast Summary'!$D:$D, 'Analysis-School'!AD$2)</f>
        <v>0</v>
      </c>
      <c r="AE83" s="396">
        <f>SUMIFS('Forecast Summary'!$BM:$BM,'Forecast Summary'!$A:$A, 'Analysis-School'!$A83,'Forecast Summary'!$C:$C, 'Analysis-School'!AE$4,'Forecast Summary'!$D:$D, 'Analysis-School'!AE$2)</f>
        <v>21</v>
      </c>
      <c r="AF83" s="396">
        <f>SUMIFS('Forecast Summary'!$BM:$BM,'Forecast Summary'!$A:$A, 'Analysis-School'!$A83,'Forecast Summary'!$C:$C, 'Analysis-School'!AF$4,'Forecast Summary'!$D:$D, 'Analysis-School'!AF$2)</f>
        <v>9</v>
      </c>
      <c r="AG83" s="396">
        <f>SUMIFS('Forecast Summary'!$BM:$BM,'Forecast Summary'!$A:$A, 'Analysis-School'!$A83,'Forecast Summary'!$C:$C, 'Analysis-School'!AG$4,'Forecast Summary'!$D:$D, 'Analysis-School'!AG$2)</f>
        <v>12</v>
      </c>
      <c r="AH83" s="396">
        <f>SUMIFS('Forecast Summary'!$BM:$BM,'Forecast Summary'!$A:$A, 'Analysis-School'!$A83,'Forecast Summary'!$C:$C, 'Analysis-School'!AH$4,'Forecast Summary'!$D:$D, 'Analysis-School'!AH$2)</f>
        <v>63</v>
      </c>
      <c r="AI83" s="396">
        <v>59.849999999999994</v>
      </c>
      <c r="AJ83" s="396">
        <f>SUMIFS('Forecast Summary'!$BM:$BM,'Forecast Summary'!$A:$A, 'Analysis-School'!$A83,'Forecast Summary'!$C:$C, 'Analysis-School'!AJ$4,'Forecast Summary'!$D:$D, 'Analysis-School'!AJ$2)</f>
        <v>71</v>
      </c>
      <c r="AK83" s="396">
        <v>65.834999999999994</v>
      </c>
      <c r="AL83" s="397">
        <f>SUMIFS('Forecast Summary'!$BM:$BM,'Forecast Summary'!$A:$A, 'Analysis-School'!$A83,'Forecast Summary'!$C:$C, 'Analysis-School'!AL$4,'Forecast Summary'!$D:$D, 'Analysis-School'!AL$2)</f>
        <v>71</v>
      </c>
      <c r="AM83" s="398">
        <f t="shared" si="23"/>
        <v>0.12698412698412698</v>
      </c>
    </row>
    <row r="84" spans="1:39">
      <c r="A84" s="115" t="s">
        <v>95</v>
      </c>
      <c r="B84" s="390" t="s">
        <v>1896</v>
      </c>
      <c r="C84" s="391">
        <f>SUMIFS('Forecast Summary'!$AC:$AC,'Forecast Summary'!$A:$A, 'Analysis-School'!$A84,'Forecast Summary'!$C:$C, 'Analysis-School'!C$4,'Forecast Summary'!$D:$D, 'Analysis-School'!C$2)</f>
        <v>2114</v>
      </c>
      <c r="D84" s="391">
        <f>SUMIFS('Forecast Summary'!$AC:$AC,'Forecast Summary'!$A:$A, 'Analysis-School'!$A84,'Forecast Summary'!$C:$C, 'Analysis-School'!D$4,'Forecast Summary'!$D:$D, 'Analysis-School'!D$2)</f>
        <v>1993</v>
      </c>
      <c r="E84" s="391">
        <f>SUMIFS('Forecast Summary'!$AC:$AC,'Forecast Summary'!$A:$A, 'Analysis-School'!$A84,'Forecast Summary'!$C:$C, 'Analysis-School'!E$4,'Forecast Summary'!$D:$D, 'Analysis-School'!E$2)</f>
        <v>2235</v>
      </c>
      <c r="F84" s="391">
        <f>SUMIFS('Forecast Summary'!$AC:$AC,'Forecast Summary'!$A:$A, 'Analysis-School'!$A84,'Forecast Summary'!$C:$C, 'Analysis-School'!F$4,'Forecast Summary'!$D:$D, 'Analysis-School'!F$2)</f>
        <v>2521</v>
      </c>
      <c r="G84" s="391">
        <f>SUMIFS('Forecast Summary'!$AC:$AC,'Forecast Summary'!$A:$A, 'Analysis-School'!$A84,'Forecast Summary'!$C:$C, 'Analysis-School'!G$4,'Forecast Summary'!$D:$D, 'Analysis-School'!G$2)</f>
        <v>2275</v>
      </c>
      <c r="H84" s="391">
        <f>SUMIFS('Forecast Summary'!$AC:$AC,'Forecast Summary'!$A:$A, 'Analysis-School'!$A84,'Forecast Summary'!$C:$C, 'Analysis-School'!H$4,'Forecast Summary'!$D:$D, 'Analysis-School'!H$2)</f>
        <v>2386</v>
      </c>
      <c r="I84" s="391">
        <v>2564.123063514503</v>
      </c>
      <c r="J84" s="391">
        <f>SUMIFS('Forecast Summary'!$AC:$AC,'Forecast Summary'!$A:$A, 'Analysis-School'!$A84,'Forecast Summary'!$C:$C, 'Analysis-School'!J$4,'Forecast Summary'!$D:$D, 'Analysis-School'!J$2)</f>
        <v>2444</v>
      </c>
      <c r="K84" s="391">
        <v>2639.1084451920951</v>
      </c>
      <c r="L84" s="392">
        <f>SUMIFS('Forecast Summary'!$AC:$AC,'Forecast Summary'!$A:$A, 'Analysis-School'!$A84,'Forecast Summary'!$C:$C, 'Analysis-School'!L$4,'Forecast Summary'!$D:$D, 'Analysis-School'!L$2)</f>
        <v>2420</v>
      </c>
      <c r="M84" s="393">
        <f t="shared" si="22"/>
        <v>1.4249790444258226E-2</v>
      </c>
      <c r="N84" s="394"/>
      <c r="O84" s="390" t="s">
        <v>1896</v>
      </c>
      <c r="P84" s="391">
        <f>SUMIFS('Forecast Summary'!$BA:$BA,'Forecast Summary'!$A:$A, 'Analysis-School'!$A84,'Forecast Summary'!$C:$C, 'Analysis-School'!P$4,'Forecast Summary'!$D:$D, 'Analysis-School'!P$2)</f>
        <v>1145</v>
      </c>
      <c r="Q84" s="391">
        <f>SUMIFS('Forecast Summary'!$BA:$BA,'Forecast Summary'!$A:$A, 'Analysis-School'!$A84,'Forecast Summary'!$C:$C, 'Analysis-School'!Q$4,'Forecast Summary'!$D:$D, 'Analysis-School'!Q$2)</f>
        <v>1218</v>
      </c>
      <c r="R84" s="391">
        <f>SUMIFS('Forecast Summary'!$BA:$BA,'Forecast Summary'!$A:$A, 'Analysis-School'!$A84,'Forecast Summary'!$C:$C, 'Analysis-School'!R$4,'Forecast Summary'!$D:$D, 'Analysis-School'!R$2)</f>
        <v>1174</v>
      </c>
      <c r="S84" s="391">
        <f>SUMIFS('Forecast Summary'!$BA:$BA,'Forecast Summary'!$A:$A, 'Analysis-School'!$A84,'Forecast Summary'!$C:$C, 'Analysis-School'!S$4,'Forecast Summary'!$D:$D, 'Analysis-School'!S$2)</f>
        <v>1236</v>
      </c>
      <c r="T84" s="391">
        <f>SUMIFS('Forecast Summary'!$BA:$BA,'Forecast Summary'!$A:$A, 'Analysis-School'!$A84,'Forecast Summary'!$C:$C, 'Analysis-School'!T$4,'Forecast Summary'!$D:$D, 'Analysis-School'!T$2)</f>
        <v>1216</v>
      </c>
      <c r="U84" s="391">
        <f>SUMIFS('Forecast Summary'!$BA:$BA,'Forecast Summary'!$A:$A, 'Analysis-School'!$A84,'Forecast Summary'!$C:$C, 'Analysis-School'!U$4,'Forecast Summary'!$D:$D, 'Analysis-School'!U$2)</f>
        <v>1100</v>
      </c>
      <c r="V84" s="391">
        <v>1136.2235170372965</v>
      </c>
      <c r="W84" s="391">
        <f>SUMIFS('Forecast Summary'!$BA:$BA,'Forecast Summary'!$A:$A, 'Analysis-School'!$A84,'Forecast Summary'!$C:$C, 'Analysis-School'!W$4,'Forecast Summary'!$D:$D, 'Analysis-School'!W$2)</f>
        <v>1143</v>
      </c>
      <c r="X84" s="391">
        <v>1126.2924325442405</v>
      </c>
      <c r="Y84" s="392">
        <f>SUMIFS('Forecast Summary'!$BA:$BA,'Forecast Summary'!$A:$A, 'Analysis-School'!$A84,'Forecast Summary'!$C:$C, 'Analysis-School'!Y$4,'Forecast Summary'!$D:$D, 'Analysis-School'!Y$2)</f>
        <v>1176</v>
      </c>
      <c r="Z84" s="393">
        <f t="shared" si="24"/>
        <v>6.9090909090909092E-2</v>
      </c>
      <c r="AA84" s="394"/>
      <c r="AB84" s="390" t="s">
        <v>1896</v>
      </c>
      <c r="AC84" s="391">
        <f>SUMIFS('Forecast Summary'!$BM:$BM,'Forecast Summary'!$A:$A, 'Analysis-School'!$A84,'Forecast Summary'!$C:$C, 'Analysis-School'!AC$4,'Forecast Summary'!$D:$D, 'Analysis-School'!AC$2)</f>
        <v>0</v>
      </c>
      <c r="AD84" s="391">
        <f>SUMIFS('Forecast Summary'!$BM:$BM,'Forecast Summary'!$A:$A, 'Analysis-School'!$A84,'Forecast Summary'!$C:$C, 'Analysis-School'!AD$4,'Forecast Summary'!$D:$D, 'Analysis-School'!AD$2)</f>
        <v>0</v>
      </c>
      <c r="AE84" s="391">
        <f>SUMIFS('Forecast Summary'!$BM:$BM,'Forecast Summary'!$A:$A, 'Analysis-School'!$A84,'Forecast Summary'!$C:$C, 'Analysis-School'!AE$4,'Forecast Summary'!$D:$D, 'Analysis-School'!AE$2)</f>
        <v>0</v>
      </c>
      <c r="AF84" s="391">
        <f>SUMIFS('Forecast Summary'!$BM:$BM,'Forecast Summary'!$A:$A, 'Analysis-School'!$A84,'Forecast Summary'!$C:$C, 'Analysis-School'!AF$4,'Forecast Summary'!$D:$D, 'Analysis-School'!AF$2)</f>
        <v>0</v>
      </c>
      <c r="AG84" s="391">
        <f>SUMIFS('Forecast Summary'!$BM:$BM,'Forecast Summary'!$A:$A, 'Analysis-School'!$A84,'Forecast Summary'!$C:$C, 'Analysis-School'!AG$4,'Forecast Summary'!$D:$D, 'Analysis-School'!AG$2)</f>
        <v>0</v>
      </c>
      <c r="AH84" s="391">
        <f>SUMIFS('Forecast Summary'!$BM:$BM,'Forecast Summary'!$A:$A, 'Analysis-School'!$A84,'Forecast Summary'!$C:$C, 'Analysis-School'!AH$4,'Forecast Summary'!$D:$D, 'Analysis-School'!AH$2)</f>
        <v>0</v>
      </c>
      <c r="AI84" s="391">
        <v>0</v>
      </c>
      <c r="AJ84" s="391">
        <f>SUMIFS('Forecast Summary'!$BM:$BM,'Forecast Summary'!$A:$A, 'Analysis-School'!$A84,'Forecast Summary'!$C:$C, 'Analysis-School'!AJ$4,'Forecast Summary'!$D:$D, 'Analysis-School'!AJ$2)</f>
        <v>0</v>
      </c>
      <c r="AK84" s="391">
        <v>0</v>
      </c>
      <c r="AL84" s="392">
        <f>SUMIFS('Forecast Summary'!$BM:$BM,'Forecast Summary'!$A:$A, 'Analysis-School'!$A84,'Forecast Summary'!$C:$C, 'Analysis-School'!AL$4,'Forecast Summary'!$D:$D, 'Analysis-School'!AL$2)</f>
        <v>0</v>
      </c>
      <c r="AM84" s="393" t="str">
        <f t="shared" si="23"/>
        <v>NA</v>
      </c>
    </row>
    <row r="85" spans="1:39">
      <c r="A85" s="115" t="s">
        <v>97</v>
      </c>
      <c r="B85" s="395" t="s">
        <v>1897</v>
      </c>
      <c r="C85" s="396">
        <f>SUMIFS('Forecast Summary'!$AC:$AC,'Forecast Summary'!$A:$A, 'Analysis-School'!$A85,'Forecast Summary'!$C:$C, 'Analysis-School'!C$4,'Forecast Summary'!$D:$D, 'Analysis-School'!C$2)</f>
        <v>1221</v>
      </c>
      <c r="D85" s="396">
        <f>SUMIFS('Forecast Summary'!$AC:$AC,'Forecast Summary'!$A:$A, 'Analysis-School'!$A85,'Forecast Summary'!$C:$C, 'Analysis-School'!D$4,'Forecast Summary'!$D:$D, 'Analysis-School'!D$2)</f>
        <v>2278</v>
      </c>
      <c r="E85" s="396">
        <f>SUMIFS('Forecast Summary'!$AC:$AC,'Forecast Summary'!$A:$A, 'Analysis-School'!$A85,'Forecast Summary'!$C:$C, 'Analysis-School'!E$4,'Forecast Summary'!$D:$D, 'Analysis-School'!E$2)</f>
        <v>2293</v>
      </c>
      <c r="F85" s="396">
        <f>SUMIFS('Forecast Summary'!$AC:$AC,'Forecast Summary'!$A:$A, 'Analysis-School'!$A85,'Forecast Summary'!$C:$C, 'Analysis-School'!F$4,'Forecast Summary'!$D:$D, 'Analysis-School'!F$2)</f>
        <v>2921</v>
      </c>
      <c r="G85" s="396">
        <f>SUMIFS('Forecast Summary'!$AC:$AC,'Forecast Summary'!$A:$A, 'Analysis-School'!$A85,'Forecast Summary'!$C:$C, 'Analysis-School'!G$4,'Forecast Summary'!$D:$D, 'Analysis-School'!G$2)</f>
        <v>1775</v>
      </c>
      <c r="H85" s="396">
        <f>SUMIFS('Forecast Summary'!$AC:$AC,'Forecast Summary'!$A:$A, 'Analysis-School'!$A85,'Forecast Summary'!$C:$C, 'Analysis-School'!H$4,'Forecast Summary'!$D:$D, 'Analysis-School'!H$2)</f>
        <v>1813</v>
      </c>
      <c r="I85" s="396">
        <v>1847.5592272100821</v>
      </c>
      <c r="J85" s="396">
        <f>SUMIFS('Forecast Summary'!$AC:$AC,'Forecast Summary'!$A:$A, 'Analysis-School'!$A85,'Forecast Summary'!$C:$C, 'Analysis-School'!J$4,'Forecast Summary'!$D:$D, 'Analysis-School'!J$2)</f>
        <v>2106</v>
      </c>
      <c r="K85" s="396">
        <v>1834.9655312369687</v>
      </c>
      <c r="L85" s="397">
        <f>SUMIFS('Forecast Summary'!$AC:$AC,'Forecast Summary'!$A:$A, 'Analysis-School'!$A85,'Forecast Summary'!$C:$C, 'Analysis-School'!L$4,'Forecast Summary'!$D:$D, 'Analysis-School'!L$2)</f>
        <v>2058</v>
      </c>
      <c r="M85" s="398">
        <f t="shared" si="22"/>
        <v>0.13513513513513509</v>
      </c>
      <c r="O85" s="395" t="s">
        <v>1897</v>
      </c>
      <c r="P85" s="396">
        <f>SUMIFS('Forecast Summary'!$BA:$BA,'Forecast Summary'!$A:$A, 'Analysis-School'!$A85,'Forecast Summary'!$C:$C, 'Analysis-School'!P$4,'Forecast Summary'!$D:$D, 'Analysis-School'!P$2)</f>
        <v>7292</v>
      </c>
      <c r="Q85" s="396">
        <f>SUMIFS('Forecast Summary'!$BA:$BA,'Forecast Summary'!$A:$A, 'Analysis-School'!$A85,'Forecast Summary'!$C:$C, 'Analysis-School'!Q$4,'Forecast Summary'!$D:$D, 'Analysis-School'!Q$2)</f>
        <v>7659</v>
      </c>
      <c r="R85" s="396">
        <f>SUMIFS('Forecast Summary'!$BA:$BA,'Forecast Summary'!$A:$A, 'Analysis-School'!$A85,'Forecast Summary'!$C:$C, 'Analysis-School'!R$4,'Forecast Summary'!$D:$D, 'Analysis-School'!R$2)</f>
        <v>7947</v>
      </c>
      <c r="S85" s="396">
        <f>SUMIFS('Forecast Summary'!$BA:$BA,'Forecast Summary'!$A:$A, 'Analysis-School'!$A85,'Forecast Summary'!$C:$C, 'Analysis-School'!S$4,'Forecast Summary'!$D:$D, 'Analysis-School'!S$2)</f>
        <v>8051</v>
      </c>
      <c r="T85" s="396">
        <f>SUMIFS('Forecast Summary'!$BA:$BA,'Forecast Summary'!$A:$A, 'Analysis-School'!$A85,'Forecast Summary'!$C:$C, 'Analysis-School'!T$4,'Forecast Summary'!$D:$D, 'Analysis-School'!T$2)</f>
        <v>8231</v>
      </c>
      <c r="U85" s="396">
        <f>SUMIFS('Forecast Summary'!$BA:$BA,'Forecast Summary'!$A:$A, 'Analysis-School'!$A85,'Forecast Summary'!$C:$C, 'Analysis-School'!U$4,'Forecast Summary'!$D:$D, 'Analysis-School'!U$2)</f>
        <v>8261</v>
      </c>
      <c r="V85" s="396">
        <v>8451.2769751565447</v>
      </c>
      <c r="W85" s="396">
        <f>SUMIFS('Forecast Summary'!$BA:$BA,'Forecast Summary'!$A:$A, 'Analysis-School'!$A85,'Forecast Summary'!$C:$C, 'Analysis-School'!W$4,'Forecast Summary'!$D:$D, 'Analysis-School'!W$2)</f>
        <v>8526</v>
      </c>
      <c r="X85" s="396">
        <v>8626.9545913102047</v>
      </c>
      <c r="Y85" s="397">
        <f>SUMIFS('Forecast Summary'!$BA:$BA,'Forecast Summary'!$A:$A, 'Analysis-School'!$A85,'Forecast Summary'!$C:$C, 'Analysis-School'!Y$4,'Forecast Summary'!$D:$D, 'Analysis-School'!Y$2)</f>
        <v>8526</v>
      </c>
      <c r="Z85" s="398">
        <f t="shared" si="24"/>
        <v>3.2078440866723179E-2</v>
      </c>
      <c r="AB85" s="395" t="s">
        <v>1897</v>
      </c>
      <c r="AC85" s="396">
        <f>SUMIFS('Forecast Summary'!$BM:$BM,'Forecast Summary'!$A:$A, 'Analysis-School'!$A85,'Forecast Summary'!$C:$C, 'Analysis-School'!AC$4,'Forecast Summary'!$D:$D, 'Analysis-School'!AC$2)</f>
        <v>0</v>
      </c>
      <c r="AD85" s="396">
        <f>SUMIFS('Forecast Summary'!$BM:$BM,'Forecast Summary'!$A:$A, 'Analysis-School'!$A85,'Forecast Summary'!$C:$C, 'Analysis-School'!AD$4,'Forecast Summary'!$D:$D, 'Analysis-School'!AD$2)</f>
        <v>0</v>
      </c>
      <c r="AE85" s="396">
        <f>SUMIFS('Forecast Summary'!$BM:$BM,'Forecast Summary'!$A:$A, 'Analysis-School'!$A85,'Forecast Summary'!$C:$C, 'Analysis-School'!AE$4,'Forecast Summary'!$D:$D, 'Analysis-School'!AE$2)</f>
        <v>0</v>
      </c>
      <c r="AF85" s="396">
        <f>SUMIFS('Forecast Summary'!$BM:$BM,'Forecast Summary'!$A:$A, 'Analysis-School'!$A85,'Forecast Summary'!$C:$C, 'Analysis-School'!AF$4,'Forecast Summary'!$D:$D, 'Analysis-School'!AF$2)</f>
        <v>24</v>
      </c>
      <c r="AG85" s="396">
        <f>SUMIFS('Forecast Summary'!$BM:$BM,'Forecast Summary'!$A:$A, 'Analysis-School'!$A85,'Forecast Summary'!$C:$C, 'Analysis-School'!AG$4,'Forecast Summary'!$D:$D, 'Analysis-School'!AG$2)</f>
        <v>99</v>
      </c>
      <c r="AH85" s="396">
        <f>SUMIFS('Forecast Summary'!$BM:$BM,'Forecast Summary'!$A:$A, 'Analysis-School'!$A85,'Forecast Summary'!$C:$C, 'Analysis-School'!AH$4,'Forecast Summary'!$D:$D, 'Analysis-School'!AH$2)</f>
        <v>221</v>
      </c>
      <c r="AI85" s="396">
        <v>243.10000000000002</v>
      </c>
      <c r="AJ85" s="396">
        <f>SUMIFS('Forecast Summary'!$BM:$BM,'Forecast Summary'!$A:$A, 'Analysis-School'!$A85,'Forecast Summary'!$C:$C, 'Analysis-School'!AJ$4,'Forecast Summary'!$D:$D, 'Analysis-School'!AJ$2)</f>
        <v>258</v>
      </c>
      <c r="AK85" s="396">
        <v>267.41000000000003</v>
      </c>
      <c r="AL85" s="397">
        <f>SUMIFS('Forecast Summary'!$BM:$BM,'Forecast Summary'!$A:$A, 'Analysis-School'!$A85,'Forecast Summary'!$C:$C, 'Analysis-School'!AL$4,'Forecast Summary'!$D:$D, 'Analysis-School'!AL$2)</f>
        <v>258</v>
      </c>
      <c r="AM85" s="398">
        <f t="shared" si="23"/>
        <v>0.16742081447963808</v>
      </c>
    </row>
    <row r="86" spans="1:39">
      <c r="A86" s="115" t="s">
        <v>99</v>
      </c>
      <c r="B86" s="390" t="s">
        <v>1898</v>
      </c>
      <c r="C86" s="391">
        <f>SUMIFS('Forecast Summary'!$AC:$AC,'Forecast Summary'!$A:$A, 'Analysis-School'!$A86,'Forecast Summary'!$C:$C, 'Analysis-School'!C$4,'Forecast Summary'!$D:$D, 'Analysis-School'!C$2)</f>
        <v>348</v>
      </c>
      <c r="D86" s="391">
        <f>SUMIFS('Forecast Summary'!$AC:$AC,'Forecast Summary'!$A:$A, 'Analysis-School'!$A86,'Forecast Summary'!$C:$C, 'Analysis-School'!D$4,'Forecast Summary'!$D:$D, 'Analysis-School'!D$2)</f>
        <v>376</v>
      </c>
      <c r="E86" s="391">
        <f>SUMIFS('Forecast Summary'!$AC:$AC,'Forecast Summary'!$A:$A, 'Analysis-School'!$A86,'Forecast Summary'!$C:$C, 'Analysis-School'!E$4,'Forecast Summary'!$D:$D, 'Analysis-School'!E$2)</f>
        <v>391</v>
      </c>
      <c r="F86" s="391">
        <f>SUMIFS('Forecast Summary'!$AC:$AC,'Forecast Summary'!$A:$A, 'Analysis-School'!$A86,'Forecast Summary'!$C:$C, 'Analysis-School'!F$4,'Forecast Summary'!$D:$D, 'Analysis-School'!F$2)</f>
        <v>382</v>
      </c>
      <c r="G86" s="391">
        <f>SUMIFS('Forecast Summary'!$AC:$AC,'Forecast Summary'!$A:$A, 'Analysis-School'!$A86,'Forecast Summary'!$C:$C, 'Analysis-School'!G$4,'Forecast Summary'!$D:$D, 'Analysis-School'!G$2)</f>
        <v>386</v>
      </c>
      <c r="H86" s="391">
        <f>SUMIFS('Forecast Summary'!$AC:$AC,'Forecast Summary'!$A:$A, 'Analysis-School'!$A86,'Forecast Summary'!$C:$C, 'Analysis-School'!H$4,'Forecast Summary'!$D:$D, 'Analysis-School'!H$2)</f>
        <v>356</v>
      </c>
      <c r="I86" s="391">
        <v>358.44589659487974</v>
      </c>
      <c r="J86" s="391">
        <f>SUMIFS('Forecast Summary'!$AC:$AC,'Forecast Summary'!$A:$A, 'Analysis-School'!$A86,'Forecast Summary'!$C:$C, 'Analysis-School'!J$4,'Forecast Summary'!$D:$D, 'Analysis-School'!J$2)</f>
        <v>410</v>
      </c>
      <c r="K86" s="391">
        <v>357.97382019407104</v>
      </c>
      <c r="L86" s="392">
        <f>SUMIFS('Forecast Summary'!$AC:$AC,'Forecast Summary'!$A:$A, 'Analysis-School'!$A86,'Forecast Summary'!$C:$C, 'Analysis-School'!L$4,'Forecast Summary'!$D:$D, 'Analysis-School'!L$2)</f>
        <v>389.5</v>
      </c>
      <c r="M86" s="393">
        <f t="shared" si="22"/>
        <v>9.4101123595505598E-2</v>
      </c>
      <c r="N86" s="394"/>
      <c r="O86" s="390" t="s">
        <v>1898</v>
      </c>
      <c r="P86" s="391">
        <f>SUMIFS('Forecast Summary'!$BA:$BA,'Forecast Summary'!$A:$A, 'Analysis-School'!$A86,'Forecast Summary'!$C:$C, 'Analysis-School'!P$4,'Forecast Summary'!$D:$D, 'Analysis-School'!P$2)</f>
        <v>1270</v>
      </c>
      <c r="Q86" s="391">
        <f>SUMIFS('Forecast Summary'!$BA:$BA,'Forecast Summary'!$A:$A, 'Analysis-School'!$A86,'Forecast Summary'!$C:$C, 'Analysis-School'!Q$4,'Forecast Summary'!$D:$D, 'Analysis-School'!Q$2)</f>
        <v>1353</v>
      </c>
      <c r="R86" s="391">
        <f>SUMIFS('Forecast Summary'!$BA:$BA,'Forecast Summary'!$A:$A, 'Analysis-School'!$A86,'Forecast Summary'!$C:$C, 'Analysis-School'!R$4,'Forecast Summary'!$D:$D, 'Analysis-School'!R$2)</f>
        <v>1284</v>
      </c>
      <c r="S86" s="391">
        <f>SUMIFS('Forecast Summary'!$BA:$BA,'Forecast Summary'!$A:$A, 'Analysis-School'!$A86,'Forecast Summary'!$C:$C, 'Analysis-School'!S$4,'Forecast Summary'!$D:$D, 'Analysis-School'!S$2)</f>
        <v>1295</v>
      </c>
      <c r="T86" s="391">
        <f>SUMIFS('Forecast Summary'!$BA:$BA,'Forecast Summary'!$A:$A, 'Analysis-School'!$A86,'Forecast Summary'!$C:$C, 'Analysis-School'!T$4,'Forecast Summary'!$D:$D, 'Analysis-School'!T$2)</f>
        <v>1172</v>
      </c>
      <c r="U86" s="391">
        <f>SUMIFS('Forecast Summary'!$BA:$BA,'Forecast Summary'!$A:$A, 'Analysis-School'!$A86,'Forecast Summary'!$C:$C, 'Analysis-School'!U$4,'Forecast Summary'!$D:$D, 'Analysis-School'!U$2)</f>
        <v>1108</v>
      </c>
      <c r="V86" s="391">
        <v>1070.3381145251128</v>
      </c>
      <c r="W86" s="391">
        <f>SUMIFS('Forecast Summary'!$BA:$BA,'Forecast Summary'!$A:$A, 'Analysis-School'!$A86,'Forecast Summary'!$C:$C, 'Analysis-School'!W$4,'Forecast Summary'!$D:$D, 'Analysis-School'!W$2)</f>
        <v>1177</v>
      </c>
      <c r="X86" s="391">
        <v>1024.2911735682119</v>
      </c>
      <c r="Y86" s="392">
        <f>SUMIFS('Forecast Summary'!$BA:$BA,'Forecast Summary'!$A:$A, 'Analysis-School'!$A86,'Forecast Summary'!$C:$C, 'Analysis-School'!Y$4,'Forecast Summary'!$D:$D, 'Analysis-School'!Y$2)</f>
        <v>1168</v>
      </c>
      <c r="Z86" s="393">
        <f t="shared" si="24"/>
        <v>5.4151624548736566E-2</v>
      </c>
      <c r="AA86" s="394"/>
      <c r="AB86" s="390" t="s">
        <v>1898</v>
      </c>
      <c r="AC86" s="391">
        <f>SUMIFS('Forecast Summary'!$BM:$BM,'Forecast Summary'!$A:$A, 'Analysis-School'!$A86,'Forecast Summary'!$C:$C, 'Analysis-School'!AC$4,'Forecast Summary'!$D:$D, 'Analysis-School'!AC$2)</f>
        <v>0</v>
      </c>
      <c r="AD86" s="391">
        <f>SUMIFS('Forecast Summary'!$BM:$BM,'Forecast Summary'!$A:$A, 'Analysis-School'!$A86,'Forecast Summary'!$C:$C, 'Analysis-School'!AD$4,'Forecast Summary'!$D:$D, 'Analysis-School'!AD$2)</f>
        <v>0</v>
      </c>
      <c r="AE86" s="391">
        <f>SUMIFS('Forecast Summary'!$BM:$BM,'Forecast Summary'!$A:$A, 'Analysis-School'!$A86,'Forecast Summary'!$C:$C, 'Analysis-School'!AE$4,'Forecast Summary'!$D:$D, 'Analysis-School'!AE$2)</f>
        <v>0</v>
      </c>
      <c r="AF86" s="391">
        <f>SUMIFS('Forecast Summary'!$BM:$BM,'Forecast Summary'!$A:$A, 'Analysis-School'!$A86,'Forecast Summary'!$C:$C, 'Analysis-School'!AF$4,'Forecast Summary'!$D:$D, 'Analysis-School'!AF$2)</f>
        <v>0</v>
      </c>
      <c r="AG86" s="391">
        <f>SUMIFS('Forecast Summary'!$BM:$BM,'Forecast Summary'!$A:$A, 'Analysis-School'!$A86,'Forecast Summary'!$C:$C, 'Analysis-School'!AG$4,'Forecast Summary'!$D:$D, 'Analysis-School'!AG$2)</f>
        <v>0</v>
      </c>
      <c r="AH86" s="391">
        <f>SUMIFS('Forecast Summary'!$BM:$BM,'Forecast Summary'!$A:$A, 'Analysis-School'!$A86,'Forecast Summary'!$C:$C, 'Analysis-School'!AH$4,'Forecast Summary'!$D:$D, 'Analysis-School'!AH$2)</f>
        <v>0</v>
      </c>
      <c r="AI86" s="391">
        <v>0</v>
      </c>
      <c r="AJ86" s="391">
        <f>SUMIFS('Forecast Summary'!$BM:$BM,'Forecast Summary'!$A:$A, 'Analysis-School'!$A86,'Forecast Summary'!$C:$C, 'Analysis-School'!AJ$4,'Forecast Summary'!$D:$D, 'Analysis-School'!AJ$2)</f>
        <v>0</v>
      </c>
      <c r="AK86" s="391">
        <v>0</v>
      </c>
      <c r="AL86" s="392">
        <f>SUMIFS('Forecast Summary'!$BM:$BM,'Forecast Summary'!$A:$A, 'Analysis-School'!$A86,'Forecast Summary'!$C:$C, 'Analysis-School'!AL$4,'Forecast Summary'!$D:$D, 'Analysis-School'!AL$2)</f>
        <v>0</v>
      </c>
      <c r="AM86" s="393" t="str">
        <f t="shared" si="23"/>
        <v>NA</v>
      </c>
    </row>
    <row r="87" spans="1:39">
      <c r="A87" s="115" t="s">
        <v>101</v>
      </c>
      <c r="B87" s="395" t="s">
        <v>1766</v>
      </c>
      <c r="C87" s="396">
        <f>SUMIFS('Forecast Summary'!$AC:$AC,'Forecast Summary'!$A:$A, 'Analysis-School'!$A87,'Forecast Summary'!$C:$C, 'Analysis-School'!C$4,'Forecast Summary'!$D:$D, 'Analysis-School'!C$2)</f>
        <v>317</v>
      </c>
      <c r="D87" s="396">
        <f>SUMIFS('Forecast Summary'!$AC:$AC,'Forecast Summary'!$A:$A, 'Analysis-School'!$A87,'Forecast Summary'!$C:$C, 'Analysis-School'!D$4,'Forecast Summary'!$D:$D, 'Analysis-School'!D$2)</f>
        <v>284</v>
      </c>
      <c r="E87" s="396">
        <f>SUMIFS('Forecast Summary'!$AC:$AC,'Forecast Summary'!$A:$A, 'Analysis-School'!$A87,'Forecast Summary'!$C:$C, 'Analysis-School'!E$4,'Forecast Summary'!$D:$D, 'Analysis-School'!E$2)</f>
        <v>358</v>
      </c>
      <c r="F87" s="396">
        <f>SUMIFS('Forecast Summary'!$AC:$AC,'Forecast Summary'!$A:$A, 'Analysis-School'!$A87,'Forecast Summary'!$C:$C, 'Analysis-School'!F$4,'Forecast Summary'!$D:$D, 'Analysis-School'!F$2)</f>
        <v>430</v>
      </c>
      <c r="G87" s="396">
        <f>SUMIFS('Forecast Summary'!$AC:$AC,'Forecast Summary'!$A:$A, 'Analysis-School'!$A87,'Forecast Summary'!$C:$C, 'Analysis-School'!G$4,'Forecast Summary'!$D:$D, 'Analysis-School'!G$2)</f>
        <v>597</v>
      </c>
      <c r="H87" s="396">
        <f>SUMIFS('Forecast Summary'!$AC:$AC,'Forecast Summary'!$A:$A, 'Analysis-School'!$A87,'Forecast Summary'!$C:$C, 'Analysis-School'!H$4,'Forecast Summary'!$D:$D, 'Analysis-School'!H$2)</f>
        <v>656</v>
      </c>
      <c r="I87" s="396">
        <v>721.6</v>
      </c>
      <c r="J87" s="396">
        <f>SUMIFS('Forecast Summary'!$AC:$AC,'Forecast Summary'!$A:$A, 'Analysis-School'!$A87,'Forecast Summary'!$C:$C, 'Analysis-School'!J$4,'Forecast Summary'!$D:$D, 'Analysis-School'!J$2)</f>
        <v>684</v>
      </c>
      <c r="K87" s="396">
        <v>793.7600000000001</v>
      </c>
      <c r="L87" s="397">
        <f>SUMIFS('Forecast Summary'!$AC:$AC,'Forecast Summary'!$A:$A, 'Analysis-School'!$A87,'Forecast Summary'!$C:$C, 'Analysis-School'!L$4,'Forecast Summary'!$D:$D, 'Analysis-School'!L$2)</f>
        <v>684</v>
      </c>
      <c r="M87" s="398">
        <f t="shared" si="22"/>
        <v>4.2682926829268331E-2</v>
      </c>
      <c r="O87" s="395" t="s">
        <v>1766</v>
      </c>
      <c r="P87" s="396">
        <f>SUMIFS('Forecast Summary'!$BA:$BA,'Forecast Summary'!$A:$A, 'Analysis-School'!$A87,'Forecast Summary'!$C:$C, 'Analysis-School'!P$4,'Forecast Summary'!$D:$D, 'Analysis-School'!P$2)</f>
        <v>530</v>
      </c>
      <c r="Q87" s="396">
        <f>SUMIFS('Forecast Summary'!$BA:$BA,'Forecast Summary'!$A:$A, 'Analysis-School'!$A87,'Forecast Summary'!$C:$C, 'Analysis-School'!Q$4,'Forecast Summary'!$D:$D, 'Analysis-School'!Q$2)</f>
        <v>468</v>
      </c>
      <c r="R87" s="396">
        <f>SUMIFS('Forecast Summary'!$BA:$BA,'Forecast Summary'!$A:$A, 'Analysis-School'!$A87,'Forecast Summary'!$C:$C, 'Analysis-School'!R$4,'Forecast Summary'!$D:$D, 'Analysis-School'!R$2)</f>
        <v>425</v>
      </c>
      <c r="S87" s="396">
        <f>SUMIFS('Forecast Summary'!$BA:$BA,'Forecast Summary'!$A:$A, 'Analysis-School'!$A87,'Forecast Summary'!$C:$C, 'Analysis-School'!S$4,'Forecast Summary'!$D:$D, 'Analysis-School'!S$2)</f>
        <v>470</v>
      </c>
      <c r="T87" s="396">
        <f>SUMIFS('Forecast Summary'!$BA:$BA,'Forecast Summary'!$A:$A, 'Analysis-School'!$A87,'Forecast Summary'!$C:$C, 'Analysis-School'!T$4,'Forecast Summary'!$D:$D, 'Analysis-School'!T$2)</f>
        <v>479</v>
      </c>
      <c r="U87" s="396">
        <f>SUMIFS('Forecast Summary'!$BA:$BA,'Forecast Summary'!$A:$A, 'Analysis-School'!$A87,'Forecast Summary'!$C:$C, 'Analysis-School'!U$4,'Forecast Summary'!$D:$D, 'Analysis-School'!U$2)</f>
        <v>500</v>
      </c>
      <c r="V87" s="396">
        <v>500.923951041132</v>
      </c>
      <c r="W87" s="396">
        <f>SUMIFS('Forecast Summary'!$BA:$BA,'Forecast Summary'!$A:$A, 'Analysis-School'!$A87,'Forecast Summary'!$C:$C, 'Analysis-School'!W$4,'Forecast Summary'!$D:$D, 'Analysis-School'!W$2)</f>
        <v>476</v>
      </c>
      <c r="X87" s="396">
        <v>503.76462858725267</v>
      </c>
      <c r="Y87" s="397">
        <f>SUMIFS('Forecast Summary'!$BA:$BA,'Forecast Summary'!$A:$A, 'Analysis-School'!$A87,'Forecast Summary'!$C:$C, 'Analysis-School'!Y$4,'Forecast Summary'!$D:$D, 'Analysis-School'!Y$2)</f>
        <v>479</v>
      </c>
      <c r="Z87" s="398">
        <f t="shared" si="24"/>
        <v>-4.2000000000000037E-2</v>
      </c>
      <c r="AB87" s="395" t="s">
        <v>1766</v>
      </c>
      <c r="AC87" s="396">
        <f>SUMIFS('Forecast Summary'!$BM:$BM,'Forecast Summary'!$A:$A, 'Analysis-School'!$A87,'Forecast Summary'!$C:$C, 'Analysis-School'!AC$4,'Forecast Summary'!$D:$D, 'Analysis-School'!AC$2)</f>
        <v>16</v>
      </c>
      <c r="AD87" s="396">
        <f>SUMIFS('Forecast Summary'!$BM:$BM,'Forecast Summary'!$A:$A, 'Analysis-School'!$A87,'Forecast Summary'!$C:$C, 'Analysis-School'!AD$4,'Forecast Summary'!$D:$D, 'Analysis-School'!AD$2)</f>
        <v>25</v>
      </c>
      <c r="AE87" s="396">
        <f>SUMIFS('Forecast Summary'!$BM:$BM,'Forecast Summary'!$A:$A, 'Analysis-School'!$A87,'Forecast Summary'!$C:$C, 'Analysis-School'!AE$4,'Forecast Summary'!$D:$D, 'Analysis-School'!AE$2)</f>
        <v>23</v>
      </c>
      <c r="AF87" s="396">
        <f>SUMIFS('Forecast Summary'!$BM:$BM,'Forecast Summary'!$A:$A, 'Analysis-School'!$A87,'Forecast Summary'!$C:$C, 'Analysis-School'!AF$4,'Forecast Summary'!$D:$D, 'Analysis-School'!AF$2)</f>
        <v>15</v>
      </c>
      <c r="AG87" s="396">
        <f>SUMIFS('Forecast Summary'!$BM:$BM,'Forecast Summary'!$A:$A, 'Analysis-School'!$A87,'Forecast Summary'!$C:$C, 'Analysis-School'!AG$4,'Forecast Summary'!$D:$D, 'Analysis-School'!AG$2)</f>
        <v>26</v>
      </c>
      <c r="AH87" s="396">
        <f>SUMIFS('Forecast Summary'!$BM:$BM,'Forecast Summary'!$A:$A, 'Analysis-School'!$A87,'Forecast Summary'!$C:$C, 'Analysis-School'!AH$4,'Forecast Summary'!$D:$D, 'Analysis-School'!AH$2)</f>
        <v>10</v>
      </c>
      <c r="AI87" s="396">
        <v>11</v>
      </c>
      <c r="AJ87" s="396">
        <f>SUMIFS('Forecast Summary'!$BM:$BM,'Forecast Summary'!$A:$A, 'Analysis-School'!$A87,'Forecast Summary'!$C:$C, 'Analysis-School'!AJ$4,'Forecast Summary'!$D:$D, 'Analysis-School'!AJ$2)</f>
        <v>33</v>
      </c>
      <c r="AK87" s="396">
        <v>10.883978074460421</v>
      </c>
      <c r="AL87" s="397">
        <f>SUMIFS('Forecast Summary'!$BM:$BM,'Forecast Summary'!$A:$A, 'Analysis-School'!$A87,'Forecast Summary'!$C:$C, 'Analysis-School'!AL$4,'Forecast Summary'!$D:$D, 'Analysis-School'!AL$2)</f>
        <v>31.349999999999998</v>
      </c>
      <c r="AM87" s="398">
        <f t="shared" si="23"/>
        <v>2.1349999999999998</v>
      </c>
    </row>
    <row r="88" spans="1:39">
      <c r="A88" s="115" t="s">
        <v>103</v>
      </c>
      <c r="B88" s="390" t="s">
        <v>1899</v>
      </c>
      <c r="C88" s="391">
        <f>SUMIFS('Forecast Summary'!$AC:$AC,'Forecast Summary'!$A:$A, 'Analysis-School'!$A88,'Forecast Summary'!$C:$C, 'Analysis-School'!C$4,'Forecast Summary'!$D:$D, 'Analysis-School'!C$2)</f>
        <v>610</v>
      </c>
      <c r="D88" s="391">
        <f>SUMIFS('Forecast Summary'!$AC:$AC,'Forecast Summary'!$A:$A, 'Analysis-School'!$A88,'Forecast Summary'!$C:$C, 'Analysis-School'!D$4,'Forecast Summary'!$D:$D, 'Analysis-School'!D$2)</f>
        <v>502</v>
      </c>
      <c r="E88" s="391">
        <f>SUMIFS('Forecast Summary'!$AC:$AC,'Forecast Summary'!$A:$A, 'Analysis-School'!$A88,'Forecast Summary'!$C:$C, 'Analysis-School'!E$4,'Forecast Summary'!$D:$D, 'Analysis-School'!E$2)</f>
        <v>461</v>
      </c>
      <c r="F88" s="391">
        <f>SUMIFS('Forecast Summary'!$AC:$AC,'Forecast Summary'!$A:$A, 'Analysis-School'!$A88,'Forecast Summary'!$C:$C, 'Analysis-School'!F$4,'Forecast Summary'!$D:$D, 'Analysis-School'!F$2)</f>
        <v>366</v>
      </c>
      <c r="G88" s="391">
        <f>SUMIFS('Forecast Summary'!$AC:$AC,'Forecast Summary'!$A:$A, 'Analysis-School'!$A88,'Forecast Summary'!$C:$C, 'Analysis-School'!G$4,'Forecast Summary'!$D:$D, 'Analysis-School'!G$2)</f>
        <v>385</v>
      </c>
      <c r="H88" s="391">
        <f>SUMIFS('Forecast Summary'!$AC:$AC,'Forecast Summary'!$A:$A, 'Analysis-School'!$A88,'Forecast Summary'!$C:$C, 'Analysis-School'!H$4,'Forecast Summary'!$D:$D, 'Analysis-School'!H$2)</f>
        <v>397</v>
      </c>
      <c r="I88" s="391">
        <v>377.15</v>
      </c>
      <c r="J88" s="391">
        <f>SUMIFS('Forecast Summary'!$AC:$AC,'Forecast Summary'!$A:$A, 'Analysis-School'!$A88,'Forecast Summary'!$C:$C, 'Analysis-School'!J$4,'Forecast Summary'!$D:$D, 'Analysis-School'!J$2)</f>
        <v>485</v>
      </c>
      <c r="K88" s="391">
        <v>358.29249999999996</v>
      </c>
      <c r="L88" s="392">
        <f>SUMIFS('Forecast Summary'!$AC:$AC,'Forecast Summary'!$A:$A, 'Analysis-School'!$A88,'Forecast Summary'!$C:$C, 'Analysis-School'!L$4,'Forecast Summary'!$D:$D, 'Analysis-School'!L$2)</f>
        <v>492</v>
      </c>
      <c r="M88" s="393">
        <f t="shared" si="22"/>
        <v>0.23929471032745586</v>
      </c>
      <c r="N88" s="394"/>
      <c r="O88" s="390" t="s">
        <v>1899</v>
      </c>
      <c r="P88" s="391">
        <f>SUMIFS('Forecast Summary'!$BA:$BA,'Forecast Summary'!$A:$A, 'Analysis-School'!$A88,'Forecast Summary'!$C:$C, 'Analysis-School'!P$4,'Forecast Summary'!$D:$D, 'Analysis-School'!P$2)</f>
        <v>935</v>
      </c>
      <c r="Q88" s="391">
        <f>SUMIFS('Forecast Summary'!$BA:$BA,'Forecast Summary'!$A:$A, 'Analysis-School'!$A88,'Forecast Summary'!$C:$C, 'Analysis-School'!Q$4,'Forecast Summary'!$D:$D, 'Analysis-School'!Q$2)</f>
        <v>1055</v>
      </c>
      <c r="R88" s="391">
        <f>SUMIFS('Forecast Summary'!$BA:$BA,'Forecast Summary'!$A:$A, 'Analysis-School'!$A88,'Forecast Summary'!$C:$C, 'Analysis-School'!R$4,'Forecast Summary'!$D:$D, 'Analysis-School'!R$2)</f>
        <v>1020</v>
      </c>
      <c r="S88" s="391">
        <f>SUMIFS('Forecast Summary'!$BA:$BA,'Forecast Summary'!$A:$A, 'Analysis-School'!$A88,'Forecast Summary'!$C:$C, 'Analysis-School'!S$4,'Forecast Summary'!$D:$D, 'Analysis-School'!S$2)</f>
        <v>958</v>
      </c>
      <c r="T88" s="391">
        <f>SUMIFS('Forecast Summary'!$BA:$BA,'Forecast Summary'!$A:$A, 'Analysis-School'!$A88,'Forecast Summary'!$C:$C, 'Analysis-School'!T$4,'Forecast Summary'!$D:$D, 'Analysis-School'!T$2)</f>
        <v>910</v>
      </c>
      <c r="U88" s="391">
        <f>SUMIFS('Forecast Summary'!$BA:$BA,'Forecast Summary'!$A:$A, 'Analysis-School'!$A88,'Forecast Summary'!$C:$C, 'Analysis-School'!U$4,'Forecast Summary'!$D:$D, 'Analysis-School'!U$2)</f>
        <v>859</v>
      </c>
      <c r="V88" s="391">
        <v>826.94590748596625</v>
      </c>
      <c r="W88" s="391">
        <f>SUMIFS('Forecast Summary'!$BA:$BA,'Forecast Summary'!$A:$A, 'Analysis-School'!$A88,'Forecast Summary'!$C:$C, 'Analysis-School'!W$4,'Forecast Summary'!$D:$D, 'Analysis-School'!W$2)</f>
        <v>857</v>
      </c>
      <c r="X88" s="391">
        <v>793.0152521380146</v>
      </c>
      <c r="Y88" s="392">
        <f>SUMIFS('Forecast Summary'!$BA:$BA,'Forecast Summary'!$A:$A, 'Analysis-School'!$A88,'Forecast Summary'!$C:$C, 'Analysis-School'!Y$4,'Forecast Summary'!$D:$D, 'Analysis-School'!Y$2)</f>
        <v>859</v>
      </c>
      <c r="Z88" s="393">
        <f t="shared" si="24"/>
        <v>0</v>
      </c>
      <c r="AA88" s="394"/>
      <c r="AB88" s="390" t="s">
        <v>1899</v>
      </c>
      <c r="AC88" s="391">
        <f>SUMIFS('Forecast Summary'!$BM:$BM,'Forecast Summary'!$A:$A, 'Analysis-School'!$A88,'Forecast Summary'!$C:$C, 'Analysis-School'!AC$4,'Forecast Summary'!$D:$D, 'Analysis-School'!AC$2)</f>
        <v>0</v>
      </c>
      <c r="AD88" s="391">
        <f>SUMIFS('Forecast Summary'!$BM:$BM,'Forecast Summary'!$A:$A, 'Analysis-School'!$A88,'Forecast Summary'!$C:$C, 'Analysis-School'!AD$4,'Forecast Summary'!$D:$D, 'Analysis-School'!AD$2)</f>
        <v>0</v>
      </c>
      <c r="AE88" s="391">
        <f>SUMIFS('Forecast Summary'!$BM:$BM,'Forecast Summary'!$A:$A, 'Analysis-School'!$A88,'Forecast Summary'!$C:$C, 'Analysis-School'!AE$4,'Forecast Summary'!$D:$D, 'Analysis-School'!AE$2)</f>
        <v>0</v>
      </c>
      <c r="AF88" s="391">
        <f>SUMIFS('Forecast Summary'!$BM:$BM,'Forecast Summary'!$A:$A, 'Analysis-School'!$A88,'Forecast Summary'!$C:$C, 'Analysis-School'!AF$4,'Forecast Summary'!$D:$D, 'Analysis-School'!AF$2)</f>
        <v>0</v>
      </c>
      <c r="AG88" s="391">
        <f>SUMIFS('Forecast Summary'!$BM:$BM,'Forecast Summary'!$A:$A, 'Analysis-School'!$A88,'Forecast Summary'!$C:$C, 'Analysis-School'!AG$4,'Forecast Summary'!$D:$D, 'Analysis-School'!AG$2)</f>
        <v>0</v>
      </c>
      <c r="AH88" s="391">
        <f>SUMIFS('Forecast Summary'!$BM:$BM,'Forecast Summary'!$A:$A, 'Analysis-School'!$A88,'Forecast Summary'!$C:$C, 'Analysis-School'!AH$4,'Forecast Summary'!$D:$D, 'Analysis-School'!AH$2)</f>
        <v>0</v>
      </c>
      <c r="AI88" s="391">
        <v>0</v>
      </c>
      <c r="AJ88" s="391">
        <f>SUMIFS('Forecast Summary'!$BM:$BM,'Forecast Summary'!$A:$A, 'Analysis-School'!$A88,'Forecast Summary'!$C:$C, 'Analysis-School'!AJ$4,'Forecast Summary'!$D:$D, 'Analysis-School'!AJ$2)</f>
        <v>14</v>
      </c>
      <c r="AK88" s="391">
        <v>0</v>
      </c>
      <c r="AL88" s="392">
        <f>SUMIFS('Forecast Summary'!$BM:$BM,'Forecast Summary'!$A:$A, 'Analysis-School'!$A88,'Forecast Summary'!$C:$C, 'Analysis-School'!AL$4,'Forecast Summary'!$D:$D, 'Analysis-School'!AL$2)</f>
        <v>13.299999999999999</v>
      </c>
      <c r="AM88" s="393" t="str">
        <f t="shared" si="23"/>
        <v>NA</v>
      </c>
    </row>
    <row r="89" spans="1:39">
      <c r="A89" s="115" t="s">
        <v>105</v>
      </c>
      <c r="B89" s="395" t="s">
        <v>1768</v>
      </c>
      <c r="C89" s="396">
        <f>SUMIFS('Forecast Summary'!$AC:$AC,'Forecast Summary'!$A:$A, 'Analysis-School'!$A89,'Forecast Summary'!$C:$C, 'Analysis-School'!C$4,'Forecast Summary'!$D:$D, 'Analysis-School'!C$2)</f>
        <v>246</v>
      </c>
      <c r="D89" s="396">
        <f>SUMIFS('Forecast Summary'!$AC:$AC,'Forecast Summary'!$A:$A, 'Analysis-School'!$A89,'Forecast Summary'!$C:$C, 'Analysis-School'!D$4,'Forecast Summary'!$D:$D, 'Analysis-School'!D$2)</f>
        <v>253</v>
      </c>
      <c r="E89" s="396">
        <f>SUMIFS('Forecast Summary'!$AC:$AC,'Forecast Summary'!$A:$A, 'Analysis-School'!$A89,'Forecast Summary'!$C:$C, 'Analysis-School'!E$4,'Forecast Summary'!$D:$D, 'Analysis-School'!E$2)</f>
        <v>139</v>
      </c>
      <c r="F89" s="396">
        <f>SUMIFS('Forecast Summary'!$AC:$AC,'Forecast Summary'!$A:$A, 'Analysis-School'!$A89,'Forecast Summary'!$C:$C, 'Analysis-School'!F$4,'Forecast Summary'!$D:$D, 'Analysis-School'!F$2)</f>
        <v>642</v>
      </c>
      <c r="G89" s="396">
        <f>SUMIFS('Forecast Summary'!$AC:$AC,'Forecast Summary'!$A:$A, 'Analysis-School'!$A89,'Forecast Summary'!$C:$C, 'Analysis-School'!G$4,'Forecast Summary'!$D:$D, 'Analysis-School'!G$2)</f>
        <v>442</v>
      </c>
      <c r="H89" s="396">
        <f>SUMIFS('Forecast Summary'!$AC:$AC,'Forecast Summary'!$A:$A, 'Analysis-School'!$A89,'Forecast Summary'!$C:$C, 'Analysis-School'!H$4,'Forecast Summary'!$D:$D, 'Analysis-School'!H$2)</f>
        <v>394</v>
      </c>
      <c r="I89" s="396">
        <v>433.40000000000003</v>
      </c>
      <c r="J89" s="396">
        <f>SUMIFS('Forecast Summary'!$AC:$AC,'Forecast Summary'!$A:$A, 'Analysis-School'!$A89,'Forecast Summary'!$C:$C, 'Analysis-School'!J$4,'Forecast Summary'!$D:$D, 'Analysis-School'!J$2)</f>
        <v>523</v>
      </c>
      <c r="K89" s="396">
        <v>476.74000000000007</v>
      </c>
      <c r="L89" s="397">
        <f>SUMIFS('Forecast Summary'!$AC:$AC,'Forecast Summary'!$A:$A, 'Analysis-School'!$A89,'Forecast Summary'!$C:$C, 'Analysis-School'!L$4,'Forecast Summary'!$D:$D, 'Analysis-School'!L$2)</f>
        <v>496.84999999999997</v>
      </c>
      <c r="M89" s="398">
        <f t="shared" si="22"/>
        <v>0.26104060913705585</v>
      </c>
      <c r="O89" s="395" t="s">
        <v>1768</v>
      </c>
      <c r="P89" s="396">
        <f>SUMIFS('Forecast Summary'!$BA:$BA,'Forecast Summary'!$A:$A, 'Analysis-School'!$A89,'Forecast Summary'!$C:$C, 'Analysis-School'!P$4,'Forecast Summary'!$D:$D, 'Analysis-School'!P$2)</f>
        <v>860</v>
      </c>
      <c r="Q89" s="396">
        <f>SUMIFS('Forecast Summary'!$BA:$BA,'Forecast Summary'!$A:$A, 'Analysis-School'!$A89,'Forecast Summary'!$C:$C, 'Analysis-School'!Q$4,'Forecast Summary'!$D:$D, 'Analysis-School'!Q$2)</f>
        <v>925</v>
      </c>
      <c r="R89" s="396">
        <f>SUMIFS('Forecast Summary'!$BA:$BA,'Forecast Summary'!$A:$A, 'Analysis-School'!$A89,'Forecast Summary'!$C:$C, 'Analysis-School'!R$4,'Forecast Summary'!$D:$D, 'Analysis-School'!R$2)</f>
        <v>995</v>
      </c>
      <c r="S89" s="396">
        <f>SUMIFS('Forecast Summary'!$BA:$BA,'Forecast Summary'!$A:$A, 'Analysis-School'!$A89,'Forecast Summary'!$C:$C, 'Analysis-School'!S$4,'Forecast Summary'!$D:$D, 'Analysis-School'!S$2)</f>
        <v>1039</v>
      </c>
      <c r="T89" s="396">
        <f>SUMIFS('Forecast Summary'!$BA:$BA,'Forecast Summary'!$A:$A, 'Analysis-School'!$A89,'Forecast Summary'!$C:$C, 'Analysis-School'!T$4,'Forecast Summary'!$D:$D, 'Analysis-School'!T$2)</f>
        <v>1055</v>
      </c>
      <c r="U89" s="396">
        <f>SUMIFS('Forecast Summary'!$BA:$BA,'Forecast Summary'!$A:$A, 'Analysis-School'!$A89,'Forecast Summary'!$C:$C, 'Analysis-School'!U$4,'Forecast Summary'!$D:$D, 'Analysis-School'!U$2)</f>
        <v>1118</v>
      </c>
      <c r="V89" s="396">
        <v>1163.7003665079151</v>
      </c>
      <c r="W89" s="396">
        <f>SUMIFS('Forecast Summary'!$BA:$BA,'Forecast Summary'!$A:$A, 'Analysis-School'!$A89,'Forecast Summary'!$C:$C, 'Analysis-School'!W$4,'Forecast Summary'!$D:$D, 'Analysis-School'!W$2)</f>
        <v>1025</v>
      </c>
      <c r="X89" s="396">
        <v>1211.3182281351098</v>
      </c>
      <c r="Y89" s="397">
        <f>SUMIFS('Forecast Summary'!$BA:$BA,'Forecast Summary'!$A:$A, 'Analysis-School'!$A89,'Forecast Summary'!$C:$C, 'Analysis-School'!Y$4,'Forecast Summary'!$D:$D, 'Analysis-School'!Y$2)</f>
        <v>1027</v>
      </c>
      <c r="Z89" s="398">
        <f t="shared" si="24"/>
        <v>-8.1395348837209336E-2</v>
      </c>
      <c r="AB89" s="395" t="s">
        <v>1768</v>
      </c>
      <c r="AC89" s="396">
        <f>SUMIFS('Forecast Summary'!$BM:$BM,'Forecast Summary'!$A:$A, 'Analysis-School'!$A89,'Forecast Summary'!$C:$C, 'Analysis-School'!AC$4,'Forecast Summary'!$D:$D, 'Analysis-School'!AC$2)</f>
        <v>0</v>
      </c>
      <c r="AD89" s="396">
        <f>SUMIFS('Forecast Summary'!$BM:$BM,'Forecast Summary'!$A:$A, 'Analysis-School'!$A89,'Forecast Summary'!$C:$C, 'Analysis-School'!AD$4,'Forecast Summary'!$D:$D, 'Analysis-School'!AD$2)</f>
        <v>0</v>
      </c>
      <c r="AE89" s="396">
        <f>SUMIFS('Forecast Summary'!$BM:$BM,'Forecast Summary'!$A:$A, 'Analysis-School'!$A89,'Forecast Summary'!$C:$C, 'Analysis-School'!AE$4,'Forecast Summary'!$D:$D, 'Analysis-School'!AE$2)</f>
        <v>0</v>
      </c>
      <c r="AF89" s="396">
        <f>SUMIFS('Forecast Summary'!$BM:$BM,'Forecast Summary'!$A:$A, 'Analysis-School'!$A89,'Forecast Summary'!$C:$C, 'Analysis-School'!AF$4,'Forecast Summary'!$D:$D, 'Analysis-School'!AF$2)</f>
        <v>0</v>
      </c>
      <c r="AG89" s="396">
        <f>SUMIFS('Forecast Summary'!$BM:$BM,'Forecast Summary'!$A:$A, 'Analysis-School'!$A89,'Forecast Summary'!$C:$C, 'Analysis-School'!AG$4,'Forecast Summary'!$D:$D, 'Analysis-School'!AG$2)</f>
        <v>0</v>
      </c>
      <c r="AH89" s="396">
        <f>SUMIFS('Forecast Summary'!$BM:$BM,'Forecast Summary'!$A:$A, 'Analysis-School'!$A89,'Forecast Summary'!$C:$C, 'Analysis-School'!AH$4,'Forecast Summary'!$D:$D, 'Analysis-School'!AH$2)</f>
        <v>0</v>
      </c>
      <c r="AI89" s="396">
        <v>0</v>
      </c>
      <c r="AJ89" s="396">
        <f>SUMIFS('Forecast Summary'!$BM:$BM,'Forecast Summary'!$A:$A, 'Analysis-School'!$A89,'Forecast Summary'!$C:$C, 'Analysis-School'!AJ$4,'Forecast Summary'!$D:$D, 'Analysis-School'!AJ$2)</f>
        <v>0</v>
      </c>
      <c r="AK89" s="396">
        <v>0</v>
      </c>
      <c r="AL89" s="397">
        <f>SUMIFS('Forecast Summary'!$BM:$BM,'Forecast Summary'!$A:$A, 'Analysis-School'!$A89,'Forecast Summary'!$C:$C, 'Analysis-School'!AL$4,'Forecast Summary'!$D:$D, 'Analysis-School'!AL$2)</f>
        <v>0</v>
      </c>
      <c r="AM89" s="398" t="str">
        <f t="shared" si="23"/>
        <v>NA</v>
      </c>
    </row>
    <row r="90" spans="1:39">
      <c r="A90" s="115" t="s">
        <v>107</v>
      </c>
      <c r="B90" s="390" t="s">
        <v>1900</v>
      </c>
      <c r="C90" s="391">
        <f>SUMIFS('Forecast Summary'!$AC:$AC,'Forecast Summary'!$A:$A, 'Analysis-School'!$A90,'Forecast Summary'!$C:$C, 'Analysis-School'!C$4,'Forecast Summary'!$D:$D, 'Analysis-School'!C$2)</f>
        <v>325</v>
      </c>
      <c r="D90" s="391">
        <f>SUMIFS('Forecast Summary'!$AC:$AC,'Forecast Summary'!$A:$A, 'Analysis-School'!$A90,'Forecast Summary'!$C:$C, 'Analysis-School'!D$4,'Forecast Summary'!$D:$D, 'Analysis-School'!D$2)</f>
        <v>277</v>
      </c>
      <c r="E90" s="391">
        <f>SUMIFS('Forecast Summary'!$AC:$AC,'Forecast Summary'!$A:$A, 'Analysis-School'!$A90,'Forecast Summary'!$C:$C, 'Analysis-School'!E$4,'Forecast Summary'!$D:$D, 'Analysis-School'!E$2)</f>
        <v>233</v>
      </c>
      <c r="F90" s="391">
        <f>SUMIFS('Forecast Summary'!$AC:$AC,'Forecast Summary'!$A:$A, 'Analysis-School'!$A90,'Forecast Summary'!$C:$C, 'Analysis-School'!F$4,'Forecast Summary'!$D:$D, 'Analysis-School'!F$2)</f>
        <v>273</v>
      </c>
      <c r="G90" s="391">
        <f>SUMIFS('Forecast Summary'!$AC:$AC,'Forecast Summary'!$A:$A, 'Analysis-School'!$A90,'Forecast Summary'!$C:$C, 'Analysis-School'!G$4,'Forecast Summary'!$D:$D, 'Analysis-School'!G$2)</f>
        <v>278</v>
      </c>
      <c r="H90" s="391">
        <f>SUMIFS('Forecast Summary'!$AC:$AC,'Forecast Summary'!$A:$A, 'Analysis-School'!$A90,'Forecast Summary'!$C:$C, 'Analysis-School'!H$4,'Forecast Summary'!$D:$D, 'Analysis-School'!H$2)</f>
        <v>286</v>
      </c>
      <c r="I90" s="391">
        <v>284.46598233966796</v>
      </c>
      <c r="J90" s="391">
        <f>SUMIFS('Forecast Summary'!$AC:$AC,'Forecast Summary'!$A:$A, 'Analysis-School'!$A90,'Forecast Summary'!$C:$C, 'Analysis-School'!J$4,'Forecast Summary'!$D:$D, 'Analysis-School'!J$2)</f>
        <v>391</v>
      </c>
      <c r="K90" s="391">
        <v>283.88304735586985</v>
      </c>
      <c r="L90" s="392">
        <f>SUMIFS('Forecast Summary'!$AC:$AC,'Forecast Summary'!$A:$A, 'Analysis-School'!$A90,'Forecast Summary'!$C:$C, 'Analysis-School'!L$4,'Forecast Summary'!$D:$D, 'Analysis-School'!L$2)</f>
        <v>371.45</v>
      </c>
      <c r="M90" s="393">
        <f t="shared" si="22"/>
        <v>0.2987762237762237</v>
      </c>
      <c r="N90" s="394"/>
      <c r="O90" s="390" t="s">
        <v>1900</v>
      </c>
      <c r="P90" s="391">
        <f>SUMIFS('Forecast Summary'!$BA:$BA,'Forecast Summary'!$A:$A, 'Analysis-School'!$A90,'Forecast Summary'!$C:$C, 'Analysis-School'!P$4,'Forecast Summary'!$D:$D, 'Analysis-School'!P$2)</f>
        <v>421</v>
      </c>
      <c r="Q90" s="391">
        <f>SUMIFS('Forecast Summary'!$BA:$BA,'Forecast Summary'!$A:$A, 'Analysis-School'!$A90,'Forecast Summary'!$C:$C, 'Analysis-School'!Q$4,'Forecast Summary'!$D:$D, 'Analysis-School'!Q$2)</f>
        <v>489</v>
      </c>
      <c r="R90" s="391">
        <f>SUMIFS('Forecast Summary'!$BA:$BA,'Forecast Summary'!$A:$A, 'Analysis-School'!$A90,'Forecast Summary'!$C:$C, 'Analysis-School'!R$4,'Forecast Summary'!$D:$D, 'Analysis-School'!R$2)</f>
        <v>385</v>
      </c>
      <c r="S90" s="391">
        <f>SUMIFS('Forecast Summary'!$BA:$BA,'Forecast Summary'!$A:$A, 'Analysis-School'!$A90,'Forecast Summary'!$C:$C, 'Analysis-School'!S$4,'Forecast Summary'!$D:$D, 'Analysis-School'!S$2)</f>
        <v>396</v>
      </c>
      <c r="T90" s="391">
        <f>SUMIFS('Forecast Summary'!$BA:$BA,'Forecast Summary'!$A:$A, 'Analysis-School'!$A90,'Forecast Summary'!$C:$C, 'Analysis-School'!T$4,'Forecast Summary'!$D:$D, 'Analysis-School'!T$2)</f>
        <v>395</v>
      </c>
      <c r="U90" s="391">
        <f>SUMIFS('Forecast Summary'!$BA:$BA,'Forecast Summary'!$A:$A, 'Analysis-School'!$A90,'Forecast Summary'!$C:$C, 'Analysis-School'!U$4,'Forecast Summary'!$D:$D, 'Analysis-School'!U$2)</f>
        <v>389</v>
      </c>
      <c r="V90" s="391">
        <v>373.9761709044372</v>
      </c>
      <c r="W90" s="391">
        <f>SUMIFS('Forecast Summary'!$BA:$BA,'Forecast Summary'!$A:$A, 'Analysis-School'!$A90,'Forecast Summary'!$C:$C, 'Analysis-School'!W$4,'Forecast Summary'!$D:$D, 'Analysis-School'!W$2)</f>
        <v>447</v>
      </c>
      <c r="X90" s="391">
        <v>366.62563749941336</v>
      </c>
      <c r="Y90" s="392">
        <f>SUMIFS('Forecast Summary'!$BA:$BA,'Forecast Summary'!$A:$A, 'Analysis-School'!$A90,'Forecast Summary'!$C:$C, 'Analysis-School'!Y$4,'Forecast Summary'!$D:$D, 'Analysis-School'!Y$2)</f>
        <v>424.65</v>
      </c>
      <c r="Z90" s="393">
        <f t="shared" si="24"/>
        <v>9.1645244215938337E-2</v>
      </c>
      <c r="AA90" s="394"/>
      <c r="AB90" s="390" t="s">
        <v>1900</v>
      </c>
      <c r="AC90" s="391">
        <f>SUMIFS('Forecast Summary'!$BM:$BM,'Forecast Summary'!$A:$A, 'Analysis-School'!$A90,'Forecast Summary'!$C:$C, 'Analysis-School'!AC$4,'Forecast Summary'!$D:$D, 'Analysis-School'!AC$2)</f>
        <v>0</v>
      </c>
      <c r="AD90" s="391">
        <f>SUMIFS('Forecast Summary'!$BM:$BM,'Forecast Summary'!$A:$A, 'Analysis-School'!$A90,'Forecast Summary'!$C:$C, 'Analysis-School'!AD$4,'Forecast Summary'!$D:$D, 'Analysis-School'!AD$2)</f>
        <v>0</v>
      </c>
      <c r="AE90" s="391">
        <f>SUMIFS('Forecast Summary'!$BM:$BM,'Forecast Summary'!$A:$A, 'Analysis-School'!$A90,'Forecast Summary'!$C:$C, 'Analysis-School'!AE$4,'Forecast Summary'!$D:$D, 'Analysis-School'!AE$2)</f>
        <v>0</v>
      </c>
      <c r="AF90" s="391">
        <f>SUMIFS('Forecast Summary'!$BM:$BM,'Forecast Summary'!$A:$A, 'Analysis-School'!$A90,'Forecast Summary'!$C:$C, 'Analysis-School'!AF$4,'Forecast Summary'!$D:$D, 'Analysis-School'!AF$2)</f>
        <v>0</v>
      </c>
      <c r="AG90" s="391">
        <f>SUMIFS('Forecast Summary'!$BM:$BM,'Forecast Summary'!$A:$A, 'Analysis-School'!$A90,'Forecast Summary'!$C:$C, 'Analysis-School'!AG$4,'Forecast Summary'!$D:$D, 'Analysis-School'!AG$2)</f>
        <v>0</v>
      </c>
      <c r="AH90" s="391">
        <f>SUMIFS('Forecast Summary'!$BM:$BM,'Forecast Summary'!$A:$A, 'Analysis-School'!$A90,'Forecast Summary'!$C:$C, 'Analysis-School'!AH$4,'Forecast Summary'!$D:$D, 'Analysis-School'!AH$2)</f>
        <v>0</v>
      </c>
      <c r="AI90" s="391">
        <v>0</v>
      </c>
      <c r="AJ90" s="391">
        <f>SUMIFS('Forecast Summary'!$BM:$BM,'Forecast Summary'!$A:$A, 'Analysis-School'!$A90,'Forecast Summary'!$C:$C, 'Analysis-School'!AJ$4,'Forecast Summary'!$D:$D, 'Analysis-School'!AJ$2)</f>
        <v>0</v>
      </c>
      <c r="AK90" s="391">
        <v>0</v>
      </c>
      <c r="AL90" s="392">
        <f>SUMIFS('Forecast Summary'!$BM:$BM,'Forecast Summary'!$A:$A, 'Analysis-School'!$A90,'Forecast Summary'!$C:$C, 'Analysis-School'!AL$4,'Forecast Summary'!$D:$D, 'Analysis-School'!AL$2)</f>
        <v>0</v>
      </c>
      <c r="AM90" s="393" t="str">
        <f t="shared" si="23"/>
        <v>NA</v>
      </c>
    </row>
    <row r="91" spans="1:39">
      <c r="A91" s="115" t="s">
        <v>109</v>
      </c>
      <c r="B91" s="395" t="s">
        <v>1901</v>
      </c>
      <c r="C91" s="396">
        <f>SUMIFS('Forecast Summary'!$AC:$AC,'Forecast Summary'!$A:$A, 'Analysis-School'!$A91,'Forecast Summary'!$C:$C, 'Analysis-School'!C$4,'Forecast Summary'!$D:$D, 'Analysis-School'!C$2)</f>
        <v>495</v>
      </c>
      <c r="D91" s="396">
        <f>SUMIFS('Forecast Summary'!$AC:$AC,'Forecast Summary'!$A:$A, 'Analysis-School'!$A91,'Forecast Summary'!$C:$C, 'Analysis-School'!D$4,'Forecast Summary'!$D:$D, 'Analysis-School'!D$2)</f>
        <v>601</v>
      </c>
      <c r="E91" s="396">
        <f>SUMIFS('Forecast Summary'!$AC:$AC,'Forecast Summary'!$A:$A, 'Analysis-School'!$A91,'Forecast Summary'!$C:$C, 'Analysis-School'!E$4,'Forecast Summary'!$D:$D, 'Analysis-School'!E$2)</f>
        <v>444</v>
      </c>
      <c r="F91" s="396">
        <f>SUMIFS('Forecast Summary'!$AC:$AC,'Forecast Summary'!$A:$A, 'Analysis-School'!$A91,'Forecast Summary'!$C:$C, 'Analysis-School'!F$4,'Forecast Summary'!$D:$D, 'Analysis-School'!F$2)</f>
        <v>573</v>
      </c>
      <c r="G91" s="396">
        <f>SUMIFS('Forecast Summary'!$AC:$AC,'Forecast Summary'!$A:$A, 'Analysis-School'!$A91,'Forecast Summary'!$C:$C, 'Analysis-School'!G$4,'Forecast Summary'!$D:$D, 'Analysis-School'!G$2)</f>
        <v>565</v>
      </c>
      <c r="H91" s="396">
        <f>SUMIFS('Forecast Summary'!$AC:$AC,'Forecast Summary'!$A:$A, 'Analysis-School'!$A91,'Forecast Summary'!$C:$C, 'Analysis-School'!H$4,'Forecast Summary'!$D:$D, 'Analysis-School'!H$2)</f>
        <v>665</v>
      </c>
      <c r="I91" s="396">
        <v>644.34166457129913</v>
      </c>
      <c r="J91" s="396">
        <f>SUMIFS('Forecast Summary'!$AC:$AC,'Forecast Summary'!$A:$A, 'Analysis-School'!$A91,'Forecast Summary'!$C:$C, 'Analysis-School'!J$4,'Forecast Summary'!$D:$D, 'Analysis-School'!J$2)</f>
        <v>781</v>
      </c>
      <c r="K91" s="396">
        <v>669.23193656771389</v>
      </c>
      <c r="L91" s="397">
        <f>SUMIFS('Forecast Summary'!$AC:$AC,'Forecast Summary'!$A:$A, 'Analysis-School'!$A91,'Forecast Summary'!$C:$C, 'Analysis-School'!L$4,'Forecast Summary'!$D:$D, 'Analysis-School'!L$2)</f>
        <v>741.94999999999993</v>
      </c>
      <c r="M91" s="398">
        <f t="shared" si="22"/>
        <v>0.11571428571428566</v>
      </c>
      <c r="O91" s="395" t="s">
        <v>1901</v>
      </c>
      <c r="P91" s="396">
        <f>SUMIFS('Forecast Summary'!$BA:$BA,'Forecast Summary'!$A:$A, 'Analysis-School'!$A91,'Forecast Summary'!$C:$C, 'Analysis-School'!P$4,'Forecast Summary'!$D:$D, 'Analysis-School'!P$2)</f>
        <v>750</v>
      </c>
      <c r="Q91" s="396">
        <f>SUMIFS('Forecast Summary'!$BA:$BA,'Forecast Summary'!$A:$A, 'Analysis-School'!$A91,'Forecast Summary'!$C:$C, 'Analysis-School'!Q$4,'Forecast Summary'!$D:$D, 'Analysis-School'!Q$2)</f>
        <v>977</v>
      </c>
      <c r="R91" s="396">
        <f>SUMIFS('Forecast Summary'!$BA:$BA,'Forecast Summary'!$A:$A, 'Analysis-School'!$A91,'Forecast Summary'!$C:$C, 'Analysis-School'!R$4,'Forecast Summary'!$D:$D, 'Analysis-School'!R$2)</f>
        <v>910</v>
      </c>
      <c r="S91" s="396">
        <f>SUMIFS('Forecast Summary'!$BA:$BA,'Forecast Summary'!$A:$A, 'Analysis-School'!$A91,'Forecast Summary'!$C:$C, 'Analysis-School'!S$4,'Forecast Summary'!$D:$D, 'Analysis-School'!S$2)</f>
        <v>1099</v>
      </c>
      <c r="T91" s="396">
        <f>SUMIFS('Forecast Summary'!$BA:$BA,'Forecast Summary'!$A:$A, 'Analysis-School'!$A91,'Forecast Summary'!$C:$C, 'Analysis-School'!T$4,'Forecast Summary'!$D:$D, 'Analysis-School'!T$2)</f>
        <v>1126</v>
      </c>
      <c r="U91" s="396">
        <f>SUMIFS('Forecast Summary'!$BA:$BA,'Forecast Summary'!$A:$A, 'Analysis-School'!$A91,'Forecast Summary'!$C:$C, 'Analysis-School'!U$4,'Forecast Summary'!$D:$D, 'Analysis-School'!U$2)</f>
        <v>1178</v>
      </c>
      <c r="V91" s="396">
        <v>1252.3061784306847</v>
      </c>
      <c r="W91" s="396">
        <f>SUMIFS('Forecast Summary'!$BA:$BA,'Forecast Summary'!$A:$A, 'Analysis-School'!$A91,'Forecast Summary'!$C:$C, 'Analysis-School'!W$4,'Forecast Summary'!$D:$D, 'Analysis-School'!W$2)</f>
        <v>1148</v>
      </c>
      <c r="X91" s="396">
        <v>1325.6171089234765</v>
      </c>
      <c r="Y91" s="397">
        <f>SUMIFS('Forecast Summary'!$BA:$BA,'Forecast Summary'!$A:$A, 'Analysis-School'!$A91,'Forecast Summary'!$C:$C, 'Analysis-School'!Y$4,'Forecast Summary'!$D:$D, 'Analysis-School'!Y$2)</f>
        <v>1151</v>
      </c>
      <c r="Z91" s="398">
        <f t="shared" si="24"/>
        <v>-2.2920203735144362E-2</v>
      </c>
      <c r="AB91" s="395" t="s">
        <v>1901</v>
      </c>
      <c r="AC91" s="396">
        <f>SUMIFS('Forecast Summary'!$BM:$BM,'Forecast Summary'!$A:$A, 'Analysis-School'!$A91,'Forecast Summary'!$C:$C, 'Analysis-School'!AC$4,'Forecast Summary'!$D:$D, 'Analysis-School'!AC$2)</f>
        <v>0</v>
      </c>
      <c r="AD91" s="396">
        <f>SUMIFS('Forecast Summary'!$BM:$BM,'Forecast Summary'!$A:$A, 'Analysis-School'!$A91,'Forecast Summary'!$C:$C, 'Analysis-School'!AD$4,'Forecast Summary'!$D:$D, 'Analysis-School'!AD$2)</f>
        <v>0</v>
      </c>
      <c r="AE91" s="396">
        <f>SUMIFS('Forecast Summary'!$BM:$BM,'Forecast Summary'!$A:$A, 'Analysis-School'!$A91,'Forecast Summary'!$C:$C, 'Analysis-School'!AE$4,'Forecast Summary'!$D:$D, 'Analysis-School'!AE$2)</f>
        <v>0</v>
      </c>
      <c r="AF91" s="396">
        <f>SUMIFS('Forecast Summary'!$BM:$BM,'Forecast Summary'!$A:$A, 'Analysis-School'!$A91,'Forecast Summary'!$C:$C, 'Analysis-School'!AF$4,'Forecast Summary'!$D:$D, 'Analysis-School'!AF$2)</f>
        <v>71</v>
      </c>
      <c r="AG91" s="396">
        <f>SUMIFS('Forecast Summary'!$BM:$BM,'Forecast Summary'!$A:$A, 'Analysis-School'!$A91,'Forecast Summary'!$C:$C, 'Analysis-School'!AG$4,'Forecast Summary'!$D:$D, 'Analysis-School'!AG$2)</f>
        <v>80</v>
      </c>
      <c r="AH91" s="396">
        <f>SUMIFS('Forecast Summary'!$BM:$BM,'Forecast Summary'!$A:$A, 'Analysis-School'!$A91,'Forecast Summary'!$C:$C, 'Analysis-School'!AH$4,'Forecast Summary'!$D:$D, 'Analysis-School'!AH$2)</f>
        <v>63</v>
      </c>
      <c r="AI91" s="396">
        <v>69.300000000000011</v>
      </c>
      <c r="AJ91" s="396">
        <f>SUMIFS('Forecast Summary'!$BM:$BM,'Forecast Summary'!$A:$A, 'Analysis-School'!$A91,'Forecast Summary'!$C:$C, 'Analysis-School'!AJ$4,'Forecast Summary'!$D:$D, 'Analysis-School'!AJ$2)</f>
        <v>85</v>
      </c>
      <c r="AK91" s="396">
        <v>76.230000000000018</v>
      </c>
      <c r="AL91" s="397">
        <f>SUMIFS('Forecast Summary'!$BM:$BM,'Forecast Summary'!$A:$A, 'Analysis-School'!$A91,'Forecast Summary'!$C:$C, 'Analysis-School'!AL$4,'Forecast Summary'!$D:$D, 'Analysis-School'!AL$2)</f>
        <v>85</v>
      </c>
      <c r="AM91" s="398">
        <f t="shared" si="23"/>
        <v>0.3492063492063493</v>
      </c>
    </row>
    <row r="92" spans="1:39">
      <c r="A92" s="115" t="s">
        <v>111</v>
      </c>
      <c r="B92" s="390" t="s">
        <v>1902</v>
      </c>
      <c r="C92" s="391">
        <f>SUMIFS('Forecast Summary'!$AC:$AC,'Forecast Summary'!$A:$A, 'Analysis-School'!$A92,'Forecast Summary'!$C:$C, 'Analysis-School'!C$4,'Forecast Summary'!$D:$D, 'Analysis-School'!C$2)</f>
        <v>243</v>
      </c>
      <c r="D92" s="391">
        <f>SUMIFS('Forecast Summary'!$AC:$AC,'Forecast Summary'!$A:$A, 'Analysis-School'!$A92,'Forecast Summary'!$C:$C, 'Analysis-School'!D$4,'Forecast Summary'!$D:$D, 'Analysis-School'!D$2)</f>
        <v>321</v>
      </c>
      <c r="E92" s="391">
        <f>SUMIFS('Forecast Summary'!$AC:$AC,'Forecast Summary'!$A:$A, 'Analysis-School'!$A92,'Forecast Summary'!$C:$C, 'Analysis-School'!E$4,'Forecast Summary'!$D:$D, 'Analysis-School'!E$2)</f>
        <v>313</v>
      </c>
      <c r="F92" s="391">
        <f>SUMIFS('Forecast Summary'!$AC:$AC,'Forecast Summary'!$A:$A, 'Analysis-School'!$A92,'Forecast Summary'!$C:$C, 'Analysis-School'!F$4,'Forecast Summary'!$D:$D, 'Analysis-School'!F$2)</f>
        <v>281</v>
      </c>
      <c r="G92" s="391">
        <f>SUMIFS('Forecast Summary'!$AC:$AC,'Forecast Summary'!$A:$A, 'Analysis-School'!$A92,'Forecast Summary'!$C:$C, 'Analysis-School'!G$4,'Forecast Summary'!$D:$D, 'Analysis-School'!G$2)</f>
        <v>288</v>
      </c>
      <c r="H92" s="391">
        <f>SUMIFS('Forecast Summary'!$AC:$AC,'Forecast Summary'!$A:$A, 'Analysis-School'!$A92,'Forecast Summary'!$C:$C, 'Analysis-School'!H$4,'Forecast Summary'!$D:$D, 'Analysis-School'!H$2)</f>
        <v>394</v>
      </c>
      <c r="I92" s="391">
        <v>374.29999999999995</v>
      </c>
      <c r="J92" s="391">
        <f>SUMIFS('Forecast Summary'!$AC:$AC,'Forecast Summary'!$A:$A, 'Analysis-School'!$A92,'Forecast Summary'!$C:$C, 'Analysis-School'!J$4,'Forecast Summary'!$D:$D, 'Analysis-School'!J$2)</f>
        <v>318</v>
      </c>
      <c r="K92" s="391">
        <v>367.88504079314527</v>
      </c>
      <c r="L92" s="392">
        <f>SUMIFS('Forecast Summary'!$AC:$AC,'Forecast Summary'!$A:$A, 'Analysis-School'!$A92,'Forecast Summary'!$C:$C, 'Analysis-School'!L$4,'Forecast Summary'!$D:$D, 'Analysis-School'!L$2)</f>
        <v>308</v>
      </c>
      <c r="M92" s="393">
        <f t="shared" ref="M92:M110" si="25">(L92/H92-1)</f>
        <v>-0.21827411167512689</v>
      </c>
      <c r="N92" s="394"/>
      <c r="O92" s="390" t="s">
        <v>1902</v>
      </c>
      <c r="P92" s="391">
        <f>SUMIFS('Forecast Summary'!$BA:$BA,'Forecast Summary'!$A:$A, 'Analysis-School'!$A92,'Forecast Summary'!$C:$C, 'Analysis-School'!P$4,'Forecast Summary'!$D:$D, 'Analysis-School'!P$2)</f>
        <v>363</v>
      </c>
      <c r="Q92" s="391">
        <f>SUMIFS('Forecast Summary'!$BA:$BA,'Forecast Summary'!$A:$A, 'Analysis-School'!$A92,'Forecast Summary'!$C:$C, 'Analysis-School'!Q$4,'Forecast Summary'!$D:$D, 'Analysis-School'!Q$2)</f>
        <v>362</v>
      </c>
      <c r="R92" s="391">
        <f>SUMIFS('Forecast Summary'!$BA:$BA,'Forecast Summary'!$A:$A, 'Analysis-School'!$A92,'Forecast Summary'!$C:$C, 'Analysis-School'!R$4,'Forecast Summary'!$D:$D, 'Analysis-School'!R$2)</f>
        <v>359</v>
      </c>
      <c r="S92" s="391">
        <f>SUMIFS('Forecast Summary'!$BA:$BA,'Forecast Summary'!$A:$A, 'Analysis-School'!$A92,'Forecast Summary'!$C:$C, 'Analysis-School'!S$4,'Forecast Summary'!$D:$D, 'Analysis-School'!S$2)</f>
        <v>331</v>
      </c>
      <c r="T92" s="391">
        <f>SUMIFS('Forecast Summary'!$BA:$BA,'Forecast Summary'!$A:$A, 'Analysis-School'!$A92,'Forecast Summary'!$C:$C, 'Analysis-School'!T$4,'Forecast Summary'!$D:$D, 'Analysis-School'!T$2)</f>
        <v>350</v>
      </c>
      <c r="U92" s="391">
        <f>SUMIFS('Forecast Summary'!$BA:$BA,'Forecast Summary'!$A:$A, 'Analysis-School'!$A92,'Forecast Summary'!$C:$C, 'Analysis-School'!U$4,'Forecast Summary'!$D:$D, 'Analysis-School'!U$2)</f>
        <v>407</v>
      </c>
      <c r="V92" s="391">
        <v>386.65</v>
      </c>
      <c r="W92" s="391">
        <f>SUMIFS('Forecast Summary'!$BA:$BA,'Forecast Summary'!$A:$A, 'Analysis-School'!$A92,'Forecast Summary'!$C:$C, 'Analysis-School'!W$4,'Forecast Summary'!$D:$D, 'Analysis-School'!W$2)</f>
        <v>379</v>
      </c>
      <c r="X92" s="391">
        <v>391.04657569301145</v>
      </c>
      <c r="Y92" s="392">
        <f>SUMIFS('Forecast Summary'!$BA:$BA,'Forecast Summary'!$A:$A, 'Analysis-School'!$A92,'Forecast Summary'!$C:$C, 'Analysis-School'!Y$4,'Forecast Summary'!$D:$D, 'Analysis-School'!Y$2)</f>
        <v>364</v>
      </c>
      <c r="Z92" s="393">
        <f t="shared" si="24"/>
        <v>-0.10565110565110569</v>
      </c>
      <c r="AA92" s="394"/>
      <c r="AB92" s="390" t="s">
        <v>1902</v>
      </c>
      <c r="AC92" s="391">
        <f>SUMIFS('Forecast Summary'!$BM:$BM,'Forecast Summary'!$A:$A, 'Analysis-School'!$A92,'Forecast Summary'!$C:$C, 'Analysis-School'!AC$4,'Forecast Summary'!$D:$D, 'Analysis-School'!AC$2)</f>
        <v>0</v>
      </c>
      <c r="AD92" s="391">
        <f>SUMIFS('Forecast Summary'!$BM:$BM,'Forecast Summary'!$A:$A, 'Analysis-School'!$A92,'Forecast Summary'!$C:$C, 'Analysis-School'!AD$4,'Forecast Summary'!$D:$D, 'Analysis-School'!AD$2)</f>
        <v>0</v>
      </c>
      <c r="AE92" s="391">
        <f>SUMIFS('Forecast Summary'!$BM:$BM,'Forecast Summary'!$A:$A, 'Analysis-School'!$A92,'Forecast Summary'!$C:$C, 'Analysis-School'!AE$4,'Forecast Summary'!$D:$D, 'Analysis-School'!AE$2)</f>
        <v>0</v>
      </c>
      <c r="AF92" s="391">
        <f>SUMIFS('Forecast Summary'!$BM:$BM,'Forecast Summary'!$A:$A, 'Analysis-School'!$A92,'Forecast Summary'!$C:$C, 'Analysis-School'!AF$4,'Forecast Summary'!$D:$D, 'Analysis-School'!AF$2)</f>
        <v>0</v>
      </c>
      <c r="AG92" s="391">
        <f>SUMIFS('Forecast Summary'!$BM:$BM,'Forecast Summary'!$A:$A, 'Analysis-School'!$A92,'Forecast Summary'!$C:$C, 'Analysis-School'!AG$4,'Forecast Summary'!$D:$D, 'Analysis-School'!AG$2)</f>
        <v>0</v>
      </c>
      <c r="AH92" s="391">
        <f>SUMIFS('Forecast Summary'!$BM:$BM,'Forecast Summary'!$A:$A, 'Analysis-School'!$A92,'Forecast Summary'!$C:$C, 'Analysis-School'!AH$4,'Forecast Summary'!$D:$D, 'Analysis-School'!AH$2)</f>
        <v>0</v>
      </c>
      <c r="AI92" s="391">
        <v>0</v>
      </c>
      <c r="AJ92" s="391">
        <f>SUMIFS('Forecast Summary'!$BM:$BM,'Forecast Summary'!$A:$A, 'Analysis-School'!$A92,'Forecast Summary'!$C:$C, 'Analysis-School'!AJ$4,'Forecast Summary'!$D:$D, 'Analysis-School'!AJ$2)</f>
        <v>0</v>
      </c>
      <c r="AK92" s="391">
        <v>0</v>
      </c>
      <c r="AL92" s="392">
        <f>SUMIFS('Forecast Summary'!$BM:$BM,'Forecast Summary'!$A:$A, 'Analysis-School'!$A92,'Forecast Summary'!$C:$C, 'Analysis-School'!AL$4,'Forecast Summary'!$D:$D, 'Analysis-School'!AL$2)</f>
        <v>0</v>
      </c>
      <c r="AM92" s="393" t="str">
        <f t="shared" ref="AM92:AM109" si="26">IFERROR(AL92/AH92-1, "NA")</f>
        <v>NA</v>
      </c>
    </row>
    <row r="93" spans="1:39">
      <c r="A93" s="115" t="s">
        <v>113</v>
      </c>
      <c r="B93" s="395" t="s">
        <v>1903</v>
      </c>
      <c r="C93" s="396">
        <f>SUMIFS('Forecast Summary'!$AC:$AC,'Forecast Summary'!$A:$A, 'Analysis-School'!$A93,'Forecast Summary'!$C:$C, 'Analysis-School'!C$4,'Forecast Summary'!$D:$D, 'Analysis-School'!C$2)</f>
        <v>328</v>
      </c>
      <c r="D93" s="396">
        <f>SUMIFS('Forecast Summary'!$AC:$AC,'Forecast Summary'!$A:$A, 'Analysis-School'!$A93,'Forecast Summary'!$C:$C, 'Analysis-School'!D$4,'Forecast Summary'!$D:$D, 'Analysis-School'!D$2)</f>
        <v>362</v>
      </c>
      <c r="E93" s="396">
        <f>SUMIFS('Forecast Summary'!$AC:$AC,'Forecast Summary'!$A:$A, 'Analysis-School'!$A93,'Forecast Summary'!$C:$C, 'Analysis-School'!E$4,'Forecast Summary'!$D:$D, 'Analysis-School'!E$2)</f>
        <v>284</v>
      </c>
      <c r="F93" s="396">
        <f>SUMIFS('Forecast Summary'!$AC:$AC,'Forecast Summary'!$A:$A, 'Analysis-School'!$A93,'Forecast Summary'!$C:$C, 'Analysis-School'!F$4,'Forecast Summary'!$D:$D, 'Analysis-School'!F$2)</f>
        <v>283</v>
      </c>
      <c r="G93" s="396">
        <f>SUMIFS('Forecast Summary'!$AC:$AC,'Forecast Summary'!$A:$A, 'Analysis-School'!$A93,'Forecast Summary'!$C:$C, 'Analysis-School'!G$4,'Forecast Summary'!$D:$D, 'Analysis-School'!G$2)</f>
        <v>338</v>
      </c>
      <c r="H93" s="396">
        <f>SUMIFS('Forecast Summary'!$AC:$AC,'Forecast Summary'!$A:$A, 'Analysis-School'!$A93,'Forecast Summary'!$C:$C, 'Analysis-School'!H$4,'Forecast Summary'!$D:$D, 'Analysis-School'!H$2)</f>
        <v>279</v>
      </c>
      <c r="I93" s="396">
        <v>269.23447820708577</v>
      </c>
      <c r="J93" s="396">
        <f>SUMIFS('Forecast Summary'!$AC:$AC,'Forecast Summary'!$A:$A, 'Analysis-School'!$A93,'Forecast Summary'!$C:$C, 'Analysis-School'!J$4,'Forecast Summary'!$D:$D, 'Analysis-School'!J$2)</f>
        <v>210</v>
      </c>
      <c r="K93" s="396">
        <v>259.44673958059059</v>
      </c>
      <c r="L93" s="397">
        <f>SUMIFS('Forecast Summary'!$AC:$AC,'Forecast Summary'!$A:$A, 'Analysis-School'!$A93,'Forecast Summary'!$C:$C, 'Analysis-School'!L$4,'Forecast Summary'!$D:$D, 'Analysis-School'!L$2)</f>
        <v>231.00000000000003</v>
      </c>
      <c r="M93" s="398">
        <f t="shared" si="25"/>
        <v>-0.17204301075268802</v>
      </c>
      <c r="O93" s="395" t="s">
        <v>1903</v>
      </c>
      <c r="P93" s="396">
        <f>SUMIFS('Forecast Summary'!$BA:$BA,'Forecast Summary'!$A:$A, 'Analysis-School'!$A93,'Forecast Summary'!$C:$C, 'Analysis-School'!P$4,'Forecast Summary'!$D:$D, 'Analysis-School'!P$2)</f>
        <v>520</v>
      </c>
      <c r="Q93" s="396">
        <f>SUMIFS('Forecast Summary'!$BA:$BA,'Forecast Summary'!$A:$A, 'Analysis-School'!$A93,'Forecast Summary'!$C:$C, 'Analysis-School'!Q$4,'Forecast Summary'!$D:$D, 'Analysis-School'!Q$2)</f>
        <v>512</v>
      </c>
      <c r="R93" s="396">
        <f>SUMIFS('Forecast Summary'!$BA:$BA,'Forecast Summary'!$A:$A, 'Analysis-School'!$A93,'Forecast Summary'!$C:$C, 'Analysis-School'!R$4,'Forecast Summary'!$D:$D, 'Analysis-School'!R$2)</f>
        <v>538</v>
      </c>
      <c r="S93" s="396">
        <f>SUMIFS('Forecast Summary'!$BA:$BA,'Forecast Summary'!$A:$A, 'Analysis-School'!$A93,'Forecast Summary'!$C:$C, 'Analysis-School'!S$4,'Forecast Summary'!$D:$D, 'Analysis-School'!S$2)</f>
        <v>500</v>
      </c>
      <c r="T93" s="396">
        <f>SUMIFS('Forecast Summary'!$BA:$BA,'Forecast Summary'!$A:$A, 'Analysis-School'!$A93,'Forecast Summary'!$C:$C, 'Analysis-School'!T$4,'Forecast Summary'!$D:$D, 'Analysis-School'!T$2)</f>
        <v>564</v>
      </c>
      <c r="U93" s="396">
        <f>SUMIFS('Forecast Summary'!$BA:$BA,'Forecast Summary'!$A:$A, 'Analysis-School'!$A93,'Forecast Summary'!$C:$C, 'Analysis-School'!U$4,'Forecast Summary'!$D:$D, 'Analysis-School'!U$2)</f>
        <v>562</v>
      </c>
      <c r="V93" s="396">
        <v>575.24848229606926</v>
      </c>
      <c r="W93" s="396">
        <f>SUMIFS('Forecast Summary'!$BA:$BA,'Forecast Summary'!$A:$A, 'Analysis-School'!$A93,'Forecast Summary'!$C:$C, 'Analysis-School'!W$4,'Forecast Summary'!$D:$D, 'Analysis-School'!W$2)</f>
        <v>561</v>
      </c>
      <c r="X93" s="396">
        <v>585.71206925796741</v>
      </c>
      <c r="Y93" s="397">
        <f>SUMIFS('Forecast Summary'!$BA:$BA,'Forecast Summary'!$A:$A, 'Analysis-School'!$A93,'Forecast Summary'!$C:$C, 'Analysis-School'!Y$4,'Forecast Summary'!$D:$D, 'Analysis-School'!Y$2)</f>
        <v>537</v>
      </c>
      <c r="Z93" s="398">
        <f t="shared" si="24"/>
        <v>-4.4483985765124578E-2</v>
      </c>
      <c r="AB93" s="395" t="s">
        <v>1903</v>
      </c>
      <c r="AC93" s="396">
        <f>SUMIFS('Forecast Summary'!$BM:$BM,'Forecast Summary'!$A:$A, 'Analysis-School'!$A93,'Forecast Summary'!$C:$C, 'Analysis-School'!AC$4,'Forecast Summary'!$D:$D, 'Analysis-School'!AC$2)</f>
        <v>0</v>
      </c>
      <c r="AD93" s="396">
        <f>SUMIFS('Forecast Summary'!$BM:$BM,'Forecast Summary'!$A:$A, 'Analysis-School'!$A93,'Forecast Summary'!$C:$C, 'Analysis-School'!AD$4,'Forecast Summary'!$D:$D, 'Analysis-School'!AD$2)</f>
        <v>0</v>
      </c>
      <c r="AE93" s="396">
        <f>SUMIFS('Forecast Summary'!$BM:$BM,'Forecast Summary'!$A:$A, 'Analysis-School'!$A93,'Forecast Summary'!$C:$C, 'Analysis-School'!AE$4,'Forecast Summary'!$D:$D, 'Analysis-School'!AE$2)</f>
        <v>0</v>
      </c>
      <c r="AF93" s="396">
        <f>SUMIFS('Forecast Summary'!$BM:$BM,'Forecast Summary'!$A:$A, 'Analysis-School'!$A93,'Forecast Summary'!$C:$C, 'Analysis-School'!AF$4,'Forecast Summary'!$D:$D, 'Analysis-School'!AF$2)</f>
        <v>0</v>
      </c>
      <c r="AG93" s="396">
        <f>SUMIFS('Forecast Summary'!$BM:$BM,'Forecast Summary'!$A:$A, 'Analysis-School'!$A93,'Forecast Summary'!$C:$C, 'Analysis-School'!AG$4,'Forecast Summary'!$D:$D, 'Analysis-School'!AG$2)</f>
        <v>0</v>
      </c>
      <c r="AH93" s="396">
        <f>SUMIFS('Forecast Summary'!$BM:$BM,'Forecast Summary'!$A:$A, 'Analysis-School'!$A93,'Forecast Summary'!$C:$C, 'Analysis-School'!AH$4,'Forecast Summary'!$D:$D, 'Analysis-School'!AH$2)</f>
        <v>0</v>
      </c>
      <c r="AI93" s="396">
        <v>0</v>
      </c>
      <c r="AJ93" s="396">
        <f>SUMIFS('Forecast Summary'!$BM:$BM,'Forecast Summary'!$A:$A, 'Analysis-School'!$A93,'Forecast Summary'!$C:$C, 'Analysis-School'!AJ$4,'Forecast Summary'!$D:$D, 'Analysis-School'!AJ$2)</f>
        <v>0</v>
      </c>
      <c r="AK93" s="396">
        <v>0</v>
      </c>
      <c r="AL93" s="397">
        <f>SUMIFS('Forecast Summary'!$BM:$BM,'Forecast Summary'!$A:$A, 'Analysis-School'!$A93,'Forecast Summary'!$C:$C, 'Analysis-School'!AL$4,'Forecast Summary'!$D:$D, 'Analysis-School'!AL$2)</f>
        <v>0</v>
      </c>
      <c r="AM93" s="398" t="str">
        <f t="shared" si="26"/>
        <v>NA</v>
      </c>
    </row>
    <row r="94" spans="1:39">
      <c r="A94" s="115" t="s">
        <v>115</v>
      </c>
      <c r="B94" s="390" t="s">
        <v>1904</v>
      </c>
      <c r="C94" s="391">
        <f>SUMIFS('Forecast Summary'!$AC:$AC,'Forecast Summary'!$A:$A, 'Analysis-School'!$A94,'Forecast Summary'!$C:$C, 'Analysis-School'!C$4,'Forecast Summary'!$D:$D, 'Analysis-School'!C$2)</f>
        <v>121</v>
      </c>
      <c r="D94" s="391">
        <f>SUMIFS('Forecast Summary'!$AC:$AC,'Forecast Summary'!$A:$A, 'Analysis-School'!$A94,'Forecast Summary'!$C:$C, 'Analysis-School'!D$4,'Forecast Summary'!$D:$D, 'Analysis-School'!D$2)</f>
        <v>135</v>
      </c>
      <c r="E94" s="391">
        <f>SUMIFS('Forecast Summary'!$AC:$AC,'Forecast Summary'!$A:$A, 'Analysis-School'!$A94,'Forecast Summary'!$C:$C, 'Analysis-School'!E$4,'Forecast Summary'!$D:$D, 'Analysis-School'!E$2)</f>
        <v>150</v>
      </c>
      <c r="F94" s="391">
        <f>SUMIFS('Forecast Summary'!$AC:$AC,'Forecast Summary'!$A:$A, 'Analysis-School'!$A94,'Forecast Summary'!$C:$C, 'Analysis-School'!F$4,'Forecast Summary'!$D:$D, 'Analysis-School'!F$2)</f>
        <v>146</v>
      </c>
      <c r="G94" s="391">
        <f>SUMIFS('Forecast Summary'!$AC:$AC,'Forecast Summary'!$A:$A, 'Analysis-School'!$A94,'Forecast Summary'!$C:$C, 'Analysis-School'!G$4,'Forecast Summary'!$D:$D, 'Analysis-School'!G$2)</f>
        <v>177</v>
      </c>
      <c r="H94" s="391">
        <f>SUMIFS('Forecast Summary'!$AC:$AC,'Forecast Summary'!$A:$A, 'Analysis-School'!$A94,'Forecast Summary'!$C:$C, 'Analysis-School'!H$4,'Forecast Summary'!$D:$D, 'Analysis-School'!H$2)</f>
        <v>176</v>
      </c>
      <c r="I94" s="391">
        <v>188.16674440763902</v>
      </c>
      <c r="J94" s="391">
        <f>SUMIFS('Forecast Summary'!$AC:$AC,'Forecast Summary'!$A:$A, 'Analysis-School'!$A94,'Forecast Summary'!$C:$C, 'Analysis-School'!J$4,'Forecast Summary'!$D:$D, 'Analysis-School'!J$2)</f>
        <v>187</v>
      </c>
      <c r="K94" s="391">
        <v>199.36256409274134</v>
      </c>
      <c r="L94" s="392">
        <f>SUMIFS('Forecast Summary'!$AC:$AC,'Forecast Summary'!$A:$A, 'Analysis-School'!$A94,'Forecast Summary'!$C:$C, 'Analysis-School'!L$4,'Forecast Summary'!$D:$D, 'Analysis-School'!L$2)</f>
        <v>187</v>
      </c>
      <c r="M94" s="393">
        <f t="shared" si="25"/>
        <v>6.25E-2</v>
      </c>
      <c r="N94" s="394"/>
      <c r="O94" s="390" t="s">
        <v>1904</v>
      </c>
      <c r="P94" s="391">
        <f>SUMIFS('Forecast Summary'!$BA:$BA,'Forecast Summary'!$A:$A, 'Analysis-School'!$A94,'Forecast Summary'!$C:$C, 'Analysis-School'!P$4,'Forecast Summary'!$D:$D, 'Analysis-School'!P$2)</f>
        <v>250</v>
      </c>
      <c r="Q94" s="391">
        <f>SUMIFS('Forecast Summary'!$BA:$BA,'Forecast Summary'!$A:$A, 'Analysis-School'!$A94,'Forecast Summary'!$C:$C, 'Analysis-School'!Q$4,'Forecast Summary'!$D:$D, 'Analysis-School'!Q$2)</f>
        <v>284</v>
      </c>
      <c r="R94" s="391">
        <f>SUMIFS('Forecast Summary'!$BA:$BA,'Forecast Summary'!$A:$A, 'Analysis-School'!$A94,'Forecast Summary'!$C:$C, 'Analysis-School'!R$4,'Forecast Summary'!$D:$D, 'Analysis-School'!R$2)</f>
        <v>326</v>
      </c>
      <c r="S94" s="391">
        <f>SUMIFS('Forecast Summary'!$BA:$BA,'Forecast Summary'!$A:$A, 'Analysis-School'!$A94,'Forecast Summary'!$C:$C, 'Analysis-School'!S$4,'Forecast Summary'!$D:$D, 'Analysis-School'!S$2)</f>
        <v>350</v>
      </c>
      <c r="T94" s="391">
        <f>SUMIFS('Forecast Summary'!$BA:$BA,'Forecast Summary'!$A:$A, 'Analysis-School'!$A94,'Forecast Summary'!$C:$C, 'Analysis-School'!T$4,'Forecast Summary'!$D:$D, 'Analysis-School'!T$2)</f>
        <v>273</v>
      </c>
      <c r="U94" s="391">
        <f>SUMIFS('Forecast Summary'!$BA:$BA,'Forecast Summary'!$A:$A, 'Analysis-School'!$A94,'Forecast Summary'!$C:$C, 'Analysis-School'!U$4,'Forecast Summary'!$D:$D, 'Analysis-School'!U$2)</f>
        <v>246</v>
      </c>
      <c r="V94" s="391">
        <v>243.76445535212667</v>
      </c>
      <c r="W94" s="391">
        <f>SUMIFS('Forecast Summary'!$BA:$BA,'Forecast Summary'!$A:$A, 'Analysis-School'!$A94,'Forecast Summary'!$C:$C, 'Analysis-School'!W$4,'Forecast Summary'!$D:$D, 'Analysis-School'!W$2)</f>
        <v>256</v>
      </c>
      <c r="X94" s="391">
        <v>238.65162269120717</v>
      </c>
      <c r="Y94" s="392">
        <f>SUMIFS('Forecast Summary'!$BA:$BA,'Forecast Summary'!$A:$A, 'Analysis-School'!$A94,'Forecast Summary'!$C:$C, 'Analysis-School'!Y$4,'Forecast Summary'!$D:$D, 'Analysis-School'!Y$2)</f>
        <v>281.60000000000002</v>
      </c>
      <c r="Z94" s="393">
        <f t="shared" si="24"/>
        <v>0.1447154471544716</v>
      </c>
      <c r="AA94" s="394"/>
      <c r="AB94" s="390" t="s">
        <v>1904</v>
      </c>
      <c r="AC94" s="391">
        <f>SUMIFS('Forecast Summary'!$BM:$BM,'Forecast Summary'!$A:$A, 'Analysis-School'!$A94,'Forecast Summary'!$C:$C, 'Analysis-School'!AC$4,'Forecast Summary'!$D:$D, 'Analysis-School'!AC$2)</f>
        <v>0</v>
      </c>
      <c r="AD94" s="391">
        <f>SUMIFS('Forecast Summary'!$BM:$BM,'Forecast Summary'!$A:$A, 'Analysis-School'!$A94,'Forecast Summary'!$C:$C, 'Analysis-School'!AD$4,'Forecast Summary'!$D:$D, 'Analysis-School'!AD$2)</f>
        <v>0</v>
      </c>
      <c r="AE94" s="391">
        <f>SUMIFS('Forecast Summary'!$BM:$BM,'Forecast Summary'!$A:$A, 'Analysis-School'!$A94,'Forecast Summary'!$C:$C, 'Analysis-School'!AE$4,'Forecast Summary'!$D:$D, 'Analysis-School'!AE$2)</f>
        <v>0</v>
      </c>
      <c r="AF94" s="391">
        <f>SUMIFS('Forecast Summary'!$BM:$BM,'Forecast Summary'!$A:$A, 'Analysis-School'!$A94,'Forecast Summary'!$C:$C, 'Analysis-School'!AF$4,'Forecast Summary'!$D:$D, 'Analysis-School'!AF$2)</f>
        <v>0</v>
      </c>
      <c r="AG94" s="391">
        <f>SUMIFS('Forecast Summary'!$BM:$BM,'Forecast Summary'!$A:$A, 'Analysis-School'!$A94,'Forecast Summary'!$C:$C, 'Analysis-School'!AG$4,'Forecast Summary'!$D:$D, 'Analysis-School'!AG$2)</f>
        <v>0</v>
      </c>
      <c r="AH94" s="391">
        <f>SUMIFS('Forecast Summary'!$BM:$BM,'Forecast Summary'!$A:$A, 'Analysis-School'!$A94,'Forecast Summary'!$C:$C, 'Analysis-School'!AH$4,'Forecast Summary'!$D:$D, 'Analysis-School'!AH$2)</f>
        <v>0</v>
      </c>
      <c r="AI94" s="391">
        <v>0</v>
      </c>
      <c r="AJ94" s="391">
        <f>SUMIFS('Forecast Summary'!$BM:$BM,'Forecast Summary'!$A:$A, 'Analysis-School'!$A94,'Forecast Summary'!$C:$C, 'Analysis-School'!AJ$4,'Forecast Summary'!$D:$D, 'Analysis-School'!AJ$2)</f>
        <v>0</v>
      </c>
      <c r="AK94" s="391">
        <v>0</v>
      </c>
      <c r="AL94" s="392">
        <f>SUMIFS('Forecast Summary'!$BM:$BM,'Forecast Summary'!$A:$A, 'Analysis-School'!$A94,'Forecast Summary'!$C:$C, 'Analysis-School'!AL$4,'Forecast Summary'!$D:$D, 'Analysis-School'!AL$2)</f>
        <v>0</v>
      </c>
      <c r="AM94" s="393" t="str">
        <f t="shared" si="26"/>
        <v>NA</v>
      </c>
    </row>
    <row r="95" spans="1:39">
      <c r="A95" s="115" t="s">
        <v>117</v>
      </c>
      <c r="B95" s="395" t="s">
        <v>1937</v>
      </c>
      <c r="C95" s="396">
        <f>SUMIFS('Forecast Summary'!$AC:$AC,'Forecast Summary'!$A:$A, 'Analysis-School'!$A95,'Forecast Summary'!$C:$C, 'Analysis-School'!C$4,'Forecast Summary'!$D:$D, 'Analysis-School'!C$2)</f>
        <v>2775</v>
      </c>
      <c r="D95" s="396">
        <f>SUMIFS('Forecast Summary'!$AC:$AC,'Forecast Summary'!$A:$A, 'Analysis-School'!$A95,'Forecast Summary'!$C:$C, 'Analysis-School'!D$4,'Forecast Summary'!$D:$D, 'Analysis-School'!D$2)</f>
        <v>3047</v>
      </c>
      <c r="E95" s="396">
        <f>SUMIFS('Forecast Summary'!$AC:$AC,'Forecast Summary'!$A:$A, 'Analysis-School'!$A95,'Forecast Summary'!$C:$C, 'Analysis-School'!E$4,'Forecast Summary'!$D:$D, 'Analysis-School'!E$2)</f>
        <v>2350</v>
      </c>
      <c r="F95" s="396">
        <f>SUMIFS('Forecast Summary'!$AC:$AC,'Forecast Summary'!$A:$A, 'Analysis-School'!$A95,'Forecast Summary'!$C:$C, 'Analysis-School'!F$4,'Forecast Summary'!$D:$D, 'Analysis-School'!F$2)</f>
        <v>2275</v>
      </c>
      <c r="G95" s="396">
        <f>SUMIFS('Forecast Summary'!$AC:$AC,'Forecast Summary'!$A:$A, 'Analysis-School'!$A95,'Forecast Summary'!$C:$C, 'Analysis-School'!G$4,'Forecast Summary'!$D:$D, 'Analysis-School'!G$2)</f>
        <v>2418</v>
      </c>
      <c r="H95" s="396">
        <f>SUMIFS('Forecast Summary'!$AC:$AC,'Forecast Summary'!$A:$A, 'Analysis-School'!$A95,'Forecast Summary'!$C:$C, 'Analysis-School'!H$4,'Forecast Summary'!$D:$D, 'Analysis-School'!H$2)</f>
        <v>2719</v>
      </c>
      <c r="I95" s="396">
        <v>2583.0499999999997</v>
      </c>
      <c r="J95" s="396">
        <f>SUMIFS('Forecast Summary'!$AC:$AC,'Forecast Summary'!$A:$A, 'Analysis-School'!$A95,'Forecast Summary'!$C:$C, 'Analysis-School'!J$4,'Forecast Summary'!$D:$D, 'Analysis-School'!J$2)</f>
        <v>2649</v>
      </c>
      <c r="K95" s="396">
        <v>2453.8974999999996</v>
      </c>
      <c r="L95" s="397">
        <f>SUMIFS('Forecast Summary'!$AC:$AC,'Forecast Summary'!$A:$A, 'Analysis-School'!$A95,'Forecast Summary'!$C:$C, 'Analysis-School'!L$4,'Forecast Summary'!$D:$D, 'Analysis-School'!L$2)</f>
        <v>2610</v>
      </c>
      <c r="M95" s="398">
        <f t="shared" si="25"/>
        <v>-4.0088267745494677E-2</v>
      </c>
      <c r="O95" s="395" t="s">
        <v>1937</v>
      </c>
      <c r="P95" s="396">
        <f>SUMIFS('Forecast Summary'!$BA:$BA,'Forecast Summary'!$A:$A, 'Analysis-School'!$A95,'Forecast Summary'!$C:$C, 'Analysis-School'!P$4,'Forecast Summary'!$D:$D, 'Analysis-School'!P$2)</f>
        <v>4717</v>
      </c>
      <c r="Q95" s="396">
        <f>SUMIFS('Forecast Summary'!$BA:$BA,'Forecast Summary'!$A:$A, 'Analysis-School'!$A95,'Forecast Summary'!$C:$C, 'Analysis-School'!Q$4,'Forecast Summary'!$D:$D, 'Analysis-School'!Q$2)</f>
        <v>4607</v>
      </c>
      <c r="R95" s="396">
        <f>SUMIFS('Forecast Summary'!$BA:$BA,'Forecast Summary'!$A:$A, 'Analysis-School'!$A95,'Forecast Summary'!$C:$C, 'Analysis-School'!R$4,'Forecast Summary'!$D:$D, 'Analysis-School'!R$2)</f>
        <v>4740</v>
      </c>
      <c r="S95" s="396">
        <f>SUMIFS('Forecast Summary'!$BA:$BA,'Forecast Summary'!$A:$A, 'Analysis-School'!$A95,'Forecast Summary'!$C:$C, 'Analysis-School'!S$4,'Forecast Summary'!$D:$D, 'Analysis-School'!S$2)</f>
        <v>4886</v>
      </c>
      <c r="T95" s="396">
        <f>SUMIFS('Forecast Summary'!$BA:$BA,'Forecast Summary'!$A:$A, 'Analysis-School'!$A95,'Forecast Summary'!$C:$C, 'Analysis-School'!T$4,'Forecast Summary'!$D:$D, 'Analysis-School'!T$2)</f>
        <v>5673</v>
      </c>
      <c r="U95" s="396">
        <f>SUMIFS('Forecast Summary'!$BA:$BA,'Forecast Summary'!$A:$A, 'Analysis-School'!$A95,'Forecast Summary'!$C:$C, 'Analysis-School'!U$4,'Forecast Summary'!$D:$D, 'Analysis-School'!U$2)</f>
        <v>4917</v>
      </c>
      <c r="V95" s="396">
        <v>5408.7000000000007</v>
      </c>
      <c r="W95" s="396">
        <f>SUMIFS('Forecast Summary'!$BA:$BA,'Forecast Summary'!$A:$A, 'Analysis-School'!$A95,'Forecast Summary'!$C:$C, 'Analysis-School'!W$4,'Forecast Summary'!$D:$D, 'Analysis-School'!W$2)</f>
        <v>5179</v>
      </c>
      <c r="X95" s="396">
        <v>5658.858759859485</v>
      </c>
      <c r="Y95" s="397">
        <f>SUMIFS('Forecast Summary'!$BA:$BA,'Forecast Summary'!$A:$A, 'Analysis-School'!$A95,'Forecast Summary'!$C:$C, 'Analysis-School'!Y$4,'Forecast Summary'!$D:$D, 'Analysis-School'!Y$2)</f>
        <v>4959</v>
      </c>
      <c r="Z95" s="398">
        <f t="shared" si="24"/>
        <v>8.541793776693174E-3</v>
      </c>
      <c r="AB95" s="395" t="s">
        <v>1937</v>
      </c>
      <c r="AC95" s="396">
        <f>SUMIFS('Forecast Summary'!$BM:$BM,'Forecast Summary'!$A:$A, 'Analysis-School'!$A95,'Forecast Summary'!$C:$C, 'Analysis-School'!AC$4,'Forecast Summary'!$D:$D, 'Analysis-School'!AC$2)</f>
        <v>0</v>
      </c>
      <c r="AD95" s="396">
        <f>SUMIFS('Forecast Summary'!$BM:$BM,'Forecast Summary'!$A:$A, 'Analysis-School'!$A95,'Forecast Summary'!$C:$C, 'Analysis-School'!AD$4,'Forecast Summary'!$D:$D, 'Analysis-School'!AD$2)</f>
        <v>0</v>
      </c>
      <c r="AE95" s="396">
        <f>SUMIFS('Forecast Summary'!$BM:$BM,'Forecast Summary'!$A:$A, 'Analysis-School'!$A95,'Forecast Summary'!$C:$C, 'Analysis-School'!AE$4,'Forecast Summary'!$D:$D, 'Analysis-School'!AE$2)</f>
        <v>0</v>
      </c>
      <c r="AF95" s="396">
        <f>SUMIFS('Forecast Summary'!$BM:$BM,'Forecast Summary'!$A:$A, 'Analysis-School'!$A95,'Forecast Summary'!$C:$C, 'Analysis-School'!AF$4,'Forecast Summary'!$D:$D, 'Analysis-School'!AF$2)</f>
        <v>20</v>
      </c>
      <c r="AG95" s="396">
        <f>SUMIFS('Forecast Summary'!$BM:$BM,'Forecast Summary'!$A:$A, 'Analysis-School'!$A95,'Forecast Summary'!$C:$C, 'Analysis-School'!AG$4,'Forecast Summary'!$D:$D, 'Analysis-School'!AG$2)</f>
        <v>23</v>
      </c>
      <c r="AH95" s="396">
        <f>SUMIFS('Forecast Summary'!$BM:$BM,'Forecast Summary'!$A:$A, 'Analysis-School'!$A95,'Forecast Summary'!$C:$C, 'Analysis-School'!AH$4,'Forecast Summary'!$D:$D, 'Analysis-School'!AH$2)</f>
        <v>17</v>
      </c>
      <c r="AI95" s="396">
        <v>18.700000000000003</v>
      </c>
      <c r="AJ95" s="396">
        <f>SUMIFS('Forecast Summary'!$BM:$BM,'Forecast Summary'!$A:$A, 'Analysis-School'!$A95,'Forecast Summary'!$C:$C, 'Analysis-School'!AJ$4,'Forecast Summary'!$D:$D, 'Analysis-School'!AJ$2)</f>
        <v>32</v>
      </c>
      <c r="AK95" s="396">
        <v>20.570000000000004</v>
      </c>
      <c r="AL95" s="397">
        <f>SUMIFS('Forecast Summary'!$BM:$BM,'Forecast Summary'!$A:$A, 'Analysis-School'!$A95,'Forecast Summary'!$C:$C, 'Analysis-School'!AL$4,'Forecast Summary'!$D:$D, 'Analysis-School'!AL$2)</f>
        <v>30.4</v>
      </c>
      <c r="AM95" s="398">
        <f t="shared" si="26"/>
        <v>0.78823529411764692</v>
      </c>
    </row>
    <row r="96" spans="1:39">
      <c r="A96" s="115" t="s">
        <v>119</v>
      </c>
      <c r="B96" s="390" t="s">
        <v>1905</v>
      </c>
      <c r="C96" s="391">
        <f>SUMIFS('Forecast Summary'!$AC:$AC,'Forecast Summary'!$A:$A, 'Analysis-School'!$A96,'Forecast Summary'!$C:$C, 'Analysis-School'!C$4,'Forecast Summary'!$D:$D, 'Analysis-School'!C$2)</f>
        <v>659</v>
      </c>
      <c r="D96" s="391">
        <f>SUMIFS('Forecast Summary'!$AC:$AC,'Forecast Summary'!$A:$A, 'Analysis-School'!$A96,'Forecast Summary'!$C:$C, 'Analysis-School'!D$4,'Forecast Summary'!$D:$D, 'Analysis-School'!D$2)</f>
        <v>645</v>
      </c>
      <c r="E96" s="391">
        <f>SUMIFS('Forecast Summary'!$AC:$AC,'Forecast Summary'!$A:$A, 'Analysis-School'!$A96,'Forecast Summary'!$C:$C, 'Analysis-School'!E$4,'Forecast Summary'!$D:$D, 'Analysis-School'!E$2)</f>
        <v>641</v>
      </c>
      <c r="F96" s="391">
        <f>SUMIFS('Forecast Summary'!$AC:$AC,'Forecast Summary'!$A:$A, 'Analysis-School'!$A96,'Forecast Summary'!$C:$C, 'Analysis-School'!F$4,'Forecast Summary'!$D:$D, 'Analysis-School'!F$2)</f>
        <v>632</v>
      </c>
      <c r="G96" s="391">
        <f>SUMIFS('Forecast Summary'!$AC:$AC,'Forecast Summary'!$A:$A, 'Analysis-School'!$A96,'Forecast Summary'!$C:$C, 'Analysis-School'!G$4,'Forecast Summary'!$D:$D, 'Analysis-School'!G$2)</f>
        <v>690</v>
      </c>
      <c r="H96" s="391">
        <f>SUMIFS('Forecast Summary'!$AC:$AC,'Forecast Summary'!$A:$A, 'Analysis-School'!$A96,'Forecast Summary'!$C:$C, 'Analysis-School'!H$4,'Forecast Summary'!$D:$D, 'Analysis-School'!H$2)</f>
        <v>740</v>
      </c>
      <c r="I96" s="391">
        <v>754.72908271860319</v>
      </c>
      <c r="J96" s="391">
        <f>SUMIFS('Forecast Summary'!$AC:$AC,'Forecast Summary'!$A:$A, 'Analysis-School'!$A96,'Forecast Summary'!$C:$C, 'Analysis-School'!J$4,'Forecast Summary'!$D:$D, 'Analysis-School'!J$2)</f>
        <v>722</v>
      </c>
      <c r="K96" s="391">
        <v>773.00256941538157</v>
      </c>
      <c r="L96" s="392">
        <f>SUMIFS('Forecast Summary'!$AC:$AC,'Forecast Summary'!$A:$A, 'Analysis-School'!$A96,'Forecast Summary'!$C:$C, 'Analysis-School'!L$4,'Forecast Summary'!$D:$D, 'Analysis-School'!L$2)</f>
        <v>722</v>
      </c>
      <c r="M96" s="393">
        <f t="shared" si="25"/>
        <v>-2.4324324324324298E-2</v>
      </c>
      <c r="N96" s="394"/>
      <c r="O96" s="390" t="s">
        <v>1905</v>
      </c>
      <c r="P96" s="391">
        <f>SUMIFS('Forecast Summary'!$BA:$BA,'Forecast Summary'!$A:$A, 'Analysis-School'!$A96,'Forecast Summary'!$C:$C, 'Analysis-School'!P$4,'Forecast Summary'!$D:$D, 'Analysis-School'!P$2)</f>
        <v>861</v>
      </c>
      <c r="Q96" s="391">
        <f>SUMIFS('Forecast Summary'!$BA:$BA,'Forecast Summary'!$A:$A, 'Analysis-School'!$A96,'Forecast Summary'!$C:$C, 'Analysis-School'!Q$4,'Forecast Summary'!$D:$D, 'Analysis-School'!Q$2)</f>
        <v>906</v>
      </c>
      <c r="R96" s="391">
        <f>SUMIFS('Forecast Summary'!$BA:$BA,'Forecast Summary'!$A:$A, 'Analysis-School'!$A96,'Forecast Summary'!$C:$C, 'Analysis-School'!R$4,'Forecast Summary'!$D:$D, 'Analysis-School'!R$2)</f>
        <v>994</v>
      </c>
      <c r="S96" s="391">
        <f>SUMIFS('Forecast Summary'!$BA:$BA,'Forecast Summary'!$A:$A, 'Analysis-School'!$A96,'Forecast Summary'!$C:$C, 'Analysis-School'!S$4,'Forecast Summary'!$D:$D, 'Analysis-School'!S$2)</f>
        <v>980</v>
      </c>
      <c r="T96" s="391">
        <f>SUMIFS('Forecast Summary'!$BA:$BA,'Forecast Summary'!$A:$A, 'Analysis-School'!$A96,'Forecast Summary'!$C:$C, 'Analysis-School'!T$4,'Forecast Summary'!$D:$D, 'Analysis-School'!T$2)</f>
        <v>860</v>
      </c>
      <c r="U96" s="391">
        <f>SUMIFS('Forecast Summary'!$BA:$BA,'Forecast Summary'!$A:$A, 'Analysis-School'!$A96,'Forecast Summary'!$C:$C, 'Analysis-School'!U$4,'Forecast Summary'!$D:$D, 'Analysis-School'!U$2)</f>
        <v>997</v>
      </c>
      <c r="V96" s="391">
        <v>954.76062304025027</v>
      </c>
      <c r="W96" s="391">
        <f>SUMIFS('Forecast Summary'!$BA:$BA,'Forecast Summary'!$A:$A, 'Analysis-School'!$A96,'Forecast Summary'!$C:$C, 'Analysis-School'!W$4,'Forecast Summary'!$D:$D, 'Analysis-School'!W$2)</f>
        <v>1033</v>
      </c>
      <c r="X96" s="391">
        <v>966.36793955278688</v>
      </c>
      <c r="Y96" s="392">
        <f>SUMIFS('Forecast Summary'!$BA:$BA,'Forecast Summary'!$A:$A, 'Analysis-School'!$A96,'Forecast Summary'!$C:$C, 'Analysis-School'!Y$4,'Forecast Summary'!$D:$D, 'Analysis-School'!Y$2)</f>
        <v>981.34999999999991</v>
      </c>
      <c r="Z96" s="393">
        <f t="shared" si="24"/>
        <v>-1.5697091273821573E-2</v>
      </c>
      <c r="AA96" s="394"/>
      <c r="AB96" s="390" t="s">
        <v>1905</v>
      </c>
      <c r="AC96" s="391">
        <f>SUMIFS('Forecast Summary'!$BM:$BM,'Forecast Summary'!$A:$A, 'Analysis-School'!$A96,'Forecast Summary'!$C:$C, 'Analysis-School'!AC$4,'Forecast Summary'!$D:$D, 'Analysis-School'!AC$2)</f>
        <v>0</v>
      </c>
      <c r="AD96" s="391">
        <f>SUMIFS('Forecast Summary'!$BM:$BM,'Forecast Summary'!$A:$A, 'Analysis-School'!$A96,'Forecast Summary'!$C:$C, 'Analysis-School'!AD$4,'Forecast Summary'!$D:$D, 'Analysis-School'!AD$2)</f>
        <v>0</v>
      </c>
      <c r="AE96" s="391">
        <f>SUMIFS('Forecast Summary'!$BM:$BM,'Forecast Summary'!$A:$A, 'Analysis-School'!$A96,'Forecast Summary'!$C:$C, 'Analysis-School'!AE$4,'Forecast Summary'!$D:$D, 'Analysis-School'!AE$2)</f>
        <v>0</v>
      </c>
      <c r="AF96" s="391">
        <f>SUMIFS('Forecast Summary'!$BM:$BM,'Forecast Summary'!$A:$A, 'Analysis-School'!$A96,'Forecast Summary'!$C:$C, 'Analysis-School'!AF$4,'Forecast Summary'!$D:$D, 'Analysis-School'!AF$2)</f>
        <v>0</v>
      </c>
      <c r="AG96" s="391">
        <f>SUMIFS('Forecast Summary'!$BM:$BM,'Forecast Summary'!$A:$A, 'Analysis-School'!$A96,'Forecast Summary'!$C:$C, 'Analysis-School'!AG$4,'Forecast Summary'!$D:$D, 'Analysis-School'!AG$2)</f>
        <v>0</v>
      </c>
      <c r="AH96" s="391">
        <f>SUMIFS('Forecast Summary'!$BM:$BM,'Forecast Summary'!$A:$A, 'Analysis-School'!$A96,'Forecast Summary'!$C:$C, 'Analysis-School'!AH$4,'Forecast Summary'!$D:$D, 'Analysis-School'!AH$2)</f>
        <v>0</v>
      </c>
      <c r="AI96" s="391">
        <v>0</v>
      </c>
      <c r="AJ96" s="391">
        <f>SUMIFS('Forecast Summary'!$BM:$BM,'Forecast Summary'!$A:$A, 'Analysis-School'!$A96,'Forecast Summary'!$C:$C, 'Analysis-School'!AJ$4,'Forecast Summary'!$D:$D, 'Analysis-School'!AJ$2)</f>
        <v>0</v>
      </c>
      <c r="AK96" s="391">
        <v>0</v>
      </c>
      <c r="AL96" s="392">
        <f>SUMIFS('Forecast Summary'!$BM:$BM,'Forecast Summary'!$A:$A, 'Analysis-School'!$A96,'Forecast Summary'!$C:$C, 'Analysis-School'!AL$4,'Forecast Summary'!$D:$D, 'Analysis-School'!AL$2)</f>
        <v>0</v>
      </c>
      <c r="AM96" s="393" t="str">
        <f t="shared" si="26"/>
        <v>NA</v>
      </c>
    </row>
    <row r="97" spans="1:39">
      <c r="A97" s="115" t="s">
        <v>121</v>
      </c>
      <c r="B97" s="395" t="s">
        <v>1938</v>
      </c>
      <c r="C97" s="396">
        <f>SUMIFS('Forecast Summary'!$AC:$AC,'Forecast Summary'!$A:$A, 'Analysis-School'!$A97,'Forecast Summary'!$C:$C, 'Analysis-School'!C$4,'Forecast Summary'!$D:$D, 'Analysis-School'!C$2)</f>
        <v>1961</v>
      </c>
      <c r="D97" s="396">
        <f>SUMIFS('Forecast Summary'!$AC:$AC,'Forecast Summary'!$A:$A, 'Analysis-School'!$A97,'Forecast Summary'!$C:$C, 'Analysis-School'!D$4,'Forecast Summary'!$D:$D, 'Analysis-School'!D$2)</f>
        <v>1634</v>
      </c>
      <c r="E97" s="396">
        <f>SUMIFS('Forecast Summary'!$AC:$AC,'Forecast Summary'!$A:$A, 'Analysis-School'!$A97,'Forecast Summary'!$C:$C, 'Analysis-School'!E$4,'Forecast Summary'!$D:$D, 'Analysis-School'!E$2)</f>
        <v>1736</v>
      </c>
      <c r="F97" s="396">
        <f>SUMIFS('Forecast Summary'!$AC:$AC,'Forecast Summary'!$A:$A, 'Analysis-School'!$A97,'Forecast Summary'!$C:$C, 'Analysis-School'!F$4,'Forecast Summary'!$D:$D, 'Analysis-School'!F$2)</f>
        <v>1280</v>
      </c>
      <c r="G97" s="396">
        <f>SUMIFS('Forecast Summary'!$AC:$AC,'Forecast Summary'!$A:$A, 'Analysis-School'!$A97,'Forecast Summary'!$C:$C, 'Analysis-School'!G$4,'Forecast Summary'!$D:$D, 'Analysis-School'!G$2)</f>
        <v>1404</v>
      </c>
      <c r="H97" s="396">
        <f>SUMIFS('Forecast Summary'!$AC:$AC,'Forecast Summary'!$A:$A, 'Analysis-School'!$A97,'Forecast Summary'!$C:$C, 'Analysis-School'!H$4,'Forecast Summary'!$D:$D, 'Analysis-School'!H$2)</f>
        <v>1480</v>
      </c>
      <c r="I97" s="396">
        <v>1565.6</v>
      </c>
      <c r="J97" s="396">
        <f>SUMIFS('Forecast Summary'!$AC:$AC,'Forecast Summary'!$A:$A, 'Analysis-School'!$A97,'Forecast Summary'!$C:$C, 'Analysis-School'!J$4,'Forecast Summary'!$D:$D, 'Analysis-School'!J$2)</f>
        <v>1800</v>
      </c>
      <c r="K97" s="396">
        <v>1487.32</v>
      </c>
      <c r="L97" s="397">
        <f>SUMIFS('Forecast Summary'!$AC:$AC,'Forecast Summary'!$A:$A, 'Analysis-School'!$A97,'Forecast Summary'!$C:$C, 'Analysis-School'!L$4,'Forecast Summary'!$D:$D, 'Analysis-School'!L$2)</f>
        <v>1710</v>
      </c>
      <c r="M97" s="398">
        <f t="shared" si="25"/>
        <v>0.15540540540540548</v>
      </c>
      <c r="O97" s="395" t="s">
        <v>1938</v>
      </c>
      <c r="P97" s="396">
        <f>SUMIFS('Forecast Summary'!$BA:$BA,'Forecast Summary'!$A:$A, 'Analysis-School'!$A97,'Forecast Summary'!$C:$C, 'Analysis-School'!P$4,'Forecast Summary'!$D:$D, 'Analysis-School'!P$2)</f>
        <v>4183</v>
      </c>
      <c r="Q97" s="396">
        <f>SUMIFS('Forecast Summary'!$BA:$BA,'Forecast Summary'!$A:$A, 'Analysis-School'!$A97,'Forecast Summary'!$C:$C, 'Analysis-School'!Q$4,'Forecast Summary'!$D:$D, 'Analysis-School'!Q$2)</f>
        <v>4319</v>
      </c>
      <c r="R97" s="396">
        <f>SUMIFS('Forecast Summary'!$BA:$BA,'Forecast Summary'!$A:$A, 'Analysis-School'!$A97,'Forecast Summary'!$C:$C, 'Analysis-School'!R$4,'Forecast Summary'!$D:$D, 'Analysis-School'!R$2)</f>
        <v>4327</v>
      </c>
      <c r="S97" s="396">
        <f>SUMIFS('Forecast Summary'!$BA:$BA,'Forecast Summary'!$A:$A, 'Analysis-School'!$A97,'Forecast Summary'!$C:$C, 'Analysis-School'!S$4,'Forecast Summary'!$D:$D, 'Analysis-School'!S$2)</f>
        <v>3955</v>
      </c>
      <c r="T97" s="396">
        <f>SUMIFS('Forecast Summary'!$BA:$BA,'Forecast Summary'!$A:$A, 'Analysis-School'!$A97,'Forecast Summary'!$C:$C, 'Analysis-School'!T$4,'Forecast Summary'!$D:$D, 'Analysis-School'!T$2)</f>
        <v>3507</v>
      </c>
      <c r="U97" s="396">
        <f>SUMIFS('Forecast Summary'!$BA:$BA,'Forecast Summary'!$A:$A, 'Analysis-School'!$A97,'Forecast Summary'!$C:$C, 'Analysis-School'!U$4,'Forecast Summary'!$D:$D, 'Analysis-School'!U$2)</f>
        <v>3528</v>
      </c>
      <c r="V97" s="396">
        <v>3679.35</v>
      </c>
      <c r="W97" s="396">
        <f>SUMIFS('Forecast Summary'!$BA:$BA,'Forecast Summary'!$A:$A, 'Analysis-School'!$A97,'Forecast Summary'!$C:$C, 'Analysis-School'!W$4,'Forecast Summary'!$D:$D, 'Analysis-School'!W$2)</f>
        <v>3658</v>
      </c>
      <c r="X97" s="396">
        <v>3495.3824999999997</v>
      </c>
      <c r="Y97" s="397">
        <f>SUMIFS('Forecast Summary'!$BA:$BA,'Forecast Summary'!$A:$A, 'Analysis-School'!$A97,'Forecast Summary'!$C:$C, 'Analysis-School'!Y$4,'Forecast Summary'!$D:$D, 'Analysis-School'!Y$2)</f>
        <v>3667</v>
      </c>
      <c r="Z97" s="398">
        <f t="shared" si="24"/>
        <v>3.9399092970521465E-2</v>
      </c>
      <c r="AB97" s="395" t="s">
        <v>1938</v>
      </c>
      <c r="AC97" s="396">
        <f>SUMIFS('Forecast Summary'!$BM:$BM,'Forecast Summary'!$A:$A, 'Analysis-School'!$A97,'Forecast Summary'!$C:$C, 'Analysis-School'!AC$4,'Forecast Summary'!$D:$D, 'Analysis-School'!AC$2)</f>
        <v>359</v>
      </c>
      <c r="AD97" s="396">
        <f>SUMIFS('Forecast Summary'!$BM:$BM,'Forecast Summary'!$A:$A, 'Analysis-School'!$A97,'Forecast Summary'!$C:$C, 'Analysis-School'!AD$4,'Forecast Summary'!$D:$D, 'Analysis-School'!AD$2)</f>
        <v>336</v>
      </c>
      <c r="AE97" s="396">
        <f>SUMIFS('Forecast Summary'!$BM:$BM,'Forecast Summary'!$A:$A, 'Analysis-School'!$A97,'Forecast Summary'!$C:$C, 'Analysis-School'!AE$4,'Forecast Summary'!$D:$D, 'Analysis-School'!AE$2)</f>
        <v>455</v>
      </c>
      <c r="AF97" s="396">
        <f>SUMIFS('Forecast Summary'!$BM:$BM,'Forecast Summary'!$A:$A, 'Analysis-School'!$A97,'Forecast Summary'!$C:$C, 'Analysis-School'!AF$4,'Forecast Summary'!$D:$D, 'Analysis-School'!AF$2)</f>
        <v>457</v>
      </c>
      <c r="AG97" s="396">
        <f>SUMIFS('Forecast Summary'!$BM:$BM,'Forecast Summary'!$A:$A, 'Analysis-School'!$A97,'Forecast Summary'!$C:$C, 'Analysis-School'!AG$4,'Forecast Summary'!$D:$D, 'Analysis-School'!AG$2)</f>
        <v>479</v>
      </c>
      <c r="AH97" s="396">
        <f>SUMIFS('Forecast Summary'!$BM:$BM,'Forecast Summary'!$A:$A, 'Analysis-School'!$A97,'Forecast Summary'!$C:$C, 'Analysis-School'!AH$4,'Forecast Summary'!$D:$D, 'Analysis-School'!AH$2)</f>
        <v>470</v>
      </c>
      <c r="AI97" s="396">
        <v>610.65735150189005</v>
      </c>
      <c r="AJ97" s="396">
        <f>SUMIFS('Forecast Summary'!$BM:$BM,'Forecast Summary'!$A:$A, 'Analysis-School'!$A97,'Forecast Summary'!$C:$C, 'Analysis-School'!AJ$4,'Forecast Summary'!$D:$D, 'Analysis-School'!AJ$2)</f>
        <v>479</v>
      </c>
      <c r="AK97" s="396">
        <v>656.88833066697464</v>
      </c>
      <c r="AL97" s="397">
        <f>SUMIFS('Forecast Summary'!$BM:$BM,'Forecast Summary'!$A:$A, 'Analysis-School'!$A97,'Forecast Summary'!$C:$C, 'Analysis-School'!AL$4,'Forecast Summary'!$D:$D, 'Analysis-School'!AL$2)</f>
        <v>478</v>
      </c>
      <c r="AM97" s="398">
        <f t="shared" si="26"/>
        <v>1.7021276595744705E-2</v>
      </c>
    </row>
    <row r="98" spans="1:39">
      <c r="A98" s="115" t="s">
        <v>123</v>
      </c>
      <c r="B98" s="390" t="s">
        <v>1973</v>
      </c>
      <c r="C98" s="391">
        <f>SUMIFS('Forecast Summary'!$AC:$AC,'Forecast Summary'!$A:$A, 'Analysis-School'!$A98,'Forecast Summary'!$C:$C, 'Analysis-School'!C$4,'Forecast Summary'!$D:$D, 'Analysis-School'!C$2)</f>
        <v>404</v>
      </c>
      <c r="D98" s="391">
        <f>SUMIFS('Forecast Summary'!$AC:$AC,'Forecast Summary'!$A:$A, 'Analysis-School'!$A98,'Forecast Summary'!$C:$C, 'Analysis-School'!D$4,'Forecast Summary'!$D:$D, 'Analysis-School'!D$2)</f>
        <v>411</v>
      </c>
      <c r="E98" s="391">
        <f>SUMIFS('Forecast Summary'!$AC:$AC,'Forecast Summary'!$A:$A, 'Analysis-School'!$A98,'Forecast Summary'!$C:$C, 'Analysis-School'!E$4,'Forecast Summary'!$D:$D, 'Analysis-School'!E$2)</f>
        <v>475</v>
      </c>
      <c r="F98" s="391">
        <f>SUMIFS('Forecast Summary'!$AC:$AC,'Forecast Summary'!$A:$A, 'Analysis-School'!$A98,'Forecast Summary'!$C:$C, 'Analysis-School'!F$4,'Forecast Summary'!$D:$D, 'Analysis-School'!F$2)</f>
        <v>506</v>
      </c>
      <c r="G98" s="391">
        <f>SUMIFS('Forecast Summary'!$AC:$AC,'Forecast Summary'!$A:$A, 'Analysis-School'!$A98,'Forecast Summary'!$C:$C, 'Analysis-School'!G$4,'Forecast Summary'!$D:$D, 'Analysis-School'!G$2)</f>
        <v>510</v>
      </c>
      <c r="H98" s="391">
        <f>SUMIFS('Forecast Summary'!$AC:$AC,'Forecast Summary'!$A:$A, 'Analysis-School'!$A98,'Forecast Summary'!$C:$C, 'Analysis-School'!H$4,'Forecast Summary'!$D:$D, 'Analysis-School'!H$2)</f>
        <v>490</v>
      </c>
      <c r="I98" s="391">
        <v>529.20438725019426</v>
      </c>
      <c r="J98" s="391">
        <f>SUMIFS('Forecast Summary'!$AC:$AC,'Forecast Summary'!$A:$A, 'Analysis-School'!$A98,'Forecast Summary'!$C:$C, 'Analysis-School'!J$4,'Forecast Summary'!$D:$D, 'Analysis-School'!J$2)</f>
        <v>556</v>
      </c>
      <c r="K98" s="391">
        <v>550.07901516360403</v>
      </c>
      <c r="L98" s="392">
        <f>SUMIFS('Forecast Summary'!$AC:$AC,'Forecast Summary'!$A:$A, 'Analysis-School'!$A98,'Forecast Summary'!$C:$C, 'Analysis-School'!L$4,'Forecast Summary'!$D:$D, 'Analysis-School'!L$2)</f>
        <v>556</v>
      </c>
      <c r="M98" s="393">
        <f t="shared" si="25"/>
        <v>0.13469387755102047</v>
      </c>
      <c r="N98" s="394"/>
      <c r="O98" s="390" t="s">
        <v>1973</v>
      </c>
      <c r="P98" s="391">
        <f>SUMIFS('Forecast Summary'!$BA:$BA,'Forecast Summary'!$A:$A, 'Analysis-School'!$A98,'Forecast Summary'!$C:$C, 'Analysis-School'!P$4,'Forecast Summary'!$D:$D, 'Analysis-School'!P$2)</f>
        <v>597</v>
      </c>
      <c r="Q98" s="391">
        <f>SUMIFS('Forecast Summary'!$BA:$BA,'Forecast Summary'!$A:$A, 'Analysis-School'!$A98,'Forecast Summary'!$C:$C, 'Analysis-School'!Q$4,'Forecast Summary'!$D:$D, 'Analysis-School'!Q$2)</f>
        <v>791</v>
      </c>
      <c r="R98" s="391">
        <f>SUMIFS('Forecast Summary'!$BA:$BA,'Forecast Summary'!$A:$A, 'Analysis-School'!$A98,'Forecast Summary'!$C:$C, 'Analysis-School'!R$4,'Forecast Summary'!$D:$D, 'Analysis-School'!R$2)</f>
        <v>765</v>
      </c>
      <c r="S98" s="391">
        <f>SUMIFS('Forecast Summary'!$BA:$BA,'Forecast Summary'!$A:$A, 'Analysis-School'!$A98,'Forecast Summary'!$C:$C, 'Analysis-School'!S$4,'Forecast Summary'!$D:$D, 'Analysis-School'!S$2)</f>
        <v>747</v>
      </c>
      <c r="T98" s="391">
        <f>SUMIFS('Forecast Summary'!$BA:$BA,'Forecast Summary'!$A:$A, 'Analysis-School'!$A98,'Forecast Summary'!$C:$C, 'Analysis-School'!T$4,'Forecast Summary'!$D:$D, 'Analysis-School'!T$2)</f>
        <v>649</v>
      </c>
      <c r="U98" s="391">
        <f>SUMIFS('Forecast Summary'!$BA:$BA,'Forecast Summary'!$A:$A, 'Analysis-School'!$A98,'Forecast Summary'!$C:$C, 'Analysis-School'!U$4,'Forecast Summary'!$D:$D, 'Analysis-School'!U$2)</f>
        <v>603</v>
      </c>
      <c r="V98" s="391">
        <v>580.79502409308259</v>
      </c>
      <c r="W98" s="391">
        <f>SUMIFS('Forecast Summary'!$BA:$BA,'Forecast Summary'!$A:$A, 'Analysis-School'!$A98,'Forecast Summary'!$C:$C, 'Analysis-School'!W$4,'Forecast Summary'!$D:$D, 'Analysis-School'!W$2)</f>
        <v>567</v>
      </c>
      <c r="X98" s="391">
        <v>555.7681963387214</v>
      </c>
      <c r="Y98" s="392">
        <f>SUMIFS('Forecast Summary'!$BA:$BA,'Forecast Summary'!$A:$A, 'Analysis-School'!$A98,'Forecast Summary'!$C:$C, 'Analysis-School'!Y$4,'Forecast Summary'!$D:$D, 'Analysis-School'!Y$2)</f>
        <v>573</v>
      </c>
      <c r="Z98" s="393">
        <f t="shared" si="24"/>
        <v>-4.9751243781094523E-2</v>
      </c>
      <c r="AA98" s="394"/>
      <c r="AB98" s="390" t="s">
        <v>1973</v>
      </c>
      <c r="AC98" s="391">
        <f>SUMIFS('Forecast Summary'!$BM:$BM,'Forecast Summary'!$A:$A, 'Analysis-School'!$A98,'Forecast Summary'!$C:$C, 'Analysis-School'!AC$4,'Forecast Summary'!$D:$D, 'Analysis-School'!AC$2)</f>
        <v>0</v>
      </c>
      <c r="AD98" s="391">
        <f>SUMIFS('Forecast Summary'!$BM:$BM,'Forecast Summary'!$A:$A, 'Analysis-School'!$A98,'Forecast Summary'!$C:$C, 'Analysis-School'!AD$4,'Forecast Summary'!$D:$D, 'Analysis-School'!AD$2)</f>
        <v>0</v>
      </c>
      <c r="AE98" s="391">
        <f>SUMIFS('Forecast Summary'!$BM:$BM,'Forecast Summary'!$A:$A, 'Analysis-School'!$A98,'Forecast Summary'!$C:$C, 'Analysis-School'!AE$4,'Forecast Summary'!$D:$D, 'Analysis-School'!AE$2)</f>
        <v>0</v>
      </c>
      <c r="AF98" s="391">
        <f>SUMIFS('Forecast Summary'!$BM:$BM,'Forecast Summary'!$A:$A, 'Analysis-School'!$A98,'Forecast Summary'!$C:$C, 'Analysis-School'!AF$4,'Forecast Summary'!$D:$D, 'Analysis-School'!AF$2)</f>
        <v>0</v>
      </c>
      <c r="AG98" s="391">
        <f>SUMIFS('Forecast Summary'!$BM:$BM,'Forecast Summary'!$A:$A, 'Analysis-School'!$A98,'Forecast Summary'!$C:$C, 'Analysis-School'!AG$4,'Forecast Summary'!$D:$D, 'Analysis-School'!AG$2)</f>
        <v>0</v>
      </c>
      <c r="AH98" s="391">
        <f>SUMIFS('Forecast Summary'!$BM:$BM,'Forecast Summary'!$A:$A, 'Analysis-School'!$A98,'Forecast Summary'!$C:$C, 'Analysis-School'!AH$4,'Forecast Summary'!$D:$D, 'Analysis-School'!AH$2)</f>
        <v>0</v>
      </c>
      <c r="AI98" s="391">
        <v>0</v>
      </c>
      <c r="AJ98" s="391">
        <f>SUMIFS('Forecast Summary'!$BM:$BM,'Forecast Summary'!$A:$A, 'Analysis-School'!$A98,'Forecast Summary'!$C:$C, 'Analysis-School'!AJ$4,'Forecast Summary'!$D:$D, 'Analysis-School'!AJ$2)</f>
        <v>0</v>
      </c>
      <c r="AK98" s="391">
        <v>0</v>
      </c>
      <c r="AL98" s="392">
        <f>SUMIFS('Forecast Summary'!$BM:$BM,'Forecast Summary'!$A:$A, 'Analysis-School'!$A98,'Forecast Summary'!$C:$C, 'Analysis-School'!AL$4,'Forecast Summary'!$D:$D, 'Analysis-School'!AL$2)</f>
        <v>0</v>
      </c>
      <c r="AM98" s="393" t="str">
        <f t="shared" si="26"/>
        <v>NA</v>
      </c>
    </row>
    <row r="99" spans="1:39">
      <c r="A99" s="115" t="s">
        <v>125</v>
      </c>
      <c r="B99" s="395" t="s">
        <v>1906</v>
      </c>
      <c r="C99" s="396">
        <f>SUMIFS('Forecast Summary'!$AC:$AC,'Forecast Summary'!$A:$A, 'Analysis-School'!$A99,'Forecast Summary'!$C:$C, 'Analysis-School'!C$4,'Forecast Summary'!$D:$D, 'Analysis-School'!C$2)</f>
        <v>2055</v>
      </c>
      <c r="D99" s="396">
        <f>SUMIFS('Forecast Summary'!$AC:$AC,'Forecast Summary'!$A:$A, 'Analysis-School'!$A99,'Forecast Summary'!$C:$C, 'Analysis-School'!D$4,'Forecast Summary'!$D:$D, 'Analysis-School'!D$2)</f>
        <v>2284</v>
      </c>
      <c r="E99" s="396">
        <f>SUMIFS('Forecast Summary'!$AC:$AC,'Forecast Summary'!$A:$A, 'Analysis-School'!$A99,'Forecast Summary'!$C:$C, 'Analysis-School'!E$4,'Forecast Summary'!$D:$D, 'Analysis-School'!E$2)</f>
        <v>1625</v>
      </c>
      <c r="F99" s="396">
        <f>SUMIFS('Forecast Summary'!$AC:$AC,'Forecast Summary'!$A:$A, 'Analysis-School'!$A99,'Forecast Summary'!$C:$C, 'Analysis-School'!F$4,'Forecast Summary'!$D:$D, 'Analysis-School'!F$2)</f>
        <v>2059</v>
      </c>
      <c r="G99" s="396">
        <f>SUMIFS('Forecast Summary'!$AC:$AC,'Forecast Summary'!$A:$A, 'Analysis-School'!$A99,'Forecast Summary'!$C:$C, 'Analysis-School'!G$4,'Forecast Summary'!$D:$D, 'Analysis-School'!G$2)</f>
        <v>1533</v>
      </c>
      <c r="H99" s="396">
        <f>SUMIFS('Forecast Summary'!$AC:$AC,'Forecast Summary'!$A:$A, 'Analysis-School'!$A99,'Forecast Summary'!$C:$C, 'Analysis-School'!H$4,'Forecast Summary'!$D:$D, 'Analysis-School'!H$2)</f>
        <v>1781</v>
      </c>
      <c r="I99" s="396">
        <v>1691.9499999999998</v>
      </c>
      <c r="J99" s="396">
        <f>SUMIFS('Forecast Summary'!$AC:$AC,'Forecast Summary'!$A:$A, 'Analysis-School'!$A99,'Forecast Summary'!$C:$C, 'Analysis-School'!J$4,'Forecast Summary'!$D:$D, 'Analysis-School'!J$2)</f>
        <v>1710</v>
      </c>
      <c r="K99" s="396">
        <v>1607.3524999999997</v>
      </c>
      <c r="L99" s="397">
        <f>SUMIFS('Forecast Summary'!$AC:$AC,'Forecast Summary'!$A:$A, 'Analysis-School'!$A99,'Forecast Summary'!$C:$C, 'Analysis-School'!L$4,'Forecast Summary'!$D:$D, 'Analysis-School'!L$2)</f>
        <v>1870</v>
      </c>
      <c r="M99" s="398">
        <f t="shared" si="25"/>
        <v>4.9971925884334745E-2</v>
      </c>
      <c r="O99" s="395" t="s">
        <v>1906</v>
      </c>
      <c r="P99" s="396">
        <f>SUMIFS('Forecast Summary'!$BA:$BA,'Forecast Summary'!$A:$A, 'Analysis-School'!$A99,'Forecast Summary'!$C:$C, 'Analysis-School'!P$4,'Forecast Summary'!$D:$D, 'Analysis-School'!P$2)</f>
        <v>5632</v>
      </c>
      <c r="Q99" s="396">
        <f>SUMIFS('Forecast Summary'!$BA:$BA,'Forecast Summary'!$A:$A, 'Analysis-School'!$A99,'Forecast Summary'!$C:$C, 'Analysis-School'!Q$4,'Forecast Summary'!$D:$D, 'Analysis-School'!Q$2)</f>
        <v>5915</v>
      </c>
      <c r="R99" s="396">
        <f>SUMIFS('Forecast Summary'!$BA:$BA,'Forecast Summary'!$A:$A, 'Analysis-School'!$A99,'Forecast Summary'!$C:$C, 'Analysis-School'!R$4,'Forecast Summary'!$D:$D, 'Analysis-School'!R$2)</f>
        <v>6119</v>
      </c>
      <c r="S99" s="396">
        <f>SUMIFS('Forecast Summary'!$BA:$BA,'Forecast Summary'!$A:$A, 'Analysis-School'!$A99,'Forecast Summary'!$C:$C, 'Analysis-School'!S$4,'Forecast Summary'!$D:$D, 'Analysis-School'!S$2)</f>
        <v>6179</v>
      </c>
      <c r="T99" s="396">
        <f>SUMIFS('Forecast Summary'!$BA:$BA,'Forecast Summary'!$A:$A, 'Analysis-School'!$A99,'Forecast Summary'!$C:$C, 'Analysis-School'!T$4,'Forecast Summary'!$D:$D, 'Analysis-School'!T$2)</f>
        <v>5561</v>
      </c>
      <c r="U99" s="396">
        <f>SUMIFS('Forecast Summary'!$BA:$BA,'Forecast Summary'!$A:$A, 'Analysis-School'!$A99,'Forecast Summary'!$C:$C, 'Analysis-School'!U$4,'Forecast Summary'!$D:$D, 'Analysis-School'!U$2)</f>
        <v>5541</v>
      </c>
      <c r="V99" s="396">
        <v>5467.8804677641619</v>
      </c>
      <c r="W99" s="396">
        <f>SUMIFS('Forecast Summary'!$BA:$BA,'Forecast Summary'!$A:$A, 'Analysis-School'!$A99,'Forecast Summary'!$C:$C, 'Analysis-School'!W$4,'Forecast Summary'!$D:$D, 'Analysis-School'!W$2)</f>
        <v>5712</v>
      </c>
      <c r="X99" s="396">
        <v>5394.7806506132129</v>
      </c>
      <c r="Y99" s="397">
        <f>SUMIFS('Forecast Summary'!$BA:$BA,'Forecast Summary'!$A:$A, 'Analysis-School'!$A99,'Forecast Summary'!$C:$C, 'Analysis-School'!Y$4,'Forecast Summary'!$D:$D, 'Analysis-School'!Y$2)</f>
        <v>5800</v>
      </c>
      <c r="Z99" s="398">
        <f t="shared" si="24"/>
        <v>4.6742465258978516E-2</v>
      </c>
      <c r="AB99" s="395" t="s">
        <v>1906</v>
      </c>
      <c r="AC99" s="396">
        <f>SUMIFS('Forecast Summary'!$BM:$BM,'Forecast Summary'!$A:$A, 'Analysis-School'!$A99,'Forecast Summary'!$C:$C, 'Analysis-School'!AC$4,'Forecast Summary'!$D:$D, 'Analysis-School'!AC$2)</f>
        <v>0</v>
      </c>
      <c r="AD99" s="396">
        <f>SUMIFS('Forecast Summary'!$BM:$BM,'Forecast Summary'!$A:$A, 'Analysis-School'!$A99,'Forecast Summary'!$C:$C, 'Analysis-School'!AD$4,'Forecast Summary'!$D:$D, 'Analysis-School'!AD$2)</f>
        <v>0</v>
      </c>
      <c r="AE99" s="396">
        <f>SUMIFS('Forecast Summary'!$BM:$BM,'Forecast Summary'!$A:$A, 'Analysis-School'!$A99,'Forecast Summary'!$C:$C, 'Analysis-School'!AE$4,'Forecast Summary'!$D:$D, 'Analysis-School'!AE$2)</f>
        <v>0</v>
      </c>
      <c r="AF99" s="396">
        <f>SUMIFS('Forecast Summary'!$BM:$BM,'Forecast Summary'!$A:$A, 'Analysis-School'!$A99,'Forecast Summary'!$C:$C, 'Analysis-School'!AF$4,'Forecast Summary'!$D:$D, 'Analysis-School'!AF$2)</f>
        <v>0</v>
      </c>
      <c r="AG99" s="396">
        <f>SUMIFS('Forecast Summary'!$BM:$BM,'Forecast Summary'!$A:$A, 'Analysis-School'!$A99,'Forecast Summary'!$C:$C, 'Analysis-School'!AG$4,'Forecast Summary'!$D:$D, 'Analysis-School'!AG$2)</f>
        <v>0</v>
      </c>
      <c r="AH99" s="396">
        <f>SUMIFS('Forecast Summary'!$BM:$BM,'Forecast Summary'!$A:$A, 'Analysis-School'!$A99,'Forecast Summary'!$C:$C, 'Analysis-School'!AH$4,'Forecast Summary'!$D:$D, 'Analysis-School'!AH$2)</f>
        <v>0</v>
      </c>
      <c r="AI99" s="396">
        <v>0</v>
      </c>
      <c r="AJ99" s="396">
        <f>SUMIFS('Forecast Summary'!$BM:$BM,'Forecast Summary'!$A:$A, 'Analysis-School'!$A99,'Forecast Summary'!$C:$C, 'Analysis-School'!AJ$4,'Forecast Summary'!$D:$D, 'Analysis-School'!AJ$2)</f>
        <v>0</v>
      </c>
      <c r="AK99" s="396">
        <v>0</v>
      </c>
      <c r="AL99" s="397">
        <f>SUMIFS('Forecast Summary'!$BM:$BM,'Forecast Summary'!$A:$A, 'Analysis-School'!$A99,'Forecast Summary'!$C:$C, 'Analysis-School'!AL$4,'Forecast Summary'!$D:$D, 'Analysis-School'!AL$2)</f>
        <v>0</v>
      </c>
      <c r="AM99" s="398" t="str">
        <f t="shared" si="26"/>
        <v>NA</v>
      </c>
    </row>
    <row r="100" spans="1:39">
      <c r="A100" s="115" t="s">
        <v>127</v>
      </c>
      <c r="B100" s="390" t="s">
        <v>1907</v>
      </c>
      <c r="C100" s="391">
        <f>SUMIFS('Forecast Summary'!$AC:$AC,'Forecast Summary'!$A:$A, 'Analysis-School'!$A100,'Forecast Summary'!$C:$C, 'Analysis-School'!C$4,'Forecast Summary'!$D:$D, 'Analysis-School'!C$2)</f>
        <v>139</v>
      </c>
      <c r="D100" s="391">
        <f>SUMIFS('Forecast Summary'!$AC:$AC,'Forecast Summary'!$A:$A, 'Analysis-School'!$A100,'Forecast Summary'!$C:$C, 'Analysis-School'!D$4,'Forecast Summary'!$D:$D, 'Analysis-School'!D$2)</f>
        <v>138</v>
      </c>
      <c r="E100" s="391">
        <f>SUMIFS('Forecast Summary'!$AC:$AC,'Forecast Summary'!$A:$A, 'Analysis-School'!$A100,'Forecast Summary'!$C:$C, 'Analysis-School'!E$4,'Forecast Summary'!$D:$D, 'Analysis-School'!E$2)</f>
        <v>137</v>
      </c>
      <c r="F100" s="391">
        <f>SUMIFS('Forecast Summary'!$AC:$AC,'Forecast Summary'!$A:$A, 'Analysis-School'!$A100,'Forecast Summary'!$C:$C, 'Analysis-School'!F$4,'Forecast Summary'!$D:$D, 'Analysis-School'!F$2)</f>
        <v>97</v>
      </c>
      <c r="G100" s="391">
        <f>SUMIFS('Forecast Summary'!$AC:$AC,'Forecast Summary'!$A:$A, 'Analysis-School'!$A100,'Forecast Summary'!$C:$C, 'Analysis-School'!G$4,'Forecast Summary'!$D:$D, 'Analysis-School'!G$2)</f>
        <v>102</v>
      </c>
      <c r="H100" s="391">
        <f>SUMIFS('Forecast Summary'!$AC:$AC,'Forecast Summary'!$A:$A, 'Analysis-School'!$A100,'Forecast Summary'!$C:$C, 'Analysis-School'!H$4,'Forecast Summary'!$D:$D, 'Analysis-School'!H$2)</f>
        <v>124</v>
      </c>
      <c r="I100" s="391">
        <v>117.8</v>
      </c>
      <c r="J100" s="391">
        <f>SUMIFS('Forecast Summary'!$AC:$AC,'Forecast Summary'!$A:$A, 'Analysis-School'!$A100,'Forecast Summary'!$C:$C, 'Analysis-School'!J$4,'Forecast Summary'!$D:$D, 'Analysis-School'!J$2)</f>
        <v>154</v>
      </c>
      <c r="K100" s="391">
        <v>111.91</v>
      </c>
      <c r="L100" s="392">
        <f>SUMIFS('Forecast Summary'!$AC:$AC,'Forecast Summary'!$A:$A, 'Analysis-School'!$A100,'Forecast Summary'!$C:$C, 'Analysis-School'!L$4,'Forecast Summary'!$D:$D, 'Analysis-School'!L$2)</f>
        <v>146.29999999999998</v>
      </c>
      <c r="M100" s="393">
        <f t="shared" si="25"/>
        <v>0.17983870967741922</v>
      </c>
      <c r="N100" s="394"/>
      <c r="O100" s="390" t="s">
        <v>1907</v>
      </c>
      <c r="P100" s="391">
        <f>SUMIFS('Forecast Summary'!$BA:$BA,'Forecast Summary'!$A:$A, 'Analysis-School'!$A100,'Forecast Summary'!$C:$C, 'Analysis-School'!P$4,'Forecast Summary'!$D:$D, 'Analysis-School'!P$2)</f>
        <v>544</v>
      </c>
      <c r="Q100" s="391">
        <f>SUMIFS('Forecast Summary'!$BA:$BA,'Forecast Summary'!$A:$A, 'Analysis-School'!$A100,'Forecast Summary'!$C:$C, 'Analysis-School'!Q$4,'Forecast Summary'!$D:$D, 'Analysis-School'!Q$2)</f>
        <v>646</v>
      </c>
      <c r="R100" s="391">
        <f>SUMIFS('Forecast Summary'!$BA:$BA,'Forecast Summary'!$A:$A, 'Analysis-School'!$A100,'Forecast Summary'!$C:$C, 'Analysis-School'!R$4,'Forecast Summary'!$D:$D, 'Analysis-School'!R$2)</f>
        <v>530</v>
      </c>
      <c r="S100" s="391">
        <f>SUMIFS('Forecast Summary'!$BA:$BA,'Forecast Summary'!$A:$A, 'Analysis-School'!$A100,'Forecast Summary'!$C:$C, 'Analysis-School'!S$4,'Forecast Summary'!$D:$D, 'Analysis-School'!S$2)</f>
        <v>644</v>
      </c>
      <c r="T100" s="391">
        <f>SUMIFS('Forecast Summary'!$BA:$BA,'Forecast Summary'!$A:$A, 'Analysis-School'!$A100,'Forecast Summary'!$C:$C, 'Analysis-School'!T$4,'Forecast Summary'!$D:$D, 'Analysis-School'!T$2)</f>
        <v>611</v>
      </c>
      <c r="U100" s="391">
        <f>SUMIFS('Forecast Summary'!$BA:$BA,'Forecast Summary'!$A:$A, 'Analysis-School'!$A100,'Forecast Summary'!$C:$C, 'Analysis-School'!U$4,'Forecast Summary'!$D:$D, 'Analysis-School'!U$2)</f>
        <v>1129</v>
      </c>
      <c r="V100" s="391">
        <v>1072.55</v>
      </c>
      <c r="W100" s="391">
        <f>SUMIFS('Forecast Summary'!$BA:$BA,'Forecast Summary'!$A:$A, 'Analysis-School'!$A100,'Forecast Summary'!$C:$C, 'Analysis-School'!W$4,'Forecast Summary'!$D:$D, 'Analysis-School'!W$2)</f>
        <v>742</v>
      </c>
      <c r="X100" s="391">
        <v>1132.1989582560843</v>
      </c>
      <c r="Y100" s="392">
        <f>SUMIFS('Forecast Summary'!$BA:$BA,'Forecast Summary'!$A:$A, 'Analysis-School'!$A100,'Forecast Summary'!$C:$C, 'Analysis-School'!Y$4,'Forecast Summary'!$D:$D, 'Analysis-School'!Y$2)</f>
        <v>704.9</v>
      </c>
      <c r="Z100" s="393">
        <f t="shared" si="24"/>
        <v>-0.37564216120460592</v>
      </c>
      <c r="AA100" s="394"/>
      <c r="AB100" s="390" t="s">
        <v>1907</v>
      </c>
      <c r="AC100" s="391">
        <f>SUMIFS('Forecast Summary'!$BM:$BM,'Forecast Summary'!$A:$A, 'Analysis-School'!$A100,'Forecast Summary'!$C:$C, 'Analysis-School'!AC$4,'Forecast Summary'!$D:$D, 'Analysis-School'!AC$2)</f>
        <v>0</v>
      </c>
      <c r="AD100" s="391">
        <f>SUMIFS('Forecast Summary'!$BM:$BM,'Forecast Summary'!$A:$A, 'Analysis-School'!$A100,'Forecast Summary'!$C:$C, 'Analysis-School'!AD$4,'Forecast Summary'!$D:$D, 'Analysis-School'!AD$2)</f>
        <v>0</v>
      </c>
      <c r="AE100" s="391">
        <f>SUMIFS('Forecast Summary'!$BM:$BM,'Forecast Summary'!$A:$A, 'Analysis-School'!$A100,'Forecast Summary'!$C:$C, 'Analysis-School'!AE$4,'Forecast Summary'!$D:$D, 'Analysis-School'!AE$2)</f>
        <v>0</v>
      </c>
      <c r="AF100" s="391">
        <f>SUMIFS('Forecast Summary'!$BM:$BM,'Forecast Summary'!$A:$A, 'Analysis-School'!$A100,'Forecast Summary'!$C:$C, 'Analysis-School'!AF$4,'Forecast Summary'!$D:$D, 'Analysis-School'!AF$2)</f>
        <v>0</v>
      </c>
      <c r="AG100" s="391">
        <f>SUMIFS('Forecast Summary'!$BM:$BM,'Forecast Summary'!$A:$A, 'Analysis-School'!$A100,'Forecast Summary'!$C:$C, 'Analysis-School'!AG$4,'Forecast Summary'!$D:$D, 'Analysis-School'!AG$2)</f>
        <v>0</v>
      </c>
      <c r="AH100" s="391">
        <f>SUMIFS('Forecast Summary'!$BM:$BM,'Forecast Summary'!$A:$A, 'Analysis-School'!$A100,'Forecast Summary'!$C:$C, 'Analysis-School'!AH$4,'Forecast Summary'!$D:$D, 'Analysis-School'!AH$2)</f>
        <v>0</v>
      </c>
      <c r="AI100" s="391">
        <v>0</v>
      </c>
      <c r="AJ100" s="391">
        <f>SUMIFS('Forecast Summary'!$BM:$BM,'Forecast Summary'!$A:$A, 'Analysis-School'!$A100,'Forecast Summary'!$C:$C, 'Analysis-School'!AJ$4,'Forecast Summary'!$D:$D, 'Analysis-School'!AJ$2)</f>
        <v>0</v>
      </c>
      <c r="AK100" s="391">
        <v>0</v>
      </c>
      <c r="AL100" s="392">
        <f>SUMIFS('Forecast Summary'!$BM:$BM,'Forecast Summary'!$A:$A, 'Analysis-School'!$A100,'Forecast Summary'!$C:$C, 'Analysis-School'!AL$4,'Forecast Summary'!$D:$D, 'Analysis-School'!AL$2)</f>
        <v>0</v>
      </c>
      <c r="AM100" s="393" t="str">
        <f t="shared" si="26"/>
        <v>NA</v>
      </c>
    </row>
    <row r="101" spans="1:39">
      <c r="A101" s="115" t="s">
        <v>129</v>
      </c>
      <c r="B101" s="395" t="s">
        <v>1908</v>
      </c>
      <c r="C101" s="396">
        <f>SUMIFS('Forecast Summary'!$AC:$AC,'Forecast Summary'!$A:$A, 'Analysis-School'!$A101,'Forecast Summary'!$C:$C, 'Analysis-School'!C$4,'Forecast Summary'!$D:$D, 'Analysis-School'!C$2)</f>
        <v>691</v>
      </c>
      <c r="D101" s="396">
        <f>SUMIFS('Forecast Summary'!$AC:$AC,'Forecast Summary'!$A:$A, 'Analysis-School'!$A101,'Forecast Summary'!$C:$C, 'Analysis-School'!D$4,'Forecast Summary'!$D:$D, 'Analysis-School'!D$2)</f>
        <v>604</v>
      </c>
      <c r="E101" s="396">
        <f>SUMIFS('Forecast Summary'!$AC:$AC,'Forecast Summary'!$A:$A, 'Analysis-School'!$A101,'Forecast Summary'!$C:$C, 'Analysis-School'!E$4,'Forecast Summary'!$D:$D, 'Analysis-School'!E$2)</f>
        <v>544</v>
      </c>
      <c r="F101" s="396">
        <f>SUMIFS('Forecast Summary'!$AC:$AC,'Forecast Summary'!$A:$A, 'Analysis-School'!$A101,'Forecast Summary'!$C:$C, 'Analysis-School'!F$4,'Forecast Summary'!$D:$D, 'Analysis-School'!F$2)</f>
        <v>266</v>
      </c>
      <c r="G101" s="396">
        <f>SUMIFS('Forecast Summary'!$AC:$AC,'Forecast Summary'!$A:$A, 'Analysis-School'!$A101,'Forecast Summary'!$C:$C, 'Analysis-School'!G$4,'Forecast Summary'!$D:$D, 'Analysis-School'!G$2)</f>
        <v>268</v>
      </c>
      <c r="H101" s="396">
        <f>SUMIFS('Forecast Summary'!$AC:$AC,'Forecast Summary'!$A:$A, 'Analysis-School'!$A101,'Forecast Summary'!$C:$C, 'Analysis-School'!H$4,'Forecast Summary'!$D:$D, 'Analysis-School'!H$2)</f>
        <v>390</v>
      </c>
      <c r="I101" s="396">
        <v>370.5</v>
      </c>
      <c r="J101" s="396">
        <f>SUMIFS('Forecast Summary'!$AC:$AC,'Forecast Summary'!$A:$A, 'Analysis-School'!$A101,'Forecast Summary'!$C:$C, 'Analysis-School'!J$4,'Forecast Summary'!$D:$D, 'Analysis-School'!J$2)</f>
        <v>787</v>
      </c>
      <c r="K101" s="396">
        <v>351.97499999999997</v>
      </c>
      <c r="L101" s="397">
        <f>SUMIFS('Forecast Summary'!$AC:$AC,'Forecast Summary'!$A:$A, 'Analysis-School'!$A101,'Forecast Summary'!$C:$C, 'Analysis-School'!L$4,'Forecast Summary'!$D:$D, 'Analysis-School'!L$2)</f>
        <v>787</v>
      </c>
      <c r="M101" s="398">
        <f t="shared" si="25"/>
        <v>1.0179487179487179</v>
      </c>
      <c r="O101" s="395" t="s">
        <v>1908</v>
      </c>
      <c r="P101" s="396">
        <f>SUMIFS('Forecast Summary'!$BA:$BA,'Forecast Summary'!$A:$A, 'Analysis-School'!$A101,'Forecast Summary'!$C:$C, 'Analysis-School'!P$4,'Forecast Summary'!$D:$D, 'Analysis-School'!P$2)</f>
        <v>476</v>
      </c>
      <c r="Q101" s="396">
        <f>SUMIFS('Forecast Summary'!$BA:$BA,'Forecast Summary'!$A:$A, 'Analysis-School'!$A101,'Forecast Summary'!$C:$C, 'Analysis-School'!Q$4,'Forecast Summary'!$D:$D, 'Analysis-School'!Q$2)</f>
        <v>495</v>
      </c>
      <c r="R101" s="396">
        <f>SUMIFS('Forecast Summary'!$BA:$BA,'Forecast Summary'!$A:$A, 'Analysis-School'!$A101,'Forecast Summary'!$C:$C, 'Analysis-School'!R$4,'Forecast Summary'!$D:$D, 'Analysis-School'!R$2)</f>
        <v>406</v>
      </c>
      <c r="S101" s="396">
        <f>SUMIFS('Forecast Summary'!$BA:$BA,'Forecast Summary'!$A:$A, 'Analysis-School'!$A101,'Forecast Summary'!$C:$C, 'Analysis-School'!S$4,'Forecast Summary'!$D:$D, 'Analysis-School'!S$2)</f>
        <v>425</v>
      </c>
      <c r="T101" s="396">
        <f>SUMIFS('Forecast Summary'!$BA:$BA,'Forecast Summary'!$A:$A, 'Analysis-School'!$A101,'Forecast Summary'!$C:$C, 'Analysis-School'!T$4,'Forecast Summary'!$D:$D, 'Analysis-School'!T$2)</f>
        <v>424</v>
      </c>
      <c r="U101" s="396">
        <f>SUMIFS('Forecast Summary'!$BA:$BA,'Forecast Summary'!$A:$A, 'Analysis-School'!$A101,'Forecast Summary'!$C:$C, 'Analysis-School'!U$4,'Forecast Summary'!$D:$D, 'Analysis-School'!U$2)</f>
        <v>410</v>
      </c>
      <c r="V101" s="396">
        <v>389.5</v>
      </c>
      <c r="W101" s="396">
        <f>SUMIFS('Forecast Summary'!$BA:$BA,'Forecast Summary'!$A:$A, 'Analysis-School'!$A101,'Forecast Summary'!$C:$C, 'Analysis-School'!W$4,'Forecast Summary'!$D:$D, 'Analysis-School'!W$2)</f>
        <v>658</v>
      </c>
      <c r="X101" s="396">
        <v>370.66401804274238</v>
      </c>
      <c r="Y101" s="397">
        <f>SUMIFS('Forecast Summary'!$BA:$BA,'Forecast Summary'!$A:$A, 'Analysis-School'!$A101,'Forecast Summary'!$C:$C, 'Analysis-School'!Y$4,'Forecast Summary'!$D:$D, 'Analysis-School'!Y$2)</f>
        <v>625.1</v>
      </c>
      <c r="Z101" s="398">
        <f t="shared" si="24"/>
        <v>0.52463414634146344</v>
      </c>
      <c r="AB101" s="395" t="s">
        <v>1908</v>
      </c>
      <c r="AC101" s="396">
        <f>SUMIFS('Forecast Summary'!$BM:$BM,'Forecast Summary'!$A:$A, 'Analysis-School'!$A101,'Forecast Summary'!$C:$C, 'Analysis-School'!AC$4,'Forecast Summary'!$D:$D, 'Analysis-School'!AC$2)</f>
        <v>0</v>
      </c>
      <c r="AD101" s="396">
        <f>SUMIFS('Forecast Summary'!$BM:$BM,'Forecast Summary'!$A:$A, 'Analysis-School'!$A101,'Forecast Summary'!$C:$C, 'Analysis-School'!AD$4,'Forecast Summary'!$D:$D, 'Analysis-School'!AD$2)</f>
        <v>0</v>
      </c>
      <c r="AE101" s="396">
        <f>SUMIFS('Forecast Summary'!$BM:$BM,'Forecast Summary'!$A:$A, 'Analysis-School'!$A101,'Forecast Summary'!$C:$C, 'Analysis-School'!AE$4,'Forecast Summary'!$D:$D, 'Analysis-School'!AE$2)</f>
        <v>0</v>
      </c>
      <c r="AF101" s="396">
        <f>SUMIFS('Forecast Summary'!$BM:$BM,'Forecast Summary'!$A:$A, 'Analysis-School'!$A101,'Forecast Summary'!$C:$C, 'Analysis-School'!AF$4,'Forecast Summary'!$D:$D, 'Analysis-School'!AF$2)</f>
        <v>0</v>
      </c>
      <c r="AG101" s="396">
        <f>SUMIFS('Forecast Summary'!$BM:$BM,'Forecast Summary'!$A:$A, 'Analysis-School'!$A101,'Forecast Summary'!$C:$C, 'Analysis-School'!AG$4,'Forecast Summary'!$D:$D, 'Analysis-School'!AG$2)</f>
        <v>0</v>
      </c>
      <c r="AH101" s="396">
        <f>SUMIFS('Forecast Summary'!$BM:$BM,'Forecast Summary'!$A:$A, 'Analysis-School'!$A101,'Forecast Summary'!$C:$C, 'Analysis-School'!AH$4,'Forecast Summary'!$D:$D, 'Analysis-School'!AH$2)</f>
        <v>0</v>
      </c>
      <c r="AI101" s="396">
        <v>0</v>
      </c>
      <c r="AJ101" s="396">
        <f>SUMIFS('Forecast Summary'!$BM:$BM,'Forecast Summary'!$A:$A, 'Analysis-School'!$A101,'Forecast Summary'!$C:$C, 'Analysis-School'!AJ$4,'Forecast Summary'!$D:$D, 'Analysis-School'!AJ$2)</f>
        <v>0</v>
      </c>
      <c r="AK101" s="396">
        <v>0</v>
      </c>
      <c r="AL101" s="397">
        <f>SUMIFS('Forecast Summary'!$BM:$BM,'Forecast Summary'!$A:$A, 'Analysis-School'!$A101,'Forecast Summary'!$C:$C, 'Analysis-School'!AL$4,'Forecast Summary'!$D:$D, 'Analysis-School'!AL$2)</f>
        <v>0</v>
      </c>
      <c r="AM101" s="398" t="str">
        <f t="shared" si="26"/>
        <v>NA</v>
      </c>
    </row>
    <row r="102" spans="1:39">
      <c r="A102" s="115" t="s">
        <v>131</v>
      </c>
      <c r="B102" s="390" t="s">
        <v>1909</v>
      </c>
      <c r="C102" s="391">
        <f>SUMIFS('Forecast Summary'!$AC:$AC,'Forecast Summary'!$A:$A, 'Analysis-School'!$A102,'Forecast Summary'!$C:$C, 'Analysis-School'!C$4,'Forecast Summary'!$D:$D, 'Analysis-School'!C$2)</f>
        <v>215</v>
      </c>
      <c r="D102" s="391">
        <f>SUMIFS('Forecast Summary'!$AC:$AC,'Forecast Summary'!$A:$A, 'Analysis-School'!$A102,'Forecast Summary'!$C:$C, 'Analysis-School'!D$4,'Forecast Summary'!$D:$D, 'Analysis-School'!D$2)</f>
        <v>236</v>
      </c>
      <c r="E102" s="391">
        <f>SUMIFS('Forecast Summary'!$AC:$AC,'Forecast Summary'!$A:$A, 'Analysis-School'!$A102,'Forecast Summary'!$C:$C, 'Analysis-School'!E$4,'Forecast Summary'!$D:$D, 'Analysis-School'!E$2)</f>
        <v>193</v>
      </c>
      <c r="F102" s="391">
        <f>SUMIFS('Forecast Summary'!$AC:$AC,'Forecast Summary'!$A:$A, 'Analysis-School'!$A102,'Forecast Summary'!$C:$C, 'Analysis-School'!F$4,'Forecast Summary'!$D:$D, 'Analysis-School'!F$2)</f>
        <v>159</v>
      </c>
      <c r="G102" s="391">
        <f>SUMIFS('Forecast Summary'!$AC:$AC,'Forecast Summary'!$A:$A, 'Analysis-School'!$A102,'Forecast Summary'!$C:$C, 'Analysis-School'!G$4,'Forecast Summary'!$D:$D, 'Analysis-School'!G$2)</f>
        <v>144</v>
      </c>
      <c r="H102" s="391">
        <f>SUMIFS('Forecast Summary'!$AC:$AC,'Forecast Summary'!$A:$A, 'Analysis-School'!$A102,'Forecast Summary'!$C:$C, 'Analysis-School'!H$4,'Forecast Summary'!$D:$D, 'Analysis-School'!H$2)</f>
        <v>146</v>
      </c>
      <c r="I102" s="391">
        <v>138.69999999999999</v>
      </c>
      <c r="J102" s="391">
        <f>SUMIFS('Forecast Summary'!$AC:$AC,'Forecast Summary'!$A:$A, 'Analysis-School'!$A102,'Forecast Summary'!$C:$C, 'Analysis-School'!J$4,'Forecast Summary'!$D:$D, 'Analysis-School'!J$2)</f>
        <v>190</v>
      </c>
      <c r="K102" s="391">
        <v>131.76499999999999</v>
      </c>
      <c r="L102" s="392">
        <f>SUMIFS('Forecast Summary'!$AC:$AC,'Forecast Summary'!$A:$A, 'Analysis-School'!$A102,'Forecast Summary'!$C:$C, 'Analysis-School'!L$4,'Forecast Summary'!$D:$D, 'Analysis-School'!L$2)</f>
        <v>190</v>
      </c>
      <c r="M102" s="393">
        <f t="shared" si="25"/>
        <v>0.30136986301369872</v>
      </c>
      <c r="N102" s="394"/>
      <c r="O102" s="390" t="s">
        <v>1909</v>
      </c>
      <c r="P102" s="391">
        <f>SUMIFS('Forecast Summary'!$BA:$BA,'Forecast Summary'!$A:$A, 'Analysis-School'!$A102,'Forecast Summary'!$C:$C, 'Analysis-School'!P$4,'Forecast Summary'!$D:$D, 'Analysis-School'!P$2)</f>
        <v>509</v>
      </c>
      <c r="Q102" s="391">
        <f>SUMIFS('Forecast Summary'!$BA:$BA,'Forecast Summary'!$A:$A, 'Analysis-School'!$A102,'Forecast Summary'!$C:$C, 'Analysis-School'!Q$4,'Forecast Summary'!$D:$D, 'Analysis-School'!Q$2)</f>
        <v>559</v>
      </c>
      <c r="R102" s="391">
        <f>SUMIFS('Forecast Summary'!$BA:$BA,'Forecast Summary'!$A:$A, 'Analysis-School'!$A102,'Forecast Summary'!$C:$C, 'Analysis-School'!R$4,'Forecast Summary'!$D:$D, 'Analysis-School'!R$2)</f>
        <v>603</v>
      </c>
      <c r="S102" s="391">
        <f>SUMIFS('Forecast Summary'!$BA:$BA,'Forecast Summary'!$A:$A, 'Analysis-School'!$A102,'Forecast Summary'!$C:$C, 'Analysis-School'!S$4,'Forecast Summary'!$D:$D, 'Analysis-School'!S$2)</f>
        <v>869</v>
      </c>
      <c r="T102" s="391">
        <f>SUMIFS('Forecast Summary'!$BA:$BA,'Forecast Summary'!$A:$A, 'Analysis-School'!$A102,'Forecast Summary'!$C:$C, 'Analysis-School'!T$4,'Forecast Summary'!$D:$D, 'Analysis-School'!T$2)</f>
        <v>1062</v>
      </c>
      <c r="U102" s="391">
        <f>SUMIFS('Forecast Summary'!$BA:$BA,'Forecast Summary'!$A:$A, 'Analysis-School'!$A102,'Forecast Summary'!$C:$C, 'Analysis-School'!U$4,'Forecast Summary'!$D:$D, 'Analysis-School'!U$2)</f>
        <v>977</v>
      </c>
      <c r="V102" s="391">
        <v>1074.7</v>
      </c>
      <c r="W102" s="391">
        <f>SUMIFS('Forecast Summary'!$BA:$BA,'Forecast Summary'!$A:$A, 'Analysis-School'!$A102,'Forecast Summary'!$C:$C, 'Analysis-School'!W$4,'Forecast Summary'!$D:$D, 'Analysis-School'!W$2)</f>
        <v>1193</v>
      </c>
      <c r="X102" s="391">
        <v>1182.17</v>
      </c>
      <c r="Y102" s="392">
        <f>SUMIFS('Forecast Summary'!$BA:$BA,'Forecast Summary'!$A:$A, 'Analysis-School'!$A102,'Forecast Summary'!$C:$C, 'Analysis-School'!Y$4,'Forecast Summary'!$D:$D, 'Analysis-School'!Y$2)</f>
        <v>1221</v>
      </c>
      <c r="Z102" s="393">
        <f t="shared" si="24"/>
        <v>0.24974411463664281</v>
      </c>
      <c r="AA102" s="394"/>
      <c r="AB102" s="390" t="s">
        <v>1909</v>
      </c>
      <c r="AC102" s="391">
        <f>SUMIFS('Forecast Summary'!$BM:$BM,'Forecast Summary'!$A:$A, 'Analysis-School'!$A102,'Forecast Summary'!$C:$C, 'Analysis-School'!AC$4,'Forecast Summary'!$D:$D, 'Analysis-School'!AC$2)</f>
        <v>0</v>
      </c>
      <c r="AD102" s="391">
        <f>SUMIFS('Forecast Summary'!$BM:$BM,'Forecast Summary'!$A:$A, 'Analysis-School'!$A102,'Forecast Summary'!$C:$C, 'Analysis-School'!AD$4,'Forecast Summary'!$D:$D, 'Analysis-School'!AD$2)</f>
        <v>0</v>
      </c>
      <c r="AE102" s="391">
        <f>SUMIFS('Forecast Summary'!$BM:$BM,'Forecast Summary'!$A:$A, 'Analysis-School'!$A102,'Forecast Summary'!$C:$C, 'Analysis-School'!AE$4,'Forecast Summary'!$D:$D, 'Analysis-School'!AE$2)</f>
        <v>0</v>
      </c>
      <c r="AF102" s="391">
        <f>SUMIFS('Forecast Summary'!$BM:$BM,'Forecast Summary'!$A:$A, 'Analysis-School'!$A102,'Forecast Summary'!$C:$C, 'Analysis-School'!AF$4,'Forecast Summary'!$D:$D, 'Analysis-School'!AF$2)</f>
        <v>0</v>
      </c>
      <c r="AG102" s="391">
        <f>SUMIFS('Forecast Summary'!$BM:$BM,'Forecast Summary'!$A:$A, 'Analysis-School'!$A102,'Forecast Summary'!$C:$C, 'Analysis-School'!AG$4,'Forecast Summary'!$D:$D, 'Analysis-School'!AG$2)</f>
        <v>0</v>
      </c>
      <c r="AH102" s="391">
        <f>SUMIFS('Forecast Summary'!$BM:$BM,'Forecast Summary'!$A:$A, 'Analysis-School'!$A102,'Forecast Summary'!$C:$C, 'Analysis-School'!AH$4,'Forecast Summary'!$D:$D, 'Analysis-School'!AH$2)</f>
        <v>0</v>
      </c>
      <c r="AI102" s="391">
        <v>0</v>
      </c>
      <c r="AJ102" s="391">
        <f>SUMIFS('Forecast Summary'!$BM:$BM,'Forecast Summary'!$A:$A, 'Analysis-School'!$A102,'Forecast Summary'!$C:$C, 'Analysis-School'!AJ$4,'Forecast Summary'!$D:$D, 'Analysis-School'!AJ$2)</f>
        <v>0</v>
      </c>
      <c r="AK102" s="391">
        <v>0</v>
      </c>
      <c r="AL102" s="392">
        <f>SUMIFS('Forecast Summary'!$BM:$BM,'Forecast Summary'!$A:$A, 'Analysis-School'!$A102,'Forecast Summary'!$C:$C, 'Analysis-School'!AL$4,'Forecast Summary'!$D:$D, 'Analysis-School'!AL$2)</f>
        <v>0</v>
      </c>
      <c r="AM102" s="393" t="str">
        <f t="shared" si="26"/>
        <v>NA</v>
      </c>
    </row>
    <row r="103" spans="1:39">
      <c r="A103" s="18" t="s">
        <v>133</v>
      </c>
      <c r="B103" s="395" t="s">
        <v>1910</v>
      </c>
      <c r="C103" s="396">
        <f>SUMIFS('Forecast Summary'!$AC:$AC,'Forecast Summary'!$A:$A, 'Analysis-School'!$A103,'Forecast Summary'!$C:$C, 'Analysis-School'!C$4,'Forecast Summary'!$D:$D, 'Analysis-School'!C$2)</f>
        <v>883</v>
      </c>
      <c r="D103" s="396">
        <f>SUMIFS('Forecast Summary'!$AC:$AC,'Forecast Summary'!$A:$A, 'Analysis-School'!$A103,'Forecast Summary'!$C:$C, 'Analysis-School'!D$4,'Forecast Summary'!$D:$D, 'Analysis-School'!D$2)</f>
        <v>956</v>
      </c>
      <c r="E103" s="396">
        <f>SUMIFS('Forecast Summary'!$AC:$AC,'Forecast Summary'!$A:$A, 'Analysis-School'!$A103,'Forecast Summary'!$C:$C, 'Analysis-School'!E$4,'Forecast Summary'!$D:$D, 'Analysis-School'!E$2)</f>
        <v>408</v>
      </c>
      <c r="F103" s="396">
        <f>SUMIFS('Forecast Summary'!$AC:$AC,'Forecast Summary'!$A:$A, 'Analysis-School'!$A103,'Forecast Summary'!$C:$C, 'Analysis-School'!F$4,'Forecast Summary'!$D:$D, 'Analysis-School'!F$2)</f>
        <v>422</v>
      </c>
      <c r="G103" s="396">
        <f>SUMIFS('Forecast Summary'!$AC:$AC,'Forecast Summary'!$A:$A, 'Analysis-School'!$A103,'Forecast Summary'!$C:$C, 'Analysis-School'!G$4,'Forecast Summary'!$D:$D, 'Analysis-School'!G$2)</f>
        <v>604</v>
      </c>
      <c r="H103" s="396">
        <f>SUMIFS('Forecast Summary'!$AC:$AC,'Forecast Summary'!$A:$A, 'Analysis-School'!$A103,'Forecast Summary'!$C:$C, 'Analysis-School'!H$4,'Forecast Summary'!$D:$D, 'Analysis-School'!H$2)</f>
        <v>547</v>
      </c>
      <c r="I103" s="396">
        <v>519.65</v>
      </c>
      <c r="J103" s="396">
        <f>SUMIFS('Forecast Summary'!$AC:$AC,'Forecast Summary'!$A:$A, 'Analysis-School'!$A103,'Forecast Summary'!$C:$C, 'Analysis-School'!J$4,'Forecast Summary'!$D:$D, 'Analysis-School'!J$2)</f>
        <v>491</v>
      </c>
      <c r="K103" s="396">
        <v>493.66749999999996</v>
      </c>
      <c r="L103" s="397">
        <f>SUMIFS('Forecast Summary'!$AC:$AC,'Forecast Summary'!$A:$A, 'Analysis-School'!$A103,'Forecast Summary'!$C:$C, 'Analysis-School'!L$4,'Forecast Summary'!$D:$D, 'Analysis-School'!L$2)</f>
        <v>540.1</v>
      </c>
      <c r="M103" s="398">
        <f t="shared" si="25"/>
        <v>-1.2614259597806154E-2</v>
      </c>
      <c r="O103" s="395" t="s">
        <v>1910</v>
      </c>
      <c r="P103" s="396">
        <f>SUMIFS('Forecast Summary'!$BA:$BA,'Forecast Summary'!$A:$A, 'Analysis-School'!$A103,'Forecast Summary'!$C:$C, 'Analysis-School'!P$4,'Forecast Summary'!$D:$D, 'Analysis-School'!P$2)</f>
        <v>1025</v>
      </c>
      <c r="Q103" s="396">
        <f>SUMIFS('Forecast Summary'!$BA:$BA,'Forecast Summary'!$A:$A, 'Analysis-School'!$A103,'Forecast Summary'!$C:$C, 'Analysis-School'!Q$4,'Forecast Summary'!$D:$D, 'Analysis-School'!Q$2)</f>
        <v>1006</v>
      </c>
      <c r="R103" s="396">
        <f>SUMIFS('Forecast Summary'!$BA:$BA,'Forecast Summary'!$A:$A, 'Analysis-School'!$A103,'Forecast Summary'!$C:$C, 'Analysis-School'!R$4,'Forecast Summary'!$D:$D, 'Analysis-School'!R$2)</f>
        <v>773</v>
      </c>
      <c r="S103" s="396">
        <f>SUMIFS('Forecast Summary'!$BA:$BA,'Forecast Summary'!$A:$A, 'Analysis-School'!$A103,'Forecast Summary'!$C:$C, 'Analysis-School'!S$4,'Forecast Summary'!$D:$D, 'Analysis-School'!S$2)</f>
        <v>1007</v>
      </c>
      <c r="T103" s="396">
        <f>SUMIFS('Forecast Summary'!$BA:$BA,'Forecast Summary'!$A:$A, 'Analysis-School'!$A103,'Forecast Summary'!$C:$C, 'Analysis-School'!T$4,'Forecast Summary'!$D:$D, 'Analysis-School'!T$2)</f>
        <v>855</v>
      </c>
      <c r="U103" s="396">
        <f>SUMIFS('Forecast Summary'!$BA:$BA,'Forecast Summary'!$A:$A, 'Analysis-School'!$A103,'Forecast Summary'!$C:$C, 'Analysis-School'!U$4,'Forecast Summary'!$D:$D, 'Analysis-School'!U$2)</f>
        <v>934</v>
      </c>
      <c r="V103" s="396">
        <v>910.32519520833046</v>
      </c>
      <c r="W103" s="396">
        <f>SUMIFS('Forecast Summary'!$BA:$BA,'Forecast Summary'!$A:$A, 'Analysis-School'!$A103,'Forecast Summary'!$C:$C, 'Analysis-School'!W$4,'Forecast Summary'!$D:$D, 'Analysis-School'!W$2)</f>
        <v>944</v>
      </c>
      <c r="X103" s="396">
        <v>895.4696266998518</v>
      </c>
      <c r="Y103" s="397">
        <f>SUMIFS('Forecast Summary'!$BA:$BA,'Forecast Summary'!$A:$A, 'Analysis-School'!$A103,'Forecast Summary'!$C:$C, 'Analysis-School'!Y$4,'Forecast Summary'!$D:$D, 'Analysis-School'!Y$2)</f>
        <v>937</v>
      </c>
      <c r="Z103" s="398">
        <f t="shared" si="24"/>
        <v>3.2119914346895317E-3</v>
      </c>
      <c r="AB103" s="395" t="s">
        <v>1910</v>
      </c>
      <c r="AC103" s="396">
        <f>SUMIFS('Forecast Summary'!$BM:$BM,'Forecast Summary'!$A:$A, 'Analysis-School'!$A103,'Forecast Summary'!$C:$C, 'Analysis-School'!AC$4,'Forecast Summary'!$D:$D, 'Analysis-School'!AC$2)</f>
        <v>0</v>
      </c>
      <c r="AD103" s="396">
        <f>SUMIFS('Forecast Summary'!$BM:$BM,'Forecast Summary'!$A:$A, 'Analysis-School'!$A103,'Forecast Summary'!$C:$C, 'Analysis-School'!AD$4,'Forecast Summary'!$D:$D, 'Analysis-School'!AD$2)</f>
        <v>0</v>
      </c>
      <c r="AE103" s="396">
        <f>SUMIFS('Forecast Summary'!$BM:$BM,'Forecast Summary'!$A:$A, 'Analysis-School'!$A103,'Forecast Summary'!$C:$C, 'Analysis-School'!AE$4,'Forecast Summary'!$D:$D, 'Analysis-School'!AE$2)</f>
        <v>0</v>
      </c>
      <c r="AF103" s="396">
        <f>SUMIFS('Forecast Summary'!$BM:$BM,'Forecast Summary'!$A:$A, 'Analysis-School'!$A103,'Forecast Summary'!$C:$C, 'Analysis-School'!AF$4,'Forecast Summary'!$D:$D, 'Analysis-School'!AF$2)</f>
        <v>0</v>
      </c>
      <c r="AG103" s="396">
        <f>SUMIFS('Forecast Summary'!$BM:$BM,'Forecast Summary'!$A:$A, 'Analysis-School'!$A103,'Forecast Summary'!$C:$C, 'Analysis-School'!AG$4,'Forecast Summary'!$D:$D, 'Analysis-School'!AG$2)</f>
        <v>21</v>
      </c>
      <c r="AH103" s="396">
        <f>SUMIFS('Forecast Summary'!$BM:$BM,'Forecast Summary'!$A:$A, 'Analysis-School'!$A103,'Forecast Summary'!$C:$C, 'Analysis-School'!AH$4,'Forecast Summary'!$D:$D, 'Analysis-School'!AH$2)</f>
        <v>28</v>
      </c>
      <c r="AI103" s="396">
        <v>30.800000000000004</v>
      </c>
      <c r="AJ103" s="396">
        <f>SUMIFS('Forecast Summary'!$BM:$BM,'Forecast Summary'!$A:$A, 'Analysis-School'!$A103,'Forecast Summary'!$C:$C, 'Analysis-School'!AJ$4,'Forecast Summary'!$D:$D, 'Analysis-School'!AJ$2)</f>
        <v>36</v>
      </c>
      <c r="AK103" s="396">
        <v>33.88000000000001</v>
      </c>
      <c r="AL103" s="397">
        <f>SUMIFS('Forecast Summary'!$BM:$BM,'Forecast Summary'!$A:$A, 'Analysis-School'!$A103,'Forecast Summary'!$C:$C, 'Analysis-School'!AL$4,'Forecast Summary'!$D:$D, 'Analysis-School'!AL$2)</f>
        <v>36</v>
      </c>
      <c r="AM103" s="398">
        <f t="shared" si="26"/>
        <v>0.28571428571428581</v>
      </c>
    </row>
    <row r="104" spans="1:39">
      <c r="A104" s="18" t="s">
        <v>135</v>
      </c>
      <c r="B104" s="390" t="s">
        <v>1911</v>
      </c>
      <c r="C104" s="391">
        <f>SUMIFS('Forecast Summary'!$AC:$AC,'Forecast Summary'!$A:$A, 'Analysis-School'!$A104,'Forecast Summary'!$C:$C, 'Analysis-School'!C$4,'Forecast Summary'!$D:$D, 'Analysis-School'!C$2)</f>
        <v>584</v>
      </c>
      <c r="D104" s="391">
        <f>SUMIFS('Forecast Summary'!$AC:$AC,'Forecast Summary'!$A:$A, 'Analysis-School'!$A104,'Forecast Summary'!$C:$C, 'Analysis-School'!D$4,'Forecast Summary'!$D:$D, 'Analysis-School'!D$2)</f>
        <v>688</v>
      </c>
      <c r="E104" s="391">
        <f>SUMIFS('Forecast Summary'!$AC:$AC,'Forecast Summary'!$A:$A, 'Analysis-School'!$A104,'Forecast Summary'!$C:$C, 'Analysis-School'!E$4,'Forecast Summary'!$D:$D, 'Analysis-School'!E$2)</f>
        <v>564</v>
      </c>
      <c r="F104" s="391">
        <f>SUMIFS('Forecast Summary'!$AC:$AC,'Forecast Summary'!$A:$A, 'Analysis-School'!$A104,'Forecast Summary'!$C:$C, 'Analysis-School'!F$4,'Forecast Summary'!$D:$D, 'Analysis-School'!F$2)</f>
        <v>565</v>
      </c>
      <c r="G104" s="391">
        <f>SUMIFS('Forecast Summary'!$AC:$AC,'Forecast Summary'!$A:$A, 'Analysis-School'!$A104,'Forecast Summary'!$C:$C, 'Analysis-School'!G$4,'Forecast Summary'!$D:$D, 'Analysis-School'!G$2)</f>
        <v>607</v>
      </c>
      <c r="H104" s="391">
        <f>SUMIFS('Forecast Summary'!$AC:$AC,'Forecast Summary'!$A:$A, 'Analysis-School'!$A104,'Forecast Summary'!$C:$C, 'Analysis-School'!H$4,'Forecast Summary'!$D:$D, 'Analysis-School'!H$2)</f>
        <v>603</v>
      </c>
      <c r="I104" s="391">
        <v>595.76428571428562</v>
      </c>
      <c r="J104" s="391">
        <f>SUMIFS('Forecast Summary'!$AC:$AC,'Forecast Summary'!$A:$A, 'Analysis-School'!$A104,'Forecast Summary'!$C:$C, 'Analysis-School'!J$4,'Forecast Summary'!$D:$D, 'Analysis-School'!J$2)</f>
        <v>584</v>
      </c>
      <c r="K104" s="391">
        <v>588.52857142857113</v>
      </c>
      <c r="L104" s="392">
        <f>SUMIFS('Forecast Summary'!$AC:$AC,'Forecast Summary'!$A:$A, 'Analysis-School'!$A104,'Forecast Summary'!$C:$C, 'Analysis-School'!L$4,'Forecast Summary'!$D:$D, 'Analysis-School'!L$2)</f>
        <v>599</v>
      </c>
      <c r="M104" s="393">
        <f t="shared" si="25"/>
        <v>-6.6334991708125735E-3</v>
      </c>
      <c r="N104" s="394"/>
      <c r="O104" s="390" t="s">
        <v>1911</v>
      </c>
      <c r="P104" s="391">
        <f>SUMIFS('Forecast Summary'!$BA:$BA,'Forecast Summary'!$A:$A, 'Analysis-School'!$A104,'Forecast Summary'!$C:$C, 'Analysis-School'!P$4,'Forecast Summary'!$D:$D, 'Analysis-School'!P$2)</f>
        <v>1508</v>
      </c>
      <c r="Q104" s="391">
        <f>SUMIFS('Forecast Summary'!$BA:$BA,'Forecast Summary'!$A:$A, 'Analysis-School'!$A104,'Forecast Summary'!$C:$C, 'Analysis-School'!Q$4,'Forecast Summary'!$D:$D, 'Analysis-School'!Q$2)</f>
        <v>1707</v>
      </c>
      <c r="R104" s="391">
        <f>SUMIFS('Forecast Summary'!$BA:$BA,'Forecast Summary'!$A:$A, 'Analysis-School'!$A104,'Forecast Summary'!$C:$C, 'Analysis-School'!R$4,'Forecast Summary'!$D:$D, 'Analysis-School'!R$2)</f>
        <v>1837</v>
      </c>
      <c r="S104" s="391">
        <f>SUMIFS('Forecast Summary'!$BA:$BA,'Forecast Summary'!$A:$A, 'Analysis-School'!$A104,'Forecast Summary'!$C:$C, 'Analysis-School'!S$4,'Forecast Summary'!$D:$D, 'Analysis-School'!S$2)</f>
        <v>1813</v>
      </c>
      <c r="T104" s="391">
        <f>SUMIFS('Forecast Summary'!$BA:$BA,'Forecast Summary'!$A:$A, 'Analysis-School'!$A104,'Forecast Summary'!$C:$C, 'Analysis-School'!T$4,'Forecast Summary'!$D:$D, 'Analysis-School'!T$2)</f>
        <v>1716</v>
      </c>
      <c r="U104" s="391">
        <f>SUMIFS('Forecast Summary'!$BA:$BA,'Forecast Summary'!$A:$A, 'Analysis-School'!$A104,'Forecast Summary'!$C:$C, 'Analysis-School'!U$4,'Forecast Summary'!$D:$D, 'Analysis-School'!U$2)</f>
        <v>1697</v>
      </c>
      <c r="V104" s="391">
        <v>1714.3703022653879</v>
      </c>
      <c r="W104" s="391">
        <f>SUMIFS('Forecast Summary'!$BA:$BA,'Forecast Summary'!$A:$A, 'Analysis-School'!$A104,'Forecast Summary'!$C:$C, 'Analysis-School'!W$4,'Forecast Summary'!$D:$D, 'Analysis-School'!W$2)</f>
        <v>1735</v>
      </c>
      <c r="X104" s="391">
        <v>1731.6594678800409</v>
      </c>
      <c r="Y104" s="392">
        <f>SUMIFS('Forecast Summary'!$BA:$BA,'Forecast Summary'!$A:$A, 'Analysis-School'!$A104,'Forecast Summary'!$C:$C, 'Analysis-School'!Y$4,'Forecast Summary'!$D:$D, 'Analysis-School'!Y$2)</f>
        <v>1717</v>
      </c>
      <c r="Z104" s="393">
        <f t="shared" si="24"/>
        <v>1.1785503830288757E-2</v>
      </c>
      <c r="AA104" s="394"/>
      <c r="AB104" s="390" t="s">
        <v>1911</v>
      </c>
      <c r="AC104" s="391">
        <f>SUMIFS('Forecast Summary'!$BM:$BM,'Forecast Summary'!$A:$A, 'Analysis-School'!$A104,'Forecast Summary'!$C:$C, 'Analysis-School'!AC$4,'Forecast Summary'!$D:$D, 'Analysis-School'!AC$2)</f>
        <v>13</v>
      </c>
      <c r="AD104" s="391">
        <f>SUMIFS('Forecast Summary'!$BM:$BM,'Forecast Summary'!$A:$A, 'Analysis-School'!$A104,'Forecast Summary'!$C:$C, 'Analysis-School'!AD$4,'Forecast Summary'!$D:$D, 'Analysis-School'!AD$2)</f>
        <v>7</v>
      </c>
      <c r="AE104" s="391">
        <f>SUMIFS('Forecast Summary'!$BM:$BM,'Forecast Summary'!$A:$A, 'Analysis-School'!$A104,'Forecast Summary'!$C:$C, 'Analysis-School'!AE$4,'Forecast Summary'!$D:$D, 'Analysis-School'!AE$2)</f>
        <v>23</v>
      </c>
      <c r="AF104" s="391">
        <f>SUMIFS('Forecast Summary'!$BM:$BM,'Forecast Summary'!$A:$A, 'Analysis-School'!$A104,'Forecast Summary'!$C:$C, 'Analysis-School'!AF$4,'Forecast Summary'!$D:$D, 'Analysis-School'!AF$2)</f>
        <v>45</v>
      </c>
      <c r="AG104" s="391">
        <f>SUMIFS('Forecast Summary'!$BM:$BM,'Forecast Summary'!$A:$A, 'Analysis-School'!$A104,'Forecast Summary'!$C:$C, 'Analysis-School'!AG$4,'Forecast Summary'!$D:$D, 'Analysis-School'!AG$2)</f>
        <v>43</v>
      </c>
      <c r="AH104" s="391">
        <f>SUMIFS('Forecast Summary'!$BM:$BM,'Forecast Summary'!$A:$A, 'Analysis-School'!$A104,'Forecast Summary'!$C:$C, 'Analysis-School'!AH$4,'Forecast Summary'!$D:$D, 'Analysis-School'!AH$2)</f>
        <v>22</v>
      </c>
      <c r="AI104" s="391">
        <v>24.200000000000003</v>
      </c>
      <c r="AJ104" s="391">
        <f>SUMIFS('Forecast Summary'!$BM:$BM,'Forecast Summary'!$A:$A, 'Analysis-School'!$A104,'Forecast Summary'!$C:$C, 'Analysis-School'!AJ$4,'Forecast Summary'!$D:$D, 'Analysis-School'!AJ$2)</f>
        <v>33</v>
      </c>
      <c r="AK104" s="391">
        <v>26.620000000000005</v>
      </c>
      <c r="AL104" s="392">
        <f>SUMIFS('Forecast Summary'!$BM:$BM,'Forecast Summary'!$A:$A, 'Analysis-School'!$A104,'Forecast Summary'!$C:$C, 'Analysis-School'!AL$4,'Forecast Summary'!$D:$D, 'Analysis-School'!AL$2)</f>
        <v>31.349999999999998</v>
      </c>
      <c r="AM104" s="393">
        <f t="shared" si="26"/>
        <v>0.42499999999999982</v>
      </c>
    </row>
    <row r="105" spans="1:39">
      <c r="A105" s="18" t="s">
        <v>137</v>
      </c>
      <c r="B105" s="395" t="s">
        <v>1912</v>
      </c>
      <c r="C105" s="396">
        <f>SUMIFS('Forecast Summary'!$AC:$AC,'Forecast Summary'!$A:$A, 'Analysis-School'!$A105,'Forecast Summary'!$C:$C, 'Analysis-School'!C$4,'Forecast Summary'!$D:$D, 'Analysis-School'!C$2)</f>
        <v>313</v>
      </c>
      <c r="D105" s="396">
        <f>SUMIFS('Forecast Summary'!$AC:$AC,'Forecast Summary'!$A:$A, 'Analysis-School'!$A105,'Forecast Summary'!$C:$C, 'Analysis-School'!D$4,'Forecast Summary'!$D:$D, 'Analysis-School'!D$2)</f>
        <v>202</v>
      </c>
      <c r="E105" s="396">
        <f>SUMIFS('Forecast Summary'!$AC:$AC,'Forecast Summary'!$A:$A, 'Analysis-School'!$A105,'Forecast Summary'!$C:$C, 'Analysis-School'!E$4,'Forecast Summary'!$D:$D, 'Analysis-School'!E$2)</f>
        <v>208</v>
      </c>
      <c r="F105" s="396">
        <f>SUMIFS('Forecast Summary'!$AC:$AC,'Forecast Summary'!$A:$A, 'Analysis-School'!$A105,'Forecast Summary'!$C:$C, 'Analysis-School'!F$4,'Forecast Summary'!$D:$D, 'Analysis-School'!F$2)</f>
        <v>240</v>
      </c>
      <c r="G105" s="396">
        <f>SUMIFS('Forecast Summary'!$AC:$AC,'Forecast Summary'!$A:$A, 'Analysis-School'!$A105,'Forecast Summary'!$C:$C, 'Analysis-School'!G$4,'Forecast Summary'!$D:$D, 'Analysis-School'!G$2)</f>
        <v>211</v>
      </c>
      <c r="H105" s="396">
        <f>SUMIFS('Forecast Summary'!$AC:$AC,'Forecast Summary'!$A:$A, 'Analysis-School'!$A105,'Forecast Summary'!$C:$C, 'Analysis-School'!H$4,'Forecast Summary'!$D:$D, 'Analysis-School'!H$2)</f>
        <v>198</v>
      </c>
      <c r="I105" s="396">
        <v>189.66232918070133</v>
      </c>
      <c r="J105" s="396">
        <f>SUMIFS('Forecast Summary'!$AC:$AC,'Forecast Summary'!$A:$A, 'Analysis-School'!$A105,'Forecast Summary'!$C:$C, 'Analysis-School'!J$4,'Forecast Summary'!$D:$D, 'Analysis-School'!J$2)</f>
        <v>224</v>
      </c>
      <c r="K105" s="396">
        <v>180.17921272166626</v>
      </c>
      <c r="L105" s="397">
        <f>SUMIFS('Forecast Summary'!$AC:$AC,'Forecast Summary'!$A:$A, 'Analysis-School'!$A105,'Forecast Summary'!$C:$C, 'Analysis-School'!L$4,'Forecast Summary'!$D:$D, 'Analysis-School'!L$2)</f>
        <v>228</v>
      </c>
      <c r="M105" s="398">
        <f t="shared" si="25"/>
        <v>0.1515151515151516</v>
      </c>
      <c r="O105" s="395" t="s">
        <v>1912</v>
      </c>
      <c r="P105" s="396">
        <f>SUMIFS('Forecast Summary'!$BA:$BA,'Forecast Summary'!$A:$A, 'Analysis-School'!$A105,'Forecast Summary'!$C:$C, 'Analysis-School'!P$4,'Forecast Summary'!$D:$D, 'Analysis-School'!P$2)</f>
        <v>303</v>
      </c>
      <c r="Q105" s="396">
        <f>SUMIFS('Forecast Summary'!$BA:$BA,'Forecast Summary'!$A:$A, 'Analysis-School'!$A105,'Forecast Summary'!$C:$C, 'Analysis-School'!Q$4,'Forecast Summary'!$D:$D, 'Analysis-School'!Q$2)</f>
        <v>308</v>
      </c>
      <c r="R105" s="396">
        <f>SUMIFS('Forecast Summary'!$BA:$BA,'Forecast Summary'!$A:$A, 'Analysis-School'!$A105,'Forecast Summary'!$C:$C, 'Analysis-School'!R$4,'Forecast Summary'!$D:$D, 'Analysis-School'!R$2)</f>
        <v>301</v>
      </c>
      <c r="S105" s="396">
        <f>SUMIFS('Forecast Summary'!$BA:$BA,'Forecast Summary'!$A:$A, 'Analysis-School'!$A105,'Forecast Summary'!$C:$C, 'Analysis-School'!S$4,'Forecast Summary'!$D:$D, 'Analysis-School'!S$2)</f>
        <v>331</v>
      </c>
      <c r="T105" s="396">
        <f>SUMIFS('Forecast Summary'!$BA:$BA,'Forecast Summary'!$A:$A, 'Analysis-School'!$A105,'Forecast Summary'!$C:$C, 'Analysis-School'!T$4,'Forecast Summary'!$D:$D, 'Analysis-School'!T$2)</f>
        <v>306</v>
      </c>
      <c r="U105" s="396">
        <f>SUMIFS('Forecast Summary'!$BA:$BA,'Forecast Summary'!$A:$A, 'Analysis-School'!$A105,'Forecast Summary'!$C:$C, 'Analysis-School'!U$4,'Forecast Summary'!$D:$D, 'Analysis-School'!U$2)</f>
        <v>235</v>
      </c>
      <c r="V105" s="396">
        <v>255.2579775764172</v>
      </c>
      <c r="W105" s="396">
        <f>SUMIFS('Forecast Summary'!$BA:$BA,'Forecast Summary'!$A:$A, 'Analysis-School'!$A105,'Forecast Summary'!$C:$C, 'Analysis-School'!W$4,'Forecast Summary'!$D:$D, 'Analysis-School'!W$2)</f>
        <v>262</v>
      </c>
      <c r="X105" s="396">
        <v>244.48613351079828</v>
      </c>
      <c r="Y105" s="397">
        <f>SUMIFS('Forecast Summary'!$BA:$BA,'Forecast Summary'!$A:$A, 'Analysis-School'!$A105,'Forecast Summary'!$C:$C, 'Analysis-School'!Y$4,'Forecast Summary'!$D:$D, 'Analysis-School'!Y$2)</f>
        <v>266</v>
      </c>
      <c r="Z105" s="398">
        <f t="shared" si="24"/>
        <v>0.13191489361702136</v>
      </c>
      <c r="AB105" s="395" t="s">
        <v>1912</v>
      </c>
      <c r="AC105" s="396">
        <f>SUMIFS('Forecast Summary'!$BM:$BM,'Forecast Summary'!$A:$A, 'Analysis-School'!$A105,'Forecast Summary'!$C:$C, 'Analysis-School'!AC$4,'Forecast Summary'!$D:$D, 'Analysis-School'!AC$2)</f>
        <v>0</v>
      </c>
      <c r="AD105" s="396">
        <f>SUMIFS('Forecast Summary'!$BM:$BM,'Forecast Summary'!$A:$A, 'Analysis-School'!$A105,'Forecast Summary'!$C:$C, 'Analysis-School'!AD$4,'Forecast Summary'!$D:$D, 'Analysis-School'!AD$2)</f>
        <v>0</v>
      </c>
      <c r="AE105" s="396">
        <f>SUMIFS('Forecast Summary'!$BM:$BM,'Forecast Summary'!$A:$A, 'Analysis-School'!$A105,'Forecast Summary'!$C:$C, 'Analysis-School'!AE$4,'Forecast Summary'!$D:$D, 'Analysis-School'!AE$2)</f>
        <v>0</v>
      </c>
      <c r="AF105" s="396">
        <f>SUMIFS('Forecast Summary'!$BM:$BM,'Forecast Summary'!$A:$A, 'Analysis-School'!$A105,'Forecast Summary'!$C:$C, 'Analysis-School'!AF$4,'Forecast Summary'!$D:$D, 'Analysis-School'!AF$2)</f>
        <v>0</v>
      </c>
      <c r="AG105" s="396">
        <f>SUMIFS('Forecast Summary'!$BM:$BM,'Forecast Summary'!$A:$A, 'Analysis-School'!$A105,'Forecast Summary'!$C:$C, 'Analysis-School'!AG$4,'Forecast Summary'!$D:$D, 'Analysis-School'!AG$2)</f>
        <v>0</v>
      </c>
      <c r="AH105" s="396">
        <f>SUMIFS('Forecast Summary'!$BM:$BM,'Forecast Summary'!$A:$A, 'Analysis-School'!$A105,'Forecast Summary'!$C:$C, 'Analysis-School'!AH$4,'Forecast Summary'!$D:$D, 'Analysis-School'!AH$2)</f>
        <v>0</v>
      </c>
      <c r="AI105" s="396">
        <v>0</v>
      </c>
      <c r="AJ105" s="396">
        <f>SUMIFS('Forecast Summary'!$BM:$BM,'Forecast Summary'!$A:$A, 'Analysis-School'!$A105,'Forecast Summary'!$C:$C, 'Analysis-School'!AJ$4,'Forecast Summary'!$D:$D, 'Analysis-School'!AJ$2)</f>
        <v>0</v>
      </c>
      <c r="AK105" s="396">
        <v>0</v>
      </c>
      <c r="AL105" s="397">
        <f>SUMIFS('Forecast Summary'!$BM:$BM,'Forecast Summary'!$A:$A, 'Analysis-School'!$A105,'Forecast Summary'!$C:$C, 'Analysis-School'!AL$4,'Forecast Summary'!$D:$D, 'Analysis-School'!AL$2)</f>
        <v>0</v>
      </c>
      <c r="AM105" s="398" t="str">
        <f t="shared" si="26"/>
        <v>NA</v>
      </c>
    </row>
    <row r="106" spans="1:39">
      <c r="A106" s="18" t="s">
        <v>139</v>
      </c>
      <c r="B106" s="390" t="s">
        <v>1939</v>
      </c>
      <c r="C106" s="391">
        <f>SUMIFS('Forecast Summary'!$AC:$AC,'Forecast Summary'!$A:$A, 'Analysis-School'!$A106,'Forecast Summary'!$C:$C, 'Analysis-School'!C$4,'Forecast Summary'!$D:$D, 'Analysis-School'!C$2)</f>
        <v>345</v>
      </c>
      <c r="D106" s="391">
        <f>SUMIFS('Forecast Summary'!$AC:$AC,'Forecast Summary'!$A:$A, 'Analysis-School'!$A106,'Forecast Summary'!$C:$C, 'Analysis-School'!D$4,'Forecast Summary'!$D:$D, 'Analysis-School'!D$2)</f>
        <v>299</v>
      </c>
      <c r="E106" s="391">
        <f>SUMIFS('Forecast Summary'!$AC:$AC,'Forecast Summary'!$A:$A, 'Analysis-School'!$A106,'Forecast Summary'!$C:$C, 'Analysis-School'!E$4,'Forecast Summary'!$D:$D, 'Analysis-School'!E$2)</f>
        <v>251</v>
      </c>
      <c r="F106" s="391">
        <f>SUMIFS('Forecast Summary'!$AC:$AC,'Forecast Summary'!$A:$A, 'Analysis-School'!$A106,'Forecast Summary'!$C:$C, 'Analysis-School'!F$4,'Forecast Summary'!$D:$D, 'Analysis-School'!F$2)</f>
        <v>264</v>
      </c>
      <c r="G106" s="391">
        <f>SUMIFS('Forecast Summary'!$AC:$AC,'Forecast Summary'!$A:$A, 'Analysis-School'!$A106,'Forecast Summary'!$C:$C, 'Analysis-School'!G$4,'Forecast Summary'!$D:$D, 'Analysis-School'!G$2)</f>
        <v>283</v>
      </c>
      <c r="H106" s="391">
        <f>SUMIFS('Forecast Summary'!$AC:$AC,'Forecast Summary'!$A:$A, 'Analysis-School'!$A106,'Forecast Summary'!$C:$C, 'Analysis-School'!H$4,'Forecast Summary'!$D:$D, 'Analysis-School'!H$2)</f>
        <v>342</v>
      </c>
      <c r="I106" s="391">
        <v>339.52711503642507</v>
      </c>
      <c r="J106" s="391">
        <f>SUMIFS('Forecast Summary'!$AC:$AC,'Forecast Summary'!$A:$A, 'Analysis-School'!$A106,'Forecast Summary'!$C:$C, 'Analysis-School'!J$4,'Forecast Summary'!$D:$D, 'Analysis-School'!J$2)</f>
        <v>260</v>
      </c>
      <c r="K106" s="391">
        <v>342.79538935130688</v>
      </c>
      <c r="L106" s="392">
        <f>SUMIFS('Forecast Summary'!$AC:$AC,'Forecast Summary'!$A:$A, 'Analysis-School'!$A106,'Forecast Summary'!$C:$C, 'Analysis-School'!L$4,'Forecast Summary'!$D:$D, 'Analysis-School'!L$2)</f>
        <v>286</v>
      </c>
      <c r="M106" s="393">
        <f t="shared" si="25"/>
        <v>-0.16374269005847952</v>
      </c>
      <c r="N106" s="394"/>
      <c r="O106" s="390" t="s">
        <v>1939</v>
      </c>
      <c r="P106" s="391">
        <f>SUMIFS('Forecast Summary'!$BA:$BA,'Forecast Summary'!$A:$A, 'Analysis-School'!$A106,'Forecast Summary'!$C:$C, 'Analysis-School'!P$4,'Forecast Summary'!$D:$D, 'Analysis-School'!P$2)</f>
        <v>460</v>
      </c>
      <c r="Q106" s="391">
        <f>SUMIFS('Forecast Summary'!$BA:$BA,'Forecast Summary'!$A:$A, 'Analysis-School'!$A106,'Forecast Summary'!$C:$C, 'Analysis-School'!Q$4,'Forecast Summary'!$D:$D, 'Analysis-School'!Q$2)</f>
        <v>458</v>
      </c>
      <c r="R106" s="391">
        <f>SUMIFS('Forecast Summary'!$BA:$BA,'Forecast Summary'!$A:$A, 'Analysis-School'!$A106,'Forecast Summary'!$C:$C, 'Analysis-School'!R$4,'Forecast Summary'!$D:$D, 'Analysis-School'!R$2)</f>
        <v>391</v>
      </c>
      <c r="S106" s="391">
        <f>SUMIFS('Forecast Summary'!$BA:$BA,'Forecast Summary'!$A:$A, 'Analysis-School'!$A106,'Forecast Summary'!$C:$C, 'Analysis-School'!S$4,'Forecast Summary'!$D:$D, 'Analysis-School'!S$2)</f>
        <v>372</v>
      </c>
      <c r="T106" s="391">
        <f>SUMIFS('Forecast Summary'!$BA:$BA,'Forecast Summary'!$A:$A, 'Analysis-School'!$A106,'Forecast Summary'!$C:$C, 'Analysis-School'!T$4,'Forecast Summary'!$D:$D, 'Analysis-School'!T$2)</f>
        <v>344</v>
      </c>
      <c r="U106" s="391">
        <f>SUMIFS('Forecast Summary'!$BA:$BA,'Forecast Summary'!$A:$A, 'Analysis-School'!$A106,'Forecast Summary'!$C:$C, 'Analysis-School'!U$4,'Forecast Summary'!$D:$D, 'Analysis-School'!U$2)</f>
        <v>348</v>
      </c>
      <c r="V106" s="391">
        <v>330.59999999999997</v>
      </c>
      <c r="W106" s="391">
        <f>SUMIFS('Forecast Summary'!$BA:$BA,'Forecast Summary'!$A:$A, 'Analysis-School'!$A106,'Forecast Summary'!$C:$C, 'Analysis-School'!W$4,'Forecast Summary'!$D:$D, 'Analysis-School'!W$2)</f>
        <v>353</v>
      </c>
      <c r="X106" s="391">
        <v>314.06999999999994</v>
      </c>
      <c r="Y106" s="392">
        <f>SUMIFS('Forecast Summary'!$BA:$BA,'Forecast Summary'!$A:$A, 'Analysis-School'!$A106,'Forecast Summary'!$C:$C, 'Analysis-School'!Y$4,'Forecast Summary'!$D:$D, 'Analysis-School'!Y$2)</f>
        <v>354</v>
      </c>
      <c r="Z106" s="393">
        <f t="shared" si="24"/>
        <v>1.7241379310344751E-2</v>
      </c>
      <c r="AA106" s="394"/>
      <c r="AB106" s="390" t="s">
        <v>1939</v>
      </c>
      <c r="AC106" s="391">
        <f>SUMIFS('Forecast Summary'!$BM:$BM,'Forecast Summary'!$A:$A, 'Analysis-School'!$A106,'Forecast Summary'!$C:$C, 'Analysis-School'!AC$4,'Forecast Summary'!$D:$D, 'Analysis-School'!AC$2)</f>
        <v>0</v>
      </c>
      <c r="AD106" s="391">
        <f>SUMIFS('Forecast Summary'!$BM:$BM,'Forecast Summary'!$A:$A, 'Analysis-School'!$A106,'Forecast Summary'!$C:$C, 'Analysis-School'!AD$4,'Forecast Summary'!$D:$D, 'Analysis-School'!AD$2)</f>
        <v>0</v>
      </c>
      <c r="AE106" s="391">
        <f>SUMIFS('Forecast Summary'!$BM:$BM,'Forecast Summary'!$A:$A, 'Analysis-School'!$A106,'Forecast Summary'!$C:$C, 'Analysis-School'!AE$4,'Forecast Summary'!$D:$D, 'Analysis-School'!AE$2)</f>
        <v>0</v>
      </c>
      <c r="AF106" s="391">
        <f>SUMIFS('Forecast Summary'!$BM:$BM,'Forecast Summary'!$A:$A, 'Analysis-School'!$A106,'Forecast Summary'!$C:$C, 'Analysis-School'!AF$4,'Forecast Summary'!$D:$D, 'Analysis-School'!AF$2)</f>
        <v>0</v>
      </c>
      <c r="AG106" s="391">
        <f>SUMIFS('Forecast Summary'!$BM:$BM,'Forecast Summary'!$A:$A, 'Analysis-School'!$A106,'Forecast Summary'!$C:$C, 'Analysis-School'!AG$4,'Forecast Summary'!$D:$D, 'Analysis-School'!AG$2)</f>
        <v>0</v>
      </c>
      <c r="AH106" s="391">
        <f>SUMIFS('Forecast Summary'!$BM:$BM,'Forecast Summary'!$A:$A, 'Analysis-School'!$A106,'Forecast Summary'!$C:$C, 'Analysis-School'!AH$4,'Forecast Summary'!$D:$D, 'Analysis-School'!AH$2)</f>
        <v>0</v>
      </c>
      <c r="AI106" s="391">
        <v>0</v>
      </c>
      <c r="AJ106" s="391">
        <f>SUMIFS('Forecast Summary'!$BM:$BM,'Forecast Summary'!$A:$A, 'Analysis-School'!$A106,'Forecast Summary'!$C:$C, 'Analysis-School'!AJ$4,'Forecast Summary'!$D:$D, 'Analysis-School'!AJ$2)</f>
        <v>0</v>
      </c>
      <c r="AK106" s="391">
        <v>0</v>
      </c>
      <c r="AL106" s="392">
        <f>SUMIFS('Forecast Summary'!$BM:$BM,'Forecast Summary'!$A:$A, 'Analysis-School'!$A106,'Forecast Summary'!$C:$C, 'Analysis-School'!AL$4,'Forecast Summary'!$D:$D, 'Analysis-School'!AL$2)</f>
        <v>0</v>
      </c>
      <c r="AM106" s="393" t="str">
        <f t="shared" si="26"/>
        <v>NA</v>
      </c>
    </row>
    <row r="107" spans="1:39">
      <c r="A107" s="18" t="s">
        <v>141</v>
      </c>
      <c r="B107" s="395" t="s">
        <v>1913</v>
      </c>
      <c r="C107" s="396">
        <f>SUMIFS('Forecast Summary'!$AC:$AC,'Forecast Summary'!$A:$A, 'Analysis-School'!$A107,'Forecast Summary'!$C:$C, 'Analysis-School'!C$4,'Forecast Summary'!$D:$D, 'Analysis-School'!C$2)</f>
        <v>266</v>
      </c>
      <c r="D107" s="396">
        <f>SUMIFS('Forecast Summary'!$AC:$AC,'Forecast Summary'!$A:$A, 'Analysis-School'!$A107,'Forecast Summary'!$C:$C, 'Analysis-School'!D$4,'Forecast Summary'!$D:$D, 'Analysis-School'!D$2)</f>
        <v>277</v>
      </c>
      <c r="E107" s="396">
        <f>SUMIFS('Forecast Summary'!$AC:$AC,'Forecast Summary'!$A:$A, 'Analysis-School'!$A107,'Forecast Summary'!$C:$C, 'Analysis-School'!E$4,'Forecast Summary'!$D:$D, 'Analysis-School'!E$2)</f>
        <v>202</v>
      </c>
      <c r="F107" s="396">
        <f>SUMIFS('Forecast Summary'!$AC:$AC,'Forecast Summary'!$A:$A, 'Analysis-School'!$A107,'Forecast Summary'!$C:$C, 'Analysis-School'!F$4,'Forecast Summary'!$D:$D, 'Analysis-School'!F$2)</f>
        <v>270</v>
      </c>
      <c r="G107" s="396">
        <f>SUMIFS('Forecast Summary'!$AC:$AC,'Forecast Summary'!$A:$A, 'Analysis-School'!$A107,'Forecast Summary'!$C:$C, 'Analysis-School'!G$4,'Forecast Summary'!$D:$D, 'Analysis-School'!G$2)</f>
        <v>252</v>
      </c>
      <c r="H107" s="396">
        <f>SUMIFS('Forecast Summary'!$AC:$AC,'Forecast Summary'!$A:$A, 'Analysis-School'!$A107,'Forecast Summary'!$C:$C, 'Analysis-School'!H$4,'Forecast Summary'!$D:$D, 'Analysis-School'!H$2)</f>
        <v>213</v>
      </c>
      <c r="I107" s="396">
        <v>219.31400121650415</v>
      </c>
      <c r="J107" s="396">
        <f>SUMIFS('Forecast Summary'!$AC:$AC,'Forecast Summary'!$A:$A, 'Analysis-School'!$A107,'Forecast Summary'!$C:$C, 'Analysis-School'!J$4,'Forecast Summary'!$D:$D, 'Analysis-School'!J$2)</f>
        <v>275</v>
      </c>
      <c r="K107" s="396">
        <v>211.53309356100451</v>
      </c>
      <c r="L107" s="397">
        <f>SUMIFS('Forecast Summary'!$AC:$AC,'Forecast Summary'!$A:$A, 'Analysis-School'!$A107,'Forecast Summary'!$C:$C, 'Analysis-School'!L$4,'Forecast Summary'!$D:$D, 'Analysis-School'!L$2)</f>
        <v>261.25</v>
      </c>
      <c r="M107" s="398">
        <f t="shared" si="25"/>
        <v>0.22652582159624424</v>
      </c>
      <c r="O107" s="395" t="s">
        <v>1913</v>
      </c>
      <c r="P107" s="396">
        <f>SUMIFS('Forecast Summary'!$BA:$BA,'Forecast Summary'!$A:$A, 'Analysis-School'!$A107,'Forecast Summary'!$C:$C, 'Analysis-School'!P$4,'Forecast Summary'!$D:$D, 'Analysis-School'!P$2)</f>
        <v>729</v>
      </c>
      <c r="Q107" s="396">
        <f>SUMIFS('Forecast Summary'!$BA:$BA,'Forecast Summary'!$A:$A, 'Analysis-School'!$A107,'Forecast Summary'!$C:$C, 'Analysis-School'!Q$4,'Forecast Summary'!$D:$D, 'Analysis-School'!Q$2)</f>
        <v>750</v>
      </c>
      <c r="R107" s="396">
        <f>SUMIFS('Forecast Summary'!$BA:$BA,'Forecast Summary'!$A:$A, 'Analysis-School'!$A107,'Forecast Summary'!$C:$C, 'Analysis-School'!R$4,'Forecast Summary'!$D:$D, 'Analysis-School'!R$2)</f>
        <v>856</v>
      </c>
      <c r="S107" s="396">
        <f>SUMIFS('Forecast Summary'!$BA:$BA,'Forecast Summary'!$A:$A, 'Analysis-School'!$A107,'Forecast Summary'!$C:$C, 'Analysis-School'!S$4,'Forecast Summary'!$D:$D, 'Analysis-School'!S$2)</f>
        <v>624</v>
      </c>
      <c r="T107" s="396">
        <f>SUMIFS('Forecast Summary'!$BA:$BA,'Forecast Summary'!$A:$A, 'Analysis-School'!$A107,'Forecast Summary'!$C:$C, 'Analysis-School'!T$4,'Forecast Summary'!$D:$D, 'Analysis-School'!T$2)</f>
        <v>711</v>
      </c>
      <c r="U107" s="396">
        <f>SUMIFS('Forecast Summary'!$BA:$BA,'Forecast Summary'!$A:$A, 'Analysis-School'!$A107,'Forecast Summary'!$C:$C, 'Analysis-School'!U$4,'Forecast Summary'!$D:$D, 'Analysis-School'!U$2)</f>
        <v>793</v>
      </c>
      <c r="V107" s="396">
        <v>753.34999999999991</v>
      </c>
      <c r="W107" s="396">
        <f>SUMIFS('Forecast Summary'!$BA:$BA,'Forecast Summary'!$A:$A, 'Analysis-School'!$A107,'Forecast Summary'!$C:$C, 'Analysis-School'!W$4,'Forecast Summary'!$D:$D, 'Analysis-School'!W$2)</f>
        <v>897</v>
      </c>
      <c r="X107" s="396">
        <v>715.68249999999989</v>
      </c>
      <c r="Y107" s="397">
        <f>SUMIFS('Forecast Summary'!$BA:$BA,'Forecast Summary'!$A:$A, 'Analysis-School'!$A107,'Forecast Summary'!$C:$C, 'Analysis-School'!Y$4,'Forecast Summary'!$D:$D, 'Analysis-School'!Y$2)</f>
        <v>852.15</v>
      </c>
      <c r="Z107" s="398">
        <f t="shared" si="24"/>
        <v>7.459016393442619E-2</v>
      </c>
      <c r="AB107" s="395" t="s">
        <v>1913</v>
      </c>
      <c r="AC107" s="396">
        <f>SUMIFS('Forecast Summary'!$BM:$BM,'Forecast Summary'!$A:$A, 'Analysis-School'!$A107,'Forecast Summary'!$C:$C, 'Analysis-School'!AC$4,'Forecast Summary'!$D:$D, 'Analysis-School'!AC$2)</f>
        <v>0</v>
      </c>
      <c r="AD107" s="396">
        <f>SUMIFS('Forecast Summary'!$BM:$BM,'Forecast Summary'!$A:$A, 'Analysis-School'!$A107,'Forecast Summary'!$C:$C, 'Analysis-School'!AD$4,'Forecast Summary'!$D:$D, 'Analysis-School'!AD$2)</f>
        <v>0</v>
      </c>
      <c r="AE107" s="396">
        <f>SUMIFS('Forecast Summary'!$BM:$BM,'Forecast Summary'!$A:$A, 'Analysis-School'!$A107,'Forecast Summary'!$C:$C, 'Analysis-School'!AE$4,'Forecast Summary'!$D:$D, 'Analysis-School'!AE$2)</f>
        <v>0</v>
      </c>
      <c r="AF107" s="396">
        <f>SUMIFS('Forecast Summary'!$BM:$BM,'Forecast Summary'!$A:$A, 'Analysis-School'!$A107,'Forecast Summary'!$C:$C, 'Analysis-School'!AF$4,'Forecast Summary'!$D:$D, 'Analysis-School'!AF$2)</f>
        <v>5</v>
      </c>
      <c r="AG107" s="396">
        <f>SUMIFS('Forecast Summary'!$BM:$BM,'Forecast Summary'!$A:$A, 'Analysis-School'!$A107,'Forecast Summary'!$C:$C, 'Analysis-School'!AG$4,'Forecast Summary'!$D:$D, 'Analysis-School'!AG$2)</f>
        <v>13</v>
      </c>
      <c r="AH107" s="396">
        <f>SUMIFS('Forecast Summary'!$BM:$BM,'Forecast Summary'!$A:$A, 'Analysis-School'!$A107,'Forecast Summary'!$C:$C, 'Analysis-School'!AH$4,'Forecast Summary'!$D:$D, 'Analysis-School'!AH$2)</f>
        <v>41</v>
      </c>
      <c r="AI107" s="396">
        <v>45.1</v>
      </c>
      <c r="AJ107" s="396">
        <f>SUMIFS('Forecast Summary'!$BM:$BM,'Forecast Summary'!$A:$A, 'Analysis-School'!$A107,'Forecast Summary'!$C:$C, 'Analysis-School'!AJ$4,'Forecast Summary'!$D:$D, 'Analysis-School'!AJ$2)</f>
        <v>64</v>
      </c>
      <c r="AK107" s="396">
        <v>49.610000000000007</v>
      </c>
      <c r="AL107" s="397">
        <f>SUMIFS('Forecast Summary'!$BM:$BM,'Forecast Summary'!$A:$A, 'Analysis-School'!$A107,'Forecast Summary'!$C:$C, 'Analysis-School'!AL$4,'Forecast Summary'!$D:$D, 'Analysis-School'!AL$2)</f>
        <v>64</v>
      </c>
      <c r="AM107" s="398">
        <f t="shared" si="26"/>
        <v>0.56097560975609762</v>
      </c>
    </row>
    <row r="108" spans="1:39">
      <c r="A108" s="18" t="s">
        <v>143</v>
      </c>
      <c r="B108" s="390" t="s">
        <v>1914</v>
      </c>
      <c r="C108" s="391">
        <f>SUMIFS('Forecast Summary'!$AC:$AC,'Forecast Summary'!$A:$A, 'Analysis-School'!$A108,'Forecast Summary'!$C:$C, 'Analysis-School'!C$4,'Forecast Summary'!$D:$D, 'Analysis-School'!C$2)</f>
        <v>130</v>
      </c>
      <c r="D108" s="391">
        <f>SUMIFS('Forecast Summary'!$AC:$AC,'Forecast Summary'!$A:$A, 'Analysis-School'!$A108,'Forecast Summary'!$C:$C, 'Analysis-School'!D$4,'Forecast Summary'!$D:$D, 'Analysis-School'!D$2)</f>
        <v>164</v>
      </c>
      <c r="E108" s="391">
        <f>SUMIFS('Forecast Summary'!$AC:$AC,'Forecast Summary'!$A:$A, 'Analysis-School'!$A108,'Forecast Summary'!$C:$C, 'Analysis-School'!E$4,'Forecast Summary'!$D:$D, 'Analysis-School'!E$2)</f>
        <v>99</v>
      </c>
      <c r="F108" s="391">
        <f>SUMIFS('Forecast Summary'!$AC:$AC,'Forecast Summary'!$A:$A, 'Analysis-School'!$A108,'Forecast Summary'!$C:$C, 'Analysis-School'!F$4,'Forecast Summary'!$D:$D, 'Analysis-School'!F$2)</f>
        <v>117</v>
      </c>
      <c r="G108" s="391">
        <f>SUMIFS('Forecast Summary'!$AC:$AC,'Forecast Summary'!$A:$A, 'Analysis-School'!$A108,'Forecast Summary'!$C:$C, 'Analysis-School'!G$4,'Forecast Summary'!$D:$D, 'Analysis-School'!G$2)</f>
        <v>135</v>
      </c>
      <c r="H108" s="391">
        <f>SUMIFS('Forecast Summary'!$AC:$AC,'Forecast Summary'!$A:$A, 'Analysis-School'!$A108,'Forecast Summary'!$C:$C, 'Analysis-School'!H$4,'Forecast Summary'!$D:$D, 'Analysis-School'!H$2)</f>
        <v>157</v>
      </c>
      <c r="I108" s="391">
        <v>149.15</v>
      </c>
      <c r="J108" s="391">
        <f>SUMIFS('Forecast Summary'!$AC:$AC,'Forecast Summary'!$A:$A, 'Analysis-School'!$A108,'Forecast Summary'!$C:$C, 'Analysis-School'!J$4,'Forecast Summary'!$D:$D, 'Analysis-School'!J$2)</f>
        <v>126</v>
      </c>
      <c r="K108" s="391">
        <v>143.93552965886511</v>
      </c>
      <c r="L108" s="392">
        <f>SUMIFS('Forecast Summary'!$AC:$AC,'Forecast Summary'!$A:$A, 'Analysis-School'!$A108,'Forecast Summary'!$C:$C, 'Analysis-School'!L$4,'Forecast Summary'!$D:$D, 'Analysis-School'!L$2)</f>
        <v>133</v>
      </c>
      <c r="M108" s="393">
        <f t="shared" si="25"/>
        <v>-0.15286624203821653</v>
      </c>
      <c r="N108" s="394"/>
      <c r="O108" s="390" t="s">
        <v>1914</v>
      </c>
      <c r="P108" s="391">
        <f>SUMIFS('Forecast Summary'!$BA:$BA,'Forecast Summary'!$A:$A, 'Analysis-School'!$A108,'Forecast Summary'!$C:$C, 'Analysis-School'!P$4,'Forecast Summary'!$D:$D, 'Analysis-School'!P$2)</f>
        <v>236</v>
      </c>
      <c r="Q108" s="391">
        <f>SUMIFS('Forecast Summary'!$BA:$BA,'Forecast Summary'!$A:$A, 'Analysis-School'!$A108,'Forecast Summary'!$C:$C, 'Analysis-School'!Q$4,'Forecast Summary'!$D:$D, 'Analysis-School'!Q$2)</f>
        <v>211</v>
      </c>
      <c r="R108" s="391">
        <f>SUMIFS('Forecast Summary'!$BA:$BA,'Forecast Summary'!$A:$A, 'Analysis-School'!$A108,'Forecast Summary'!$C:$C, 'Analysis-School'!R$4,'Forecast Summary'!$D:$D, 'Analysis-School'!R$2)</f>
        <v>199</v>
      </c>
      <c r="S108" s="391">
        <f>SUMIFS('Forecast Summary'!$BA:$BA,'Forecast Summary'!$A:$A, 'Analysis-School'!$A108,'Forecast Summary'!$C:$C, 'Analysis-School'!S$4,'Forecast Summary'!$D:$D, 'Analysis-School'!S$2)</f>
        <v>174</v>
      </c>
      <c r="T108" s="391">
        <f>SUMIFS('Forecast Summary'!$BA:$BA,'Forecast Summary'!$A:$A, 'Analysis-School'!$A108,'Forecast Summary'!$C:$C, 'Analysis-School'!T$4,'Forecast Summary'!$D:$D, 'Analysis-School'!T$2)</f>
        <v>204</v>
      </c>
      <c r="U108" s="391">
        <f>SUMIFS('Forecast Summary'!$BA:$BA,'Forecast Summary'!$A:$A, 'Analysis-School'!$A108,'Forecast Summary'!$C:$C, 'Analysis-School'!U$4,'Forecast Summary'!$D:$D, 'Analysis-School'!U$2)</f>
        <v>203</v>
      </c>
      <c r="V108" s="391">
        <v>198.06772661595519</v>
      </c>
      <c r="W108" s="391">
        <f>SUMIFS('Forecast Summary'!$BA:$BA,'Forecast Summary'!$A:$A, 'Analysis-School'!$A108,'Forecast Summary'!$C:$C, 'Analysis-School'!W$4,'Forecast Summary'!$D:$D, 'Analysis-School'!W$2)</f>
        <v>187</v>
      </c>
      <c r="X108" s="391">
        <v>193.78582032990167</v>
      </c>
      <c r="Y108" s="392">
        <f>SUMIFS('Forecast Summary'!$BA:$BA,'Forecast Summary'!$A:$A, 'Analysis-School'!$A108,'Forecast Summary'!$C:$C, 'Analysis-School'!Y$4,'Forecast Summary'!$D:$D, 'Analysis-School'!Y$2)</f>
        <v>202</v>
      </c>
      <c r="Z108" s="393">
        <f t="shared" si="24"/>
        <v>-4.9261083743842304E-3</v>
      </c>
      <c r="AA108" s="394"/>
      <c r="AB108" s="390" t="s">
        <v>1914</v>
      </c>
      <c r="AC108" s="391">
        <f>SUMIFS('Forecast Summary'!$BM:$BM,'Forecast Summary'!$A:$A, 'Analysis-School'!$A108,'Forecast Summary'!$C:$C, 'Analysis-School'!AC$4,'Forecast Summary'!$D:$D, 'Analysis-School'!AC$2)</f>
        <v>0</v>
      </c>
      <c r="AD108" s="391">
        <f>SUMIFS('Forecast Summary'!$BM:$BM,'Forecast Summary'!$A:$A, 'Analysis-School'!$A108,'Forecast Summary'!$C:$C, 'Analysis-School'!AD$4,'Forecast Summary'!$D:$D, 'Analysis-School'!AD$2)</f>
        <v>0</v>
      </c>
      <c r="AE108" s="391">
        <f>SUMIFS('Forecast Summary'!$BM:$BM,'Forecast Summary'!$A:$A, 'Analysis-School'!$A108,'Forecast Summary'!$C:$C, 'Analysis-School'!AE$4,'Forecast Summary'!$D:$D, 'Analysis-School'!AE$2)</f>
        <v>0</v>
      </c>
      <c r="AF108" s="391">
        <f>SUMIFS('Forecast Summary'!$BM:$BM,'Forecast Summary'!$A:$A, 'Analysis-School'!$A108,'Forecast Summary'!$C:$C, 'Analysis-School'!AF$4,'Forecast Summary'!$D:$D, 'Analysis-School'!AF$2)</f>
        <v>0</v>
      </c>
      <c r="AG108" s="391">
        <f>SUMIFS('Forecast Summary'!$BM:$BM,'Forecast Summary'!$A:$A, 'Analysis-School'!$A108,'Forecast Summary'!$C:$C, 'Analysis-School'!AG$4,'Forecast Summary'!$D:$D, 'Analysis-School'!AG$2)</f>
        <v>0</v>
      </c>
      <c r="AH108" s="391">
        <f>SUMIFS('Forecast Summary'!$BM:$BM,'Forecast Summary'!$A:$A, 'Analysis-School'!$A108,'Forecast Summary'!$C:$C, 'Analysis-School'!AH$4,'Forecast Summary'!$D:$D, 'Analysis-School'!AH$2)</f>
        <v>0</v>
      </c>
      <c r="AI108" s="391">
        <v>0</v>
      </c>
      <c r="AJ108" s="391">
        <f>SUMIFS('Forecast Summary'!$BM:$BM,'Forecast Summary'!$A:$A, 'Analysis-School'!$A108,'Forecast Summary'!$C:$C, 'Analysis-School'!AJ$4,'Forecast Summary'!$D:$D, 'Analysis-School'!AJ$2)</f>
        <v>0</v>
      </c>
      <c r="AK108" s="391">
        <v>0</v>
      </c>
      <c r="AL108" s="392">
        <f>SUMIFS('Forecast Summary'!$BM:$BM,'Forecast Summary'!$A:$A, 'Analysis-School'!$A108,'Forecast Summary'!$C:$C, 'Analysis-School'!AL$4,'Forecast Summary'!$D:$D, 'Analysis-School'!AL$2)</f>
        <v>0</v>
      </c>
      <c r="AM108" s="393" t="str">
        <f t="shared" si="26"/>
        <v>NA</v>
      </c>
    </row>
    <row r="109" spans="1:39">
      <c r="A109" s="18" t="s">
        <v>145</v>
      </c>
      <c r="B109" s="395" t="s">
        <v>1772</v>
      </c>
      <c r="C109" s="396">
        <f>SUMIFS('Forecast Summary'!$AC:$AC,'Forecast Summary'!$A:$A, 'Analysis-School'!$A109,'Forecast Summary'!$C:$C, 'Analysis-School'!C$4,'Forecast Summary'!$D:$D, 'Analysis-School'!C$2)</f>
        <v>342</v>
      </c>
      <c r="D109" s="396">
        <f>SUMIFS('Forecast Summary'!$AC:$AC,'Forecast Summary'!$A:$A, 'Analysis-School'!$A109,'Forecast Summary'!$C:$C, 'Analysis-School'!D$4,'Forecast Summary'!$D:$D, 'Analysis-School'!D$2)</f>
        <v>312</v>
      </c>
      <c r="E109" s="396">
        <f>SUMIFS('Forecast Summary'!$AC:$AC,'Forecast Summary'!$A:$A, 'Analysis-School'!$A109,'Forecast Summary'!$C:$C, 'Analysis-School'!E$4,'Forecast Summary'!$D:$D, 'Analysis-School'!E$2)</f>
        <v>227</v>
      </c>
      <c r="F109" s="396">
        <f>SUMIFS('Forecast Summary'!$AC:$AC,'Forecast Summary'!$A:$A, 'Analysis-School'!$A109,'Forecast Summary'!$C:$C, 'Analysis-School'!F$4,'Forecast Summary'!$D:$D, 'Analysis-School'!F$2)</f>
        <v>191</v>
      </c>
      <c r="G109" s="396">
        <f>SUMIFS('Forecast Summary'!$AC:$AC,'Forecast Summary'!$A:$A, 'Analysis-School'!$A109,'Forecast Summary'!$C:$C, 'Analysis-School'!G$4,'Forecast Summary'!$D:$D, 'Analysis-School'!G$2)</f>
        <v>359</v>
      </c>
      <c r="H109" s="396">
        <f>SUMIFS('Forecast Summary'!$AC:$AC,'Forecast Summary'!$A:$A, 'Analysis-School'!$A109,'Forecast Summary'!$C:$C, 'Analysis-School'!H$4,'Forecast Summary'!$D:$D, 'Analysis-School'!H$2)</f>
        <v>317</v>
      </c>
      <c r="I109" s="396">
        <v>315.76503412267755</v>
      </c>
      <c r="J109" s="396">
        <f>SUMIFS('Forecast Summary'!$AC:$AC,'Forecast Summary'!$A:$A, 'Analysis-School'!$A109,'Forecast Summary'!$C:$C, 'Analysis-School'!J$4,'Forecast Summary'!$D:$D, 'Analysis-School'!J$2)</f>
        <v>419</v>
      </c>
      <c r="K109" s="396">
        <v>320.36147518817438</v>
      </c>
      <c r="L109" s="397">
        <f>SUMIFS('Forecast Summary'!$AC:$AC,'Forecast Summary'!$A:$A, 'Analysis-School'!$A109,'Forecast Summary'!$C:$C, 'Analysis-School'!L$4,'Forecast Summary'!$D:$D, 'Analysis-School'!L$2)</f>
        <v>398.04999999999995</v>
      </c>
      <c r="M109" s="398">
        <f t="shared" si="25"/>
        <v>0.25567823343848572</v>
      </c>
      <c r="O109" s="395" t="s">
        <v>1772</v>
      </c>
      <c r="P109" s="396">
        <f>SUMIFS('Forecast Summary'!$BA:$BA,'Forecast Summary'!$A:$A, 'Analysis-School'!$A109,'Forecast Summary'!$C:$C, 'Analysis-School'!P$4,'Forecast Summary'!$D:$D, 'Analysis-School'!P$2)</f>
        <v>744</v>
      </c>
      <c r="Q109" s="396">
        <f>SUMIFS('Forecast Summary'!$BA:$BA,'Forecast Summary'!$A:$A, 'Analysis-School'!$A109,'Forecast Summary'!$C:$C, 'Analysis-School'!Q$4,'Forecast Summary'!$D:$D, 'Analysis-School'!Q$2)</f>
        <v>751</v>
      </c>
      <c r="R109" s="396">
        <f>SUMIFS('Forecast Summary'!$BA:$BA,'Forecast Summary'!$A:$A, 'Analysis-School'!$A109,'Forecast Summary'!$C:$C, 'Analysis-School'!R$4,'Forecast Summary'!$D:$D, 'Analysis-School'!R$2)</f>
        <v>717</v>
      </c>
      <c r="S109" s="396">
        <f>SUMIFS('Forecast Summary'!$BA:$BA,'Forecast Summary'!$A:$A, 'Analysis-School'!$A109,'Forecast Summary'!$C:$C, 'Analysis-School'!S$4,'Forecast Summary'!$D:$D, 'Analysis-School'!S$2)</f>
        <v>558</v>
      </c>
      <c r="T109" s="396">
        <f>SUMIFS('Forecast Summary'!$BA:$BA,'Forecast Summary'!$A:$A, 'Analysis-School'!$A109,'Forecast Summary'!$C:$C, 'Analysis-School'!T$4,'Forecast Summary'!$D:$D, 'Analysis-School'!T$2)</f>
        <v>635</v>
      </c>
      <c r="U109" s="396">
        <f>SUMIFS('Forecast Summary'!$BA:$BA,'Forecast Summary'!$A:$A, 'Analysis-School'!$A109,'Forecast Summary'!$C:$C, 'Analysis-School'!U$4,'Forecast Summary'!$D:$D, 'Analysis-School'!U$2)</f>
        <v>717</v>
      </c>
      <c r="V109" s="396">
        <v>681.15</v>
      </c>
      <c r="W109" s="396">
        <f>SUMIFS('Forecast Summary'!$BA:$BA,'Forecast Summary'!$A:$A, 'Analysis-School'!$A109,'Forecast Summary'!$C:$C, 'Analysis-School'!W$4,'Forecast Summary'!$D:$D, 'Analysis-School'!W$2)</f>
        <v>1125</v>
      </c>
      <c r="X109" s="396">
        <v>647.09249999999997</v>
      </c>
      <c r="Y109" s="397">
        <f>SUMIFS('Forecast Summary'!$BA:$BA,'Forecast Summary'!$A:$A, 'Analysis-School'!$A109,'Forecast Summary'!$C:$C, 'Analysis-School'!Y$4,'Forecast Summary'!$D:$D, 'Analysis-School'!Y$2)</f>
        <v>1159</v>
      </c>
      <c r="Z109" s="398">
        <f t="shared" si="24"/>
        <v>0.61645746164574611</v>
      </c>
      <c r="AB109" s="395" t="s">
        <v>1772</v>
      </c>
      <c r="AC109" s="396">
        <f>SUMIFS('Forecast Summary'!$BM:$BM,'Forecast Summary'!$A:$A, 'Analysis-School'!$A109,'Forecast Summary'!$C:$C, 'Analysis-School'!AC$4,'Forecast Summary'!$D:$D, 'Analysis-School'!AC$2)</f>
        <v>0</v>
      </c>
      <c r="AD109" s="396">
        <f>SUMIFS('Forecast Summary'!$BM:$BM,'Forecast Summary'!$A:$A, 'Analysis-School'!$A109,'Forecast Summary'!$C:$C, 'Analysis-School'!AD$4,'Forecast Summary'!$D:$D, 'Analysis-School'!AD$2)</f>
        <v>0</v>
      </c>
      <c r="AE109" s="396">
        <f>SUMIFS('Forecast Summary'!$BM:$BM,'Forecast Summary'!$A:$A, 'Analysis-School'!$A109,'Forecast Summary'!$C:$C, 'Analysis-School'!AE$4,'Forecast Summary'!$D:$D, 'Analysis-School'!AE$2)</f>
        <v>0</v>
      </c>
      <c r="AF109" s="396">
        <f>SUMIFS('Forecast Summary'!$BM:$BM,'Forecast Summary'!$A:$A, 'Analysis-School'!$A109,'Forecast Summary'!$C:$C, 'Analysis-School'!AF$4,'Forecast Summary'!$D:$D, 'Analysis-School'!AF$2)</f>
        <v>0</v>
      </c>
      <c r="AG109" s="396">
        <f>SUMIFS('Forecast Summary'!$BM:$BM,'Forecast Summary'!$A:$A, 'Analysis-School'!$A109,'Forecast Summary'!$C:$C, 'Analysis-School'!AG$4,'Forecast Summary'!$D:$D, 'Analysis-School'!AG$2)</f>
        <v>0</v>
      </c>
      <c r="AH109" s="396">
        <f>SUMIFS('Forecast Summary'!$BM:$BM,'Forecast Summary'!$A:$A, 'Analysis-School'!$A109,'Forecast Summary'!$C:$C, 'Analysis-School'!AH$4,'Forecast Summary'!$D:$D, 'Analysis-School'!AH$2)</f>
        <v>0</v>
      </c>
      <c r="AI109" s="396">
        <v>0</v>
      </c>
      <c r="AJ109" s="396">
        <f>SUMIFS('Forecast Summary'!$BM:$BM,'Forecast Summary'!$A:$A, 'Analysis-School'!$A109,'Forecast Summary'!$C:$C, 'Analysis-School'!AJ$4,'Forecast Summary'!$D:$D, 'Analysis-School'!AJ$2)</f>
        <v>0</v>
      </c>
      <c r="AK109" s="396">
        <v>0</v>
      </c>
      <c r="AL109" s="397">
        <f>SUMIFS('Forecast Summary'!$BM:$BM,'Forecast Summary'!$A:$A, 'Analysis-School'!$A109,'Forecast Summary'!$C:$C, 'Analysis-School'!AL$4,'Forecast Summary'!$D:$D, 'Analysis-School'!AL$2)</f>
        <v>0</v>
      </c>
      <c r="AM109" s="398" t="str">
        <f t="shared" si="26"/>
        <v>NA</v>
      </c>
    </row>
    <row r="110" spans="1:39" ht="15.75" thickBot="1">
      <c r="A110"/>
      <c r="B110" s="399" t="s">
        <v>2002</v>
      </c>
      <c r="C110" s="400">
        <f>SUM(C60:C109)</f>
        <v>36027</v>
      </c>
      <c r="D110" s="400">
        <f t="shared" ref="D110" si="27">SUM(D60:D109)</f>
        <v>38543</v>
      </c>
      <c r="E110" s="400">
        <f t="shared" ref="E110" si="28">SUM(E60:E109)</f>
        <v>34425</v>
      </c>
      <c r="F110" s="400">
        <f t="shared" ref="F110" si="29">SUM(F60:F109)</f>
        <v>34547</v>
      </c>
      <c r="G110" s="400">
        <f t="shared" ref="G110" si="30">SUM(G60:G109)</f>
        <v>35406</v>
      </c>
      <c r="H110" s="400">
        <f t="shared" ref="H110" si="31">SUM(H60:H109)</f>
        <v>38037</v>
      </c>
      <c r="I110" s="400">
        <v>37977.05169928442</v>
      </c>
      <c r="J110" s="400">
        <f t="shared" ref="J110:K110" si="32">SUM(J60:J109)</f>
        <v>43439</v>
      </c>
      <c r="K110" s="400">
        <f t="shared" si="32"/>
        <v>37983.140762609095</v>
      </c>
      <c r="L110" s="400">
        <f t="shared" ref="L110" si="33">SUM(L60:L109)</f>
        <v>43014.500000000007</v>
      </c>
      <c r="M110" s="401">
        <f t="shared" si="25"/>
        <v>0.13085942634802983</v>
      </c>
      <c r="N110" s="394"/>
      <c r="O110" s="399" t="s">
        <v>2002</v>
      </c>
      <c r="P110" s="400">
        <f>SUM(P60:P109)</f>
        <v>82976</v>
      </c>
      <c r="Q110" s="400">
        <f t="shared" ref="Q110" si="34">SUM(Q60:Q109)</f>
        <v>86157</v>
      </c>
      <c r="R110" s="400">
        <f t="shared" ref="R110" si="35">SUM(R60:R109)</f>
        <v>88309</v>
      </c>
      <c r="S110" s="400">
        <f t="shared" ref="S110" si="36">SUM(S60:S109)</f>
        <v>88674</v>
      </c>
      <c r="T110" s="400">
        <f t="shared" ref="T110" si="37">SUM(T60:T109)</f>
        <v>85458</v>
      </c>
      <c r="U110" s="400">
        <f t="shared" ref="U110" si="38">SUM(U60:U109)</f>
        <v>84652</v>
      </c>
      <c r="V110" s="400">
        <v>85444.534145659825</v>
      </c>
      <c r="W110" s="400">
        <f t="shared" ref="W110:X110" si="39">SUM(W60:W109)</f>
        <v>87297</v>
      </c>
      <c r="X110" s="400">
        <f t="shared" si="39"/>
        <v>85438.789511972544</v>
      </c>
      <c r="Y110" s="400">
        <f t="shared" ref="Y110" si="40">SUM(Y60:Y109)</f>
        <v>87333.9</v>
      </c>
      <c r="Z110" s="401">
        <f t="shared" si="24"/>
        <v>3.1681472381042353E-2</v>
      </c>
      <c r="AA110" s="394"/>
      <c r="AB110" s="399" t="s">
        <v>2002</v>
      </c>
      <c r="AC110" s="400">
        <f>SUM(AC60:AC109)</f>
        <v>450</v>
      </c>
      <c r="AD110" s="400">
        <f t="shared" ref="AD110" si="41">SUM(AD60:AD109)</f>
        <v>437</v>
      </c>
      <c r="AE110" s="400">
        <f t="shared" ref="AE110" si="42">SUM(AE60:AE109)</f>
        <v>639</v>
      </c>
      <c r="AF110" s="400">
        <f t="shared" ref="AF110" si="43">SUM(AF60:AF109)</f>
        <v>853</v>
      </c>
      <c r="AG110" s="400">
        <f t="shared" ref="AG110" si="44">SUM(AG60:AG109)</f>
        <v>1038</v>
      </c>
      <c r="AH110" s="400">
        <f t="shared" ref="AH110" si="45">SUM(AH60:AH109)</f>
        <v>1413</v>
      </c>
      <c r="AI110" s="400">
        <v>1618.6922569128201</v>
      </c>
      <c r="AJ110" s="400">
        <f t="shared" ref="AJ110:AK110" si="46">SUM(AJ60:AJ109)</f>
        <v>1824</v>
      </c>
      <c r="AK110" s="400">
        <f t="shared" si="46"/>
        <v>1753.3461661120352</v>
      </c>
      <c r="AL110" s="400">
        <f t="shared" ref="AL110" si="47">SUM(AL60:AL109)</f>
        <v>1815.55</v>
      </c>
      <c r="AM110" s="401">
        <f t="shared" ref="AM110" si="48">(AL110/AH110-1)</f>
        <v>0.28489030431705586</v>
      </c>
    </row>
    <row r="111" spans="1:39" ht="15">
      <c r="A111"/>
      <c r="I111" s="569">
        <f>(J110-I110)</f>
        <v>5461.9483007155795</v>
      </c>
      <c r="J111" s="382">
        <f>I111/I110</f>
        <v>0.14382233628785079</v>
      </c>
      <c r="K111" s="569">
        <f>(L110-K110)</f>
        <v>5031.3592373909123</v>
      </c>
      <c r="L111" s="382">
        <f>K111/K110</f>
        <v>0.13246295952292134</v>
      </c>
      <c r="V111" s="569">
        <f>(W110-V110)</f>
        <v>1852.4658543401747</v>
      </c>
      <c r="W111" s="382">
        <f>V111/V110</f>
        <v>2.1680331841732806E-2</v>
      </c>
      <c r="X111" s="569">
        <f>(Y110-X110)</f>
        <v>1895.1104880274506</v>
      </c>
      <c r="Y111" s="382">
        <f>X111/X110</f>
        <v>2.2180914533695362E-2</v>
      </c>
      <c r="AI111" s="569">
        <f>(AJ110-AI110)</f>
        <v>205.30774308717992</v>
      </c>
      <c r="AJ111" s="382">
        <f>AI111/AI110</f>
        <v>0.12683556260332282</v>
      </c>
      <c r="AK111" s="569">
        <f>(AL110-AK110)</f>
        <v>62.20383388796472</v>
      </c>
      <c r="AL111" s="382">
        <f>AK111/AK110</f>
        <v>3.5477212138832155E-2</v>
      </c>
    </row>
    <row r="112" spans="1:39" ht="15.75" thickBot="1">
      <c r="A112"/>
      <c r="C112" s="487" t="s">
        <v>1971</v>
      </c>
      <c r="D112" s="487" t="s">
        <v>1971</v>
      </c>
      <c r="E112" s="487" t="s">
        <v>1971</v>
      </c>
      <c r="F112" s="487" t="s">
        <v>1971</v>
      </c>
      <c r="G112" s="487" t="s">
        <v>1971</v>
      </c>
      <c r="H112" s="487" t="s">
        <v>1971</v>
      </c>
      <c r="I112" s="573">
        <f>J110-H110</f>
        <v>5402</v>
      </c>
      <c r="J112" s="574">
        <f>I112/H110</f>
        <v>0.14201961248258274</v>
      </c>
      <c r="K112" s="487"/>
      <c r="L112" s="487" t="s">
        <v>1974</v>
      </c>
      <c r="P112" s="487" t="s">
        <v>1971</v>
      </c>
      <c r="Q112" s="487" t="s">
        <v>1971</v>
      </c>
      <c r="R112" s="487" t="s">
        <v>1971</v>
      </c>
      <c r="S112" s="487" t="s">
        <v>1971</v>
      </c>
      <c r="T112" s="487" t="s">
        <v>1971</v>
      </c>
      <c r="U112" s="487" t="s">
        <v>1971</v>
      </c>
      <c r="V112" s="573">
        <f>W110-U110</f>
        <v>2645</v>
      </c>
      <c r="W112" s="574">
        <f>V112/U110</f>
        <v>3.1245570098757267E-2</v>
      </c>
      <c r="X112" s="487"/>
      <c r="Y112" s="487" t="s">
        <v>1974</v>
      </c>
      <c r="AC112" s="487" t="s">
        <v>1971</v>
      </c>
      <c r="AD112" s="487" t="s">
        <v>1971</v>
      </c>
      <c r="AE112" s="487" t="s">
        <v>1971</v>
      </c>
      <c r="AF112" s="487" t="s">
        <v>1971</v>
      </c>
      <c r="AG112" s="487" t="s">
        <v>1971</v>
      </c>
      <c r="AH112" s="487" t="s">
        <v>1971</v>
      </c>
      <c r="AI112" s="573">
        <f>AJ110-AH110</f>
        <v>411</v>
      </c>
      <c r="AJ112" s="574">
        <f>AI112/AH110</f>
        <v>0.29087048832271761</v>
      </c>
      <c r="AK112" s="487"/>
      <c r="AL112" s="487" t="s">
        <v>1974</v>
      </c>
    </row>
    <row r="113" spans="1:39" ht="43.15" customHeight="1">
      <c r="A113"/>
      <c r="B113" s="647" t="s">
        <v>20</v>
      </c>
      <c r="C113" s="648"/>
      <c r="D113" s="648"/>
      <c r="E113" s="648"/>
      <c r="F113" s="648"/>
      <c r="G113" s="648"/>
      <c r="H113" s="648"/>
      <c r="I113" s="648"/>
      <c r="J113" s="648"/>
      <c r="K113" s="648"/>
      <c r="L113" s="648"/>
      <c r="M113" s="649" t="s">
        <v>2042</v>
      </c>
      <c r="O113" s="647" t="s">
        <v>2033</v>
      </c>
      <c r="P113" s="648"/>
      <c r="Q113" s="648"/>
      <c r="R113" s="648"/>
      <c r="S113" s="648"/>
      <c r="T113" s="648"/>
      <c r="U113" s="648"/>
      <c r="V113" s="648"/>
      <c r="W113" s="648"/>
      <c r="X113" s="648"/>
      <c r="Y113" s="648"/>
      <c r="Z113" s="649" t="s">
        <v>2042</v>
      </c>
      <c r="AB113" s="647" t="s">
        <v>1981</v>
      </c>
      <c r="AC113" s="648"/>
      <c r="AD113" s="648"/>
      <c r="AE113" s="648"/>
      <c r="AF113" s="648"/>
      <c r="AG113" s="648"/>
      <c r="AH113" s="648"/>
      <c r="AI113" s="648"/>
      <c r="AJ113" s="648"/>
      <c r="AK113" s="648"/>
      <c r="AL113" s="648"/>
      <c r="AM113" s="649" t="s">
        <v>2042</v>
      </c>
    </row>
    <row r="114" spans="1:39" ht="28.5" customHeight="1">
      <c r="A114"/>
      <c r="B114" s="383" t="s">
        <v>2043</v>
      </c>
      <c r="C114" s="384">
        <v>2018</v>
      </c>
      <c r="D114" s="384">
        <v>2019</v>
      </c>
      <c r="E114" s="384">
        <v>2020</v>
      </c>
      <c r="F114" s="384">
        <v>2021</v>
      </c>
      <c r="G114" s="384">
        <v>2022</v>
      </c>
      <c r="H114" s="384">
        <v>2023</v>
      </c>
      <c r="I114" s="384" t="s">
        <v>2386</v>
      </c>
      <c r="J114" s="384">
        <v>2024</v>
      </c>
      <c r="K114" s="384" t="s">
        <v>2390</v>
      </c>
      <c r="L114" s="385">
        <v>2025</v>
      </c>
      <c r="M114" s="650"/>
      <c r="O114" s="405" t="s">
        <v>2043</v>
      </c>
      <c r="P114" s="387">
        <v>2018</v>
      </c>
      <c r="Q114" s="387">
        <v>2019</v>
      </c>
      <c r="R114" s="387">
        <v>2020</v>
      </c>
      <c r="S114" s="387">
        <v>2021</v>
      </c>
      <c r="T114" s="387">
        <v>2022</v>
      </c>
      <c r="U114" s="387">
        <v>2023</v>
      </c>
      <c r="V114" s="384" t="s">
        <v>2386</v>
      </c>
      <c r="W114" s="387">
        <v>2024</v>
      </c>
      <c r="X114" s="384" t="s">
        <v>2390</v>
      </c>
      <c r="Y114" s="388">
        <v>2025</v>
      </c>
      <c r="Z114" s="650"/>
      <c r="AB114" s="405" t="s">
        <v>2043</v>
      </c>
      <c r="AC114" s="387">
        <v>2018</v>
      </c>
      <c r="AD114" s="387">
        <v>2019</v>
      </c>
      <c r="AE114" s="387">
        <v>2020</v>
      </c>
      <c r="AF114" s="387">
        <v>2021</v>
      </c>
      <c r="AG114" s="387">
        <v>2022</v>
      </c>
      <c r="AH114" s="387">
        <v>2023</v>
      </c>
      <c r="AI114" s="384" t="s">
        <v>2386</v>
      </c>
      <c r="AJ114" s="387">
        <v>2024</v>
      </c>
      <c r="AK114" s="384" t="s">
        <v>2390</v>
      </c>
      <c r="AL114" s="388">
        <v>2025</v>
      </c>
      <c r="AM114" s="650"/>
    </row>
    <row r="115" spans="1:39">
      <c r="A115" s="18" t="s">
        <v>45</v>
      </c>
      <c r="B115" s="390" t="s">
        <v>1929</v>
      </c>
      <c r="C115" s="391">
        <f>SUMIFS('Forecast Summary'!$Q:$Q,'Forecast Summary'!$A:$A, 'Analysis-School'!$A115,'Forecast Summary'!$C:$C, 'Analysis-School'!C$4,'Forecast Summary'!$D:$D, 'Analysis-School'!C$2)</f>
        <v>0</v>
      </c>
      <c r="D115" s="391">
        <f>SUMIFS('Forecast Summary'!$Q:$Q,'Forecast Summary'!$A:$A, 'Analysis-School'!$A115,'Forecast Summary'!$C:$C, 'Analysis-School'!D$4,'Forecast Summary'!$D:$D, 'Analysis-School'!D$2)</f>
        <v>0</v>
      </c>
      <c r="E115" s="391">
        <f>SUMIFS('Forecast Summary'!$Q:$Q,'Forecast Summary'!$A:$A, 'Analysis-School'!$A115,'Forecast Summary'!$C:$C, 'Analysis-School'!E$4,'Forecast Summary'!$D:$D, 'Analysis-School'!E$2)</f>
        <v>424</v>
      </c>
      <c r="F115" s="391">
        <f>SUMIFS('Forecast Summary'!$Q:$Q,'Forecast Summary'!$A:$A, 'Analysis-School'!$A115,'Forecast Summary'!$C:$C, 'Analysis-School'!F$4,'Forecast Summary'!$D:$D, 'Analysis-School'!F$2)</f>
        <v>632</v>
      </c>
      <c r="G115" s="391">
        <f>SUMIFS('Forecast Summary'!$Q:$Q,'Forecast Summary'!$A:$A, 'Analysis-School'!$A115,'Forecast Summary'!$C:$C, 'Analysis-School'!G$4,'Forecast Summary'!$D:$D, 'Analysis-School'!G$2)</f>
        <v>605</v>
      </c>
      <c r="H115" s="391">
        <f>SUMIFS('Forecast Summary'!$Q:$Q,'Forecast Summary'!$A:$A, 'Analysis-School'!$A115,'Forecast Summary'!$C:$C, 'Analysis-School'!H$4,'Forecast Summary'!$D:$D, 'Analysis-School'!H$2)</f>
        <v>647</v>
      </c>
      <c r="I115" s="391">
        <v>711.7</v>
      </c>
      <c r="J115" s="391">
        <f>SUMIFS('Forecast Summary'!$Q:$Q,'Forecast Summary'!$A:$A, 'Analysis-School'!$A115,'Forecast Summary'!$C:$C, 'Analysis-School'!J$4,'Forecast Summary'!$D:$D, 'Analysis-School'!J$2)</f>
        <v>861</v>
      </c>
      <c r="K115" s="391">
        <v>782.87000000000012</v>
      </c>
      <c r="L115" s="391">
        <f>SUMIFS('Forecast Summary'!$Q:$Q,'Forecast Summary'!$A:$A, 'Analysis-School'!$A115,'Forecast Summary'!$C:$C, 'Analysis-School'!L$4,'Forecast Summary'!$D:$D, 'Analysis-School'!L$2)</f>
        <v>890</v>
      </c>
      <c r="M115" s="492">
        <f t="shared" ref="M115:M146" si="49">IFERROR(L115/H115-1, "NA")</f>
        <v>0.37557959814528585</v>
      </c>
      <c r="O115" s="390" t="s">
        <v>1929</v>
      </c>
      <c r="P115" s="391">
        <f>SUMIFS('Forecast Summary'!$N:$N,'Forecast Summary'!$A:$A, 'Analysis-School'!$A115,'Forecast Summary'!$C:$C, 'Analysis-School'!P$4,'Forecast Summary'!$D:$D, 'Analysis-School'!P$2)</f>
        <v>0</v>
      </c>
      <c r="Q115" s="391">
        <f>SUMIFS('Forecast Summary'!$N:$N,'Forecast Summary'!$A:$A, 'Analysis-School'!$A115,'Forecast Summary'!$C:$C, 'Analysis-School'!Q$4,'Forecast Summary'!$D:$D, 'Analysis-School'!Q$2)</f>
        <v>0</v>
      </c>
      <c r="R115" s="391">
        <f>SUMIFS('Forecast Summary'!$N:$N,'Forecast Summary'!$A:$A, 'Analysis-School'!$A115,'Forecast Summary'!$C:$C, 'Analysis-School'!R$4,'Forecast Summary'!$D:$D, 'Analysis-School'!R$2)</f>
        <v>0</v>
      </c>
      <c r="S115" s="391">
        <f>SUMIFS('Forecast Summary'!$N:$N,'Forecast Summary'!$A:$A, 'Analysis-School'!$A115,'Forecast Summary'!$C:$C, 'Analysis-School'!S$4,'Forecast Summary'!$D:$D, 'Analysis-School'!S$2)</f>
        <v>0</v>
      </c>
      <c r="T115" s="391">
        <f>SUMIFS('Forecast Summary'!$N:$N,'Forecast Summary'!$A:$A, 'Analysis-School'!$A115,'Forecast Summary'!$C:$C, 'Analysis-School'!T$4,'Forecast Summary'!$D:$D, 'Analysis-School'!T$2)</f>
        <v>0</v>
      </c>
      <c r="U115" s="391">
        <f>SUMIFS('Forecast Summary'!$N:$N,'Forecast Summary'!$A:$A, 'Analysis-School'!$A115,'Forecast Summary'!$C:$C, 'Analysis-School'!U$4,'Forecast Summary'!$D:$D, 'Analysis-School'!U$2)</f>
        <v>388</v>
      </c>
      <c r="V115" s="391">
        <v>426.8</v>
      </c>
      <c r="W115" s="391">
        <f>SUMIFS('Forecast Summary'!$N:$N,'Forecast Summary'!$A:$A, 'Analysis-School'!$A115,'Forecast Summary'!$C:$C, 'Analysis-School'!W$4,'Forecast Summary'!$D:$D, 'Analysis-School'!W$2)</f>
        <v>514</v>
      </c>
      <c r="X115" s="391">
        <v>469.48000000000008</v>
      </c>
      <c r="Y115" s="391">
        <f>SUMIFS('Forecast Summary'!$N:$N,'Forecast Summary'!$A:$A, 'Analysis-School'!$A115,'Forecast Summary'!$C:$C, 'Analysis-School'!Y$4,'Forecast Summary'!$D:$D, 'Analysis-School'!Y$2)</f>
        <v>514</v>
      </c>
      <c r="Z115" s="493">
        <f t="shared" ref="Z115:Z165" si="50">(Y115/U115-1)</f>
        <v>0.32474226804123707</v>
      </c>
      <c r="AB115" s="390" t="s">
        <v>1929</v>
      </c>
      <c r="AC115" s="391">
        <f>SUMIFS('Forecast Summary'!$AO:$AO,'Forecast Summary'!$A:$A, 'Analysis-School'!$A115,'Forecast Summary'!$C:$C, 'Analysis-School'!AC$4,'Forecast Summary'!$D:$D, 'Analysis-School'!AC$2)</f>
        <v>3</v>
      </c>
      <c r="AD115" s="391">
        <f>SUMIFS('Forecast Summary'!$AO:$AO,'Forecast Summary'!$A:$A, 'Analysis-School'!$A115,'Forecast Summary'!$C:$C, 'Analysis-School'!AD$4,'Forecast Summary'!$D:$D, 'Analysis-School'!AD$2)</f>
        <v>8</v>
      </c>
      <c r="AE115" s="391">
        <f>SUMIFS('Forecast Summary'!$AO:$AO,'Forecast Summary'!$A:$A, 'Analysis-School'!$A115,'Forecast Summary'!$C:$C, 'Analysis-School'!AE$4,'Forecast Summary'!$D:$D, 'Analysis-School'!AE$2)</f>
        <v>8</v>
      </c>
      <c r="AF115" s="391">
        <f>SUMIFS('Forecast Summary'!$AO:$AO,'Forecast Summary'!$A:$A, 'Analysis-School'!$A115,'Forecast Summary'!$C:$C, 'Analysis-School'!AF$4,'Forecast Summary'!$D:$D, 'Analysis-School'!AF$2)</f>
        <v>11</v>
      </c>
      <c r="AG115" s="391">
        <f>SUMIFS('Forecast Summary'!$AO:$AO,'Forecast Summary'!$A:$A, 'Analysis-School'!$A115,'Forecast Summary'!$C:$C, 'Analysis-School'!AG$4,'Forecast Summary'!$D:$D, 'Analysis-School'!AG$2)</f>
        <v>16</v>
      </c>
      <c r="AH115" s="391">
        <f>SUMIFS('Forecast Summary'!$AO:$AO,'Forecast Summary'!$A:$A, 'Analysis-School'!$A115,'Forecast Summary'!$C:$C, 'Analysis-School'!AH$4,'Forecast Summary'!$D:$D, 'Analysis-School'!AH$2)</f>
        <v>13</v>
      </c>
      <c r="AI115" s="391">
        <v>14.3</v>
      </c>
      <c r="AJ115" s="391">
        <f>SUMIFS('Forecast Summary'!$AO:$AO,'Forecast Summary'!$A:$A, 'Analysis-School'!$A115,'Forecast Summary'!$C:$C, 'Analysis-School'!AJ$4,'Forecast Summary'!$D:$D, 'Analysis-School'!AJ$2)</f>
        <v>11</v>
      </c>
      <c r="AK115" s="391">
        <v>15.730000000000002</v>
      </c>
      <c r="AL115" s="391">
        <f>SUMIFS('Forecast Summary'!$AO:$AO,'Forecast Summary'!$A:$A, 'Analysis-School'!$A115,'Forecast Summary'!$C:$C, 'Analysis-School'!AL$4,'Forecast Summary'!$D:$D, 'Analysis-School'!AL$2)</f>
        <v>11</v>
      </c>
      <c r="AM115" s="492">
        <f t="shared" ref="AM115:AM146" si="51">IFERROR(AL115/AH115-1, "NA")</f>
        <v>-0.15384615384615385</v>
      </c>
    </row>
    <row r="116" spans="1:39">
      <c r="A116" s="18" t="s">
        <v>48</v>
      </c>
      <c r="B116" s="395" t="s">
        <v>1886</v>
      </c>
      <c r="C116" s="396">
        <f>SUMIFS('Forecast Summary'!$Q:$Q,'Forecast Summary'!$A:$A, 'Analysis-School'!$A116,'Forecast Summary'!$C:$C, 'Analysis-School'!C$4,'Forecast Summary'!$D:$D, 'Analysis-School'!C$2)</f>
        <v>0</v>
      </c>
      <c r="D116" s="396">
        <f>SUMIFS('Forecast Summary'!$Q:$Q,'Forecast Summary'!$A:$A, 'Analysis-School'!$A116,'Forecast Summary'!$C:$C, 'Analysis-School'!D$4,'Forecast Summary'!$D:$D, 'Analysis-School'!D$2)</f>
        <v>0</v>
      </c>
      <c r="E116" s="396">
        <f>SUMIFS('Forecast Summary'!$Q:$Q,'Forecast Summary'!$A:$A, 'Analysis-School'!$A116,'Forecast Summary'!$C:$C, 'Analysis-School'!E$4,'Forecast Summary'!$D:$D, 'Analysis-School'!E$2)</f>
        <v>77</v>
      </c>
      <c r="F116" s="396">
        <f>SUMIFS('Forecast Summary'!$Q:$Q,'Forecast Summary'!$A:$A, 'Analysis-School'!$A116,'Forecast Summary'!$C:$C, 'Analysis-School'!F$4,'Forecast Summary'!$D:$D, 'Analysis-School'!F$2)</f>
        <v>110</v>
      </c>
      <c r="G116" s="396">
        <f>SUMIFS('Forecast Summary'!$Q:$Q,'Forecast Summary'!$A:$A, 'Analysis-School'!$A116,'Forecast Summary'!$C:$C, 'Analysis-School'!G$4,'Forecast Summary'!$D:$D, 'Analysis-School'!G$2)</f>
        <v>81</v>
      </c>
      <c r="H116" s="396">
        <f>SUMIFS('Forecast Summary'!$Q:$Q,'Forecast Summary'!$A:$A, 'Analysis-School'!$A116,'Forecast Summary'!$C:$C, 'Analysis-School'!H$4,'Forecast Summary'!$D:$D, 'Analysis-School'!H$2)</f>
        <v>65</v>
      </c>
      <c r="I116" s="396">
        <v>66.614682524178562</v>
      </c>
      <c r="J116" s="396">
        <f>SUMIFS('Forecast Summary'!$Q:$Q,'Forecast Summary'!$A:$A, 'Analysis-School'!$A116,'Forecast Summary'!$C:$C, 'Analysis-School'!J$4,'Forecast Summary'!$D:$D, 'Analysis-School'!J$2)</f>
        <v>72</v>
      </c>
      <c r="K116" s="396">
        <v>64.029191144785713</v>
      </c>
      <c r="L116" s="397">
        <f>SUMIFS('Forecast Summary'!$Q:$Q,'Forecast Summary'!$A:$A, 'Analysis-School'!$A116,'Forecast Summary'!$C:$C, 'Analysis-School'!L$4,'Forecast Summary'!$D:$D, 'Analysis-School'!L$2)</f>
        <v>79.2</v>
      </c>
      <c r="M116" s="491">
        <f t="shared" si="49"/>
        <v>0.21846153846153848</v>
      </c>
      <c r="O116" s="395" t="s">
        <v>1886</v>
      </c>
      <c r="P116" s="396">
        <f>SUMIFS('Forecast Summary'!$N:$N,'Forecast Summary'!$A:$A, 'Analysis-School'!$A116,'Forecast Summary'!$C:$C, 'Analysis-School'!P$4,'Forecast Summary'!$D:$D, 'Analysis-School'!P$2)</f>
        <v>0</v>
      </c>
      <c r="Q116" s="396">
        <f>SUMIFS('Forecast Summary'!$N:$N,'Forecast Summary'!$A:$A, 'Analysis-School'!$A116,'Forecast Summary'!$C:$C, 'Analysis-School'!Q$4,'Forecast Summary'!$D:$D, 'Analysis-School'!Q$2)</f>
        <v>0</v>
      </c>
      <c r="R116" s="396">
        <f>SUMIFS('Forecast Summary'!$N:$N,'Forecast Summary'!$A:$A, 'Analysis-School'!$A116,'Forecast Summary'!$C:$C, 'Analysis-School'!R$4,'Forecast Summary'!$D:$D, 'Analysis-School'!R$2)</f>
        <v>18</v>
      </c>
      <c r="S116" s="396">
        <f>SUMIFS('Forecast Summary'!$N:$N,'Forecast Summary'!$A:$A, 'Analysis-School'!$A116,'Forecast Summary'!$C:$C, 'Analysis-School'!S$4,'Forecast Summary'!$D:$D, 'Analysis-School'!S$2)</f>
        <v>16</v>
      </c>
      <c r="T116" s="396">
        <f>SUMIFS('Forecast Summary'!$N:$N,'Forecast Summary'!$A:$A, 'Analysis-School'!$A116,'Forecast Summary'!$C:$C, 'Analysis-School'!T$4,'Forecast Summary'!$D:$D, 'Analysis-School'!T$2)</f>
        <v>0</v>
      </c>
      <c r="U116" s="396">
        <f>SUMIFS('Forecast Summary'!$N:$N,'Forecast Summary'!$A:$A, 'Analysis-School'!$A116,'Forecast Summary'!$C:$C, 'Analysis-School'!U$4,'Forecast Summary'!$D:$D, 'Analysis-School'!U$2)</f>
        <v>72</v>
      </c>
      <c r="V116" s="396">
        <v>72.273538553142856</v>
      </c>
      <c r="W116" s="396">
        <f>SUMIFS('Forecast Summary'!$N:$N,'Forecast Summary'!$A:$A, 'Analysis-School'!$A116,'Forecast Summary'!$C:$C, 'Analysis-School'!W$4,'Forecast Summary'!$D:$D, 'Analysis-School'!W$2)</f>
        <v>12</v>
      </c>
      <c r="X116" s="396">
        <v>79.500892408457148</v>
      </c>
      <c r="Y116" s="397">
        <f>SUMIFS('Forecast Summary'!$N:$N,'Forecast Summary'!$A:$A, 'Analysis-School'!$A116,'Forecast Summary'!$C:$C, 'Analysis-School'!Y$4,'Forecast Summary'!$D:$D, 'Analysis-School'!Y$2)</f>
        <v>13.200000000000001</v>
      </c>
      <c r="Z116" s="491">
        <f t="shared" si="50"/>
        <v>-0.81666666666666665</v>
      </c>
      <c r="AB116" s="395" t="s">
        <v>1886</v>
      </c>
      <c r="AC116" s="396">
        <f>SUMIFS('Forecast Summary'!$AO:$AO,'Forecast Summary'!$A:$A, 'Analysis-School'!$A116,'Forecast Summary'!$C:$C, 'Analysis-School'!AC$4,'Forecast Summary'!$D:$D, 'Analysis-School'!AC$2)</f>
        <v>7</v>
      </c>
      <c r="AD116" s="396">
        <f>SUMIFS('Forecast Summary'!$AO:$AO,'Forecast Summary'!$A:$A, 'Analysis-School'!$A116,'Forecast Summary'!$C:$C, 'Analysis-School'!AD$4,'Forecast Summary'!$D:$D, 'Analysis-School'!AD$2)</f>
        <v>7</v>
      </c>
      <c r="AE116" s="396">
        <f>SUMIFS('Forecast Summary'!$AO:$AO,'Forecast Summary'!$A:$A, 'Analysis-School'!$A116,'Forecast Summary'!$C:$C, 'Analysis-School'!AE$4,'Forecast Summary'!$D:$D, 'Analysis-School'!AE$2)</f>
        <v>5</v>
      </c>
      <c r="AF116" s="396">
        <f>SUMIFS('Forecast Summary'!$AO:$AO,'Forecast Summary'!$A:$A, 'Analysis-School'!$A116,'Forecast Summary'!$C:$C, 'Analysis-School'!AF$4,'Forecast Summary'!$D:$D, 'Analysis-School'!AF$2)</f>
        <v>1</v>
      </c>
      <c r="AG116" s="396">
        <f>SUMIFS('Forecast Summary'!$AO:$AO,'Forecast Summary'!$A:$A, 'Analysis-School'!$A116,'Forecast Summary'!$C:$C, 'Analysis-School'!AG$4,'Forecast Summary'!$D:$D, 'Analysis-School'!AG$2)</f>
        <v>0</v>
      </c>
      <c r="AH116" s="396">
        <f>SUMIFS('Forecast Summary'!$AO:$AO,'Forecast Summary'!$A:$A, 'Analysis-School'!$A116,'Forecast Summary'!$C:$C, 'Analysis-School'!AH$4,'Forecast Summary'!$D:$D, 'Analysis-School'!AH$2)</f>
        <v>0</v>
      </c>
      <c r="AI116" s="495">
        <v>0</v>
      </c>
      <c r="AJ116" s="495">
        <f>SUMIFS('Forecast Summary'!$AO:$AO,'Forecast Summary'!$A:$A, 'Analysis-School'!$A116,'Forecast Summary'!$C:$C, 'Analysis-School'!AJ$4,'Forecast Summary'!$D:$D, 'Analysis-School'!AJ$2)</f>
        <v>0</v>
      </c>
      <c r="AK116" s="495">
        <v>0</v>
      </c>
      <c r="AL116" s="495">
        <f>SUMIFS('Forecast Summary'!$AO:$AO,'Forecast Summary'!$A:$A, 'Analysis-School'!$A116,'Forecast Summary'!$C:$C, 'Analysis-School'!AL$4,'Forecast Summary'!$D:$D, 'Analysis-School'!AL$2)</f>
        <v>0</v>
      </c>
      <c r="AM116" s="496" t="str">
        <f t="shared" si="51"/>
        <v>NA</v>
      </c>
    </row>
    <row r="117" spans="1:39">
      <c r="A117" s="18" t="s">
        <v>50</v>
      </c>
      <c r="B117" s="390" t="s">
        <v>1887</v>
      </c>
      <c r="C117" s="391">
        <f>SUMIFS('Forecast Summary'!$Q:$Q,'Forecast Summary'!$A:$A, 'Analysis-School'!$A117,'Forecast Summary'!$C:$C, 'Analysis-School'!C$4,'Forecast Summary'!$D:$D, 'Analysis-School'!C$2)</f>
        <v>0</v>
      </c>
      <c r="D117" s="391">
        <f>SUMIFS('Forecast Summary'!$Q:$Q,'Forecast Summary'!$A:$A, 'Analysis-School'!$A117,'Forecast Summary'!$C:$C, 'Analysis-School'!D$4,'Forecast Summary'!$D:$D, 'Analysis-School'!D$2)</f>
        <v>0</v>
      </c>
      <c r="E117" s="391">
        <f>SUMIFS('Forecast Summary'!$Q:$Q,'Forecast Summary'!$A:$A, 'Analysis-School'!$A117,'Forecast Summary'!$C:$C, 'Analysis-School'!E$4,'Forecast Summary'!$D:$D, 'Analysis-School'!E$2)</f>
        <v>79</v>
      </c>
      <c r="F117" s="391">
        <f>SUMIFS('Forecast Summary'!$Q:$Q,'Forecast Summary'!$A:$A, 'Analysis-School'!$A117,'Forecast Summary'!$C:$C, 'Analysis-School'!F$4,'Forecast Summary'!$D:$D, 'Analysis-School'!F$2)</f>
        <v>69</v>
      </c>
      <c r="G117" s="391">
        <f>SUMIFS('Forecast Summary'!$Q:$Q,'Forecast Summary'!$A:$A, 'Analysis-School'!$A117,'Forecast Summary'!$C:$C, 'Analysis-School'!G$4,'Forecast Summary'!$D:$D, 'Analysis-School'!G$2)</f>
        <v>74</v>
      </c>
      <c r="H117" s="391">
        <f>SUMIFS('Forecast Summary'!$Q:$Q,'Forecast Summary'!$A:$A, 'Analysis-School'!$A117,'Forecast Summary'!$C:$C, 'Analysis-School'!H$4,'Forecast Summary'!$D:$D, 'Analysis-School'!H$2)</f>
        <v>109</v>
      </c>
      <c r="I117" s="391">
        <v>112.40265881892856</v>
      </c>
      <c r="J117" s="391">
        <f>SUMIFS('Forecast Summary'!$Q:$Q,'Forecast Summary'!$A:$A, 'Analysis-School'!$A117,'Forecast Summary'!$C:$C, 'Analysis-School'!J$4,'Forecast Summary'!$D:$D, 'Analysis-School'!J$2)</f>
        <v>199</v>
      </c>
      <c r="K117" s="391">
        <v>122.72807022714285</v>
      </c>
      <c r="L117" s="392">
        <f>SUMIFS('Forecast Summary'!$Q:$Q,'Forecast Summary'!$A:$A, 'Analysis-School'!$A117,'Forecast Summary'!$C:$C, 'Analysis-School'!L$4,'Forecast Summary'!$D:$D, 'Analysis-School'!L$2)</f>
        <v>217</v>
      </c>
      <c r="M117" s="393">
        <f t="shared" si="49"/>
        <v>0.99082568807339455</v>
      </c>
      <c r="O117" s="390" t="s">
        <v>1887</v>
      </c>
      <c r="P117" s="391">
        <f>SUMIFS('Forecast Summary'!$N:$N,'Forecast Summary'!$A:$A, 'Analysis-School'!$A117,'Forecast Summary'!$C:$C, 'Analysis-School'!P$4,'Forecast Summary'!$D:$D, 'Analysis-School'!P$2)</f>
        <v>0</v>
      </c>
      <c r="Q117" s="391">
        <f>SUMIFS('Forecast Summary'!$N:$N,'Forecast Summary'!$A:$A, 'Analysis-School'!$A117,'Forecast Summary'!$C:$C, 'Analysis-School'!Q$4,'Forecast Summary'!$D:$D, 'Analysis-School'!Q$2)</f>
        <v>0</v>
      </c>
      <c r="R117" s="391">
        <f>SUMIFS('Forecast Summary'!$N:$N,'Forecast Summary'!$A:$A, 'Analysis-School'!$A117,'Forecast Summary'!$C:$C, 'Analysis-School'!R$4,'Forecast Summary'!$D:$D, 'Analysis-School'!R$2)</f>
        <v>125</v>
      </c>
      <c r="S117" s="391">
        <f>SUMIFS('Forecast Summary'!$N:$N,'Forecast Summary'!$A:$A, 'Analysis-School'!$A117,'Forecast Summary'!$C:$C, 'Analysis-School'!S$4,'Forecast Summary'!$D:$D, 'Analysis-School'!S$2)</f>
        <v>111</v>
      </c>
      <c r="T117" s="391">
        <f>SUMIFS('Forecast Summary'!$N:$N,'Forecast Summary'!$A:$A, 'Analysis-School'!$A117,'Forecast Summary'!$C:$C, 'Analysis-School'!T$4,'Forecast Summary'!$D:$D, 'Analysis-School'!T$2)</f>
        <v>120</v>
      </c>
      <c r="U117" s="391">
        <f>SUMIFS('Forecast Summary'!$N:$N,'Forecast Summary'!$A:$A, 'Analysis-School'!$A117,'Forecast Summary'!$C:$C, 'Analysis-School'!U$4,'Forecast Summary'!$D:$D, 'Analysis-School'!U$2)</f>
        <v>0</v>
      </c>
      <c r="V117" s="391">
        <v>0</v>
      </c>
      <c r="W117" s="391">
        <f>SUMIFS('Forecast Summary'!$N:$N,'Forecast Summary'!$A:$A, 'Analysis-School'!$A117,'Forecast Summary'!$C:$C, 'Analysis-School'!W$4,'Forecast Summary'!$D:$D, 'Analysis-School'!W$2)</f>
        <v>0</v>
      </c>
      <c r="X117" s="391">
        <v>0</v>
      </c>
      <c r="Y117" s="392">
        <f>SUMIFS('Forecast Summary'!$N:$N,'Forecast Summary'!$A:$A, 'Analysis-School'!$A117,'Forecast Summary'!$C:$C, 'Analysis-School'!Y$4,'Forecast Summary'!$D:$D, 'Analysis-School'!Y$2)</f>
        <v>1</v>
      </c>
      <c r="Z117" s="393">
        <v>0</v>
      </c>
      <c r="AB117" s="390" t="s">
        <v>1887</v>
      </c>
      <c r="AC117" s="391">
        <f>SUMIFS('Forecast Summary'!$AO:$AO,'Forecast Summary'!$A:$A, 'Analysis-School'!$A117,'Forecast Summary'!$C:$C, 'Analysis-School'!AC$4,'Forecast Summary'!$D:$D, 'Analysis-School'!AC$2)</f>
        <v>6</v>
      </c>
      <c r="AD117" s="391">
        <f>SUMIFS('Forecast Summary'!$AO:$AO,'Forecast Summary'!$A:$A, 'Analysis-School'!$A117,'Forecast Summary'!$C:$C, 'Analysis-School'!AD$4,'Forecast Summary'!$D:$D, 'Analysis-School'!AD$2)</f>
        <v>6</v>
      </c>
      <c r="AE117" s="391">
        <f>SUMIFS('Forecast Summary'!$AO:$AO,'Forecast Summary'!$A:$A, 'Analysis-School'!$A117,'Forecast Summary'!$C:$C, 'Analysis-School'!AE$4,'Forecast Summary'!$D:$D, 'Analysis-School'!AE$2)</f>
        <v>5</v>
      </c>
      <c r="AF117" s="391">
        <f>SUMIFS('Forecast Summary'!$AO:$AO,'Forecast Summary'!$A:$A, 'Analysis-School'!$A117,'Forecast Summary'!$C:$C, 'Analysis-School'!AF$4,'Forecast Summary'!$D:$D, 'Analysis-School'!AF$2)</f>
        <v>5</v>
      </c>
      <c r="AG117" s="391">
        <f>SUMIFS('Forecast Summary'!$AO:$AO,'Forecast Summary'!$A:$A, 'Analysis-School'!$A117,'Forecast Summary'!$C:$C, 'Analysis-School'!AG$4,'Forecast Summary'!$D:$D, 'Analysis-School'!AG$2)</f>
        <v>5</v>
      </c>
      <c r="AH117" s="391">
        <f>SUMIFS('Forecast Summary'!$AO:$AO,'Forecast Summary'!$A:$A, 'Analysis-School'!$A117,'Forecast Summary'!$C:$C, 'Analysis-School'!AH$4,'Forecast Summary'!$D:$D, 'Analysis-School'!AH$2)</f>
        <v>4</v>
      </c>
      <c r="AI117" s="391">
        <v>3.8</v>
      </c>
      <c r="AJ117" s="391">
        <f>SUMIFS('Forecast Summary'!$AO:$AO,'Forecast Summary'!$A:$A, 'Analysis-School'!$A117,'Forecast Summary'!$C:$C, 'Analysis-School'!AJ$4,'Forecast Summary'!$D:$D, 'Analysis-School'!AJ$2)</f>
        <v>2</v>
      </c>
      <c r="AK117" s="391">
        <v>3.61</v>
      </c>
      <c r="AL117" s="392">
        <f>SUMIFS('Forecast Summary'!$AO:$AO,'Forecast Summary'!$A:$A, 'Analysis-School'!$A117,'Forecast Summary'!$C:$C, 'Analysis-School'!AL$4,'Forecast Summary'!$D:$D, 'Analysis-School'!AL$2)</f>
        <v>2</v>
      </c>
      <c r="AM117" s="393">
        <f t="shared" si="51"/>
        <v>-0.5</v>
      </c>
    </row>
    <row r="118" spans="1:39">
      <c r="A118" s="18" t="s">
        <v>53</v>
      </c>
      <c r="B118" s="395" t="s">
        <v>1748</v>
      </c>
      <c r="C118" s="396">
        <f>SUMIFS('Forecast Summary'!$Q:$Q,'Forecast Summary'!$A:$A, 'Analysis-School'!$A118,'Forecast Summary'!$C:$C, 'Analysis-School'!C$4,'Forecast Summary'!$D:$D, 'Analysis-School'!C$2)</f>
        <v>0</v>
      </c>
      <c r="D118" s="396">
        <f>SUMIFS('Forecast Summary'!$Q:$Q,'Forecast Summary'!$A:$A, 'Analysis-School'!$A118,'Forecast Summary'!$C:$C, 'Analysis-School'!D$4,'Forecast Summary'!$D:$D, 'Analysis-School'!D$2)</f>
        <v>0</v>
      </c>
      <c r="E118" s="396">
        <f>SUMIFS('Forecast Summary'!$Q:$Q,'Forecast Summary'!$A:$A, 'Analysis-School'!$A118,'Forecast Summary'!$C:$C, 'Analysis-School'!E$4,'Forecast Summary'!$D:$D, 'Analysis-School'!E$2)</f>
        <v>59</v>
      </c>
      <c r="F118" s="396">
        <f>SUMIFS('Forecast Summary'!$Q:$Q,'Forecast Summary'!$A:$A, 'Analysis-School'!$A118,'Forecast Summary'!$C:$C, 'Analysis-School'!F$4,'Forecast Summary'!$D:$D, 'Analysis-School'!F$2)</f>
        <v>65</v>
      </c>
      <c r="G118" s="396">
        <f>SUMIFS('Forecast Summary'!$Q:$Q,'Forecast Summary'!$A:$A, 'Analysis-School'!$A118,'Forecast Summary'!$C:$C, 'Analysis-School'!G$4,'Forecast Summary'!$D:$D, 'Analysis-School'!G$2)</f>
        <v>107</v>
      </c>
      <c r="H118" s="396">
        <f>SUMIFS('Forecast Summary'!$Q:$Q,'Forecast Summary'!$A:$A, 'Analysis-School'!$A118,'Forecast Summary'!$C:$C, 'Analysis-School'!H$4,'Forecast Summary'!$D:$D, 'Analysis-School'!H$2)</f>
        <v>155</v>
      </c>
      <c r="I118" s="396">
        <v>170.5</v>
      </c>
      <c r="J118" s="396">
        <f>SUMIFS('Forecast Summary'!$Q:$Q,'Forecast Summary'!$A:$A, 'Analysis-School'!$A118,'Forecast Summary'!$C:$C, 'Analysis-School'!J$4,'Forecast Summary'!$D:$D, 'Analysis-School'!J$2)</f>
        <v>88</v>
      </c>
      <c r="K118" s="396">
        <v>187.55</v>
      </c>
      <c r="L118" s="397">
        <f>SUMIFS('Forecast Summary'!$Q:$Q,'Forecast Summary'!$A:$A, 'Analysis-School'!$A118,'Forecast Summary'!$C:$C, 'Analysis-School'!L$4,'Forecast Summary'!$D:$D, 'Analysis-School'!L$2)</f>
        <v>95</v>
      </c>
      <c r="M118" s="398">
        <f t="shared" si="49"/>
        <v>-0.38709677419354838</v>
      </c>
      <c r="O118" s="395" t="s">
        <v>1748</v>
      </c>
      <c r="P118" s="396">
        <f>SUMIFS('Forecast Summary'!$N:$N,'Forecast Summary'!$A:$A, 'Analysis-School'!$A118,'Forecast Summary'!$C:$C, 'Analysis-School'!P$4,'Forecast Summary'!$D:$D, 'Analysis-School'!P$2)</f>
        <v>0</v>
      </c>
      <c r="Q118" s="396">
        <f>SUMIFS('Forecast Summary'!$N:$N,'Forecast Summary'!$A:$A, 'Analysis-School'!$A118,'Forecast Summary'!$C:$C, 'Analysis-School'!Q$4,'Forecast Summary'!$D:$D, 'Analysis-School'!Q$2)</f>
        <v>0</v>
      </c>
      <c r="R118" s="396">
        <f>SUMIFS('Forecast Summary'!$N:$N,'Forecast Summary'!$A:$A, 'Analysis-School'!$A118,'Forecast Summary'!$C:$C, 'Analysis-School'!R$4,'Forecast Summary'!$D:$D, 'Analysis-School'!R$2)</f>
        <v>0</v>
      </c>
      <c r="S118" s="396">
        <f>SUMIFS('Forecast Summary'!$N:$N,'Forecast Summary'!$A:$A, 'Analysis-School'!$A118,'Forecast Summary'!$C:$C, 'Analysis-School'!S$4,'Forecast Summary'!$D:$D, 'Analysis-School'!S$2)</f>
        <v>0</v>
      </c>
      <c r="T118" s="396">
        <f>SUMIFS('Forecast Summary'!$N:$N,'Forecast Summary'!$A:$A, 'Analysis-School'!$A118,'Forecast Summary'!$C:$C, 'Analysis-School'!T$4,'Forecast Summary'!$D:$D, 'Analysis-School'!T$2)</f>
        <v>0</v>
      </c>
      <c r="U118" s="396">
        <f>SUMIFS('Forecast Summary'!$N:$N,'Forecast Summary'!$A:$A, 'Analysis-School'!$A118,'Forecast Summary'!$C:$C, 'Analysis-School'!U$4,'Forecast Summary'!$D:$D, 'Analysis-School'!U$2)</f>
        <v>224</v>
      </c>
      <c r="V118" s="396">
        <v>246.40000000000003</v>
      </c>
      <c r="W118" s="396">
        <f>SUMIFS('Forecast Summary'!$N:$N,'Forecast Summary'!$A:$A, 'Analysis-School'!$A118,'Forecast Summary'!$C:$C, 'Analysis-School'!W$4,'Forecast Summary'!$D:$D, 'Analysis-School'!W$2)</f>
        <v>355</v>
      </c>
      <c r="X118" s="396">
        <v>271.04000000000008</v>
      </c>
      <c r="Y118" s="397">
        <f>SUMIFS('Forecast Summary'!$N:$N,'Forecast Summary'!$A:$A, 'Analysis-School'!$A118,'Forecast Summary'!$C:$C, 'Analysis-School'!Y$4,'Forecast Summary'!$D:$D, 'Analysis-School'!Y$2)</f>
        <v>355</v>
      </c>
      <c r="Z118" s="398">
        <f t="shared" si="50"/>
        <v>0.5848214285714286</v>
      </c>
      <c r="AB118" s="395" t="s">
        <v>1748</v>
      </c>
      <c r="AC118" s="396">
        <f>SUMIFS('Forecast Summary'!$AO:$AO,'Forecast Summary'!$A:$A, 'Analysis-School'!$A118,'Forecast Summary'!$C:$C, 'Analysis-School'!AC$4,'Forecast Summary'!$D:$D, 'Analysis-School'!AC$2)</f>
        <v>0</v>
      </c>
      <c r="AD118" s="396">
        <f>SUMIFS('Forecast Summary'!$AO:$AO,'Forecast Summary'!$A:$A, 'Analysis-School'!$A118,'Forecast Summary'!$C:$C, 'Analysis-School'!AD$4,'Forecast Summary'!$D:$D, 'Analysis-School'!AD$2)</f>
        <v>0</v>
      </c>
      <c r="AE118" s="396">
        <f>SUMIFS('Forecast Summary'!$AO:$AO,'Forecast Summary'!$A:$A, 'Analysis-School'!$A118,'Forecast Summary'!$C:$C, 'Analysis-School'!AE$4,'Forecast Summary'!$D:$D, 'Analysis-School'!AE$2)</f>
        <v>0</v>
      </c>
      <c r="AF118" s="396">
        <f>SUMIFS('Forecast Summary'!$AO:$AO,'Forecast Summary'!$A:$A, 'Analysis-School'!$A118,'Forecast Summary'!$C:$C, 'Analysis-School'!AF$4,'Forecast Summary'!$D:$D, 'Analysis-School'!AF$2)</f>
        <v>0</v>
      </c>
      <c r="AG118" s="396">
        <f>SUMIFS('Forecast Summary'!$AO:$AO,'Forecast Summary'!$A:$A, 'Analysis-School'!$A118,'Forecast Summary'!$C:$C, 'Analysis-School'!AG$4,'Forecast Summary'!$D:$D, 'Analysis-School'!AG$2)</f>
        <v>0</v>
      </c>
      <c r="AH118" s="396">
        <f>SUMIFS('Forecast Summary'!$AO:$AO,'Forecast Summary'!$A:$A, 'Analysis-School'!$A118,'Forecast Summary'!$C:$C, 'Analysis-School'!AH$4,'Forecast Summary'!$D:$D, 'Analysis-School'!AH$2)</f>
        <v>0</v>
      </c>
      <c r="AI118" s="396">
        <v>0</v>
      </c>
      <c r="AJ118" s="396">
        <f>SUMIFS('Forecast Summary'!$AO:$AO,'Forecast Summary'!$A:$A, 'Analysis-School'!$A118,'Forecast Summary'!$C:$C, 'Analysis-School'!AJ$4,'Forecast Summary'!$D:$D, 'Analysis-School'!AJ$2)</f>
        <v>0</v>
      </c>
      <c r="AK118" s="396">
        <v>0</v>
      </c>
      <c r="AL118" s="397">
        <f>SUMIFS('Forecast Summary'!$AO:$AO,'Forecast Summary'!$A:$A, 'Analysis-School'!$A118,'Forecast Summary'!$C:$C, 'Analysis-School'!AL$4,'Forecast Summary'!$D:$D, 'Analysis-School'!AL$2)</f>
        <v>0</v>
      </c>
      <c r="AM118" s="398" t="str">
        <f t="shared" si="51"/>
        <v>NA</v>
      </c>
    </row>
    <row r="119" spans="1:39">
      <c r="A119" s="18" t="s">
        <v>55</v>
      </c>
      <c r="B119" s="390" t="s">
        <v>1750</v>
      </c>
      <c r="C119" s="391">
        <f>SUMIFS('Forecast Summary'!$Q:$Q,'Forecast Summary'!$A:$A, 'Analysis-School'!$A119,'Forecast Summary'!$C:$C, 'Analysis-School'!C$4,'Forecast Summary'!$D:$D, 'Analysis-School'!C$2)</f>
        <v>0</v>
      </c>
      <c r="D119" s="391">
        <f>SUMIFS('Forecast Summary'!$Q:$Q,'Forecast Summary'!$A:$A, 'Analysis-School'!$A119,'Forecast Summary'!$C:$C, 'Analysis-School'!D$4,'Forecast Summary'!$D:$D, 'Analysis-School'!D$2)</f>
        <v>0</v>
      </c>
      <c r="E119" s="391">
        <f>SUMIFS('Forecast Summary'!$Q:$Q,'Forecast Summary'!$A:$A, 'Analysis-School'!$A119,'Forecast Summary'!$C:$C, 'Analysis-School'!E$4,'Forecast Summary'!$D:$D, 'Analysis-School'!E$2)</f>
        <v>1981</v>
      </c>
      <c r="F119" s="391">
        <f>SUMIFS('Forecast Summary'!$Q:$Q,'Forecast Summary'!$A:$A, 'Analysis-School'!$A119,'Forecast Summary'!$C:$C, 'Analysis-School'!F$4,'Forecast Summary'!$D:$D, 'Analysis-School'!F$2)</f>
        <v>1109</v>
      </c>
      <c r="G119" s="391">
        <f>SUMIFS('Forecast Summary'!$Q:$Q,'Forecast Summary'!$A:$A, 'Analysis-School'!$A119,'Forecast Summary'!$C:$C, 'Analysis-School'!G$4,'Forecast Summary'!$D:$D, 'Analysis-School'!G$2)</f>
        <v>1391</v>
      </c>
      <c r="H119" s="391">
        <f>SUMIFS('Forecast Summary'!$Q:$Q,'Forecast Summary'!$A:$A, 'Analysis-School'!$A119,'Forecast Summary'!$C:$C, 'Analysis-School'!H$4,'Forecast Summary'!$D:$D, 'Analysis-School'!H$2)</f>
        <v>1393</v>
      </c>
      <c r="I119" s="391">
        <v>1323.35</v>
      </c>
      <c r="J119" s="391">
        <f>SUMIFS('Forecast Summary'!$Q:$Q,'Forecast Summary'!$A:$A, 'Analysis-School'!$A119,'Forecast Summary'!$C:$C, 'Analysis-School'!J$4,'Forecast Summary'!$D:$D, 'Analysis-School'!J$2)</f>
        <v>1558</v>
      </c>
      <c r="K119" s="391">
        <v>1257.1824999999999</v>
      </c>
      <c r="L119" s="392">
        <f>SUMIFS('Forecast Summary'!$Q:$Q,'Forecast Summary'!$A:$A, 'Analysis-School'!$A119,'Forecast Summary'!$C:$C, 'Analysis-School'!L$4,'Forecast Summary'!$D:$D, 'Analysis-School'!L$2)</f>
        <v>1505</v>
      </c>
      <c r="M119" s="393">
        <f t="shared" si="49"/>
        <v>8.040201005025116E-2</v>
      </c>
      <c r="O119" s="390" t="s">
        <v>1750</v>
      </c>
      <c r="P119" s="391">
        <f>SUMIFS('Forecast Summary'!$N:$N,'Forecast Summary'!$A:$A, 'Analysis-School'!$A119,'Forecast Summary'!$C:$C, 'Analysis-School'!P$4,'Forecast Summary'!$D:$D, 'Analysis-School'!P$2)</f>
        <v>0</v>
      </c>
      <c r="Q119" s="391">
        <f>SUMIFS('Forecast Summary'!$N:$N,'Forecast Summary'!$A:$A, 'Analysis-School'!$A119,'Forecast Summary'!$C:$C, 'Analysis-School'!Q$4,'Forecast Summary'!$D:$D, 'Analysis-School'!Q$2)</f>
        <v>0</v>
      </c>
      <c r="R119" s="391">
        <f>SUMIFS('Forecast Summary'!$N:$N,'Forecast Summary'!$A:$A, 'Analysis-School'!$A119,'Forecast Summary'!$C:$C, 'Analysis-School'!R$4,'Forecast Summary'!$D:$D, 'Analysis-School'!R$2)</f>
        <v>102</v>
      </c>
      <c r="S119" s="391">
        <f>SUMIFS('Forecast Summary'!$N:$N,'Forecast Summary'!$A:$A, 'Analysis-School'!$A119,'Forecast Summary'!$C:$C, 'Analysis-School'!S$4,'Forecast Summary'!$D:$D, 'Analysis-School'!S$2)</f>
        <v>133</v>
      </c>
      <c r="T119" s="391">
        <f>SUMIFS('Forecast Summary'!$N:$N,'Forecast Summary'!$A:$A, 'Analysis-School'!$A119,'Forecast Summary'!$C:$C, 'Analysis-School'!T$4,'Forecast Summary'!$D:$D, 'Analysis-School'!T$2)</f>
        <v>394</v>
      </c>
      <c r="U119" s="391">
        <f>SUMIFS('Forecast Summary'!$N:$N,'Forecast Summary'!$A:$A, 'Analysis-School'!$A119,'Forecast Summary'!$C:$C, 'Analysis-School'!U$4,'Forecast Summary'!$D:$D, 'Analysis-School'!U$2)</f>
        <v>180</v>
      </c>
      <c r="V119" s="391">
        <v>198.00000000000003</v>
      </c>
      <c r="W119" s="391">
        <f>SUMIFS('Forecast Summary'!$N:$N,'Forecast Summary'!$A:$A, 'Analysis-School'!$A119,'Forecast Summary'!$C:$C, 'Analysis-School'!W$4,'Forecast Summary'!$D:$D, 'Analysis-School'!W$2)</f>
        <v>180</v>
      </c>
      <c r="X119" s="391">
        <v>217.80000000000004</v>
      </c>
      <c r="Y119" s="392">
        <f>SUMIFS('Forecast Summary'!$N:$N,'Forecast Summary'!$A:$A, 'Analysis-School'!$A119,'Forecast Summary'!$C:$C, 'Analysis-School'!Y$4,'Forecast Summary'!$D:$D, 'Analysis-School'!Y$2)</f>
        <v>198</v>
      </c>
      <c r="Z119" s="393">
        <f t="shared" si="50"/>
        <v>0.10000000000000009</v>
      </c>
      <c r="AB119" s="390" t="s">
        <v>1750</v>
      </c>
      <c r="AC119" s="391">
        <f>SUMIFS('Forecast Summary'!$AO:$AO,'Forecast Summary'!$A:$A, 'Analysis-School'!$A119,'Forecast Summary'!$C:$C, 'Analysis-School'!AC$4,'Forecast Summary'!$D:$D, 'Analysis-School'!AC$2)</f>
        <v>76</v>
      </c>
      <c r="AD119" s="391">
        <f>SUMIFS('Forecast Summary'!$AO:$AO,'Forecast Summary'!$A:$A, 'Analysis-School'!$A119,'Forecast Summary'!$C:$C, 'Analysis-School'!AD$4,'Forecast Summary'!$D:$D, 'Analysis-School'!AD$2)</f>
        <v>135</v>
      </c>
      <c r="AE119" s="391">
        <f>SUMIFS('Forecast Summary'!$AO:$AO,'Forecast Summary'!$A:$A, 'Analysis-School'!$A119,'Forecast Summary'!$C:$C, 'Analysis-School'!AE$4,'Forecast Summary'!$D:$D, 'Analysis-School'!AE$2)</f>
        <v>157</v>
      </c>
      <c r="AF119" s="391">
        <f>SUMIFS('Forecast Summary'!$AO:$AO,'Forecast Summary'!$A:$A, 'Analysis-School'!$A119,'Forecast Summary'!$C:$C, 'Analysis-School'!AF$4,'Forecast Summary'!$D:$D, 'Analysis-School'!AF$2)</f>
        <v>121</v>
      </c>
      <c r="AG119" s="391">
        <f>SUMIFS('Forecast Summary'!$AO:$AO,'Forecast Summary'!$A:$A, 'Analysis-School'!$A119,'Forecast Summary'!$C:$C, 'Analysis-School'!AG$4,'Forecast Summary'!$D:$D, 'Analysis-School'!AG$2)</f>
        <v>127</v>
      </c>
      <c r="AH119" s="391">
        <f>SUMIFS('Forecast Summary'!$AO:$AO,'Forecast Summary'!$A:$A, 'Analysis-School'!$A119,'Forecast Summary'!$C:$C, 'Analysis-School'!AH$4,'Forecast Summary'!$D:$D, 'Analysis-School'!AH$2)</f>
        <v>106</v>
      </c>
      <c r="AI119" s="391">
        <v>106.46825605234926</v>
      </c>
      <c r="AJ119" s="391">
        <f>SUMIFS('Forecast Summary'!$AO:$AO,'Forecast Summary'!$A:$A, 'Analysis-School'!$A119,'Forecast Summary'!$C:$C, 'Analysis-School'!AJ$4,'Forecast Summary'!$D:$D, 'Analysis-School'!AJ$2)</f>
        <v>115</v>
      </c>
      <c r="AK119" s="391">
        <v>105.0218959563605</v>
      </c>
      <c r="AL119" s="392">
        <f>SUMIFS('Forecast Summary'!$AO:$AO,'Forecast Summary'!$A:$A, 'Analysis-School'!$A119,'Forecast Summary'!$C:$C, 'Analysis-School'!AL$4,'Forecast Summary'!$D:$D, 'Analysis-School'!AL$2)</f>
        <v>120</v>
      </c>
      <c r="AM119" s="393">
        <f t="shared" si="51"/>
        <v>0.13207547169811318</v>
      </c>
    </row>
    <row r="120" spans="1:39">
      <c r="A120" s="18" t="s">
        <v>57</v>
      </c>
      <c r="B120" s="395" t="s">
        <v>1930</v>
      </c>
      <c r="C120" s="396">
        <f>SUMIFS('Forecast Summary'!$Q:$Q,'Forecast Summary'!$A:$A, 'Analysis-School'!$A120,'Forecast Summary'!$C:$C, 'Analysis-School'!C$4,'Forecast Summary'!$D:$D, 'Analysis-School'!C$2)</f>
        <v>0</v>
      </c>
      <c r="D120" s="396">
        <f>SUMIFS('Forecast Summary'!$Q:$Q,'Forecast Summary'!$A:$A, 'Analysis-School'!$A120,'Forecast Summary'!$C:$C, 'Analysis-School'!D$4,'Forecast Summary'!$D:$D, 'Analysis-School'!D$2)</f>
        <v>0</v>
      </c>
      <c r="E120" s="396">
        <f>SUMIFS('Forecast Summary'!$Q:$Q,'Forecast Summary'!$A:$A, 'Analysis-School'!$A120,'Forecast Summary'!$C:$C, 'Analysis-School'!E$4,'Forecast Summary'!$D:$D, 'Analysis-School'!E$2)</f>
        <v>76</v>
      </c>
      <c r="F120" s="396">
        <f>SUMIFS('Forecast Summary'!$Q:$Q,'Forecast Summary'!$A:$A, 'Analysis-School'!$A120,'Forecast Summary'!$C:$C, 'Analysis-School'!F$4,'Forecast Summary'!$D:$D, 'Analysis-School'!F$2)</f>
        <v>98</v>
      </c>
      <c r="G120" s="396">
        <f>SUMIFS('Forecast Summary'!$Q:$Q,'Forecast Summary'!$A:$A, 'Analysis-School'!$A120,'Forecast Summary'!$C:$C, 'Analysis-School'!G$4,'Forecast Summary'!$D:$D, 'Analysis-School'!G$2)</f>
        <v>116</v>
      </c>
      <c r="H120" s="396">
        <f>SUMIFS('Forecast Summary'!$Q:$Q,'Forecast Summary'!$A:$A, 'Analysis-School'!$A120,'Forecast Summary'!$C:$C, 'Analysis-School'!H$4,'Forecast Summary'!$D:$D, 'Analysis-School'!H$2)</f>
        <v>89</v>
      </c>
      <c r="I120" s="396">
        <v>97.9</v>
      </c>
      <c r="J120" s="396">
        <f>SUMIFS('Forecast Summary'!$Q:$Q,'Forecast Summary'!$A:$A, 'Analysis-School'!$A120,'Forecast Summary'!$C:$C, 'Analysis-School'!J$4,'Forecast Summary'!$D:$D, 'Analysis-School'!J$2)</f>
        <v>152</v>
      </c>
      <c r="K120" s="396">
        <v>107.42097754357144</v>
      </c>
      <c r="L120" s="397">
        <f>SUMIFS('Forecast Summary'!$Q:$Q,'Forecast Summary'!$A:$A, 'Analysis-School'!$A120,'Forecast Summary'!$C:$C, 'Analysis-School'!L$4,'Forecast Summary'!$D:$D, 'Analysis-School'!L$2)</f>
        <v>144.4</v>
      </c>
      <c r="M120" s="398">
        <f t="shared" si="49"/>
        <v>0.62247191011235969</v>
      </c>
      <c r="O120" s="395" t="s">
        <v>1930</v>
      </c>
      <c r="P120" s="396">
        <f>SUMIFS('Forecast Summary'!$N:$N,'Forecast Summary'!$A:$A, 'Analysis-School'!$A120,'Forecast Summary'!$C:$C, 'Analysis-School'!P$4,'Forecast Summary'!$D:$D, 'Analysis-School'!P$2)</f>
        <v>0</v>
      </c>
      <c r="Q120" s="396">
        <f>SUMIFS('Forecast Summary'!$N:$N,'Forecast Summary'!$A:$A, 'Analysis-School'!$A120,'Forecast Summary'!$C:$C, 'Analysis-School'!Q$4,'Forecast Summary'!$D:$D, 'Analysis-School'!Q$2)</f>
        <v>0</v>
      </c>
      <c r="R120" s="396">
        <f>SUMIFS('Forecast Summary'!$N:$N,'Forecast Summary'!$A:$A, 'Analysis-School'!$A120,'Forecast Summary'!$C:$C, 'Analysis-School'!R$4,'Forecast Summary'!$D:$D, 'Analysis-School'!R$2)</f>
        <v>281</v>
      </c>
      <c r="S120" s="396">
        <f>SUMIFS('Forecast Summary'!$N:$N,'Forecast Summary'!$A:$A, 'Analysis-School'!$A120,'Forecast Summary'!$C:$C, 'Analysis-School'!S$4,'Forecast Summary'!$D:$D, 'Analysis-School'!S$2)</f>
        <v>369</v>
      </c>
      <c r="T120" s="396">
        <f>SUMIFS('Forecast Summary'!$N:$N,'Forecast Summary'!$A:$A, 'Analysis-School'!$A120,'Forecast Summary'!$C:$C, 'Analysis-School'!T$4,'Forecast Summary'!$D:$D, 'Analysis-School'!T$2)</f>
        <v>324</v>
      </c>
      <c r="U120" s="396">
        <f>SUMIFS('Forecast Summary'!$N:$N,'Forecast Summary'!$A:$A, 'Analysis-School'!$A120,'Forecast Summary'!$C:$C, 'Analysis-School'!U$4,'Forecast Summary'!$D:$D, 'Analysis-School'!U$2)</f>
        <v>211</v>
      </c>
      <c r="V120" s="396">
        <v>205.39560890257144</v>
      </c>
      <c r="W120" s="396">
        <f>SUMIFS('Forecast Summary'!$N:$N,'Forecast Summary'!$A:$A, 'Analysis-School'!$A120,'Forecast Summary'!$C:$C, 'Analysis-School'!W$4,'Forecast Summary'!$D:$D, 'Analysis-School'!W$2)</f>
        <v>404</v>
      </c>
      <c r="X120" s="396">
        <v>195.12582845744285</v>
      </c>
      <c r="Y120" s="397">
        <f>SUMIFS('Forecast Summary'!$N:$N,'Forecast Summary'!$A:$A, 'Analysis-School'!$A120,'Forecast Summary'!$C:$C, 'Analysis-School'!Y$4,'Forecast Summary'!$D:$D, 'Analysis-School'!Y$2)</f>
        <v>383.79999999999995</v>
      </c>
      <c r="Z120" s="398">
        <f t="shared" si="50"/>
        <v>0.81895734597156378</v>
      </c>
      <c r="AB120" s="395" t="s">
        <v>1930</v>
      </c>
      <c r="AC120" s="396">
        <f>SUMIFS('Forecast Summary'!$AO:$AO,'Forecast Summary'!$A:$A, 'Analysis-School'!$A120,'Forecast Summary'!$C:$C, 'Analysis-School'!AC$4,'Forecast Summary'!$D:$D, 'Analysis-School'!AC$2)</f>
        <v>1</v>
      </c>
      <c r="AD120" s="396">
        <f>SUMIFS('Forecast Summary'!$AO:$AO,'Forecast Summary'!$A:$A, 'Analysis-School'!$A120,'Forecast Summary'!$C:$C, 'Analysis-School'!AD$4,'Forecast Summary'!$D:$D, 'Analysis-School'!AD$2)</f>
        <v>0</v>
      </c>
      <c r="AE120" s="396">
        <f>SUMIFS('Forecast Summary'!$AO:$AO,'Forecast Summary'!$A:$A, 'Analysis-School'!$A120,'Forecast Summary'!$C:$C, 'Analysis-School'!AE$4,'Forecast Summary'!$D:$D, 'Analysis-School'!AE$2)</f>
        <v>0</v>
      </c>
      <c r="AF120" s="396">
        <f>SUMIFS('Forecast Summary'!$AO:$AO,'Forecast Summary'!$A:$A, 'Analysis-School'!$A120,'Forecast Summary'!$C:$C, 'Analysis-School'!AF$4,'Forecast Summary'!$D:$D, 'Analysis-School'!AF$2)</f>
        <v>2</v>
      </c>
      <c r="AG120" s="396">
        <f>SUMIFS('Forecast Summary'!$AO:$AO,'Forecast Summary'!$A:$A, 'Analysis-School'!$A120,'Forecast Summary'!$C:$C, 'Analysis-School'!AG$4,'Forecast Summary'!$D:$D, 'Analysis-School'!AG$2)</f>
        <v>0</v>
      </c>
      <c r="AH120" s="396">
        <f>SUMIFS('Forecast Summary'!$AO:$AO,'Forecast Summary'!$A:$A, 'Analysis-School'!$A120,'Forecast Summary'!$C:$C, 'Analysis-School'!AH$4,'Forecast Summary'!$D:$D, 'Analysis-School'!AH$2)</f>
        <v>2</v>
      </c>
      <c r="AI120" s="396">
        <v>1.9032732881726242</v>
      </c>
      <c r="AJ120" s="396">
        <f>SUMIFS('Forecast Summary'!$AO:$AO,'Forecast Summary'!$A:$A, 'Analysis-School'!$A120,'Forecast Summary'!$C:$C, 'Analysis-School'!AJ$4,'Forecast Summary'!$D:$D, 'Analysis-School'!AJ$2)</f>
        <v>0</v>
      </c>
      <c r="AK120" s="396">
        <v>2.0936006169898866</v>
      </c>
      <c r="AL120" s="397">
        <f>SUMIFS('Forecast Summary'!$AO:$AO,'Forecast Summary'!$A:$A, 'Analysis-School'!$A120,'Forecast Summary'!$C:$C, 'Analysis-School'!AL$4,'Forecast Summary'!$D:$D, 'Analysis-School'!AL$2)</f>
        <v>1</v>
      </c>
      <c r="AM120" s="398">
        <f t="shared" si="51"/>
        <v>-0.5</v>
      </c>
    </row>
    <row r="121" spans="1:39">
      <c r="A121" s="18" t="s">
        <v>59</v>
      </c>
      <c r="B121" s="390" t="s">
        <v>1752</v>
      </c>
      <c r="C121" s="391">
        <f>SUMIFS('Forecast Summary'!$Q:$Q,'Forecast Summary'!$A:$A, 'Analysis-School'!$A121,'Forecast Summary'!$C:$C, 'Analysis-School'!C$4,'Forecast Summary'!$D:$D, 'Analysis-School'!C$2)</f>
        <v>0</v>
      </c>
      <c r="D121" s="391">
        <f>SUMIFS('Forecast Summary'!$Q:$Q,'Forecast Summary'!$A:$A, 'Analysis-School'!$A121,'Forecast Summary'!$C:$C, 'Analysis-School'!D$4,'Forecast Summary'!$D:$D, 'Analysis-School'!D$2)</f>
        <v>0</v>
      </c>
      <c r="E121" s="391">
        <f>SUMIFS('Forecast Summary'!$Q:$Q,'Forecast Summary'!$A:$A, 'Analysis-School'!$A121,'Forecast Summary'!$C:$C, 'Analysis-School'!E$4,'Forecast Summary'!$D:$D, 'Analysis-School'!E$2)</f>
        <v>73</v>
      </c>
      <c r="F121" s="391">
        <f>SUMIFS('Forecast Summary'!$Q:$Q,'Forecast Summary'!$A:$A, 'Analysis-School'!$A121,'Forecast Summary'!$C:$C, 'Analysis-School'!F$4,'Forecast Summary'!$D:$D, 'Analysis-School'!F$2)</f>
        <v>57</v>
      </c>
      <c r="G121" s="391">
        <f>SUMIFS('Forecast Summary'!$Q:$Q,'Forecast Summary'!$A:$A, 'Analysis-School'!$A121,'Forecast Summary'!$C:$C, 'Analysis-School'!G$4,'Forecast Summary'!$D:$D, 'Analysis-School'!G$2)</f>
        <v>27</v>
      </c>
      <c r="H121" s="391">
        <f>SUMIFS('Forecast Summary'!$Q:$Q,'Forecast Summary'!$A:$A, 'Analysis-School'!$A121,'Forecast Summary'!$C:$C, 'Analysis-School'!H$4,'Forecast Summary'!$D:$D, 'Analysis-School'!H$2)</f>
        <v>25</v>
      </c>
      <c r="I121" s="391">
        <v>23.75</v>
      </c>
      <c r="J121" s="391">
        <f>SUMIFS('Forecast Summary'!$Q:$Q,'Forecast Summary'!$A:$A, 'Analysis-School'!$A121,'Forecast Summary'!$C:$C, 'Analysis-School'!J$4,'Forecast Summary'!$D:$D, 'Analysis-School'!J$2)</f>
        <v>28</v>
      </c>
      <c r="K121" s="391">
        <v>22.5625</v>
      </c>
      <c r="L121" s="392">
        <f>SUMIFS('Forecast Summary'!$Q:$Q,'Forecast Summary'!$A:$A, 'Analysis-School'!$A121,'Forecast Summary'!$C:$C, 'Analysis-School'!L$4,'Forecast Summary'!$D:$D, 'Analysis-School'!L$2)</f>
        <v>30.800000000000004</v>
      </c>
      <c r="M121" s="393">
        <f t="shared" si="49"/>
        <v>0.23200000000000021</v>
      </c>
      <c r="O121" s="390" t="s">
        <v>1752</v>
      </c>
      <c r="P121" s="391">
        <f>SUMIFS('Forecast Summary'!$N:$N,'Forecast Summary'!$A:$A, 'Analysis-School'!$A121,'Forecast Summary'!$C:$C, 'Analysis-School'!P$4,'Forecast Summary'!$D:$D, 'Analysis-School'!P$2)</f>
        <v>0</v>
      </c>
      <c r="Q121" s="391">
        <f>SUMIFS('Forecast Summary'!$N:$N,'Forecast Summary'!$A:$A, 'Analysis-School'!$A121,'Forecast Summary'!$C:$C, 'Analysis-School'!Q$4,'Forecast Summary'!$D:$D, 'Analysis-School'!Q$2)</f>
        <v>0</v>
      </c>
      <c r="R121" s="391">
        <f>SUMIFS('Forecast Summary'!$N:$N,'Forecast Summary'!$A:$A, 'Analysis-School'!$A121,'Forecast Summary'!$C:$C, 'Analysis-School'!R$4,'Forecast Summary'!$D:$D, 'Analysis-School'!R$2)</f>
        <v>36</v>
      </c>
      <c r="S121" s="391">
        <f>SUMIFS('Forecast Summary'!$N:$N,'Forecast Summary'!$A:$A, 'Analysis-School'!$A121,'Forecast Summary'!$C:$C, 'Analysis-School'!S$4,'Forecast Summary'!$D:$D, 'Analysis-School'!S$2)</f>
        <v>57</v>
      </c>
      <c r="T121" s="391">
        <f>SUMIFS('Forecast Summary'!$N:$N,'Forecast Summary'!$A:$A, 'Analysis-School'!$A121,'Forecast Summary'!$C:$C, 'Analysis-School'!T$4,'Forecast Summary'!$D:$D, 'Analysis-School'!T$2)</f>
        <v>96</v>
      </c>
      <c r="U121" s="391">
        <f>SUMIFS('Forecast Summary'!$N:$N,'Forecast Summary'!$A:$A, 'Analysis-School'!$A121,'Forecast Summary'!$C:$C, 'Analysis-School'!U$4,'Forecast Summary'!$D:$D, 'Analysis-School'!U$2)</f>
        <v>62</v>
      </c>
      <c r="V121" s="391">
        <v>68.2</v>
      </c>
      <c r="W121" s="391">
        <f>SUMIFS('Forecast Summary'!$N:$N,'Forecast Summary'!$A:$A, 'Analysis-School'!$A121,'Forecast Summary'!$C:$C, 'Analysis-School'!W$4,'Forecast Summary'!$D:$D, 'Analysis-School'!W$2)</f>
        <v>54</v>
      </c>
      <c r="X121" s="391">
        <v>75.02000000000001</v>
      </c>
      <c r="Y121" s="392">
        <f>SUMIFS('Forecast Summary'!$N:$N,'Forecast Summary'!$A:$A, 'Analysis-School'!$A121,'Forecast Summary'!$C:$C, 'Analysis-School'!Y$4,'Forecast Summary'!$D:$D, 'Analysis-School'!Y$2)</f>
        <v>59.400000000000006</v>
      </c>
      <c r="Z121" s="393">
        <f t="shared" si="50"/>
        <v>-4.1935483870967682E-2</v>
      </c>
      <c r="AB121" s="390" t="s">
        <v>1752</v>
      </c>
      <c r="AC121" s="391">
        <f>SUMIFS('Forecast Summary'!$AO:$AO,'Forecast Summary'!$A:$A, 'Analysis-School'!$A121,'Forecast Summary'!$C:$C, 'Analysis-School'!AC$4,'Forecast Summary'!$D:$D, 'Analysis-School'!AC$2)</f>
        <v>0</v>
      </c>
      <c r="AD121" s="391">
        <f>SUMIFS('Forecast Summary'!$AO:$AO,'Forecast Summary'!$A:$A, 'Analysis-School'!$A121,'Forecast Summary'!$C:$C, 'Analysis-School'!AD$4,'Forecast Summary'!$D:$D, 'Analysis-School'!AD$2)</f>
        <v>0</v>
      </c>
      <c r="AE121" s="391">
        <f>SUMIFS('Forecast Summary'!$AO:$AO,'Forecast Summary'!$A:$A, 'Analysis-School'!$A121,'Forecast Summary'!$C:$C, 'Analysis-School'!AE$4,'Forecast Summary'!$D:$D, 'Analysis-School'!AE$2)</f>
        <v>0</v>
      </c>
      <c r="AF121" s="391">
        <f>SUMIFS('Forecast Summary'!$AO:$AO,'Forecast Summary'!$A:$A, 'Analysis-School'!$A121,'Forecast Summary'!$C:$C, 'Analysis-School'!AF$4,'Forecast Summary'!$D:$D, 'Analysis-School'!AF$2)</f>
        <v>0</v>
      </c>
      <c r="AG121" s="391">
        <f>SUMIFS('Forecast Summary'!$AO:$AO,'Forecast Summary'!$A:$A, 'Analysis-School'!$A121,'Forecast Summary'!$C:$C, 'Analysis-School'!AG$4,'Forecast Summary'!$D:$D, 'Analysis-School'!AG$2)</f>
        <v>0</v>
      </c>
      <c r="AH121" s="391">
        <f>SUMIFS('Forecast Summary'!$AO:$AO,'Forecast Summary'!$A:$A, 'Analysis-School'!$A121,'Forecast Summary'!$C:$C, 'Analysis-School'!AH$4,'Forecast Summary'!$D:$D, 'Analysis-School'!AH$2)</f>
        <v>0</v>
      </c>
      <c r="AI121" s="391">
        <v>0</v>
      </c>
      <c r="AJ121" s="391">
        <f>SUMIFS('Forecast Summary'!$AO:$AO,'Forecast Summary'!$A:$A, 'Analysis-School'!$A121,'Forecast Summary'!$C:$C, 'Analysis-School'!AJ$4,'Forecast Summary'!$D:$D, 'Analysis-School'!AJ$2)</f>
        <v>0</v>
      </c>
      <c r="AK121" s="391">
        <v>0</v>
      </c>
      <c r="AL121" s="392">
        <f>SUMIFS('Forecast Summary'!$AO:$AO,'Forecast Summary'!$A:$A, 'Analysis-School'!$A121,'Forecast Summary'!$C:$C, 'Analysis-School'!AL$4,'Forecast Summary'!$D:$D, 'Analysis-School'!AL$2)</f>
        <v>0</v>
      </c>
      <c r="AM121" s="393" t="str">
        <f t="shared" si="51"/>
        <v>NA</v>
      </c>
    </row>
    <row r="122" spans="1:39">
      <c r="A122" s="18" t="s">
        <v>61</v>
      </c>
      <c r="B122" s="395" t="s">
        <v>1888</v>
      </c>
      <c r="C122" s="396">
        <f>SUMIFS('Forecast Summary'!$Q:$Q,'Forecast Summary'!$A:$A, 'Analysis-School'!$A122,'Forecast Summary'!$C:$C, 'Analysis-School'!C$4,'Forecast Summary'!$D:$D, 'Analysis-School'!C$2)</f>
        <v>0</v>
      </c>
      <c r="D122" s="396">
        <f>SUMIFS('Forecast Summary'!$Q:$Q,'Forecast Summary'!$A:$A, 'Analysis-School'!$A122,'Forecast Summary'!$C:$C, 'Analysis-School'!D$4,'Forecast Summary'!$D:$D, 'Analysis-School'!D$2)</f>
        <v>0</v>
      </c>
      <c r="E122" s="396">
        <f>SUMIFS('Forecast Summary'!$Q:$Q,'Forecast Summary'!$A:$A, 'Analysis-School'!$A122,'Forecast Summary'!$C:$C, 'Analysis-School'!E$4,'Forecast Summary'!$D:$D, 'Analysis-School'!E$2)</f>
        <v>4</v>
      </c>
      <c r="F122" s="396">
        <f>SUMIFS('Forecast Summary'!$Q:$Q,'Forecast Summary'!$A:$A, 'Analysis-School'!$A122,'Forecast Summary'!$C:$C, 'Analysis-School'!F$4,'Forecast Summary'!$D:$D, 'Analysis-School'!F$2)</f>
        <v>5</v>
      </c>
      <c r="G122" s="396">
        <f>SUMIFS('Forecast Summary'!$Q:$Q,'Forecast Summary'!$A:$A, 'Analysis-School'!$A122,'Forecast Summary'!$C:$C, 'Analysis-School'!G$4,'Forecast Summary'!$D:$D, 'Analysis-School'!G$2)</f>
        <v>5</v>
      </c>
      <c r="H122" s="396">
        <f>SUMIFS('Forecast Summary'!$Q:$Q,'Forecast Summary'!$A:$A, 'Analysis-School'!$A122,'Forecast Summary'!$C:$C, 'Analysis-School'!H$4,'Forecast Summary'!$D:$D, 'Analysis-School'!H$2)</f>
        <v>6</v>
      </c>
      <c r="I122" s="396">
        <v>6.4302067963214293</v>
      </c>
      <c r="J122" s="396">
        <f>SUMIFS('Forecast Summary'!$Q:$Q,'Forecast Summary'!$A:$A, 'Analysis-School'!$A122,'Forecast Summary'!$C:$C, 'Analysis-School'!J$4,'Forecast Summary'!$D:$D, 'Analysis-School'!J$2)</f>
        <v>19</v>
      </c>
      <c r="K122" s="396">
        <v>7.0377046927142866</v>
      </c>
      <c r="L122" s="397">
        <f>SUMIFS('Forecast Summary'!$Q:$Q,'Forecast Summary'!$A:$A, 'Analysis-School'!$A122,'Forecast Summary'!$C:$C, 'Analysis-School'!L$4,'Forecast Summary'!$D:$D, 'Analysis-School'!L$2)</f>
        <v>20.900000000000002</v>
      </c>
      <c r="M122" s="398">
        <f t="shared" si="49"/>
        <v>2.4833333333333338</v>
      </c>
      <c r="O122" s="395" t="s">
        <v>1888</v>
      </c>
      <c r="P122" s="396">
        <f>SUMIFS('Forecast Summary'!$N:$N,'Forecast Summary'!$A:$A, 'Analysis-School'!$A122,'Forecast Summary'!$C:$C, 'Analysis-School'!P$4,'Forecast Summary'!$D:$D, 'Analysis-School'!P$2)</f>
        <v>0</v>
      </c>
      <c r="Q122" s="396">
        <f>SUMIFS('Forecast Summary'!$N:$N,'Forecast Summary'!$A:$A, 'Analysis-School'!$A122,'Forecast Summary'!$C:$C, 'Analysis-School'!Q$4,'Forecast Summary'!$D:$D, 'Analysis-School'!Q$2)</f>
        <v>0</v>
      </c>
      <c r="R122" s="396">
        <f>SUMIFS('Forecast Summary'!$N:$N,'Forecast Summary'!$A:$A, 'Analysis-School'!$A122,'Forecast Summary'!$C:$C, 'Analysis-School'!R$4,'Forecast Summary'!$D:$D, 'Analysis-School'!R$2)</f>
        <v>135</v>
      </c>
      <c r="S122" s="396">
        <f>SUMIFS('Forecast Summary'!$N:$N,'Forecast Summary'!$A:$A, 'Analysis-School'!$A122,'Forecast Summary'!$C:$C, 'Analysis-School'!S$4,'Forecast Summary'!$D:$D, 'Analysis-School'!S$2)</f>
        <v>226</v>
      </c>
      <c r="T122" s="396">
        <f>SUMIFS('Forecast Summary'!$N:$N,'Forecast Summary'!$A:$A, 'Analysis-School'!$A122,'Forecast Summary'!$C:$C, 'Analysis-School'!T$4,'Forecast Summary'!$D:$D, 'Analysis-School'!T$2)</f>
        <v>236</v>
      </c>
      <c r="U122" s="396">
        <f>SUMIFS('Forecast Summary'!$N:$N,'Forecast Summary'!$A:$A, 'Analysis-School'!$A122,'Forecast Summary'!$C:$C, 'Analysis-School'!U$4,'Forecast Summary'!$D:$D, 'Analysis-School'!U$2)</f>
        <v>177</v>
      </c>
      <c r="V122" s="396">
        <v>194.70000000000002</v>
      </c>
      <c r="W122" s="396">
        <f>SUMIFS('Forecast Summary'!$N:$N,'Forecast Summary'!$A:$A, 'Analysis-School'!$A122,'Forecast Summary'!$C:$C, 'Analysis-School'!W$4,'Forecast Summary'!$D:$D, 'Analysis-School'!W$2)</f>
        <v>133</v>
      </c>
      <c r="X122" s="396">
        <v>214.17000000000004</v>
      </c>
      <c r="Y122" s="397">
        <f>SUMIFS('Forecast Summary'!$N:$N,'Forecast Summary'!$A:$A, 'Analysis-School'!$A122,'Forecast Summary'!$C:$C, 'Analysis-School'!Y$4,'Forecast Summary'!$D:$D, 'Analysis-School'!Y$2)</f>
        <v>146.30000000000001</v>
      </c>
      <c r="Z122" s="398">
        <f t="shared" si="50"/>
        <v>-0.17344632768361579</v>
      </c>
      <c r="AB122" s="395" t="s">
        <v>1888</v>
      </c>
      <c r="AC122" s="396">
        <f>SUMIFS('Forecast Summary'!$AO:$AO,'Forecast Summary'!$A:$A, 'Analysis-School'!$A122,'Forecast Summary'!$C:$C, 'Analysis-School'!AC$4,'Forecast Summary'!$D:$D, 'Analysis-School'!AC$2)</f>
        <v>0</v>
      </c>
      <c r="AD122" s="396">
        <f>SUMIFS('Forecast Summary'!$AO:$AO,'Forecast Summary'!$A:$A, 'Analysis-School'!$A122,'Forecast Summary'!$C:$C, 'Analysis-School'!AD$4,'Forecast Summary'!$D:$D, 'Analysis-School'!AD$2)</f>
        <v>0</v>
      </c>
      <c r="AE122" s="396">
        <f>SUMIFS('Forecast Summary'!$AO:$AO,'Forecast Summary'!$A:$A, 'Analysis-School'!$A122,'Forecast Summary'!$C:$C, 'Analysis-School'!AE$4,'Forecast Summary'!$D:$D, 'Analysis-School'!AE$2)</f>
        <v>0</v>
      </c>
      <c r="AF122" s="396">
        <f>SUMIFS('Forecast Summary'!$AO:$AO,'Forecast Summary'!$A:$A, 'Analysis-School'!$A122,'Forecast Summary'!$C:$C, 'Analysis-School'!AF$4,'Forecast Summary'!$D:$D, 'Analysis-School'!AF$2)</f>
        <v>0</v>
      </c>
      <c r="AG122" s="396">
        <f>SUMIFS('Forecast Summary'!$AO:$AO,'Forecast Summary'!$A:$A, 'Analysis-School'!$A122,'Forecast Summary'!$C:$C, 'Analysis-School'!AG$4,'Forecast Summary'!$D:$D, 'Analysis-School'!AG$2)</f>
        <v>0</v>
      </c>
      <c r="AH122" s="396">
        <f>SUMIFS('Forecast Summary'!$AO:$AO,'Forecast Summary'!$A:$A, 'Analysis-School'!$A122,'Forecast Summary'!$C:$C, 'Analysis-School'!AH$4,'Forecast Summary'!$D:$D, 'Analysis-School'!AH$2)</f>
        <v>0</v>
      </c>
      <c r="AI122" s="396">
        <v>0</v>
      </c>
      <c r="AJ122" s="396">
        <f>SUMIFS('Forecast Summary'!$AO:$AO,'Forecast Summary'!$A:$A, 'Analysis-School'!$A122,'Forecast Summary'!$C:$C, 'Analysis-School'!AJ$4,'Forecast Summary'!$D:$D, 'Analysis-School'!AJ$2)</f>
        <v>0</v>
      </c>
      <c r="AK122" s="396">
        <v>0</v>
      </c>
      <c r="AL122" s="397">
        <f>SUMIFS('Forecast Summary'!$AO:$AO,'Forecast Summary'!$A:$A, 'Analysis-School'!$A122,'Forecast Summary'!$C:$C, 'Analysis-School'!AL$4,'Forecast Summary'!$D:$D, 'Analysis-School'!AL$2)</f>
        <v>0</v>
      </c>
      <c r="AM122" s="398" t="str">
        <f t="shared" si="51"/>
        <v>NA</v>
      </c>
    </row>
    <row r="123" spans="1:39">
      <c r="A123" s="18" t="s">
        <v>63</v>
      </c>
      <c r="B123" s="390" t="s">
        <v>1931</v>
      </c>
      <c r="C123" s="391">
        <f>SUMIFS('Forecast Summary'!$Q:$Q,'Forecast Summary'!$A:$A, 'Analysis-School'!$A123,'Forecast Summary'!$C:$C, 'Analysis-School'!C$4,'Forecast Summary'!$D:$D, 'Analysis-School'!C$2)</f>
        <v>0</v>
      </c>
      <c r="D123" s="391">
        <f>SUMIFS('Forecast Summary'!$Q:$Q,'Forecast Summary'!$A:$A, 'Analysis-School'!$A123,'Forecast Summary'!$C:$C, 'Analysis-School'!D$4,'Forecast Summary'!$D:$D, 'Analysis-School'!D$2)</f>
        <v>0</v>
      </c>
      <c r="E123" s="391">
        <f>SUMIFS('Forecast Summary'!$Q:$Q,'Forecast Summary'!$A:$A, 'Analysis-School'!$A123,'Forecast Summary'!$C:$C, 'Analysis-School'!E$4,'Forecast Summary'!$D:$D, 'Analysis-School'!E$2)</f>
        <v>74</v>
      </c>
      <c r="F123" s="391">
        <f>SUMIFS('Forecast Summary'!$Q:$Q,'Forecast Summary'!$A:$A, 'Analysis-School'!$A123,'Forecast Summary'!$C:$C, 'Analysis-School'!F$4,'Forecast Summary'!$D:$D, 'Analysis-School'!F$2)</f>
        <v>42</v>
      </c>
      <c r="G123" s="391">
        <f>SUMIFS('Forecast Summary'!$Q:$Q,'Forecast Summary'!$A:$A, 'Analysis-School'!$A123,'Forecast Summary'!$C:$C, 'Analysis-School'!G$4,'Forecast Summary'!$D:$D, 'Analysis-School'!G$2)</f>
        <v>34</v>
      </c>
      <c r="H123" s="391">
        <f>SUMIFS('Forecast Summary'!$Q:$Q,'Forecast Summary'!$A:$A, 'Analysis-School'!$A123,'Forecast Summary'!$C:$C, 'Analysis-School'!H$4,'Forecast Summary'!$D:$D, 'Analysis-School'!H$2)</f>
        <v>15</v>
      </c>
      <c r="I123" s="391">
        <v>14.25</v>
      </c>
      <c r="J123" s="391">
        <f>SUMIFS('Forecast Summary'!$Q:$Q,'Forecast Summary'!$A:$A, 'Analysis-School'!$A123,'Forecast Summary'!$C:$C, 'Analysis-School'!J$4,'Forecast Summary'!$D:$D, 'Analysis-School'!J$2)</f>
        <v>11</v>
      </c>
      <c r="K123" s="391">
        <v>13.5375</v>
      </c>
      <c r="L123" s="392">
        <f>SUMIFS('Forecast Summary'!$Q:$Q,'Forecast Summary'!$A:$A, 'Analysis-School'!$A123,'Forecast Summary'!$C:$C, 'Analysis-School'!L$4,'Forecast Summary'!$D:$D, 'Analysis-School'!L$2)</f>
        <v>12.100000000000001</v>
      </c>
      <c r="M123" s="393">
        <f t="shared" si="49"/>
        <v>-0.19333333333333325</v>
      </c>
      <c r="O123" s="390" t="s">
        <v>1931</v>
      </c>
      <c r="P123" s="391">
        <f>SUMIFS('Forecast Summary'!$N:$N,'Forecast Summary'!$A:$A, 'Analysis-School'!$A123,'Forecast Summary'!$C:$C, 'Analysis-School'!P$4,'Forecast Summary'!$D:$D, 'Analysis-School'!P$2)</f>
        <v>0</v>
      </c>
      <c r="Q123" s="391">
        <f>SUMIFS('Forecast Summary'!$N:$N,'Forecast Summary'!$A:$A, 'Analysis-School'!$A123,'Forecast Summary'!$C:$C, 'Analysis-School'!Q$4,'Forecast Summary'!$D:$D, 'Analysis-School'!Q$2)</f>
        <v>0</v>
      </c>
      <c r="R123" s="391">
        <f>SUMIFS('Forecast Summary'!$N:$N,'Forecast Summary'!$A:$A, 'Analysis-School'!$A123,'Forecast Summary'!$C:$C, 'Analysis-School'!R$4,'Forecast Summary'!$D:$D, 'Analysis-School'!R$2)</f>
        <v>134</v>
      </c>
      <c r="S123" s="391">
        <f>SUMIFS('Forecast Summary'!$N:$N,'Forecast Summary'!$A:$A, 'Analysis-School'!$A123,'Forecast Summary'!$C:$C, 'Analysis-School'!S$4,'Forecast Summary'!$D:$D, 'Analysis-School'!S$2)</f>
        <v>213</v>
      </c>
      <c r="T123" s="391">
        <f>SUMIFS('Forecast Summary'!$N:$N,'Forecast Summary'!$A:$A, 'Analysis-School'!$A123,'Forecast Summary'!$C:$C, 'Analysis-School'!T$4,'Forecast Summary'!$D:$D, 'Analysis-School'!T$2)</f>
        <v>152</v>
      </c>
      <c r="U123" s="391">
        <f>SUMIFS('Forecast Summary'!$N:$N,'Forecast Summary'!$A:$A, 'Analysis-School'!$A123,'Forecast Summary'!$C:$C, 'Analysis-School'!U$4,'Forecast Summary'!$D:$D, 'Analysis-School'!U$2)</f>
        <v>203</v>
      </c>
      <c r="V123" s="391">
        <v>213.996914336</v>
      </c>
      <c r="W123" s="391">
        <f>SUMIFS('Forecast Summary'!$N:$N,'Forecast Summary'!$A:$A, 'Analysis-School'!$A123,'Forecast Summary'!$C:$C, 'Analysis-School'!W$4,'Forecast Summary'!$D:$D, 'Analysis-School'!W$2)</f>
        <v>236</v>
      </c>
      <c r="X123" s="391">
        <v>233.85924627200001</v>
      </c>
      <c r="Y123" s="392">
        <f>SUMIFS('Forecast Summary'!$N:$N,'Forecast Summary'!$A:$A, 'Analysis-School'!$A123,'Forecast Summary'!$C:$C, 'Analysis-School'!Y$4,'Forecast Summary'!$D:$D, 'Analysis-School'!Y$2)</f>
        <v>224.2</v>
      </c>
      <c r="Z123" s="393">
        <f t="shared" ref="Z123" si="52">IFERROR(Y123/U123-1, "NA")</f>
        <v>0.10443349753694586</v>
      </c>
      <c r="AB123" s="390" t="s">
        <v>1931</v>
      </c>
      <c r="AC123" s="391">
        <f>SUMIFS('Forecast Summary'!$AO:$AO,'Forecast Summary'!$A:$A, 'Analysis-School'!$A123,'Forecast Summary'!$C:$C, 'Analysis-School'!AC$4,'Forecast Summary'!$D:$D, 'Analysis-School'!AC$2)</f>
        <v>0</v>
      </c>
      <c r="AD123" s="391">
        <f>SUMIFS('Forecast Summary'!$AO:$AO,'Forecast Summary'!$A:$A, 'Analysis-School'!$A123,'Forecast Summary'!$C:$C, 'Analysis-School'!AD$4,'Forecast Summary'!$D:$D, 'Analysis-School'!AD$2)</f>
        <v>0</v>
      </c>
      <c r="AE123" s="391">
        <f>SUMIFS('Forecast Summary'!$AO:$AO,'Forecast Summary'!$A:$A, 'Analysis-School'!$A123,'Forecast Summary'!$C:$C, 'Analysis-School'!AE$4,'Forecast Summary'!$D:$D, 'Analysis-School'!AE$2)</f>
        <v>0</v>
      </c>
      <c r="AF123" s="391">
        <f>SUMIFS('Forecast Summary'!$AO:$AO,'Forecast Summary'!$A:$A, 'Analysis-School'!$A123,'Forecast Summary'!$C:$C, 'Analysis-School'!AF$4,'Forecast Summary'!$D:$D, 'Analysis-School'!AF$2)</f>
        <v>0</v>
      </c>
      <c r="AG123" s="391">
        <f>SUMIFS('Forecast Summary'!$AO:$AO,'Forecast Summary'!$A:$A, 'Analysis-School'!$A123,'Forecast Summary'!$C:$C, 'Analysis-School'!AG$4,'Forecast Summary'!$D:$D, 'Analysis-School'!AG$2)</f>
        <v>0</v>
      </c>
      <c r="AH123" s="391">
        <f>SUMIFS('Forecast Summary'!$AO:$AO,'Forecast Summary'!$A:$A, 'Analysis-School'!$A123,'Forecast Summary'!$C:$C, 'Analysis-School'!AH$4,'Forecast Summary'!$D:$D, 'Analysis-School'!AH$2)</f>
        <v>0</v>
      </c>
      <c r="AI123" s="391">
        <v>0</v>
      </c>
      <c r="AJ123" s="391">
        <f>SUMIFS('Forecast Summary'!$AO:$AO,'Forecast Summary'!$A:$A, 'Analysis-School'!$A123,'Forecast Summary'!$C:$C, 'Analysis-School'!AJ$4,'Forecast Summary'!$D:$D, 'Analysis-School'!AJ$2)</f>
        <v>0</v>
      </c>
      <c r="AK123" s="391">
        <v>0</v>
      </c>
      <c r="AL123" s="392">
        <f>SUMIFS('Forecast Summary'!$AO:$AO,'Forecast Summary'!$A:$A, 'Analysis-School'!$A123,'Forecast Summary'!$C:$C, 'Analysis-School'!AL$4,'Forecast Summary'!$D:$D, 'Analysis-School'!AL$2)</f>
        <v>0</v>
      </c>
      <c r="AM123" s="393" t="str">
        <f t="shared" si="51"/>
        <v>NA</v>
      </c>
    </row>
    <row r="124" spans="1:39">
      <c r="A124" s="18" t="s">
        <v>65</v>
      </c>
      <c r="B124" s="395" t="s">
        <v>1889</v>
      </c>
      <c r="C124" s="396">
        <f>SUMIFS('Forecast Summary'!$Q:$Q,'Forecast Summary'!$A:$A, 'Analysis-School'!$A124,'Forecast Summary'!$C:$C, 'Analysis-School'!C$4,'Forecast Summary'!$D:$D, 'Analysis-School'!C$2)</f>
        <v>0</v>
      </c>
      <c r="D124" s="396">
        <f>SUMIFS('Forecast Summary'!$Q:$Q,'Forecast Summary'!$A:$A, 'Analysis-School'!$A124,'Forecast Summary'!$C:$C, 'Analysis-School'!D$4,'Forecast Summary'!$D:$D, 'Analysis-School'!D$2)</f>
        <v>0</v>
      </c>
      <c r="E124" s="396">
        <f>SUMIFS('Forecast Summary'!$Q:$Q,'Forecast Summary'!$A:$A, 'Analysis-School'!$A124,'Forecast Summary'!$C:$C, 'Analysis-School'!E$4,'Forecast Summary'!$D:$D, 'Analysis-School'!E$2)</f>
        <v>11</v>
      </c>
      <c r="F124" s="396">
        <f>SUMIFS('Forecast Summary'!$Q:$Q,'Forecast Summary'!$A:$A, 'Analysis-School'!$A124,'Forecast Summary'!$C:$C, 'Analysis-School'!F$4,'Forecast Summary'!$D:$D, 'Analysis-School'!F$2)</f>
        <v>5</v>
      </c>
      <c r="G124" s="396">
        <f>SUMIFS('Forecast Summary'!$Q:$Q,'Forecast Summary'!$A:$A, 'Analysis-School'!$A124,'Forecast Summary'!$C:$C, 'Analysis-School'!G$4,'Forecast Summary'!$D:$D, 'Analysis-School'!G$2)</f>
        <v>5</v>
      </c>
      <c r="H124" s="396">
        <f>SUMIFS('Forecast Summary'!$Q:$Q,'Forecast Summary'!$A:$A, 'Analysis-School'!$A124,'Forecast Summary'!$C:$C, 'Analysis-School'!H$4,'Forecast Summary'!$D:$D, 'Analysis-School'!H$2)</f>
        <v>0</v>
      </c>
      <c r="I124" s="495">
        <v>0</v>
      </c>
      <c r="J124" s="495">
        <f>SUMIFS('Forecast Summary'!$Q:$Q,'Forecast Summary'!$A:$A, 'Analysis-School'!$A124,'Forecast Summary'!$C:$C, 'Analysis-School'!J$4,'Forecast Summary'!$D:$D, 'Analysis-School'!J$2)</f>
        <v>0</v>
      </c>
      <c r="K124" s="495">
        <v>0</v>
      </c>
      <c r="L124" s="396">
        <f>SUMIFS('Forecast Summary'!$Q:$Q,'Forecast Summary'!$A:$A, 'Analysis-School'!$A124,'Forecast Summary'!$C:$C, 'Analysis-School'!L$4,'Forecast Summary'!$D:$D, 'Analysis-School'!L$2)</f>
        <v>4</v>
      </c>
      <c r="M124" s="496" t="str">
        <f t="shared" si="49"/>
        <v>NA</v>
      </c>
      <c r="O124" s="395" t="s">
        <v>1889</v>
      </c>
      <c r="P124" s="396">
        <f>SUMIFS('Forecast Summary'!$N:$N,'Forecast Summary'!$A:$A, 'Analysis-School'!$A124,'Forecast Summary'!$C:$C, 'Analysis-School'!P$4,'Forecast Summary'!$D:$D, 'Analysis-School'!P$2)</f>
        <v>0</v>
      </c>
      <c r="Q124" s="396">
        <f>SUMIFS('Forecast Summary'!$N:$N,'Forecast Summary'!$A:$A, 'Analysis-School'!$A124,'Forecast Summary'!$C:$C, 'Analysis-School'!Q$4,'Forecast Summary'!$D:$D, 'Analysis-School'!Q$2)</f>
        <v>0</v>
      </c>
      <c r="R124" s="396">
        <f>SUMIFS('Forecast Summary'!$N:$N,'Forecast Summary'!$A:$A, 'Analysis-School'!$A124,'Forecast Summary'!$C:$C, 'Analysis-School'!R$4,'Forecast Summary'!$D:$D, 'Analysis-School'!R$2)</f>
        <v>16</v>
      </c>
      <c r="S124" s="396">
        <f>SUMIFS('Forecast Summary'!$N:$N,'Forecast Summary'!$A:$A, 'Analysis-School'!$A124,'Forecast Summary'!$C:$C, 'Analysis-School'!S$4,'Forecast Summary'!$D:$D, 'Analysis-School'!S$2)</f>
        <v>54</v>
      </c>
      <c r="T124" s="396">
        <f>SUMIFS('Forecast Summary'!$N:$N,'Forecast Summary'!$A:$A, 'Analysis-School'!$A124,'Forecast Summary'!$C:$C, 'Analysis-School'!T$4,'Forecast Summary'!$D:$D, 'Analysis-School'!T$2)</f>
        <v>85</v>
      </c>
      <c r="U124" s="396">
        <f>SUMIFS('Forecast Summary'!$N:$N,'Forecast Summary'!$A:$A, 'Analysis-School'!$A124,'Forecast Summary'!$C:$C, 'Analysis-School'!U$4,'Forecast Summary'!$D:$D, 'Analysis-School'!U$2)</f>
        <v>72</v>
      </c>
      <c r="V124" s="396">
        <v>79.2</v>
      </c>
      <c r="W124" s="396">
        <f>SUMIFS('Forecast Summary'!$N:$N,'Forecast Summary'!$A:$A, 'Analysis-School'!$A124,'Forecast Summary'!$C:$C, 'Analysis-School'!W$4,'Forecast Summary'!$D:$D, 'Analysis-School'!W$2)</f>
        <v>64</v>
      </c>
      <c r="X124" s="396">
        <v>87.12</v>
      </c>
      <c r="Y124" s="397">
        <f>SUMIFS('Forecast Summary'!$N:$N,'Forecast Summary'!$A:$A, 'Analysis-School'!$A124,'Forecast Summary'!$C:$C, 'Analysis-School'!Y$4,'Forecast Summary'!$D:$D, 'Analysis-School'!Y$2)</f>
        <v>66</v>
      </c>
      <c r="Z124" s="398">
        <f t="shared" si="50"/>
        <v>-8.333333333333337E-2</v>
      </c>
      <c r="AB124" s="395" t="s">
        <v>1889</v>
      </c>
      <c r="AC124" s="396">
        <f>SUMIFS('Forecast Summary'!$AO:$AO,'Forecast Summary'!$A:$A, 'Analysis-School'!$A124,'Forecast Summary'!$C:$C, 'Analysis-School'!AC$4,'Forecast Summary'!$D:$D, 'Analysis-School'!AC$2)</f>
        <v>0</v>
      </c>
      <c r="AD124" s="396">
        <f>SUMIFS('Forecast Summary'!$AO:$AO,'Forecast Summary'!$A:$A, 'Analysis-School'!$A124,'Forecast Summary'!$C:$C, 'Analysis-School'!AD$4,'Forecast Summary'!$D:$D, 'Analysis-School'!AD$2)</f>
        <v>0</v>
      </c>
      <c r="AE124" s="396">
        <f>SUMIFS('Forecast Summary'!$AO:$AO,'Forecast Summary'!$A:$A, 'Analysis-School'!$A124,'Forecast Summary'!$C:$C, 'Analysis-School'!AE$4,'Forecast Summary'!$D:$D, 'Analysis-School'!AE$2)</f>
        <v>0</v>
      </c>
      <c r="AF124" s="396">
        <f>SUMIFS('Forecast Summary'!$AO:$AO,'Forecast Summary'!$A:$A, 'Analysis-School'!$A124,'Forecast Summary'!$C:$C, 'Analysis-School'!AF$4,'Forecast Summary'!$D:$D, 'Analysis-School'!AF$2)</f>
        <v>0</v>
      </c>
      <c r="AG124" s="396">
        <f>SUMIFS('Forecast Summary'!$AO:$AO,'Forecast Summary'!$A:$A, 'Analysis-School'!$A124,'Forecast Summary'!$C:$C, 'Analysis-School'!AG$4,'Forecast Summary'!$D:$D, 'Analysis-School'!AG$2)</f>
        <v>0</v>
      </c>
      <c r="AH124" s="396">
        <f>SUMIFS('Forecast Summary'!$AO:$AO,'Forecast Summary'!$A:$A, 'Analysis-School'!$A124,'Forecast Summary'!$C:$C, 'Analysis-School'!AH$4,'Forecast Summary'!$D:$D, 'Analysis-School'!AH$2)</f>
        <v>0</v>
      </c>
      <c r="AI124" s="396">
        <v>0</v>
      </c>
      <c r="AJ124" s="396">
        <f>SUMIFS('Forecast Summary'!$AO:$AO,'Forecast Summary'!$A:$A, 'Analysis-School'!$A124,'Forecast Summary'!$C:$C, 'Analysis-School'!AJ$4,'Forecast Summary'!$D:$D, 'Analysis-School'!AJ$2)</f>
        <v>0</v>
      </c>
      <c r="AK124" s="396">
        <v>0</v>
      </c>
      <c r="AL124" s="397">
        <f>SUMIFS('Forecast Summary'!$AO:$AO,'Forecast Summary'!$A:$A, 'Analysis-School'!$A124,'Forecast Summary'!$C:$C, 'Analysis-School'!AL$4,'Forecast Summary'!$D:$D, 'Analysis-School'!AL$2)</f>
        <v>0</v>
      </c>
      <c r="AM124" s="398" t="str">
        <f t="shared" si="51"/>
        <v>NA</v>
      </c>
    </row>
    <row r="125" spans="1:39">
      <c r="A125" s="18" t="s">
        <v>67</v>
      </c>
      <c r="B125" s="390" t="s">
        <v>1932</v>
      </c>
      <c r="C125" s="391">
        <f>SUMIFS('Forecast Summary'!$Q:$Q,'Forecast Summary'!$A:$A, 'Analysis-School'!$A125,'Forecast Summary'!$C:$C, 'Analysis-School'!C$4,'Forecast Summary'!$D:$D, 'Analysis-School'!C$2)</f>
        <v>0</v>
      </c>
      <c r="D125" s="391">
        <f>SUMIFS('Forecast Summary'!$Q:$Q,'Forecast Summary'!$A:$A, 'Analysis-School'!$A125,'Forecast Summary'!$C:$C, 'Analysis-School'!D$4,'Forecast Summary'!$D:$D, 'Analysis-School'!D$2)</f>
        <v>0</v>
      </c>
      <c r="E125" s="391">
        <f>SUMIFS('Forecast Summary'!$Q:$Q,'Forecast Summary'!$A:$A, 'Analysis-School'!$A125,'Forecast Summary'!$C:$C, 'Analysis-School'!E$4,'Forecast Summary'!$D:$D, 'Analysis-School'!E$2)</f>
        <v>0</v>
      </c>
      <c r="F125" s="391">
        <f>SUMIFS('Forecast Summary'!$Q:$Q,'Forecast Summary'!$A:$A, 'Analysis-School'!$A125,'Forecast Summary'!$C:$C, 'Analysis-School'!F$4,'Forecast Summary'!$D:$D, 'Analysis-School'!F$2)</f>
        <v>0</v>
      </c>
      <c r="G125" s="391">
        <f>SUMIFS('Forecast Summary'!$Q:$Q,'Forecast Summary'!$A:$A, 'Analysis-School'!$A125,'Forecast Summary'!$C:$C, 'Analysis-School'!G$4,'Forecast Summary'!$D:$D, 'Analysis-School'!G$2)</f>
        <v>119</v>
      </c>
      <c r="H125" s="391">
        <f>SUMIFS('Forecast Summary'!$Q:$Q,'Forecast Summary'!$A:$A, 'Analysis-School'!$A125,'Forecast Summary'!$C:$C, 'Analysis-School'!H$4,'Forecast Summary'!$D:$D, 'Analysis-School'!H$2)</f>
        <v>0</v>
      </c>
      <c r="I125" s="391">
        <v>34.288285770500025</v>
      </c>
      <c r="J125" s="391">
        <f>SUMIFS('Forecast Summary'!$Q:$Q,'Forecast Summary'!$A:$A, 'Analysis-School'!$A125,'Forecast Summary'!$C:$C, 'Analysis-School'!J$4,'Forecast Summary'!$D:$D, 'Analysis-School'!J$2)</f>
        <v>427</v>
      </c>
      <c r="K125" s="391">
        <v>37.71711434755003</v>
      </c>
      <c r="L125" s="392">
        <f>SUMIFS('Forecast Summary'!$Q:$Q,'Forecast Summary'!$A:$A, 'Analysis-School'!$A125,'Forecast Summary'!$C:$C, 'Analysis-School'!L$4,'Forecast Summary'!$D:$D, 'Analysis-School'!L$2)</f>
        <v>405.65</v>
      </c>
      <c r="M125" s="393" t="str">
        <f t="shared" si="49"/>
        <v>NA</v>
      </c>
      <c r="O125" s="390" t="s">
        <v>1932</v>
      </c>
      <c r="P125" s="391">
        <f>SUMIFS('Forecast Summary'!$N:$N,'Forecast Summary'!$A:$A, 'Analysis-School'!$A125,'Forecast Summary'!$C:$C, 'Analysis-School'!P$4,'Forecast Summary'!$D:$D, 'Analysis-School'!P$2)</f>
        <v>0</v>
      </c>
      <c r="Q125" s="391">
        <f>SUMIFS('Forecast Summary'!$N:$N,'Forecast Summary'!$A:$A, 'Analysis-School'!$A125,'Forecast Summary'!$C:$C, 'Analysis-School'!Q$4,'Forecast Summary'!$D:$D, 'Analysis-School'!Q$2)</f>
        <v>0</v>
      </c>
      <c r="R125" s="391">
        <f>SUMIFS('Forecast Summary'!$N:$N,'Forecast Summary'!$A:$A, 'Analysis-School'!$A125,'Forecast Summary'!$C:$C, 'Analysis-School'!R$4,'Forecast Summary'!$D:$D, 'Analysis-School'!R$2)</f>
        <v>0</v>
      </c>
      <c r="S125" s="391">
        <f>SUMIFS('Forecast Summary'!$N:$N,'Forecast Summary'!$A:$A, 'Analysis-School'!$A125,'Forecast Summary'!$C:$C, 'Analysis-School'!S$4,'Forecast Summary'!$D:$D, 'Analysis-School'!S$2)</f>
        <v>0</v>
      </c>
      <c r="T125" s="391">
        <f>SUMIFS('Forecast Summary'!$N:$N,'Forecast Summary'!$A:$A, 'Analysis-School'!$A125,'Forecast Summary'!$C:$C, 'Analysis-School'!T$4,'Forecast Summary'!$D:$D, 'Analysis-School'!T$2)</f>
        <v>19</v>
      </c>
      <c r="U125" s="391">
        <f>SUMIFS('Forecast Summary'!$N:$N,'Forecast Summary'!$A:$A, 'Analysis-School'!$A125,'Forecast Summary'!$C:$C, 'Analysis-School'!U$4,'Forecast Summary'!$D:$D, 'Analysis-School'!U$2)</f>
        <v>284</v>
      </c>
      <c r="V125" s="391">
        <v>312.40000000000003</v>
      </c>
      <c r="W125" s="391">
        <f>SUMIFS('Forecast Summary'!$N:$N,'Forecast Summary'!$A:$A, 'Analysis-School'!$A125,'Forecast Summary'!$C:$C, 'Analysis-School'!W$4,'Forecast Summary'!$D:$D, 'Analysis-School'!W$2)</f>
        <v>186</v>
      </c>
      <c r="X125" s="391">
        <v>343.64000000000004</v>
      </c>
      <c r="Y125" s="392">
        <f>SUMIFS('Forecast Summary'!$N:$N,'Forecast Summary'!$A:$A, 'Analysis-School'!$A125,'Forecast Summary'!$C:$C, 'Analysis-School'!Y$4,'Forecast Summary'!$D:$D, 'Analysis-School'!Y$2)</f>
        <v>176.7</v>
      </c>
      <c r="Z125" s="393">
        <f t="shared" si="50"/>
        <v>-0.3778169014084507</v>
      </c>
      <c r="AB125" s="390" t="s">
        <v>1932</v>
      </c>
      <c r="AC125" s="391">
        <f>SUMIFS('Forecast Summary'!$AO:$AO,'Forecast Summary'!$A:$A, 'Analysis-School'!$A125,'Forecast Summary'!$C:$C, 'Analysis-School'!AC$4,'Forecast Summary'!$D:$D, 'Analysis-School'!AC$2)</f>
        <v>0</v>
      </c>
      <c r="AD125" s="391">
        <f>SUMIFS('Forecast Summary'!$AO:$AO,'Forecast Summary'!$A:$A, 'Analysis-School'!$A125,'Forecast Summary'!$C:$C, 'Analysis-School'!AD$4,'Forecast Summary'!$D:$D, 'Analysis-School'!AD$2)</f>
        <v>0</v>
      </c>
      <c r="AE125" s="391">
        <f>SUMIFS('Forecast Summary'!$AO:$AO,'Forecast Summary'!$A:$A, 'Analysis-School'!$A125,'Forecast Summary'!$C:$C, 'Analysis-School'!AE$4,'Forecast Summary'!$D:$D, 'Analysis-School'!AE$2)</f>
        <v>0</v>
      </c>
      <c r="AF125" s="391">
        <f>SUMIFS('Forecast Summary'!$AO:$AO,'Forecast Summary'!$A:$A, 'Analysis-School'!$A125,'Forecast Summary'!$C:$C, 'Analysis-School'!AF$4,'Forecast Summary'!$D:$D, 'Analysis-School'!AF$2)</f>
        <v>1</v>
      </c>
      <c r="AG125" s="391">
        <f>SUMIFS('Forecast Summary'!$AO:$AO,'Forecast Summary'!$A:$A, 'Analysis-School'!$A125,'Forecast Summary'!$C:$C, 'Analysis-School'!AG$4,'Forecast Summary'!$D:$D, 'Analysis-School'!AG$2)</f>
        <v>0</v>
      </c>
      <c r="AH125" s="391">
        <f>SUMIFS('Forecast Summary'!$AO:$AO,'Forecast Summary'!$A:$A, 'Analysis-School'!$A125,'Forecast Summary'!$C:$C, 'Analysis-School'!AH$4,'Forecast Summary'!$D:$D, 'Analysis-School'!AH$2)</f>
        <v>0</v>
      </c>
      <c r="AI125" s="391">
        <v>0.11399128990070147</v>
      </c>
      <c r="AJ125" s="391">
        <f>SUMIFS('Forecast Summary'!$AO:$AO,'Forecast Summary'!$A:$A, 'Analysis-School'!$A125,'Forecast Summary'!$C:$C, 'Analysis-School'!AJ$4,'Forecast Summary'!$D:$D, 'Analysis-School'!AJ$2)</f>
        <v>0</v>
      </c>
      <c r="AK125" s="391">
        <v>0.12539041889077163</v>
      </c>
      <c r="AL125" s="392">
        <f>SUMIFS('Forecast Summary'!$AO:$AO,'Forecast Summary'!$A:$A, 'Analysis-School'!$A125,'Forecast Summary'!$C:$C, 'Analysis-School'!AL$4,'Forecast Summary'!$D:$D, 'Analysis-School'!AL$2)</f>
        <v>0</v>
      </c>
      <c r="AM125" s="393" t="str">
        <f t="shared" si="51"/>
        <v>NA</v>
      </c>
    </row>
    <row r="126" spans="1:39">
      <c r="A126" s="18" t="s">
        <v>69</v>
      </c>
      <c r="B126" s="395" t="s">
        <v>1890</v>
      </c>
      <c r="C126" s="396">
        <f>SUMIFS('Forecast Summary'!$Q:$Q,'Forecast Summary'!$A:$A, 'Analysis-School'!$A126,'Forecast Summary'!$C:$C, 'Analysis-School'!C$4,'Forecast Summary'!$D:$D, 'Analysis-School'!C$2)</f>
        <v>0</v>
      </c>
      <c r="D126" s="396">
        <f>SUMIFS('Forecast Summary'!$Q:$Q,'Forecast Summary'!$A:$A, 'Analysis-School'!$A126,'Forecast Summary'!$C:$C, 'Analysis-School'!D$4,'Forecast Summary'!$D:$D, 'Analysis-School'!D$2)</f>
        <v>0</v>
      </c>
      <c r="E126" s="396">
        <f>SUMIFS('Forecast Summary'!$Q:$Q,'Forecast Summary'!$A:$A, 'Analysis-School'!$A126,'Forecast Summary'!$C:$C, 'Analysis-School'!E$4,'Forecast Summary'!$D:$D, 'Analysis-School'!E$2)</f>
        <v>0</v>
      </c>
      <c r="F126" s="396">
        <f>SUMIFS('Forecast Summary'!$Q:$Q,'Forecast Summary'!$A:$A, 'Analysis-School'!$A126,'Forecast Summary'!$C:$C, 'Analysis-School'!F$4,'Forecast Summary'!$D:$D, 'Analysis-School'!F$2)</f>
        <v>50</v>
      </c>
      <c r="G126" s="396">
        <f>SUMIFS('Forecast Summary'!$Q:$Q,'Forecast Summary'!$A:$A, 'Analysis-School'!$A126,'Forecast Summary'!$C:$C, 'Analysis-School'!G$4,'Forecast Summary'!$D:$D, 'Analysis-School'!G$2)</f>
        <v>143</v>
      </c>
      <c r="H126" s="396">
        <f>SUMIFS('Forecast Summary'!$Q:$Q,'Forecast Summary'!$A:$A, 'Analysis-School'!$A126,'Forecast Summary'!$C:$C, 'Analysis-School'!H$4,'Forecast Summary'!$D:$D, 'Analysis-School'!H$2)</f>
        <v>13</v>
      </c>
      <c r="I126" s="396">
        <v>14.3</v>
      </c>
      <c r="J126" s="396">
        <f>SUMIFS('Forecast Summary'!$Q:$Q,'Forecast Summary'!$A:$A, 'Analysis-School'!$A126,'Forecast Summary'!$C:$C, 'Analysis-School'!J$4,'Forecast Summary'!$D:$D, 'Analysis-School'!J$2)</f>
        <v>9</v>
      </c>
      <c r="K126" s="396">
        <v>15.730000000000002</v>
      </c>
      <c r="L126" s="397">
        <f>SUMIFS('Forecast Summary'!$Q:$Q,'Forecast Summary'!$A:$A, 'Analysis-School'!$A126,'Forecast Summary'!$C:$C, 'Analysis-School'!L$4,'Forecast Summary'!$D:$D, 'Analysis-School'!L$2)</f>
        <v>9.9</v>
      </c>
      <c r="M126" s="398">
        <f t="shared" si="49"/>
        <v>-0.23846153846153839</v>
      </c>
      <c r="O126" s="395" t="s">
        <v>1890</v>
      </c>
      <c r="P126" s="396">
        <f>SUMIFS('Forecast Summary'!$N:$N,'Forecast Summary'!$A:$A, 'Analysis-School'!$A126,'Forecast Summary'!$C:$C, 'Analysis-School'!P$4,'Forecast Summary'!$D:$D, 'Analysis-School'!P$2)</f>
        <v>0</v>
      </c>
      <c r="Q126" s="396">
        <f>SUMIFS('Forecast Summary'!$N:$N,'Forecast Summary'!$A:$A, 'Analysis-School'!$A126,'Forecast Summary'!$C:$C, 'Analysis-School'!Q$4,'Forecast Summary'!$D:$D, 'Analysis-School'!Q$2)</f>
        <v>0</v>
      </c>
      <c r="R126" s="396">
        <f>SUMIFS('Forecast Summary'!$N:$N,'Forecast Summary'!$A:$A, 'Analysis-School'!$A126,'Forecast Summary'!$C:$C, 'Analysis-School'!R$4,'Forecast Summary'!$D:$D, 'Analysis-School'!R$2)</f>
        <v>0</v>
      </c>
      <c r="S126" s="396">
        <f>SUMIFS('Forecast Summary'!$N:$N,'Forecast Summary'!$A:$A, 'Analysis-School'!$A126,'Forecast Summary'!$C:$C, 'Analysis-School'!S$4,'Forecast Summary'!$D:$D, 'Analysis-School'!S$2)</f>
        <v>0</v>
      </c>
      <c r="T126" s="396">
        <f>SUMIFS('Forecast Summary'!$N:$N,'Forecast Summary'!$A:$A, 'Analysis-School'!$A126,'Forecast Summary'!$C:$C, 'Analysis-School'!T$4,'Forecast Summary'!$D:$D, 'Analysis-School'!T$2)</f>
        <v>69</v>
      </c>
      <c r="U126" s="396">
        <f>SUMIFS('Forecast Summary'!$N:$N,'Forecast Summary'!$A:$A, 'Analysis-School'!$A126,'Forecast Summary'!$C:$C, 'Analysis-School'!U$4,'Forecast Summary'!$D:$D, 'Analysis-School'!U$2)</f>
        <v>63</v>
      </c>
      <c r="V126" s="396">
        <v>69.300000000000011</v>
      </c>
      <c r="W126" s="396">
        <f>SUMIFS('Forecast Summary'!$N:$N,'Forecast Summary'!$A:$A, 'Analysis-School'!$A126,'Forecast Summary'!$C:$C, 'Analysis-School'!W$4,'Forecast Summary'!$D:$D, 'Analysis-School'!W$2)</f>
        <v>210</v>
      </c>
      <c r="X126" s="396">
        <v>76.230000000000018</v>
      </c>
      <c r="Y126" s="397">
        <f>SUMIFS('Forecast Summary'!$N:$N,'Forecast Summary'!$A:$A, 'Analysis-School'!$A126,'Forecast Summary'!$C:$C, 'Analysis-School'!Y$4,'Forecast Summary'!$D:$D, 'Analysis-School'!Y$2)</f>
        <v>199.5</v>
      </c>
      <c r="Z126" s="398">
        <f t="shared" si="50"/>
        <v>2.1666666666666665</v>
      </c>
      <c r="AB126" s="395" t="s">
        <v>1890</v>
      </c>
      <c r="AC126" s="396">
        <f>SUMIFS('Forecast Summary'!$AO:$AO,'Forecast Summary'!$A:$A, 'Analysis-School'!$A126,'Forecast Summary'!$C:$C, 'Analysis-School'!AC$4,'Forecast Summary'!$D:$D, 'Analysis-School'!AC$2)</f>
        <v>0</v>
      </c>
      <c r="AD126" s="396">
        <f>SUMIFS('Forecast Summary'!$AO:$AO,'Forecast Summary'!$A:$A, 'Analysis-School'!$A126,'Forecast Summary'!$C:$C, 'Analysis-School'!AD$4,'Forecast Summary'!$D:$D, 'Analysis-School'!AD$2)</f>
        <v>0</v>
      </c>
      <c r="AE126" s="396">
        <f>SUMIFS('Forecast Summary'!$AO:$AO,'Forecast Summary'!$A:$A, 'Analysis-School'!$A126,'Forecast Summary'!$C:$C, 'Analysis-School'!AE$4,'Forecast Summary'!$D:$D, 'Analysis-School'!AE$2)</f>
        <v>0</v>
      </c>
      <c r="AF126" s="396">
        <f>SUMIFS('Forecast Summary'!$AO:$AO,'Forecast Summary'!$A:$A, 'Analysis-School'!$A126,'Forecast Summary'!$C:$C, 'Analysis-School'!AF$4,'Forecast Summary'!$D:$D, 'Analysis-School'!AF$2)</f>
        <v>0</v>
      </c>
      <c r="AG126" s="396">
        <f>SUMIFS('Forecast Summary'!$AO:$AO,'Forecast Summary'!$A:$A, 'Analysis-School'!$A126,'Forecast Summary'!$C:$C, 'Analysis-School'!AG$4,'Forecast Summary'!$D:$D, 'Analysis-School'!AG$2)</f>
        <v>0</v>
      </c>
      <c r="AH126" s="396">
        <f>SUMIFS('Forecast Summary'!$AO:$AO,'Forecast Summary'!$A:$A, 'Analysis-School'!$A126,'Forecast Summary'!$C:$C, 'Analysis-School'!AH$4,'Forecast Summary'!$D:$D, 'Analysis-School'!AH$2)</f>
        <v>0</v>
      </c>
      <c r="AI126" s="396">
        <v>0</v>
      </c>
      <c r="AJ126" s="396">
        <f>SUMIFS('Forecast Summary'!$AO:$AO,'Forecast Summary'!$A:$A, 'Analysis-School'!$A126,'Forecast Summary'!$C:$C, 'Analysis-School'!AJ$4,'Forecast Summary'!$D:$D, 'Analysis-School'!AJ$2)</f>
        <v>0</v>
      </c>
      <c r="AK126" s="396">
        <v>0</v>
      </c>
      <c r="AL126" s="397">
        <f>SUMIFS('Forecast Summary'!$AO:$AO,'Forecast Summary'!$A:$A, 'Analysis-School'!$A126,'Forecast Summary'!$C:$C, 'Analysis-School'!AL$4,'Forecast Summary'!$D:$D, 'Analysis-School'!AL$2)</f>
        <v>0</v>
      </c>
      <c r="AM126" s="398" t="str">
        <f t="shared" si="51"/>
        <v>NA</v>
      </c>
    </row>
    <row r="127" spans="1:39">
      <c r="A127" s="18" t="s">
        <v>71</v>
      </c>
      <c r="B127" s="390" t="s">
        <v>1891</v>
      </c>
      <c r="C127" s="391">
        <f>SUMIFS('Forecast Summary'!$Q:$Q,'Forecast Summary'!$A:$A, 'Analysis-School'!$A127,'Forecast Summary'!$C:$C, 'Analysis-School'!C$4,'Forecast Summary'!$D:$D, 'Analysis-School'!C$2)</f>
        <v>0</v>
      </c>
      <c r="D127" s="391">
        <f>SUMIFS('Forecast Summary'!$Q:$Q,'Forecast Summary'!$A:$A, 'Analysis-School'!$A127,'Forecast Summary'!$C:$C, 'Analysis-School'!D$4,'Forecast Summary'!$D:$D, 'Analysis-School'!D$2)</f>
        <v>0</v>
      </c>
      <c r="E127" s="391">
        <f>SUMIFS('Forecast Summary'!$Q:$Q,'Forecast Summary'!$A:$A, 'Analysis-School'!$A127,'Forecast Summary'!$C:$C, 'Analysis-School'!E$4,'Forecast Summary'!$D:$D, 'Analysis-School'!E$2)</f>
        <v>415</v>
      </c>
      <c r="F127" s="391">
        <f>SUMIFS('Forecast Summary'!$Q:$Q,'Forecast Summary'!$A:$A, 'Analysis-School'!$A127,'Forecast Summary'!$C:$C, 'Analysis-School'!F$4,'Forecast Summary'!$D:$D, 'Analysis-School'!F$2)</f>
        <v>653</v>
      </c>
      <c r="G127" s="391">
        <f>SUMIFS('Forecast Summary'!$Q:$Q,'Forecast Summary'!$A:$A, 'Analysis-School'!$A127,'Forecast Summary'!$C:$C, 'Analysis-School'!G$4,'Forecast Summary'!$D:$D, 'Analysis-School'!G$2)</f>
        <v>1004</v>
      </c>
      <c r="H127" s="391">
        <f>SUMIFS('Forecast Summary'!$Q:$Q,'Forecast Summary'!$A:$A, 'Analysis-School'!$A127,'Forecast Summary'!$C:$C, 'Analysis-School'!H$4,'Forecast Summary'!$D:$D, 'Analysis-School'!H$2)</f>
        <v>1052</v>
      </c>
      <c r="I127" s="391">
        <v>1157.2</v>
      </c>
      <c r="J127" s="391">
        <f>SUMIFS('Forecast Summary'!$Q:$Q,'Forecast Summary'!$A:$A, 'Analysis-School'!$A127,'Forecast Summary'!$C:$C, 'Analysis-School'!J$4,'Forecast Summary'!$D:$D, 'Analysis-School'!J$2)</f>
        <v>1299</v>
      </c>
      <c r="K127" s="391">
        <v>1272.92</v>
      </c>
      <c r="L127" s="392">
        <f>SUMIFS('Forecast Summary'!$Q:$Q,'Forecast Summary'!$A:$A, 'Analysis-School'!$A127,'Forecast Summary'!$C:$C, 'Analysis-School'!L$4,'Forecast Summary'!$D:$D, 'Analysis-School'!L$2)</f>
        <v>1299</v>
      </c>
      <c r="M127" s="393">
        <f t="shared" si="49"/>
        <v>0.23479087452471492</v>
      </c>
      <c r="O127" s="390" t="s">
        <v>1891</v>
      </c>
      <c r="P127" s="391">
        <f>SUMIFS('Forecast Summary'!$N:$N,'Forecast Summary'!$A:$A, 'Analysis-School'!$A127,'Forecast Summary'!$C:$C, 'Analysis-School'!P$4,'Forecast Summary'!$D:$D, 'Analysis-School'!P$2)</f>
        <v>0</v>
      </c>
      <c r="Q127" s="391">
        <f>SUMIFS('Forecast Summary'!$N:$N,'Forecast Summary'!$A:$A, 'Analysis-School'!$A127,'Forecast Summary'!$C:$C, 'Analysis-School'!Q$4,'Forecast Summary'!$D:$D, 'Analysis-School'!Q$2)</f>
        <v>0</v>
      </c>
      <c r="R127" s="391">
        <f>SUMIFS('Forecast Summary'!$N:$N,'Forecast Summary'!$A:$A, 'Analysis-School'!$A127,'Forecast Summary'!$C:$C, 'Analysis-School'!R$4,'Forecast Summary'!$D:$D, 'Analysis-School'!R$2)</f>
        <v>0</v>
      </c>
      <c r="S127" s="391">
        <f>SUMIFS('Forecast Summary'!$N:$N,'Forecast Summary'!$A:$A, 'Analysis-School'!$A127,'Forecast Summary'!$C:$C, 'Analysis-School'!S$4,'Forecast Summary'!$D:$D, 'Analysis-School'!S$2)</f>
        <v>0</v>
      </c>
      <c r="T127" s="391">
        <f>SUMIFS('Forecast Summary'!$N:$N,'Forecast Summary'!$A:$A, 'Analysis-School'!$A127,'Forecast Summary'!$C:$C, 'Analysis-School'!T$4,'Forecast Summary'!$D:$D, 'Analysis-School'!T$2)</f>
        <v>0</v>
      </c>
      <c r="U127" s="391">
        <f>SUMIFS('Forecast Summary'!$N:$N,'Forecast Summary'!$A:$A, 'Analysis-School'!$A127,'Forecast Summary'!$C:$C, 'Analysis-School'!U$4,'Forecast Summary'!$D:$D, 'Analysis-School'!U$2)</f>
        <v>0</v>
      </c>
      <c r="V127" s="391">
        <v>0</v>
      </c>
      <c r="W127" s="391">
        <f>SUMIFS('Forecast Summary'!$N:$N,'Forecast Summary'!$A:$A, 'Analysis-School'!$A127,'Forecast Summary'!$C:$C, 'Analysis-School'!W$4,'Forecast Summary'!$D:$D, 'Analysis-School'!W$2)</f>
        <v>25</v>
      </c>
      <c r="X127" s="391">
        <v>0</v>
      </c>
      <c r="Y127" s="392">
        <f>SUMIFS('Forecast Summary'!$N:$N,'Forecast Summary'!$A:$A, 'Analysis-School'!$A127,'Forecast Summary'!$C:$C, 'Analysis-School'!Y$4,'Forecast Summary'!$D:$D, 'Analysis-School'!Y$2)</f>
        <v>23.75</v>
      </c>
      <c r="Z127" s="393" t="str">
        <f t="shared" ref="Z127" si="53">IFERROR(Y127/U127-1, "NA")</f>
        <v>NA</v>
      </c>
      <c r="AB127" s="390" t="s">
        <v>1891</v>
      </c>
      <c r="AC127" s="391">
        <f>SUMIFS('Forecast Summary'!$AO:$AO,'Forecast Summary'!$A:$A, 'Analysis-School'!$A127,'Forecast Summary'!$C:$C, 'Analysis-School'!AC$4,'Forecast Summary'!$D:$D, 'Analysis-School'!AC$2)</f>
        <v>0</v>
      </c>
      <c r="AD127" s="391">
        <f>SUMIFS('Forecast Summary'!$AO:$AO,'Forecast Summary'!$A:$A, 'Analysis-School'!$A127,'Forecast Summary'!$C:$C, 'Analysis-School'!AD$4,'Forecast Summary'!$D:$D, 'Analysis-School'!AD$2)</f>
        <v>0</v>
      </c>
      <c r="AE127" s="391">
        <f>SUMIFS('Forecast Summary'!$AO:$AO,'Forecast Summary'!$A:$A, 'Analysis-School'!$A127,'Forecast Summary'!$C:$C, 'Analysis-School'!AE$4,'Forecast Summary'!$D:$D, 'Analysis-School'!AE$2)</f>
        <v>5</v>
      </c>
      <c r="AF127" s="391">
        <f>SUMIFS('Forecast Summary'!$AO:$AO,'Forecast Summary'!$A:$A, 'Analysis-School'!$A127,'Forecast Summary'!$C:$C, 'Analysis-School'!AF$4,'Forecast Summary'!$D:$D, 'Analysis-School'!AF$2)</f>
        <v>5</v>
      </c>
      <c r="AG127" s="391">
        <f>SUMIFS('Forecast Summary'!$AO:$AO,'Forecast Summary'!$A:$A, 'Analysis-School'!$A127,'Forecast Summary'!$C:$C, 'Analysis-School'!AG$4,'Forecast Summary'!$D:$D, 'Analysis-School'!AG$2)</f>
        <v>9</v>
      </c>
      <c r="AH127" s="391">
        <f>SUMIFS('Forecast Summary'!$AO:$AO,'Forecast Summary'!$A:$A, 'Analysis-School'!$A127,'Forecast Summary'!$C:$C, 'Analysis-School'!AH$4,'Forecast Summary'!$D:$D, 'Analysis-School'!AH$2)</f>
        <v>8</v>
      </c>
      <c r="AI127" s="391">
        <v>8.8000000000000007</v>
      </c>
      <c r="AJ127" s="391">
        <f>SUMIFS('Forecast Summary'!$AO:$AO,'Forecast Summary'!$A:$A, 'Analysis-School'!$A127,'Forecast Summary'!$C:$C, 'Analysis-School'!AJ$4,'Forecast Summary'!$D:$D, 'Analysis-School'!AJ$2)</f>
        <v>12</v>
      </c>
      <c r="AK127" s="391">
        <v>9.6800000000000015</v>
      </c>
      <c r="AL127" s="392">
        <f>SUMIFS('Forecast Summary'!$AO:$AO,'Forecast Summary'!$A:$A, 'Analysis-School'!$A127,'Forecast Summary'!$C:$C, 'Analysis-School'!AL$4,'Forecast Summary'!$D:$D, 'Analysis-School'!AL$2)</f>
        <v>12</v>
      </c>
      <c r="AM127" s="393">
        <f t="shared" si="51"/>
        <v>0.5</v>
      </c>
    </row>
    <row r="128" spans="1:39">
      <c r="A128" s="18" t="s">
        <v>73</v>
      </c>
      <c r="B128" s="395" t="s">
        <v>1933</v>
      </c>
      <c r="C128" s="396">
        <f>SUMIFS('Forecast Summary'!$Q:$Q,'Forecast Summary'!$A:$A, 'Analysis-School'!$A128,'Forecast Summary'!$C:$C, 'Analysis-School'!C$4,'Forecast Summary'!$D:$D, 'Analysis-School'!C$2)</f>
        <v>0</v>
      </c>
      <c r="D128" s="396">
        <f>SUMIFS('Forecast Summary'!$Q:$Q,'Forecast Summary'!$A:$A, 'Analysis-School'!$A128,'Forecast Summary'!$C:$C, 'Analysis-School'!D$4,'Forecast Summary'!$D:$D, 'Analysis-School'!D$2)</f>
        <v>0</v>
      </c>
      <c r="E128" s="396">
        <f>SUMIFS('Forecast Summary'!$Q:$Q,'Forecast Summary'!$A:$A, 'Analysis-School'!$A128,'Forecast Summary'!$C:$C, 'Analysis-School'!E$4,'Forecast Summary'!$D:$D, 'Analysis-School'!E$2)</f>
        <v>113</v>
      </c>
      <c r="F128" s="396">
        <f>SUMIFS('Forecast Summary'!$Q:$Q,'Forecast Summary'!$A:$A, 'Analysis-School'!$A128,'Forecast Summary'!$C:$C, 'Analysis-School'!F$4,'Forecast Summary'!$D:$D, 'Analysis-School'!F$2)</f>
        <v>40</v>
      </c>
      <c r="G128" s="396">
        <f>SUMIFS('Forecast Summary'!$Q:$Q,'Forecast Summary'!$A:$A, 'Analysis-School'!$A128,'Forecast Summary'!$C:$C, 'Analysis-School'!G$4,'Forecast Summary'!$D:$D, 'Analysis-School'!G$2)</f>
        <v>171</v>
      </c>
      <c r="H128" s="396">
        <f>SUMIFS('Forecast Summary'!$Q:$Q,'Forecast Summary'!$A:$A, 'Analysis-School'!$A128,'Forecast Summary'!$C:$C, 'Analysis-School'!H$4,'Forecast Summary'!$D:$D, 'Analysis-School'!H$2)</f>
        <v>85</v>
      </c>
      <c r="I128" s="396">
        <v>93.500000000000014</v>
      </c>
      <c r="J128" s="396">
        <f>SUMIFS('Forecast Summary'!$Q:$Q,'Forecast Summary'!$A:$A, 'Analysis-School'!$A128,'Forecast Summary'!$C:$C, 'Analysis-School'!J$4,'Forecast Summary'!$D:$D, 'Analysis-School'!J$2)</f>
        <v>1020</v>
      </c>
      <c r="K128" s="396">
        <v>102.85000000000002</v>
      </c>
      <c r="L128" s="397">
        <f>SUMIFS('Forecast Summary'!$Q:$Q,'Forecast Summary'!$A:$A, 'Analysis-School'!$A128,'Forecast Summary'!$C:$C, 'Analysis-School'!L$4,'Forecast Summary'!$D:$D, 'Analysis-School'!L$2)</f>
        <v>969</v>
      </c>
      <c r="M128" s="398">
        <f t="shared" si="49"/>
        <v>10.4</v>
      </c>
      <c r="O128" s="395" t="s">
        <v>1933</v>
      </c>
      <c r="P128" s="396">
        <f>SUMIFS('Forecast Summary'!$N:$N,'Forecast Summary'!$A:$A, 'Analysis-School'!$A128,'Forecast Summary'!$C:$C, 'Analysis-School'!P$4,'Forecast Summary'!$D:$D, 'Analysis-School'!P$2)</f>
        <v>0</v>
      </c>
      <c r="Q128" s="396">
        <f>SUMIFS('Forecast Summary'!$N:$N,'Forecast Summary'!$A:$A, 'Analysis-School'!$A128,'Forecast Summary'!$C:$C, 'Analysis-School'!Q$4,'Forecast Summary'!$D:$D, 'Analysis-School'!Q$2)</f>
        <v>0</v>
      </c>
      <c r="R128" s="396">
        <f>SUMIFS('Forecast Summary'!$N:$N,'Forecast Summary'!$A:$A, 'Analysis-School'!$A128,'Forecast Summary'!$C:$C, 'Analysis-School'!R$4,'Forecast Summary'!$D:$D, 'Analysis-School'!R$2)</f>
        <v>1122</v>
      </c>
      <c r="S128" s="396">
        <f>SUMIFS('Forecast Summary'!$N:$N,'Forecast Summary'!$A:$A, 'Analysis-School'!$A128,'Forecast Summary'!$C:$C, 'Analysis-School'!S$4,'Forecast Summary'!$D:$D, 'Analysis-School'!S$2)</f>
        <v>199</v>
      </c>
      <c r="T128" s="396">
        <f>SUMIFS('Forecast Summary'!$N:$N,'Forecast Summary'!$A:$A, 'Analysis-School'!$A128,'Forecast Summary'!$C:$C, 'Analysis-School'!T$4,'Forecast Summary'!$D:$D, 'Analysis-School'!T$2)</f>
        <v>193</v>
      </c>
      <c r="U128" s="396">
        <f>SUMIFS('Forecast Summary'!$N:$N,'Forecast Summary'!$A:$A, 'Analysis-School'!$A128,'Forecast Summary'!$C:$C, 'Analysis-School'!U$4,'Forecast Summary'!$D:$D, 'Analysis-School'!U$2)</f>
        <v>711</v>
      </c>
      <c r="V128" s="396">
        <v>675.44999999999993</v>
      </c>
      <c r="W128" s="396">
        <f>SUMIFS('Forecast Summary'!$N:$N,'Forecast Summary'!$A:$A, 'Analysis-School'!$A128,'Forecast Summary'!$C:$C, 'Analysis-School'!W$4,'Forecast Summary'!$D:$D, 'Analysis-School'!W$2)</f>
        <v>1408</v>
      </c>
      <c r="X128" s="396">
        <v>641.6774999999999</v>
      </c>
      <c r="Y128" s="397">
        <f>SUMIFS('Forecast Summary'!$N:$N,'Forecast Summary'!$A:$A, 'Analysis-School'!$A128,'Forecast Summary'!$C:$C, 'Analysis-School'!Y$4,'Forecast Summary'!$D:$D, 'Analysis-School'!Y$2)</f>
        <v>1337.6</v>
      </c>
      <c r="Z128" s="398">
        <f t="shared" si="50"/>
        <v>0.88129395218002804</v>
      </c>
      <c r="AB128" s="395" t="s">
        <v>1933</v>
      </c>
      <c r="AC128" s="396">
        <f>SUMIFS('Forecast Summary'!$AO:$AO,'Forecast Summary'!$A:$A, 'Analysis-School'!$A128,'Forecast Summary'!$C:$C, 'Analysis-School'!AC$4,'Forecast Summary'!$D:$D, 'Analysis-School'!AC$2)</f>
        <v>76</v>
      </c>
      <c r="AD128" s="396">
        <f>SUMIFS('Forecast Summary'!$AO:$AO,'Forecast Summary'!$A:$A, 'Analysis-School'!$A128,'Forecast Summary'!$C:$C, 'Analysis-School'!AD$4,'Forecast Summary'!$D:$D, 'Analysis-School'!AD$2)</f>
        <v>48</v>
      </c>
      <c r="AE128" s="396">
        <f>SUMIFS('Forecast Summary'!$AO:$AO,'Forecast Summary'!$A:$A, 'Analysis-School'!$A128,'Forecast Summary'!$C:$C, 'Analysis-School'!AE$4,'Forecast Summary'!$D:$D, 'Analysis-School'!AE$2)</f>
        <v>60</v>
      </c>
      <c r="AF128" s="396">
        <f>SUMIFS('Forecast Summary'!$AO:$AO,'Forecast Summary'!$A:$A, 'Analysis-School'!$A128,'Forecast Summary'!$C:$C, 'Analysis-School'!AF$4,'Forecast Summary'!$D:$D, 'Analysis-School'!AF$2)</f>
        <v>53</v>
      </c>
      <c r="AG128" s="396">
        <f>SUMIFS('Forecast Summary'!$AO:$AO,'Forecast Summary'!$A:$A, 'Analysis-School'!$A128,'Forecast Summary'!$C:$C, 'Analysis-School'!AG$4,'Forecast Summary'!$D:$D, 'Analysis-School'!AG$2)</f>
        <v>48</v>
      </c>
      <c r="AH128" s="396">
        <f>SUMIFS('Forecast Summary'!$AO:$AO,'Forecast Summary'!$A:$A, 'Analysis-School'!$A128,'Forecast Summary'!$C:$C, 'Analysis-School'!AH$4,'Forecast Summary'!$D:$D, 'Analysis-School'!AH$2)</f>
        <v>23</v>
      </c>
      <c r="AI128" s="396">
        <v>23.50343213103611</v>
      </c>
      <c r="AJ128" s="396">
        <f>SUMIFS('Forecast Summary'!$AO:$AO,'Forecast Summary'!$A:$A, 'Analysis-School'!$A128,'Forecast Summary'!$C:$C, 'Analysis-School'!AJ$4,'Forecast Summary'!$D:$D, 'Analysis-School'!AJ$2)</f>
        <v>47</v>
      </c>
      <c r="AK128" s="396">
        <v>22.328260524484303</v>
      </c>
      <c r="AL128" s="397">
        <f>SUMIFS('Forecast Summary'!$AO:$AO,'Forecast Summary'!$A:$A, 'Analysis-School'!$A128,'Forecast Summary'!$C:$C, 'Analysis-School'!AL$4,'Forecast Summary'!$D:$D, 'Analysis-School'!AL$2)</f>
        <v>51</v>
      </c>
      <c r="AM128" s="398">
        <f t="shared" si="51"/>
        <v>1.2173913043478262</v>
      </c>
    </row>
    <row r="129" spans="1:39">
      <c r="A129" s="18" t="s">
        <v>75</v>
      </c>
      <c r="B129" s="390" t="s">
        <v>1892</v>
      </c>
      <c r="C129" s="391">
        <f>SUMIFS('Forecast Summary'!$Q:$Q,'Forecast Summary'!$A:$A, 'Analysis-School'!$A129,'Forecast Summary'!$C:$C, 'Analysis-School'!C$4,'Forecast Summary'!$D:$D, 'Analysis-School'!C$2)</f>
        <v>0</v>
      </c>
      <c r="D129" s="391">
        <f>SUMIFS('Forecast Summary'!$Q:$Q,'Forecast Summary'!$A:$A, 'Analysis-School'!$A129,'Forecast Summary'!$C:$C, 'Analysis-School'!D$4,'Forecast Summary'!$D:$D, 'Analysis-School'!D$2)</f>
        <v>0</v>
      </c>
      <c r="E129" s="391">
        <f>SUMIFS('Forecast Summary'!$Q:$Q,'Forecast Summary'!$A:$A, 'Analysis-School'!$A129,'Forecast Summary'!$C:$C, 'Analysis-School'!E$4,'Forecast Summary'!$D:$D, 'Analysis-School'!E$2)</f>
        <v>34</v>
      </c>
      <c r="F129" s="391">
        <f>SUMIFS('Forecast Summary'!$Q:$Q,'Forecast Summary'!$A:$A, 'Analysis-School'!$A129,'Forecast Summary'!$C:$C, 'Analysis-School'!F$4,'Forecast Summary'!$D:$D, 'Analysis-School'!F$2)</f>
        <v>22</v>
      </c>
      <c r="G129" s="391">
        <f>SUMIFS('Forecast Summary'!$Q:$Q,'Forecast Summary'!$A:$A, 'Analysis-School'!$A129,'Forecast Summary'!$C:$C, 'Analysis-School'!G$4,'Forecast Summary'!$D:$D, 'Analysis-School'!G$2)</f>
        <v>36</v>
      </c>
      <c r="H129" s="391">
        <f>SUMIFS('Forecast Summary'!$Q:$Q,'Forecast Summary'!$A:$A, 'Analysis-School'!$A129,'Forecast Summary'!$C:$C, 'Analysis-School'!H$4,'Forecast Summary'!$D:$D, 'Analysis-School'!H$2)</f>
        <v>133</v>
      </c>
      <c r="I129" s="391">
        <v>146.30000000000001</v>
      </c>
      <c r="J129" s="391">
        <f>SUMIFS('Forecast Summary'!$Q:$Q,'Forecast Summary'!$A:$A, 'Analysis-School'!$A129,'Forecast Summary'!$C:$C, 'Analysis-School'!J$4,'Forecast Summary'!$D:$D, 'Analysis-School'!J$2)</f>
        <v>88</v>
      </c>
      <c r="K129" s="391">
        <v>160.93000000000004</v>
      </c>
      <c r="L129" s="392">
        <f>SUMIFS('Forecast Summary'!$Q:$Q,'Forecast Summary'!$A:$A, 'Analysis-School'!$A129,'Forecast Summary'!$C:$C, 'Analysis-School'!L$4,'Forecast Summary'!$D:$D, 'Analysis-School'!L$2)</f>
        <v>83.6</v>
      </c>
      <c r="M129" s="393">
        <f t="shared" si="49"/>
        <v>-0.37142857142857144</v>
      </c>
      <c r="O129" s="390" t="s">
        <v>1892</v>
      </c>
      <c r="P129" s="391">
        <f>SUMIFS('Forecast Summary'!$N:$N,'Forecast Summary'!$A:$A, 'Analysis-School'!$A129,'Forecast Summary'!$C:$C, 'Analysis-School'!P$4,'Forecast Summary'!$D:$D, 'Analysis-School'!P$2)</f>
        <v>0</v>
      </c>
      <c r="Q129" s="391">
        <f>SUMIFS('Forecast Summary'!$N:$N,'Forecast Summary'!$A:$A, 'Analysis-School'!$A129,'Forecast Summary'!$C:$C, 'Analysis-School'!Q$4,'Forecast Summary'!$D:$D, 'Analysis-School'!Q$2)</f>
        <v>0</v>
      </c>
      <c r="R129" s="391">
        <f>SUMIFS('Forecast Summary'!$N:$N,'Forecast Summary'!$A:$A, 'Analysis-School'!$A129,'Forecast Summary'!$C:$C, 'Analysis-School'!R$4,'Forecast Summary'!$D:$D, 'Analysis-School'!R$2)</f>
        <v>704</v>
      </c>
      <c r="S129" s="391">
        <f>SUMIFS('Forecast Summary'!$N:$N,'Forecast Summary'!$A:$A, 'Analysis-School'!$A129,'Forecast Summary'!$C:$C, 'Analysis-School'!S$4,'Forecast Summary'!$D:$D, 'Analysis-School'!S$2)</f>
        <v>1771</v>
      </c>
      <c r="T129" s="391">
        <f>SUMIFS('Forecast Summary'!$N:$N,'Forecast Summary'!$A:$A, 'Analysis-School'!$A129,'Forecast Summary'!$C:$C, 'Analysis-School'!T$4,'Forecast Summary'!$D:$D, 'Analysis-School'!T$2)</f>
        <v>2266</v>
      </c>
      <c r="U129" s="391">
        <f>SUMIFS('Forecast Summary'!$N:$N,'Forecast Summary'!$A:$A, 'Analysis-School'!$A129,'Forecast Summary'!$C:$C, 'Analysis-School'!U$4,'Forecast Summary'!$D:$D, 'Analysis-School'!U$2)</f>
        <v>2498</v>
      </c>
      <c r="V129" s="391">
        <v>2747.8</v>
      </c>
      <c r="W129" s="391">
        <f>SUMIFS('Forecast Summary'!$N:$N,'Forecast Summary'!$A:$A, 'Analysis-School'!$A129,'Forecast Summary'!$C:$C, 'Analysis-School'!W$4,'Forecast Summary'!$D:$D, 'Analysis-School'!W$2)</f>
        <v>3142</v>
      </c>
      <c r="X129" s="391">
        <v>3022.5800000000004</v>
      </c>
      <c r="Y129" s="392">
        <f>SUMIFS('Forecast Summary'!$N:$N,'Forecast Summary'!$A:$A, 'Analysis-School'!$A129,'Forecast Summary'!$C:$C, 'Analysis-School'!Y$4,'Forecast Summary'!$D:$D, 'Analysis-School'!Y$2)</f>
        <v>3142</v>
      </c>
      <c r="Z129" s="393">
        <f t="shared" si="50"/>
        <v>0.2578062449959968</v>
      </c>
      <c r="AB129" s="390" t="s">
        <v>1892</v>
      </c>
      <c r="AC129" s="391">
        <f>SUMIFS('Forecast Summary'!$AO:$AO,'Forecast Summary'!$A:$A, 'Analysis-School'!$A129,'Forecast Summary'!$C:$C, 'Analysis-School'!AC$4,'Forecast Summary'!$D:$D, 'Analysis-School'!AC$2)</f>
        <v>3</v>
      </c>
      <c r="AD129" s="391">
        <f>SUMIFS('Forecast Summary'!$AO:$AO,'Forecast Summary'!$A:$A, 'Analysis-School'!$A129,'Forecast Summary'!$C:$C, 'Analysis-School'!AD$4,'Forecast Summary'!$D:$D, 'Analysis-School'!AD$2)</f>
        <v>2</v>
      </c>
      <c r="AE129" s="391">
        <f>SUMIFS('Forecast Summary'!$AO:$AO,'Forecast Summary'!$A:$A, 'Analysis-School'!$A129,'Forecast Summary'!$C:$C, 'Analysis-School'!AE$4,'Forecast Summary'!$D:$D, 'Analysis-School'!AE$2)</f>
        <v>3</v>
      </c>
      <c r="AF129" s="391">
        <f>SUMIFS('Forecast Summary'!$AO:$AO,'Forecast Summary'!$A:$A, 'Analysis-School'!$A129,'Forecast Summary'!$C:$C, 'Analysis-School'!AF$4,'Forecast Summary'!$D:$D, 'Analysis-School'!AF$2)</f>
        <v>3</v>
      </c>
      <c r="AG129" s="391">
        <f>SUMIFS('Forecast Summary'!$AO:$AO,'Forecast Summary'!$A:$A, 'Analysis-School'!$A129,'Forecast Summary'!$C:$C, 'Analysis-School'!AG$4,'Forecast Summary'!$D:$D, 'Analysis-School'!AG$2)</f>
        <v>2</v>
      </c>
      <c r="AH129" s="391">
        <f>SUMIFS('Forecast Summary'!$AO:$AO,'Forecast Summary'!$A:$A, 'Analysis-School'!$A129,'Forecast Summary'!$C:$C, 'Analysis-School'!AH$4,'Forecast Summary'!$D:$D, 'Analysis-School'!AH$2)</f>
        <v>0</v>
      </c>
      <c r="AI129" s="391">
        <v>0.28498516638663307</v>
      </c>
      <c r="AJ129" s="391">
        <f>SUMIFS('Forecast Summary'!$AO:$AO,'Forecast Summary'!$A:$A, 'Analysis-School'!$A129,'Forecast Summary'!$C:$C, 'Analysis-School'!AJ$4,'Forecast Summary'!$D:$D, 'Analysis-School'!AJ$2)</f>
        <v>2</v>
      </c>
      <c r="AK129" s="391">
        <v>0.27073590806730141</v>
      </c>
      <c r="AL129" s="392">
        <f>SUMIFS('Forecast Summary'!$AO:$AO,'Forecast Summary'!$A:$A, 'Analysis-School'!$A129,'Forecast Summary'!$C:$C, 'Analysis-School'!AL$4,'Forecast Summary'!$D:$D, 'Analysis-School'!AL$2)</f>
        <v>2</v>
      </c>
      <c r="AM129" s="393" t="str">
        <f t="shared" si="51"/>
        <v>NA</v>
      </c>
    </row>
    <row r="130" spans="1:39">
      <c r="A130" s="18" t="s">
        <v>77</v>
      </c>
      <c r="B130" s="395" t="s">
        <v>1934</v>
      </c>
      <c r="C130" s="396">
        <f>SUMIFS('Forecast Summary'!$Q:$Q,'Forecast Summary'!$A:$A, 'Analysis-School'!$A130,'Forecast Summary'!$C:$C, 'Analysis-School'!C$4,'Forecast Summary'!$D:$D, 'Analysis-School'!C$2)</f>
        <v>0</v>
      </c>
      <c r="D130" s="396">
        <f>SUMIFS('Forecast Summary'!$Q:$Q,'Forecast Summary'!$A:$A, 'Analysis-School'!$A130,'Forecast Summary'!$C:$C, 'Analysis-School'!D$4,'Forecast Summary'!$D:$D, 'Analysis-School'!D$2)</f>
        <v>0</v>
      </c>
      <c r="E130" s="396">
        <f>SUMIFS('Forecast Summary'!$Q:$Q,'Forecast Summary'!$A:$A, 'Analysis-School'!$A130,'Forecast Summary'!$C:$C, 'Analysis-School'!E$4,'Forecast Summary'!$D:$D, 'Analysis-School'!E$2)</f>
        <v>0</v>
      </c>
      <c r="F130" s="396">
        <f>SUMIFS('Forecast Summary'!$Q:$Q,'Forecast Summary'!$A:$A, 'Analysis-School'!$A130,'Forecast Summary'!$C:$C, 'Analysis-School'!F$4,'Forecast Summary'!$D:$D, 'Analysis-School'!F$2)</f>
        <v>0</v>
      </c>
      <c r="G130" s="396">
        <f>SUMIFS('Forecast Summary'!$Q:$Q,'Forecast Summary'!$A:$A, 'Analysis-School'!$A130,'Forecast Summary'!$C:$C, 'Analysis-School'!G$4,'Forecast Summary'!$D:$D, 'Analysis-School'!G$2)</f>
        <v>0</v>
      </c>
      <c r="H130" s="396">
        <f>SUMIFS('Forecast Summary'!$Q:$Q,'Forecast Summary'!$A:$A, 'Analysis-School'!$A130,'Forecast Summary'!$C:$C, 'Analysis-School'!H$4,'Forecast Summary'!$D:$D, 'Analysis-School'!H$2)</f>
        <v>0</v>
      </c>
      <c r="I130" s="396">
        <v>0</v>
      </c>
      <c r="J130" s="396">
        <f>SUMIFS('Forecast Summary'!$Q:$Q,'Forecast Summary'!$A:$A, 'Analysis-School'!$A130,'Forecast Summary'!$C:$C, 'Analysis-School'!J$4,'Forecast Summary'!$D:$D, 'Analysis-School'!J$2)</f>
        <v>0</v>
      </c>
      <c r="K130" s="396">
        <v>0</v>
      </c>
      <c r="L130" s="397">
        <f>SUMIFS('Forecast Summary'!$Q:$Q,'Forecast Summary'!$A:$A, 'Analysis-School'!$A130,'Forecast Summary'!$C:$C, 'Analysis-School'!L$4,'Forecast Summary'!$D:$D, 'Analysis-School'!L$2)</f>
        <v>0</v>
      </c>
      <c r="M130" s="398" t="str">
        <f t="shared" si="49"/>
        <v>NA</v>
      </c>
      <c r="O130" s="395" t="s">
        <v>1934</v>
      </c>
      <c r="P130" s="396">
        <f>SUMIFS('Forecast Summary'!$N:$N,'Forecast Summary'!$A:$A, 'Analysis-School'!$A130,'Forecast Summary'!$C:$C, 'Analysis-School'!P$4,'Forecast Summary'!$D:$D, 'Analysis-School'!P$2)</f>
        <v>0</v>
      </c>
      <c r="Q130" s="396">
        <f>SUMIFS('Forecast Summary'!$N:$N,'Forecast Summary'!$A:$A, 'Analysis-School'!$A130,'Forecast Summary'!$C:$C, 'Analysis-School'!Q$4,'Forecast Summary'!$D:$D, 'Analysis-School'!Q$2)</f>
        <v>0</v>
      </c>
      <c r="R130" s="396">
        <f>SUMIFS('Forecast Summary'!$N:$N,'Forecast Summary'!$A:$A, 'Analysis-School'!$A130,'Forecast Summary'!$C:$C, 'Analysis-School'!R$4,'Forecast Summary'!$D:$D, 'Analysis-School'!R$2)</f>
        <v>1900</v>
      </c>
      <c r="S130" s="396">
        <f>SUMIFS('Forecast Summary'!$N:$N,'Forecast Summary'!$A:$A, 'Analysis-School'!$A130,'Forecast Summary'!$C:$C, 'Analysis-School'!S$4,'Forecast Summary'!$D:$D, 'Analysis-School'!S$2)</f>
        <v>1856</v>
      </c>
      <c r="T130" s="396">
        <f>SUMIFS('Forecast Summary'!$N:$N,'Forecast Summary'!$A:$A, 'Analysis-School'!$A130,'Forecast Summary'!$C:$C, 'Analysis-School'!T$4,'Forecast Summary'!$D:$D, 'Analysis-School'!T$2)</f>
        <v>1447</v>
      </c>
      <c r="U130" s="396">
        <f>SUMIFS('Forecast Summary'!$N:$N,'Forecast Summary'!$A:$A, 'Analysis-School'!$A130,'Forecast Summary'!$C:$C, 'Analysis-School'!U$4,'Forecast Summary'!$D:$D, 'Analysis-School'!U$2)</f>
        <v>509</v>
      </c>
      <c r="V130" s="396">
        <v>483.54999999999995</v>
      </c>
      <c r="W130" s="396">
        <f>SUMIFS('Forecast Summary'!$N:$N,'Forecast Summary'!$A:$A, 'Analysis-School'!$A130,'Forecast Summary'!$C:$C, 'Analysis-School'!W$4,'Forecast Summary'!$D:$D, 'Analysis-School'!W$2)</f>
        <v>697</v>
      </c>
      <c r="X130" s="396">
        <v>459.37249999999995</v>
      </c>
      <c r="Y130" s="397">
        <f>SUMIFS('Forecast Summary'!$N:$N,'Forecast Summary'!$A:$A, 'Analysis-School'!$A130,'Forecast Summary'!$C:$C, 'Analysis-School'!Y$4,'Forecast Summary'!$D:$D, 'Analysis-School'!Y$2)</f>
        <v>766.7</v>
      </c>
      <c r="Z130" s="398">
        <f t="shared" si="50"/>
        <v>0.50628683693516718</v>
      </c>
      <c r="AB130" s="395" t="s">
        <v>1934</v>
      </c>
      <c r="AC130" s="396">
        <f>SUMIFS('Forecast Summary'!$AO:$AO,'Forecast Summary'!$A:$A, 'Analysis-School'!$A130,'Forecast Summary'!$C:$C, 'Analysis-School'!AC$4,'Forecast Summary'!$D:$D, 'Analysis-School'!AC$2)</f>
        <v>0</v>
      </c>
      <c r="AD130" s="396">
        <f>SUMIFS('Forecast Summary'!$AO:$AO,'Forecast Summary'!$A:$A, 'Analysis-School'!$A130,'Forecast Summary'!$C:$C, 'Analysis-School'!AD$4,'Forecast Summary'!$D:$D, 'Analysis-School'!AD$2)</f>
        <v>0</v>
      </c>
      <c r="AE130" s="396">
        <f>SUMIFS('Forecast Summary'!$AO:$AO,'Forecast Summary'!$A:$A, 'Analysis-School'!$A130,'Forecast Summary'!$C:$C, 'Analysis-School'!AE$4,'Forecast Summary'!$D:$D, 'Analysis-School'!AE$2)</f>
        <v>0</v>
      </c>
      <c r="AF130" s="396">
        <f>SUMIFS('Forecast Summary'!$AO:$AO,'Forecast Summary'!$A:$A, 'Analysis-School'!$A130,'Forecast Summary'!$C:$C, 'Analysis-School'!AF$4,'Forecast Summary'!$D:$D, 'Analysis-School'!AF$2)</f>
        <v>3</v>
      </c>
      <c r="AG130" s="396">
        <f>SUMIFS('Forecast Summary'!$AO:$AO,'Forecast Summary'!$A:$A, 'Analysis-School'!$A130,'Forecast Summary'!$C:$C, 'Analysis-School'!AG$4,'Forecast Summary'!$D:$D, 'Analysis-School'!AG$2)</f>
        <v>22</v>
      </c>
      <c r="AH130" s="396">
        <f>SUMIFS('Forecast Summary'!$AO:$AO,'Forecast Summary'!$A:$A, 'Analysis-School'!$A130,'Forecast Summary'!$C:$C, 'Analysis-School'!AH$4,'Forecast Summary'!$D:$D, 'Analysis-School'!AH$2)</f>
        <v>4</v>
      </c>
      <c r="AI130" s="396">
        <v>4.4000000000000004</v>
      </c>
      <c r="AJ130" s="396">
        <f>SUMIFS('Forecast Summary'!$AO:$AO,'Forecast Summary'!$A:$A, 'Analysis-School'!$A130,'Forecast Summary'!$C:$C, 'Analysis-School'!AJ$4,'Forecast Summary'!$D:$D, 'Analysis-School'!AJ$2)</f>
        <v>2</v>
      </c>
      <c r="AK130" s="396">
        <v>4.8400000000000007</v>
      </c>
      <c r="AL130" s="397">
        <f>SUMIFS('Forecast Summary'!$AO:$AO,'Forecast Summary'!$A:$A, 'Analysis-School'!$A130,'Forecast Summary'!$C:$C, 'Analysis-School'!AL$4,'Forecast Summary'!$D:$D, 'Analysis-School'!AL$2)</f>
        <v>2.2000000000000002</v>
      </c>
      <c r="AM130" s="398">
        <f t="shared" si="51"/>
        <v>-0.44999999999999996</v>
      </c>
    </row>
    <row r="131" spans="1:39">
      <c r="A131" s="18" t="s">
        <v>79</v>
      </c>
      <c r="B131" s="390" t="s">
        <v>1893</v>
      </c>
      <c r="C131" s="391">
        <f>SUMIFS('Forecast Summary'!$Q:$Q,'Forecast Summary'!$A:$A, 'Analysis-School'!$A131,'Forecast Summary'!$C:$C, 'Analysis-School'!C$4,'Forecast Summary'!$D:$D, 'Analysis-School'!C$2)</f>
        <v>0</v>
      </c>
      <c r="D131" s="391">
        <f>SUMIFS('Forecast Summary'!$Q:$Q,'Forecast Summary'!$A:$A, 'Analysis-School'!$A131,'Forecast Summary'!$C:$C, 'Analysis-School'!D$4,'Forecast Summary'!$D:$D, 'Analysis-School'!D$2)</f>
        <v>0</v>
      </c>
      <c r="E131" s="391">
        <f>SUMIFS('Forecast Summary'!$Q:$Q,'Forecast Summary'!$A:$A, 'Analysis-School'!$A131,'Forecast Summary'!$C:$C, 'Analysis-School'!E$4,'Forecast Summary'!$D:$D, 'Analysis-School'!E$2)</f>
        <v>59</v>
      </c>
      <c r="F131" s="391">
        <f>SUMIFS('Forecast Summary'!$Q:$Q,'Forecast Summary'!$A:$A, 'Analysis-School'!$A131,'Forecast Summary'!$C:$C, 'Analysis-School'!F$4,'Forecast Summary'!$D:$D, 'Analysis-School'!F$2)</f>
        <v>61</v>
      </c>
      <c r="G131" s="391">
        <f>SUMIFS('Forecast Summary'!$Q:$Q,'Forecast Summary'!$A:$A, 'Analysis-School'!$A131,'Forecast Summary'!$C:$C, 'Analysis-School'!G$4,'Forecast Summary'!$D:$D, 'Analysis-School'!G$2)</f>
        <v>51</v>
      </c>
      <c r="H131" s="391">
        <f>SUMIFS('Forecast Summary'!$Q:$Q,'Forecast Summary'!$A:$A, 'Analysis-School'!$A131,'Forecast Summary'!$C:$C, 'Analysis-School'!H$4,'Forecast Summary'!$D:$D, 'Analysis-School'!H$2)</f>
        <v>156</v>
      </c>
      <c r="I131" s="391">
        <v>164.99160969482145</v>
      </c>
      <c r="J131" s="391">
        <f>SUMIFS('Forecast Summary'!$Q:$Q,'Forecast Summary'!$A:$A, 'Analysis-School'!$A131,'Forecast Summary'!$C:$C, 'Analysis-School'!J$4,'Forecast Summary'!$D:$D, 'Analysis-School'!J$2)</f>
        <v>97</v>
      </c>
      <c r="K131" s="391">
        <v>181.4907706643036</v>
      </c>
      <c r="L131" s="392">
        <f>SUMIFS('Forecast Summary'!$Q:$Q,'Forecast Summary'!$A:$A, 'Analysis-School'!$A131,'Forecast Summary'!$C:$C, 'Analysis-School'!L$4,'Forecast Summary'!$D:$D, 'Analysis-School'!L$2)</f>
        <v>92.149999999999991</v>
      </c>
      <c r="M131" s="393">
        <f t="shared" si="49"/>
        <v>-0.4092948717948719</v>
      </c>
      <c r="O131" s="390" t="s">
        <v>1893</v>
      </c>
      <c r="P131" s="391">
        <f>SUMIFS('Forecast Summary'!$N:$N,'Forecast Summary'!$A:$A, 'Analysis-School'!$A131,'Forecast Summary'!$C:$C, 'Analysis-School'!P$4,'Forecast Summary'!$D:$D, 'Analysis-School'!P$2)</f>
        <v>0</v>
      </c>
      <c r="Q131" s="391">
        <f>SUMIFS('Forecast Summary'!$N:$N,'Forecast Summary'!$A:$A, 'Analysis-School'!$A131,'Forecast Summary'!$C:$C, 'Analysis-School'!Q$4,'Forecast Summary'!$D:$D, 'Analysis-School'!Q$2)</f>
        <v>0</v>
      </c>
      <c r="R131" s="391">
        <f>SUMIFS('Forecast Summary'!$N:$N,'Forecast Summary'!$A:$A, 'Analysis-School'!$A131,'Forecast Summary'!$C:$C, 'Analysis-School'!R$4,'Forecast Summary'!$D:$D, 'Analysis-School'!R$2)</f>
        <v>140</v>
      </c>
      <c r="S131" s="391">
        <f>SUMIFS('Forecast Summary'!$N:$N,'Forecast Summary'!$A:$A, 'Analysis-School'!$A131,'Forecast Summary'!$C:$C, 'Analysis-School'!S$4,'Forecast Summary'!$D:$D, 'Analysis-School'!S$2)</f>
        <v>92</v>
      </c>
      <c r="T131" s="391">
        <f>SUMIFS('Forecast Summary'!$N:$N,'Forecast Summary'!$A:$A, 'Analysis-School'!$A131,'Forecast Summary'!$C:$C, 'Analysis-School'!T$4,'Forecast Summary'!$D:$D, 'Analysis-School'!T$2)</f>
        <v>119</v>
      </c>
      <c r="U131" s="391">
        <f>SUMIFS('Forecast Summary'!$N:$N,'Forecast Summary'!$A:$A, 'Analysis-School'!$A131,'Forecast Summary'!$C:$C, 'Analysis-School'!U$4,'Forecast Summary'!$D:$D, 'Analysis-School'!U$2)</f>
        <v>14</v>
      </c>
      <c r="V131" s="391">
        <v>13.299999999999999</v>
      </c>
      <c r="W131" s="391">
        <f>SUMIFS('Forecast Summary'!$N:$N,'Forecast Summary'!$A:$A, 'Analysis-School'!$A131,'Forecast Summary'!$C:$C, 'Analysis-School'!W$4,'Forecast Summary'!$D:$D, 'Analysis-School'!W$2)</f>
        <v>208</v>
      </c>
      <c r="X131" s="391">
        <v>12.634999999999998</v>
      </c>
      <c r="Y131" s="392">
        <f>SUMIFS('Forecast Summary'!$N:$N,'Forecast Summary'!$A:$A, 'Analysis-School'!$A131,'Forecast Summary'!$C:$C, 'Analysis-School'!Y$4,'Forecast Summary'!$D:$D, 'Analysis-School'!Y$2)</f>
        <v>197.6</v>
      </c>
      <c r="Z131" s="393">
        <f t="shared" si="50"/>
        <v>13.114285714285714</v>
      </c>
      <c r="AB131" s="390" t="s">
        <v>1893</v>
      </c>
      <c r="AC131" s="391">
        <f>SUMIFS('Forecast Summary'!$AO:$AO,'Forecast Summary'!$A:$A, 'Analysis-School'!$A131,'Forecast Summary'!$C:$C, 'Analysis-School'!AC$4,'Forecast Summary'!$D:$D, 'Analysis-School'!AC$2)</f>
        <v>0</v>
      </c>
      <c r="AD131" s="391">
        <f>SUMIFS('Forecast Summary'!$AO:$AO,'Forecast Summary'!$A:$A, 'Analysis-School'!$A131,'Forecast Summary'!$C:$C, 'Analysis-School'!AD$4,'Forecast Summary'!$D:$D, 'Analysis-School'!AD$2)</f>
        <v>0</v>
      </c>
      <c r="AE131" s="391">
        <f>SUMIFS('Forecast Summary'!$AO:$AO,'Forecast Summary'!$A:$A, 'Analysis-School'!$A131,'Forecast Summary'!$C:$C, 'Analysis-School'!AE$4,'Forecast Summary'!$D:$D, 'Analysis-School'!AE$2)</f>
        <v>0</v>
      </c>
      <c r="AF131" s="391">
        <f>SUMIFS('Forecast Summary'!$AO:$AO,'Forecast Summary'!$A:$A, 'Analysis-School'!$A131,'Forecast Summary'!$C:$C, 'Analysis-School'!AF$4,'Forecast Summary'!$D:$D, 'Analysis-School'!AF$2)</f>
        <v>0</v>
      </c>
      <c r="AG131" s="391">
        <f>SUMIFS('Forecast Summary'!$AO:$AO,'Forecast Summary'!$A:$A, 'Analysis-School'!$A131,'Forecast Summary'!$C:$C, 'Analysis-School'!AG$4,'Forecast Summary'!$D:$D, 'Analysis-School'!AG$2)</f>
        <v>0</v>
      </c>
      <c r="AH131" s="391">
        <f>SUMIFS('Forecast Summary'!$AO:$AO,'Forecast Summary'!$A:$A, 'Analysis-School'!$A131,'Forecast Summary'!$C:$C, 'Analysis-School'!AH$4,'Forecast Summary'!$D:$D, 'Analysis-School'!AH$2)</f>
        <v>0</v>
      </c>
      <c r="AI131" s="391">
        <v>0</v>
      </c>
      <c r="AJ131" s="391">
        <f>SUMIFS('Forecast Summary'!$AO:$AO,'Forecast Summary'!$A:$A, 'Analysis-School'!$A131,'Forecast Summary'!$C:$C, 'Analysis-School'!AJ$4,'Forecast Summary'!$D:$D, 'Analysis-School'!AJ$2)</f>
        <v>0</v>
      </c>
      <c r="AK131" s="391">
        <v>0</v>
      </c>
      <c r="AL131" s="392">
        <f>SUMIFS('Forecast Summary'!$AO:$AO,'Forecast Summary'!$A:$A, 'Analysis-School'!$A131,'Forecast Summary'!$C:$C, 'Analysis-School'!AL$4,'Forecast Summary'!$D:$D, 'Analysis-School'!AL$2)</f>
        <v>0</v>
      </c>
      <c r="AM131" s="393" t="str">
        <f t="shared" si="51"/>
        <v>NA</v>
      </c>
    </row>
    <row r="132" spans="1:39">
      <c r="A132" s="18" t="s">
        <v>81</v>
      </c>
      <c r="B132" s="395" t="s">
        <v>1894</v>
      </c>
      <c r="C132" s="396">
        <f>SUMIFS('Forecast Summary'!$Q:$Q,'Forecast Summary'!$A:$A, 'Analysis-School'!$A132,'Forecast Summary'!$C:$C, 'Analysis-School'!C$4,'Forecast Summary'!$D:$D, 'Analysis-School'!C$2)</f>
        <v>0</v>
      </c>
      <c r="D132" s="396">
        <f>SUMIFS('Forecast Summary'!$Q:$Q,'Forecast Summary'!$A:$A, 'Analysis-School'!$A132,'Forecast Summary'!$C:$C, 'Analysis-School'!D$4,'Forecast Summary'!$D:$D, 'Analysis-School'!D$2)</f>
        <v>0</v>
      </c>
      <c r="E132" s="396">
        <f>SUMIFS('Forecast Summary'!$Q:$Q,'Forecast Summary'!$A:$A, 'Analysis-School'!$A132,'Forecast Summary'!$C:$C, 'Analysis-School'!E$4,'Forecast Summary'!$D:$D, 'Analysis-School'!E$2)</f>
        <v>38</v>
      </c>
      <c r="F132" s="396">
        <f>SUMIFS('Forecast Summary'!$Q:$Q,'Forecast Summary'!$A:$A, 'Analysis-School'!$A132,'Forecast Summary'!$C:$C, 'Analysis-School'!F$4,'Forecast Summary'!$D:$D, 'Analysis-School'!F$2)</f>
        <v>75</v>
      </c>
      <c r="G132" s="396">
        <f>SUMIFS('Forecast Summary'!$Q:$Q,'Forecast Summary'!$A:$A, 'Analysis-School'!$A132,'Forecast Summary'!$C:$C, 'Analysis-School'!G$4,'Forecast Summary'!$D:$D, 'Analysis-School'!G$2)</f>
        <v>154</v>
      </c>
      <c r="H132" s="396">
        <f>SUMIFS('Forecast Summary'!$Q:$Q,'Forecast Summary'!$A:$A, 'Analysis-School'!$A132,'Forecast Summary'!$C:$C, 'Analysis-School'!H$4,'Forecast Summary'!$D:$D, 'Analysis-School'!H$2)</f>
        <v>156</v>
      </c>
      <c r="I132" s="396">
        <v>171.60000000000002</v>
      </c>
      <c r="J132" s="396">
        <f>SUMIFS('Forecast Summary'!$Q:$Q,'Forecast Summary'!$A:$A, 'Analysis-School'!$A132,'Forecast Summary'!$C:$C, 'Analysis-School'!J$4,'Forecast Summary'!$D:$D, 'Analysis-School'!J$2)</f>
        <v>101</v>
      </c>
      <c r="K132" s="396">
        <v>188.76000000000005</v>
      </c>
      <c r="L132" s="397">
        <f>SUMIFS('Forecast Summary'!$Q:$Q,'Forecast Summary'!$A:$A, 'Analysis-School'!$A132,'Forecast Summary'!$C:$C, 'Analysis-School'!L$4,'Forecast Summary'!$D:$D, 'Analysis-School'!L$2)</f>
        <v>111.10000000000001</v>
      </c>
      <c r="M132" s="398">
        <f t="shared" si="49"/>
        <v>-0.2878205128205128</v>
      </c>
      <c r="O132" s="395" t="s">
        <v>1894</v>
      </c>
      <c r="P132" s="396">
        <f>SUMIFS('Forecast Summary'!$N:$N,'Forecast Summary'!$A:$A, 'Analysis-School'!$A132,'Forecast Summary'!$C:$C, 'Analysis-School'!P$4,'Forecast Summary'!$D:$D, 'Analysis-School'!P$2)</f>
        <v>0</v>
      </c>
      <c r="Q132" s="396">
        <f>SUMIFS('Forecast Summary'!$N:$N,'Forecast Summary'!$A:$A, 'Analysis-School'!$A132,'Forecast Summary'!$C:$C, 'Analysis-School'!Q$4,'Forecast Summary'!$D:$D, 'Analysis-School'!Q$2)</f>
        <v>0</v>
      </c>
      <c r="R132" s="396">
        <f>SUMIFS('Forecast Summary'!$N:$N,'Forecast Summary'!$A:$A, 'Analysis-School'!$A132,'Forecast Summary'!$C:$C, 'Analysis-School'!R$4,'Forecast Summary'!$D:$D, 'Analysis-School'!R$2)</f>
        <v>5</v>
      </c>
      <c r="S132" s="396">
        <f>SUMIFS('Forecast Summary'!$N:$N,'Forecast Summary'!$A:$A, 'Analysis-School'!$A132,'Forecast Summary'!$C:$C, 'Analysis-School'!S$4,'Forecast Summary'!$D:$D, 'Analysis-School'!S$2)</f>
        <v>0</v>
      </c>
      <c r="T132" s="396">
        <f>SUMIFS('Forecast Summary'!$N:$N,'Forecast Summary'!$A:$A, 'Analysis-School'!$A132,'Forecast Summary'!$C:$C, 'Analysis-School'!T$4,'Forecast Summary'!$D:$D, 'Analysis-School'!T$2)</f>
        <v>0</v>
      </c>
      <c r="U132" s="396">
        <f>SUMIFS('Forecast Summary'!$N:$N,'Forecast Summary'!$A:$A, 'Analysis-School'!$A132,'Forecast Summary'!$C:$C, 'Analysis-School'!U$4,'Forecast Summary'!$D:$D, 'Analysis-School'!U$2)</f>
        <v>0</v>
      </c>
      <c r="V132" s="396">
        <v>0</v>
      </c>
      <c r="W132" s="396">
        <f>SUMIFS('Forecast Summary'!$N:$N,'Forecast Summary'!$A:$A, 'Analysis-School'!$A132,'Forecast Summary'!$C:$C, 'Analysis-School'!W$4,'Forecast Summary'!$D:$D, 'Analysis-School'!W$2)</f>
        <v>0</v>
      </c>
      <c r="X132" s="396">
        <v>0</v>
      </c>
      <c r="Y132" s="397">
        <f>SUMIFS('Forecast Summary'!$N:$N,'Forecast Summary'!$A:$A, 'Analysis-School'!$A132,'Forecast Summary'!$C:$C, 'Analysis-School'!Y$4,'Forecast Summary'!$D:$D, 'Analysis-School'!Y$2)</f>
        <v>1</v>
      </c>
      <c r="Z132" s="398" t="str">
        <f t="shared" ref="Z132" si="54">IFERROR(Y132/U132-1, "NA")</f>
        <v>NA</v>
      </c>
      <c r="AB132" s="395" t="s">
        <v>1894</v>
      </c>
      <c r="AC132" s="396">
        <f>SUMIFS('Forecast Summary'!$AO:$AO,'Forecast Summary'!$A:$A, 'Analysis-School'!$A132,'Forecast Summary'!$C:$C, 'Analysis-School'!AC$4,'Forecast Summary'!$D:$D, 'Analysis-School'!AC$2)</f>
        <v>89</v>
      </c>
      <c r="AD132" s="396">
        <f>SUMIFS('Forecast Summary'!$AO:$AO,'Forecast Summary'!$A:$A, 'Analysis-School'!$A132,'Forecast Summary'!$C:$C, 'Analysis-School'!AD$4,'Forecast Summary'!$D:$D, 'Analysis-School'!AD$2)</f>
        <v>100</v>
      </c>
      <c r="AE132" s="396">
        <f>SUMIFS('Forecast Summary'!$AO:$AO,'Forecast Summary'!$A:$A, 'Analysis-School'!$A132,'Forecast Summary'!$C:$C, 'Analysis-School'!AE$4,'Forecast Summary'!$D:$D, 'Analysis-School'!AE$2)</f>
        <v>71</v>
      </c>
      <c r="AF132" s="396">
        <f>SUMIFS('Forecast Summary'!$AO:$AO,'Forecast Summary'!$A:$A, 'Analysis-School'!$A132,'Forecast Summary'!$C:$C, 'Analysis-School'!AF$4,'Forecast Summary'!$D:$D, 'Analysis-School'!AF$2)</f>
        <v>55</v>
      </c>
      <c r="AG132" s="396">
        <f>SUMIFS('Forecast Summary'!$AO:$AO,'Forecast Summary'!$A:$A, 'Analysis-School'!$A132,'Forecast Summary'!$C:$C, 'Analysis-School'!AG$4,'Forecast Summary'!$D:$D, 'Analysis-School'!AG$2)</f>
        <v>67</v>
      </c>
      <c r="AH132" s="396">
        <f>SUMIFS('Forecast Summary'!$AO:$AO,'Forecast Summary'!$A:$A, 'Analysis-School'!$A132,'Forecast Summary'!$C:$C, 'Analysis-School'!AH$4,'Forecast Summary'!$D:$D, 'Analysis-School'!AH$2)</f>
        <v>57</v>
      </c>
      <c r="AI132" s="396">
        <v>54.15</v>
      </c>
      <c r="AJ132" s="396">
        <f>SUMIFS('Forecast Summary'!$AO:$AO,'Forecast Summary'!$A:$A, 'Analysis-School'!$A132,'Forecast Summary'!$C:$C, 'Analysis-School'!AJ$4,'Forecast Summary'!$D:$D, 'Analysis-School'!AJ$2)</f>
        <v>63</v>
      </c>
      <c r="AK132" s="396">
        <v>51.442499999999995</v>
      </c>
      <c r="AL132" s="397">
        <f>SUMIFS('Forecast Summary'!$AO:$AO,'Forecast Summary'!$A:$A, 'Analysis-School'!$A132,'Forecast Summary'!$C:$C, 'Analysis-School'!AL$4,'Forecast Summary'!$D:$D, 'Analysis-School'!AL$2)</f>
        <v>64</v>
      </c>
      <c r="AM132" s="398">
        <f t="shared" si="51"/>
        <v>0.12280701754385959</v>
      </c>
    </row>
    <row r="133" spans="1:39">
      <c r="A133" s="18" t="s">
        <v>83</v>
      </c>
      <c r="B133" s="390" t="s">
        <v>1935</v>
      </c>
      <c r="C133" s="391">
        <f>SUMIFS('Forecast Summary'!$Q:$Q,'Forecast Summary'!$A:$A, 'Analysis-School'!$A133,'Forecast Summary'!$C:$C, 'Analysis-School'!C$4,'Forecast Summary'!$D:$D, 'Analysis-School'!C$2)</f>
        <v>0</v>
      </c>
      <c r="D133" s="391">
        <f>SUMIFS('Forecast Summary'!$Q:$Q,'Forecast Summary'!$A:$A, 'Analysis-School'!$A133,'Forecast Summary'!$C:$C, 'Analysis-School'!D$4,'Forecast Summary'!$D:$D, 'Analysis-School'!D$2)</f>
        <v>0</v>
      </c>
      <c r="E133" s="391">
        <f>SUMIFS('Forecast Summary'!$Q:$Q,'Forecast Summary'!$A:$A, 'Analysis-School'!$A133,'Forecast Summary'!$C:$C, 'Analysis-School'!E$4,'Forecast Summary'!$D:$D, 'Analysis-School'!E$2)</f>
        <v>0</v>
      </c>
      <c r="F133" s="391">
        <f>SUMIFS('Forecast Summary'!$Q:$Q,'Forecast Summary'!$A:$A, 'Analysis-School'!$A133,'Forecast Summary'!$C:$C, 'Analysis-School'!F$4,'Forecast Summary'!$D:$D, 'Analysis-School'!F$2)</f>
        <v>0</v>
      </c>
      <c r="G133" s="391">
        <f>SUMIFS('Forecast Summary'!$Q:$Q,'Forecast Summary'!$A:$A, 'Analysis-School'!$A133,'Forecast Summary'!$C:$C, 'Analysis-School'!G$4,'Forecast Summary'!$D:$D, 'Analysis-School'!G$2)</f>
        <v>0</v>
      </c>
      <c r="H133" s="391">
        <f>SUMIFS('Forecast Summary'!$Q:$Q,'Forecast Summary'!$A:$A, 'Analysis-School'!$A133,'Forecast Summary'!$C:$C, 'Analysis-School'!H$4,'Forecast Summary'!$D:$D, 'Analysis-School'!H$2)</f>
        <v>140</v>
      </c>
      <c r="I133" s="391">
        <v>154</v>
      </c>
      <c r="J133" s="391">
        <f>SUMIFS('Forecast Summary'!$Q:$Q,'Forecast Summary'!$A:$A, 'Analysis-School'!$A133,'Forecast Summary'!$C:$C, 'Analysis-School'!J$4,'Forecast Summary'!$D:$D, 'Analysis-School'!J$2)</f>
        <v>219</v>
      </c>
      <c r="K133" s="391">
        <v>169.4</v>
      </c>
      <c r="L133" s="392">
        <f>SUMIFS('Forecast Summary'!$Q:$Q,'Forecast Summary'!$A:$A, 'Analysis-School'!$A133,'Forecast Summary'!$C:$C, 'Analysis-School'!L$4,'Forecast Summary'!$D:$D, 'Analysis-School'!L$2)</f>
        <v>219</v>
      </c>
      <c r="M133" s="393">
        <f t="shared" si="49"/>
        <v>0.56428571428571428</v>
      </c>
      <c r="O133" s="390" t="s">
        <v>1935</v>
      </c>
      <c r="P133" s="391">
        <f>SUMIFS('Forecast Summary'!$N:$N,'Forecast Summary'!$A:$A, 'Analysis-School'!$A133,'Forecast Summary'!$C:$C, 'Analysis-School'!P$4,'Forecast Summary'!$D:$D, 'Analysis-School'!P$2)</f>
        <v>0</v>
      </c>
      <c r="Q133" s="391">
        <f>SUMIFS('Forecast Summary'!$N:$N,'Forecast Summary'!$A:$A, 'Analysis-School'!$A133,'Forecast Summary'!$C:$C, 'Analysis-School'!Q$4,'Forecast Summary'!$D:$D, 'Analysis-School'!Q$2)</f>
        <v>0</v>
      </c>
      <c r="R133" s="391">
        <f>SUMIFS('Forecast Summary'!$N:$N,'Forecast Summary'!$A:$A, 'Analysis-School'!$A133,'Forecast Summary'!$C:$C, 'Analysis-School'!R$4,'Forecast Summary'!$D:$D, 'Analysis-School'!R$2)</f>
        <v>54</v>
      </c>
      <c r="S133" s="391">
        <f>SUMIFS('Forecast Summary'!$N:$N,'Forecast Summary'!$A:$A, 'Analysis-School'!$A133,'Forecast Summary'!$C:$C, 'Analysis-School'!S$4,'Forecast Summary'!$D:$D, 'Analysis-School'!S$2)</f>
        <v>103</v>
      </c>
      <c r="T133" s="391">
        <f>SUMIFS('Forecast Summary'!$N:$N,'Forecast Summary'!$A:$A, 'Analysis-School'!$A133,'Forecast Summary'!$C:$C, 'Analysis-School'!T$4,'Forecast Summary'!$D:$D, 'Analysis-School'!T$2)</f>
        <v>95</v>
      </c>
      <c r="U133" s="391">
        <f>SUMIFS('Forecast Summary'!$N:$N,'Forecast Summary'!$A:$A, 'Analysis-School'!$A133,'Forecast Summary'!$C:$C, 'Analysis-School'!U$4,'Forecast Summary'!$D:$D, 'Analysis-School'!U$2)</f>
        <v>182</v>
      </c>
      <c r="V133" s="391">
        <v>200.20000000000002</v>
      </c>
      <c r="W133" s="391">
        <f>SUMIFS('Forecast Summary'!$N:$N,'Forecast Summary'!$A:$A, 'Analysis-School'!$A133,'Forecast Summary'!$C:$C, 'Analysis-School'!W$4,'Forecast Summary'!$D:$D, 'Analysis-School'!W$2)</f>
        <v>59</v>
      </c>
      <c r="X133" s="391">
        <v>220.22000000000003</v>
      </c>
      <c r="Y133" s="392">
        <f>SUMIFS('Forecast Summary'!$N:$N,'Forecast Summary'!$A:$A, 'Analysis-School'!$A133,'Forecast Summary'!$C:$C, 'Analysis-School'!Y$4,'Forecast Summary'!$D:$D, 'Analysis-School'!Y$2)</f>
        <v>64.900000000000006</v>
      </c>
      <c r="Z133" s="393">
        <f t="shared" si="50"/>
        <v>-0.64340659340659334</v>
      </c>
      <c r="AB133" s="390" t="s">
        <v>1935</v>
      </c>
      <c r="AC133" s="391">
        <f>SUMIFS('Forecast Summary'!$AO:$AO,'Forecast Summary'!$A:$A, 'Analysis-School'!$A133,'Forecast Summary'!$C:$C, 'Analysis-School'!AC$4,'Forecast Summary'!$D:$D, 'Analysis-School'!AC$2)</f>
        <v>0</v>
      </c>
      <c r="AD133" s="391">
        <f>SUMIFS('Forecast Summary'!$AO:$AO,'Forecast Summary'!$A:$A, 'Analysis-School'!$A133,'Forecast Summary'!$C:$C, 'Analysis-School'!AD$4,'Forecast Summary'!$D:$D, 'Analysis-School'!AD$2)</f>
        <v>0</v>
      </c>
      <c r="AE133" s="391">
        <f>SUMIFS('Forecast Summary'!$AO:$AO,'Forecast Summary'!$A:$A, 'Analysis-School'!$A133,'Forecast Summary'!$C:$C, 'Analysis-School'!AE$4,'Forecast Summary'!$D:$D, 'Analysis-School'!AE$2)</f>
        <v>0</v>
      </c>
      <c r="AF133" s="391">
        <f>SUMIFS('Forecast Summary'!$AO:$AO,'Forecast Summary'!$A:$A, 'Analysis-School'!$A133,'Forecast Summary'!$C:$C, 'Analysis-School'!AF$4,'Forecast Summary'!$D:$D, 'Analysis-School'!AF$2)</f>
        <v>0</v>
      </c>
      <c r="AG133" s="391">
        <f>SUMIFS('Forecast Summary'!$AO:$AO,'Forecast Summary'!$A:$A, 'Analysis-School'!$A133,'Forecast Summary'!$C:$C, 'Analysis-School'!AG$4,'Forecast Summary'!$D:$D, 'Analysis-School'!AG$2)</f>
        <v>0</v>
      </c>
      <c r="AH133" s="391">
        <f>SUMIFS('Forecast Summary'!$AO:$AO,'Forecast Summary'!$A:$A, 'Analysis-School'!$A133,'Forecast Summary'!$C:$C, 'Analysis-School'!AH$4,'Forecast Summary'!$D:$D, 'Analysis-School'!AH$2)</f>
        <v>0</v>
      </c>
      <c r="AI133" s="391">
        <v>0</v>
      </c>
      <c r="AJ133" s="391">
        <f>SUMIFS('Forecast Summary'!$AO:$AO,'Forecast Summary'!$A:$A, 'Analysis-School'!$A133,'Forecast Summary'!$C:$C, 'Analysis-School'!AJ$4,'Forecast Summary'!$D:$D, 'Analysis-School'!AJ$2)</f>
        <v>0</v>
      </c>
      <c r="AK133" s="391">
        <v>0</v>
      </c>
      <c r="AL133" s="392">
        <f>SUMIFS('Forecast Summary'!$AO:$AO,'Forecast Summary'!$A:$A, 'Analysis-School'!$A133,'Forecast Summary'!$C:$C, 'Analysis-School'!AL$4,'Forecast Summary'!$D:$D, 'Analysis-School'!AL$2)</f>
        <v>0</v>
      </c>
      <c r="AM133" s="393" t="str">
        <f t="shared" si="51"/>
        <v>NA</v>
      </c>
    </row>
    <row r="134" spans="1:39">
      <c r="A134" s="18" t="s">
        <v>85</v>
      </c>
      <c r="B134" s="395" t="s">
        <v>1759</v>
      </c>
      <c r="C134" s="396">
        <f>SUMIFS('Forecast Summary'!$Q:$Q,'Forecast Summary'!$A:$A, 'Analysis-School'!$A134,'Forecast Summary'!$C:$C, 'Analysis-School'!C$4,'Forecast Summary'!$D:$D, 'Analysis-School'!C$2)</f>
        <v>0</v>
      </c>
      <c r="D134" s="396">
        <f>SUMIFS('Forecast Summary'!$Q:$Q,'Forecast Summary'!$A:$A, 'Analysis-School'!$A134,'Forecast Summary'!$C:$C, 'Analysis-School'!D$4,'Forecast Summary'!$D:$D, 'Analysis-School'!D$2)</f>
        <v>0</v>
      </c>
      <c r="E134" s="396">
        <f>SUMIFS('Forecast Summary'!$Q:$Q,'Forecast Summary'!$A:$A, 'Analysis-School'!$A134,'Forecast Summary'!$C:$C, 'Analysis-School'!E$4,'Forecast Summary'!$D:$D, 'Analysis-School'!E$2)</f>
        <v>62</v>
      </c>
      <c r="F134" s="396">
        <f>SUMIFS('Forecast Summary'!$Q:$Q,'Forecast Summary'!$A:$A, 'Analysis-School'!$A134,'Forecast Summary'!$C:$C, 'Analysis-School'!F$4,'Forecast Summary'!$D:$D, 'Analysis-School'!F$2)</f>
        <v>86</v>
      </c>
      <c r="G134" s="396">
        <f>SUMIFS('Forecast Summary'!$Q:$Q,'Forecast Summary'!$A:$A, 'Analysis-School'!$A134,'Forecast Summary'!$C:$C, 'Analysis-School'!G$4,'Forecast Summary'!$D:$D, 'Analysis-School'!G$2)</f>
        <v>60</v>
      </c>
      <c r="H134" s="396">
        <f>SUMIFS('Forecast Summary'!$Q:$Q,'Forecast Summary'!$A:$A, 'Analysis-School'!$A134,'Forecast Summary'!$C:$C, 'Analysis-School'!H$4,'Forecast Summary'!$D:$D, 'Analysis-School'!H$2)</f>
        <v>89</v>
      </c>
      <c r="I134" s="396">
        <v>85.918621558392857</v>
      </c>
      <c r="J134" s="396">
        <f>SUMIFS('Forecast Summary'!$Q:$Q,'Forecast Summary'!$A:$A, 'Analysis-School'!$A134,'Forecast Summary'!$C:$C, 'Analysis-School'!J$4,'Forecast Summary'!$D:$D, 'Analysis-School'!J$2)</f>
        <v>114</v>
      </c>
      <c r="K134" s="396">
        <v>91.896037256428571</v>
      </c>
      <c r="L134" s="397">
        <f>SUMIFS('Forecast Summary'!$Q:$Q,'Forecast Summary'!$A:$A, 'Analysis-School'!$A134,'Forecast Summary'!$C:$C, 'Analysis-School'!L$4,'Forecast Summary'!$D:$D, 'Analysis-School'!L$2)</f>
        <v>108.3</v>
      </c>
      <c r="M134" s="398">
        <f t="shared" si="49"/>
        <v>0.21685393258426955</v>
      </c>
      <c r="O134" s="395" t="s">
        <v>1759</v>
      </c>
      <c r="P134" s="396">
        <f>SUMIFS('Forecast Summary'!$N:$N,'Forecast Summary'!$A:$A, 'Analysis-School'!$A134,'Forecast Summary'!$C:$C, 'Analysis-School'!P$4,'Forecast Summary'!$D:$D, 'Analysis-School'!P$2)</f>
        <v>0</v>
      </c>
      <c r="Q134" s="396">
        <f>SUMIFS('Forecast Summary'!$N:$N,'Forecast Summary'!$A:$A, 'Analysis-School'!$A134,'Forecast Summary'!$C:$C, 'Analysis-School'!Q$4,'Forecast Summary'!$D:$D, 'Analysis-School'!Q$2)</f>
        <v>0</v>
      </c>
      <c r="R134" s="396">
        <f>SUMIFS('Forecast Summary'!$N:$N,'Forecast Summary'!$A:$A, 'Analysis-School'!$A134,'Forecast Summary'!$C:$C, 'Analysis-School'!R$4,'Forecast Summary'!$D:$D, 'Analysis-School'!R$2)</f>
        <v>96</v>
      </c>
      <c r="S134" s="396">
        <f>SUMIFS('Forecast Summary'!$N:$N,'Forecast Summary'!$A:$A, 'Analysis-School'!$A134,'Forecast Summary'!$C:$C, 'Analysis-School'!S$4,'Forecast Summary'!$D:$D, 'Analysis-School'!S$2)</f>
        <v>149</v>
      </c>
      <c r="T134" s="396">
        <f>SUMIFS('Forecast Summary'!$N:$N,'Forecast Summary'!$A:$A, 'Analysis-School'!$A134,'Forecast Summary'!$C:$C, 'Analysis-School'!T$4,'Forecast Summary'!$D:$D, 'Analysis-School'!T$2)</f>
        <v>115</v>
      </c>
      <c r="U134" s="396">
        <f>SUMIFS('Forecast Summary'!$N:$N,'Forecast Summary'!$A:$A, 'Analysis-School'!$A134,'Forecast Summary'!$C:$C, 'Analysis-School'!U$4,'Forecast Summary'!$D:$D, 'Analysis-School'!U$2)</f>
        <v>33</v>
      </c>
      <c r="V134" s="396">
        <v>31.349999999999998</v>
      </c>
      <c r="W134" s="396">
        <f>SUMIFS('Forecast Summary'!$N:$N,'Forecast Summary'!$A:$A, 'Analysis-School'!$A134,'Forecast Summary'!$C:$C, 'Analysis-School'!W$4,'Forecast Summary'!$D:$D, 'Analysis-School'!W$2)</f>
        <v>96</v>
      </c>
      <c r="X134" s="396">
        <v>29.782499999999995</v>
      </c>
      <c r="Y134" s="397">
        <f>SUMIFS('Forecast Summary'!$N:$N,'Forecast Summary'!$A:$A, 'Analysis-School'!$A134,'Forecast Summary'!$C:$C, 'Analysis-School'!Y$4,'Forecast Summary'!$D:$D, 'Analysis-School'!Y$2)</f>
        <v>105.60000000000001</v>
      </c>
      <c r="Z134" s="398">
        <f t="shared" si="50"/>
        <v>2.2000000000000002</v>
      </c>
      <c r="AB134" s="395" t="s">
        <v>1759</v>
      </c>
      <c r="AC134" s="396">
        <f>SUMIFS('Forecast Summary'!$AO:$AO,'Forecast Summary'!$A:$A, 'Analysis-School'!$A134,'Forecast Summary'!$C:$C, 'Analysis-School'!AC$4,'Forecast Summary'!$D:$D, 'Analysis-School'!AC$2)</f>
        <v>0</v>
      </c>
      <c r="AD134" s="396">
        <f>SUMIFS('Forecast Summary'!$AO:$AO,'Forecast Summary'!$A:$A, 'Analysis-School'!$A134,'Forecast Summary'!$C:$C, 'Analysis-School'!AD$4,'Forecast Summary'!$D:$D, 'Analysis-School'!AD$2)</f>
        <v>0</v>
      </c>
      <c r="AE134" s="396">
        <f>SUMIFS('Forecast Summary'!$AO:$AO,'Forecast Summary'!$A:$A, 'Analysis-School'!$A134,'Forecast Summary'!$C:$C, 'Analysis-School'!AE$4,'Forecast Summary'!$D:$D, 'Analysis-School'!AE$2)</f>
        <v>0</v>
      </c>
      <c r="AF134" s="396">
        <f>SUMIFS('Forecast Summary'!$AO:$AO,'Forecast Summary'!$A:$A, 'Analysis-School'!$A134,'Forecast Summary'!$C:$C, 'Analysis-School'!AF$4,'Forecast Summary'!$D:$D, 'Analysis-School'!AF$2)</f>
        <v>0</v>
      </c>
      <c r="AG134" s="396">
        <f>SUMIFS('Forecast Summary'!$AO:$AO,'Forecast Summary'!$A:$A, 'Analysis-School'!$A134,'Forecast Summary'!$C:$C, 'Analysis-School'!AG$4,'Forecast Summary'!$D:$D, 'Analysis-School'!AG$2)</f>
        <v>0</v>
      </c>
      <c r="AH134" s="396">
        <f>SUMIFS('Forecast Summary'!$AO:$AO,'Forecast Summary'!$A:$A, 'Analysis-School'!$A134,'Forecast Summary'!$C:$C, 'Analysis-School'!AH$4,'Forecast Summary'!$D:$D, 'Analysis-School'!AH$2)</f>
        <v>0</v>
      </c>
      <c r="AI134" s="396">
        <v>0</v>
      </c>
      <c r="AJ134" s="396">
        <f>SUMIFS('Forecast Summary'!$AO:$AO,'Forecast Summary'!$A:$A, 'Analysis-School'!$A134,'Forecast Summary'!$C:$C, 'Analysis-School'!AJ$4,'Forecast Summary'!$D:$D, 'Analysis-School'!AJ$2)</f>
        <v>0</v>
      </c>
      <c r="AK134" s="396">
        <v>0</v>
      </c>
      <c r="AL134" s="397">
        <f>SUMIFS('Forecast Summary'!$AO:$AO,'Forecast Summary'!$A:$A, 'Analysis-School'!$A134,'Forecast Summary'!$C:$C, 'Analysis-School'!AL$4,'Forecast Summary'!$D:$D, 'Analysis-School'!AL$2)</f>
        <v>0</v>
      </c>
      <c r="AM134" s="398" t="str">
        <f t="shared" si="51"/>
        <v>NA</v>
      </c>
    </row>
    <row r="135" spans="1:39">
      <c r="A135" s="18" t="s">
        <v>87</v>
      </c>
      <c r="B135" s="390" t="s">
        <v>1760</v>
      </c>
      <c r="C135" s="391">
        <f>SUMIFS('Forecast Summary'!$Q:$Q,'Forecast Summary'!$A:$A, 'Analysis-School'!$A135,'Forecast Summary'!$C:$C, 'Analysis-School'!C$4,'Forecast Summary'!$D:$D, 'Analysis-School'!C$2)</f>
        <v>0</v>
      </c>
      <c r="D135" s="391">
        <f>SUMIFS('Forecast Summary'!$Q:$Q,'Forecast Summary'!$A:$A, 'Analysis-School'!$A135,'Forecast Summary'!$C:$C, 'Analysis-School'!D$4,'Forecast Summary'!$D:$D, 'Analysis-School'!D$2)</f>
        <v>0</v>
      </c>
      <c r="E135" s="391">
        <f>SUMIFS('Forecast Summary'!$Q:$Q,'Forecast Summary'!$A:$A, 'Analysis-School'!$A135,'Forecast Summary'!$C:$C, 'Analysis-School'!E$4,'Forecast Summary'!$D:$D, 'Analysis-School'!E$2)</f>
        <v>1009</v>
      </c>
      <c r="F135" s="391">
        <f>SUMIFS('Forecast Summary'!$Q:$Q,'Forecast Summary'!$A:$A, 'Analysis-School'!$A135,'Forecast Summary'!$C:$C, 'Analysis-School'!F$4,'Forecast Summary'!$D:$D, 'Analysis-School'!F$2)</f>
        <v>1106</v>
      </c>
      <c r="G135" s="391">
        <f>SUMIFS('Forecast Summary'!$Q:$Q,'Forecast Summary'!$A:$A, 'Analysis-School'!$A135,'Forecast Summary'!$C:$C, 'Analysis-School'!G$4,'Forecast Summary'!$D:$D, 'Analysis-School'!G$2)</f>
        <v>1288</v>
      </c>
      <c r="H135" s="391">
        <f>SUMIFS('Forecast Summary'!$Q:$Q,'Forecast Summary'!$A:$A, 'Analysis-School'!$A135,'Forecast Summary'!$C:$C, 'Analysis-School'!H$4,'Forecast Summary'!$D:$D, 'Analysis-School'!H$2)</f>
        <v>969</v>
      </c>
      <c r="I135" s="391">
        <v>1056.4382031449643</v>
      </c>
      <c r="J135" s="391">
        <f>SUMIFS('Forecast Summary'!$Q:$Q,'Forecast Summary'!$A:$A, 'Analysis-School'!$A135,'Forecast Summary'!$C:$C, 'Analysis-School'!J$4,'Forecast Summary'!$D:$D, 'Analysis-School'!J$2)</f>
        <v>1038</v>
      </c>
      <c r="K135" s="391">
        <v>1053.3568654595713</v>
      </c>
      <c r="L135" s="392">
        <f>SUMIFS('Forecast Summary'!$Q:$Q,'Forecast Summary'!$A:$A, 'Analysis-School'!$A135,'Forecast Summary'!$C:$C, 'Analysis-School'!L$4,'Forecast Summary'!$D:$D, 'Analysis-School'!L$2)</f>
        <v>1085</v>
      </c>
      <c r="M135" s="393">
        <f t="shared" si="49"/>
        <v>0.11971104231166141</v>
      </c>
      <c r="O135" s="390" t="s">
        <v>1760</v>
      </c>
      <c r="P135" s="391">
        <f>SUMIFS('Forecast Summary'!$N:$N,'Forecast Summary'!$A:$A, 'Analysis-School'!$A135,'Forecast Summary'!$C:$C, 'Analysis-School'!P$4,'Forecast Summary'!$D:$D, 'Analysis-School'!P$2)</f>
        <v>0</v>
      </c>
      <c r="Q135" s="391">
        <f>SUMIFS('Forecast Summary'!$N:$N,'Forecast Summary'!$A:$A, 'Analysis-School'!$A135,'Forecast Summary'!$C:$C, 'Analysis-School'!Q$4,'Forecast Summary'!$D:$D, 'Analysis-School'!Q$2)</f>
        <v>0</v>
      </c>
      <c r="R135" s="391">
        <f>SUMIFS('Forecast Summary'!$N:$N,'Forecast Summary'!$A:$A, 'Analysis-School'!$A135,'Forecast Summary'!$C:$C, 'Analysis-School'!R$4,'Forecast Summary'!$D:$D, 'Analysis-School'!R$2)</f>
        <v>662</v>
      </c>
      <c r="S135" s="391">
        <f>SUMIFS('Forecast Summary'!$N:$N,'Forecast Summary'!$A:$A, 'Analysis-School'!$A135,'Forecast Summary'!$C:$C, 'Analysis-School'!S$4,'Forecast Summary'!$D:$D, 'Analysis-School'!S$2)</f>
        <v>857</v>
      </c>
      <c r="T135" s="391">
        <f>SUMIFS('Forecast Summary'!$N:$N,'Forecast Summary'!$A:$A, 'Analysis-School'!$A135,'Forecast Summary'!$C:$C, 'Analysis-School'!T$4,'Forecast Summary'!$D:$D, 'Analysis-School'!T$2)</f>
        <v>1057</v>
      </c>
      <c r="U135" s="391">
        <f>SUMIFS('Forecast Summary'!$N:$N,'Forecast Summary'!$A:$A, 'Analysis-School'!$A135,'Forecast Summary'!$C:$C, 'Analysis-School'!U$4,'Forecast Summary'!$D:$D, 'Analysis-School'!U$2)</f>
        <v>969</v>
      </c>
      <c r="V135" s="391">
        <v>1065.9000000000001</v>
      </c>
      <c r="W135" s="391">
        <f>SUMIFS('Forecast Summary'!$N:$N,'Forecast Summary'!$A:$A, 'Analysis-School'!$A135,'Forecast Summary'!$C:$C, 'Analysis-School'!W$4,'Forecast Summary'!$D:$D, 'Analysis-School'!W$2)</f>
        <v>1035</v>
      </c>
      <c r="X135" s="391">
        <v>1172.4900000000002</v>
      </c>
      <c r="Y135" s="392">
        <f>SUMIFS('Forecast Summary'!$N:$N,'Forecast Summary'!$A:$A, 'Analysis-School'!$A135,'Forecast Summary'!$C:$C, 'Analysis-School'!Y$4,'Forecast Summary'!$D:$D, 'Analysis-School'!Y$2)</f>
        <v>1056</v>
      </c>
      <c r="Z135" s="393">
        <f>(Y135/U135-1)</f>
        <v>8.9783281733746056E-2</v>
      </c>
      <c r="AB135" s="390" t="s">
        <v>1760</v>
      </c>
      <c r="AC135" s="391">
        <f>SUMIFS('Forecast Summary'!$AO:$AO,'Forecast Summary'!$A:$A, 'Analysis-School'!$A135,'Forecast Summary'!$C:$C, 'Analysis-School'!AC$4,'Forecast Summary'!$D:$D, 'Analysis-School'!AC$2)</f>
        <v>21</v>
      </c>
      <c r="AD135" s="391">
        <f>SUMIFS('Forecast Summary'!$AO:$AO,'Forecast Summary'!$A:$A, 'Analysis-School'!$A135,'Forecast Summary'!$C:$C, 'Analysis-School'!AD$4,'Forecast Summary'!$D:$D, 'Analysis-School'!AD$2)</f>
        <v>26</v>
      </c>
      <c r="AE135" s="391">
        <f>SUMIFS('Forecast Summary'!$AO:$AO,'Forecast Summary'!$A:$A, 'Analysis-School'!$A135,'Forecast Summary'!$C:$C, 'Analysis-School'!AE$4,'Forecast Summary'!$D:$D, 'Analysis-School'!AE$2)</f>
        <v>25</v>
      </c>
      <c r="AF135" s="391">
        <f>SUMIFS('Forecast Summary'!$AO:$AO,'Forecast Summary'!$A:$A, 'Analysis-School'!$A135,'Forecast Summary'!$C:$C, 'Analysis-School'!AF$4,'Forecast Summary'!$D:$D, 'Analysis-School'!AF$2)</f>
        <v>20</v>
      </c>
      <c r="AG135" s="391">
        <f>SUMIFS('Forecast Summary'!$AO:$AO,'Forecast Summary'!$A:$A, 'Analysis-School'!$A135,'Forecast Summary'!$C:$C, 'Analysis-School'!AG$4,'Forecast Summary'!$D:$D, 'Analysis-School'!AG$2)</f>
        <v>19</v>
      </c>
      <c r="AH135" s="391">
        <f>SUMIFS('Forecast Summary'!$AO:$AO,'Forecast Summary'!$A:$A, 'Analysis-School'!$A135,'Forecast Summary'!$C:$C, 'Analysis-School'!AH$4,'Forecast Summary'!$D:$D, 'Analysis-School'!AH$2)</f>
        <v>30</v>
      </c>
      <c r="AI135" s="391">
        <v>28.5</v>
      </c>
      <c r="AJ135" s="391">
        <f>SUMIFS('Forecast Summary'!$AO:$AO,'Forecast Summary'!$A:$A, 'Analysis-School'!$A135,'Forecast Summary'!$C:$C, 'Analysis-School'!AJ$4,'Forecast Summary'!$D:$D, 'Analysis-School'!AJ$2)</f>
        <v>15</v>
      </c>
      <c r="AK135" s="391">
        <v>27.074999999999999</v>
      </c>
      <c r="AL135" s="392">
        <f>SUMIFS('Forecast Summary'!$AO:$AO,'Forecast Summary'!$A:$A, 'Analysis-School'!$A135,'Forecast Summary'!$C:$C, 'Analysis-School'!AL$4,'Forecast Summary'!$D:$D, 'Analysis-School'!AL$2)</f>
        <v>16.5</v>
      </c>
      <c r="AM135" s="393">
        <f t="shared" si="51"/>
        <v>-0.44999999999999996</v>
      </c>
    </row>
    <row r="136" spans="1:39">
      <c r="A136" s="18" t="s">
        <v>89</v>
      </c>
      <c r="B136" s="395" t="s">
        <v>1762</v>
      </c>
      <c r="C136" s="396">
        <f>SUMIFS('Forecast Summary'!$Q:$Q,'Forecast Summary'!$A:$A, 'Analysis-School'!$A136,'Forecast Summary'!$C:$C, 'Analysis-School'!C$4,'Forecast Summary'!$D:$D, 'Analysis-School'!C$2)</f>
        <v>0</v>
      </c>
      <c r="D136" s="396">
        <f>SUMIFS('Forecast Summary'!$Q:$Q,'Forecast Summary'!$A:$A, 'Analysis-School'!$A136,'Forecast Summary'!$C:$C, 'Analysis-School'!D$4,'Forecast Summary'!$D:$D, 'Analysis-School'!D$2)</f>
        <v>0</v>
      </c>
      <c r="E136" s="396">
        <f>SUMIFS('Forecast Summary'!$Q:$Q,'Forecast Summary'!$A:$A, 'Analysis-School'!$A136,'Forecast Summary'!$C:$C, 'Analysis-School'!E$4,'Forecast Summary'!$D:$D, 'Analysis-School'!E$2)</f>
        <v>0</v>
      </c>
      <c r="F136" s="396">
        <f>SUMIFS('Forecast Summary'!$Q:$Q,'Forecast Summary'!$A:$A, 'Analysis-School'!$A136,'Forecast Summary'!$C:$C, 'Analysis-School'!F$4,'Forecast Summary'!$D:$D, 'Analysis-School'!F$2)</f>
        <v>0</v>
      </c>
      <c r="G136" s="396">
        <f>SUMIFS('Forecast Summary'!$Q:$Q,'Forecast Summary'!$A:$A, 'Analysis-School'!$A136,'Forecast Summary'!$C:$C, 'Analysis-School'!G$4,'Forecast Summary'!$D:$D, 'Analysis-School'!G$2)</f>
        <v>0</v>
      </c>
      <c r="H136" s="396">
        <f>SUMIFS('Forecast Summary'!$Q:$Q,'Forecast Summary'!$A:$A, 'Analysis-School'!$A136,'Forecast Summary'!$C:$C, 'Analysis-School'!H$4,'Forecast Summary'!$D:$D, 'Analysis-School'!H$2)</f>
        <v>0</v>
      </c>
      <c r="I136" s="396">
        <v>0</v>
      </c>
      <c r="J136" s="396">
        <f>SUMIFS('Forecast Summary'!$Q:$Q,'Forecast Summary'!$A:$A, 'Analysis-School'!$A136,'Forecast Summary'!$C:$C, 'Analysis-School'!J$4,'Forecast Summary'!$D:$D, 'Analysis-School'!J$2)</f>
        <v>1</v>
      </c>
      <c r="K136" s="396">
        <v>0</v>
      </c>
      <c r="L136" s="397">
        <f>SUMIFS('Forecast Summary'!$Q:$Q,'Forecast Summary'!$A:$A, 'Analysis-School'!$A136,'Forecast Summary'!$C:$C, 'Analysis-School'!L$4,'Forecast Summary'!$D:$D, 'Analysis-School'!L$2)</f>
        <v>0.95</v>
      </c>
      <c r="M136" s="398" t="str">
        <f t="shared" si="49"/>
        <v>NA</v>
      </c>
      <c r="O136" s="395" t="s">
        <v>1762</v>
      </c>
      <c r="P136" s="396">
        <f>SUMIFS('Forecast Summary'!$N:$N,'Forecast Summary'!$A:$A, 'Analysis-School'!$A136,'Forecast Summary'!$C:$C, 'Analysis-School'!P$4,'Forecast Summary'!$D:$D, 'Analysis-School'!P$2)</f>
        <v>0</v>
      </c>
      <c r="Q136" s="396">
        <f>SUMIFS('Forecast Summary'!$N:$N,'Forecast Summary'!$A:$A, 'Analysis-School'!$A136,'Forecast Summary'!$C:$C, 'Analysis-School'!Q$4,'Forecast Summary'!$D:$D, 'Analysis-School'!Q$2)</f>
        <v>0</v>
      </c>
      <c r="R136" s="396">
        <f>SUMIFS('Forecast Summary'!$N:$N,'Forecast Summary'!$A:$A, 'Analysis-School'!$A136,'Forecast Summary'!$C:$C, 'Analysis-School'!R$4,'Forecast Summary'!$D:$D, 'Analysis-School'!R$2)</f>
        <v>295</v>
      </c>
      <c r="S136" s="396">
        <f>SUMIFS('Forecast Summary'!$N:$N,'Forecast Summary'!$A:$A, 'Analysis-School'!$A136,'Forecast Summary'!$C:$C, 'Analysis-School'!S$4,'Forecast Summary'!$D:$D, 'Analysis-School'!S$2)</f>
        <v>351</v>
      </c>
      <c r="T136" s="396">
        <f>SUMIFS('Forecast Summary'!$N:$N,'Forecast Summary'!$A:$A, 'Analysis-School'!$A136,'Forecast Summary'!$C:$C, 'Analysis-School'!T$4,'Forecast Summary'!$D:$D, 'Analysis-School'!T$2)</f>
        <v>325</v>
      </c>
      <c r="U136" s="396">
        <f>SUMIFS('Forecast Summary'!$N:$N,'Forecast Summary'!$A:$A, 'Analysis-School'!$A136,'Forecast Summary'!$C:$C, 'Analysis-School'!U$4,'Forecast Summary'!$D:$D, 'Analysis-School'!U$2)</f>
        <v>611</v>
      </c>
      <c r="V136" s="396">
        <v>666.142965452</v>
      </c>
      <c r="W136" s="396">
        <f>SUMIFS('Forecast Summary'!$N:$N,'Forecast Summary'!$A:$A, 'Analysis-School'!$A136,'Forecast Summary'!$C:$C, 'Analysis-School'!W$4,'Forecast Summary'!$D:$D, 'Analysis-School'!W$2)</f>
        <v>838</v>
      </c>
      <c r="X136" s="396">
        <v>732.75726199720009</v>
      </c>
      <c r="Y136" s="397">
        <f>SUMIFS('Forecast Summary'!$N:$N,'Forecast Summary'!$A:$A, 'Analysis-School'!$A136,'Forecast Summary'!$C:$C, 'Analysis-School'!Y$4,'Forecast Summary'!$D:$D, 'Analysis-School'!Y$2)</f>
        <v>913</v>
      </c>
      <c r="Z136" s="398">
        <f t="shared" si="50"/>
        <v>0.49427168576104741</v>
      </c>
      <c r="AB136" s="395" t="s">
        <v>1762</v>
      </c>
      <c r="AC136" s="396">
        <f>SUMIFS('Forecast Summary'!$AO:$AO,'Forecast Summary'!$A:$A, 'Analysis-School'!$A136,'Forecast Summary'!$C:$C, 'Analysis-School'!AC$4,'Forecast Summary'!$D:$D, 'Analysis-School'!AC$2)</f>
        <v>0</v>
      </c>
      <c r="AD136" s="396">
        <f>SUMIFS('Forecast Summary'!$AO:$AO,'Forecast Summary'!$A:$A, 'Analysis-School'!$A136,'Forecast Summary'!$C:$C, 'Analysis-School'!AD$4,'Forecast Summary'!$D:$D, 'Analysis-School'!AD$2)</f>
        <v>0</v>
      </c>
      <c r="AE136" s="396">
        <f>SUMIFS('Forecast Summary'!$AO:$AO,'Forecast Summary'!$A:$A, 'Analysis-School'!$A136,'Forecast Summary'!$C:$C, 'Analysis-School'!AE$4,'Forecast Summary'!$D:$D, 'Analysis-School'!AE$2)</f>
        <v>0</v>
      </c>
      <c r="AF136" s="396">
        <f>SUMIFS('Forecast Summary'!$AO:$AO,'Forecast Summary'!$A:$A, 'Analysis-School'!$A136,'Forecast Summary'!$C:$C, 'Analysis-School'!AF$4,'Forecast Summary'!$D:$D, 'Analysis-School'!AF$2)</f>
        <v>5</v>
      </c>
      <c r="AG136" s="396">
        <f>SUMIFS('Forecast Summary'!$AO:$AO,'Forecast Summary'!$A:$A, 'Analysis-School'!$A136,'Forecast Summary'!$C:$C, 'Analysis-School'!AG$4,'Forecast Summary'!$D:$D, 'Analysis-School'!AG$2)</f>
        <v>3</v>
      </c>
      <c r="AH136" s="396">
        <f>SUMIFS('Forecast Summary'!$AO:$AO,'Forecast Summary'!$A:$A, 'Analysis-School'!$A136,'Forecast Summary'!$C:$C, 'Analysis-School'!AH$4,'Forecast Summary'!$D:$D, 'Analysis-School'!AH$2)</f>
        <v>2</v>
      </c>
      <c r="AI136" s="396">
        <v>2.2000000000000002</v>
      </c>
      <c r="AJ136" s="396">
        <f>SUMIFS('Forecast Summary'!$AO:$AO,'Forecast Summary'!$A:$A, 'Analysis-School'!$A136,'Forecast Summary'!$C:$C, 'Analysis-School'!AJ$4,'Forecast Summary'!$D:$D, 'Analysis-School'!AJ$2)</f>
        <v>0</v>
      </c>
      <c r="AK136" s="396">
        <v>2.4200000000000004</v>
      </c>
      <c r="AL136" s="397">
        <f>SUMIFS('Forecast Summary'!$AO:$AO,'Forecast Summary'!$A:$A, 'Analysis-School'!$A136,'Forecast Summary'!$C:$C, 'Analysis-School'!AL$4,'Forecast Summary'!$D:$D, 'Analysis-School'!AL$2)</f>
        <v>1</v>
      </c>
      <c r="AM136" s="398">
        <f t="shared" si="51"/>
        <v>-0.5</v>
      </c>
    </row>
    <row r="137" spans="1:39">
      <c r="A137" s="115" t="s">
        <v>91</v>
      </c>
      <c r="B137" s="390" t="s">
        <v>1895</v>
      </c>
      <c r="C137" s="391">
        <f>SUMIFS('Forecast Summary'!$Q:$Q,'Forecast Summary'!$A:$A, 'Analysis-School'!$A137,'Forecast Summary'!$C:$C, 'Analysis-School'!C$4,'Forecast Summary'!$D:$D, 'Analysis-School'!C$2)</f>
        <v>0</v>
      </c>
      <c r="D137" s="391">
        <f>SUMIFS('Forecast Summary'!$Q:$Q,'Forecast Summary'!$A:$A, 'Analysis-School'!$A137,'Forecast Summary'!$C:$C, 'Analysis-School'!D$4,'Forecast Summary'!$D:$D, 'Analysis-School'!D$2)</f>
        <v>0</v>
      </c>
      <c r="E137" s="391">
        <f>SUMIFS('Forecast Summary'!$Q:$Q,'Forecast Summary'!$A:$A, 'Analysis-School'!$A137,'Forecast Summary'!$C:$C, 'Analysis-School'!E$4,'Forecast Summary'!$D:$D, 'Analysis-School'!E$2)</f>
        <v>43</v>
      </c>
      <c r="F137" s="391">
        <f>SUMIFS('Forecast Summary'!$Q:$Q,'Forecast Summary'!$A:$A, 'Analysis-School'!$A137,'Forecast Summary'!$C:$C, 'Analysis-School'!F$4,'Forecast Summary'!$D:$D, 'Analysis-School'!F$2)</f>
        <v>63</v>
      </c>
      <c r="G137" s="391">
        <f>SUMIFS('Forecast Summary'!$Q:$Q,'Forecast Summary'!$A:$A, 'Analysis-School'!$A137,'Forecast Summary'!$C:$C, 'Analysis-School'!G$4,'Forecast Summary'!$D:$D, 'Analysis-School'!G$2)</f>
        <v>59</v>
      </c>
      <c r="H137" s="391">
        <f>SUMIFS('Forecast Summary'!$Q:$Q,'Forecast Summary'!$A:$A, 'Analysis-School'!$A137,'Forecast Summary'!$C:$C, 'Analysis-School'!H$4,'Forecast Summary'!$D:$D, 'Analysis-School'!H$2)</f>
        <v>71</v>
      </c>
      <c r="I137" s="391">
        <v>78.100000000000009</v>
      </c>
      <c r="J137" s="391">
        <f>SUMIFS('Forecast Summary'!$Q:$Q,'Forecast Summary'!$A:$A, 'Analysis-School'!$A137,'Forecast Summary'!$C:$C, 'Analysis-School'!J$4,'Forecast Summary'!$D:$D, 'Analysis-School'!J$2)</f>
        <v>48</v>
      </c>
      <c r="K137" s="391">
        <v>85.910000000000011</v>
      </c>
      <c r="L137" s="392">
        <f>SUMIFS('Forecast Summary'!$Q:$Q,'Forecast Summary'!$A:$A, 'Analysis-School'!$A137,'Forecast Summary'!$C:$C, 'Analysis-School'!L$4,'Forecast Summary'!$D:$D, 'Analysis-School'!L$2)</f>
        <v>52.800000000000004</v>
      </c>
      <c r="M137" s="393">
        <f t="shared" si="49"/>
        <v>-0.25633802816901408</v>
      </c>
      <c r="O137" s="390" t="s">
        <v>1895</v>
      </c>
      <c r="P137" s="391">
        <f>SUMIFS('Forecast Summary'!$N:$N,'Forecast Summary'!$A:$A, 'Analysis-School'!$A137,'Forecast Summary'!$C:$C, 'Analysis-School'!P$4,'Forecast Summary'!$D:$D, 'Analysis-School'!P$2)</f>
        <v>0</v>
      </c>
      <c r="Q137" s="391">
        <f>SUMIFS('Forecast Summary'!$N:$N,'Forecast Summary'!$A:$A, 'Analysis-School'!$A137,'Forecast Summary'!$C:$C, 'Analysis-School'!Q$4,'Forecast Summary'!$D:$D, 'Analysis-School'!Q$2)</f>
        <v>0</v>
      </c>
      <c r="R137" s="391">
        <f>SUMIFS('Forecast Summary'!$N:$N,'Forecast Summary'!$A:$A, 'Analysis-School'!$A137,'Forecast Summary'!$C:$C, 'Analysis-School'!R$4,'Forecast Summary'!$D:$D, 'Analysis-School'!R$2)</f>
        <v>125</v>
      </c>
      <c r="S137" s="391">
        <f>SUMIFS('Forecast Summary'!$N:$N,'Forecast Summary'!$A:$A, 'Analysis-School'!$A137,'Forecast Summary'!$C:$C, 'Analysis-School'!S$4,'Forecast Summary'!$D:$D, 'Analysis-School'!S$2)</f>
        <v>221</v>
      </c>
      <c r="T137" s="391">
        <f>SUMIFS('Forecast Summary'!$N:$N,'Forecast Summary'!$A:$A, 'Analysis-School'!$A137,'Forecast Summary'!$C:$C, 'Analysis-School'!T$4,'Forecast Summary'!$D:$D, 'Analysis-School'!T$2)</f>
        <v>193</v>
      </c>
      <c r="U137" s="391">
        <f>SUMIFS('Forecast Summary'!$N:$N,'Forecast Summary'!$A:$A, 'Analysis-School'!$A137,'Forecast Summary'!$C:$C, 'Analysis-School'!U$4,'Forecast Summary'!$D:$D, 'Analysis-School'!U$2)</f>
        <v>296</v>
      </c>
      <c r="V137" s="391">
        <v>323.31723718310712</v>
      </c>
      <c r="W137" s="391">
        <f>SUMIFS('Forecast Summary'!$N:$N,'Forecast Summary'!$A:$A, 'Analysis-School'!$A137,'Forecast Summary'!$C:$C, 'Analysis-School'!W$4,'Forecast Summary'!$D:$D, 'Analysis-School'!W$2)</f>
        <v>585</v>
      </c>
      <c r="X137" s="391">
        <v>355.64896090141787</v>
      </c>
      <c r="Y137" s="392">
        <f>SUMIFS('Forecast Summary'!$N:$N,'Forecast Summary'!$A:$A, 'Analysis-School'!$A137,'Forecast Summary'!$C:$C, 'Analysis-School'!Y$4,'Forecast Summary'!$D:$D, 'Analysis-School'!Y$2)</f>
        <v>643.5</v>
      </c>
      <c r="Z137" s="393">
        <f t="shared" si="50"/>
        <v>1.1739864864864864</v>
      </c>
      <c r="AB137" s="390" t="s">
        <v>1895</v>
      </c>
      <c r="AC137" s="391">
        <f>SUMIFS('Forecast Summary'!$AO:$AO,'Forecast Summary'!$A:$A, 'Analysis-School'!$A137,'Forecast Summary'!$C:$C, 'Analysis-School'!AC$4,'Forecast Summary'!$D:$D, 'Analysis-School'!AC$2)</f>
        <v>0</v>
      </c>
      <c r="AD137" s="391">
        <f>SUMIFS('Forecast Summary'!$AO:$AO,'Forecast Summary'!$A:$A, 'Analysis-School'!$A137,'Forecast Summary'!$C:$C, 'Analysis-School'!AD$4,'Forecast Summary'!$D:$D, 'Analysis-School'!AD$2)</f>
        <v>0</v>
      </c>
      <c r="AE137" s="391">
        <f>SUMIFS('Forecast Summary'!$AO:$AO,'Forecast Summary'!$A:$A, 'Analysis-School'!$A137,'Forecast Summary'!$C:$C, 'Analysis-School'!AE$4,'Forecast Summary'!$D:$D, 'Analysis-School'!AE$2)</f>
        <v>0</v>
      </c>
      <c r="AF137" s="391">
        <f>SUMIFS('Forecast Summary'!$AO:$AO,'Forecast Summary'!$A:$A, 'Analysis-School'!$A137,'Forecast Summary'!$C:$C, 'Analysis-School'!AF$4,'Forecast Summary'!$D:$D, 'Analysis-School'!AF$2)</f>
        <v>0</v>
      </c>
      <c r="AG137" s="391">
        <f>SUMIFS('Forecast Summary'!$AO:$AO,'Forecast Summary'!$A:$A, 'Analysis-School'!$A137,'Forecast Summary'!$C:$C, 'Analysis-School'!AG$4,'Forecast Summary'!$D:$D, 'Analysis-School'!AG$2)</f>
        <v>0</v>
      </c>
      <c r="AH137" s="391">
        <f>SUMIFS('Forecast Summary'!$AO:$AO,'Forecast Summary'!$A:$A, 'Analysis-School'!$A137,'Forecast Summary'!$C:$C, 'Analysis-School'!AH$4,'Forecast Summary'!$D:$D, 'Analysis-School'!AH$2)</f>
        <v>0</v>
      </c>
      <c r="AI137" s="391">
        <v>0</v>
      </c>
      <c r="AJ137" s="391">
        <f>SUMIFS('Forecast Summary'!$AO:$AO,'Forecast Summary'!$A:$A, 'Analysis-School'!$A137,'Forecast Summary'!$C:$C, 'Analysis-School'!AJ$4,'Forecast Summary'!$D:$D, 'Analysis-School'!AJ$2)</f>
        <v>0</v>
      </c>
      <c r="AK137" s="391">
        <v>0</v>
      </c>
      <c r="AL137" s="392">
        <f>SUMIFS('Forecast Summary'!$AO:$AO,'Forecast Summary'!$A:$A, 'Analysis-School'!$A137,'Forecast Summary'!$C:$C, 'Analysis-School'!AL$4,'Forecast Summary'!$D:$D, 'Analysis-School'!AL$2)</f>
        <v>0</v>
      </c>
      <c r="AM137" s="393" t="str">
        <f t="shared" si="51"/>
        <v>NA</v>
      </c>
    </row>
    <row r="138" spans="1:39">
      <c r="A138" s="115" t="s">
        <v>93</v>
      </c>
      <c r="B138" s="395" t="s">
        <v>1936</v>
      </c>
      <c r="C138" s="396">
        <f>SUMIFS('Forecast Summary'!$Q:$Q,'Forecast Summary'!$A:$A, 'Analysis-School'!$A138,'Forecast Summary'!$C:$C, 'Analysis-School'!C$4,'Forecast Summary'!$D:$D, 'Analysis-School'!C$2)</f>
        <v>0</v>
      </c>
      <c r="D138" s="396">
        <f>SUMIFS('Forecast Summary'!$Q:$Q,'Forecast Summary'!$A:$A, 'Analysis-School'!$A138,'Forecast Summary'!$C:$C, 'Analysis-School'!D$4,'Forecast Summary'!$D:$D, 'Analysis-School'!D$2)</f>
        <v>0</v>
      </c>
      <c r="E138" s="396">
        <f>SUMIFS('Forecast Summary'!$Q:$Q,'Forecast Summary'!$A:$A, 'Analysis-School'!$A138,'Forecast Summary'!$C:$C, 'Analysis-School'!E$4,'Forecast Summary'!$D:$D, 'Analysis-School'!E$2)</f>
        <v>304</v>
      </c>
      <c r="F138" s="396">
        <f>SUMIFS('Forecast Summary'!$Q:$Q,'Forecast Summary'!$A:$A, 'Analysis-School'!$A138,'Forecast Summary'!$C:$C, 'Analysis-School'!F$4,'Forecast Summary'!$D:$D, 'Analysis-School'!F$2)</f>
        <v>279</v>
      </c>
      <c r="G138" s="396">
        <f>SUMIFS('Forecast Summary'!$Q:$Q,'Forecast Summary'!$A:$A, 'Analysis-School'!$A138,'Forecast Summary'!$C:$C, 'Analysis-School'!G$4,'Forecast Summary'!$D:$D, 'Analysis-School'!G$2)</f>
        <v>344</v>
      </c>
      <c r="H138" s="396">
        <f>SUMIFS('Forecast Summary'!$Q:$Q,'Forecast Summary'!$A:$A, 'Analysis-School'!$A138,'Forecast Summary'!$C:$C, 'Analysis-School'!H$4,'Forecast Summary'!$D:$D, 'Analysis-School'!H$2)</f>
        <v>245</v>
      </c>
      <c r="I138" s="396">
        <v>250.43881854471428</v>
      </c>
      <c r="J138" s="396">
        <f>SUMIFS('Forecast Summary'!$Q:$Q,'Forecast Summary'!$A:$A, 'Analysis-School'!$A138,'Forecast Summary'!$C:$C, 'Analysis-School'!J$4,'Forecast Summary'!$D:$D, 'Analysis-School'!J$2)</f>
        <v>155</v>
      </c>
      <c r="K138" s="396">
        <v>237.91687761747855</v>
      </c>
      <c r="L138" s="397">
        <f>SUMIFS('Forecast Summary'!$Q:$Q,'Forecast Summary'!$A:$A, 'Analysis-School'!$A138,'Forecast Summary'!$C:$C, 'Analysis-School'!L$4,'Forecast Summary'!$D:$D, 'Analysis-School'!L$2)</f>
        <v>165</v>
      </c>
      <c r="M138" s="398">
        <f t="shared" si="49"/>
        <v>-0.32653061224489799</v>
      </c>
      <c r="O138" s="395" t="s">
        <v>1936</v>
      </c>
      <c r="P138" s="396">
        <f>SUMIFS('Forecast Summary'!$N:$N,'Forecast Summary'!$A:$A, 'Analysis-School'!$A138,'Forecast Summary'!$C:$C, 'Analysis-School'!P$4,'Forecast Summary'!$D:$D, 'Analysis-School'!P$2)</f>
        <v>0</v>
      </c>
      <c r="Q138" s="396">
        <f>SUMIFS('Forecast Summary'!$N:$N,'Forecast Summary'!$A:$A, 'Analysis-School'!$A138,'Forecast Summary'!$C:$C, 'Analysis-School'!Q$4,'Forecast Summary'!$D:$D, 'Analysis-School'!Q$2)</f>
        <v>0</v>
      </c>
      <c r="R138" s="396">
        <f>SUMIFS('Forecast Summary'!$N:$N,'Forecast Summary'!$A:$A, 'Analysis-School'!$A138,'Forecast Summary'!$C:$C, 'Analysis-School'!R$4,'Forecast Summary'!$D:$D, 'Analysis-School'!R$2)</f>
        <v>115</v>
      </c>
      <c r="S138" s="396">
        <f>SUMIFS('Forecast Summary'!$N:$N,'Forecast Summary'!$A:$A, 'Analysis-School'!$A138,'Forecast Summary'!$C:$C, 'Analysis-School'!S$4,'Forecast Summary'!$D:$D, 'Analysis-School'!S$2)</f>
        <v>170</v>
      </c>
      <c r="T138" s="396">
        <f>SUMIFS('Forecast Summary'!$N:$N,'Forecast Summary'!$A:$A, 'Analysis-School'!$A138,'Forecast Summary'!$C:$C, 'Analysis-School'!T$4,'Forecast Summary'!$D:$D, 'Analysis-School'!T$2)</f>
        <v>343</v>
      </c>
      <c r="U138" s="396">
        <f>SUMIFS('Forecast Summary'!$N:$N,'Forecast Summary'!$A:$A, 'Analysis-School'!$A138,'Forecast Summary'!$C:$C, 'Analysis-School'!U$4,'Forecast Summary'!$D:$D, 'Analysis-School'!U$2)</f>
        <v>399</v>
      </c>
      <c r="V138" s="396">
        <v>438.90000000000003</v>
      </c>
      <c r="W138" s="396">
        <f>SUMIFS('Forecast Summary'!$N:$N,'Forecast Summary'!$A:$A, 'Analysis-School'!$A138,'Forecast Summary'!$C:$C, 'Analysis-School'!W$4,'Forecast Summary'!$D:$D, 'Analysis-School'!W$2)</f>
        <v>416</v>
      </c>
      <c r="X138" s="396">
        <v>482.79000000000008</v>
      </c>
      <c r="Y138" s="397">
        <f>SUMIFS('Forecast Summary'!$N:$N,'Forecast Summary'!$A:$A, 'Analysis-School'!$A138,'Forecast Summary'!$C:$C, 'Analysis-School'!Y$4,'Forecast Summary'!$D:$D, 'Analysis-School'!Y$2)</f>
        <v>416</v>
      </c>
      <c r="Z138" s="398">
        <f t="shared" si="50"/>
        <v>4.2606516290726759E-2</v>
      </c>
      <c r="AB138" s="395" t="s">
        <v>1936</v>
      </c>
      <c r="AC138" s="396">
        <f>SUMIFS('Forecast Summary'!$AO:$AO,'Forecast Summary'!$A:$A, 'Analysis-School'!$A138,'Forecast Summary'!$C:$C, 'Analysis-School'!AC$4,'Forecast Summary'!$D:$D, 'Analysis-School'!AC$2)</f>
        <v>0</v>
      </c>
      <c r="AD138" s="396">
        <f>SUMIFS('Forecast Summary'!$AO:$AO,'Forecast Summary'!$A:$A, 'Analysis-School'!$A138,'Forecast Summary'!$C:$C, 'Analysis-School'!AD$4,'Forecast Summary'!$D:$D, 'Analysis-School'!AD$2)</f>
        <v>0</v>
      </c>
      <c r="AE138" s="396">
        <f>SUMIFS('Forecast Summary'!$AO:$AO,'Forecast Summary'!$A:$A, 'Analysis-School'!$A138,'Forecast Summary'!$C:$C, 'Analysis-School'!AE$4,'Forecast Summary'!$D:$D, 'Analysis-School'!AE$2)</f>
        <v>0</v>
      </c>
      <c r="AF138" s="396">
        <f>SUMIFS('Forecast Summary'!$AO:$AO,'Forecast Summary'!$A:$A, 'Analysis-School'!$A138,'Forecast Summary'!$C:$C, 'Analysis-School'!AF$4,'Forecast Summary'!$D:$D, 'Analysis-School'!AF$2)</f>
        <v>0</v>
      </c>
      <c r="AG138" s="396">
        <f>SUMIFS('Forecast Summary'!$AO:$AO,'Forecast Summary'!$A:$A, 'Analysis-School'!$A138,'Forecast Summary'!$C:$C, 'Analysis-School'!AG$4,'Forecast Summary'!$D:$D, 'Analysis-School'!AG$2)</f>
        <v>0</v>
      </c>
      <c r="AH138" s="396">
        <f>SUMIFS('Forecast Summary'!$AO:$AO,'Forecast Summary'!$A:$A, 'Analysis-School'!$A138,'Forecast Summary'!$C:$C, 'Analysis-School'!AH$4,'Forecast Summary'!$D:$D, 'Analysis-School'!AH$2)</f>
        <v>0</v>
      </c>
      <c r="AI138" s="396">
        <v>0</v>
      </c>
      <c r="AJ138" s="396">
        <f>SUMIFS('Forecast Summary'!$AO:$AO,'Forecast Summary'!$A:$A, 'Analysis-School'!$A138,'Forecast Summary'!$C:$C, 'Analysis-School'!AJ$4,'Forecast Summary'!$D:$D, 'Analysis-School'!AJ$2)</f>
        <v>0</v>
      </c>
      <c r="AK138" s="396">
        <v>0</v>
      </c>
      <c r="AL138" s="397">
        <f>SUMIFS('Forecast Summary'!$AO:$AO,'Forecast Summary'!$A:$A, 'Analysis-School'!$A138,'Forecast Summary'!$C:$C, 'Analysis-School'!AL$4,'Forecast Summary'!$D:$D, 'Analysis-School'!AL$2)</f>
        <v>0</v>
      </c>
      <c r="AM138" s="398" t="str">
        <f t="shared" si="51"/>
        <v>NA</v>
      </c>
    </row>
    <row r="139" spans="1:39">
      <c r="A139" s="115" t="s">
        <v>95</v>
      </c>
      <c r="B139" s="390" t="s">
        <v>1896</v>
      </c>
      <c r="C139" s="391">
        <f>SUMIFS('Forecast Summary'!$Q:$Q,'Forecast Summary'!$A:$A, 'Analysis-School'!$A139,'Forecast Summary'!$C:$C, 'Analysis-School'!C$4,'Forecast Summary'!$D:$D, 'Analysis-School'!C$2)</f>
        <v>0</v>
      </c>
      <c r="D139" s="391">
        <f>SUMIFS('Forecast Summary'!$Q:$Q,'Forecast Summary'!$A:$A, 'Analysis-School'!$A139,'Forecast Summary'!$C:$C, 'Analysis-School'!D$4,'Forecast Summary'!$D:$D, 'Analysis-School'!D$2)</f>
        <v>0</v>
      </c>
      <c r="E139" s="391">
        <f>SUMIFS('Forecast Summary'!$Q:$Q,'Forecast Summary'!$A:$A, 'Analysis-School'!$A139,'Forecast Summary'!$C:$C, 'Analysis-School'!E$4,'Forecast Summary'!$D:$D, 'Analysis-School'!E$2)</f>
        <v>7</v>
      </c>
      <c r="F139" s="391">
        <f>SUMIFS('Forecast Summary'!$Q:$Q,'Forecast Summary'!$A:$A, 'Analysis-School'!$A139,'Forecast Summary'!$C:$C, 'Analysis-School'!F$4,'Forecast Summary'!$D:$D, 'Analysis-School'!F$2)</f>
        <v>19</v>
      </c>
      <c r="G139" s="391">
        <f>SUMIFS('Forecast Summary'!$Q:$Q,'Forecast Summary'!$A:$A, 'Analysis-School'!$A139,'Forecast Summary'!$C:$C, 'Analysis-School'!G$4,'Forecast Summary'!$D:$D, 'Analysis-School'!G$2)</f>
        <v>8</v>
      </c>
      <c r="H139" s="391">
        <f>SUMIFS('Forecast Summary'!$Q:$Q,'Forecast Summary'!$A:$A, 'Analysis-School'!$A139,'Forecast Summary'!$C:$C, 'Analysis-School'!H$4,'Forecast Summary'!$D:$D, 'Analysis-School'!H$2)</f>
        <v>7</v>
      </c>
      <c r="I139" s="391">
        <v>7.5366659153571396</v>
      </c>
      <c r="J139" s="391">
        <f>SUMIFS('Forecast Summary'!$Q:$Q,'Forecast Summary'!$A:$A, 'Analysis-School'!$A139,'Forecast Summary'!$C:$C, 'Analysis-School'!J$4,'Forecast Summary'!$D:$D, 'Analysis-School'!J$2)</f>
        <v>4</v>
      </c>
      <c r="K139" s="391">
        <v>7.6647437235714255</v>
      </c>
      <c r="L139" s="392">
        <f>SUMIFS('Forecast Summary'!$Q:$Q,'Forecast Summary'!$A:$A, 'Analysis-School'!$A139,'Forecast Summary'!$C:$C, 'Analysis-School'!L$4,'Forecast Summary'!$D:$D, 'Analysis-School'!L$2)</f>
        <v>4.4000000000000004</v>
      </c>
      <c r="M139" s="393">
        <f t="shared" si="49"/>
        <v>-0.37142857142857133</v>
      </c>
      <c r="O139" s="390" t="s">
        <v>1896</v>
      </c>
      <c r="P139" s="391">
        <f>SUMIFS('Forecast Summary'!$N:$N,'Forecast Summary'!$A:$A, 'Analysis-School'!$A139,'Forecast Summary'!$C:$C, 'Analysis-School'!P$4,'Forecast Summary'!$D:$D, 'Analysis-School'!P$2)</f>
        <v>0</v>
      </c>
      <c r="Q139" s="391">
        <f>SUMIFS('Forecast Summary'!$N:$N,'Forecast Summary'!$A:$A, 'Analysis-School'!$A139,'Forecast Summary'!$C:$C, 'Analysis-School'!Q$4,'Forecast Summary'!$D:$D, 'Analysis-School'!Q$2)</f>
        <v>0</v>
      </c>
      <c r="R139" s="391">
        <f>SUMIFS('Forecast Summary'!$N:$N,'Forecast Summary'!$A:$A, 'Analysis-School'!$A139,'Forecast Summary'!$C:$C, 'Analysis-School'!R$4,'Forecast Summary'!$D:$D, 'Analysis-School'!R$2)</f>
        <v>140</v>
      </c>
      <c r="S139" s="391">
        <f>SUMIFS('Forecast Summary'!$N:$N,'Forecast Summary'!$A:$A, 'Analysis-School'!$A139,'Forecast Summary'!$C:$C, 'Analysis-School'!S$4,'Forecast Summary'!$D:$D, 'Analysis-School'!S$2)</f>
        <v>281</v>
      </c>
      <c r="T139" s="391">
        <f>SUMIFS('Forecast Summary'!$N:$N,'Forecast Summary'!$A:$A, 'Analysis-School'!$A139,'Forecast Summary'!$C:$C, 'Analysis-School'!T$4,'Forecast Summary'!$D:$D, 'Analysis-School'!T$2)</f>
        <v>216</v>
      </c>
      <c r="U139" s="391">
        <f>SUMIFS('Forecast Summary'!$N:$N,'Forecast Summary'!$A:$A, 'Analysis-School'!$A139,'Forecast Summary'!$C:$C, 'Analysis-School'!U$4,'Forecast Summary'!$D:$D, 'Analysis-School'!U$2)</f>
        <v>292</v>
      </c>
      <c r="V139" s="391">
        <v>321.20000000000005</v>
      </c>
      <c r="W139" s="391">
        <f>SUMIFS('Forecast Summary'!$N:$N,'Forecast Summary'!$A:$A, 'Analysis-School'!$A139,'Forecast Summary'!$C:$C, 'Analysis-School'!W$4,'Forecast Summary'!$D:$D, 'Analysis-School'!W$2)</f>
        <v>454</v>
      </c>
      <c r="X139" s="391">
        <v>353.32000000000011</v>
      </c>
      <c r="Y139" s="392">
        <f>SUMIFS('Forecast Summary'!$N:$N,'Forecast Summary'!$A:$A, 'Analysis-School'!$A139,'Forecast Summary'!$C:$C, 'Analysis-School'!Y$4,'Forecast Summary'!$D:$D, 'Analysis-School'!Y$2)</f>
        <v>431.29999999999995</v>
      </c>
      <c r="Z139" s="393">
        <f t="shared" si="50"/>
        <v>0.47705479452054789</v>
      </c>
      <c r="AB139" s="390" t="s">
        <v>1896</v>
      </c>
      <c r="AC139" s="391">
        <f>SUMIFS('Forecast Summary'!$AO:$AO,'Forecast Summary'!$A:$A, 'Analysis-School'!$A139,'Forecast Summary'!$C:$C, 'Analysis-School'!AC$4,'Forecast Summary'!$D:$D, 'Analysis-School'!AC$2)</f>
        <v>0</v>
      </c>
      <c r="AD139" s="391">
        <f>SUMIFS('Forecast Summary'!$AO:$AO,'Forecast Summary'!$A:$A, 'Analysis-School'!$A139,'Forecast Summary'!$C:$C, 'Analysis-School'!AD$4,'Forecast Summary'!$D:$D, 'Analysis-School'!AD$2)</f>
        <v>0</v>
      </c>
      <c r="AE139" s="391">
        <f>SUMIFS('Forecast Summary'!$AO:$AO,'Forecast Summary'!$A:$A, 'Analysis-School'!$A139,'Forecast Summary'!$C:$C, 'Analysis-School'!AE$4,'Forecast Summary'!$D:$D, 'Analysis-School'!AE$2)</f>
        <v>0</v>
      </c>
      <c r="AF139" s="391">
        <f>SUMIFS('Forecast Summary'!$AO:$AO,'Forecast Summary'!$A:$A, 'Analysis-School'!$A139,'Forecast Summary'!$C:$C, 'Analysis-School'!AF$4,'Forecast Summary'!$D:$D, 'Analysis-School'!AF$2)</f>
        <v>0</v>
      </c>
      <c r="AG139" s="391">
        <f>SUMIFS('Forecast Summary'!$AO:$AO,'Forecast Summary'!$A:$A, 'Analysis-School'!$A139,'Forecast Summary'!$C:$C, 'Analysis-School'!AG$4,'Forecast Summary'!$D:$D, 'Analysis-School'!AG$2)</f>
        <v>0</v>
      </c>
      <c r="AH139" s="391">
        <f>SUMIFS('Forecast Summary'!$AO:$AO,'Forecast Summary'!$A:$A, 'Analysis-School'!$A139,'Forecast Summary'!$C:$C, 'Analysis-School'!AH$4,'Forecast Summary'!$D:$D, 'Analysis-School'!AH$2)</f>
        <v>0</v>
      </c>
      <c r="AI139" s="391">
        <v>0</v>
      </c>
      <c r="AJ139" s="391">
        <f>SUMIFS('Forecast Summary'!$AO:$AO,'Forecast Summary'!$A:$A, 'Analysis-School'!$A139,'Forecast Summary'!$C:$C, 'Analysis-School'!AJ$4,'Forecast Summary'!$D:$D, 'Analysis-School'!AJ$2)</f>
        <v>0</v>
      </c>
      <c r="AK139" s="391">
        <v>0</v>
      </c>
      <c r="AL139" s="392">
        <f>SUMIFS('Forecast Summary'!$AO:$AO,'Forecast Summary'!$A:$A, 'Analysis-School'!$A139,'Forecast Summary'!$C:$C, 'Analysis-School'!AL$4,'Forecast Summary'!$D:$D, 'Analysis-School'!AL$2)</f>
        <v>0</v>
      </c>
      <c r="AM139" s="393" t="str">
        <f t="shared" si="51"/>
        <v>NA</v>
      </c>
    </row>
    <row r="140" spans="1:39">
      <c r="A140" s="115" t="s">
        <v>97</v>
      </c>
      <c r="B140" s="395" t="s">
        <v>1897</v>
      </c>
      <c r="C140" s="396">
        <f>SUMIFS('Forecast Summary'!$Q:$Q,'Forecast Summary'!$A:$A, 'Analysis-School'!$A140,'Forecast Summary'!$C:$C, 'Analysis-School'!C$4,'Forecast Summary'!$D:$D, 'Analysis-School'!C$2)</f>
        <v>0</v>
      </c>
      <c r="D140" s="396">
        <f>SUMIFS('Forecast Summary'!$Q:$Q,'Forecast Summary'!$A:$A, 'Analysis-School'!$A140,'Forecast Summary'!$C:$C, 'Analysis-School'!D$4,'Forecast Summary'!$D:$D, 'Analysis-School'!D$2)</f>
        <v>0</v>
      </c>
      <c r="E140" s="396">
        <f>SUMIFS('Forecast Summary'!$Q:$Q,'Forecast Summary'!$A:$A, 'Analysis-School'!$A140,'Forecast Summary'!$C:$C, 'Analysis-School'!E$4,'Forecast Summary'!$D:$D, 'Analysis-School'!E$2)</f>
        <v>335</v>
      </c>
      <c r="F140" s="396">
        <f>SUMIFS('Forecast Summary'!$Q:$Q,'Forecast Summary'!$A:$A, 'Analysis-School'!$A140,'Forecast Summary'!$C:$C, 'Analysis-School'!F$4,'Forecast Summary'!$D:$D, 'Analysis-School'!F$2)</f>
        <v>569</v>
      </c>
      <c r="G140" s="396">
        <f>SUMIFS('Forecast Summary'!$Q:$Q,'Forecast Summary'!$A:$A, 'Analysis-School'!$A140,'Forecast Summary'!$C:$C, 'Analysis-School'!G$4,'Forecast Summary'!$D:$D, 'Analysis-School'!G$2)</f>
        <v>1113</v>
      </c>
      <c r="H140" s="396">
        <f>SUMIFS('Forecast Summary'!$Q:$Q,'Forecast Summary'!$A:$A, 'Analysis-School'!$A140,'Forecast Summary'!$C:$C, 'Analysis-School'!H$4,'Forecast Summary'!$D:$D, 'Analysis-School'!H$2)</f>
        <v>386</v>
      </c>
      <c r="I140" s="396">
        <v>424.6</v>
      </c>
      <c r="J140" s="396">
        <f>SUMIFS('Forecast Summary'!$Q:$Q,'Forecast Summary'!$A:$A, 'Analysis-School'!$A140,'Forecast Summary'!$C:$C, 'Analysis-School'!J$4,'Forecast Summary'!$D:$D, 'Analysis-School'!J$2)</f>
        <v>212</v>
      </c>
      <c r="K140" s="396">
        <v>467.06000000000006</v>
      </c>
      <c r="L140" s="397">
        <f>SUMIFS('Forecast Summary'!$Q:$Q,'Forecast Summary'!$A:$A, 'Analysis-School'!$A140,'Forecast Summary'!$C:$C, 'Analysis-School'!L$4,'Forecast Summary'!$D:$D, 'Analysis-School'!L$2)</f>
        <v>233.20000000000002</v>
      </c>
      <c r="M140" s="398">
        <f t="shared" si="49"/>
        <v>-0.39585492227979269</v>
      </c>
      <c r="O140" s="395" t="s">
        <v>1897</v>
      </c>
      <c r="P140" s="396">
        <f>SUMIFS('Forecast Summary'!$N:$N,'Forecast Summary'!$A:$A, 'Analysis-School'!$A140,'Forecast Summary'!$C:$C, 'Analysis-School'!P$4,'Forecast Summary'!$D:$D, 'Analysis-School'!P$2)</f>
        <v>0</v>
      </c>
      <c r="Q140" s="396">
        <f>SUMIFS('Forecast Summary'!$N:$N,'Forecast Summary'!$A:$A, 'Analysis-School'!$A140,'Forecast Summary'!$C:$C, 'Analysis-School'!Q$4,'Forecast Summary'!$D:$D, 'Analysis-School'!Q$2)</f>
        <v>0</v>
      </c>
      <c r="R140" s="396">
        <f>SUMIFS('Forecast Summary'!$N:$N,'Forecast Summary'!$A:$A, 'Analysis-School'!$A140,'Forecast Summary'!$C:$C, 'Analysis-School'!R$4,'Forecast Summary'!$D:$D, 'Analysis-School'!R$2)</f>
        <v>0</v>
      </c>
      <c r="S140" s="396">
        <f>SUMIFS('Forecast Summary'!$N:$N,'Forecast Summary'!$A:$A, 'Analysis-School'!$A140,'Forecast Summary'!$C:$C, 'Analysis-School'!S$4,'Forecast Summary'!$D:$D, 'Analysis-School'!S$2)</f>
        <v>0</v>
      </c>
      <c r="T140" s="396">
        <f>SUMIFS('Forecast Summary'!$N:$N,'Forecast Summary'!$A:$A, 'Analysis-School'!$A140,'Forecast Summary'!$C:$C, 'Analysis-School'!T$4,'Forecast Summary'!$D:$D, 'Analysis-School'!T$2)</f>
        <v>0</v>
      </c>
      <c r="U140" s="396">
        <f>SUMIFS('Forecast Summary'!$N:$N,'Forecast Summary'!$A:$A, 'Analysis-School'!$A140,'Forecast Summary'!$C:$C, 'Analysis-School'!U$4,'Forecast Summary'!$D:$D, 'Analysis-School'!U$2)</f>
        <v>592</v>
      </c>
      <c r="V140" s="396">
        <v>651.20000000000005</v>
      </c>
      <c r="W140" s="396">
        <f>SUMIFS('Forecast Summary'!$N:$N,'Forecast Summary'!$A:$A, 'Analysis-School'!$A140,'Forecast Summary'!$C:$C, 'Analysis-School'!W$4,'Forecast Summary'!$D:$D, 'Analysis-School'!W$2)</f>
        <v>579</v>
      </c>
      <c r="X140" s="396">
        <v>716.32000000000016</v>
      </c>
      <c r="Y140" s="397">
        <f>SUMIFS('Forecast Summary'!$N:$N,'Forecast Summary'!$A:$A, 'Analysis-School'!$A140,'Forecast Summary'!$C:$C, 'Analysis-School'!Y$4,'Forecast Summary'!$D:$D, 'Analysis-School'!Y$2)</f>
        <v>579</v>
      </c>
      <c r="Z140" s="398">
        <f t="shared" si="50"/>
        <v>-2.1959459459459429E-2</v>
      </c>
      <c r="AB140" s="395" t="s">
        <v>1897</v>
      </c>
      <c r="AC140" s="396">
        <f>SUMIFS('Forecast Summary'!$AO:$AO,'Forecast Summary'!$A:$A, 'Analysis-School'!$A140,'Forecast Summary'!$C:$C, 'Analysis-School'!AC$4,'Forecast Summary'!$D:$D, 'Analysis-School'!AC$2)</f>
        <v>95</v>
      </c>
      <c r="AD140" s="396">
        <f>SUMIFS('Forecast Summary'!$AO:$AO,'Forecast Summary'!$A:$A, 'Analysis-School'!$A140,'Forecast Summary'!$C:$C, 'Analysis-School'!AD$4,'Forecast Summary'!$D:$D, 'Analysis-School'!AD$2)</f>
        <v>118</v>
      </c>
      <c r="AE140" s="396">
        <f>SUMIFS('Forecast Summary'!$AO:$AO,'Forecast Summary'!$A:$A, 'Analysis-School'!$A140,'Forecast Summary'!$C:$C, 'Analysis-School'!AE$4,'Forecast Summary'!$D:$D, 'Analysis-School'!AE$2)</f>
        <v>132</v>
      </c>
      <c r="AF140" s="396">
        <f>SUMIFS('Forecast Summary'!$AO:$AO,'Forecast Summary'!$A:$A, 'Analysis-School'!$A140,'Forecast Summary'!$C:$C, 'Analysis-School'!AF$4,'Forecast Summary'!$D:$D, 'Analysis-School'!AF$2)</f>
        <v>135</v>
      </c>
      <c r="AG140" s="396">
        <f>SUMIFS('Forecast Summary'!$AO:$AO,'Forecast Summary'!$A:$A, 'Analysis-School'!$A140,'Forecast Summary'!$C:$C, 'Analysis-School'!AG$4,'Forecast Summary'!$D:$D, 'Analysis-School'!AG$2)</f>
        <v>101</v>
      </c>
      <c r="AH140" s="396">
        <f>SUMIFS('Forecast Summary'!$AO:$AO,'Forecast Summary'!$A:$A, 'Analysis-School'!$A140,'Forecast Summary'!$C:$C, 'Analysis-School'!AH$4,'Forecast Summary'!$D:$D, 'Analysis-School'!AH$2)</f>
        <v>118</v>
      </c>
      <c r="AI140" s="396">
        <v>115.95066749048888</v>
      </c>
      <c r="AJ140" s="396">
        <f>SUMIFS('Forecast Summary'!$AO:$AO,'Forecast Summary'!$A:$A, 'Analysis-School'!$A140,'Forecast Summary'!$C:$C, 'Analysis-School'!AJ$4,'Forecast Summary'!$D:$D, 'Analysis-School'!AJ$2)</f>
        <v>98</v>
      </c>
      <c r="AK140" s="396">
        <v>116.10086978630237</v>
      </c>
      <c r="AL140" s="397">
        <f>SUMIFS('Forecast Summary'!$AO:$AO,'Forecast Summary'!$A:$A, 'Analysis-School'!$A140,'Forecast Summary'!$C:$C, 'Analysis-School'!AL$4,'Forecast Summary'!$D:$D, 'Analysis-School'!AL$2)</f>
        <v>107.80000000000001</v>
      </c>
      <c r="AM140" s="398">
        <f t="shared" si="51"/>
        <v>-8.6440677966101553E-2</v>
      </c>
    </row>
    <row r="141" spans="1:39">
      <c r="A141" s="115" t="s">
        <v>99</v>
      </c>
      <c r="B141" s="390" t="s">
        <v>1898</v>
      </c>
      <c r="C141" s="391">
        <f>SUMIFS('Forecast Summary'!$Q:$Q,'Forecast Summary'!$A:$A, 'Analysis-School'!$A141,'Forecast Summary'!$C:$C, 'Analysis-School'!C$4,'Forecast Summary'!$D:$D, 'Analysis-School'!C$2)</f>
        <v>0</v>
      </c>
      <c r="D141" s="391">
        <f>SUMIFS('Forecast Summary'!$Q:$Q,'Forecast Summary'!$A:$A, 'Analysis-School'!$A141,'Forecast Summary'!$C:$C, 'Analysis-School'!D$4,'Forecast Summary'!$D:$D, 'Analysis-School'!D$2)</f>
        <v>0</v>
      </c>
      <c r="E141" s="391">
        <f>SUMIFS('Forecast Summary'!$Q:$Q,'Forecast Summary'!$A:$A, 'Analysis-School'!$A141,'Forecast Summary'!$C:$C, 'Analysis-School'!E$4,'Forecast Summary'!$D:$D, 'Analysis-School'!E$2)</f>
        <v>114</v>
      </c>
      <c r="F141" s="391">
        <f>SUMIFS('Forecast Summary'!$Q:$Q,'Forecast Summary'!$A:$A, 'Analysis-School'!$A141,'Forecast Summary'!$C:$C, 'Analysis-School'!F$4,'Forecast Summary'!$D:$D, 'Analysis-School'!F$2)</f>
        <v>261</v>
      </c>
      <c r="G141" s="391">
        <f>SUMIFS('Forecast Summary'!$Q:$Q,'Forecast Summary'!$A:$A, 'Analysis-School'!$A141,'Forecast Summary'!$C:$C, 'Analysis-School'!G$4,'Forecast Summary'!$D:$D, 'Analysis-School'!G$2)</f>
        <v>318</v>
      </c>
      <c r="H141" s="391">
        <f>SUMIFS('Forecast Summary'!$Q:$Q,'Forecast Summary'!$A:$A, 'Analysis-School'!$A141,'Forecast Summary'!$C:$C, 'Analysis-School'!H$4,'Forecast Summary'!$D:$D, 'Analysis-School'!H$2)</f>
        <v>359</v>
      </c>
      <c r="I141" s="391">
        <v>394.90000000000003</v>
      </c>
      <c r="J141" s="391">
        <f>SUMIFS('Forecast Summary'!$Q:$Q,'Forecast Summary'!$A:$A, 'Analysis-School'!$A141,'Forecast Summary'!$C:$C, 'Analysis-School'!J$4,'Forecast Summary'!$D:$D, 'Analysis-School'!J$2)</f>
        <v>327</v>
      </c>
      <c r="K141" s="391">
        <v>434.3900000000001</v>
      </c>
      <c r="L141" s="392">
        <f>SUMIFS('Forecast Summary'!$Q:$Q,'Forecast Summary'!$A:$A, 'Analysis-School'!$A141,'Forecast Summary'!$C:$C, 'Analysis-School'!L$4,'Forecast Summary'!$D:$D, 'Analysis-School'!L$2)</f>
        <v>359.70000000000005</v>
      </c>
      <c r="M141" s="393">
        <f t="shared" si="49"/>
        <v>1.9498607242340871E-3</v>
      </c>
      <c r="O141" s="390" t="s">
        <v>1898</v>
      </c>
      <c r="P141" s="391">
        <f>SUMIFS('Forecast Summary'!$N:$N,'Forecast Summary'!$A:$A, 'Analysis-School'!$A141,'Forecast Summary'!$C:$C, 'Analysis-School'!P$4,'Forecast Summary'!$D:$D, 'Analysis-School'!P$2)</f>
        <v>0</v>
      </c>
      <c r="Q141" s="391">
        <f>SUMIFS('Forecast Summary'!$N:$N,'Forecast Summary'!$A:$A, 'Analysis-School'!$A141,'Forecast Summary'!$C:$C, 'Analysis-School'!Q$4,'Forecast Summary'!$D:$D, 'Analysis-School'!Q$2)</f>
        <v>0</v>
      </c>
      <c r="R141" s="391">
        <f>SUMIFS('Forecast Summary'!$N:$N,'Forecast Summary'!$A:$A, 'Analysis-School'!$A141,'Forecast Summary'!$C:$C, 'Analysis-School'!R$4,'Forecast Summary'!$D:$D, 'Analysis-School'!R$2)</f>
        <v>575</v>
      </c>
      <c r="S141" s="391">
        <f>SUMIFS('Forecast Summary'!$N:$N,'Forecast Summary'!$A:$A, 'Analysis-School'!$A141,'Forecast Summary'!$C:$C, 'Analysis-School'!S$4,'Forecast Summary'!$D:$D, 'Analysis-School'!S$2)</f>
        <v>103</v>
      </c>
      <c r="T141" s="391">
        <f>SUMIFS('Forecast Summary'!$N:$N,'Forecast Summary'!$A:$A, 'Analysis-School'!$A141,'Forecast Summary'!$C:$C, 'Analysis-School'!T$4,'Forecast Summary'!$D:$D, 'Analysis-School'!T$2)</f>
        <v>80</v>
      </c>
      <c r="U141" s="391">
        <f>SUMIFS('Forecast Summary'!$N:$N,'Forecast Summary'!$A:$A, 'Analysis-School'!$A141,'Forecast Summary'!$C:$C, 'Analysis-School'!U$4,'Forecast Summary'!$D:$D, 'Analysis-School'!U$2)</f>
        <v>55</v>
      </c>
      <c r="V141" s="391">
        <v>52.25</v>
      </c>
      <c r="W141" s="391">
        <f>SUMIFS('Forecast Summary'!$N:$N,'Forecast Summary'!$A:$A, 'Analysis-School'!$A141,'Forecast Summary'!$C:$C, 'Analysis-School'!W$4,'Forecast Summary'!$D:$D, 'Analysis-School'!W$2)</f>
        <v>261</v>
      </c>
      <c r="X141" s="391">
        <v>49.637499999999996</v>
      </c>
      <c r="Y141" s="392">
        <f>SUMIFS('Forecast Summary'!$N:$N,'Forecast Summary'!$A:$A, 'Analysis-School'!$A141,'Forecast Summary'!$C:$C, 'Analysis-School'!Y$4,'Forecast Summary'!$D:$D, 'Analysis-School'!Y$2)</f>
        <v>247.95</v>
      </c>
      <c r="Z141" s="393">
        <f t="shared" si="50"/>
        <v>3.5081818181818178</v>
      </c>
      <c r="AB141" s="390" t="s">
        <v>1898</v>
      </c>
      <c r="AC141" s="391">
        <f>SUMIFS('Forecast Summary'!$AO:$AO,'Forecast Summary'!$A:$A, 'Analysis-School'!$A141,'Forecast Summary'!$C:$C, 'Analysis-School'!AC$4,'Forecast Summary'!$D:$D, 'Analysis-School'!AC$2)</f>
        <v>10</v>
      </c>
      <c r="AD141" s="391">
        <f>SUMIFS('Forecast Summary'!$AO:$AO,'Forecast Summary'!$A:$A, 'Analysis-School'!$A141,'Forecast Summary'!$C:$C, 'Analysis-School'!AD$4,'Forecast Summary'!$D:$D, 'Analysis-School'!AD$2)</f>
        <v>14</v>
      </c>
      <c r="AE141" s="391">
        <f>SUMIFS('Forecast Summary'!$AO:$AO,'Forecast Summary'!$A:$A, 'Analysis-School'!$A141,'Forecast Summary'!$C:$C, 'Analysis-School'!AE$4,'Forecast Summary'!$D:$D, 'Analysis-School'!AE$2)</f>
        <v>11</v>
      </c>
      <c r="AF141" s="391">
        <f>SUMIFS('Forecast Summary'!$AO:$AO,'Forecast Summary'!$A:$A, 'Analysis-School'!$A141,'Forecast Summary'!$C:$C, 'Analysis-School'!AF$4,'Forecast Summary'!$D:$D, 'Analysis-School'!AF$2)</f>
        <v>11</v>
      </c>
      <c r="AG141" s="391">
        <f>SUMIFS('Forecast Summary'!$AO:$AO,'Forecast Summary'!$A:$A, 'Analysis-School'!$A141,'Forecast Summary'!$C:$C, 'Analysis-School'!AG$4,'Forecast Summary'!$D:$D, 'Analysis-School'!AG$2)</f>
        <v>21</v>
      </c>
      <c r="AH141" s="391">
        <f>SUMIFS('Forecast Summary'!$AO:$AO,'Forecast Summary'!$A:$A, 'Analysis-School'!$A141,'Forecast Summary'!$C:$C, 'Analysis-School'!AH$4,'Forecast Summary'!$D:$D, 'Analysis-School'!AH$2)</f>
        <v>17</v>
      </c>
      <c r="AI141" s="391">
        <v>18.700000000000003</v>
      </c>
      <c r="AJ141" s="391">
        <f>SUMIFS('Forecast Summary'!$AO:$AO,'Forecast Summary'!$A:$A, 'Analysis-School'!$A141,'Forecast Summary'!$C:$C, 'Analysis-School'!AJ$4,'Forecast Summary'!$D:$D, 'Analysis-School'!AJ$2)</f>
        <v>9</v>
      </c>
      <c r="AK141" s="391">
        <v>20.570000000000004</v>
      </c>
      <c r="AL141" s="392">
        <f>SUMIFS('Forecast Summary'!$AO:$AO,'Forecast Summary'!$A:$A, 'Analysis-School'!$A141,'Forecast Summary'!$C:$C, 'Analysis-School'!AL$4,'Forecast Summary'!$D:$D, 'Analysis-School'!AL$2)</f>
        <v>9.9</v>
      </c>
      <c r="AM141" s="393">
        <f t="shared" si="51"/>
        <v>-0.41764705882352937</v>
      </c>
    </row>
    <row r="142" spans="1:39">
      <c r="A142" s="115" t="s">
        <v>101</v>
      </c>
      <c r="B142" s="395" t="s">
        <v>1766</v>
      </c>
      <c r="C142" s="396">
        <f>SUMIFS('Forecast Summary'!$Q:$Q,'Forecast Summary'!$A:$A, 'Analysis-School'!$A142,'Forecast Summary'!$C:$C, 'Analysis-School'!C$4,'Forecast Summary'!$D:$D, 'Analysis-School'!C$2)</f>
        <v>0</v>
      </c>
      <c r="D142" s="396">
        <f>SUMIFS('Forecast Summary'!$Q:$Q,'Forecast Summary'!$A:$A, 'Analysis-School'!$A142,'Forecast Summary'!$C:$C, 'Analysis-School'!D$4,'Forecast Summary'!$D:$D, 'Analysis-School'!D$2)</f>
        <v>0</v>
      </c>
      <c r="E142" s="396">
        <f>SUMIFS('Forecast Summary'!$Q:$Q,'Forecast Summary'!$A:$A, 'Analysis-School'!$A142,'Forecast Summary'!$C:$C, 'Analysis-School'!E$4,'Forecast Summary'!$D:$D, 'Analysis-School'!E$2)</f>
        <v>42</v>
      </c>
      <c r="F142" s="396">
        <f>SUMIFS('Forecast Summary'!$Q:$Q,'Forecast Summary'!$A:$A, 'Analysis-School'!$A142,'Forecast Summary'!$C:$C, 'Analysis-School'!F$4,'Forecast Summary'!$D:$D, 'Analysis-School'!F$2)</f>
        <v>20</v>
      </c>
      <c r="G142" s="396">
        <f>SUMIFS('Forecast Summary'!$Q:$Q,'Forecast Summary'!$A:$A, 'Analysis-School'!$A142,'Forecast Summary'!$C:$C, 'Analysis-School'!G$4,'Forecast Summary'!$D:$D, 'Analysis-School'!G$2)</f>
        <v>38</v>
      </c>
      <c r="H142" s="396">
        <f>SUMIFS('Forecast Summary'!$Q:$Q,'Forecast Summary'!$A:$A, 'Analysis-School'!$A142,'Forecast Summary'!$C:$C, 'Analysis-School'!H$4,'Forecast Summary'!$D:$D, 'Analysis-School'!H$2)</f>
        <v>11</v>
      </c>
      <c r="I142" s="396">
        <v>10.45</v>
      </c>
      <c r="J142" s="396">
        <f>SUMIFS('Forecast Summary'!$Q:$Q,'Forecast Summary'!$A:$A, 'Analysis-School'!$A142,'Forecast Summary'!$C:$C, 'Analysis-School'!J$4,'Forecast Summary'!$D:$D, 'Analysis-School'!J$2)</f>
        <v>17</v>
      </c>
      <c r="K142" s="396">
        <v>9.9274999999999984</v>
      </c>
      <c r="L142" s="397">
        <f>SUMIFS('Forecast Summary'!$Q:$Q,'Forecast Summary'!$A:$A, 'Analysis-School'!$A142,'Forecast Summary'!$C:$C, 'Analysis-School'!L$4,'Forecast Summary'!$D:$D, 'Analysis-School'!L$2)</f>
        <v>18.700000000000003</v>
      </c>
      <c r="M142" s="398">
        <f t="shared" si="49"/>
        <v>0.70000000000000018</v>
      </c>
      <c r="O142" s="395" t="s">
        <v>1766</v>
      </c>
      <c r="P142" s="396">
        <f>SUMIFS('Forecast Summary'!$N:$N,'Forecast Summary'!$A:$A, 'Analysis-School'!$A142,'Forecast Summary'!$C:$C, 'Analysis-School'!P$4,'Forecast Summary'!$D:$D, 'Analysis-School'!P$2)</f>
        <v>0</v>
      </c>
      <c r="Q142" s="396">
        <f>SUMIFS('Forecast Summary'!$N:$N,'Forecast Summary'!$A:$A, 'Analysis-School'!$A142,'Forecast Summary'!$C:$C, 'Analysis-School'!Q$4,'Forecast Summary'!$D:$D, 'Analysis-School'!Q$2)</f>
        <v>0</v>
      </c>
      <c r="R142" s="396">
        <f>SUMIFS('Forecast Summary'!$N:$N,'Forecast Summary'!$A:$A, 'Analysis-School'!$A142,'Forecast Summary'!$C:$C, 'Analysis-School'!R$4,'Forecast Summary'!$D:$D, 'Analysis-School'!R$2)</f>
        <v>181</v>
      </c>
      <c r="S142" s="396">
        <f>SUMIFS('Forecast Summary'!$N:$N,'Forecast Summary'!$A:$A, 'Analysis-School'!$A142,'Forecast Summary'!$C:$C, 'Analysis-School'!S$4,'Forecast Summary'!$D:$D, 'Analysis-School'!S$2)</f>
        <v>224</v>
      </c>
      <c r="T142" s="396">
        <f>SUMIFS('Forecast Summary'!$N:$N,'Forecast Summary'!$A:$A, 'Analysis-School'!$A142,'Forecast Summary'!$C:$C, 'Analysis-School'!T$4,'Forecast Summary'!$D:$D, 'Analysis-School'!T$2)</f>
        <v>305</v>
      </c>
      <c r="U142" s="396">
        <f>SUMIFS('Forecast Summary'!$N:$N,'Forecast Summary'!$A:$A, 'Analysis-School'!$A142,'Forecast Summary'!$C:$C, 'Analysis-School'!U$4,'Forecast Summary'!$D:$D, 'Analysis-School'!U$2)</f>
        <v>236</v>
      </c>
      <c r="V142" s="396">
        <v>259.60000000000002</v>
      </c>
      <c r="W142" s="396">
        <f>SUMIFS('Forecast Summary'!$N:$N,'Forecast Summary'!$A:$A, 'Analysis-School'!$A142,'Forecast Summary'!$C:$C, 'Analysis-School'!W$4,'Forecast Summary'!$D:$D, 'Analysis-School'!W$2)</f>
        <v>569</v>
      </c>
      <c r="X142" s="396">
        <v>285.56000000000006</v>
      </c>
      <c r="Y142" s="397">
        <f>SUMIFS('Forecast Summary'!$N:$N,'Forecast Summary'!$A:$A, 'Analysis-School'!$A142,'Forecast Summary'!$C:$C, 'Analysis-School'!Y$4,'Forecast Summary'!$D:$D, 'Analysis-School'!Y$2)</f>
        <v>540.54999999999995</v>
      </c>
      <c r="Z142" s="398">
        <f t="shared" si="50"/>
        <v>1.290466101694915</v>
      </c>
      <c r="AB142" s="395" t="s">
        <v>1766</v>
      </c>
      <c r="AC142" s="396">
        <f>SUMIFS('Forecast Summary'!$AO:$AO,'Forecast Summary'!$A:$A, 'Analysis-School'!$A142,'Forecast Summary'!$C:$C, 'Analysis-School'!AC$4,'Forecast Summary'!$D:$D, 'Analysis-School'!AC$2)</f>
        <v>0</v>
      </c>
      <c r="AD142" s="396">
        <f>SUMIFS('Forecast Summary'!$AO:$AO,'Forecast Summary'!$A:$A, 'Analysis-School'!$A142,'Forecast Summary'!$C:$C, 'Analysis-School'!AD$4,'Forecast Summary'!$D:$D, 'Analysis-School'!AD$2)</f>
        <v>0</v>
      </c>
      <c r="AE142" s="396">
        <f>SUMIFS('Forecast Summary'!$AO:$AO,'Forecast Summary'!$A:$A, 'Analysis-School'!$A142,'Forecast Summary'!$C:$C, 'Analysis-School'!AE$4,'Forecast Summary'!$D:$D, 'Analysis-School'!AE$2)</f>
        <v>0</v>
      </c>
      <c r="AF142" s="396">
        <f>SUMIFS('Forecast Summary'!$AO:$AO,'Forecast Summary'!$A:$A, 'Analysis-School'!$A142,'Forecast Summary'!$C:$C, 'Analysis-School'!AF$4,'Forecast Summary'!$D:$D, 'Analysis-School'!AF$2)</f>
        <v>0</v>
      </c>
      <c r="AG142" s="396">
        <f>SUMIFS('Forecast Summary'!$AO:$AO,'Forecast Summary'!$A:$A, 'Analysis-School'!$A142,'Forecast Summary'!$C:$C, 'Analysis-School'!AG$4,'Forecast Summary'!$D:$D, 'Analysis-School'!AG$2)</f>
        <v>0</v>
      </c>
      <c r="AH142" s="396">
        <f>SUMIFS('Forecast Summary'!$AO:$AO,'Forecast Summary'!$A:$A, 'Analysis-School'!$A142,'Forecast Summary'!$C:$C, 'Analysis-School'!AH$4,'Forecast Summary'!$D:$D, 'Analysis-School'!AH$2)</f>
        <v>0</v>
      </c>
      <c r="AI142" s="396">
        <v>0</v>
      </c>
      <c r="AJ142" s="396">
        <f>SUMIFS('Forecast Summary'!$AO:$AO,'Forecast Summary'!$A:$A, 'Analysis-School'!$A142,'Forecast Summary'!$C:$C, 'Analysis-School'!AJ$4,'Forecast Summary'!$D:$D, 'Analysis-School'!AJ$2)</f>
        <v>0</v>
      </c>
      <c r="AK142" s="396">
        <v>0</v>
      </c>
      <c r="AL142" s="397">
        <f>SUMIFS('Forecast Summary'!$AO:$AO,'Forecast Summary'!$A:$A, 'Analysis-School'!$A142,'Forecast Summary'!$C:$C, 'Analysis-School'!AL$4,'Forecast Summary'!$D:$D, 'Analysis-School'!AL$2)</f>
        <v>0</v>
      </c>
      <c r="AM142" s="398" t="str">
        <f t="shared" si="51"/>
        <v>NA</v>
      </c>
    </row>
    <row r="143" spans="1:39">
      <c r="A143" s="115" t="s">
        <v>103</v>
      </c>
      <c r="B143" s="390" t="s">
        <v>1899</v>
      </c>
      <c r="C143" s="391">
        <f>SUMIFS('Forecast Summary'!$Q:$Q,'Forecast Summary'!$A:$A, 'Analysis-School'!$A143,'Forecast Summary'!$C:$C, 'Analysis-School'!C$4,'Forecast Summary'!$D:$D, 'Analysis-School'!C$2)</f>
        <v>0</v>
      </c>
      <c r="D143" s="391">
        <f>SUMIFS('Forecast Summary'!$Q:$Q,'Forecast Summary'!$A:$A, 'Analysis-School'!$A143,'Forecast Summary'!$C:$C, 'Analysis-School'!D$4,'Forecast Summary'!$D:$D, 'Analysis-School'!D$2)</f>
        <v>0</v>
      </c>
      <c r="E143" s="391">
        <f>SUMIFS('Forecast Summary'!$Q:$Q,'Forecast Summary'!$A:$A, 'Analysis-School'!$A143,'Forecast Summary'!$C:$C, 'Analysis-School'!E$4,'Forecast Summary'!$D:$D, 'Analysis-School'!E$2)</f>
        <v>0</v>
      </c>
      <c r="F143" s="391">
        <f>SUMIFS('Forecast Summary'!$Q:$Q,'Forecast Summary'!$A:$A, 'Analysis-School'!$A143,'Forecast Summary'!$C:$C, 'Analysis-School'!F$4,'Forecast Summary'!$D:$D, 'Analysis-School'!F$2)</f>
        <v>0</v>
      </c>
      <c r="G143" s="391">
        <f>SUMIFS('Forecast Summary'!$Q:$Q,'Forecast Summary'!$A:$A, 'Analysis-School'!$A143,'Forecast Summary'!$C:$C, 'Analysis-School'!G$4,'Forecast Summary'!$D:$D, 'Analysis-School'!G$2)</f>
        <v>0</v>
      </c>
      <c r="H143" s="391">
        <f>SUMIFS('Forecast Summary'!$Q:$Q,'Forecast Summary'!$A:$A, 'Analysis-School'!$A143,'Forecast Summary'!$C:$C, 'Analysis-School'!H$4,'Forecast Summary'!$D:$D, 'Analysis-School'!H$2)</f>
        <v>0</v>
      </c>
      <c r="I143" s="391">
        <v>0</v>
      </c>
      <c r="J143" s="391">
        <f>SUMIFS('Forecast Summary'!$Q:$Q,'Forecast Summary'!$A:$A, 'Analysis-School'!$A143,'Forecast Summary'!$C:$C, 'Analysis-School'!J$4,'Forecast Summary'!$D:$D, 'Analysis-School'!J$2)</f>
        <v>0</v>
      </c>
      <c r="K143" s="391">
        <v>0</v>
      </c>
      <c r="L143" s="392">
        <f>SUMIFS('Forecast Summary'!$Q:$Q,'Forecast Summary'!$A:$A, 'Analysis-School'!$A143,'Forecast Summary'!$C:$C, 'Analysis-School'!L$4,'Forecast Summary'!$D:$D, 'Analysis-School'!L$2)</f>
        <v>0</v>
      </c>
      <c r="M143" s="393" t="str">
        <f t="shared" si="49"/>
        <v>NA</v>
      </c>
      <c r="O143" s="390" t="s">
        <v>1899</v>
      </c>
      <c r="P143" s="391">
        <f>SUMIFS('Forecast Summary'!$N:$N,'Forecast Summary'!$A:$A, 'Analysis-School'!$A143,'Forecast Summary'!$C:$C, 'Analysis-School'!P$4,'Forecast Summary'!$D:$D, 'Analysis-School'!P$2)</f>
        <v>0</v>
      </c>
      <c r="Q143" s="391">
        <f>SUMIFS('Forecast Summary'!$N:$N,'Forecast Summary'!$A:$A, 'Analysis-School'!$A143,'Forecast Summary'!$C:$C, 'Analysis-School'!Q$4,'Forecast Summary'!$D:$D, 'Analysis-School'!Q$2)</f>
        <v>0</v>
      </c>
      <c r="R143" s="391">
        <f>SUMIFS('Forecast Summary'!$N:$N,'Forecast Summary'!$A:$A, 'Analysis-School'!$A143,'Forecast Summary'!$C:$C, 'Analysis-School'!R$4,'Forecast Summary'!$D:$D, 'Analysis-School'!R$2)</f>
        <v>43</v>
      </c>
      <c r="S143" s="391">
        <f>SUMIFS('Forecast Summary'!$N:$N,'Forecast Summary'!$A:$A, 'Analysis-School'!$A143,'Forecast Summary'!$C:$C, 'Analysis-School'!S$4,'Forecast Summary'!$D:$D, 'Analysis-School'!S$2)</f>
        <v>84</v>
      </c>
      <c r="T143" s="391">
        <f>SUMIFS('Forecast Summary'!$N:$N,'Forecast Summary'!$A:$A, 'Analysis-School'!$A143,'Forecast Summary'!$C:$C, 'Analysis-School'!T$4,'Forecast Summary'!$D:$D, 'Analysis-School'!T$2)</f>
        <v>158</v>
      </c>
      <c r="U143" s="391">
        <f>SUMIFS('Forecast Summary'!$N:$N,'Forecast Summary'!$A:$A, 'Analysis-School'!$A143,'Forecast Summary'!$C:$C, 'Analysis-School'!U$4,'Forecast Summary'!$D:$D, 'Analysis-School'!U$2)</f>
        <v>104</v>
      </c>
      <c r="V143" s="391">
        <v>114.4</v>
      </c>
      <c r="W143" s="391">
        <f>SUMIFS('Forecast Summary'!$N:$N,'Forecast Summary'!$A:$A, 'Analysis-School'!$A143,'Forecast Summary'!$C:$C, 'Analysis-School'!W$4,'Forecast Summary'!$D:$D, 'Analysis-School'!W$2)</f>
        <v>140</v>
      </c>
      <c r="X143" s="391">
        <v>125.84000000000002</v>
      </c>
      <c r="Y143" s="392">
        <f>SUMIFS('Forecast Summary'!$N:$N,'Forecast Summary'!$A:$A, 'Analysis-School'!$A143,'Forecast Summary'!$C:$C, 'Analysis-School'!Y$4,'Forecast Summary'!$D:$D, 'Analysis-School'!Y$2)</f>
        <v>154</v>
      </c>
      <c r="Z143" s="393">
        <f t="shared" si="50"/>
        <v>0.48076923076923084</v>
      </c>
      <c r="AB143" s="390" t="s">
        <v>1899</v>
      </c>
      <c r="AC143" s="391">
        <f>SUMIFS('Forecast Summary'!$AO:$AO,'Forecast Summary'!$A:$A, 'Analysis-School'!$A143,'Forecast Summary'!$C:$C, 'Analysis-School'!AC$4,'Forecast Summary'!$D:$D, 'Analysis-School'!AC$2)</f>
        <v>0</v>
      </c>
      <c r="AD143" s="391">
        <f>SUMIFS('Forecast Summary'!$AO:$AO,'Forecast Summary'!$A:$A, 'Analysis-School'!$A143,'Forecast Summary'!$C:$C, 'Analysis-School'!AD$4,'Forecast Summary'!$D:$D, 'Analysis-School'!AD$2)</f>
        <v>0</v>
      </c>
      <c r="AE143" s="391">
        <f>SUMIFS('Forecast Summary'!$AO:$AO,'Forecast Summary'!$A:$A, 'Analysis-School'!$A143,'Forecast Summary'!$C:$C, 'Analysis-School'!AE$4,'Forecast Summary'!$D:$D, 'Analysis-School'!AE$2)</f>
        <v>0</v>
      </c>
      <c r="AF143" s="391">
        <f>SUMIFS('Forecast Summary'!$AO:$AO,'Forecast Summary'!$A:$A, 'Analysis-School'!$A143,'Forecast Summary'!$C:$C, 'Analysis-School'!AF$4,'Forecast Summary'!$D:$D, 'Analysis-School'!AF$2)</f>
        <v>0</v>
      </c>
      <c r="AG143" s="391">
        <f>SUMIFS('Forecast Summary'!$AO:$AO,'Forecast Summary'!$A:$A, 'Analysis-School'!$A143,'Forecast Summary'!$C:$C, 'Analysis-School'!AG$4,'Forecast Summary'!$D:$D, 'Analysis-School'!AG$2)</f>
        <v>0</v>
      </c>
      <c r="AH143" s="391">
        <f>SUMIFS('Forecast Summary'!$AO:$AO,'Forecast Summary'!$A:$A, 'Analysis-School'!$A143,'Forecast Summary'!$C:$C, 'Analysis-School'!AH$4,'Forecast Summary'!$D:$D, 'Analysis-School'!AH$2)</f>
        <v>0</v>
      </c>
      <c r="AI143" s="391">
        <v>0</v>
      </c>
      <c r="AJ143" s="391">
        <f>SUMIFS('Forecast Summary'!$AO:$AO,'Forecast Summary'!$A:$A, 'Analysis-School'!$A143,'Forecast Summary'!$C:$C, 'Analysis-School'!AJ$4,'Forecast Summary'!$D:$D, 'Analysis-School'!AJ$2)</f>
        <v>0</v>
      </c>
      <c r="AK143" s="391">
        <v>0</v>
      </c>
      <c r="AL143" s="392">
        <f>SUMIFS('Forecast Summary'!$AO:$AO,'Forecast Summary'!$A:$A, 'Analysis-School'!$A143,'Forecast Summary'!$C:$C, 'Analysis-School'!AL$4,'Forecast Summary'!$D:$D, 'Analysis-School'!AL$2)</f>
        <v>0</v>
      </c>
      <c r="AM143" s="393" t="str">
        <f t="shared" si="51"/>
        <v>NA</v>
      </c>
    </row>
    <row r="144" spans="1:39">
      <c r="A144" s="115" t="s">
        <v>105</v>
      </c>
      <c r="B144" s="395" t="s">
        <v>1768</v>
      </c>
      <c r="C144" s="396">
        <f>SUMIFS('Forecast Summary'!$Q:$Q,'Forecast Summary'!$A:$A, 'Analysis-School'!$A144,'Forecast Summary'!$C:$C, 'Analysis-School'!C$4,'Forecast Summary'!$D:$D, 'Analysis-School'!C$2)</f>
        <v>0</v>
      </c>
      <c r="D144" s="396">
        <f>SUMIFS('Forecast Summary'!$Q:$Q,'Forecast Summary'!$A:$A, 'Analysis-School'!$A144,'Forecast Summary'!$C:$C, 'Analysis-School'!D$4,'Forecast Summary'!$D:$D, 'Analysis-School'!D$2)</f>
        <v>0</v>
      </c>
      <c r="E144" s="396">
        <f>SUMIFS('Forecast Summary'!$Q:$Q,'Forecast Summary'!$A:$A, 'Analysis-School'!$A144,'Forecast Summary'!$C:$C, 'Analysis-School'!E$4,'Forecast Summary'!$D:$D, 'Analysis-School'!E$2)</f>
        <v>56</v>
      </c>
      <c r="F144" s="396">
        <f>SUMIFS('Forecast Summary'!$Q:$Q,'Forecast Summary'!$A:$A, 'Analysis-School'!$A144,'Forecast Summary'!$C:$C, 'Analysis-School'!F$4,'Forecast Summary'!$D:$D, 'Analysis-School'!F$2)</f>
        <v>68</v>
      </c>
      <c r="G144" s="396">
        <f>SUMIFS('Forecast Summary'!$Q:$Q,'Forecast Summary'!$A:$A, 'Analysis-School'!$A144,'Forecast Summary'!$C:$C, 'Analysis-School'!G$4,'Forecast Summary'!$D:$D, 'Analysis-School'!G$2)</f>
        <v>35</v>
      </c>
      <c r="H144" s="396">
        <f>SUMIFS('Forecast Summary'!$Q:$Q,'Forecast Summary'!$A:$A, 'Analysis-School'!$A144,'Forecast Summary'!$C:$C, 'Analysis-School'!H$4,'Forecast Summary'!$D:$D, 'Analysis-School'!H$2)</f>
        <v>77</v>
      </c>
      <c r="I144" s="396">
        <v>73.149999999999991</v>
      </c>
      <c r="J144" s="396">
        <f>SUMIFS('Forecast Summary'!$Q:$Q,'Forecast Summary'!$A:$A, 'Analysis-School'!$A144,'Forecast Summary'!$C:$C, 'Analysis-School'!J$4,'Forecast Summary'!$D:$D, 'Analysis-School'!J$2)</f>
        <v>141</v>
      </c>
      <c r="K144" s="396">
        <v>75.761526896428578</v>
      </c>
      <c r="L144" s="397">
        <f>SUMIFS('Forecast Summary'!$Q:$Q,'Forecast Summary'!$A:$A, 'Analysis-School'!$A144,'Forecast Summary'!$C:$C, 'Analysis-School'!L$4,'Forecast Summary'!$D:$D, 'Analysis-School'!L$2)</f>
        <v>133.94999999999999</v>
      </c>
      <c r="M144" s="398">
        <f t="shared" si="49"/>
        <v>0.73961038961038938</v>
      </c>
      <c r="O144" s="395" t="s">
        <v>1768</v>
      </c>
      <c r="P144" s="396">
        <f>SUMIFS('Forecast Summary'!$N:$N,'Forecast Summary'!$A:$A, 'Analysis-School'!$A144,'Forecast Summary'!$C:$C, 'Analysis-School'!P$4,'Forecast Summary'!$D:$D, 'Analysis-School'!P$2)</f>
        <v>0</v>
      </c>
      <c r="Q144" s="396">
        <f>SUMIFS('Forecast Summary'!$N:$N,'Forecast Summary'!$A:$A, 'Analysis-School'!$A144,'Forecast Summary'!$C:$C, 'Analysis-School'!Q$4,'Forecast Summary'!$D:$D, 'Analysis-School'!Q$2)</f>
        <v>0</v>
      </c>
      <c r="R144" s="396">
        <f>SUMIFS('Forecast Summary'!$N:$N,'Forecast Summary'!$A:$A, 'Analysis-School'!$A144,'Forecast Summary'!$C:$C, 'Analysis-School'!R$4,'Forecast Summary'!$D:$D, 'Analysis-School'!R$2)</f>
        <v>164</v>
      </c>
      <c r="S144" s="396">
        <f>SUMIFS('Forecast Summary'!$N:$N,'Forecast Summary'!$A:$A, 'Analysis-School'!$A144,'Forecast Summary'!$C:$C, 'Analysis-School'!S$4,'Forecast Summary'!$D:$D, 'Analysis-School'!S$2)</f>
        <v>170</v>
      </c>
      <c r="T144" s="396">
        <f>SUMIFS('Forecast Summary'!$N:$N,'Forecast Summary'!$A:$A, 'Analysis-School'!$A144,'Forecast Summary'!$C:$C, 'Analysis-School'!T$4,'Forecast Summary'!$D:$D, 'Analysis-School'!T$2)</f>
        <v>166</v>
      </c>
      <c r="U144" s="396">
        <f>SUMIFS('Forecast Summary'!$N:$N,'Forecast Summary'!$A:$A, 'Analysis-School'!$A144,'Forecast Summary'!$C:$C, 'Analysis-School'!U$4,'Forecast Summary'!$D:$D, 'Analysis-School'!U$2)</f>
        <v>231</v>
      </c>
      <c r="V144" s="396">
        <v>239.40678311889286</v>
      </c>
      <c r="W144" s="396">
        <f>SUMIFS('Forecast Summary'!$N:$N,'Forecast Summary'!$A:$A, 'Analysis-School'!$A144,'Forecast Summary'!$C:$C, 'Analysis-School'!W$4,'Forecast Summary'!$D:$D, 'Analysis-School'!W$2)</f>
        <v>142</v>
      </c>
      <c r="X144" s="396">
        <v>260.40795674671426</v>
      </c>
      <c r="Y144" s="397">
        <f>SUMIFS('Forecast Summary'!$N:$N,'Forecast Summary'!$A:$A, 'Analysis-School'!$A144,'Forecast Summary'!$C:$C, 'Analysis-School'!Y$4,'Forecast Summary'!$D:$D, 'Analysis-School'!Y$2)</f>
        <v>156.20000000000002</v>
      </c>
      <c r="Z144" s="398">
        <f t="shared" si="50"/>
        <v>-0.32380952380952377</v>
      </c>
      <c r="AB144" s="395" t="s">
        <v>1768</v>
      </c>
      <c r="AC144" s="396">
        <f>SUMIFS('Forecast Summary'!$AO:$AO,'Forecast Summary'!$A:$A, 'Analysis-School'!$A144,'Forecast Summary'!$C:$C, 'Analysis-School'!AC$4,'Forecast Summary'!$D:$D, 'Analysis-School'!AC$2)</f>
        <v>0</v>
      </c>
      <c r="AD144" s="396">
        <f>SUMIFS('Forecast Summary'!$AO:$AO,'Forecast Summary'!$A:$A, 'Analysis-School'!$A144,'Forecast Summary'!$C:$C, 'Analysis-School'!AD$4,'Forecast Summary'!$D:$D, 'Analysis-School'!AD$2)</f>
        <v>0</v>
      </c>
      <c r="AE144" s="396">
        <f>SUMIFS('Forecast Summary'!$AO:$AO,'Forecast Summary'!$A:$A, 'Analysis-School'!$A144,'Forecast Summary'!$C:$C, 'Analysis-School'!AE$4,'Forecast Summary'!$D:$D, 'Analysis-School'!AE$2)</f>
        <v>0</v>
      </c>
      <c r="AF144" s="396">
        <f>SUMIFS('Forecast Summary'!$AO:$AO,'Forecast Summary'!$A:$A, 'Analysis-School'!$A144,'Forecast Summary'!$C:$C, 'Analysis-School'!AF$4,'Forecast Summary'!$D:$D, 'Analysis-School'!AF$2)</f>
        <v>0</v>
      </c>
      <c r="AG144" s="396">
        <f>SUMIFS('Forecast Summary'!$AO:$AO,'Forecast Summary'!$A:$A, 'Analysis-School'!$A144,'Forecast Summary'!$C:$C, 'Analysis-School'!AG$4,'Forecast Summary'!$D:$D, 'Analysis-School'!AG$2)</f>
        <v>0</v>
      </c>
      <c r="AH144" s="396">
        <f>SUMIFS('Forecast Summary'!$AO:$AO,'Forecast Summary'!$A:$A, 'Analysis-School'!$A144,'Forecast Summary'!$C:$C, 'Analysis-School'!AH$4,'Forecast Summary'!$D:$D, 'Analysis-School'!AH$2)</f>
        <v>0</v>
      </c>
      <c r="AI144" s="396">
        <v>0</v>
      </c>
      <c r="AJ144" s="396">
        <f>SUMIFS('Forecast Summary'!$AO:$AO,'Forecast Summary'!$A:$A, 'Analysis-School'!$A144,'Forecast Summary'!$C:$C, 'Analysis-School'!AJ$4,'Forecast Summary'!$D:$D, 'Analysis-School'!AJ$2)</f>
        <v>0</v>
      </c>
      <c r="AK144" s="396">
        <v>0</v>
      </c>
      <c r="AL144" s="397">
        <f>SUMIFS('Forecast Summary'!$AO:$AO,'Forecast Summary'!$A:$A, 'Analysis-School'!$A144,'Forecast Summary'!$C:$C, 'Analysis-School'!AL$4,'Forecast Summary'!$D:$D, 'Analysis-School'!AL$2)</f>
        <v>0</v>
      </c>
      <c r="AM144" s="398" t="str">
        <f t="shared" si="51"/>
        <v>NA</v>
      </c>
    </row>
    <row r="145" spans="1:39">
      <c r="A145" s="115" t="s">
        <v>107</v>
      </c>
      <c r="B145" s="390" t="s">
        <v>1900</v>
      </c>
      <c r="C145" s="391">
        <f>SUMIFS('Forecast Summary'!$Q:$Q,'Forecast Summary'!$A:$A, 'Analysis-School'!$A145,'Forecast Summary'!$C:$C, 'Analysis-School'!C$4,'Forecast Summary'!$D:$D, 'Analysis-School'!C$2)</f>
        <v>0</v>
      </c>
      <c r="D145" s="391">
        <f>SUMIFS('Forecast Summary'!$Q:$Q,'Forecast Summary'!$A:$A, 'Analysis-School'!$A145,'Forecast Summary'!$C:$C, 'Analysis-School'!D$4,'Forecast Summary'!$D:$D, 'Analysis-School'!D$2)</f>
        <v>0</v>
      </c>
      <c r="E145" s="391">
        <f>SUMIFS('Forecast Summary'!$Q:$Q,'Forecast Summary'!$A:$A, 'Analysis-School'!$A145,'Forecast Summary'!$C:$C, 'Analysis-School'!E$4,'Forecast Summary'!$D:$D, 'Analysis-School'!E$2)</f>
        <v>47</v>
      </c>
      <c r="F145" s="391">
        <f>SUMIFS('Forecast Summary'!$Q:$Q,'Forecast Summary'!$A:$A, 'Analysis-School'!$A145,'Forecast Summary'!$C:$C, 'Analysis-School'!F$4,'Forecast Summary'!$D:$D, 'Analysis-School'!F$2)</f>
        <v>39</v>
      </c>
      <c r="G145" s="391">
        <f>SUMIFS('Forecast Summary'!$Q:$Q,'Forecast Summary'!$A:$A, 'Analysis-School'!$A145,'Forecast Summary'!$C:$C, 'Analysis-School'!G$4,'Forecast Summary'!$D:$D, 'Analysis-School'!G$2)</f>
        <v>25</v>
      </c>
      <c r="H145" s="391">
        <f>SUMIFS('Forecast Summary'!$Q:$Q,'Forecast Summary'!$A:$A, 'Analysis-School'!$A145,'Forecast Summary'!$C:$C, 'Analysis-School'!H$4,'Forecast Summary'!$D:$D, 'Analysis-School'!H$2)</f>
        <v>24</v>
      </c>
      <c r="I145" s="391">
        <v>22.799999999999997</v>
      </c>
      <c r="J145" s="391">
        <f>SUMIFS('Forecast Summary'!$Q:$Q,'Forecast Summary'!$A:$A, 'Analysis-School'!$A145,'Forecast Summary'!$C:$C, 'Analysis-School'!J$4,'Forecast Summary'!$D:$D, 'Analysis-School'!J$2)</f>
        <v>26</v>
      </c>
      <c r="K145" s="391">
        <v>21.659999999999997</v>
      </c>
      <c r="L145" s="392">
        <f>SUMIFS('Forecast Summary'!$Q:$Q,'Forecast Summary'!$A:$A, 'Analysis-School'!$A145,'Forecast Summary'!$C:$C, 'Analysis-School'!L$4,'Forecast Summary'!$D:$D, 'Analysis-School'!L$2)</f>
        <v>27</v>
      </c>
      <c r="M145" s="393">
        <f t="shared" si="49"/>
        <v>0.125</v>
      </c>
      <c r="O145" s="390" t="s">
        <v>1900</v>
      </c>
      <c r="P145" s="391">
        <f>SUMIFS('Forecast Summary'!$N:$N,'Forecast Summary'!$A:$A, 'Analysis-School'!$A145,'Forecast Summary'!$C:$C, 'Analysis-School'!P$4,'Forecast Summary'!$D:$D, 'Analysis-School'!P$2)</f>
        <v>0</v>
      </c>
      <c r="Q145" s="391">
        <f>SUMIFS('Forecast Summary'!$N:$N,'Forecast Summary'!$A:$A, 'Analysis-School'!$A145,'Forecast Summary'!$C:$C, 'Analysis-School'!Q$4,'Forecast Summary'!$D:$D, 'Analysis-School'!Q$2)</f>
        <v>0</v>
      </c>
      <c r="R145" s="391">
        <f>SUMIFS('Forecast Summary'!$N:$N,'Forecast Summary'!$A:$A, 'Analysis-School'!$A145,'Forecast Summary'!$C:$C, 'Analysis-School'!R$4,'Forecast Summary'!$D:$D, 'Analysis-School'!R$2)</f>
        <v>50</v>
      </c>
      <c r="S145" s="391">
        <f>SUMIFS('Forecast Summary'!$N:$N,'Forecast Summary'!$A:$A, 'Analysis-School'!$A145,'Forecast Summary'!$C:$C, 'Analysis-School'!S$4,'Forecast Summary'!$D:$D, 'Analysis-School'!S$2)</f>
        <v>63</v>
      </c>
      <c r="T145" s="391">
        <f>SUMIFS('Forecast Summary'!$N:$N,'Forecast Summary'!$A:$A, 'Analysis-School'!$A145,'Forecast Summary'!$C:$C, 'Analysis-School'!T$4,'Forecast Summary'!$D:$D, 'Analysis-School'!T$2)</f>
        <v>47</v>
      </c>
      <c r="U145" s="391">
        <f>SUMIFS('Forecast Summary'!$N:$N,'Forecast Summary'!$A:$A, 'Analysis-School'!$A145,'Forecast Summary'!$C:$C, 'Analysis-School'!U$4,'Forecast Summary'!$D:$D, 'Analysis-School'!U$2)</f>
        <v>29</v>
      </c>
      <c r="V145" s="391">
        <v>27.549999999999997</v>
      </c>
      <c r="W145" s="391">
        <f>SUMIFS('Forecast Summary'!$N:$N,'Forecast Summary'!$A:$A, 'Analysis-School'!$A145,'Forecast Summary'!$C:$C, 'Analysis-School'!W$4,'Forecast Summary'!$D:$D, 'Analysis-School'!W$2)</f>
        <v>95</v>
      </c>
      <c r="X145" s="391">
        <v>26.172499999999996</v>
      </c>
      <c r="Y145" s="392">
        <f>SUMIFS('Forecast Summary'!$N:$N,'Forecast Summary'!$A:$A, 'Analysis-School'!$A145,'Forecast Summary'!$C:$C, 'Analysis-School'!Y$4,'Forecast Summary'!$D:$D, 'Analysis-School'!Y$2)</f>
        <v>90.25</v>
      </c>
      <c r="Z145" s="393">
        <f t="shared" si="50"/>
        <v>2.1120689655172415</v>
      </c>
      <c r="AB145" s="390" t="s">
        <v>1900</v>
      </c>
      <c r="AC145" s="391">
        <f>SUMIFS('Forecast Summary'!$AO:$AO,'Forecast Summary'!$A:$A, 'Analysis-School'!$A145,'Forecast Summary'!$C:$C, 'Analysis-School'!AC$4,'Forecast Summary'!$D:$D, 'Analysis-School'!AC$2)</f>
        <v>0</v>
      </c>
      <c r="AD145" s="391">
        <f>SUMIFS('Forecast Summary'!$AO:$AO,'Forecast Summary'!$A:$A, 'Analysis-School'!$A145,'Forecast Summary'!$C:$C, 'Analysis-School'!AD$4,'Forecast Summary'!$D:$D, 'Analysis-School'!AD$2)</f>
        <v>0</v>
      </c>
      <c r="AE145" s="391">
        <f>SUMIFS('Forecast Summary'!$AO:$AO,'Forecast Summary'!$A:$A, 'Analysis-School'!$A145,'Forecast Summary'!$C:$C, 'Analysis-School'!AE$4,'Forecast Summary'!$D:$D, 'Analysis-School'!AE$2)</f>
        <v>0</v>
      </c>
      <c r="AF145" s="391">
        <f>SUMIFS('Forecast Summary'!$AO:$AO,'Forecast Summary'!$A:$A, 'Analysis-School'!$A145,'Forecast Summary'!$C:$C, 'Analysis-School'!AF$4,'Forecast Summary'!$D:$D, 'Analysis-School'!AF$2)</f>
        <v>0</v>
      </c>
      <c r="AG145" s="391">
        <f>SUMIFS('Forecast Summary'!$AO:$AO,'Forecast Summary'!$A:$A, 'Analysis-School'!$A145,'Forecast Summary'!$C:$C, 'Analysis-School'!AG$4,'Forecast Summary'!$D:$D, 'Analysis-School'!AG$2)</f>
        <v>0</v>
      </c>
      <c r="AH145" s="391">
        <f>SUMIFS('Forecast Summary'!$AO:$AO,'Forecast Summary'!$A:$A, 'Analysis-School'!$A145,'Forecast Summary'!$C:$C, 'Analysis-School'!AH$4,'Forecast Summary'!$D:$D, 'Analysis-School'!AH$2)</f>
        <v>0</v>
      </c>
      <c r="AI145" s="391">
        <v>0</v>
      </c>
      <c r="AJ145" s="391">
        <f>SUMIFS('Forecast Summary'!$AO:$AO,'Forecast Summary'!$A:$A, 'Analysis-School'!$A145,'Forecast Summary'!$C:$C, 'Analysis-School'!AJ$4,'Forecast Summary'!$D:$D, 'Analysis-School'!AJ$2)</f>
        <v>0</v>
      </c>
      <c r="AK145" s="391">
        <v>0</v>
      </c>
      <c r="AL145" s="392">
        <f>SUMIFS('Forecast Summary'!$AO:$AO,'Forecast Summary'!$A:$A, 'Analysis-School'!$A145,'Forecast Summary'!$C:$C, 'Analysis-School'!AL$4,'Forecast Summary'!$D:$D, 'Analysis-School'!AL$2)</f>
        <v>0</v>
      </c>
      <c r="AM145" s="393" t="str">
        <f t="shared" si="51"/>
        <v>NA</v>
      </c>
    </row>
    <row r="146" spans="1:39">
      <c r="A146" s="115" t="s">
        <v>109</v>
      </c>
      <c r="B146" s="395" t="s">
        <v>1901</v>
      </c>
      <c r="C146" s="396">
        <f>SUMIFS('Forecast Summary'!$Q:$Q,'Forecast Summary'!$A:$A, 'Analysis-School'!$A146,'Forecast Summary'!$C:$C, 'Analysis-School'!C$4,'Forecast Summary'!$D:$D, 'Analysis-School'!C$2)</f>
        <v>0</v>
      </c>
      <c r="D146" s="396">
        <f>SUMIFS('Forecast Summary'!$Q:$Q,'Forecast Summary'!$A:$A, 'Analysis-School'!$A146,'Forecast Summary'!$C:$C, 'Analysis-School'!D$4,'Forecast Summary'!$D:$D, 'Analysis-School'!D$2)</f>
        <v>0</v>
      </c>
      <c r="E146" s="396">
        <f>SUMIFS('Forecast Summary'!$Q:$Q,'Forecast Summary'!$A:$A, 'Analysis-School'!$A146,'Forecast Summary'!$C:$C, 'Analysis-School'!E$4,'Forecast Summary'!$D:$D, 'Analysis-School'!E$2)</f>
        <v>219</v>
      </c>
      <c r="F146" s="396">
        <f>SUMIFS('Forecast Summary'!$Q:$Q,'Forecast Summary'!$A:$A, 'Analysis-School'!$A146,'Forecast Summary'!$C:$C, 'Analysis-School'!F$4,'Forecast Summary'!$D:$D, 'Analysis-School'!F$2)</f>
        <v>340</v>
      </c>
      <c r="G146" s="396">
        <f>SUMIFS('Forecast Summary'!$Q:$Q,'Forecast Summary'!$A:$A, 'Analysis-School'!$A146,'Forecast Summary'!$C:$C, 'Analysis-School'!G$4,'Forecast Summary'!$D:$D, 'Analysis-School'!G$2)</f>
        <v>318</v>
      </c>
      <c r="H146" s="396">
        <f>SUMIFS('Forecast Summary'!$Q:$Q,'Forecast Summary'!$A:$A, 'Analysis-School'!$A146,'Forecast Summary'!$C:$C, 'Analysis-School'!H$4,'Forecast Summary'!$D:$D, 'Analysis-School'!H$2)</f>
        <v>315</v>
      </c>
      <c r="I146" s="396">
        <v>346.5</v>
      </c>
      <c r="J146" s="396">
        <f>SUMIFS('Forecast Summary'!$Q:$Q,'Forecast Summary'!$A:$A, 'Analysis-School'!$A146,'Forecast Summary'!$C:$C, 'Analysis-School'!J$4,'Forecast Summary'!$D:$D, 'Analysis-School'!J$2)</f>
        <v>345</v>
      </c>
      <c r="K146" s="396">
        <v>372.17218466528573</v>
      </c>
      <c r="L146" s="397">
        <f>SUMIFS('Forecast Summary'!$Q:$Q,'Forecast Summary'!$A:$A, 'Analysis-School'!$A146,'Forecast Summary'!$C:$C, 'Analysis-School'!L$4,'Forecast Summary'!$D:$D, 'Analysis-School'!L$2)</f>
        <v>327.75</v>
      </c>
      <c r="M146" s="398">
        <f t="shared" si="49"/>
        <v>4.0476190476190554E-2</v>
      </c>
      <c r="O146" s="395" t="s">
        <v>1901</v>
      </c>
      <c r="P146" s="396">
        <f>SUMIFS('Forecast Summary'!$N:$N,'Forecast Summary'!$A:$A, 'Analysis-School'!$A146,'Forecast Summary'!$C:$C, 'Analysis-School'!P$4,'Forecast Summary'!$D:$D, 'Analysis-School'!P$2)</f>
        <v>0</v>
      </c>
      <c r="Q146" s="396">
        <f>SUMIFS('Forecast Summary'!$N:$N,'Forecast Summary'!$A:$A, 'Analysis-School'!$A146,'Forecast Summary'!$C:$C, 'Analysis-School'!Q$4,'Forecast Summary'!$D:$D, 'Analysis-School'!Q$2)</f>
        <v>0</v>
      </c>
      <c r="R146" s="396">
        <f>SUMIFS('Forecast Summary'!$N:$N,'Forecast Summary'!$A:$A, 'Analysis-School'!$A146,'Forecast Summary'!$C:$C, 'Analysis-School'!R$4,'Forecast Summary'!$D:$D, 'Analysis-School'!R$2)</f>
        <v>105</v>
      </c>
      <c r="S146" s="396">
        <f>SUMIFS('Forecast Summary'!$N:$N,'Forecast Summary'!$A:$A, 'Analysis-School'!$A146,'Forecast Summary'!$C:$C, 'Analysis-School'!S$4,'Forecast Summary'!$D:$D, 'Analysis-School'!S$2)</f>
        <v>188</v>
      </c>
      <c r="T146" s="396">
        <f>SUMIFS('Forecast Summary'!$N:$N,'Forecast Summary'!$A:$A, 'Analysis-School'!$A146,'Forecast Summary'!$C:$C, 'Analysis-School'!T$4,'Forecast Summary'!$D:$D, 'Analysis-School'!T$2)</f>
        <v>136</v>
      </c>
      <c r="U146" s="396">
        <f>SUMIFS('Forecast Summary'!$N:$N,'Forecast Summary'!$A:$A, 'Analysis-School'!$A146,'Forecast Summary'!$C:$C, 'Analysis-School'!U$4,'Forecast Summary'!$D:$D, 'Analysis-School'!U$2)</f>
        <v>98</v>
      </c>
      <c r="V146" s="396">
        <v>96.568165859785779</v>
      </c>
      <c r="W146" s="396">
        <f>SUMIFS('Forecast Summary'!$N:$N,'Forecast Summary'!$A:$A, 'Analysis-School'!$A146,'Forecast Summary'!$C:$C, 'Analysis-School'!W$4,'Forecast Summary'!$D:$D, 'Analysis-School'!W$2)</f>
        <v>101</v>
      </c>
      <c r="X146" s="396">
        <v>91.739757566796484</v>
      </c>
      <c r="Y146" s="397">
        <f>SUMIFS('Forecast Summary'!$N:$N,'Forecast Summary'!$A:$A, 'Analysis-School'!$A146,'Forecast Summary'!$C:$C, 'Analysis-School'!Y$4,'Forecast Summary'!$D:$D, 'Analysis-School'!Y$2)</f>
        <v>111.10000000000001</v>
      </c>
      <c r="Z146" s="398">
        <f t="shared" si="50"/>
        <v>0.13367346938775526</v>
      </c>
      <c r="AB146" s="395" t="s">
        <v>1901</v>
      </c>
      <c r="AC146" s="396">
        <f>SUMIFS('Forecast Summary'!$AO:$AO,'Forecast Summary'!$A:$A, 'Analysis-School'!$A146,'Forecast Summary'!$C:$C, 'Analysis-School'!AC$4,'Forecast Summary'!$D:$D, 'Analysis-School'!AC$2)</f>
        <v>0</v>
      </c>
      <c r="AD146" s="396">
        <f>SUMIFS('Forecast Summary'!$AO:$AO,'Forecast Summary'!$A:$A, 'Analysis-School'!$A146,'Forecast Summary'!$C:$C, 'Analysis-School'!AD$4,'Forecast Summary'!$D:$D, 'Analysis-School'!AD$2)</f>
        <v>0</v>
      </c>
      <c r="AE146" s="396">
        <f>SUMIFS('Forecast Summary'!$AO:$AO,'Forecast Summary'!$A:$A, 'Analysis-School'!$A146,'Forecast Summary'!$C:$C, 'Analysis-School'!AE$4,'Forecast Summary'!$D:$D, 'Analysis-School'!AE$2)</f>
        <v>0</v>
      </c>
      <c r="AF146" s="396">
        <f>SUMIFS('Forecast Summary'!$AO:$AO,'Forecast Summary'!$A:$A, 'Analysis-School'!$A146,'Forecast Summary'!$C:$C, 'Analysis-School'!AF$4,'Forecast Summary'!$D:$D, 'Analysis-School'!AF$2)</f>
        <v>0</v>
      </c>
      <c r="AG146" s="396">
        <f>SUMIFS('Forecast Summary'!$AO:$AO,'Forecast Summary'!$A:$A, 'Analysis-School'!$A146,'Forecast Summary'!$C:$C, 'Analysis-School'!AG$4,'Forecast Summary'!$D:$D, 'Analysis-School'!AG$2)</f>
        <v>0</v>
      </c>
      <c r="AH146" s="396">
        <f>SUMIFS('Forecast Summary'!$AO:$AO,'Forecast Summary'!$A:$A, 'Analysis-School'!$A146,'Forecast Summary'!$C:$C, 'Analysis-School'!AH$4,'Forecast Summary'!$D:$D, 'Analysis-School'!AH$2)</f>
        <v>0</v>
      </c>
      <c r="AI146" s="396">
        <v>0</v>
      </c>
      <c r="AJ146" s="396">
        <f>SUMIFS('Forecast Summary'!$AO:$AO,'Forecast Summary'!$A:$A, 'Analysis-School'!$A146,'Forecast Summary'!$C:$C, 'Analysis-School'!AJ$4,'Forecast Summary'!$D:$D, 'Analysis-School'!AJ$2)</f>
        <v>0</v>
      </c>
      <c r="AK146" s="396">
        <v>0</v>
      </c>
      <c r="AL146" s="397">
        <f>SUMIFS('Forecast Summary'!$AO:$AO,'Forecast Summary'!$A:$A, 'Analysis-School'!$A146,'Forecast Summary'!$C:$C, 'Analysis-School'!AL$4,'Forecast Summary'!$D:$D, 'Analysis-School'!AL$2)</f>
        <v>0</v>
      </c>
      <c r="AM146" s="398" t="str">
        <f t="shared" si="51"/>
        <v>NA</v>
      </c>
    </row>
    <row r="147" spans="1:39">
      <c r="A147" s="115" t="s">
        <v>111</v>
      </c>
      <c r="B147" s="390" t="s">
        <v>1902</v>
      </c>
      <c r="C147" s="391">
        <f>SUMIFS('Forecast Summary'!$Q:$Q,'Forecast Summary'!$A:$A, 'Analysis-School'!$A147,'Forecast Summary'!$C:$C, 'Analysis-School'!C$4,'Forecast Summary'!$D:$D, 'Analysis-School'!C$2)</f>
        <v>0</v>
      </c>
      <c r="D147" s="391">
        <f>SUMIFS('Forecast Summary'!$Q:$Q,'Forecast Summary'!$A:$A, 'Analysis-School'!$A147,'Forecast Summary'!$C:$C, 'Analysis-School'!D$4,'Forecast Summary'!$D:$D, 'Analysis-School'!D$2)</f>
        <v>0</v>
      </c>
      <c r="E147" s="391">
        <f>SUMIFS('Forecast Summary'!$Q:$Q,'Forecast Summary'!$A:$A, 'Analysis-School'!$A147,'Forecast Summary'!$C:$C, 'Analysis-School'!E$4,'Forecast Summary'!$D:$D, 'Analysis-School'!E$2)</f>
        <v>18</v>
      </c>
      <c r="F147" s="391">
        <f>SUMIFS('Forecast Summary'!$Q:$Q,'Forecast Summary'!$A:$A, 'Analysis-School'!$A147,'Forecast Summary'!$C:$C, 'Analysis-School'!F$4,'Forecast Summary'!$D:$D, 'Analysis-School'!F$2)</f>
        <v>21</v>
      </c>
      <c r="G147" s="391">
        <f>SUMIFS('Forecast Summary'!$Q:$Q,'Forecast Summary'!$A:$A, 'Analysis-School'!$A147,'Forecast Summary'!$C:$C, 'Analysis-School'!G$4,'Forecast Summary'!$D:$D, 'Analysis-School'!G$2)</f>
        <v>16</v>
      </c>
      <c r="H147" s="391">
        <f>SUMIFS('Forecast Summary'!$Q:$Q,'Forecast Summary'!$A:$A, 'Analysis-School'!$A147,'Forecast Summary'!$C:$C, 'Analysis-School'!H$4,'Forecast Summary'!$D:$D, 'Analysis-School'!H$2)</f>
        <v>7</v>
      </c>
      <c r="I147" s="391">
        <v>6.6499999999999995</v>
      </c>
      <c r="J147" s="391">
        <f>SUMIFS('Forecast Summary'!$Q:$Q,'Forecast Summary'!$A:$A, 'Analysis-School'!$A147,'Forecast Summary'!$C:$C, 'Analysis-School'!J$4,'Forecast Summary'!$D:$D, 'Analysis-School'!J$2)</f>
        <v>169</v>
      </c>
      <c r="K147" s="391">
        <v>6.317499999999999</v>
      </c>
      <c r="L147" s="392">
        <f>SUMIFS('Forecast Summary'!$Q:$Q,'Forecast Summary'!$A:$A, 'Analysis-School'!$A147,'Forecast Summary'!$C:$C, 'Analysis-School'!L$4,'Forecast Summary'!$D:$D, 'Analysis-School'!L$2)</f>
        <v>160.54999999999998</v>
      </c>
      <c r="M147" s="393">
        <f t="shared" ref="M147:M164" si="55">IFERROR(L147/H147-1, "NA")</f>
        <v>21.935714285714283</v>
      </c>
      <c r="O147" s="390" t="s">
        <v>1902</v>
      </c>
      <c r="P147" s="391">
        <f>SUMIFS('Forecast Summary'!$N:$N,'Forecast Summary'!$A:$A, 'Analysis-School'!$A147,'Forecast Summary'!$C:$C, 'Analysis-School'!P$4,'Forecast Summary'!$D:$D, 'Analysis-School'!P$2)</f>
        <v>0</v>
      </c>
      <c r="Q147" s="391">
        <f>SUMIFS('Forecast Summary'!$N:$N,'Forecast Summary'!$A:$A, 'Analysis-School'!$A147,'Forecast Summary'!$C:$C, 'Analysis-School'!Q$4,'Forecast Summary'!$D:$D, 'Analysis-School'!Q$2)</f>
        <v>0</v>
      </c>
      <c r="R147" s="391">
        <f>SUMIFS('Forecast Summary'!$N:$N,'Forecast Summary'!$A:$A, 'Analysis-School'!$A147,'Forecast Summary'!$C:$C, 'Analysis-School'!R$4,'Forecast Summary'!$D:$D, 'Analysis-School'!R$2)</f>
        <v>161</v>
      </c>
      <c r="S147" s="391">
        <f>SUMIFS('Forecast Summary'!$N:$N,'Forecast Summary'!$A:$A, 'Analysis-School'!$A147,'Forecast Summary'!$C:$C, 'Analysis-School'!S$4,'Forecast Summary'!$D:$D, 'Analysis-School'!S$2)</f>
        <v>279</v>
      </c>
      <c r="T147" s="391">
        <f>SUMIFS('Forecast Summary'!$N:$N,'Forecast Summary'!$A:$A, 'Analysis-School'!$A147,'Forecast Summary'!$C:$C, 'Analysis-School'!T$4,'Forecast Summary'!$D:$D, 'Analysis-School'!T$2)</f>
        <v>307</v>
      </c>
      <c r="U147" s="391">
        <f>SUMIFS('Forecast Summary'!$N:$N,'Forecast Summary'!$A:$A, 'Analysis-School'!$A147,'Forecast Summary'!$C:$C, 'Analysis-School'!U$4,'Forecast Summary'!$D:$D, 'Analysis-School'!U$2)</f>
        <v>222</v>
      </c>
      <c r="V147" s="391">
        <v>244.20000000000002</v>
      </c>
      <c r="W147" s="391">
        <f>SUMIFS('Forecast Summary'!$N:$N,'Forecast Summary'!$A:$A, 'Analysis-School'!$A147,'Forecast Summary'!$C:$C, 'Analysis-School'!W$4,'Forecast Summary'!$D:$D, 'Analysis-School'!W$2)</f>
        <v>719</v>
      </c>
      <c r="X147" s="391">
        <v>268.62000000000006</v>
      </c>
      <c r="Y147" s="392">
        <f>SUMIFS('Forecast Summary'!$N:$N,'Forecast Summary'!$A:$A, 'Analysis-School'!$A147,'Forecast Summary'!$C:$C, 'Analysis-School'!Y$4,'Forecast Summary'!$D:$D, 'Analysis-School'!Y$2)</f>
        <v>683.05</v>
      </c>
      <c r="Z147" s="393">
        <f t="shared" si="50"/>
        <v>2.0768018018018015</v>
      </c>
      <c r="AB147" s="390" t="s">
        <v>1902</v>
      </c>
      <c r="AC147" s="391">
        <f>SUMIFS('Forecast Summary'!$AO:$AO,'Forecast Summary'!$A:$A, 'Analysis-School'!$A147,'Forecast Summary'!$C:$C, 'Analysis-School'!AC$4,'Forecast Summary'!$D:$D, 'Analysis-School'!AC$2)</f>
        <v>0</v>
      </c>
      <c r="AD147" s="391">
        <f>SUMIFS('Forecast Summary'!$AO:$AO,'Forecast Summary'!$A:$A, 'Analysis-School'!$A147,'Forecast Summary'!$C:$C, 'Analysis-School'!AD$4,'Forecast Summary'!$D:$D, 'Analysis-School'!AD$2)</f>
        <v>0</v>
      </c>
      <c r="AE147" s="391">
        <f>SUMIFS('Forecast Summary'!$AO:$AO,'Forecast Summary'!$A:$A, 'Analysis-School'!$A147,'Forecast Summary'!$C:$C, 'Analysis-School'!AE$4,'Forecast Summary'!$D:$D, 'Analysis-School'!AE$2)</f>
        <v>0</v>
      </c>
      <c r="AF147" s="391">
        <f>SUMIFS('Forecast Summary'!$AO:$AO,'Forecast Summary'!$A:$A, 'Analysis-School'!$A147,'Forecast Summary'!$C:$C, 'Analysis-School'!AF$4,'Forecast Summary'!$D:$D, 'Analysis-School'!AF$2)</f>
        <v>0</v>
      </c>
      <c r="AG147" s="391">
        <f>SUMIFS('Forecast Summary'!$AO:$AO,'Forecast Summary'!$A:$A, 'Analysis-School'!$A147,'Forecast Summary'!$C:$C, 'Analysis-School'!AG$4,'Forecast Summary'!$D:$D, 'Analysis-School'!AG$2)</f>
        <v>0</v>
      </c>
      <c r="AH147" s="391">
        <f>SUMIFS('Forecast Summary'!$AO:$AO,'Forecast Summary'!$A:$A, 'Analysis-School'!$A147,'Forecast Summary'!$C:$C, 'Analysis-School'!AH$4,'Forecast Summary'!$D:$D, 'Analysis-School'!AH$2)</f>
        <v>0</v>
      </c>
      <c r="AI147" s="391">
        <v>0</v>
      </c>
      <c r="AJ147" s="391">
        <f>SUMIFS('Forecast Summary'!$AO:$AO,'Forecast Summary'!$A:$A, 'Analysis-School'!$A147,'Forecast Summary'!$C:$C, 'Analysis-School'!AJ$4,'Forecast Summary'!$D:$D, 'Analysis-School'!AJ$2)</f>
        <v>0</v>
      </c>
      <c r="AK147" s="391">
        <v>0</v>
      </c>
      <c r="AL147" s="392">
        <f>SUMIFS('Forecast Summary'!$AO:$AO,'Forecast Summary'!$A:$A, 'Analysis-School'!$A147,'Forecast Summary'!$C:$C, 'Analysis-School'!AL$4,'Forecast Summary'!$D:$D, 'Analysis-School'!AL$2)</f>
        <v>0</v>
      </c>
      <c r="AM147" s="393" t="str">
        <f t="shared" ref="AM147:AM164" si="56">IFERROR(AL147/AH147-1, "NA")</f>
        <v>NA</v>
      </c>
    </row>
    <row r="148" spans="1:39">
      <c r="A148" s="115" t="s">
        <v>113</v>
      </c>
      <c r="B148" s="395" t="s">
        <v>1903</v>
      </c>
      <c r="C148" s="396">
        <f>SUMIFS('Forecast Summary'!$Q:$Q,'Forecast Summary'!$A:$A, 'Analysis-School'!$A148,'Forecast Summary'!$C:$C, 'Analysis-School'!C$4,'Forecast Summary'!$D:$D, 'Analysis-School'!C$2)</f>
        <v>0</v>
      </c>
      <c r="D148" s="396">
        <f>SUMIFS('Forecast Summary'!$Q:$Q,'Forecast Summary'!$A:$A, 'Analysis-School'!$A148,'Forecast Summary'!$C:$C, 'Analysis-School'!D$4,'Forecast Summary'!$D:$D, 'Analysis-School'!D$2)</f>
        <v>0</v>
      </c>
      <c r="E148" s="396">
        <f>SUMIFS('Forecast Summary'!$Q:$Q,'Forecast Summary'!$A:$A, 'Analysis-School'!$A148,'Forecast Summary'!$C:$C, 'Analysis-School'!E$4,'Forecast Summary'!$D:$D, 'Analysis-School'!E$2)</f>
        <v>0</v>
      </c>
      <c r="F148" s="396">
        <f>SUMIFS('Forecast Summary'!$Q:$Q,'Forecast Summary'!$A:$A, 'Analysis-School'!$A148,'Forecast Summary'!$C:$C, 'Analysis-School'!F$4,'Forecast Summary'!$D:$D, 'Analysis-School'!F$2)</f>
        <v>0</v>
      </c>
      <c r="G148" s="396">
        <f>SUMIFS('Forecast Summary'!$Q:$Q,'Forecast Summary'!$A:$A, 'Analysis-School'!$A148,'Forecast Summary'!$C:$C, 'Analysis-School'!G$4,'Forecast Summary'!$D:$D, 'Analysis-School'!G$2)</f>
        <v>0</v>
      </c>
      <c r="H148" s="396">
        <f>SUMIFS('Forecast Summary'!$Q:$Q,'Forecast Summary'!$A:$A, 'Analysis-School'!$A148,'Forecast Summary'!$C:$C, 'Analysis-School'!H$4,'Forecast Summary'!$D:$D, 'Analysis-School'!H$2)</f>
        <v>0</v>
      </c>
      <c r="I148" s="396">
        <v>0</v>
      </c>
      <c r="J148" s="396">
        <f>SUMIFS('Forecast Summary'!$Q:$Q,'Forecast Summary'!$A:$A, 'Analysis-School'!$A148,'Forecast Summary'!$C:$C, 'Analysis-School'!J$4,'Forecast Summary'!$D:$D, 'Analysis-School'!J$2)</f>
        <v>236</v>
      </c>
      <c r="K148" s="396">
        <v>0</v>
      </c>
      <c r="L148" s="397">
        <f>SUMIFS('Forecast Summary'!$Q:$Q,'Forecast Summary'!$A:$A, 'Analysis-School'!$A148,'Forecast Summary'!$C:$C, 'Analysis-School'!L$4,'Forecast Summary'!$D:$D, 'Analysis-School'!L$2)</f>
        <v>224.2</v>
      </c>
      <c r="M148" s="398" t="str">
        <f t="shared" si="55"/>
        <v>NA</v>
      </c>
      <c r="O148" s="395" t="s">
        <v>1903</v>
      </c>
      <c r="P148" s="396">
        <f>SUMIFS('Forecast Summary'!$N:$N,'Forecast Summary'!$A:$A, 'Analysis-School'!$A148,'Forecast Summary'!$C:$C, 'Analysis-School'!P$4,'Forecast Summary'!$D:$D, 'Analysis-School'!P$2)</f>
        <v>0</v>
      </c>
      <c r="Q148" s="396">
        <f>SUMIFS('Forecast Summary'!$N:$N,'Forecast Summary'!$A:$A, 'Analysis-School'!$A148,'Forecast Summary'!$C:$C, 'Analysis-School'!Q$4,'Forecast Summary'!$D:$D, 'Analysis-School'!Q$2)</f>
        <v>0</v>
      </c>
      <c r="R148" s="396">
        <f>SUMIFS('Forecast Summary'!$N:$N,'Forecast Summary'!$A:$A, 'Analysis-School'!$A148,'Forecast Summary'!$C:$C, 'Analysis-School'!R$4,'Forecast Summary'!$D:$D, 'Analysis-School'!R$2)</f>
        <v>215</v>
      </c>
      <c r="S148" s="396">
        <f>SUMIFS('Forecast Summary'!$N:$N,'Forecast Summary'!$A:$A, 'Analysis-School'!$A148,'Forecast Summary'!$C:$C, 'Analysis-School'!S$4,'Forecast Summary'!$D:$D, 'Analysis-School'!S$2)</f>
        <v>192</v>
      </c>
      <c r="T148" s="396">
        <f>SUMIFS('Forecast Summary'!$N:$N,'Forecast Summary'!$A:$A, 'Analysis-School'!$A148,'Forecast Summary'!$C:$C, 'Analysis-School'!T$4,'Forecast Summary'!$D:$D, 'Analysis-School'!T$2)</f>
        <v>230</v>
      </c>
      <c r="U148" s="396">
        <f>SUMIFS('Forecast Summary'!$N:$N,'Forecast Summary'!$A:$A, 'Analysis-School'!$A148,'Forecast Summary'!$C:$C, 'Analysis-School'!U$4,'Forecast Summary'!$D:$D, 'Analysis-School'!U$2)</f>
        <v>172</v>
      </c>
      <c r="V148" s="396">
        <v>173.89941322814272</v>
      </c>
      <c r="W148" s="396">
        <f>SUMIFS('Forecast Summary'!$N:$N,'Forecast Summary'!$A:$A, 'Analysis-School'!$A148,'Forecast Summary'!$C:$C, 'Analysis-School'!W$4,'Forecast Summary'!$D:$D, 'Analysis-School'!W$2)</f>
        <v>152</v>
      </c>
      <c r="X148" s="396">
        <v>165.20444256673557</v>
      </c>
      <c r="Y148" s="397">
        <f>SUMIFS('Forecast Summary'!$N:$N,'Forecast Summary'!$A:$A, 'Analysis-School'!$A148,'Forecast Summary'!$C:$C, 'Analysis-School'!Y$4,'Forecast Summary'!$D:$D, 'Analysis-School'!Y$2)</f>
        <v>167.20000000000002</v>
      </c>
      <c r="Z148" s="398">
        <f t="shared" si="50"/>
        <v>-2.7906976744185963E-2</v>
      </c>
      <c r="AB148" s="395" t="s">
        <v>1903</v>
      </c>
      <c r="AC148" s="396">
        <f>SUMIFS('Forecast Summary'!$AO:$AO,'Forecast Summary'!$A:$A, 'Analysis-School'!$A148,'Forecast Summary'!$C:$C, 'Analysis-School'!AC$4,'Forecast Summary'!$D:$D, 'Analysis-School'!AC$2)</f>
        <v>0</v>
      </c>
      <c r="AD148" s="396">
        <f>SUMIFS('Forecast Summary'!$AO:$AO,'Forecast Summary'!$A:$A, 'Analysis-School'!$A148,'Forecast Summary'!$C:$C, 'Analysis-School'!AD$4,'Forecast Summary'!$D:$D, 'Analysis-School'!AD$2)</f>
        <v>0</v>
      </c>
      <c r="AE148" s="396">
        <f>SUMIFS('Forecast Summary'!$AO:$AO,'Forecast Summary'!$A:$A, 'Analysis-School'!$A148,'Forecast Summary'!$C:$C, 'Analysis-School'!AE$4,'Forecast Summary'!$D:$D, 'Analysis-School'!AE$2)</f>
        <v>0</v>
      </c>
      <c r="AF148" s="396">
        <f>SUMIFS('Forecast Summary'!$AO:$AO,'Forecast Summary'!$A:$A, 'Analysis-School'!$A148,'Forecast Summary'!$C:$C, 'Analysis-School'!AF$4,'Forecast Summary'!$D:$D, 'Analysis-School'!AF$2)</f>
        <v>0</v>
      </c>
      <c r="AG148" s="396">
        <f>SUMIFS('Forecast Summary'!$AO:$AO,'Forecast Summary'!$A:$A, 'Analysis-School'!$A148,'Forecast Summary'!$C:$C, 'Analysis-School'!AG$4,'Forecast Summary'!$D:$D, 'Analysis-School'!AG$2)</f>
        <v>0</v>
      </c>
      <c r="AH148" s="396">
        <f>SUMIFS('Forecast Summary'!$AO:$AO,'Forecast Summary'!$A:$A, 'Analysis-School'!$A148,'Forecast Summary'!$C:$C, 'Analysis-School'!AH$4,'Forecast Summary'!$D:$D, 'Analysis-School'!AH$2)</f>
        <v>0</v>
      </c>
      <c r="AI148" s="396">
        <v>0</v>
      </c>
      <c r="AJ148" s="396">
        <f>SUMIFS('Forecast Summary'!$AO:$AO,'Forecast Summary'!$A:$A, 'Analysis-School'!$A148,'Forecast Summary'!$C:$C, 'Analysis-School'!AJ$4,'Forecast Summary'!$D:$D, 'Analysis-School'!AJ$2)</f>
        <v>0</v>
      </c>
      <c r="AK148" s="396">
        <v>0</v>
      </c>
      <c r="AL148" s="397">
        <f>SUMIFS('Forecast Summary'!$AO:$AO,'Forecast Summary'!$A:$A, 'Analysis-School'!$A148,'Forecast Summary'!$C:$C, 'Analysis-School'!AL$4,'Forecast Summary'!$D:$D, 'Analysis-School'!AL$2)</f>
        <v>0</v>
      </c>
      <c r="AM148" s="398" t="str">
        <f t="shared" si="56"/>
        <v>NA</v>
      </c>
    </row>
    <row r="149" spans="1:39">
      <c r="A149" s="115" t="s">
        <v>115</v>
      </c>
      <c r="B149" s="390" t="s">
        <v>1904</v>
      </c>
      <c r="C149" s="391">
        <f>SUMIFS('Forecast Summary'!$Q:$Q,'Forecast Summary'!$A:$A, 'Analysis-School'!$A149,'Forecast Summary'!$C:$C, 'Analysis-School'!C$4,'Forecast Summary'!$D:$D, 'Analysis-School'!C$2)</f>
        <v>0</v>
      </c>
      <c r="D149" s="391">
        <f>SUMIFS('Forecast Summary'!$Q:$Q,'Forecast Summary'!$A:$A, 'Analysis-School'!$A149,'Forecast Summary'!$C:$C, 'Analysis-School'!D$4,'Forecast Summary'!$D:$D, 'Analysis-School'!D$2)</f>
        <v>0</v>
      </c>
      <c r="E149" s="391">
        <f>SUMIFS('Forecast Summary'!$Q:$Q,'Forecast Summary'!$A:$A, 'Analysis-School'!$A149,'Forecast Summary'!$C:$C, 'Analysis-School'!E$4,'Forecast Summary'!$D:$D, 'Analysis-School'!E$2)</f>
        <v>42</v>
      </c>
      <c r="F149" s="391">
        <f>SUMIFS('Forecast Summary'!$Q:$Q,'Forecast Summary'!$A:$A, 'Analysis-School'!$A149,'Forecast Summary'!$C:$C, 'Analysis-School'!F$4,'Forecast Summary'!$D:$D, 'Analysis-School'!F$2)</f>
        <v>39</v>
      </c>
      <c r="G149" s="391">
        <f>SUMIFS('Forecast Summary'!$Q:$Q,'Forecast Summary'!$A:$A, 'Analysis-School'!$A149,'Forecast Summary'!$C:$C, 'Analysis-School'!G$4,'Forecast Summary'!$D:$D, 'Analysis-School'!G$2)</f>
        <v>59</v>
      </c>
      <c r="H149" s="391">
        <f>SUMIFS('Forecast Summary'!$Q:$Q,'Forecast Summary'!$A:$A, 'Analysis-School'!$A149,'Forecast Summary'!$C:$C, 'Analysis-School'!H$4,'Forecast Summary'!$D:$D, 'Analysis-School'!H$2)</f>
        <v>0</v>
      </c>
      <c r="I149" s="391">
        <v>0</v>
      </c>
      <c r="J149" s="391">
        <f>SUMIFS('Forecast Summary'!$Q:$Q,'Forecast Summary'!$A:$A, 'Analysis-School'!$A149,'Forecast Summary'!$C:$C, 'Analysis-School'!J$4,'Forecast Summary'!$D:$D, 'Analysis-School'!J$2)</f>
        <v>0</v>
      </c>
      <c r="K149" s="391">
        <v>0</v>
      </c>
      <c r="L149" s="392">
        <f>SUMIFS('Forecast Summary'!$Q:$Q,'Forecast Summary'!$A:$A, 'Analysis-School'!$A149,'Forecast Summary'!$C:$C, 'Analysis-School'!L$4,'Forecast Summary'!$D:$D, 'Analysis-School'!L$2)</f>
        <v>28</v>
      </c>
      <c r="M149" s="493" t="str">
        <f t="shared" si="55"/>
        <v>NA</v>
      </c>
      <c r="O149" s="390" t="s">
        <v>1904</v>
      </c>
      <c r="P149" s="391">
        <f>SUMIFS('Forecast Summary'!$N:$N,'Forecast Summary'!$A:$A, 'Analysis-School'!$A149,'Forecast Summary'!$C:$C, 'Analysis-School'!P$4,'Forecast Summary'!$D:$D, 'Analysis-School'!P$2)</f>
        <v>0</v>
      </c>
      <c r="Q149" s="391">
        <f>SUMIFS('Forecast Summary'!$N:$N,'Forecast Summary'!$A:$A, 'Analysis-School'!$A149,'Forecast Summary'!$C:$C, 'Analysis-School'!Q$4,'Forecast Summary'!$D:$D, 'Analysis-School'!Q$2)</f>
        <v>0</v>
      </c>
      <c r="R149" s="391">
        <f>SUMIFS('Forecast Summary'!$N:$N,'Forecast Summary'!$A:$A, 'Analysis-School'!$A149,'Forecast Summary'!$C:$C, 'Analysis-School'!R$4,'Forecast Summary'!$D:$D, 'Analysis-School'!R$2)</f>
        <v>0</v>
      </c>
      <c r="S149" s="391">
        <f>SUMIFS('Forecast Summary'!$N:$N,'Forecast Summary'!$A:$A, 'Analysis-School'!$A149,'Forecast Summary'!$C:$C, 'Analysis-School'!S$4,'Forecast Summary'!$D:$D, 'Analysis-School'!S$2)</f>
        <v>0</v>
      </c>
      <c r="T149" s="391">
        <f>SUMIFS('Forecast Summary'!$N:$N,'Forecast Summary'!$A:$A, 'Analysis-School'!$A149,'Forecast Summary'!$C:$C, 'Analysis-School'!T$4,'Forecast Summary'!$D:$D, 'Analysis-School'!T$2)</f>
        <v>0</v>
      </c>
      <c r="U149" s="391">
        <f>SUMIFS('Forecast Summary'!$N:$N,'Forecast Summary'!$A:$A, 'Analysis-School'!$A149,'Forecast Summary'!$C:$C, 'Analysis-School'!U$4,'Forecast Summary'!$D:$D, 'Analysis-School'!U$2)</f>
        <v>77</v>
      </c>
      <c r="V149" s="391">
        <v>84.7</v>
      </c>
      <c r="W149" s="391">
        <f>SUMIFS('Forecast Summary'!$N:$N,'Forecast Summary'!$A:$A, 'Analysis-School'!$A149,'Forecast Summary'!$C:$C, 'Analysis-School'!W$4,'Forecast Summary'!$D:$D, 'Analysis-School'!W$2)</f>
        <v>0</v>
      </c>
      <c r="X149" s="391">
        <v>93.170000000000016</v>
      </c>
      <c r="Y149" s="392">
        <f>SUMIFS('Forecast Summary'!$N:$N,'Forecast Summary'!$A:$A, 'Analysis-School'!$A149,'Forecast Summary'!$C:$C, 'Analysis-School'!Y$4,'Forecast Summary'!$D:$D, 'Analysis-School'!Y$2)</f>
        <v>15</v>
      </c>
      <c r="Z149" s="393">
        <f t="shared" si="50"/>
        <v>-0.80519480519480524</v>
      </c>
      <c r="AB149" s="390" t="s">
        <v>1904</v>
      </c>
      <c r="AC149" s="391">
        <f>SUMIFS('Forecast Summary'!$AO:$AO,'Forecast Summary'!$A:$A, 'Analysis-School'!$A149,'Forecast Summary'!$C:$C, 'Analysis-School'!AC$4,'Forecast Summary'!$D:$D, 'Analysis-School'!AC$2)</f>
        <v>0</v>
      </c>
      <c r="AD149" s="391">
        <f>SUMIFS('Forecast Summary'!$AO:$AO,'Forecast Summary'!$A:$A, 'Analysis-School'!$A149,'Forecast Summary'!$C:$C, 'Analysis-School'!AD$4,'Forecast Summary'!$D:$D, 'Analysis-School'!AD$2)</f>
        <v>0</v>
      </c>
      <c r="AE149" s="391">
        <f>SUMIFS('Forecast Summary'!$AO:$AO,'Forecast Summary'!$A:$A, 'Analysis-School'!$A149,'Forecast Summary'!$C:$C, 'Analysis-School'!AE$4,'Forecast Summary'!$D:$D, 'Analysis-School'!AE$2)</f>
        <v>0</v>
      </c>
      <c r="AF149" s="391">
        <f>SUMIFS('Forecast Summary'!$AO:$AO,'Forecast Summary'!$A:$A, 'Analysis-School'!$A149,'Forecast Summary'!$C:$C, 'Analysis-School'!AF$4,'Forecast Summary'!$D:$D, 'Analysis-School'!AF$2)</f>
        <v>0</v>
      </c>
      <c r="AG149" s="391">
        <f>SUMIFS('Forecast Summary'!$AO:$AO,'Forecast Summary'!$A:$A, 'Analysis-School'!$A149,'Forecast Summary'!$C:$C, 'Analysis-School'!AG$4,'Forecast Summary'!$D:$D, 'Analysis-School'!AG$2)</f>
        <v>0</v>
      </c>
      <c r="AH149" s="391">
        <f>SUMIFS('Forecast Summary'!$AO:$AO,'Forecast Summary'!$A:$A, 'Analysis-School'!$A149,'Forecast Summary'!$C:$C, 'Analysis-School'!AH$4,'Forecast Summary'!$D:$D, 'Analysis-School'!AH$2)</f>
        <v>0</v>
      </c>
      <c r="AI149" s="391">
        <v>0</v>
      </c>
      <c r="AJ149" s="391">
        <f>SUMIFS('Forecast Summary'!$AO:$AO,'Forecast Summary'!$A:$A, 'Analysis-School'!$A149,'Forecast Summary'!$C:$C, 'Analysis-School'!AJ$4,'Forecast Summary'!$D:$D, 'Analysis-School'!AJ$2)</f>
        <v>0</v>
      </c>
      <c r="AK149" s="391">
        <v>0</v>
      </c>
      <c r="AL149" s="392">
        <f>SUMIFS('Forecast Summary'!$AO:$AO,'Forecast Summary'!$A:$A, 'Analysis-School'!$A149,'Forecast Summary'!$C:$C, 'Analysis-School'!AL$4,'Forecast Summary'!$D:$D, 'Analysis-School'!AL$2)</f>
        <v>0</v>
      </c>
      <c r="AM149" s="393" t="str">
        <f t="shared" si="56"/>
        <v>NA</v>
      </c>
    </row>
    <row r="150" spans="1:39">
      <c r="A150" s="115" t="s">
        <v>117</v>
      </c>
      <c r="B150" s="395" t="s">
        <v>1937</v>
      </c>
      <c r="C150" s="396">
        <f>SUMIFS('Forecast Summary'!$Q:$Q,'Forecast Summary'!$A:$A, 'Analysis-School'!$A150,'Forecast Summary'!$C:$C, 'Analysis-School'!C$4,'Forecast Summary'!$D:$D, 'Analysis-School'!C$2)</f>
        <v>0</v>
      </c>
      <c r="D150" s="396">
        <f>SUMIFS('Forecast Summary'!$Q:$Q,'Forecast Summary'!$A:$A, 'Analysis-School'!$A150,'Forecast Summary'!$C:$C, 'Analysis-School'!D$4,'Forecast Summary'!$D:$D, 'Analysis-School'!D$2)</f>
        <v>0</v>
      </c>
      <c r="E150" s="396">
        <f>SUMIFS('Forecast Summary'!$Q:$Q,'Forecast Summary'!$A:$A, 'Analysis-School'!$A150,'Forecast Summary'!$C:$C, 'Analysis-School'!E$4,'Forecast Summary'!$D:$D, 'Analysis-School'!E$2)</f>
        <v>14</v>
      </c>
      <c r="F150" s="396">
        <f>SUMIFS('Forecast Summary'!$Q:$Q,'Forecast Summary'!$A:$A, 'Analysis-School'!$A150,'Forecast Summary'!$C:$C, 'Analysis-School'!F$4,'Forecast Summary'!$D:$D, 'Analysis-School'!F$2)</f>
        <v>28</v>
      </c>
      <c r="G150" s="396">
        <f>SUMIFS('Forecast Summary'!$Q:$Q,'Forecast Summary'!$A:$A, 'Analysis-School'!$A150,'Forecast Summary'!$C:$C, 'Analysis-School'!G$4,'Forecast Summary'!$D:$D, 'Analysis-School'!G$2)</f>
        <v>83</v>
      </c>
      <c r="H150" s="396">
        <f>SUMIFS('Forecast Summary'!$Q:$Q,'Forecast Summary'!$A:$A, 'Analysis-School'!$A150,'Forecast Summary'!$C:$C, 'Analysis-School'!H$4,'Forecast Summary'!$D:$D, 'Analysis-School'!H$2)</f>
        <v>129</v>
      </c>
      <c r="I150" s="396">
        <v>141.9</v>
      </c>
      <c r="J150" s="396">
        <f>SUMIFS('Forecast Summary'!$Q:$Q,'Forecast Summary'!$A:$A, 'Analysis-School'!$A150,'Forecast Summary'!$C:$C, 'Analysis-School'!J$4,'Forecast Summary'!$D:$D, 'Analysis-School'!J$2)</f>
        <v>67</v>
      </c>
      <c r="K150" s="396">
        <v>156.09000000000003</v>
      </c>
      <c r="L150" s="397">
        <f>SUMIFS('Forecast Summary'!$Q:$Q,'Forecast Summary'!$A:$A, 'Analysis-School'!$A150,'Forecast Summary'!$C:$C, 'Analysis-School'!L$4,'Forecast Summary'!$D:$D, 'Analysis-School'!L$2)</f>
        <v>64</v>
      </c>
      <c r="M150" s="398">
        <f t="shared" si="55"/>
        <v>-0.50387596899224807</v>
      </c>
      <c r="O150" s="395" t="s">
        <v>1937</v>
      </c>
      <c r="P150" s="396">
        <f>SUMIFS('Forecast Summary'!$N:$N,'Forecast Summary'!$A:$A, 'Analysis-School'!$A150,'Forecast Summary'!$C:$C, 'Analysis-School'!P$4,'Forecast Summary'!$D:$D, 'Analysis-School'!P$2)</f>
        <v>0</v>
      </c>
      <c r="Q150" s="396">
        <f>SUMIFS('Forecast Summary'!$N:$N,'Forecast Summary'!$A:$A, 'Analysis-School'!$A150,'Forecast Summary'!$C:$C, 'Analysis-School'!Q$4,'Forecast Summary'!$D:$D, 'Analysis-School'!Q$2)</f>
        <v>0</v>
      </c>
      <c r="R150" s="396">
        <f>SUMIFS('Forecast Summary'!$N:$N,'Forecast Summary'!$A:$A, 'Analysis-School'!$A150,'Forecast Summary'!$C:$C, 'Analysis-School'!R$4,'Forecast Summary'!$D:$D, 'Analysis-School'!R$2)</f>
        <v>202</v>
      </c>
      <c r="S150" s="396">
        <f>SUMIFS('Forecast Summary'!$N:$N,'Forecast Summary'!$A:$A, 'Analysis-School'!$A150,'Forecast Summary'!$C:$C, 'Analysis-School'!S$4,'Forecast Summary'!$D:$D, 'Analysis-School'!S$2)</f>
        <v>210</v>
      </c>
      <c r="T150" s="396">
        <f>SUMIFS('Forecast Summary'!$N:$N,'Forecast Summary'!$A:$A, 'Analysis-School'!$A150,'Forecast Summary'!$C:$C, 'Analysis-School'!T$4,'Forecast Summary'!$D:$D, 'Analysis-School'!T$2)</f>
        <v>205</v>
      </c>
      <c r="U150" s="396">
        <f>SUMIFS('Forecast Summary'!$N:$N,'Forecast Summary'!$A:$A, 'Analysis-School'!$A150,'Forecast Summary'!$C:$C, 'Analysis-School'!U$4,'Forecast Summary'!$D:$D, 'Analysis-School'!U$2)</f>
        <v>215</v>
      </c>
      <c r="V150" s="396">
        <v>216.15600104910729</v>
      </c>
      <c r="W150" s="396">
        <f>SUMIFS('Forecast Summary'!$N:$N,'Forecast Summary'!$A:$A, 'Analysis-School'!$A150,'Forecast Summary'!$C:$C, 'Analysis-School'!W$4,'Forecast Summary'!$D:$D, 'Analysis-School'!W$2)</f>
        <v>272</v>
      </c>
      <c r="X150" s="396">
        <v>219.69448205357159</v>
      </c>
      <c r="Y150" s="397">
        <f>SUMIFS('Forecast Summary'!$N:$N,'Forecast Summary'!$A:$A, 'Analysis-School'!$A150,'Forecast Summary'!$C:$C, 'Analysis-School'!Y$4,'Forecast Summary'!$D:$D, 'Analysis-School'!Y$2)</f>
        <v>275</v>
      </c>
      <c r="Z150" s="398">
        <f t="shared" si="50"/>
        <v>0.27906976744186052</v>
      </c>
      <c r="AB150" s="395" t="s">
        <v>1937</v>
      </c>
      <c r="AC150" s="396">
        <f>SUMIFS('Forecast Summary'!$AO:$AO,'Forecast Summary'!$A:$A, 'Analysis-School'!$A150,'Forecast Summary'!$C:$C, 'Analysis-School'!AC$4,'Forecast Summary'!$D:$D, 'Analysis-School'!AC$2)</f>
        <v>0</v>
      </c>
      <c r="AD150" s="396">
        <f>SUMIFS('Forecast Summary'!$AO:$AO,'Forecast Summary'!$A:$A, 'Analysis-School'!$A150,'Forecast Summary'!$C:$C, 'Analysis-School'!AD$4,'Forecast Summary'!$D:$D, 'Analysis-School'!AD$2)</f>
        <v>0</v>
      </c>
      <c r="AE150" s="396">
        <f>SUMIFS('Forecast Summary'!$AO:$AO,'Forecast Summary'!$A:$A, 'Analysis-School'!$A150,'Forecast Summary'!$C:$C, 'Analysis-School'!AE$4,'Forecast Summary'!$D:$D, 'Analysis-School'!AE$2)</f>
        <v>45</v>
      </c>
      <c r="AF150" s="396">
        <f>SUMIFS('Forecast Summary'!$AO:$AO,'Forecast Summary'!$A:$A, 'Analysis-School'!$A150,'Forecast Summary'!$C:$C, 'Analysis-School'!AF$4,'Forecast Summary'!$D:$D, 'Analysis-School'!AF$2)</f>
        <v>0</v>
      </c>
      <c r="AG150" s="396">
        <f>SUMIFS('Forecast Summary'!$AO:$AO,'Forecast Summary'!$A:$A, 'Analysis-School'!$A150,'Forecast Summary'!$C:$C, 'Analysis-School'!AG$4,'Forecast Summary'!$D:$D, 'Analysis-School'!AG$2)</f>
        <v>0</v>
      </c>
      <c r="AH150" s="396">
        <f>SUMIFS('Forecast Summary'!$AO:$AO,'Forecast Summary'!$A:$A, 'Analysis-School'!$A150,'Forecast Summary'!$C:$C, 'Analysis-School'!AH$4,'Forecast Summary'!$D:$D, 'Analysis-School'!AH$2)</f>
        <v>0</v>
      </c>
      <c r="AI150" s="495">
        <v>0</v>
      </c>
      <c r="AJ150" s="495">
        <f>SUMIFS('Forecast Summary'!$AO:$AO,'Forecast Summary'!$A:$A, 'Analysis-School'!$A150,'Forecast Summary'!$C:$C, 'Analysis-School'!AJ$4,'Forecast Summary'!$D:$D, 'Analysis-School'!AJ$2)</f>
        <v>63</v>
      </c>
      <c r="AK150" s="495">
        <v>0</v>
      </c>
      <c r="AL150" s="495">
        <f>SUMIFS('Forecast Summary'!$AO:$AO,'Forecast Summary'!$A:$A, 'Analysis-School'!$A150,'Forecast Summary'!$C:$C, 'Analysis-School'!AL$4,'Forecast Summary'!$D:$D, 'Analysis-School'!AL$2)</f>
        <v>59.849999999999994</v>
      </c>
      <c r="AM150" s="496" t="str">
        <f t="shared" si="56"/>
        <v>NA</v>
      </c>
    </row>
    <row r="151" spans="1:39">
      <c r="A151" s="115" t="s">
        <v>119</v>
      </c>
      <c r="B151" s="390" t="s">
        <v>1905</v>
      </c>
      <c r="C151" s="391">
        <f>SUMIFS('Forecast Summary'!$Q:$Q,'Forecast Summary'!$A:$A, 'Analysis-School'!$A151,'Forecast Summary'!$C:$C, 'Analysis-School'!C$4,'Forecast Summary'!$D:$D, 'Analysis-School'!C$2)</f>
        <v>0</v>
      </c>
      <c r="D151" s="391">
        <f>SUMIFS('Forecast Summary'!$Q:$Q,'Forecast Summary'!$A:$A, 'Analysis-School'!$A151,'Forecast Summary'!$C:$C, 'Analysis-School'!D$4,'Forecast Summary'!$D:$D, 'Analysis-School'!D$2)</f>
        <v>0</v>
      </c>
      <c r="E151" s="391">
        <f>SUMIFS('Forecast Summary'!$Q:$Q,'Forecast Summary'!$A:$A, 'Analysis-School'!$A151,'Forecast Summary'!$C:$C, 'Analysis-School'!E$4,'Forecast Summary'!$D:$D, 'Analysis-School'!E$2)</f>
        <v>31</v>
      </c>
      <c r="F151" s="391">
        <f>SUMIFS('Forecast Summary'!$Q:$Q,'Forecast Summary'!$A:$A, 'Analysis-School'!$A151,'Forecast Summary'!$C:$C, 'Analysis-School'!F$4,'Forecast Summary'!$D:$D, 'Analysis-School'!F$2)</f>
        <v>10</v>
      </c>
      <c r="G151" s="391">
        <f>SUMIFS('Forecast Summary'!$Q:$Q,'Forecast Summary'!$A:$A, 'Analysis-School'!$A151,'Forecast Summary'!$C:$C, 'Analysis-School'!G$4,'Forecast Summary'!$D:$D, 'Analysis-School'!G$2)</f>
        <v>25</v>
      </c>
      <c r="H151" s="391">
        <f>SUMIFS('Forecast Summary'!$Q:$Q,'Forecast Summary'!$A:$A, 'Analysis-School'!$A151,'Forecast Summary'!$C:$C, 'Analysis-School'!H$4,'Forecast Summary'!$D:$D, 'Analysis-School'!H$2)</f>
        <v>27</v>
      </c>
      <c r="I151" s="391">
        <v>25.65</v>
      </c>
      <c r="J151" s="391">
        <f>SUMIFS('Forecast Summary'!$Q:$Q,'Forecast Summary'!$A:$A, 'Analysis-School'!$A151,'Forecast Summary'!$C:$C, 'Analysis-School'!J$4,'Forecast Summary'!$D:$D, 'Analysis-School'!J$2)</f>
        <v>40</v>
      </c>
      <c r="K151" s="391">
        <v>24.367499999999996</v>
      </c>
      <c r="L151" s="392">
        <f>SUMIFS('Forecast Summary'!$Q:$Q,'Forecast Summary'!$A:$A, 'Analysis-School'!$A151,'Forecast Summary'!$C:$C, 'Analysis-School'!L$4,'Forecast Summary'!$D:$D, 'Analysis-School'!L$2)</f>
        <v>38</v>
      </c>
      <c r="M151" s="393">
        <f t="shared" si="55"/>
        <v>0.40740740740740744</v>
      </c>
      <c r="O151" s="390" t="s">
        <v>1905</v>
      </c>
      <c r="P151" s="391">
        <f>SUMIFS('Forecast Summary'!$N:$N,'Forecast Summary'!$A:$A, 'Analysis-School'!$A151,'Forecast Summary'!$C:$C, 'Analysis-School'!P$4,'Forecast Summary'!$D:$D, 'Analysis-School'!P$2)</f>
        <v>0</v>
      </c>
      <c r="Q151" s="391">
        <f>SUMIFS('Forecast Summary'!$N:$N,'Forecast Summary'!$A:$A, 'Analysis-School'!$A151,'Forecast Summary'!$C:$C, 'Analysis-School'!Q$4,'Forecast Summary'!$D:$D, 'Analysis-School'!Q$2)</f>
        <v>0</v>
      </c>
      <c r="R151" s="391">
        <f>SUMIFS('Forecast Summary'!$N:$N,'Forecast Summary'!$A:$A, 'Analysis-School'!$A151,'Forecast Summary'!$C:$C, 'Analysis-School'!R$4,'Forecast Summary'!$D:$D, 'Analysis-School'!R$2)</f>
        <v>226</v>
      </c>
      <c r="S151" s="391">
        <f>SUMIFS('Forecast Summary'!$N:$N,'Forecast Summary'!$A:$A, 'Analysis-School'!$A151,'Forecast Summary'!$C:$C, 'Analysis-School'!S$4,'Forecast Summary'!$D:$D, 'Analysis-School'!S$2)</f>
        <v>261</v>
      </c>
      <c r="T151" s="391">
        <f>SUMIFS('Forecast Summary'!$N:$N,'Forecast Summary'!$A:$A, 'Analysis-School'!$A151,'Forecast Summary'!$C:$C, 'Analysis-School'!T$4,'Forecast Summary'!$D:$D, 'Analysis-School'!T$2)</f>
        <v>403</v>
      </c>
      <c r="U151" s="391">
        <f>SUMIFS('Forecast Summary'!$N:$N,'Forecast Summary'!$A:$A, 'Analysis-School'!$A151,'Forecast Summary'!$C:$C, 'Analysis-School'!U$4,'Forecast Summary'!$D:$D, 'Analysis-School'!U$2)</f>
        <v>349</v>
      </c>
      <c r="V151" s="391">
        <v>383.90000000000003</v>
      </c>
      <c r="W151" s="391">
        <f>SUMIFS('Forecast Summary'!$N:$N,'Forecast Summary'!$A:$A, 'Analysis-School'!$A151,'Forecast Summary'!$C:$C, 'Analysis-School'!W$4,'Forecast Summary'!$D:$D, 'Analysis-School'!W$2)</f>
        <v>298</v>
      </c>
      <c r="X151" s="391">
        <v>422.29000000000008</v>
      </c>
      <c r="Y151" s="392">
        <f>SUMIFS('Forecast Summary'!$N:$N,'Forecast Summary'!$A:$A, 'Analysis-School'!$A151,'Forecast Summary'!$C:$C, 'Analysis-School'!Y$4,'Forecast Summary'!$D:$D, 'Analysis-School'!Y$2)</f>
        <v>312</v>
      </c>
      <c r="Z151" s="393">
        <f t="shared" si="50"/>
        <v>-0.10601719197707737</v>
      </c>
      <c r="AB151" s="390" t="s">
        <v>1905</v>
      </c>
      <c r="AC151" s="391">
        <f>SUMIFS('Forecast Summary'!$AO:$AO,'Forecast Summary'!$A:$A, 'Analysis-School'!$A151,'Forecast Summary'!$C:$C, 'Analysis-School'!AC$4,'Forecast Summary'!$D:$D, 'Analysis-School'!AC$2)</f>
        <v>0</v>
      </c>
      <c r="AD151" s="391">
        <f>SUMIFS('Forecast Summary'!$AO:$AO,'Forecast Summary'!$A:$A, 'Analysis-School'!$A151,'Forecast Summary'!$C:$C, 'Analysis-School'!AD$4,'Forecast Summary'!$D:$D, 'Analysis-School'!AD$2)</f>
        <v>0</v>
      </c>
      <c r="AE151" s="391">
        <f>SUMIFS('Forecast Summary'!$AO:$AO,'Forecast Summary'!$A:$A, 'Analysis-School'!$A151,'Forecast Summary'!$C:$C, 'Analysis-School'!AE$4,'Forecast Summary'!$D:$D, 'Analysis-School'!AE$2)</f>
        <v>0</v>
      </c>
      <c r="AF151" s="391">
        <f>SUMIFS('Forecast Summary'!$AO:$AO,'Forecast Summary'!$A:$A, 'Analysis-School'!$A151,'Forecast Summary'!$C:$C, 'Analysis-School'!AF$4,'Forecast Summary'!$D:$D, 'Analysis-School'!AF$2)</f>
        <v>0</v>
      </c>
      <c r="AG151" s="391">
        <f>SUMIFS('Forecast Summary'!$AO:$AO,'Forecast Summary'!$A:$A, 'Analysis-School'!$A151,'Forecast Summary'!$C:$C, 'Analysis-School'!AG$4,'Forecast Summary'!$D:$D, 'Analysis-School'!AG$2)</f>
        <v>0</v>
      </c>
      <c r="AH151" s="391">
        <f>SUMIFS('Forecast Summary'!$AO:$AO,'Forecast Summary'!$A:$A, 'Analysis-School'!$A151,'Forecast Summary'!$C:$C, 'Analysis-School'!AH$4,'Forecast Summary'!$D:$D, 'Analysis-School'!AH$2)</f>
        <v>0</v>
      </c>
      <c r="AI151" s="391">
        <v>0</v>
      </c>
      <c r="AJ151" s="391">
        <f>SUMIFS('Forecast Summary'!$AO:$AO,'Forecast Summary'!$A:$A, 'Analysis-School'!$A151,'Forecast Summary'!$C:$C, 'Analysis-School'!AJ$4,'Forecast Summary'!$D:$D, 'Analysis-School'!AJ$2)</f>
        <v>0</v>
      </c>
      <c r="AK151" s="391">
        <v>0</v>
      </c>
      <c r="AL151" s="392">
        <f>SUMIFS('Forecast Summary'!$AO:$AO,'Forecast Summary'!$A:$A, 'Analysis-School'!$A151,'Forecast Summary'!$C:$C, 'Analysis-School'!AL$4,'Forecast Summary'!$D:$D, 'Analysis-School'!AL$2)</f>
        <v>0</v>
      </c>
      <c r="AM151" s="393" t="str">
        <f t="shared" si="56"/>
        <v>NA</v>
      </c>
    </row>
    <row r="152" spans="1:39">
      <c r="A152" s="115" t="s">
        <v>121</v>
      </c>
      <c r="B152" s="395" t="s">
        <v>1938</v>
      </c>
      <c r="C152" s="396">
        <f>SUMIFS('Forecast Summary'!$Q:$Q,'Forecast Summary'!$A:$A, 'Analysis-School'!$A152,'Forecast Summary'!$C:$C, 'Analysis-School'!C$4,'Forecast Summary'!$D:$D, 'Analysis-School'!C$2)</f>
        <v>0</v>
      </c>
      <c r="D152" s="396">
        <f>SUMIFS('Forecast Summary'!$Q:$Q,'Forecast Summary'!$A:$A, 'Analysis-School'!$A152,'Forecast Summary'!$C:$C, 'Analysis-School'!D$4,'Forecast Summary'!$D:$D, 'Analysis-School'!D$2)</f>
        <v>0</v>
      </c>
      <c r="E152" s="396">
        <f>SUMIFS('Forecast Summary'!$Q:$Q,'Forecast Summary'!$A:$A, 'Analysis-School'!$A152,'Forecast Summary'!$C:$C, 'Analysis-School'!E$4,'Forecast Summary'!$D:$D, 'Analysis-School'!E$2)</f>
        <v>566</v>
      </c>
      <c r="F152" s="396">
        <f>SUMIFS('Forecast Summary'!$Q:$Q,'Forecast Summary'!$A:$A, 'Analysis-School'!$A152,'Forecast Summary'!$C:$C, 'Analysis-School'!F$4,'Forecast Summary'!$D:$D, 'Analysis-School'!F$2)</f>
        <v>273</v>
      </c>
      <c r="G152" s="396">
        <f>SUMIFS('Forecast Summary'!$Q:$Q,'Forecast Summary'!$A:$A, 'Analysis-School'!$A152,'Forecast Summary'!$C:$C, 'Analysis-School'!G$4,'Forecast Summary'!$D:$D, 'Analysis-School'!G$2)</f>
        <v>529</v>
      </c>
      <c r="H152" s="396">
        <f>SUMIFS('Forecast Summary'!$Q:$Q,'Forecast Summary'!$A:$A, 'Analysis-School'!$A152,'Forecast Summary'!$C:$C, 'Analysis-School'!H$4,'Forecast Summary'!$D:$D, 'Analysis-School'!H$2)</f>
        <v>928</v>
      </c>
      <c r="I152" s="396">
        <v>1003.8350207136781</v>
      </c>
      <c r="J152" s="396">
        <f>SUMIFS('Forecast Summary'!$Q:$Q,'Forecast Summary'!$A:$A, 'Analysis-School'!$A152,'Forecast Summary'!$C:$C, 'Analysis-School'!J$4,'Forecast Summary'!$D:$D, 'Analysis-School'!J$2)</f>
        <v>793</v>
      </c>
      <c r="K152" s="396">
        <v>1104.2185227850459</v>
      </c>
      <c r="L152" s="397">
        <f>SUMIFS('Forecast Summary'!$Q:$Q,'Forecast Summary'!$A:$A, 'Analysis-School'!$A152,'Forecast Summary'!$C:$C, 'Analysis-School'!L$4,'Forecast Summary'!$D:$D, 'Analysis-School'!L$2)</f>
        <v>753.34999999999991</v>
      </c>
      <c r="M152" s="398">
        <f t="shared" si="55"/>
        <v>-0.18820043103448281</v>
      </c>
      <c r="O152" s="395" t="s">
        <v>1938</v>
      </c>
      <c r="P152" s="396">
        <f>SUMIFS('Forecast Summary'!$N:$N,'Forecast Summary'!$A:$A, 'Analysis-School'!$A152,'Forecast Summary'!$C:$C, 'Analysis-School'!P$4,'Forecast Summary'!$D:$D, 'Analysis-School'!P$2)</f>
        <v>0</v>
      </c>
      <c r="Q152" s="396">
        <f>SUMIFS('Forecast Summary'!$N:$N,'Forecast Summary'!$A:$A, 'Analysis-School'!$A152,'Forecast Summary'!$C:$C, 'Analysis-School'!Q$4,'Forecast Summary'!$D:$D, 'Analysis-School'!Q$2)</f>
        <v>0</v>
      </c>
      <c r="R152" s="396">
        <f>SUMIFS('Forecast Summary'!$N:$N,'Forecast Summary'!$A:$A, 'Analysis-School'!$A152,'Forecast Summary'!$C:$C, 'Analysis-School'!R$4,'Forecast Summary'!$D:$D, 'Analysis-School'!R$2)</f>
        <v>256</v>
      </c>
      <c r="S152" s="396">
        <f>SUMIFS('Forecast Summary'!$N:$N,'Forecast Summary'!$A:$A, 'Analysis-School'!$A152,'Forecast Summary'!$C:$C, 'Analysis-School'!S$4,'Forecast Summary'!$D:$D, 'Analysis-School'!S$2)</f>
        <v>486</v>
      </c>
      <c r="T152" s="396">
        <f>SUMIFS('Forecast Summary'!$N:$N,'Forecast Summary'!$A:$A, 'Analysis-School'!$A152,'Forecast Summary'!$C:$C, 'Analysis-School'!T$4,'Forecast Summary'!$D:$D, 'Analysis-School'!T$2)</f>
        <v>496</v>
      </c>
      <c r="U152" s="396">
        <f>SUMIFS('Forecast Summary'!$N:$N,'Forecast Summary'!$A:$A, 'Analysis-School'!$A152,'Forecast Summary'!$C:$C, 'Analysis-School'!U$4,'Forecast Summary'!$D:$D, 'Analysis-School'!U$2)</f>
        <v>315</v>
      </c>
      <c r="V152" s="396">
        <v>346.5</v>
      </c>
      <c r="W152" s="396">
        <f>SUMIFS('Forecast Summary'!$N:$N,'Forecast Summary'!$A:$A, 'Analysis-School'!$A152,'Forecast Summary'!$C:$C, 'Analysis-School'!W$4,'Forecast Summary'!$D:$D, 'Analysis-School'!W$2)</f>
        <v>261</v>
      </c>
      <c r="X152" s="396">
        <v>381.15000000000003</v>
      </c>
      <c r="Y152" s="397">
        <f>SUMIFS('Forecast Summary'!$N:$N,'Forecast Summary'!$A:$A, 'Analysis-School'!$A152,'Forecast Summary'!$C:$C, 'Analysis-School'!Y$4,'Forecast Summary'!$D:$D, 'Analysis-School'!Y$2)</f>
        <v>287.10000000000002</v>
      </c>
      <c r="Z152" s="398">
        <f t="shared" si="50"/>
        <v>-8.8571428571428523E-2</v>
      </c>
      <c r="AB152" s="395" t="s">
        <v>1938</v>
      </c>
      <c r="AC152" s="396">
        <f>SUMIFS('Forecast Summary'!$AO:$AO,'Forecast Summary'!$A:$A, 'Analysis-School'!$A152,'Forecast Summary'!$C:$C, 'Analysis-School'!AC$4,'Forecast Summary'!$D:$D, 'Analysis-School'!AC$2)</f>
        <v>5</v>
      </c>
      <c r="AD152" s="396">
        <f>SUMIFS('Forecast Summary'!$AO:$AO,'Forecast Summary'!$A:$A, 'Analysis-School'!$A152,'Forecast Summary'!$C:$C, 'Analysis-School'!AD$4,'Forecast Summary'!$D:$D, 'Analysis-School'!AD$2)</f>
        <v>7</v>
      </c>
      <c r="AE152" s="396">
        <f>SUMIFS('Forecast Summary'!$AO:$AO,'Forecast Summary'!$A:$A, 'Analysis-School'!$A152,'Forecast Summary'!$C:$C, 'Analysis-School'!AE$4,'Forecast Summary'!$D:$D, 'Analysis-School'!AE$2)</f>
        <v>8</v>
      </c>
      <c r="AF152" s="396">
        <f>SUMIFS('Forecast Summary'!$AO:$AO,'Forecast Summary'!$A:$A, 'Analysis-School'!$A152,'Forecast Summary'!$C:$C, 'Analysis-School'!AF$4,'Forecast Summary'!$D:$D, 'Analysis-School'!AF$2)</f>
        <v>6</v>
      </c>
      <c r="AG152" s="396">
        <f>SUMIFS('Forecast Summary'!$AO:$AO,'Forecast Summary'!$A:$A, 'Analysis-School'!$A152,'Forecast Summary'!$C:$C, 'Analysis-School'!AG$4,'Forecast Summary'!$D:$D, 'Analysis-School'!AG$2)</f>
        <v>3</v>
      </c>
      <c r="AH152" s="396">
        <f>SUMIFS('Forecast Summary'!$AO:$AO,'Forecast Summary'!$A:$A, 'Analysis-School'!$A152,'Forecast Summary'!$C:$C, 'Analysis-School'!AH$4,'Forecast Summary'!$D:$D, 'Analysis-School'!AH$2)</f>
        <v>4</v>
      </c>
      <c r="AI152" s="396">
        <v>3.8</v>
      </c>
      <c r="AJ152" s="396">
        <f>SUMIFS('Forecast Summary'!$AO:$AO,'Forecast Summary'!$A:$A, 'Analysis-School'!$A152,'Forecast Summary'!$C:$C, 'Analysis-School'!AJ$4,'Forecast Summary'!$D:$D, 'Analysis-School'!AJ$2)</f>
        <v>1</v>
      </c>
      <c r="AK152" s="396">
        <v>3.61</v>
      </c>
      <c r="AL152" s="397">
        <f>SUMIFS('Forecast Summary'!$AO:$AO,'Forecast Summary'!$A:$A, 'Analysis-School'!$A152,'Forecast Summary'!$C:$C, 'Analysis-School'!AL$4,'Forecast Summary'!$D:$D, 'Analysis-School'!AL$2)</f>
        <v>1</v>
      </c>
      <c r="AM152" s="398">
        <f t="shared" si="56"/>
        <v>-0.75</v>
      </c>
    </row>
    <row r="153" spans="1:39">
      <c r="A153" s="115" t="s">
        <v>123</v>
      </c>
      <c r="B153" s="390" t="s">
        <v>1973</v>
      </c>
      <c r="C153" s="391">
        <f>SUMIFS('Forecast Summary'!$Q:$Q,'Forecast Summary'!$A:$A, 'Analysis-School'!$A153,'Forecast Summary'!$C:$C, 'Analysis-School'!C$4,'Forecast Summary'!$D:$D, 'Analysis-School'!C$2)</f>
        <v>0</v>
      </c>
      <c r="D153" s="391">
        <f>SUMIFS('Forecast Summary'!$Q:$Q,'Forecast Summary'!$A:$A, 'Analysis-School'!$A153,'Forecast Summary'!$C:$C, 'Analysis-School'!D$4,'Forecast Summary'!$D:$D, 'Analysis-School'!D$2)</f>
        <v>0</v>
      </c>
      <c r="E153" s="391">
        <f>SUMIFS('Forecast Summary'!$Q:$Q,'Forecast Summary'!$A:$A, 'Analysis-School'!$A153,'Forecast Summary'!$C:$C, 'Analysis-School'!E$4,'Forecast Summary'!$D:$D, 'Analysis-School'!E$2)</f>
        <v>242</v>
      </c>
      <c r="F153" s="391">
        <f>SUMIFS('Forecast Summary'!$Q:$Q,'Forecast Summary'!$A:$A, 'Analysis-School'!$A153,'Forecast Summary'!$C:$C, 'Analysis-School'!F$4,'Forecast Summary'!$D:$D, 'Analysis-School'!F$2)</f>
        <v>313</v>
      </c>
      <c r="G153" s="391">
        <f>SUMIFS('Forecast Summary'!$Q:$Q,'Forecast Summary'!$A:$A, 'Analysis-School'!$A153,'Forecast Summary'!$C:$C, 'Analysis-School'!G$4,'Forecast Summary'!$D:$D, 'Analysis-School'!G$2)</f>
        <v>387</v>
      </c>
      <c r="H153" s="391">
        <f>SUMIFS('Forecast Summary'!$Q:$Q,'Forecast Summary'!$A:$A, 'Analysis-School'!$A153,'Forecast Summary'!$C:$C, 'Analysis-School'!H$4,'Forecast Summary'!$D:$D, 'Analysis-School'!H$2)</f>
        <v>0</v>
      </c>
      <c r="I153" s="391">
        <v>14.167473762107104</v>
      </c>
      <c r="J153" s="391">
        <f>SUMIFS('Forecast Summary'!$Q:$Q,'Forecast Summary'!$A:$A, 'Analysis-School'!$A153,'Forecast Summary'!$C:$C, 'Analysis-School'!J$4,'Forecast Summary'!$D:$D, 'Analysis-School'!J$2)</f>
        <v>0</v>
      </c>
      <c r="K153" s="391">
        <v>13.459100074001748</v>
      </c>
      <c r="L153" s="392">
        <f>SUMIFS('Forecast Summary'!$Q:$Q,'Forecast Summary'!$A:$A, 'Analysis-School'!$A153,'Forecast Summary'!$C:$C, 'Analysis-School'!L$4,'Forecast Summary'!$D:$D, 'Analysis-School'!L$2)</f>
        <v>188</v>
      </c>
      <c r="M153" s="393" t="str">
        <f t="shared" si="55"/>
        <v>NA</v>
      </c>
      <c r="O153" s="390" t="s">
        <v>1973</v>
      </c>
      <c r="P153" s="391">
        <f>SUMIFS('Forecast Summary'!$N:$N,'Forecast Summary'!$A:$A, 'Analysis-School'!$A153,'Forecast Summary'!$C:$C, 'Analysis-School'!P$4,'Forecast Summary'!$D:$D, 'Analysis-School'!P$2)</f>
        <v>0</v>
      </c>
      <c r="Q153" s="391">
        <f>SUMIFS('Forecast Summary'!$N:$N,'Forecast Summary'!$A:$A, 'Analysis-School'!$A153,'Forecast Summary'!$C:$C, 'Analysis-School'!Q$4,'Forecast Summary'!$D:$D, 'Analysis-School'!Q$2)</f>
        <v>0</v>
      </c>
      <c r="R153" s="391">
        <f>SUMIFS('Forecast Summary'!$N:$N,'Forecast Summary'!$A:$A, 'Analysis-School'!$A153,'Forecast Summary'!$C:$C, 'Analysis-School'!R$4,'Forecast Summary'!$D:$D, 'Analysis-School'!R$2)</f>
        <v>58</v>
      </c>
      <c r="S153" s="391">
        <f>SUMIFS('Forecast Summary'!$N:$N,'Forecast Summary'!$A:$A, 'Analysis-School'!$A153,'Forecast Summary'!$C:$C, 'Analysis-School'!S$4,'Forecast Summary'!$D:$D, 'Analysis-School'!S$2)</f>
        <v>48</v>
      </c>
      <c r="T153" s="391">
        <f>SUMIFS('Forecast Summary'!$N:$N,'Forecast Summary'!$A:$A, 'Analysis-School'!$A153,'Forecast Summary'!$C:$C, 'Analysis-School'!T$4,'Forecast Summary'!$D:$D, 'Analysis-School'!T$2)</f>
        <v>43</v>
      </c>
      <c r="U153" s="391">
        <f>SUMIFS('Forecast Summary'!$N:$N,'Forecast Summary'!$A:$A, 'Analysis-School'!$A153,'Forecast Summary'!$C:$C, 'Analysis-School'!U$4,'Forecast Summary'!$D:$D, 'Analysis-School'!U$2)</f>
        <v>114</v>
      </c>
      <c r="V153" s="391">
        <v>116.878391972</v>
      </c>
      <c r="W153" s="391">
        <f>SUMIFS('Forecast Summary'!$N:$N,'Forecast Summary'!$A:$A, 'Analysis-School'!$A153,'Forecast Summary'!$C:$C, 'Analysis-School'!W$4,'Forecast Summary'!$D:$D, 'Analysis-School'!W$2)</f>
        <v>388</v>
      </c>
      <c r="X153" s="391">
        <v>128.56623116920002</v>
      </c>
      <c r="Y153" s="392">
        <f>SUMIFS('Forecast Summary'!$N:$N,'Forecast Summary'!$A:$A, 'Analysis-School'!$A153,'Forecast Summary'!$C:$C, 'Analysis-School'!Y$4,'Forecast Summary'!$D:$D, 'Analysis-School'!Y$2)</f>
        <v>426.8</v>
      </c>
      <c r="Z153" s="393">
        <f t="shared" si="50"/>
        <v>2.7438596491228071</v>
      </c>
      <c r="AB153" s="390" t="s">
        <v>1973</v>
      </c>
      <c r="AC153" s="391">
        <f>SUMIFS('Forecast Summary'!$AO:$AO,'Forecast Summary'!$A:$A, 'Analysis-School'!$A153,'Forecast Summary'!$C:$C, 'Analysis-School'!AC$4,'Forecast Summary'!$D:$D, 'Analysis-School'!AC$2)</f>
        <v>0</v>
      </c>
      <c r="AD153" s="391">
        <f>SUMIFS('Forecast Summary'!$AO:$AO,'Forecast Summary'!$A:$A, 'Analysis-School'!$A153,'Forecast Summary'!$C:$C, 'Analysis-School'!AD$4,'Forecast Summary'!$D:$D, 'Analysis-School'!AD$2)</f>
        <v>0</v>
      </c>
      <c r="AE153" s="391">
        <f>SUMIFS('Forecast Summary'!$AO:$AO,'Forecast Summary'!$A:$A, 'Analysis-School'!$A153,'Forecast Summary'!$C:$C, 'Analysis-School'!AE$4,'Forecast Summary'!$D:$D, 'Analysis-School'!AE$2)</f>
        <v>0</v>
      </c>
      <c r="AF153" s="391">
        <f>SUMIFS('Forecast Summary'!$AO:$AO,'Forecast Summary'!$A:$A, 'Analysis-School'!$A153,'Forecast Summary'!$C:$C, 'Analysis-School'!AF$4,'Forecast Summary'!$D:$D, 'Analysis-School'!AF$2)</f>
        <v>0</v>
      </c>
      <c r="AG153" s="391">
        <f>SUMIFS('Forecast Summary'!$AO:$AO,'Forecast Summary'!$A:$A, 'Analysis-School'!$A153,'Forecast Summary'!$C:$C, 'Analysis-School'!AG$4,'Forecast Summary'!$D:$D, 'Analysis-School'!AG$2)</f>
        <v>0</v>
      </c>
      <c r="AH153" s="391">
        <f>SUMIFS('Forecast Summary'!$AO:$AO,'Forecast Summary'!$A:$A, 'Analysis-School'!$A153,'Forecast Summary'!$C:$C, 'Analysis-School'!AH$4,'Forecast Summary'!$D:$D, 'Analysis-School'!AH$2)</f>
        <v>0</v>
      </c>
      <c r="AI153" s="391">
        <v>0</v>
      </c>
      <c r="AJ153" s="391">
        <f>SUMIFS('Forecast Summary'!$AO:$AO,'Forecast Summary'!$A:$A, 'Analysis-School'!$A153,'Forecast Summary'!$C:$C, 'Analysis-School'!AJ$4,'Forecast Summary'!$D:$D, 'Analysis-School'!AJ$2)</f>
        <v>0</v>
      </c>
      <c r="AK153" s="391">
        <v>0</v>
      </c>
      <c r="AL153" s="392">
        <f>SUMIFS('Forecast Summary'!$AO:$AO,'Forecast Summary'!$A:$A, 'Analysis-School'!$A153,'Forecast Summary'!$C:$C, 'Analysis-School'!AL$4,'Forecast Summary'!$D:$D, 'Analysis-School'!AL$2)</f>
        <v>0</v>
      </c>
      <c r="AM153" s="393" t="str">
        <f t="shared" si="56"/>
        <v>NA</v>
      </c>
    </row>
    <row r="154" spans="1:39">
      <c r="A154" s="115" t="s">
        <v>125</v>
      </c>
      <c r="B154" s="395" t="s">
        <v>1906</v>
      </c>
      <c r="C154" s="396">
        <f>SUMIFS('Forecast Summary'!$Q:$Q,'Forecast Summary'!$A:$A, 'Analysis-School'!$A154,'Forecast Summary'!$C:$C, 'Analysis-School'!C$4,'Forecast Summary'!$D:$D, 'Analysis-School'!C$2)</f>
        <v>0</v>
      </c>
      <c r="D154" s="396">
        <f>SUMIFS('Forecast Summary'!$Q:$Q,'Forecast Summary'!$A:$A, 'Analysis-School'!$A154,'Forecast Summary'!$C:$C, 'Analysis-School'!D$4,'Forecast Summary'!$D:$D, 'Analysis-School'!D$2)</f>
        <v>0</v>
      </c>
      <c r="E154" s="396">
        <f>SUMIFS('Forecast Summary'!$Q:$Q,'Forecast Summary'!$A:$A, 'Analysis-School'!$A154,'Forecast Summary'!$C:$C, 'Analysis-School'!E$4,'Forecast Summary'!$D:$D, 'Analysis-School'!E$2)</f>
        <v>18</v>
      </c>
      <c r="F154" s="396">
        <f>SUMIFS('Forecast Summary'!$Q:$Q,'Forecast Summary'!$A:$A, 'Analysis-School'!$A154,'Forecast Summary'!$C:$C, 'Analysis-School'!F$4,'Forecast Summary'!$D:$D, 'Analysis-School'!F$2)</f>
        <v>19</v>
      </c>
      <c r="G154" s="396">
        <f>SUMIFS('Forecast Summary'!$Q:$Q,'Forecast Summary'!$A:$A, 'Analysis-School'!$A154,'Forecast Summary'!$C:$C, 'Analysis-School'!G$4,'Forecast Summary'!$D:$D, 'Analysis-School'!G$2)</f>
        <v>27</v>
      </c>
      <c r="H154" s="396">
        <f>SUMIFS('Forecast Summary'!$Q:$Q,'Forecast Summary'!$A:$A, 'Analysis-School'!$A154,'Forecast Summary'!$C:$C, 'Analysis-School'!H$4,'Forecast Summary'!$D:$D, 'Analysis-School'!H$2)</f>
        <v>58</v>
      </c>
      <c r="I154" s="396">
        <v>63.800000000000004</v>
      </c>
      <c r="J154" s="396">
        <f>SUMIFS('Forecast Summary'!$Q:$Q,'Forecast Summary'!$A:$A, 'Analysis-School'!$A154,'Forecast Summary'!$C:$C, 'Analysis-School'!J$4,'Forecast Summary'!$D:$D, 'Analysis-School'!J$2)</f>
        <v>48</v>
      </c>
      <c r="K154" s="396">
        <v>70.180000000000007</v>
      </c>
      <c r="L154" s="397">
        <f>SUMIFS('Forecast Summary'!$Q:$Q,'Forecast Summary'!$A:$A, 'Analysis-School'!$A154,'Forecast Summary'!$C:$C, 'Analysis-School'!L$4,'Forecast Summary'!$D:$D, 'Analysis-School'!L$2)</f>
        <v>48</v>
      </c>
      <c r="M154" s="398">
        <f t="shared" si="55"/>
        <v>-0.17241379310344829</v>
      </c>
      <c r="O154" s="395" t="s">
        <v>1906</v>
      </c>
      <c r="P154" s="396">
        <f>SUMIFS('Forecast Summary'!$N:$N,'Forecast Summary'!$A:$A, 'Analysis-School'!$A154,'Forecast Summary'!$C:$C, 'Analysis-School'!P$4,'Forecast Summary'!$D:$D, 'Analysis-School'!P$2)</f>
        <v>0</v>
      </c>
      <c r="Q154" s="396">
        <f>SUMIFS('Forecast Summary'!$N:$N,'Forecast Summary'!$A:$A, 'Analysis-School'!$A154,'Forecast Summary'!$C:$C, 'Analysis-School'!Q$4,'Forecast Summary'!$D:$D, 'Analysis-School'!Q$2)</f>
        <v>0</v>
      </c>
      <c r="R154" s="396">
        <f>SUMIFS('Forecast Summary'!$N:$N,'Forecast Summary'!$A:$A, 'Analysis-School'!$A154,'Forecast Summary'!$C:$C, 'Analysis-School'!R$4,'Forecast Summary'!$D:$D, 'Analysis-School'!R$2)</f>
        <v>37</v>
      </c>
      <c r="S154" s="396">
        <f>SUMIFS('Forecast Summary'!$N:$N,'Forecast Summary'!$A:$A, 'Analysis-School'!$A154,'Forecast Summary'!$C:$C, 'Analysis-School'!S$4,'Forecast Summary'!$D:$D, 'Analysis-School'!S$2)</f>
        <v>39</v>
      </c>
      <c r="T154" s="396">
        <f>SUMIFS('Forecast Summary'!$N:$N,'Forecast Summary'!$A:$A, 'Analysis-School'!$A154,'Forecast Summary'!$C:$C, 'Analysis-School'!T$4,'Forecast Summary'!$D:$D, 'Analysis-School'!T$2)</f>
        <v>20</v>
      </c>
      <c r="U154" s="396">
        <f>SUMIFS('Forecast Summary'!$N:$N,'Forecast Summary'!$A:$A, 'Analysis-School'!$A154,'Forecast Summary'!$C:$C, 'Analysis-School'!U$4,'Forecast Summary'!$D:$D, 'Analysis-School'!U$2)</f>
        <v>79</v>
      </c>
      <c r="V154" s="396">
        <v>80.425405285499977</v>
      </c>
      <c r="W154" s="396">
        <f>SUMIFS('Forecast Summary'!$N:$N,'Forecast Summary'!$A:$A, 'Analysis-School'!$A154,'Forecast Summary'!$C:$C, 'Analysis-School'!W$4,'Forecast Summary'!$D:$D, 'Analysis-School'!W$2)</f>
        <v>140</v>
      </c>
      <c r="X154" s="396">
        <v>88.467945814049983</v>
      </c>
      <c r="Y154" s="397">
        <f>SUMIFS('Forecast Summary'!$N:$N,'Forecast Summary'!$A:$A, 'Analysis-School'!$A154,'Forecast Summary'!$C:$C, 'Analysis-School'!Y$4,'Forecast Summary'!$D:$D, 'Analysis-School'!Y$2)</f>
        <v>140</v>
      </c>
      <c r="Z154" s="398">
        <f t="shared" si="50"/>
        <v>0.77215189873417711</v>
      </c>
      <c r="AB154" s="395" t="s">
        <v>1906</v>
      </c>
      <c r="AC154" s="396">
        <f>SUMIFS('Forecast Summary'!$AO:$AO,'Forecast Summary'!$A:$A, 'Analysis-School'!$A154,'Forecast Summary'!$C:$C, 'Analysis-School'!AC$4,'Forecast Summary'!$D:$D, 'Analysis-School'!AC$2)</f>
        <v>19</v>
      </c>
      <c r="AD154" s="396">
        <f>SUMIFS('Forecast Summary'!$AO:$AO,'Forecast Summary'!$A:$A, 'Analysis-School'!$A154,'Forecast Summary'!$C:$C, 'Analysis-School'!AD$4,'Forecast Summary'!$D:$D, 'Analysis-School'!AD$2)</f>
        <v>41</v>
      </c>
      <c r="AE154" s="396">
        <f>SUMIFS('Forecast Summary'!$AO:$AO,'Forecast Summary'!$A:$A, 'Analysis-School'!$A154,'Forecast Summary'!$C:$C, 'Analysis-School'!AE$4,'Forecast Summary'!$D:$D, 'Analysis-School'!AE$2)</f>
        <v>19</v>
      </c>
      <c r="AF154" s="396">
        <f>SUMIFS('Forecast Summary'!$AO:$AO,'Forecast Summary'!$A:$A, 'Analysis-School'!$A154,'Forecast Summary'!$C:$C, 'Analysis-School'!AF$4,'Forecast Summary'!$D:$D, 'Analysis-School'!AF$2)</f>
        <v>63</v>
      </c>
      <c r="AG154" s="396">
        <f>SUMIFS('Forecast Summary'!$AO:$AO,'Forecast Summary'!$A:$A, 'Analysis-School'!$A154,'Forecast Summary'!$C:$C, 'Analysis-School'!AG$4,'Forecast Summary'!$D:$D, 'Analysis-School'!AG$2)</f>
        <v>30</v>
      </c>
      <c r="AH154" s="396">
        <f>SUMIFS('Forecast Summary'!$AO:$AO,'Forecast Summary'!$A:$A, 'Analysis-School'!$A154,'Forecast Summary'!$C:$C, 'Analysis-School'!AH$4,'Forecast Summary'!$D:$D, 'Analysis-School'!AH$2)</f>
        <v>22</v>
      </c>
      <c r="AI154" s="396">
        <v>24.200000000000003</v>
      </c>
      <c r="AJ154" s="396">
        <f>SUMIFS('Forecast Summary'!$AO:$AO,'Forecast Summary'!$A:$A, 'Analysis-School'!$A154,'Forecast Summary'!$C:$C, 'Analysis-School'!AJ$4,'Forecast Summary'!$D:$D, 'Analysis-School'!AJ$2)</f>
        <v>21</v>
      </c>
      <c r="AK154" s="396">
        <v>26.620000000000005</v>
      </c>
      <c r="AL154" s="397">
        <f>SUMIFS('Forecast Summary'!$AO:$AO,'Forecast Summary'!$A:$A, 'Analysis-School'!$A154,'Forecast Summary'!$C:$C, 'Analysis-School'!AL$4,'Forecast Summary'!$D:$D, 'Analysis-School'!AL$2)</f>
        <v>23.1</v>
      </c>
      <c r="AM154" s="398">
        <f t="shared" si="56"/>
        <v>5.0000000000000044E-2</v>
      </c>
    </row>
    <row r="155" spans="1:39">
      <c r="A155" s="115" t="s">
        <v>127</v>
      </c>
      <c r="B155" s="390" t="s">
        <v>1907</v>
      </c>
      <c r="C155" s="391">
        <f>SUMIFS('Forecast Summary'!$Q:$Q,'Forecast Summary'!$A:$A, 'Analysis-School'!$A155,'Forecast Summary'!$C:$C, 'Analysis-School'!C$4,'Forecast Summary'!$D:$D, 'Analysis-School'!C$2)</f>
        <v>0</v>
      </c>
      <c r="D155" s="391">
        <f>SUMIFS('Forecast Summary'!$Q:$Q,'Forecast Summary'!$A:$A, 'Analysis-School'!$A155,'Forecast Summary'!$C:$C, 'Analysis-School'!D$4,'Forecast Summary'!$D:$D, 'Analysis-School'!D$2)</f>
        <v>0</v>
      </c>
      <c r="E155" s="391">
        <f>SUMIFS('Forecast Summary'!$Q:$Q,'Forecast Summary'!$A:$A, 'Analysis-School'!$A155,'Forecast Summary'!$C:$C, 'Analysis-School'!E$4,'Forecast Summary'!$D:$D, 'Analysis-School'!E$2)</f>
        <v>0</v>
      </c>
      <c r="F155" s="391">
        <f>SUMIFS('Forecast Summary'!$Q:$Q,'Forecast Summary'!$A:$A, 'Analysis-School'!$A155,'Forecast Summary'!$C:$C, 'Analysis-School'!F$4,'Forecast Summary'!$D:$D, 'Analysis-School'!F$2)</f>
        <v>0</v>
      </c>
      <c r="G155" s="391">
        <f>SUMIFS('Forecast Summary'!$Q:$Q,'Forecast Summary'!$A:$A, 'Analysis-School'!$A155,'Forecast Summary'!$C:$C, 'Analysis-School'!G$4,'Forecast Summary'!$D:$D, 'Analysis-School'!G$2)</f>
        <v>0</v>
      </c>
      <c r="H155" s="391">
        <f>SUMIFS('Forecast Summary'!$Q:$Q,'Forecast Summary'!$A:$A, 'Analysis-School'!$A155,'Forecast Summary'!$C:$C, 'Analysis-School'!H$4,'Forecast Summary'!$D:$D, 'Analysis-School'!H$2)</f>
        <v>0</v>
      </c>
      <c r="I155" s="391">
        <v>0</v>
      </c>
      <c r="J155" s="391">
        <f>SUMIFS('Forecast Summary'!$Q:$Q,'Forecast Summary'!$A:$A, 'Analysis-School'!$A155,'Forecast Summary'!$C:$C, 'Analysis-School'!J$4,'Forecast Summary'!$D:$D, 'Analysis-School'!J$2)</f>
        <v>135</v>
      </c>
      <c r="K155" s="391">
        <v>0</v>
      </c>
      <c r="L155" s="392">
        <f>SUMIFS('Forecast Summary'!$Q:$Q,'Forecast Summary'!$A:$A, 'Analysis-School'!$A155,'Forecast Summary'!$C:$C, 'Analysis-School'!L$4,'Forecast Summary'!$D:$D, 'Analysis-School'!L$2)</f>
        <v>128.25</v>
      </c>
      <c r="M155" s="393" t="str">
        <f t="shared" si="55"/>
        <v>NA</v>
      </c>
      <c r="O155" s="390" t="s">
        <v>1907</v>
      </c>
      <c r="P155" s="391">
        <f>SUMIFS('Forecast Summary'!$N:$N,'Forecast Summary'!$A:$A, 'Analysis-School'!$A155,'Forecast Summary'!$C:$C, 'Analysis-School'!P$4,'Forecast Summary'!$D:$D, 'Analysis-School'!P$2)</f>
        <v>0</v>
      </c>
      <c r="Q155" s="391">
        <f>SUMIFS('Forecast Summary'!$N:$N,'Forecast Summary'!$A:$A, 'Analysis-School'!$A155,'Forecast Summary'!$C:$C, 'Analysis-School'!Q$4,'Forecast Summary'!$D:$D, 'Analysis-School'!Q$2)</f>
        <v>0</v>
      </c>
      <c r="R155" s="391">
        <f>SUMIFS('Forecast Summary'!$N:$N,'Forecast Summary'!$A:$A, 'Analysis-School'!$A155,'Forecast Summary'!$C:$C, 'Analysis-School'!R$4,'Forecast Summary'!$D:$D, 'Analysis-School'!R$2)</f>
        <v>162</v>
      </c>
      <c r="S155" s="391">
        <f>SUMIFS('Forecast Summary'!$N:$N,'Forecast Summary'!$A:$A, 'Analysis-School'!$A155,'Forecast Summary'!$C:$C, 'Analysis-School'!S$4,'Forecast Summary'!$D:$D, 'Analysis-School'!S$2)</f>
        <v>205</v>
      </c>
      <c r="T155" s="391">
        <f>SUMIFS('Forecast Summary'!$N:$N,'Forecast Summary'!$A:$A, 'Analysis-School'!$A155,'Forecast Summary'!$C:$C, 'Analysis-School'!T$4,'Forecast Summary'!$D:$D, 'Analysis-School'!T$2)</f>
        <v>330</v>
      </c>
      <c r="U155" s="391">
        <f>SUMIFS('Forecast Summary'!$N:$N,'Forecast Summary'!$A:$A, 'Analysis-School'!$A155,'Forecast Summary'!$C:$C, 'Analysis-School'!U$4,'Forecast Summary'!$D:$D, 'Analysis-School'!U$2)</f>
        <v>280</v>
      </c>
      <c r="V155" s="391">
        <v>308</v>
      </c>
      <c r="W155" s="391">
        <f>SUMIFS('Forecast Summary'!$N:$N,'Forecast Summary'!$A:$A, 'Analysis-School'!$A155,'Forecast Summary'!$C:$C, 'Analysis-School'!W$4,'Forecast Summary'!$D:$D, 'Analysis-School'!W$2)</f>
        <v>135</v>
      </c>
      <c r="X155" s="391">
        <v>338.8</v>
      </c>
      <c r="Y155" s="392">
        <f>SUMIFS('Forecast Summary'!$N:$N,'Forecast Summary'!$A:$A, 'Analysis-School'!$A155,'Forecast Summary'!$C:$C, 'Analysis-School'!Y$4,'Forecast Summary'!$D:$D, 'Analysis-School'!Y$2)</f>
        <v>148.5</v>
      </c>
      <c r="Z155" s="393">
        <f t="shared" si="50"/>
        <v>-0.46964285714285714</v>
      </c>
      <c r="AB155" s="390" t="s">
        <v>1907</v>
      </c>
      <c r="AC155" s="391">
        <f>SUMIFS('Forecast Summary'!$AO:$AO,'Forecast Summary'!$A:$A, 'Analysis-School'!$A155,'Forecast Summary'!$C:$C, 'Analysis-School'!AC$4,'Forecast Summary'!$D:$D, 'Analysis-School'!AC$2)</f>
        <v>10</v>
      </c>
      <c r="AD155" s="391">
        <f>SUMIFS('Forecast Summary'!$AO:$AO,'Forecast Summary'!$A:$A, 'Analysis-School'!$A155,'Forecast Summary'!$C:$C, 'Analysis-School'!AD$4,'Forecast Summary'!$D:$D, 'Analysis-School'!AD$2)</f>
        <v>20</v>
      </c>
      <c r="AE155" s="391">
        <f>SUMIFS('Forecast Summary'!$AO:$AO,'Forecast Summary'!$A:$A, 'Analysis-School'!$A155,'Forecast Summary'!$C:$C, 'Analysis-School'!AE$4,'Forecast Summary'!$D:$D, 'Analysis-School'!AE$2)</f>
        <v>20</v>
      </c>
      <c r="AF155" s="391">
        <f>SUMIFS('Forecast Summary'!$AO:$AO,'Forecast Summary'!$A:$A, 'Analysis-School'!$A155,'Forecast Summary'!$C:$C, 'Analysis-School'!AF$4,'Forecast Summary'!$D:$D, 'Analysis-School'!AF$2)</f>
        <v>22</v>
      </c>
      <c r="AG155" s="391">
        <f>SUMIFS('Forecast Summary'!$AO:$AO,'Forecast Summary'!$A:$A, 'Analysis-School'!$A155,'Forecast Summary'!$C:$C, 'Analysis-School'!AG$4,'Forecast Summary'!$D:$D, 'Analysis-School'!AG$2)</f>
        <v>11</v>
      </c>
      <c r="AH155" s="391">
        <f>SUMIFS('Forecast Summary'!$AO:$AO,'Forecast Summary'!$A:$A, 'Analysis-School'!$A155,'Forecast Summary'!$C:$C, 'Analysis-School'!AH$4,'Forecast Summary'!$D:$D, 'Analysis-School'!AH$2)</f>
        <v>9</v>
      </c>
      <c r="AI155" s="391">
        <v>8.5499999999999989</v>
      </c>
      <c r="AJ155" s="391">
        <f>SUMIFS('Forecast Summary'!$AO:$AO,'Forecast Summary'!$A:$A, 'Analysis-School'!$A155,'Forecast Summary'!$C:$C, 'Analysis-School'!AJ$4,'Forecast Summary'!$D:$D, 'Analysis-School'!AJ$2)</f>
        <v>12</v>
      </c>
      <c r="AK155" s="391">
        <v>8.1224999999999987</v>
      </c>
      <c r="AL155" s="392">
        <f>SUMIFS('Forecast Summary'!$AO:$AO,'Forecast Summary'!$A:$A, 'Analysis-School'!$A155,'Forecast Summary'!$C:$C, 'Analysis-School'!AL$4,'Forecast Summary'!$D:$D, 'Analysis-School'!AL$2)</f>
        <v>13.200000000000001</v>
      </c>
      <c r="AM155" s="393">
        <f t="shared" si="56"/>
        <v>0.46666666666666679</v>
      </c>
    </row>
    <row r="156" spans="1:39">
      <c r="A156" s="115" t="s">
        <v>129</v>
      </c>
      <c r="B156" s="395" t="s">
        <v>1908</v>
      </c>
      <c r="C156" s="396">
        <f>SUMIFS('Forecast Summary'!$Q:$Q,'Forecast Summary'!$A:$A, 'Analysis-School'!$A156,'Forecast Summary'!$C:$C, 'Analysis-School'!C$4,'Forecast Summary'!$D:$D, 'Analysis-School'!C$2)</f>
        <v>0</v>
      </c>
      <c r="D156" s="396">
        <f>SUMIFS('Forecast Summary'!$Q:$Q,'Forecast Summary'!$A:$A, 'Analysis-School'!$A156,'Forecast Summary'!$C:$C, 'Analysis-School'!D$4,'Forecast Summary'!$D:$D, 'Analysis-School'!D$2)</f>
        <v>0</v>
      </c>
      <c r="E156" s="396">
        <f>SUMIFS('Forecast Summary'!$Q:$Q,'Forecast Summary'!$A:$A, 'Analysis-School'!$A156,'Forecast Summary'!$C:$C, 'Analysis-School'!E$4,'Forecast Summary'!$D:$D, 'Analysis-School'!E$2)</f>
        <v>23</v>
      </c>
      <c r="F156" s="396">
        <f>SUMIFS('Forecast Summary'!$Q:$Q,'Forecast Summary'!$A:$A, 'Analysis-School'!$A156,'Forecast Summary'!$C:$C, 'Analysis-School'!F$4,'Forecast Summary'!$D:$D, 'Analysis-School'!F$2)</f>
        <v>23</v>
      </c>
      <c r="G156" s="396">
        <f>SUMIFS('Forecast Summary'!$Q:$Q,'Forecast Summary'!$A:$A, 'Analysis-School'!$A156,'Forecast Summary'!$C:$C, 'Analysis-School'!G$4,'Forecast Summary'!$D:$D, 'Analysis-School'!G$2)</f>
        <v>43</v>
      </c>
      <c r="H156" s="396">
        <f>SUMIFS('Forecast Summary'!$Q:$Q,'Forecast Summary'!$A:$A, 'Analysis-School'!$A156,'Forecast Summary'!$C:$C, 'Analysis-School'!H$4,'Forecast Summary'!$D:$D, 'Analysis-School'!H$2)</f>
        <v>24</v>
      </c>
      <c r="I156" s="396">
        <v>26.400000000000002</v>
      </c>
      <c r="J156" s="396">
        <f>SUMIFS('Forecast Summary'!$Q:$Q,'Forecast Summary'!$A:$A, 'Analysis-School'!$A156,'Forecast Summary'!$C:$C, 'Analysis-School'!J$4,'Forecast Summary'!$D:$D, 'Analysis-School'!J$2)</f>
        <v>288</v>
      </c>
      <c r="K156" s="396">
        <v>29.040000000000006</v>
      </c>
      <c r="L156" s="397">
        <f>SUMIFS('Forecast Summary'!$Q:$Q,'Forecast Summary'!$A:$A, 'Analysis-School'!$A156,'Forecast Summary'!$C:$C, 'Analysis-School'!L$4,'Forecast Summary'!$D:$D, 'Analysis-School'!L$2)</f>
        <v>273.59999999999997</v>
      </c>
      <c r="M156" s="398">
        <f t="shared" si="55"/>
        <v>10.399999999999999</v>
      </c>
      <c r="O156" s="395" t="s">
        <v>1908</v>
      </c>
      <c r="P156" s="396">
        <f>SUMIFS('Forecast Summary'!$N:$N,'Forecast Summary'!$A:$A, 'Analysis-School'!$A156,'Forecast Summary'!$C:$C, 'Analysis-School'!P$4,'Forecast Summary'!$D:$D, 'Analysis-School'!P$2)</f>
        <v>0</v>
      </c>
      <c r="Q156" s="396">
        <f>SUMIFS('Forecast Summary'!$N:$N,'Forecast Summary'!$A:$A, 'Analysis-School'!$A156,'Forecast Summary'!$C:$C, 'Analysis-School'!Q$4,'Forecast Summary'!$D:$D, 'Analysis-School'!Q$2)</f>
        <v>0</v>
      </c>
      <c r="R156" s="396">
        <f>SUMIFS('Forecast Summary'!$N:$N,'Forecast Summary'!$A:$A, 'Analysis-School'!$A156,'Forecast Summary'!$C:$C, 'Analysis-School'!R$4,'Forecast Summary'!$D:$D, 'Analysis-School'!R$2)</f>
        <v>93</v>
      </c>
      <c r="S156" s="396">
        <f>SUMIFS('Forecast Summary'!$N:$N,'Forecast Summary'!$A:$A, 'Analysis-School'!$A156,'Forecast Summary'!$C:$C, 'Analysis-School'!S$4,'Forecast Summary'!$D:$D, 'Analysis-School'!S$2)</f>
        <v>112</v>
      </c>
      <c r="T156" s="396">
        <f>SUMIFS('Forecast Summary'!$N:$N,'Forecast Summary'!$A:$A, 'Analysis-School'!$A156,'Forecast Summary'!$C:$C, 'Analysis-School'!T$4,'Forecast Summary'!$D:$D, 'Analysis-School'!T$2)</f>
        <v>142</v>
      </c>
      <c r="U156" s="396">
        <f>SUMIFS('Forecast Summary'!$N:$N,'Forecast Summary'!$A:$A, 'Analysis-School'!$A156,'Forecast Summary'!$C:$C, 'Analysis-School'!U$4,'Forecast Summary'!$D:$D, 'Analysis-School'!U$2)</f>
        <v>105</v>
      </c>
      <c r="V156" s="396">
        <v>115.50000000000001</v>
      </c>
      <c r="W156" s="396">
        <f>SUMIFS('Forecast Summary'!$N:$N,'Forecast Summary'!$A:$A, 'Analysis-School'!$A156,'Forecast Summary'!$C:$C, 'Analysis-School'!W$4,'Forecast Summary'!$D:$D, 'Analysis-School'!W$2)</f>
        <v>97</v>
      </c>
      <c r="X156" s="396">
        <v>127.05000000000003</v>
      </c>
      <c r="Y156" s="397">
        <f>SUMIFS('Forecast Summary'!$N:$N,'Forecast Summary'!$A:$A, 'Analysis-School'!$A156,'Forecast Summary'!$C:$C, 'Analysis-School'!Y$4,'Forecast Summary'!$D:$D, 'Analysis-School'!Y$2)</f>
        <v>106.7</v>
      </c>
      <c r="Z156" s="398">
        <f t="shared" si="50"/>
        <v>1.6190476190476311E-2</v>
      </c>
      <c r="AB156" s="395" t="s">
        <v>1908</v>
      </c>
      <c r="AC156" s="396">
        <f>SUMIFS('Forecast Summary'!$AO:$AO,'Forecast Summary'!$A:$A, 'Analysis-School'!$A156,'Forecast Summary'!$C:$C, 'Analysis-School'!AC$4,'Forecast Summary'!$D:$D, 'Analysis-School'!AC$2)</f>
        <v>0</v>
      </c>
      <c r="AD156" s="396">
        <f>SUMIFS('Forecast Summary'!$AO:$AO,'Forecast Summary'!$A:$A, 'Analysis-School'!$A156,'Forecast Summary'!$C:$C, 'Analysis-School'!AD$4,'Forecast Summary'!$D:$D, 'Analysis-School'!AD$2)</f>
        <v>0</v>
      </c>
      <c r="AE156" s="396">
        <f>SUMIFS('Forecast Summary'!$AO:$AO,'Forecast Summary'!$A:$A, 'Analysis-School'!$A156,'Forecast Summary'!$C:$C, 'Analysis-School'!AE$4,'Forecast Summary'!$D:$D, 'Analysis-School'!AE$2)</f>
        <v>0</v>
      </c>
      <c r="AF156" s="396">
        <f>SUMIFS('Forecast Summary'!$AO:$AO,'Forecast Summary'!$A:$A, 'Analysis-School'!$A156,'Forecast Summary'!$C:$C, 'Analysis-School'!AF$4,'Forecast Summary'!$D:$D, 'Analysis-School'!AF$2)</f>
        <v>0</v>
      </c>
      <c r="AG156" s="396">
        <f>SUMIFS('Forecast Summary'!$AO:$AO,'Forecast Summary'!$A:$A, 'Analysis-School'!$A156,'Forecast Summary'!$C:$C, 'Analysis-School'!AG$4,'Forecast Summary'!$D:$D, 'Analysis-School'!AG$2)</f>
        <v>0</v>
      </c>
      <c r="AH156" s="396">
        <f>SUMIFS('Forecast Summary'!$AO:$AO,'Forecast Summary'!$A:$A, 'Analysis-School'!$A156,'Forecast Summary'!$C:$C, 'Analysis-School'!AH$4,'Forecast Summary'!$D:$D, 'Analysis-School'!AH$2)</f>
        <v>0</v>
      </c>
      <c r="AI156" s="396">
        <v>0</v>
      </c>
      <c r="AJ156" s="396">
        <f>SUMIFS('Forecast Summary'!$AO:$AO,'Forecast Summary'!$A:$A, 'Analysis-School'!$A156,'Forecast Summary'!$C:$C, 'Analysis-School'!AJ$4,'Forecast Summary'!$D:$D, 'Analysis-School'!AJ$2)</f>
        <v>0</v>
      </c>
      <c r="AK156" s="396">
        <v>0</v>
      </c>
      <c r="AL156" s="397">
        <f>SUMIFS('Forecast Summary'!$AO:$AO,'Forecast Summary'!$A:$A, 'Analysis-School'!$A156,'Forecast Summary'!$C:$C, 'Analysis-School'!AL$4,'Forecast Summary'!$D:$D, 'Analysis-School'!AL$2)</f>
        <v>0</v>
      </c>
      <c r="AM156" s="398" t="str">
        <f t="shared" si="56"/>
        <v>NA</v>
      </c>
    </row>
    <row r="157" spans="1:39">
      <c r="A157" s="115" t="s">
        <v>131</v>
      </c>
      <c r="B157" s="390" t="s">
        <v>1909</v>
      </c>
      <c r="C157" s="391">
        <f>SUMIFS('Forecast Summary'!$Q:$Q,'Forecast Summary'!$A:$A, 'Analysis-School'!$A157,'Forecast Summary'!$C:$C, 'Analysis-School'!C$4,'Forecast Summary'!$D:$D, 'Analysis-School'!C$2)</f>
        <v>0</v>
      </c>
      <c r="D157" s="391">
        <f>SUMIFS('Forecast Summary'!$Q:$Q,'Forecast Summary'!$A:$A, 'Analysis-School'!$A157,'Forecast Summary'!$C:$C, 'Analysis-School'!D$4,'Forecast Summary'!$D:$D, 'Analysis-School'!D$2)</f>
        <v>0</v>
      </c>
      <c r="E157" s="391">
        <f>SUMIFS('Forecast Summary'!$Q:$Q,'Forecast Summary'!$A:$A, 'Analysis-School'!$A157,'Forecast Summary'!$C:$C, 'Analysis-School'!E$4,'Forecast Summary'!$D:$D, 'Analysis-School'!E$2)</f>
        <v>0</v>
      </c>
      <c r="F157" s="391">
        <f>SUMIFS('Forecast Summary'!$Q:$Q,'Forecast Summary'!$A:$A, 'Analysis-School'!$A157,'Forecast Summary'!$C:$C, 'Analysis-School'!F$4,'Forecast Summary'!$D:$D, 'Analysis-School'!F$2)</f>
        <v>0</v>
      </c>
      <c r="G157" s="391">
        <f>SUMIFS('Forecast Summary'!$Q:$Q,'Forecast Summary'!$A:$A, 'Analysis-School'!$A157,'Forecast Summary'!$C:$C, 'Analysis-School'!G$4,'Forecast Summary'!$D:$D, 'Analysis-School'!G$2)</f>
        <v>0</v>
      </c>
      <c r="H157" s="391">
        <f>SUMIFS('Forecast Summary'!$Q:$Q,'Forecast Summary'!$A:$A, 'Analysis-School'!$A157,'Forecast Summary'!$C:$C, 'Analysis-School'!H$4,'Forecast Summary'!$D:$D, 'Analysis-School'!H$2)</f>
        <v>342</v>
      </c>
      <c r="I157" s="391">
        <v>376.20000000000005</v>
      </c>
      <c r="J157" s="391">
        <f>SUMIFS('Forecast Summary'!$Q:$Q,'Forecast Summary'!$A:$A, 'Analysis-School'!$A157,'Forecast Summary'!$C:$C, 'Analysis-School'!J$4,'Forecast Summary'!$D:$D, 'Analysis-School'!J$2)</f>
        <v>52</v>
      </c>
      <c r="K157" s="391">
        <v>413.82000000000011</v>
      </c>
      <c r="L157" s="392">
        <f>SUMIFS('Forecast Summary'!$Q:$Q,'Forecast Summary'!$A:$A, 'Analysis-School'!$A157,'Forecast Summary'!$C:$C, 'Analysis-School'!L$4,'Forecast Summary'!$D:$D, 'Analysis-School'!L$2)</f>
        <v>57.2</v>
      </c>
      <c r="M157" s="393">
        <f t="shared" si="55"/>
        <v>-0.8327485380116959</v>
      </c>
      <c r="O157" s="390" t="s">
        <v>1909</v>
      </c>
      <c r="P157" s="391">
        <f>SUMIFS('Forecast Summary'!$N:$N,'Forecast Summary'!$A:$A, 'Analysis-School'!$A157,'Forecast Summary'!$C:$C, 'Analysis-School'!P$4,'Forecast Summary'!$D:$D, 'Analysis-School'!P$2)</f>
        <v>0</v>
      </c>
      <c r="Q157" s="391">
        <f>SUMIFS('Forecast Summary'!$N:$N,'Forecast Summary'!$A:$A, 'Analysis-School'!$A157,'Forecast Summary'!$C:$C, 'Analysis-School'!Q$4,'Forecast Summary'!$D:$D, 'Analysis-School'!Q$2)</f>
        <v>0</v>
      </c>
      <c r="R157" s="391">
        <f>SUMIFS('Forecast Summary'!$N:$N,'Forecast Summary'!$A:$A, 'Analysis-School'!$A157,'Forecast Summary'!$C:$C, 'Analysis-School'!R$4,'Forecast Summary'!$D:$D, 'Analysis-School'!R$2)</f>
        <v>55</v>
      </c>
      <c r="S157" s="391">
        <f>SUMIFS('Forecast Summary'!$N:$N,'Forecast Summary'!$A:$A, 'Analysis-School'!$A157,'Forecast Summary'!$C:$C, 'Analysis-School'!S$4,'Forecast Summary'!$D:$D, 'Analysis-School'!S$2)</f>
        <v>60</v>
      </c>
      <c r="T157" s="391">
        <f>SUMIFS('Forecast Summary'!$N:$N,'Forecast Summary'!$A:$A, 'Analysis-School'!$A157,'Forecast Summary'!$C:$C, 'Analysis-School'!T$4,'Forecast Summary'!$D:$D, 'Analysis-School'!T$2)</f>
        <v>138</v>
      </c>
      <c r="U157" s="391">
        <f>SUMIFS('Forecast Summary'!$N:$N,'Forecast Summary'!$A:$A, 'Analysis-School'!$A157,'Forecast Summary'!$C:$C, 'Analysis-School'!U$4,'Forecast Summary'!$D:$D, 'Analysis-School'!U$2)</f>
        <v>0</v>
      </c>
      <c r="V157" s="391">
        <v>17.290395049000022</v>
      </c>
      <c r="W157" s="391">
        <f>SUMIFS('Forecast Summary'!$N:$N,'Forecast Summary'!$A:$A, 'Analysis-School'!$A157,'Forecast Summary'!$C:$C, 'Analysis-School'!W$4,'Forecast Summary'!$D:$D, 'Analysis-School'!W$2)</f>
        <v>0</v>
      </c>
      <c r="X157" s="391">
        <v>16.425875296550021</v>
      </c>
      <c r="Y157" s="392">
        <f>SUMIFS('Forecast Summary'!$N:$N,'Forecast Summary'!$A:$A, 'Analysis-School'!$A157,'Forecast Summary'!$C:$C, 'Analysis-School'!Y$4,'Forecast Summary'!$D:$D, 'Analysis-School'!Y$2)</f>
        <v>50</v>
      </c>
      <c r="Z157" s="393" t="str">
        <f>IFERROR(Y157/U157-1, "NA")</f>
        <v>NA</v>
      </c>
      <c r="AB157" s="390" t="s">
        <v>1909</v>
      </c>
      <c r="AC157" s="391">
        <f>SUMIFS('Forecast Summary'!$AO:$AO,'Forecast Summary'!$A:$A, 'Analysis-School'!$A157,'Forecast Summary'!$C:$C, 'Analysis-School'!AC$4,'Forecast Summary'!$D:$D, 'Analysis-School'!AC$2)</f>
        <v>0</v>
      </c>
      <c r="AD157" s="391">
        <f>SUMIFS('Forecast Summary'!$AO:$AO,'Forecast Summary'!$A:$A, 'Analysis-School'!$A157,'Forecast Summary'!$C:$C, 'Analysis-School'!AD$4,'Forecast Summary'!$D:$D, 'Analysis-School'!AD$2)</f>
        <v>0</v>
      </c>
      <c r="AE157" s="391">
        <f>SUMIFS('Forecast Summary'!$AO:$AO,'Forecast Summary'!$A:$A, 'Analysis-School'!$A157,'Forecast Summary'!$C:$C, 'Analysis-School'!AE$4,'Forecast Summary'!$D:$D, 'Analysis-School'!AE$2)</f>
        <v>0</v>
      </c>
      <c r="AF157" s="391">
        <f>SUMIFS('Forecast Summary'!$AO:$AO,'Forecast Summary'!$A:$A, 'Analysis-School'!$A157,'Forecast Summary'!$C:$C, 'Analysis-School'!AF$4,'Forecast Summary'!$D:$D, 'Analysis-School'!AF$2)</f>
        <v>0</v>
      </c>
      <c r="AG157" s="391">
        <f>SUMIFS('Forecast Summary'!$AO:$AO,'Forecast Summary'!$A:$A, 'Analysis-School'!$A157,'Forecast Summary'!$C:$C, 'Analysis-School'!AG$4,'Forecast Summary'!$D:$D, 'Analysis-School'!AG$2)</f>
        <v>0</v>
      </c>
      <c r="AH157" s="391">
        <f>SUMIFS('Forecast Summary'!$AO:$AO,'Forecast Summary'!$A:$A, 'Analysis-School'!$A157,'Forecast Summary'!$C:$C, 'Analysis-School'!AH$4,'Forecast Summary'!$D:$D, 'Analysis-School'!AH$2)</f>
        <v>0</v>
      </c>
      <c r="AI157" s="391">
        <v>0</v>
      </c>
      <c r="AJ157" s="391">
        <f>SUMIFS('Forecast Summary'!$AO:$AO,'Forecast Summary'!$A:$A, 'Analysis-School'!$A157,'Forecast Summary'!$C:$C, 'Analysis-School'!AJ$4,'Forecast Summary'!$D:$D, 'Analysis-School'!AJ$2)</f>
        <v>0</v>
      </c>
      <c r="AK157" s="391">
        <v>0</v>
      </c>
      <c r="AL157" s="392">
        <f>SUMIFS('Forecast Summary'!$AO:$AO,'Forecast Summary'!$A:$A, 'Analysis-School'!$A157,'Forecast Summary'!$C:$C, 'Analysis-School'!AL$4,'Forecast Summary'!$D:$D, 'Analysis-School'!AL$2)</f>
        <v>0</v>
      </c>
      <c r="AM157" s="393" t="str">
        <f t="shared" si="56"/>
        <v>NA</v>
      </c>
    </row>
    <row r="158" spans="1:39">
      <c r="A158" s="18" t="s">
        <v>133</v>
      </c>
      <c r="B158" s="395" t="s">
        <v>1910</v>
      </c>
      <c r="C158" s="396">
        <f>SUMIFS('Forecast Summary'!$Q:$Q,'Forecast Summary'!$A:$A, 'Analysis-School'!$A158,'Forecast Summary'!$C:$C, 'Analysis-School'!C$4,'Forecast Summary'!$D:$D, 'Analysis-School'!C$2)</f>
        <v>0</v>
      </c>
      <c r="D158" s="396">
        <f>SUMIFS('Forecast Summary'!$Q:$Q,'Forecast Summary'!$A:$A, 'Analysis-School'!$A158,'Forecast Summary'!$C:$C, 'Analysis-School'!D$4,'Forecast Summary'!$D:$D, 'Analysis-School'!D$2)</f>
        <v>0</v>
      </c>
      <c r="E158" s="396">
        <f>SUMIFS('Forecast Summary'!$Q:$Q,'Forecast Summary'!$A:$A, 'Analysis-School'!$A158,'Forecast Summary'!$C:$C, 'Analysis-School'!E$4,'Forecast Summary'!$D:$D, 'Analysis-School'!E$2)</f>
        <v>8</v>
      </c>
      <c r="F158" s="396">
        <f>SUMIFS('Forecast Summary'!$Q:$Q,'Forecast Summary'!$A:$A, 'Analysis-School'!$A158,'Forecast Summary'!$C:$C, 'Analysis-School'!F$4,'Forecast Summary'!$D:$D, 'Analysis-School'!F$2)</f>
        <v>6</v>
      </c>
      <c r="G158" s="396">
        <f>SUMIFS('Forecast Summary'!$Q:$Q,'Forecast Summary'!$A:$A, 'Analysis-School'!$A158,'Forecast Summary'!$C:$C, 'Analysis-School'!G$4,'Forecast Summary'!$D:$D, 'Analysis-School'!G$2)</f>
        <v>2</v>
      </c>
      <c r="H158" s="396">
        <f>SUMIFS('Forecast Summary'!$Q:$Q,'Forecast Summary'!$A:$A, 'Analysis-School'!$A158,'Forecast Summary'!$C:$C, 'Analysis-School'!H$4,'Forecast Summary'!$D:$D, 'Analysis-School'!H$2)</f>
        <v>39</v>
      </c>
      <c r="I158" s="396">
        <v>40.947641800750013</v>
      </c>
      <c r="J158" s="396">
        <f>SUMIFS('Forecast Summary'!$Q:$Q,'Forecast Summary'!$A:$A, 'Analysis-School'!$A158,'Forecast Summary'!$C:$C, 'Analysis-School'!J$4,'Forecast Summary'!$D:$D, 'Analysis-School'!J$2)</f>
        <v>954</v>
      </c>
      <c r="K158" s="396">
        <v>45.042405980825016</v>
      </c>
      <c r="L158" s="397">
        <f>SUMIFS('Forecast Summary'!$Q:$Q,'Forecast Summary'!$A:$A, 'Analysis-School'!$A158,'Forecast Summary'!$C:$C, 'Analysis-School'!L$4,'Forecast Summary'!$D:$D, 'Analysis-School'!L$2)</f>
        <v>906.3</v>
      </c>
      <c r="M158" s="398">
        <f t="shared" si="55"/>
        <v>22.238461538461536</v>
      </c>
      <c r="O158" s="395" t="s">
        <v>1910</v>
      </c>
      <c r="P158" s="396">
        <f>SUMIFS('Forecast Summary'!$N:$N,'Forecast Summary'!$A:$A, 'Analysis-School'!$A158,'Forecast Summary'!$C:$C, 'Analysis-School'!P$4,'Forecast Summary'!$D:$D, 'Analysis-School'!P$2)</f>
        <v>0</v>
      </c>
      <c r="Q158" s="396">
        <f>SUMIFS('Forecast Summary'!$N:$N,'Forecast Summary'!$A:$A, 'Analysis-School'!$A158,'Forecast Summary'!$C:$C, 'Analysis-School'!Q$4,'Forecast Summary'!$D:$D, 'Analysis-School'!Q$2)</f>
        <v>0</v>
      </c>
      <c r="R158" s="396">
        <f>SUMIFS('Forecast Summary'!$N:$N,'Forecast Summary'!$A:$A, 'Analysis-School'!$A158,'Forecast Summary'!$C:$C, 'Analysis-School'!R$4,'Forecast Summary'!$D:$D, 'Analysis-School'!R$2)</f>
        <v>21</v>
      </c>
      <c r="S158" s="396">
        <f>SUMIFS('Forecast Summary'!$N:$N,'Forecast Summary'!$A:$A, 'Analysis-School'!$A158,'Forecast Summary'!$C:$C, 'Analysis-School'!S$4,'Forecast Summary'!$D:$D, 'Analysis-School'!S$2)</f>
        <v>22</v>
      </c>
      <c r="T158" s="396">
        <f>SUMIFS('Forecast Summary'!$N:$N,'Forecast Summary'!$A:$A, 'Analysis-School'!$A158,'Forecast Summary'!$C:$C, 'Analysis-School'!T$4,'Forecast Summary'!$D:$D, 'Analysis-School'!T$2)</f>
        <v>12</v>
      </c>
      <c r="U158" s="396">
        <f>SUMIFS('Forecast Summary'!$N:$N,'Forecast Summary'!$A:$A, 'Analysis-School'!$A158,'Forecast Summary'!$C:$C, 'Analysis-School'!U$4,'Forecast Summary'!$D:$D, 'Analysis-School'!U$2)</f>
        <v>0</v>
      </c>
      <c r="V158" s="396">
        <v>0</v>
      </c>
      <c r="W158" s="396">
        <f>SUMIFS('Forecast Summary'!$N:$N,'Forecast Summary'!$A:$A, 'Analysis-School'!$A158,'Forecast Summary'!$C:$C, 'Analysis-School'!W$4,'Forecast Summary'!$D:$D, 'Analysis-School'!W$2)</f>
        <v>47</v>
      </c>
      <c r="X158" s="396">
        <v>0</v>
      </c>
      <c r="Y158" s="397">
        <f>SUMIFS('Forecast Summary'!$N:$N,'Forecast Summary'!$A:$A, 'Analysis-School'!$A158,'Forecast Summary'!$C:$C, 'Analysis-School'!Y$4,'Forecast Summary'!$D:$D, 'Analysis-School'!Y$2)</f>
        <v>44.65</v>
      </c>
      <c r="Z158" s="398" t="str">
        <f>IFERROR(Y158/U158-1, "NA")</f>
        <v>NA</v>
      </c>
      <c r="AB158" s="395" t="s">
        <v>1910</v>
      </c>
      <c r="AC158" s="396">
        <f>SUMIFS('Forecast Summary'!$AO:$AO,'Forecast Summary'!$A:$A, 'Analysis-School'!$A158,'Forecast Summary'!$C:$C, 'Analysis-School'!AC$4,'Forecast Summary'!$D:$D, 'Analysis-School'!AC$2)</f>
        <v>0</v>
      </c>
      <c r="AD158" s="396">
        <f>SUMIFS('Forecast Summary'!$AO:$AO,'Forecast Summary'!$A:$A, 'Analysis-School'!$A158,'Forecast Summary'!$C:$C, 'Analysis-School'!AD$4,'Forecast Summary'!$D:$D, 'Analysis-School'!AD$2)</f>
        <v>0</v>
      </c>
      <c r="AE158" s="396">
        <f>SUMIFS('Forecast Summary'!$AO:$AO,'Forecast Summary'!$A:$A, 'Analysis-School'!$A158,'Forecast Summary'!$C:$C, 'Analysis-School'!AE$4,'Forecast Summary'!$D:$D, 'Analysis-School'!AE$2)</f>
        <v>0</v>
      </c>
      <c r="AF158" s="396">
        <f>SUMIFS('Forecast Summary'!$AO:$AO,'Forecast Summary'!$A:$A, 'Analysis-School'!$A158,'Forecast Summary'!$C:$C, 'Analysis-School'!AF$4,'Forecast Summary'!$D:$D, 'Analysis-School'!AF$2)</f>
        <v>0</v>
      </c>
      <c r="AG158" s="396">
        <f>SUMIFS('Forecast Summary'!$AO:$AO,'Forecast Summary'!$A:$A, 'Analysis-School'!$A158,'Forecast Summary'!$C:$C, 'Analysis-School'!AG$4,'Forecast Summary'!$D:$D, 'Analysis-School'!AG$2)</f>
        <v>0</v>
      </c>
      <c r="AH158" s="396">
        <f>SUMIFS('Forecast Summary'!$AO:$AO,'Forecast Summary'!$A:$A, 'Analysis-School'!$A158,'Forecast Summary'!$C:$C, 'Analysis-School'!AH$4,'Forecast Summary'!$D:$D, 'Analysis-School'!AH$2)</f>
        <v>0</v>
      </c>
      <c r="AI158" s="396">
        <v>0</v>
      </c>
      <c r="AJ158" s="396">
        <f>SUMIFS('Forecast Summary'!$AO:$AO,'Forecast Summary'!$A:$A, 'Analysis-School'!$A158,'Forecast Summary'!$C:$C, 'Analysis-School'!AJ$4,'Forecast Summary'!$D:$D, 'Analysis-School'!AJ$2)</f>
        <v>0</v>
      </c>
      <c r="AK158" s="396">
        <v>0</v>
      </c>
      <c r="AL158" s="397">
        <f>SUMIFS('Forecast Summary'!$AO:$AO,'Forecast Summary'!$A:$A, 'Analysis-School'!$A158,'Forecast Summary'!$C:$C, 'Analysis-School'!AL$4,'Forecast Summary'!$D:$D, 'Analysis-School'!AL$2)</f>
        <v>0</v>
      </c>
      <c r="AM158" s="398" t="str">
        <f t="shared" si="56"/>
        <v>NA</v>
      </c>
    </row>
    <row r="159" spans="1:39">
      <c r="A159" s="18" t="s">
        <v>135</v>
      </c>
      <c r="B159" s="390" t="s">
        <v>1911</v>
      </c>
      <c r="C159" s="391">
        <f>SUMIFS('Forecast Summary'!$Q:$Q,'Forecast Summary'!$A:$A, 'Analysis-School'!$A159,'Forecast Summary'!$C:$C, 'Analysis-School'!C$4,'Forecast Summary'!$D:$D, 'Analysis-School'!C$2)</f>
        <v>0</v>
      </c>
      <c r="D159" s="391">
        <f>SUMIFS('Forecast Summary'!$Q:$Q,'Forecast Summary'!$A:$A, 'Analysis-School'!$A159,'Forecast Summary'!$C:$C, 'Analysis-School'!D$4,'Forecast Summary'!$D:$D, 'Analysis-School'!D$2)</f>
        <v>0</v>
      </c>
      <c r="E159" s="391">
        <f>SUMIFS('Forecast Summary'!$Q:$Q,'Forecast Summary'!$A:$A, 'Analysis-School'!$A159,'Forecast Summary'!$C:$C, 'Analysis-School'!E$4,'Forecast Summary'!$D:$D, 'Analysis-School'!E$2)</f>
        <v>0</v>
      </c>
      <c r="F159" s="391">
        <f>SUMIFS('Forecast Summary'!$Q:$Q,'Forecast Summary'!$A:$A, 'Analysis-School'!$A159,'Forecast Summary'!$C:$C, 'Analysis-School'!F$4,'Forecast Summary'!$D:$D, 'Analysis-School'!F$2)</f>
        <v>9</v>
      </c>
      <c r="G159" s="391">
        <f>SUMIFS('Forecast Summary'!$Q:$Q,'Forecast Summary'!$A:$A, 'Analysis-School'!$A159,'Forecast Summary'!$C:$C, 'Analysis-School'!G$4,'Forecast Summary'!$D:$D, 'Analysis-School'!G$2)</f>
        <v>12</v>
      </c>
      <c r="H159" s="391">
        <f>SUMIFS('Forecast Summary'!$Q:$Q,'Forecast Summary'!$A:$A, 'Analysis-School'!$A159,'Forecast Summary'!$C:$C, 'Analysis-School'!H$4,'Forecast Summary'!$D:$D, 'Analysis-School'!H$2)</f>
        <v>7</v>
      </c>
      <c r="I159" s="391">
        <v>7.7000000000000011</v>
      </c>
      <c r="J159" s="391">
        <f>SUMIFS('Forecast Summary'!$Q:$Q,'Forecast Summary'!$A:$A, 'Analysis-School'!$A159,'Forecast Summary'!$C:$C, 'Analysis-School'!J$4,'Forecast Summary'!$D:$D, 'Analysis-School'!J$2)</f>
        <v>11</v>
      </c>
      <c r="K159" s="391">
        <v>8.4700000000000024</v>
      </c>
      <c r="L159" s="392">
        <f>SUMIFS('Forecast Summary'!$Q:$Q,'Forecast Summary'!$A:$A, 'Analysis-School'!$A159,'Forecast Summary'!$C:$C, 'Analysis-School'!L$4,'Forecast Summary'!$D:$D, 'Analysis-School'!L$2)</f>
        <v>10.45</v>
      </c>
      <c r="M159" s="393">
        <f t="shared" si="55"/>
        <v>0.49285714285714266</v>
      </c>
      <c r="O159" s="390" t="s">
        <v>1911</v>
      </c>
      <c r="P159" s="391">
        <f>SUMIFS('Forecast Summary'!$N:$N,'Forecast Summary'!$A:$A, 'Analysis-School'!$A159,'Forecast Summary'!$C:$C, 'Analysis-School'!P$4,'Forecast Summary'!$D:$D, 'Analysis-School'!P$2)</f>
        <v>0</v>
      </c>
      <c r="Q159" s="391">
        <f>SUMIFS('Forecast Summary'!$N:$N,'Forecast Summary'!$A:$A, 'Analysis-School'!$A159,'Forecast Summary'!$C:$C, 'Analysis-School'!Q$4,'Forecast Summary'!$D:$D, 'Analysis-School'!Q$2)</f>
        <v>0</v>
      </c>
      <c r="R159" s="391">
        <f>SUMIFS('Forecast Summary'!$N:$N,'Forecast Summary'!$A:$A, 'Analysis-School'!$A159,'Forecast Summary'!$C:$C, 'Analysis-School'!R$4,'Forecast Summary'!$D:$D, 'Analysis-School'!R$2)</f>
        <v>527</v>
      </c>
      <c r="S159" s="391">
        <f>SUMIFS('Forecast Summary'!$N:$N,'Forecast Summary'!$A:$A, 'Analysis-School'!$A159,'Forecast Summary'!$C:$C, 'Analysis-School'!S$4,'Forecast Summary'!$D:$D, 'Analysis-School'!S$2)</f>
        <v>829</v>
      </c>
      <c r="T159" s="391">
        <f>SUMIFS('Forecast Summary'!$N:$N,'Forecast Summary'!$A:$A, 'Analysis-School'!$A159,'Forecast Summary'!$C:$C, 'Analysis-School'!T$4,'Forecast Summary'!$D:$D, 'Analysis-School'!T$2)</f>
        <v>1008</v>
      </c>
      <c r="U159" s="391">
        <f>SUMIFS('Forecast Summary'!$N:$N,'Forecast Summary'!$A:$A, 'Analysis-School'!$A159,'Forecast Summary'!$C:$C, 'Analysis-School'!U$4,'Forecast Summary'!$D:$D, 'Analysis-School'!U$2)</f>
        <v>794</v>
      </c>
      <c r="V159" s="391">
        <v>873.40000000000009</v>
      </c>
      <c r="W159" s="391">
        <f>SUMIFS('Forecast Summary'!$N:$N,'Forecast Summary'!$A:$A, 'Analysis-School'!$A159,'Forecast Summary'!$C:$C, 'Analysis-School'!W$4,'Forecast Summary'!$D:$D, 'Analysis-School'!W$2)</f>
        <v>556</v>
      </c>
      <c r="X159" s="391">
        <v>960.74000000000012</v>
      </c>
      <c r="Y159" s="392">
        <f>SUMIFS('Forecast Summary'!$N:$N,'Forecast Summary'!$A:$A, 'Analysis-School'!$A159,'Forecast Summary'!$C:$C, 'Analysis-School'!Y$4,'Forecast Summary'!$D:$D, 'Analysis-School'!Y$2)</f>
        <v>611.6</v>
      </c>
      <c r="Z159" s="393">
        <f t="shared" si="50"/>
        <v>-0.22972292191435761</v>
      </c>
      <c r="AB159" s="390" t="s">
        <v>1911</v>
      </c>
      <c r="AC159" s="391">
        <f>SUMIFS('Forecast Summary'!$AO:$AO,'Forecast Summary'!$A:$A, 'Analysis-School'!$A159,'Forecast Summary'!$C:$C, 'Analysis-School'!AC$4,'Forecast Summary'!$D:$D, 'Analysis-School'!AC$2)</f>
        <v>3</v>
      </c>
      <c r="AD159" s="391">
        <f>SUMIFS('Forecast Summary'!$AO:$AO,'Forecast Summary'!$A:$A, 'Analysis-School'!$A159,'Forecast Summary'!$C:$C, 'Analysis-School'!AD$4,'Forecast Summary'!$D:$D, 'Analysis-School'!AD$2)</f>
        <v>1</v>
      </c>
      <c r="AE159" s="391">
        <f>SUMIFS('Forecast Summary'!$AO:$AO,'Forecast Summary'!$A:$A, 'Analysis-School'!$A159,'Forecast Summary'!$C:$C, 'Analysis-School'!AE$4,'Forecast Summary'!$D:$D, 'Analysis-School'!AE$2)</f>
        <v>1</v>
      </c>
      <c r="AF159" s="391">
        <f>SUMIFS('Forecast Summary'!$AO:$AO,'Forecast Summary'!$A:$A, 'Analysis-School'!$A159,'Forecast Summary'!$C:$C, 'Analysis-School'!AF$4,'Forecast Summary'!$D:$D, 'Analysis-School'!AF$2)</f>
        <v>3</v>
      </c>
      <c r="AG159" s="391">
        <f>SUMIFS('Forecast Summary'!$AO:$AO,'Forecast Summary'!$A:$A, 'Analysis-School'!$A159,'Forecast Summary'!$C:$C, 'Analysis-School'!AG$4,'Forecast Summary'!$D:$D, 'Analysis-School'!AG$2)</f>
        <v>0</v>
      </c>
      <c r="AH159" s="391">
        <f>SUMIFS('Forecast Summary'!$AO:$AO,'Forecast Summary'!$A:$A, 'Analysis-School'!$A159,'Forecast Summary'!$C:$C, 'Analysis-School'!AH$4,'Forecast Summary'!$D:$D, 'Analysis-School'!AH$2)</f>
        <v>0</v>
      </c>
      <c r="AI159" s="391">
        <v>0</v>
      </c>
      <c r="AJ159" s="391">
        <f>SUMIFS('Forecast Summary'!$AO:$AO,'Forecast Summary'!$A:$A, 'Analysis-School'!$A159,'Forecast Summary'!$C:$C, 'Analysis-School'!AJ$4,'Forecast Summary'!$D:$D, 'Analysis-School'!AJ$2)</f>
        <v>0</v>
      </c>
      <c r="AK159" s="391">
        <v>0</v>
      </c>
      <c r="AL159" s="391">
        <f>SUMIFS('Forecast Summary'!$AO:$AO,'Forecast Summary'!$A:$A, 'Analysis-School'!$A159,'Forecast Summary'!$C:$C, 'Analysis-School'!AL$4,'Forecast Summary'!$D:$D, 'Analysis-School'!AL$2)</f>
        <v>1</v>
      </c>
      <c r="AM159" s="493" t="str">
        <f t="shared" si="56"/>
        <v>NA</v>
      </c>
    </row>
    <row r="160" spans="1:39">
      <c r="A160" s="18" t="s">
        <v>137</v>
      </c>
      <c r="B160" s="395" t="s">
        <v>1912</v>
      </c>
      <c r="C160" s="396">
        <f>SUMIFS('Forecast Summary'!$Q:$Q,'Forecast Summary'!$A:$A, 'Analysis-School'!$A160,'Forecast Summary'!$C:$C, 'Analysis-School'!C$4,'Forecast Summary'!$D:$D, 'Analysis-School'!C$2)</f>
        <v>0</v>
      </c>
      <c r="D160" s="396">
        <f>SUMIFS('Forecast Summary'!$Q:$Q,'Forecast Summary'!$A:$A, 'Analysis-School'!$A160,'Forecast Summary'!$C:$C, 'Analysis-School'!D$4,'Forecast Summary'!$D:$D, 'Analysis-School'!D$2)</f>
        <v>0</v>
      </c>
      <c r="E160" s="396">
        <f>SUMIFS('Forecast Summary'!$Q:$Q,'Forecast Summary'!$A:$A, 'Analysis-School'!$A160,'Forecast Summary'!$C:$C, 'Analysis-School'!E$4,'Forecast Summary'!$D:$D, 'Analysis-School'!E$2)</f>
        <v>0</v>
      </c>
      <c r="F160" s="396">
        <f>SUMIFS('Forecast Summary'!$Q:$Q,'Forecast Summary'!$A:$A, 'Analysis-School'!$A160,'Forecast Summary'!$C:$C, 'Analysis-School'!F$4,'Forecast Summary'!$D:$D, 'Analysis-School'!F$2)</f>
        <v>0</v>
      </c>
      <c r="G160" s="396">
        <f>SUMIFS('Forecast Summary'!$Q:$Q,'Forecast Summary'!$A:$A, 'Analysis-School'!$A160,'Forecast Summary'!$C:$C, 'Analysis-School'!G$4,'Forecast Summary'!$D:$D, 'Analysis-School'!G$2)</f>
        <v>232</v>
      </c>
      <c r="H160" s="396">
        <f>SUMIFS('Forecast Summary'!$Q:$Q,'Forecast Summary'!$A:$A, 'Analysis-School'!$A160,'Forecast Summary'!$C:$C, 'Analysis-School'!H$4,'Forecast Summary'!$D:$D, 'Analysis-School'!H$2)</f>
        <v>174</v>
      </c>
      <c r="I160" s="396">
        <v>191.4</v>
      </c>
      <c r="J160" s="396">
        <f>SUMIFS('Forecast Summary'!$Q:$Q,'Forecast Summary'!$A:$A, 'Analysis-School'!$A160,'Forecast Summary'!$C:$C, 'Analysis-School'!J$4,'Forecast Summary'!$D:$D, 'Analysis-School'!J$2)</f>
        <v>314</v>
      </c>
      <c r="K160" s="396">
        <v>210.54000000000002</v>
      </c>
      <c r="L160" s="397">
        <f>SUMIFS('Forecast Summary'!$Q:$Q,'Forecast Summary'!$A:$A, 'Analysis-School'!$A160,'Forecast Summary'!$C:$C, 'Analysis-School'!L$4,'Forecast Summary'!$D:$D, 'Analysis-School'!L$2)</f>
        <v>298.3</v>
      </c>
      <c r="M160" s="398">
        <f t="shared" si="55"/>
        <v>0.71436781609195399</v>
      </c>
      <c r="O160" s="395" t="s">
        <v>1912</v>
      </c>
      <c r="P160" s="396">
        <f>SUMIFS('Forecast Summary'!$N:$N,'Forecast Summary'!$A:$A, 'Analysis-School'!$A160,'Forecast Summary'!$C:$C, 'Analysis-School'!P$4,'Forecast Summary'!$D:$D, 'Analysis-School'!P$2)</f>
        <v>0</v>
      </c>
      <c r="Q160" s="396">
        <f>SUMIFS('Forecast Summary'!$N:$N,'Forecast Summary'!$A:$A, 'Analysis-School'!$A160,'Forecast Summary'!$C:$C, 'Analysis-School'!Q$4,'Forecast Summary'!$D:$D, 'Analysis-School'!Q$2)</f>
        <v>0</v>
      </c>
      <c r="R160" s="396">
        <f>SUMIFS('Forecast Summary'!$N:$N,'Forecast Summary'!$A:$A, 'Analysis-School'!$A160,'Forecast Summary'!$C:$C, 'Analysis-School'!R$4,'Forecast Summary'!$D:$D, 'Analysis-School'!R$2)</f>
        <v>0</v>
      </c>
      <c r="S160" s="396">
        <f>SUMIFS('Forecast Summary'!$N:$N,'Forecast Summary'!$A:$A, 'Analysis-School'!$A160,'Forecast Summary'!$C:$C, 'Analysis-School'!S$4,'Forecast Summary'!$D:$D, 'Analysis-School'!S$2)</f>
        <v>0</v>
      </c>
      <c r="T160" s="396">
        <f>SUMIFS('Forecast Summary'!$N:$N,'Forecast Summary'!$A:$A, 'Analysis-School'!$A160,'Forecast Summary'!$C:$C, 'Analysis-School'!T$4,'Forecast Summary'!$D:$D, 'Analysis-School'!T$2)</f>
        <v>244</v>
      </c>
      <c r="U160" s="396">
        <f>SUMIFS('Forecast Summary'!$N:$N,'Forecast Summary'!$A:$A, 'Analysis-School'!$A160,'Forecast Summary'!$C:$C, 'Analysis-School'!U$4,'Forecast Summary'!$D:$D, 'Analysis-School'!U$2)</f>
        <v>160</v>
      </c>
      <c r="V160" s="396">
        <v>176</v>
      </c>
      <c r="W160" s="396">
        <f>SUMIFS('Forecast Summary'!$N:$N,'Forecast Summary'!$A:$A, 'Analysis-School'!$A160,'Forecast Summary'!$C:$C, 'Analysis-School'!W$4,'Forecast Summary'!$D:$D, 'Analysis-School'!W$2)</f>
        <v>237</v>
      </c>
      <c r="X160" s="396">
        <v>193.60000000000002</v>
      </c>
      <c r="Y160" s="397">
        <f>SUMIFS('Forecast Summary'!$N:$N,'Forecast Summary'!$A:$A, 'Analysis-School'!$A160,'Forecast Summary'!$C:$C, 'Analysis-School'!Y$4,'Forecast Summary'!$D:$D, 'Analysis-School'!Y$2)</f>
        <v>225.14999999999998</v>
      </c>
      <c r="Z160" s="398">
        <f t="shared" si="50"/>
        <v>0.40718749999999981</v>
      </c>
      <c r="AB160" s="395" t="s">
        <v>1912</v>
      </c>
      <c r="AC160" s="396">
        <f>SUMIFS('Forecast Summary'!$AO:$AO,'Forecast Summary'!$A:$A, 'Analysis-School'!$A160,'Forecast Summary'!$C:$C, 'Analysis-School'!AC$4,'Forecast Summary'!$D:$D, 'Analysis-School'!AC$2)</f>
        <v>0</v>
      </c>
      <c r="AD160" s="396">
        <f>SUMIFS('Forecast Summary'!$AO:$AO,'Forecast Summary'!$A:$A, 'Analysis-School'!$A160,'Forecast Summary'!$C:$C, 'Analysis-School'!AD$4,'Forecast Summary'!$D:$D, 'Analysis-School'!AD$2)</f>
        <v>0</v>
      </c>
      <c r="AE160" s="396">
        <f>SUMIFS('Forecast Summary'!$AO:$AO,'Forecast Summary'!$A:$A, 'Analysis-School'!$A160,'Forecast Summary'!$C:$C, 'Analysis-School'!AE$4,'Forecast Summary'!$D:$D, 'Analysis-School'!AE$2)</f>
        <v>0</v>
      </c>
      <c r="AF160" s="396">
        <f>SUMIFS('Forecast Summary'!$AO:$AO,'Forecast Summary'!$A:$A, 'Analysis-School'!$A160,'Forecast Summary'!$C:$C, 'Analysis-School'!AF$4,'Forecast Summary'!$D:$D, 'Analysis-School'!AF$2)</f>
        <v>0</v>
      </c>
      <c r="AG160" s="396">
        <f>SUMIFS('Forecast Summary'!$AO:$AO,'Forecast Summary'!$A:$A, 'Analysis-School'!$A160,'Forecast Summary'!$C:$C, 'Analysis-School'!AG$4,'Forecast Summary'!$D:$D, 'Analysis-School'!AG$2)</f>
        <v>0</v>
      </c>
      <c r="AH160" s="396">
        <f>SUMIFS('Forecast Summary'!$AO:$AO,'Forecast Summary'!$A:$A, 'Analysis-School'!$A160,'Forecast Summary'!$C:$C, 'Analysis-School'!AH$4,'Forecast Summary'!$D:$D, 'Analysis-School'!AH$2)</f>
        <v>0</v>
      </c>
      <c r="AI160" s="396">
        <v>0</v>
      </c>
      <c r="AJ160" s="396">
        <f>SUMIFS('Forecast Summary'!$AO:$AO,'Forecast Summary'!$A:$A, 'Analysis-School'!$A160,'Forecast Summary'!$C:$C, 'Analysis-School'!AJ$4,'Forecast Summary'!$D:$D, 'Analysis-School'!AJ$2)</f>
        <v>0</v>
      </c>
      <c r="AK160" s="396">
        <v>0</v>
      </c>
      <c r="AL160" s="397">
        <f>SUMIFS('Forecast Summary'!$AO:$AO,'Forecast Summary'!$A:$A, 'Analysis-School'!$A160,'Forecast Summary'!$C:$C, 'Analysis-School'!AL$4,'Forecast Summary'!$D:$D, 'Analysis-School'!AL$2)</f>
        <v>0</v>
      </c>
      <c r="AM160" s="398" t="str">
        <f t="shared" si="56"/>
        <v>NA</v>
      </c>
    </row>
    <row r="161" spans="1:39">
      <c r="A161" s="18" t="s">
        <v>139</v>
      </c>
      <c r="B161" s="390" t="s">
        <v>1939</v>
      </c>
      <c r="C161" s="391">
        <f>SUMIFS('Forecast Summary'!$Q:$Q,'Forecast Summary'!$A:$A, 'Analysis-School'!$A161,'Forecast Summary'!$C:$C, 'Analysis-School'!C$4,'Forecast Summary'!$D:$D, 'Analysis-School'!C$2)</f>
        <v>0</v>
      </c>
      <c r="D161" s="391">
        <f>SUMIFS('Forecast Summary'!$Q:$Q,'Forecast Summary'!$A:$A, 'Analysis-School'!$A161,'Forecast Summary'!$C:$C, 'Analysis-School'!D$4,'Forecast Summary'!$D:$D, 'Analysis-School'!D$2)</f>
        <v>0</v>
      </c>
      <c r="E161" s="391">
        <f>SUMIFS('Forecast Summary'!$Q:$Q,'Forecast Summary'!$A:$A, 'Analysis-School'!$A161,'Forecast Summary'!$C:$C, 'Analysis-School'!E$4,'Forecast Summary'!$D:$D, 'Analysis-School'!E$2)</f>
        <v>97</v>
      </c>
      <c r="F161" s="391">
        <f>SUMIFS('Forecast Summary'!$Q:$Q,'Forecast Summary'!$A:$A, 'Analysis-School'!$A161,'Forecast Summary'!$C:$C, 'Analysis-School'!F$4,'Forecast Summary'!$D:$D, 'Analysis-School'!F$2)</f>
        <v>70</v>
      </c>
      <c r="G161" s="391">
        <f>SUMIFS('Forecast Summary'!$Q:$Q,'Forecast Summary'!$A:$A, 'Analysis-School'!$A161,'Forecast Summary'!$C:$C, 'Analysis-School'!G$4,'Forecast Summary'!$D:$D, 'Analysis-School'!G$2)</f>
        <v>75</v>
      </c>
      <c r="H161" s="391">
        <f>SUMIFS('Forecast Summary'!$Q:$Q,'Forecast Summary'!$A:$A, 'Analysis-School'!$A161,'Forecast Summary'!$C:$C, 'Analysis-School'!H$4,'Forecast Summary'!$D:$D, 'Analysis-School'!H$2)</f>
        <v>103</v>
      </c>
      <c r="I161" s="391">
        <v>99.367423657250043</v>
      </c>
      <c r="J161" s="391">
        <f>SUMIFS('Forecast Summary'!$Q:$Q,'Forecast Summary'!$A:$A, 'Analysis-School'!$A161,'Forecast Summary'!$C:$C, 'Analysis-School'!J$4,'Forecast Summary'!$D:$D, 'Analysis-School'!J$2)</f>
        <v>95</v>
      </c>
      <c r="K161" s="391">
        <v>102.57538712700007</v>
      </c>
      <c r="L161" s="392">
        <f>SUMIFS('Forecast Summary'!$Q:$Q,'Forecast Summary'!$A:$A, 'Analysis-School'!$A161,'Forecast Summary'!$C:$C, 'Analysis-School'!L$4,'Forecast Summary'!$D:$D, 'Analysis-School'!L$2)</f>
        <v>90.25</v>
      </c>
      <c r="M161" s="393">
        <f t="shared" si="55"/>
        <v>-0.12378640776699024</v>
      </c>
      <c r="O161" s="390" t="s">
        <v>1939</v>
      </c>
      <c r="P161" s="391">
        <f>SUMIFS('Forecast Summary'!$N:$N,'Forecast Summary'!$A:$A, 'Analysis-School'!$A161,'Forecast Summary'!$C:$C, 'Analysis-School'!P$4,'Forecast Summary'!$D:$D, 'Analysis-School'!P$2)</f>
        <v>0</v>
      </c>
      <c r="Q161" s="391">
        <f>SUMIFS('Forecast Summary'!$N:$N,'Forecast Summary'!$A:$A, 'Analysis-School'!$A161,'Forecast Summary'!$C:$C, 'Analysis-School'!Q$4,'Forecast Summary'!$D:$D, 'Analysis-School'!Q$2)</f>
        <v>0</v>
      </c>
      <c r="R161" s="391">
        <f>SUMIFS('Forecast Summary'!$N:$N,'Forecast Summary'!$A:$A, 'Analysis-School'!$A161,'Forecast Summary'!$C:$C, 'Analysis-School'!R$4,'Forecast Summary'!$D:$D, 'Analysis-School'!R$2)</f>
        <v>112</v>
      </c>
      <c r="S161" s="391">
        <f>SUMIFS('Forecast Summary'!$N:$N,'Forecast Summary'!$A:$A, 'Analysis-School'!$A161,'Forecast Summary'!$C:$C, 'Analysis-School'!S$4,'Forecast Summary'!$D:$D, 'Analysis-School'!S$2)</f>
        <v>130</v>
      </c>
      <c r="T161" s="391">
        <f>SUMIFS('Forecast Summary'!$N:$N,'Forecast Summary'!$A:$A, 'Analysis-School'!$A161,'Forecast Summary'!$C:$C, 'Analysis-School'!T$4,'Forecast Summary'!$D:$D, 'Analysis-School'!T$2)</f>
        <v>125</v>
      </c>
      <c r="U161" s="391">
        <f>SUMIFS('Forecast Summary'!$N:$N,'Forecast Summary'!$A:$A, 'Analysis-School'!$A161,'Forecast Summary'!$C:$C, 'Analysis-School'!U$4,'Forecast Summary'!$D:$D, 'Analysis-School'!U$2)</f>
        <v>325</v>
      </c>
      <c r="V161" s="391">
        <v>354.43593219160726</v>
      </c>
      <c r="W161" s="391">
        <f>SUMIFS('Forecast Summary'!$N:$N,'Forecast Summary'!$A:$A, 'Analysis-School'!$A161,'Forecast Summary'!$C:$C, 'Analysis-School'!W$4,'Forecast Summary'!$D:$D, 'Analysis-School'!W$2)</f>
        <v>396</v>
      </c>
      <c r="X161" s="391">
        <v>389.879525410768</v>
      </c>
      <c r="Y161" s="392">
        <f>SUMIFS('Forecast Summary'!$N:$N,'Forecast Summary'!$A:$A, 'Analysis-School'!$A161,'Forecast Summary'!$C:$C, 'Analysis-School'!Y$4,'Forecast Summary'!$D:$D, 'Analysis-School'!Y$2)</f>
        <v>396</v>
      </c>
      <c r="Z161" s="393">
        <f t="shared" si="50"/>
        <v>0.21846153846153848</v>
      </c>
      <c r="AB161" s="390" t="s">
        <v>1939</v>
      </c>
      <c r="AC161" s="391">
        <f>SUMIFS('Forecast Summary'!$AO:$AO,'Forecast Summary'!$A:$A, 'Analysis-School'!$A161,'Forecast Summary'!$C:$C, 'Analysis-School'!AC$4,'Forecast Summary'!$D:$D, 'Analysis-School'!AC$2)</f>
        <v>0</v>
      </c>
      <c r="AD161" s="391">
        <f>SUMIFS('Forecast Summary'!$AO:$AO,'Forecast Summary'!$A:$A, 'Analysis-School'!$A161,'Forecast Summary'!$C:$C, 'Analysis-School'!AD$4,'Forecast Summary'!$D:$D, 'Analysis-School'!AD$2)</f>
        <v>0</v>
      </c>
      <c r="AE161" s="391">
        <f>SUMIFS('Forecast Summary'!$AO:$AO,'Forecast Summary'!$A:$A, 'Analysis-School'!$A161,'Forecast Summary'!$C:$C, 'Analysis-School'!AE$4,'Forecast Summary'!$D:$D, 'Analysis-School'!AE$2)</f>
        <v>0</v>
      </c>
      <c r="AF161" s="391">
        <f>SUMIFS('Forecast Summary'!$AO:$AO,'Forecast Summary'!$A:$A, 'Analysis-School'!$A161,'Forecast Summary'!$C:$C, 'Analysis-School'!AF$4,'Forecast Summary'!$D:$D, 'Analysis-School'!AF$2)</f>
        <v>0</v>
      </c>
      <c r="AG161" s="391">
        <f>SUMIFS('Forecast Summary'!$AO:$AO,'Forecast Summary'!$A:$A, 'Analysis-School'!$A161,'Forecast Summary'!$C:$C, 'Analysis-School'!AG$4,'Forecast Summary'!$D:$D, 'Analysis-School'!AG$2)</f>
        <v>0</v>
      </c>
      <c r="AH161" s="391">
        <f>SUMIFS('Forecast Summary'!$AO:$AO,'Forecast Summary'!$A:$A, 'Analysis-School'!$A161,'Forecast Summary'!$C:$C, 'Analysis-School'!AH$4,'Forecast Summary'!$D:$D, 'Analysis-School'!AH$2)</f>
        <v>0</v>
      </c>
      <c r="AI161" s="391">
        <v>0</v>
      </c>
      <c r="AJ161" s="391">
        <f>SUMIFS('Forecast Summary'!$AO:$AO,'Forecast Summary'!$A:$A, 'Analysis-School'!$A161,'Forecast Summary'!$C:$C, 'Analysis-School'!AJ$4,'Forecast Summary'!$D:$D, 'Analysis-School'!AJ$2)</f>
        <v>0</v>
      </c>
      <c r="AK161" s="391">
        <v>0</v>
      </c>
      <c r="AL161" s="392">
        <f>SUMIFS('Forecast Summary'!$AO:$AO,'Forecast Summary'!$A:$A, 'Analysis-School'!$A161,'Forecast Summary'!$C:$C, 'Analysis-School'!AL$4,'Forecast Summary'!$D:$D, 'Analysis-School'!AL$2)</f>
        <v>0</v>
      </c>
      <c r="AM161" s="393" t="str">
        <f t="shared" si="56"/>
        <v>NA</v>
      </c>
    </row>
    <row r="162" spans="1:39">
      <c r="A162" s="18" t="s">
        <v>141</v>
      </c>
      <c r="B162" s="395" t="s">
        <v>1913</v>
      </c>
      <c r="C162" s="396">
        <f>SUMIFS('Forecast Summary'!$Q:$Q,'Forecast Summary'!$A:$A, 'Analysis-School'!$A162,'Forecast Summary'!$C:$C, 'Analysis-School'!C$4,'Forecast Summary'!$D:$D, 'Analysis-School'!C$2)</f>
        <v>0</v>
      </c>
      <c r="D162" s="396">
        <f>SUMIFS('Forecast Summary'!$Q:$Q,'Forecast Summary'!$A:$A, 'Analysis-School'!$A162,'Forecast Summary'!$C:$C, 'Analysis-School'!D$4,'Forecast Summary'!$D:$D, 'Analysis-School'!D$2)</f>
        <v>0</v>
      </c>
      <c r="E162" s="396">
        <f>SUMIFS('Forecast Summary'!$Q:$Q,'Forecast Summary'!$A:$A, 'Analysis-School'!$A162,'Forecast Summary'!$C:$C, 'Analysis-School'!E$4,'Forecast Summary'!$D:$D, 'Analysis-School'!E$2)</f>
        <v>0</v>
      </c>
      <c r="F162" s="396">
        <f>SUMIFS('Forecast Summary'!$Q:$Q,'Forecast Summary'!$A:$A, 'Analysis-School'!$A162,'Forecast Summary'!$C:$C, 'Analysis-School'!F$4,'Forecast Summary'!$D:$D, 'Analysis-School'!F$2)</f>
        <v>5</v>
      </c>
      <c r="G162" s="396">
        <f>SUMIFS('Forecast Summary'!$Q:$Q,'Forecast Summary'!$A:$A, 'Analysis-School'!$A162,'Forecast Summary'!$C:$C, 'Analysis-School'!G$4,'Forecast Summary'!$D:$D, 'Analysis-School'!G$2)</f>
        <v>39</v>
      </c>
      <c r="H162" s="396">
        <f>SUMIFS('Forecast Summary'!$Q:$Q,'Forecast Summary'!$A:$A, 'Analysis-School'!$A162,'Forecast Summary'!$C:$C, 'Analysis-School'!H$4,'Forecast Summary'!$D:$D, 'Analysis-School'!H$2)</f>
        <v>59</v>
      </c>
      <c r="I162" s="396">
        <v>64.900000000000006</v>
      </c>
      <c r="J162" s="396">
        <f>SUMIFS('Forecast Summary'!$Q:$Q,'Forecast Summary'!$A:$A, 'Analysis-School'!$A162,'Forecast Summary'!$C:$C, 'Analysis-School'!J$4,'Forecast Summary'!$D:$D, 'Analysis-School'!J$2)</f>
        <v>53</v>
      </c>
      <c r="K162" s="396">
        <v>71.390000000000015</v>
      </c>
      <c r="L162" s="397">
        <f>SUMIFS('Forecast Summary'!$Q:$Q,'Forecast Summary'!$A:$A, 'Analysis-School'!$A162,'Forecast Summary'!$C:$C, 'Analysis-School'!L$4,'Forecast Summary'!$D:$D, 'Analysis-School'!L$2)</f>
        <v>53</v>
      </c>
      <c r="M162" s="398">
        <f t="shared" si="55"/>
        <v>-0.10169491525423724</v>
      </c>
      <c r="O162" s="395" t="s">
        <v>1913</v>
      </c>
      <c r="P162" s="396">
        <f>SUMIFS('Forecast Summary'!$N:$N,'Forecast Summary'!$A:$A, 'Analysis-School'!$A162,'Forecast Summary'!$C:$C, 'Analysis-School'!P$4,'Forecast Summary'!$D:$D, 'Analysis-School'!P$2)</f>
        <v>0</v>
      </c>
      <c r="Q162" s="396">
        <f>SUMIFS('Forecast Summary'!$N:$N,'Forecast Summary'!$A:$A, 'Analysis-School'!$A162,'Forecast Summary'!$C:$C, 'Analysis-School'!Q$4,'Forecast Summary'!$D:$D, 'Analysis-School'!Q$2)</f>
        <v>0</v>
      </c>
      <c r="R162" s="396">
        <f>SUMIFS('Forecast Summary'!$N:$N,'Forecast Summary'!$A:$A, 'Analysis-School'!$A162,'Forecast Summary'!$C:$C, 'Analysis-School'!R$4,'Forecast Summary'!$D:$D, 'Analysis-School'!R$2)</f>
        <v>238</v>
      </c>
      <c r="S162" s="396">
        <f>SUMIFS('Forecast Summary'!$N:$N,'Forecast Summary'!$A:$A, 'Analysis-School'!$A162,'Forecast Summary'!$C:$C, 'Analysis-School'!S$4,'Forecast Summary'!$D:$D, 'Analysis-School'!S$2)</f>
        <v>150</v>
      </c>
      <c r="T162" s="396">
        <f>SUMIFS('Forecast Summary'!$N:$N,'Forecast Summary'!$A:$A, 'Analysis-School'!$A162,'Forecast Summary'!$C:$C, 'Analysis-School'!T$4,'Forecast Summary'!$D:$D, 'Analysis-School'!T$2)</f>
        <v>89</v>
      </c>
      <c r="U162" s="396">
        <f>SUMIFS('Forecast Summary'!$N:$N,'Forecast Summary'!$A:$A, 'Analysis-School'!$A162,'Forecast Summary'!$C:$C, 'Analysis-School'!U$4,'Forecast Summary'!$D:$D, 'Analysis-School'!U$2)</f>
        <v>186</v>
      </c>
      <c r="V162" s="396">
        <v>176.7</v>
      </c>
      <c r="W162" s="396">
        <f>SUMIFS('Forecast Summary'!$N:$N,'Forecast Summary'!$A:$A, 'Analysis-School'!$A162,'Forecast Summary'!$C:$C, 'Analysis-School'!W$4,'Forecast Summary'!$D:$D, 'Analysis-School'!W$2)</f>
        <v>226</v>
      </c>
      <c r="X162" s="396">
        <v>167.86499999999998</v>
      </c>
      <c r="Y162" s="397">
        <f>SUMIFS('Forecast Summary'!$N:$N,'Forecast Summary'!$A:$A, 'Analysis-School'!$A162,'Forecast Summary'!$C:$C, 'Analysis-School'!Y$4,'Forecast Summary'!$D:$D, 'Analysis-School'!Y$2)</f>
        <v>214.7</v>
      </c>
      <c r="Z162" s="398">
        <f t="shared" si="50"/>
        <v>0.1543010752688172</v>
      </c>
      <c r="AB162" s="395" t="s">
        <v>1913</v>
      </c>
      <c r="AC162" s="396">
        <f>SUMIFS('Forecast Summary'!$AO:$AO,'Forecast Summary'!$A:$A, 'Analysis-School'!$A162,'Forecast Summary'!$C:$C, 'Analysis-School'!AC$4,'Forecast Summary'!$D:$D, 'Analysis-School'!AC$2)</f>
        <v>0</v>
      </c>
      <c r="AD162" s="396">
        <f>SUMIFS('Forecast Summary'!$AO:$AO,'Forecast Summary'!$A:$A, 'Analysis-School'!$A162,'Forecast Summary'!$C:$C, 'Analysis-School'!AD$4,'Forecast Summary'!$D:$D, 'Analysis-School'!AD$2)</f>
        <v>0</v>
      </c>
      <c r="AE162" s="396">
        <f>SUMIFS('Forecast Summary'!$AO:$AO,'Forecast Summary'!$A:$A, 'Analysis-School'!$A162,'Forecast Summary'!$C:$C, 'Analysis-School'!AE$4,'Forecast Summary'!$D:$D, 'Analysis-School'!AE$2)</f>
        <v>0</v>
      </c>
      <c r="AF162" s="396">
        <f>SUMIFS('Forecast Summary'!$AO:$AO,'Forecast Summary'!$A:$A, 'Analysis-School'!$A162,'Forecast Summary'!$C:$C, 'Analysis-School'!AF$4,'Forecast Summary'!$D:$D, 'Analysis-School'!AF$2)</f>
        <v>0</v>
      </c>
      <c r="AG162" s="396">
        <f>SUMIFS('Forecast Summary'!$AO:$AO,'Forecast Summary'!$A:$A, 'Analysis-School'!$A162,'Forecast Summary'!$C:$C, 'Analysis-School'!AG$4,'Forecast Summary'!$D:$D, 'Analysis-School'!AG$2)</f>
        <v>0</v>
      </c>
      <c r="AH162" s="396">
        <f>SUMIFS('Forecast Summary'!$AO:$AO,'Forecast Summary'!$A:$A, 'Analysis-School'!$A162,'Forecast Summary'!$C:$C, 'Analysis-School'!AH$4,'Forecast Summary'!$D:$D, 'Analysis-School'!AH$2)</f>
        <v>0</v>
      </c>
      <c r="AI162" s="396">
        <v>0</v>
      </c>
      <c r="AJ162" s="396">
        <f>SUMIFS('Forecast Summary'!$AO:$AO,'Forecast Summary'!$A:$A, 'Analysis-School'!$A162,'Forecast Summary'!$C:$C, 'Analysis-School'!AJ$4,'Forecast Summary'!$D:$D, 'Analysis-School'!AJ$2)</f>
        <v>0</v>
      </c>
      <c r="AK162" s="396">
        <v>0</v>
      </c>
      <c r="AL162" s="397">
        <f>SUMIFS('Forecast Summary'!$AO:$AO,'Forecast Summary'!$A:$A, 'Analysis-School'!$A162,'Forecast Summary'!$C:$C, 'Analysis-School'!AL$4,'Forecast Summary'!$D:$D, 'Analysis-School'!AL$2)</f>
        <v>0</v>
      </c>
      <c r="AM162" s="398" t="str">
        <f t="shared" si="56"/>
        <v>NA</v>
      </c>
    </row>
    <row r="163" spans="1:39">
      <c r="A163" s="18" t="s">
        <v>143</v>
      </c>
      <c r="B163" s="390" t="s">
        <v>1914</v>
      </c>
      <c r="C163" s="391">
        <f>SUMIFS('Forecast Summary'!$Q:$Q,'Forecast Summary'!$A:$A, 'Analysis-School'!$A163,'Forecast Summary'!$C:$C, 'Analysis-School'!C$4,'Forecast Summary'!$D:$D, 'Analysis-School'!C$2)</f>
        <v>0</v>
      </c>
      <c r="D163" s="391">
        <f>SUMIFS('Forecast Summary'!$Q:$Q,'Forecast Summary'!$A:$A, 'Analysis-School'!$A163,'Forecast Summary'!$C:$C, 'Analysis-School'!D$4,'Forecast Summary'!$D:$D, 'Analysis-School'!D$2)</f>
        <v>0</v>
      </c>
      <c r="E163" s="391">
        <f>SUMIFS('Forecast Summary'!$Q:$Q,'Forecast Summary'!$A:$A, 'Analysis-School'!$A163,'Forecast Summary'!$C:$C, 'Analysis-School'!E$4,'Forecast Summary'!$D:$D, 'Analysis-School'!E$2)</f>
        <v>19</v>
      </c>
      <c r="F163" s="391">
        <f>SUMIFS('Forecast Summary'!$Q:$Q,'Forecast Summary'!$A:$A, 'Analysis-School'!$A163,'Forecast Summary'!$C:$C, 'Analysis-School'!F$4,'Forecast Summary'!$D:$D, 'Analysis-School'!F$2)</f>
        <v>42</v>
      </c>
      <c r="G163" s="391">
        <f>SUMIFS('Forecast Summary'!$Q:$Q,'Forecast Summary'!$A:$A, 'Analysis-School'!$A163,'Forecast Summary'!$C:$C, 'Analysis-School'!G$4,'Forecast Summary'!$D:$D, 'Analysis-School'!G$2)</f>
        <v>51</v>
      </c>
      <c r="H163" s="391">
        <f>SUMIFS('Forecast Summary'!$Q:$Q,'Forecast Summary'!$A:$A, 'Analysis-School'!$A163,'Forecast Summary'!$C:$C, 'Analysis-School'!H$4,'Forecast Summary'!$D:$D, 'Analysis-School'!H$2)</f>
        <v>268</v>
      </c>
      <c r="I163" s="391">
        <v>294.8</v>
      </c>
      <c r="J163" s="391">
        <f>SUMIFS('Forecast Summary'!$Q:$Q,'Forecast Summary'!$A:$A, 'Analysis-School'!$A163,'Forecast Summary'!$C:$C, 'Analysis-School'!J$4,'Forecast Summary'!$D:$D, 'Analysis-School'!J$2)</f>
        <v>259</v>
      </c>
      <c r="K163" s="391">
        <v>324.28000000000003</v>
      </c>
      <c r="L163" s="392">
        <f>SUMIFS('Forecast Summary'!$Q:$Q,'Forecast Summary'!$A:$A, 'Analysis-School'!$A163,'Forecast Summary'!$C:$C, 'Analysis-School'!L$4,'Forecast Summary'!$D:$D, 'Analysis-School'!L$2)</f>
        <v>259</v>
      </c>
      <c r="M163" s="393">
        <f t="shared" si="55"/>
        <v>-3.3582089552238847E-2</v>
      </c>
      <c r="O163" s="390" t="s">
        <v>1914</v>
      </c>
      <c r="P163" s="391">
        <f>SUMIFS('Forecast Summary'!$N:$N,'Forecast Summary'!$A:$A, 'Analysis-School'!$A163,'Forecast Summary'!$C:$C, 'Analysis-School'!P$4,'Forecast Summary'!$D:$D, 'Analysis-School'!P$2)</f>
        <v>0</v>
      </c>
      <c r="Q163" s="391">
        <f>SUMIFS('Forecast Summary'!$N:$N,'Forecast Summary'!$A:$A, 'Analysis-School'!$A163,'Forecast Summary'!$C:$C, 'Analysis-School'!Q$4,'Forecast Summary'!$D:$D, 'Analysis-School'!Q$2)</f>
        <v>0</v>
      </c>
      <c r="R163" s="391">
        <f>SUMIFS('Forecast Summary'!$N:$N,'Forecast Summary'!$A:$A, 'Analysis-School'!$A163,'Forecast Summary'!$C:$C, 'Analysis-School'!R$4,'Forecast Summary'!$D:$D, 'Analysis-School'!R$2)</f>
        <v>17</v>
      </c>
      <c r="S163" s="391">
        <f>SUMIFS('Forecast Summary'!$N:$N,'Forecast Summary'!$A:$A, 'Analysis-School'!$A163,'Forecast Summary'!$C:$C, 'Analysis-School'!S$4,'Forecast Summary'!$D:$D, 'Analysis-School'!S$2)</f>
        <v>17</v>
      </c>
      <c r="T163" s="391">
        <f>SUMIFS('Forecast Summary'!$N:$N,'Forecast Summary'!$A:$A, 'Analysis-School'!$A163,'Forecast Summary'!$C:$C, 'Analysis-School'!T$4,'Forecast Summary'!$D:$D, 'Analysis-School'!T$2)</f>
        <v>13</v>
      </c>
      <c r="U163" s="391">
        <f>SUMIFS('Forecast Summary'!$N:$N,'Forecast Summary'!$A:$A, 'Analysis-School'!$A163,'Forecast Summary'!$C:$C, 'Analysis-School'!U$4,'Forecast Summary'!$D:$D, 'Analysis-School'!U$2)</f>
        <v>17</v>
      </c>
      <c r="V163" s="391">
        <v>16.149999999999999</v>
      </c>
      <c r="W163" s="391">
        <f>SUMIFS('Forecast Summary'!$N:$N,'Forecast Summary'!$A:$A, 'Analysis-School'!$A163,'Forecast Summary'!$C:$C, 'Analysis-School'!W$4,'Forecast Summary'!$D:$D, 'Analysis-School'!W$2)</f>
        <v>0</v>
      </c>
      <c r="X163" s="391">
        <v>15.559460867428561</v>
      </c>
      <c r="Y163" s="392">
        <f>SUMIFS('Forecast Summary'!$N:$N,'Forecast Summary'!$A:$A, 'Analysis-School'!$A163,'Forecast Summary'!$C:$C, 'Analysis-School'!Y$4,'Forecast Summary'!$D:$D, 'Analysis-School'!Y$2)</f>
        <v>13</v>
      </c>
      <c r="Z163" s="393">
        <f t="shared" si="50"/>
        <v>-0.23529411764705888</v>
      </c>
      <c r="AB163" s="390" t="s">
        <v>1914</v>
      </c>
      <c r="AC163" s="391">
        <f>SUMIFS('Forecast Summary'!$AO:$AO,'Forecast Summary'!$A:$A, 'Analysis-School'!$A163,'Forecast Summary'!$C:$C, 'Analysis-School'!AC$4,'Forecast Summary'!$D:$D, 'Analysis-School'!AC$2)</f>
        <v>0</v>
      </c>
      <c r="AD163" s="391">
        <f>SUMIFS('Forecast Summary'!$AO:$AO,'Forecast Summary'!$A:$A, 'Analysis-School'!$A163,'Forecast Summary'!$C:$C, 'Analysis-School'!AD$4,'Forecast Summary'!$D:$D, 'Analysis-School'!AD$2)</f>
        <v>0</v>
      </c>
      <c r="AE163" s="391">
        <f>SUMIFS('Forecast Summary'!$AO:$AO,'Forecast Summary'!$A:$A, 'Analysis-School'!$A163,'Forecast Summary'!$C:$C, 'Analysis-School'!AE$4,'Forecast Summary'!$D:$D, 'Analysis-School'!AE$2)</f>
        <v>0</v>
      </c>
      <c r="AF163" s="391">
        <f>SUMIFS('Forecast Summary'!$AO:$AO,'Forecast Summary'!$A:$A, 'Analysis-School'!$A163,'Forecast Summary'!$C:$C, 'Analysis-School'!AF$4,'Forecast Summary'!$D:$D, 'Analysis-School'!AF$2)</f>
        <v>0</v>
      </c>
      <c r="AG163" s="391">
        <f>SUMIFS('Forecast Summary'!$AO:$AO,'Forecast Summary'!$A:$A, 'Analysis-School'!$A163,'Forecast Summary'!$C:$C, 'Analysis-School'!AG$4,'Forecast Summary'!$D:$D, 'Analysis-School'!AG$2)</f>
        <v>0</v>
      </c>
      <c r="AH163" s="391">
        <f>SUMIFS('Forecast Summary'!$AO:$AO,'Forecast Summary'!$A:$A, 'Analysis-School'!$A163,'Forecast Summary'!$C:$C, 'Analysis-School'!AH$4,'Forecast Summary'!$D:$D, 'Analysis-School'!AH$2)</f>
        <v>0</v>
      </c>
      <c r="AI163" s="391">
        <v>0</v>
      </c>
      <c r="AJ163" s="391">
        <f>SUMIFS('Forecast Summary'!$AO:$AO,'Forecast Summary'!$A:$A, 'Analysis-School'!$A163,'Forecast Summary'!$C:$C, 'Analysis-School'!AJ$4,'Forecast Summary'!$D:$D, 'Analysis-School'!AJ$2)</f>
        <v>0</v>
      </c>
      <c r="AK163" s="391">
        <v>0</v>
      </c>
      <c r="AL163" s="392">
        <f>SUMIFS('Forecast Summary'!$AO:$AO,'Forecast Summary'!$A:$A, 'Analysis-School'!$A163,'Forecast Summary'!$C:$C, 'Analysis-School'!AL$4,'Forecast Summary'!$D:$D, 'Analysis-School'!AL$2)</f>
        <v>0</v>
      </c>
      <c r="AM163" s="393" t="str">
        <f t="shared" si="56"/>
        <v>NA</v>
      </c>
    </row>
    <row r="164" spans="1:39">
      <c r="A164" s="18" t="s">
        <v>145</v>
      </c>
      <c r="B164" s="395" t="s">
        <v>1772</v>
      </c>
      <c r="C164" s="396">
        <f>SUMIFS('Forecast Summary'!$Q:$Q,'Forecast Summary'!$A:$A, 'Analysis-School'!$A164,'Forecast Summary'!$C:$C, 'Analysis-School'!C$4,'Forecast Summary'!$D:$D, 'Analysis-School'!C$2)</f>
        <v>0</v>
      </c>
      <c r="D164" s="396">
        <f>SUMIFS('Forecast Summary'!$Q:$Q,'Forecast Summary'!$A:$A, 'Analysis-School'!$A164,'Forecast Summary'!$C:$C, 'Analysis-School'!D$4,'Forecast Summary'!$D:$D, 'Analysis-School'!D$2)</f>
        <v>0</v>
      </c>
      <c r="E164" s="396">
        <f>SUMIFS('Forecast Summary'!$Q:$Q,'Forecast Summary'!$A:$A, 'Analysis-School'!$A164,'Forecast Summary'!$C:$C, 'Analysis-School'!E$4,'Forecast Summary'!$D:$D, 'Analysis-School'!E$2)</f>
        <v>7</v>
      </c>
      <c r="F164" s="396">
        <f>SUMIFS('Forecast Summary'!$Q:$Q,'Forecast Summary'!$A:$A, 'Analysis-School'!$A164,'Forecast Summary'!$C:$C, 'Analysis-School'!F$4,'Forecast Summary'!$D:$D, 'Analysis-School'!F$2)</f>
        <v>0</v>
      </c>
      <c r="G164" s="396">
        <f>SUMIFS('Forecast Summary'!$Q:$Q,'Forecast Summary'!$A:$A, 'Analysis-School'!$A164,'Forecast Summary'!$C:$C, 'Analysis-School'!G$4,'Forecast Summary'!$D:$D, 'Analysis-School'!G$2)</f>
        <v>0</v>
      </c>
      <c r="H164" s="396">
        <f>SUMIFS('Forecast Summary'!$Q:$Q,'Forecast Summary'!$A:$A, 'Analysis-School'!$A164,'Forecast Summary'!$C:$C, 'Analysis-School'!H$4,'Forecast Summary'!$D:$D, 'Analysis-School'!H$2)</f>
        <v>0</v>
      </c>
      <c r="I164" s="495">
        <v>0</v>
      </c>
      <c r="J164" s="495">
        <f>SUMIFS('Forecast Summary'!$Q:$Q,'Forecast Summary'!$A:$A, 'Analysis-School'!$A164,'Forecast Summary'!$C:$C, 'Analysis-School'!J$4,'Forecast Summary'!$D:$D, 'Analysis-School'!J$2)</f>
        <v>384</v>
      </c>
      <c r="K164" s="495">
        <v>0</v>
      </c>
      <c r="L164" s="498">
        <f>SUMIFS('Forecast Summary'!$Q:$Q,'Forecast Summary'!$A:$A, 'Analysis-School'!$A164,'Forecast Summary'!$C:$C, 'Analysis-School'!L$4,'Forecast Summary'!$D:$D, 'Analysis-School'!L$2)</f>
        <v>364.79999999999995</v>
      </c>
      <c r="M164" s="398" t="str">
        <f t="shared" si="55"/>
        <v>NA</v>
      </c>
      <c r="O164" s="395" t="s">
        <v>1772</v>
      </c>
      <c r="P164" s="396">
        <f>SUMIFS('Forecast Summary'!$N:$N,'Forecast Summary'!$A:$A, 'Analysis-School'!$A164,'Forecast Summary'!$C:$C, 'Analysis-School'!P$4,'Forecast Summary'!$D:$D, 'Analysis-School'!P$2)</f>
        <v>0</v>
      </c>
      <c r="Q164" s="396">
        <f>SUMIFS('Forecast Summary'!$N:$N,'Forecast Summary'!$A:$A, 'Analysis-School'!$A164,'Forecast Summary'!$C:$C, 'Analysis-School'!Q$4,'Forecast Summary'!$D:$D, 'Analysis-School'!Q$2)</f>
        <v>0</v>
      </c>
      <c r="R164" s="396">
        <f>SUMIFS('Forecast Summary'!$N:$N,'Forecast Summary'!$A:$A, 'Analysis-School'!$A164,'Forecast Summary'!$C:$C, 'Analysis-School'!R$4,'Forecast Summary'!$D:$D, 'Analysis-School'!R$2)</f>
        <v>166</v>
      </c>
      <c r="S164" s="396">
        <f>SUMIFS('Forecast Summary'!$N:$N,'Forecast Summary'!$A:$A, 'Analysis-School'!$A164,'Forecast Summary'!$C:$C, 'Analysis-School'!S$4,'Forecast Summary'!$D:$D, 'Analysis-School'!S$2)</f>
        <v>213</v>
      </c>
      <c r="T164" s="396">
        <f>SUMIFS('Forecast Summary'!$N:$N,'Forecast Summary'!$A:$A, 'Analysis-School'!$A164,'Forecast Summary'!$C:$C, 'Analysis-School'!T$4,'Forecast Summary'!$D:$D, 'Analysis-School'!T$2)</f>
        <v>245</v>
      </c>
      <c r="U164" s="396">
        <f>SUMIFS('Forecast Summary'!$N:$N,'Forecast Summary'!$A:$A, 'Analysis-School'!$A164,'Forecast Summary'!$C:$C, 'Analysis-School'!U$4,'Forecast Summary'!$D:$D, 'Analysis-School'!U$2)</f>
        <v>141</v>
      </c>
      <c r="V164" s="396">
        <v>155.10000000000002</v>
      </c>
      <c r="W164" s="396">
        <f>SUMIFS('Forecast Summary'!$N:$N,'Forecast Summary'!$A:$A, 'Analysis-School'!$A164,'Forecast Summary'!$C:$C, 'Analysis-School'!W$4,'Forecast Summary'!$D:$D, 'Analysis-School'!W$2)</f>
        <v>122</v>
      </c>
      <c r="X164" s="396">
        <v>153.75851728742856</v>
      </c>
      <c r="Y164" s="397">
        <f>SUMIFS('Forecast Summary'!$N:$N,'Forecast Summary'!$A:$A, 'Analysis-School'!$A164,'Forecast Summary'!$C:$C, 'Analysis-School'!Y$4,'Forecast Summary'!$D:$D, 'Analysis-School'!Y$2)</f>
        <v>134.20000000000002</v>
      </c>
      <c r="Z164" s="398">
        <f t="shared" si="50"/>
        <v>-4.8226950354609777E-2</v>
      </c>
      <c r="AB164" s="395" t="s">
        <v>1772</v>
      </c>
      <c r="AC164" s="396">
        <f>SUMIFS('Forecast Summary'!$AO:$AO,'Forecast Summary'!$A:$A, 'Analysis-School'!$A164,'Forecast Summary'!$C:$C, 'Analysis-School'!AC$4,'Forecast Summary'!$D:$D, 'Analysis-School'!AC$2)</f>
        <v>0</v>
      </c>
      <c r="AD164" s="396">
        <f>SUMIFS('Forecast Summary'!$AO:$AO,'Forecast Summary'!$A:$A, 'Analysis-School'!$A164,'Forecast Summary'!$C:$C, 'Analysis-School'!AD$4,'Forecast Summary'!$D:$D, 'Analysis-School'!AD$2)</f>
        <v>0</v>
      </c>
      <c r="AE164" s="396">
        <f>SUMIFS('Forecast Summary'!$AO:$AO,'Forecast Summary'!$A:$A, 'Analysis-School'!$A164,'Forecast Summary'!$C:$C, 'Analysis-School'!AE$4,'Forecast Summary'!$D:$D, 'Analysis-School'!AE$2)</f>
        <v>0</v>
      </c>
      <c r="AF164" s="396">
        <f>SUMIFS('Forecast Summary'!$AO:$AO,'Forecast Summary'!$A:$A, 'Analysis-School'!$A164,'Forecast Summary'!$C:$C, 'Analysis-School'!AF$4,'Forecast Summary'!$D:$D, 'Analysis-School'!AF$2)</f>
        <v>0</v>
      </c>
      <c r="AG164" s="396">
        <f>SUMIFS('Forecast Summary'!$AO:$AO,'Forecast Summary'!$A:$A, 'Analysis-School'!$A164,'Forecast Summary'!$C:$C, 'Analysis-School'!AG$4,'Forecast Summary'!$D:$D, 'Analysis-School'!AG$2)</f>
        <v>0</v>
      </c>
      <c r="AH164" s="396">
        <f>SUMIFS('Forecast Summary'!$AO:$AO,'Forecast Summary'!$A:$A, 'Analysis-School'!$A164,'Forecast Summary'!$C:$C, 'Analysis-School'!AH$4,'Forecast Summary'!$D:$D, 'Analysis-School'!AH$2)</f>
        <v>0</v>
      </c>
      <c r="AI164" s="396">
        <v>0</v>
      </c>
      <c r="AJ164" s="396">
        <f>SUMIFS('Forecast Summary'!$AO:$AO,'Forecast Summary'!$A:$A, 'Analysis-School'!$A164,'Forecast Summary'!$C:$C, 'Analysis-School'!AJ$4,'Forecast Summary'!$D:$D, 'Analysis-School'!AJ$2)</f>
        <v>0</v>
      </c>
      <c r="AK164" s="396">
        <v>0</v>
      </c>
      <c r="AL164" s="397">
        <f>SUMIFS('Forecast Summary'!$AO:$AO,'Forecast Summary'!$A:$A, 'Analysis-School'!$A164,'Forecast Summary'!$C:$C, 'Analysis-School'!AL$4,'Forecast Summary'!$D:$D, 'Analysis-School'!AL$2)</f>
        <v>0</v>
      </c>
      <c r="AM164" s="398" t="str">
        <f t="shared" si="56"/>
        <v>NA</v>
      </c>
    </row>
    <row r="165" spans="1:39" ht="15.75" thickBot="1">
      <c r="A165"/>
      <c r="B165" s="399" t="s">
        <v>2002</v>
      </c>
      <c r="C165" s="400">
        <f>SUM(C115:C164)</f>
        <v>0</v>
      </c>
      <c r="D165" s="400">
        <f t="shared" ref="D165" si="57">SUM(D115:D164)</f>
        <v>0</v>
      </c>
      <c r="E165" s="400">
        <f t="shared" ref="E165" si="58">SUM(E115:E164)</f>
        <v>6840</v>
      </c>
      <c r="F165" s="400">
        <f t="shared" ref="F165" si="59">SUM(F115:F164)</f>
        <v>6801</v>
      </c>
      <c r="G165" s="400">
        <f t="shared" ref="G165" si="60">SUM(G115:G164)</f>
        <v>9309</v>
      </c>
      <c r="H165" s="400">
        <f t="shared" ref="H165" si="61">SUM(H115:H164)</f>
        <v>8957</v>
      </c>
      <c r="I165" s="400">
        <v>9571.6273127019613</v>
      </c>
      <c r="J165" s="400">
        <f t="shared" ref="J165:K165" si="62">SUM(J115:J164)</f>
        <v>12574</v>
      </c>
      <c r="K165" s="400">
        <f t="shared" si="62"/>
        <v>10132.222480205706</v>
      </c>
      <c r="L165" s="400">
        <f t="shared" ref="L165" si="63">SUM(L115:L164)</f>
        <v>12649.800000000003</v>
      </c>
      <c r="M165" s="401">
        <f t="shared" ref="M165" si="64">(L165/H165-1)</f>
        <v>0.41228089762197206</v>
      </c>
      <c r="O165" s="399" t="s">
        <v>2002</v>
      </c>
      <c r="P165" s="400">
        <f>SUM(P115:P164)</f>
        <v>0</v>
      </c>
      <c r="Q165" s="400">
        <f t="shared" ref="Q165" si="65">SUM(Q115:Q164)</f>
        <v>0</v>
      </c>
      <c r="R165" s="400">
        <f t="shared" ref="R165" si="66">SUM(R115:R164)</f>
        <v>9869</v>
      </c>
      <c r="S165" s="400">
        <f t="shared" ref="S165" si="67">SUM(S115:S164)</f>
        <v>11314</v>
      </c>
      <c r="T165" s="400">
        <f t="shared" ref="T165" si="68">SUM(T115:T164)</f>
        <v>12806</v>
      </c>
      <c r="U165" s="400">
        <f t="shared" ref="U165" si="69">SUM(U115:U164)</f>
        <v>13346</v>
      </c>
      <c r="V165" s="400">
        <v>14333.986752180861</v>
      </c>
      <c r="W165" s="400">
        <f t="shared" ref="W165:X165" si="70">SUM(W115:W164)</f>
        <v>17244</v>
      </c>
      <c r="X165" s="400">
        <f t="shared" si="70"/>
        <v>15432.778884815762</v>
      </c>
      <c r="Y165" s="400">
        <f t="shared" ref="Y165" si="71">SUM(Y115:Y164)</f>
        <v>17565.750000000004</v>
      </c>
      <c r="Z165" s="401">
        <f t="shared" si="50"/>
        <v>0.31618087816574292</v>
      </c>
      <c r="AB165" s="399" t="s">
        <v>2002</v>
      </c>
      <c r="AC165" s="400">
        <f>SUM(AC115:AC164)</f>
        <v>424</v>
      </c>
      <c r="AD165" s="400">
        <f t="shared" ref="AD165" si="72">SUM(AD115:AD164)</f>
        <v>533</v>
      </c>
      <c r="AE165" s="400">
        <f t="shared" ref="AE165" si="73">SUM(AE115:AE164)</f>
        <v>575</v>
      </c>
      <c r="AF165" s="400">
        <f t="shared" ref="AF165" si="74">SUM(AF115:AF164)</f>
        <v>525</v>
      </c>
      <c r="AG165" s="400">
        <f t="shared" ref="AG165" si="75">SUM(AG115:AG164)</f>
        <v>484</v>
      </c>
      <c r="AH165" s="400">
        <f t="shared" ref="AH165" si="76">SUM(AH115:AH164)</f>
        <v>419</v>
      </c>
      <c r="AI165" s="400">
        <v>419.62460541833423</v>
      </c>
      <c r="AJ165" s="400">
        <f t="shared" ref="AJ165:AK165" si="77">SUM(AJ115:AJ164)</f>
        <v>473</v>
      </c>
      <c r="AK165" s="400">
        <f t="shared" si="77"/>
        <v>419.66075321109514</v>
      </c>
      <c r="AL165" s="400">
        <f t="shared" ref="AL165" si="78">SUM(AL115:AL164)</f>
        <v>498.55</v>
      </c>
      <c r="AM165" s="401">
        <f t="shared" ref="AM165" si="79">(AL165/AH165-1)</f>
        <v>0.18985680190930787</v>
      </c>
    </row>
    <row r="166" spans="1:39" s="115" customFormat="1" ht="15">
      <c r="A166"/>
      <c r="I166" s="569">
        <f>(J165-I165)</f>
        <v>3002.3726872980387</v>
      </c>
      <c r="J166" s="382">
        <f>I166/I165</f>
        <v>0.31367421538798956</v>
      </c>
      <c r="K166" s="569">
        <f>(L165-K165)</f>
        <v>2517.5775197942967</v>
      </c>
      <c r="L166" s="382">
        <f>K166/K165</f>
        <v>0.24847238843330099</v>
      </c>
      <c r="M166" s="382"/>
      <c r="N166" s="382"/>
      <c r="V166" s="569">
        <f>(W165-V165)</f>
        <v>2910.013247819139</v>
      </c>
      <c r="W166" s="382">
        <f>V166/V165</f>
        <v>0.20301492516563069</v>
      </c>
      <c r="X166" s="569">
        <f>(Y165-X165)</f>
        <v>2132.9711151842421</v>
      </c>
      <c r="Y166" s="382">
        <f>X166/X165</f>
        <v>0.13821043709003453</v>
      </c>
      <c r="Z166" s="382"/>
      <c r="AA166" s="382"/>
      <c r="AI166" s="569">
        <f>(AJ165-AI165)</f>
        <v>53.375394581665773</v>
      </c>
      <c r="AJ166" s="382">
        <f>AI166/AI165</f>
        <v>0.12719796192231034</v>
      </c>
      <c r="AK166" s="569">
        <f>(AL165-AK165)</f>
        <v>78.88924678890487</v>
      </c>
      <c r="AL166" s="382">
        <f>AK166/AK165</f>
        <v>0.18798337987355823</v>
      </c>
    </row>
    <row r="167" spans="1:39" s="115" customFormat="1" ht="15.75" thickBot="1">
      <c r="A167"/>
      <c r="C167" s="487" t="s">
        <v>1971</v>
      </c>
      <c r="D167" s="487" t="s">
        <v>1971</v>
      </c>
      <c r="E167" s="487" t="s">
        <v>1971</v>
      </c>
      <c r="F167" s="487" t="s">
        <v>1971</v>
      </c>
      <c r="G167" s="487" t="s">
        <v>1971</v>
      </c>
      <c r="H167" s="487" t="s">
        <v>1971</v>
      </c>
      <c r="I167" s="573">
        <f>J165-H165</f>
        <v>3617</v>
      </c>
      <c r="J167" s="574">
        <f>I167/H165</f>
        <v>0.40381824271519484</v>
      </c>
      <c r="K167" s="487"/>
      <c r="L167" s="487" t="s">
        <v>1974</v>
      </c>
      <c r="M167" s="382"/>
      <c r="N167" s="382"/>
      <c r="P167" s="487" t="s">
        <v>1971</v>
      </c>
      <c r="Q167" s="487" t="s">
        <v>1971</v>
      </c>
      <c r="R167" s="487" t="s">
        <v>1971</v>
      </c>
      <c r="S167" s="487" t="s">
        <v>1971</v>
      </c>
      <c r="T167" s="487" t="s">
        <v>1971</v>
      </c>
      <c r="U167" s="487" t="s">
        <v>1971</v>
      </c>
      <c r="V167" s="573">
        <f>W165-U165</f>
        <v>3898</v>
      </c>
      <c r="W167" s="574">
        <f>V167/U165</f>
        <v>0.29207253109545933</v>
      </c>
      <c r="X167" s="487"/>
      <c r="Y167" s="487" t="s">
        <v>1974</v>
      </c>
      <c r="Z167" s="382"/>
      <c r="AA167" s="382"/>
      <c r="AC167" s="487" t="s">
        <v>1971</v>
      </c>
      <c r="AD167" s="487" t="s">
        <v>1971</v>
      </c>
      <c r="AE167" s="487" t="s">
        <v>1971</v>
      </c>
      <c r="AF167" s="487" t="s">
        <v>1971</v>
      </c>
      <c r="AG167" s="487" t="s">
        <v>1971</v>
      </c>
      <c r="AH167" s="487" t="s">
        <v>1971</v>
      </c>
      <c r="AI167" s="573">
        <f>AJ165-AH165</f>
        <v>54</v>
      </c>
      <c r="AJ167" s="574">
        <f>AI167/AH165</f>
        <v>0.12887828162291171</v>
      </c>
      <c r="AK167" s="487"/>
      <c r="AL167" s="487" t="s">
        <v>1974</v>
      </c>
    </row>
    <row r="168" spans="1:39" ht="15">
      <c r="A168"/>
      <c r="B168" s="647" t="s">
        <v>2027</v>
      </c>
      <c r="C168" s="648"/>
      <c r="D168" s="648"/>
      <c r="E168" s="648"/>
      <c r="F168" s="648"/>
      <c r="G168" s="648"/>
      <c r="H168" s="648"/>
      <c r="I168" s="648"/>
      <c r="J168" s="648"/>
      <c r="K168" s="648"/>
      <c r="L168" s="648"/>
      <c r="M168" s="652" t="s">
        <v>2042</v>
      </c>
      <c r="O168" s="647" t="s">
        <v>2028</v>
      </c>
      <c r="P168" s="648"/>
      <c r="Q168" s="648"/>
      <c r="R168" s="648"/>
      <c r="S168" s="648"/>
      <c r="T168" s="648"/>
      <c r="U168" s="648"/>
      <c r="V168" s="648"/>
      <c r="W168" s="648"/>
      <c r="X168" s="648"/>
      <c r="Y168" s="648"/>
      <c r="Z168" s="652" t="s">
        <v>2042</v>
      </c>
      <c r="AB168" s="647" t="s">
        <v>2029</v>
      </c>
      <c r="AC168" s="648"/>
      <c r="AD168" s="648"/>
      <c r="AE168" s="648"/>
      <c r="AF168" s="648"/>
      <c r="AG168" s="648"/>
      <c r="AH168" s="648"/>
      <c r="AI168" s="648"/>
      <c r="AJ168" s="648"/>
      <c r="AK168" s="648"/>
      <c r="AL168" s="648"/>
      <c r="AM168" s="652" t="s">
        <v>2042</v>
      </c>
    </row>
    <row r="169" spans="1:39" ht="39" customHeight="1">
      <c r="A169"/>
      <c r="B169" s="383" t="s">
        <v>2043</v>
      </c>
      <c r="C169" s="387">
        <v>2018</v>
      </c>
      <c r="D169" s="387">
        <v>2019</v>
      </c>
      <c r="E169" s="387">
        <v>2020</v>
      </c>
      <c r="F169" s="387">
        <v>2021</v>
      </c>
      <c r="G169" s="387">
        <v>2022</v>
      </c>
      <c r="H169" s="387">
        <v>2023</v>
      </c>
      <c r="I169" s="384" t="s">
        <v>2386</v>
      </c>
      <c r="J169" s="387">
        <v>2024</v>
      </c>
      <c r="K169" s="384" t="s">
        <v>2390</v>
      </c>
      <c r="L169" s="387">
        <v>2025</v>
      </c>
      <c r="M169" s="653"/>
      <c r="O169" s="383" t="s">
        <v>2043</v>
      </c>
      <c r="P169" s="387">
        <v>2018</v>
      </c>
      <c r="Q169" s="387">
        <v>2019</v>
      </c>
      <c r="R169" s="387">
        <v>2020</v>
      </c>
      <c r="S169" s="387">
        <v>2021</v>
      </c>
      <c r="T169" s="387">
        <v>2022</v>
      </c>
      <c r="U169" s="387">
        <v>2023</v>
      </c>
      <c r="V169" s="384" t="s">
        <v>2386</v>
      </c>
      <c r="W169" s="387">
        <v>2024</v>
      </c>
      <c r="X169" s="384" t="s">
        <v>2390</v>
      </c>
      <c r="Y169" s="387">
        <v>2025</v>
      </c>
      <c r="Z169" s="653"/>
      <c r="AB169" s="383" t="s">
        <v>2043</v>
      </c>
      <c r="AC169" s="387">
        <v>2018</v>
      </c>
      <c r="AD169" s="387">
        <v>2019</v>
      </c>
      <c r="AE169" s="387">
        <v>2020</v>
      </c>
      <c r="AF169" s="387">
        <v>2021</v>
      </c>
      <c r="AG169" s="387">
        <v>2022</v>
      </c>
      <c r="AH169" s="387">
        <v>2023</v>
      </c>
      <c r="AI169" s="384" t="s">
        <v>2386</v>
      </c>
      <c r="AJ169" s="387">
        <v>2024</v>
      </c>
      <c r="AK169" s="384" t="s">
        <v>2390</v>
      </c>
      <c r="AL169" s="387">
        <v>2025</v>
      </c>
      <c r="AM169" s="653"/>
    </row>
    <row r="170" spans="1:39">
      <c r="A170" s="18" t="s">
        <v>45</v>
      </c>
      <c r="B170" s="390" t="s">
        <v>1929</v>
      </c>
      <c r="C170" s="391">
        <f>SUMIFS('Forecast Summary'!$BY:$BY,'Forecast Summary'!$A:$A, 'Analysis-School'!$A170,'Forecast Summary'!$C:$C, 'Analysis-School'!C$4,'Forecast Summary'!$D:$D, 'Analysis-School'!C$2)</f>
        <v>35</v>
      </c>
      <c r="D170" s="391">
        <f>SUMIFS('Forecast Summary'!$BY:$BY,'Forecast Summary'!$A:$A, 'Analysis-School'!$A170,'Forecast Summary'!$C:$C, 'Analysis-School'!D$4,'Forecast Summary'!$D:$D, 'Analysis-School'!D$2)</f>
        <v>38</v>
      </c>
      <c r="E170" s="391">
        <f>SUMIFS('Forecast Summary'!$BY:$BY,'Forecast Summary'!$A:$A, 'Analysis-School'!$A170,'Forecast Summary'!$C:$C, 'Analysis-School'!E$4,'Forecast Summary'!$D:$D, 'Analysis-School'!E$2)</f>
        <v>17</v>
      </c>
      <c r="F170" s="391">
        <f>SUMIFS('Forecast Summary'!$BY:$BY,'Forecast Summary'!$A:$A, 'Analysis-School'!$A170,'Forecast Summary'!$C:$C, 'Analysis-School'!F$4,'Forecast Summary'!$D:$D, 'Analysis-School'!F$2)</f>
        <v>41</v>
      </c>
      <c r="G170" s="391">
        <f>SUMIFS('Forecast Summary'!$BY:$BY,'Forecast Summary'!$A:$A, 'Analysis-School'!$A170,'Forecast Summary'!$C:$C, 'Analysis-School'!G$4,'Forecast Summary'!$D:$D, 'Analysis-School'!G$2)</f>
        <v>60</v>
      </c>
      <c r="H170" s="391">
        <f>SUMIFS('Forecast Summary'!$BY:$BY,'Forecast Summary'!$A:$A, 'Analysis-School'!$A170,'Forecast Summary'!$C:$C, 'Analysis-School'!H$4,'Forecast Summary'!$D:$D, 'Analysis-School'!H$2)</f>
        <v>48</v>
      </c>
      <c r="I170" s="391">
        <v>52.800000000000004</v>
      </c>
      <c r="J170" s="391">
        <f>SUMIFS('Forecast Summary'!$BY:$BY,'Forecast Summary'!$A:$A, 'Analysis-School'!$A170,'Forecast Summary'!$C:$C, 'Analysis-School'!J$4,'Forecast Summary'!$D:$D, 'Analysis-School'!J$2)</f>
        <v>66</v>
      </c>
      <c r="K170" s="391">
        <v>58.080000000000013</v>
      </c>
      <c r="L170" s="391">
        <f>SUMIFS('Forecast Summary'!$BY:$BY,'Forecast Summary'!$A:$A, 'Analysis-School'!$A170,'Forecast Summary'!$C:$C, 'Analysis-School'!L$4,'Forecast Summary'!$D:$D, 'Analysis-School'!L$2)</f>
        <v>62.699999999999996</v>
      </c>
      <c r="M170" s="492">
        <f t="shared" ref="M170:M220" si="80">(L170/H170-1)</f>
        <v>0.30624999999999991</v>
      </c>
      <c r="O170" s="390" t="s">
        <v>1929</v>
      </c>
      <c r="P170" s="391">
        <f>SUMIFS('Forecast Summary'!$BZ:$BZ,'Forecast Summary'!$A:$A, 'Analysis-School'!$A170,'Forecast Summary'!$C:$C, 'Analysis-School'!P$4,'Forecast Summary'!$D:$D, 'Analysis-School'!P$2)</f>
        <v>238</v>
      </c>
      <c r="Q170" s="391">
        <f>SUMIFS('Forecast Summary'!$BZ:$BZ,'Forecast Summary'!$A:$A, 'Analysis-School'!$A170,'Forecast Summary'!$C:$C, 'Analysis-School'!Q$4,'Forecast Summary'!$D:$D, 'Analysis-School'!Q$2)</f>
        <v>296</v>
      </c>
      <c r="R170" s="391">
        <f>SUMIFS('Forecast Summary'!$BZ:$BZ,'Forecast Summary'!$A:$A, 'Analysis-School'!$A170,'Forecast Summary'!$C:$C, 'Analysis-School'!R$4,'Forecast Summary'!$D:$D, 'Analysis-School'!R$2)</f>
        <v>306</v>
      </c>
      <c r="S170" s="391">
        <f>SUMIFS('Forecast Summary'!$BZ:$BZ,'Forecast Summary'!$A:$A, 'Analysis-School'!$A170,'Forecast Summary'!$C:$C, 'Analysis-School'!S$4,'Forecast Summary'!$D:$D, 'Analysis-School'!S$2)</f>
        <v>479</v>
      </c>
      <c r="T170" s="391">
        <f>SUMIFS('Forecast Summary'!$BZ:$BZ,'Forecast Summary'!$A:$A, 'Analysis-School'!$A170,'Forecast Summary'!$C:$C, 'Analysis-School'!T$4,'Forecast Summary'!$D:$D, 'Analysis-School'!T$2)</f>
        <v>589</v>
      </c>
      <c r="U170" s="391">
        <f>SUMIFS('Forecast Summary'!$BZ:$BZ,'Forecast Summary'!$A:$A, 'Analysis-School'!$A170,'Forecast Summary'!$C:$C, 'Analysis-School'!U$4,'Forecast Summary'!$D:$D, 'Analysis-School'!U$2)</f>
        <v>560</v>
      </c>
      <c r="V170" s="391">
        <v>616</v>
      </c>
      <c r="W170" s="391">
        <f>SUMIFS('Forecast Summary'!$BZ:$BZ,'Forecast Summary'!$A:$A, 'Analysis-School'!$A170,'Forecast Summary'!$C:$C, 'Analysis-School'!W$4,'Forecast Summary'!$D:$D, 'Analysis-School'!W$2)</f>
        <v>510</v>
      </c>
      <c r="X170" s="391">
        <v>677.6</v>
      </c>
      <c r="Y170" s="391">
        <f>SUMIFS('Forecast Summary'!$BZ:$BZ,'Forecast Summary'!$A:$A, 'Analysis-School'!$A170,'Forecast Summary'!$C:$C, 'Analysis-School'!Y$4,'Forecast Summary'!$D:$D, 'Analysis-School'!Y$2)</f>
        <v>510</v>
      </c>
      <c r="Z170" s="492">
        <f t="shared" ref="Z170:Z220" si="81">(Y170/U170-1)</f>
        <v>-8.9285714285714302E-2</v>
      </c>
      <c r="AB170" s="390" t="s">
        <v>1929</v>
      </c>
      <c r="AC170" s="391">
        <f>SUMIFS('Forecast Summary'!$CA:$CA,'Forecast Summary'!$A:$A, 'Analysis-School'!$A170,'Forecast Summary'!$C:$C, 'Analysis-School'!AC$4,'Forecast Summary'!$D:$D, 'Analysis-School'!AC$2)</f>
        <v>0</v>
      </c>
      <c r="AD170" s="391">
        <f>SUMIFS('Forecast Summary'!$CA:$CA,'Forecast Summary'!$A:$A, 'Analysis-School'!$A170,'Forecast Summary'!$C:$C, 'Analysis-School'!AD$4,'Forecast Summary'!$D:$D, 'Analysis-School'!AD$2)</f>
        <v>0</v>
      </c>
      <c r="AE170" s="391">
        <f>SUMIFS('Forecast Summary'!$CA:$CA,'Forecast Summary'!$A:$A, 'Analysis-School'!$A170,'Forecast Summary'!$C:$C, 'Analysis-School'!AE$4,'Forecast Summary'!$D:$D, 'Analysis-School'!AE$2)</f>
        <v>0</v>
      </c>
      <c r="AF170" s="391">
        <f>SUMIFS('Forecast Summary'!$CA:$CA,'Forecast Summary'!$A:$A, 'Analysis-School'!$A170,'Forecast Summary'!$C:$C, 'Analysis-School'!AF$4,'Forecast Summary'!$D:$D, 'Analysis-School'!AF$2)</f>
        <v>0</v>
      </c>
      <c r="AG170" s="391">
        <f>SUMIFS('Forecast Summary'!$CA:$CA,'Forecast Summary'!$A:$A, 'Analysis-School'!$A170,'Forecast Summary'!$C:$C, 'Analysis-School'!AG$4,'Forecast Summary'!$D:$D, 'Analysis-School'!AG$2)</f>
        <v>0</v>
      </c>
      <c r="AH170" s="391">
        <f>SUMIFS('Forecast Summary'!$CA:$CA,'Forecast Summary'!$A:$A, 'Analysis-School'!$A170,'Forecast Summary'!$C:$C, 'Analysis-School'!AH$4,'Forecast Summary'!$D:$D, 'Analysis-School'!AH$2)</f>
        <v>0</v>
      </c>
      <c r="AI170" s="391">
        <v>0</v>
      </c>
      <c r="AJ170" s="391">
        <f>SUMIFS('Forecast Summary'!$CA:$CA,'Forecast Summary'!$A:$A, 'Analysis-School'!$A170,'Forecast Summary'!$C:$C, 'Analysis-School'!AJ$4,'Forecast Summary'!$D:$D, 'Analysis-School'!AJ$2)</f>
        <v>0</v>
      </c>
      <c r="AK170" s="391">
        <v>0</v>
      </c>
      <c r="AL170" s="391">
        <f>SUMIFS('Forecast Summary'!$CA:$CA,'Forecast Summary'!$A:$A, 'Analysis-School'!$A170,'Forecast Summary'!$C:$C, 'Analysis-School'!AL$4,'Forecast Summary'!$D:$D, 'Analysis-School'!AL$2)</f>
        <v>0</v>
      </c>
      <c r="AM170" s="494" t="str">
        <f t="shared" ref="AM170:AM201" si="82">IFERROR(AL170/AH170-1, "NA")</f>
        <v>NA</v>
      </c>
    </row>
    <row r="171" spans="1:39">
      <c r="A171" s="18" t="s">
        <v>48</v>
      </c>
      <c r="B171" s="395" t="s">
        <v>1886</v>
      </c>
      <c r="C171" s="396">
        <f>SUMIFS('Forecast Summary'!$BY:$BY,'Forecast Summary'!$A:$A, 'Analysis-School'!$A171,'Forecast Summary'!$C:$C, 'Analysis-School'!C$4,'Forecast Summary'!$D:$D, 'Analysis-School'!C$2)</f>
        <v>16</v>
      </c>
      <c r="D171" s="396">
        <f>SUMIFS('Forecast Summary'!$BY:$BY,'Forecast Summary'!$A:$A, 'Analysis-School'!$A171,'Forecast Summary'!$C:$C, 'Analysis-School'!D$4,'Forecast Summary'!$D:$D, 'Analysis-School'!D$2)</f>
        <v>8</v>
      </c>
      <c r="E171" s="396">
        <f>SUMIFS('Forecast Summary'!$BY:$BY,'Forecast Summary'!$A:$A, 'Analysis-School'!$A171,'Forecast Summary'!$C:$C, 'Analysis-School'!E$4,'Forecast Summary'!$D:$D, 'Analysis-School'!E$2)</f>
        <v>2</v>
      </c>
      <c r="F171" s="396">
        <f>SUMIFS('Forecast Summary'!$BY:$BY,'Forecast Summary'!$A:$A, 'Analysis-School'!$A171,'Forecast Summary'!$C:$C, 'Analysis-School'!F$4,'Forecast Summary'!$D:$D, 'Analysis-School'!F$2)</f>
        <v>16</v>
      </c>
      <c r="G171" s="396">
        <f>SUMIFS('Forecast Summary'!$BY:$BY,'Forecast Summary'!$A:$A, 'Analysis-School'!$A171,'Forecast Summary'!$C:$C, 'Analysis-School'!G$4,'Forecast Summary'!$D:$D, 'Analysis-School'!G$2)</f>
        <v>6</v>
      </c>
      <c r="H171" s="396">
        <f>SUMIFS('Forecast Summary'!$BY:$BY,'Forecast Summary'!$A:$A, 'Analysis-School'!$A171,'Forecast Summary'!$C:$C, 'Analysis-School'!H$4,'Forecast Summary'!$D:$D, 'Analysis-School'!H$2)</f>
        <v>23</v>
      </c>
      <c r="I171" s="396">
        <v>21.849999999999998</v>
      </c>
      <c r="J171" s="396">
        <f>SUMIFS('Forecast Summary'!$BY:$BY,'Forecast Summary'!$A:$A, 'Analysis-School'!$A171,'Forecast Summary'!$C:$C, 'Analysis-School'!J$4,'Forecast Summary'!$D:$D, 'Analysis-School'!J$2)</f>
        <v>29</v>
      </c>
      <c r="K171" s="396">
        <v>21.770802523802274</v>
      </c>
      <c r="L171" s="397">
        <f>SUMIFS('Forecast Summary'!$BY:$BY,'Forecast Summary'!$A:$A, 'Analysis-School'!$A171,'Forecast Summary'!$C:$C, 'Analysis-School'!L$4,'Forecast Summary'!$D:$D, 'Analysis-School'!L$2)</f>
        <v>27.549999999999997</v>
      </c>
      <c r="M171" s="491">
        <f t="shared" si="80"/>
        <v>0.1978260869565216</v>
      </c>
      <c r="O171" s="395" t="s">
        <v>1886</v>
      </c>
      <c r="P171" s="396">
        <f>SUMIFS('Forecast Summary'!$BZ:$BZ,'Forecast Summary'!$A:$A, 'Analysis-School'!$A171,'Forecast Summary'!$C:$C, 'Analysis-School'!P$4,'Forecast Summary'!$D:$D, 'Analysis-School'!P$2)</f>
        <v>52</v>
      </c>
      <c r="Q171" s="396">
        <f>SUMIFS('Forecast Summary'!$BZ:$BZ,'Forecast Summary'!$A:$A, 'Analysis-School'!$A171,'Forecast Summary'!$C:$C, 'Analysis-School'!Q$4,'Forecast Summary'!$D:$D, 'Analysis-School'!Q$2)</f>
        <v>32</v>
      </c>
      <c r="R171" s="396">
        <f>SUMIFS('Forecast Summary'!$BZ:$BZ,'Forecast Summary'!$A:$A, 'Analysis-School'!$A171,'Forecast Summary'!$C:$C, 'Analysis-School'!R$4,'Forecast Summary'!$D:$D, 'Analysis-School'!R$2)</f>
        <v>49</v>
      </c>
      <c r="S171" s="396">
        <f>SUMIFS('Forecast Summary'!$BZ:$BZ,'Forecast Summary'!$A:$A, 'Analysis-School'!$A171,'Forecast Summary'!$C:$C, 'Analysis-School'!S$4,'Forecast Summary'!$D:$D, 'Analysis-School'!S$2)</f>
        <v>51</v>
      </c>
      <c r="T171" s="396">
        <f>SUMIFS('Forecast Summary'!$BZ:$BZ,'Forecast Summary'!$A:$A, 'Analysis-School'!$A171,'Forecast Summary'!$C:$C, 'Analysis-School'!T$4,'Forecast Summary'!$D:$D, 'Analysis-School'!T$2)</f>
        <v>48</v>
      </c>
      <c r="U171" s="396">
        <f>SUMIFS('Forecast Summary'!$BZ:$BZ,'Forecast Summary'!$A:$A, 'Analysis-School'!$A171,'Forecast Summary'!$C:$C, 'Analysis-School'!U$4,'Forecast Summary'!$D:$D, 'Analysis-School'!U$2)</f>
        <v>45</v>
      </c>
      <c r="V171" s="396">
        <v>49.500000000000007</v>
      </c>
      <c r="W171" s="396">
        <f>SUMIFS('Forecast Summary'!$BZ:$BZ,'Forecast Summary'!$A:$A, 'Analysis-School'!$A171,'Forecast Summary'!$C:$C, 'Analysis-School'!W$4,'Forecast Summary'!$D:$D, 'Analysis-School'!W$2)</f>
        <v>57</v>
      </c>
      <c r="X171" s="396">
        <v>52.364671899401706</v>
      </c>
      <c r="Y171" s="397">
        <f>SUMIFS('Forecast Summary'!$BZ:$BZ,'Forecast Summary'!$A:$A, 'Analysis-School'!$A171,'Forecast Summary'!$C:$C, 'Analysis-School'!Y$4,'Forecast Summary'!$D:$D, 'Analysis-School'!Y$2)</f>
        <v>54.15</v>
      </c>
      <c r="Z171" s="491">
        <f t="shared" si="81"/>
        <v>0.20333333333333337</v>
      </c>
      <c r="AB171" s="395" t="s">
        <v>1886</v>
      </c>
      <c r="AC171" s="396">
        <f>SUMIFS('Forecast Summary'!$CA:$CA,'Forecast Summary'!$A:$A, 'Analysis-School'!$A171,'Forecast Summary'!$C:$C, 'Analysis-School'!AC$4,'Forecast Summary'!$D:$D, 'Analysis-School'!AC$2)</f>
        <v>0</v>
      </c>
      <c r="AD171" s="396">
        <f>SUMIFS('Forecast Summary'!$CA:$CA,'Forecast Summary'!$A:$A, 'Analysis-School'!$A171,'Forecast Summary'!$C:$C, 'Analysis-School'!AD$4,'Forecast Summary'!$D:$D, 'Analysis-School'!AD$2)</f>
        <v>0</v>
      </c>
      <c r="AE171" s="396">
        <f>SUMIFS('Forecast Summary'!$CA:$CA,'Forecast Summary'!$A:$A, 'Analysis-School'!$A171,'Forecast Summary'!$C:$C, 'Analysis-School'!AE$4,'Forecast Summary'!$D:$D, 'Analysis-School'!AE$2)</f>
        <v>0</v>
      </c>
      <c r="AF171" s="396">
        <f>SUMIFS('Forecast Summary'!$CA:$CA,'Forecast Summary'!$A:$A, 'Analysis-School'!$A171,'Forecast Summary'!$C:$C, 'Analysis-School'!AF$4,'Forecast Summary'!$D:$D, 'Analysis-School'!AF$2)</f>
        <v>0</v>
      </c>
      <c r="AG171" s="396">
        <f>SUMIFS('Forecast Summary'!$CA:$CA,'Forecast Summary'!$A:$A, 'Analysis-School'!$A171,'Forecast Summary'!$C:$C, 'Analysis-School'!AG$4,'Forecast Summary'!$D:$D, 'Analysis-School'!AG$2)</f>
        <v>0</v>
      </c>
      <c r="AH171" s="396">
        <f>SUMIFS('Forecast Summary'!$CA:$CA,'Forecast Summary'!$A:$A, 'Analysis-School'!$A171,'Forecast Summary'!$C:$C, 'Analysis-School'!AH$4,'Forecast Summary'!$D:$D, 'Analysis-School'!AH$2)</f>
        <v>0</v>
      </c>
      <c r="AI171" s="396">
        <v>0</v>
      </c>
      <c r="AJ171" s="396">
        <f>SUMIFS('Forecast Summary'!$CA:$CA,'Forecast Summary'!$A:$A, 'Analysis-School'!$A171,'Forecast Summary'!$C:$C, 'Analysis-School'!AJ$4,'Forecast Summary'!$D:$D, 'Analysis-School'!AJ$2)</f>
        <v>0</v>
      </c>
      <c r="AK171" s="396">
        <v>0</v>
      </c>
      <c r="AL171" s="397">
        <f>SUMIFS('Forecast Summary'!$CA:$CA,'Forecast Summary'!$A:$A, 'Analysis-School'!$A171,'Forecast Summary'!$C:$C, 'Analysis-School'!AL$4,'Forecast Summary'!$D:$D, 'Analysis-School'!AL$2)</f>
        <v>0</v>
      </c>
      <c r="AM171" s="491" t="str">
        <f t="shared" si="82"/>
        <v>NA</v>
      </c>
    </row>
    <row r="172" spans="1:39">
      <c r="A172" s="18" t="s">
        <v>50</v>
      </c>
      <c r="B172" s="390" t="s">
        <v>1887</v>
      </c>
      <c r="C172" s="391">
        <f>SUMIFS('Forecast Summary'!$BY:$BY,'Forecast Summary'!$A:$A, 'Analysis-School'!$A172,'Forecast Summary'!$C:$C, 'Analysis-School'!C$4,'Forecast Summary'!$D:$D, 'Analysis-School'!C$2)</f>
        <v>25</v>
      </c>
      <c r="D172" s="391">
        <f>SUMIFS('Forecast Summary'!$BY:$BY,'Forecast Summary'!$A:$A, 'Analysis-School'!$A172,'Forecast Summary'!$C:$C, 'Analysis-School'!D$4,'Forecast Summary'!$D:$D, 'Analysis-School'!D$2)</f>
        <v>28</v>
      </c>
      <c r="E172" s="391">
        <f>SUMIFS('Forecast Summary'!$BY:$BY,'Forecast Summary'!$A:$A, 'Analysis-School'!$A172,'Forecast Summary'!$C:$C, 'Analysis-School'!E$4,'Forecast Summary'!$D:$D, 'Analysis-School'!E$2)</f>
        <v>28</v>
      </c>
      <c r="F172" s="391">
        <f>SUMIFS('Forecast Summary'!$BY:$BY,'Forecast Summary'!$A:$A, 'Analysis-School'!$A172,'Forecast Summary'!$C:$C, 'Analysis-School'!F$4,'Forecast Summary'!$D:$D, 'Analysis-School'!F$2)</f>
        <v>54</v>
      </c>
      <c r="G172" s="391">
        <f>SUMIFS('Forecast Summary'!$BY:$BY,'Forecast Summary'!$A:$A, 'Analysis-School'!$A172,'Forecast Summary'!$C:$C, 'Analysis-School'!G$4,'Forecast Summary'!$D:$D, 'Analysis-School'!G$2)</f>
        <v>53</v>
      </c>
      <c r="H172" s="391">
        <f>SUMIFS('Forecast Summary'!$BY:$BY,'Forecast Summary'!$A:$A, 'Analysis-School'!$A172,'Forecast Summary'!$C:$C, 'Analysis-School'!H$4,'Forecast Summary'!$D:$D, 'Analysis-School'!H$2)</f>
        <v>56</v>
      </c>
      <c r="I172" s="391">
        <v>61.600000000000009</v>
      </c>
      <c r="J172" s="391">
        <f>SUMIFS('Forecast Summary'!$BY:$BY,'Forecast Summary'!$A:$A, 'Analysis-School'!$A172,'Forecast Summary'!$C:$C, 'Analysis-School'!J$4,'Forecast Summary'!$D:$D, 'Analysis-School'!J$2)</f>
        <v>55</v>
      </c>
      <c r="K172" s="391">
        <v>67.760000000000019</v>
      </c>
      <c r="L172" s="392">
        <f>SUMIFS('Forecast Summary'!$BY:$BY,'Forecast Summary'!$A:$A, 'Analysis-School'!$A172,'Forecast Summary'!$C:$C, 'Analysis-School'!L$4,'Forecast Summary'!$D:$D, 'Analysis-School'!L$2)</f>
        <v>55</v>
      </c>
      <c r="M172" s="393">
        <f t="shared" si="80"/>
        <v>-1.7857142857142905E-2</v>
      </c>
      <c r="O172" s="390" t="s">
        <v>1887</v>
      </c>
      <c r="P172" s="391">
        <f>SUMIFS('Forecast Summary'!$BZ:$BZ,'Forecast Summary'!$A:$A, 'Analysis-School'!$A172,'Forecast Summary'!$C:$C, 'Analysis-School'!P$4,'Forecast Summary'!$D:$D, 'Analysis-School'!P$2)</f>
        <v>71</v>
      </c>
      <c r="Q172" s="391">
        <f>SUMIFS('Forecast Summary'!$BZ:$BZ,'Forecast Summary'!$A:$A, 'Analysis-School'!$A172,'Forecast Summary'!$C:$C, 'Analysis-School'!Q$4,'Forecast Summary'!$D:$D, 'Analysis-School'!Q$2)</f>
        <v>87</v>
      </c>
      <c r="R172" s="391">
        <f>SUMIFS('Forecast Summary'!$BZ:$BZ,'Forecast Summary'!$A:$A, 'Analysis-School'!$A172,'Forecast Summary'!$C:$C, 'Analysis-School'!R$4,'Forecast Summary'!$D:$D, 'Analysis-School'!R$2)</f>
        <v>88</v>
      </c>
      <c r="S172" s="391">
        <f>SUMIFS('Forecast Summary'!$BZ:$BZ,'Forecast Summary'!$A:$A, 'Analysis-School'!$A172,'Forecast Summary'!$C:$C, 'Analysis-School'!S$4,'Forecast Summary'!$D:$D, 'Analysis-School'!S$2)</f>
        <v>105</v>
      </c>
      <c r="T172" s="391">
        <f>SUMIFS('Forecast Summary'!$BZ:$BZ,'Forecast Summary'!$A:$A, 'Analysis-School'!$A172,'Forecast Summary'!$C:$C, 'Analysis-School'!T$4,'Forecast Summary'!$D:$D, 'Analysis-School'!T$2)</f>
        <v>145</v>
      </c>
      <c r="U172" s="391">
        <f>SUMIFS('Forecast Summary'!$BZ:$BZ,'Forecast Summary'!$A:$A, 'Analysis-School'!$A172,'Forecast Summary'!$C:$C, 'Analysis-School'!U$4,'Forecast Summary'!$D:$D, 'Analysis-School'!U$2)</f>
        <v>128</v>
      </c>
      <c r="V172" s="391">
        <v>140.80000000000001</v>
      </c>
      <c r="W172" s="391">
        <f>SUMIFS('Forecast Summary'!$BZ:$BZ,'Forecast Summary'!$A:$A, 'Analysis-School'!$A172,'Forecast Summary'!$C:$C, 'Analysis-School'!W$4,'Forecast Summary'!$D:$D, 'Analysis-School'!W$2)</f>
        <v>118</v>
      </c>
      <c r="X172" s="391">
        <v>154.88000000000002</v>
      </c>
      <c r="Y172" s="392">
        <f>SUMIFS('Forecast Summary'!$BZ:$BZ,'Forecast Summary'!$A:$A, 'Analysis-School'!$A172,'Forecast Summary'!$C:$C, 'Analysis-School'!Y$4,'Forecast Summary'!$D:$D, 'Analysis-School'!Y$2)</f>
        <v>120</v>
      </c>
      <c r="Z172" s="393">
        <f t="shared" si="81"/>
        <v>-6.25E-2</v>
      </c>
      <c r="AB172" s="390" t="s">
        <v>1887</v>
      </c>
      <c r="AC172" s="391">
        <f>SUMIFS('Forecast Summary'!$CA:$CA,'Forecast Summary'!$A:$A, 'Analysis-School'!$A172,'Forecast Summary'!$C:$C, 'Analysis-School'!AC$4,'Forecast Summary'!$D:$D, 'Analysis-School'!AC$2)</f>
        <v>0</v>
      </c>
      <c r="AD172" s="391">
        <f>SUMIFS('Forecast Summary'!$CA:$CA,'Forecast Summary'!$A:$A, 'Analysis-School'!$A172,'Forecast Summary'!$C:$C, 'Analysis-School'!AD$4,'Forecast Summary'!$D:$D, 'Analysis-School'!AD$2)</f>
        <v>0</v>
      </c>
      <c r="AE172" s="391">
        <f>SUMIFS('Forecast Summary'!$CA:$CA,'Forecast Summary'!$A:$A, 'Analysis-School'!$A172,'Forecast Summary'!$C:$C, 'Analysis-School'!AE$4,'Forecast Summary'!$D:$D, 'Analysis-School'!AE$2)</f>
        <v>0</v>
      </c>
      <c r="AF172" s="391">
        <f>SUMIFS('Forecast Summary'!$CA:$CA,'Forecast Summary'!$A:$A, 'Analysis-School'!$A172,'Forecast Summary'!$C:$C, 'Analysis-School'!AF$4,'Forecast Summary'!$D:$D, 'Analysis-School'!AF$2)</f>
        <v>0</v>
      </c>
      <c r="AG172" s="391">
        <f>SUMIFS('Forecast Summary'!$CA:$CA,'Forecast Summary'!$A:$A, 'Analysis-School'!$A172,'Forecast Summary'!$C:$C, 'Analysis-School'!AG$4,'Forecast Summary'!$D:$D, 'Analysis-School'!AG$2)</f>
        <v>0</v>
      </c>
      <c r="AH172" s="391">
        <f>SUMIFS('Forecast Summary'!$CA:$CA,'Forecast Summary'!$A:$A, 'Analysis-School'!$A172,'Forecast Summary'!$C:$C, 'Analysis-School'!AH$4,'Forecast Summary'!$D:$D, 'Analysis-School'!AH$2)</f>
        <v>0</v>
      </c>
      <c r="AI172" s="391">
        <v>0</v>
      </c>
      <c r="AJ172" s="391">
        <f>SUMIFS('Forecast Summary'!$CA:$CA,'Forecast Summary'!$A:$A, 'Analysis-School'!$A172,'Forecast Summary'!$C:$C, 'Analysis-School'!AJ$4,'Forecast Summary'!$D:$D, 'Analysis-School'!AJ$2)</f>
        <v>0</v>
      </c>
      <c r="AK172" s="391">
        <v>0</v>
      </c>
      <c r="AL172" s="392">
        <f>SUMIFS('Forecast Summary'!$CA:$CA,'Forecast Summary'!$A:$A, 'Analysis-School'!$A172,'Forecast Summary'!$C:$C, 'Analysis-School'!AL$4,'Forecast Summary'!$D:$D, 'Analysis-School'!AL$2)</f>
        <v>0</v>
      </c>
      <c r="AM172" s="393" t="str">
        <f t="shared" si="82"/>
        <v>NA</v>
      </c>
    </row>
    <row r="173" spans="1:39">
      <c r="A173" s="18" t="s">
        <v>53</v>
      </c>
      <c r="B173" s="395" t="s">
        <v>1748</v>
      </c>
      <c r="C173" s="396">
        <f>SUMIFS('Forecast Summary'!$BY:$BY,'Forecast Summary'!$A:$A, 'Analysis-School'!$A173,'Forecast Summary'!$C:$C, 'Analysis-School'!C$4,'Forecast Summary'!$D:$D, 'Analysis-School'!C$2)</f>
        <v>16</v>
      </c>
      <c r="D173" s="396">
        <f>SUMIFS('Forecast Summary'!$BY:$BY,'Forecast Summary'!$A:$A, 'Analysis-School'!$A173,'Forecast Summary'!$C:$C, 'Analysis-School'!D$4,'Forecast Summary'!$D:$D, 'Analysis-School'!D$2)</f>
        <v>9</v>
      </c>
      <c r="E173" s="396">
        <f>SUMIFS('Forecast Summary'!$BY:$BY,'Forecast Summary'!$A:$A, 'Analysis-School'!$A173,'Forecast Summary'!$C:$C, 'Analysis-School'!E$4,'Forecast Summary'!$D:$D, 'Analysis-School'!E$2)</f>
        <v>10</v>
      </c>
      <c r="F173" s="396">
        <f>SUMIFS('Forecast Summary'!$BY:$BY,'Forecast Summary'!$A:$A, 'Analysis-School'!$A173,'Forecast Summary'!$C:$C, 'Analysis-School'!F$4,'Forecast Summary'!$D:$D, 'Analysis-School'!F$2)</f>
        <v>14</v>
      </c>
      <c r="G173" s="396">
        <f>SUMIFS('Forecast Summary'!$BY:$BY,'Forecast Summary'!$A:$A, 'Analysis-School'!$A173,'Forecast Summary'!$C:$C, 'Analysis-School'!G$4,'Forecast Summary'!$D:$D, 'Analysis-School'!G$2)</f>
        <v>19</v>
      </c>
      <c r="H173" s="396">
        <f>SUMIFS('Forecast Summary'!$BY:$BY,'Forecast Summary'!$A:$A, 'Analysis-School'!$A173,'Forecast Summary'!$C:$C, 'Analysis-School'!H$4,'Forecast Summary'!$D:$D, 'Analysis-School'!H$2)</f>
        <v>21</v>
      </c>
      <c r="I173" s="396">
        <v>23.1</v>
      </c>
      <c r="J173" s="396">
        <f>SUMIFS('Forecast Summary'!$BY:$BY,'Forecast Summary'!$A:$A, 'Analysis-School'!$A173,'Forecast Summary'!$C:$C, 'Analysis-School'!J$4,'Forecast Summary'!$D:$D, 'Analysis-School'!J$2)</f>
        <v>20</v>
      </c>
      <c r="K173" s="396">
        <v>25.410000000000004</v>
      </c>
      <c r="L173" s="397">
        <f>SUMIFS('Forecast Summary'!$BY:$BY,'Forecast Summary'!$A:$A, 'Analysis-School'!$A173,'Forecast Summary'!$C:$C, 'Analysis-School'!L$4,'Forecast Summary'!$D:$D, 'Analysis-School'!L$2)</f>
        <v>20</v>
      </c>
      <c r="M173" s="398">
        <f t="shared" si="80"/>
        <v>-4.7619047619047672E-2</v>
      </c>
      <c r="O173" s="395" t="s">
        <v>1748</v>
      </c>
      <c r="P173" s="396">
        <f>SUMIFS('Forecast Summary'!$BZ:$BZ,'Forecast Summary'!$A:$A, 'Analysis-School'!$A173,'Forecast Summary'!$C:$C, 'Analysis-School'!P$4,'Forecast Summary'!$D:$D, 'Analysis-School'!P$2)</f>
        <v>15</v>
      </c>
      <c r="Q173" s="396">
        <f>SUMIFS('Forecast Summary'!$BZ:$BZ,'Forecast Summary'!$A:$A, 'Analysis-School'!$A173,'Forecast Summary'!$C:$C, 'Analysis-School'!Q$4,'Forecast Summary'!$D:$D, 'Analysis-School'!Q$2)</f>
        <v>14</v>
      </c>
      <c r="R173" s="396">
        <f>SUMIFS('Forecast Summary'!$BZ:$BZ,'Forecast Summary'!$A:$A, 'Analysis-School'!$A173,'Forecast Summary'!$C:$C, 'Analysis-School'!R$4,'Forecast Summary'!$D:$D, 'Analysis-School'!R$2)</f>
        <v>17</v>
      </c>
      <c r="S173" s="396">
        <f>SUMIFS('Forecast Summary'!$BZ:$BZ,'Forecast Summary'!$A:$A, 'Analysis-School'!$A173,'Forecast Summary'!$C:$C, 'Analysis-School'!S$4,'Forecast Summary'!$D:$D, 'Analysis-School'!S$2)</f>
        <v>23</v>
      </c>
      <c r="T173" s="396">
        <f>SUMIFS('Forecast Summary'!$BZ:$BZ,'Forecast Summary'!$A:$A, 'Analysis-School'!$A173,'Forecast Summary'!$C:$C, 'Analysis-School'!T$4,'Forecast Summary'!$D:$D, 'Analysis-School'!T$2)</f>
        <v>25</v>
      </c>
      <c r="U173" s="396">
        <f>SUMIFS('Forecast Summary'!$BZ:$BZ,'Forecast Summary'!$A:$A, 'Analysis-School'!$A173,'Forecast Summary'!$C:$C, 'Analysis-School'!U$4,'Forecast Summary'!$D:$D, 'Analysis-School'!U$2)</f>
        <v>30</v>
      </c>
      <c r="V173" s="396">
        <v>33</v>
      </c>
      <c r="W173" s="396">
        <f>SUMIFS('Forecast Summary'!$BZ:$BZ,'Forecast Summary'!$A:$A, 'Analysis-School'!$A173,'Forecast Summary'!$C:$C, 'Analysis-School'!W$4,'Forecast Summary'!$D:$D, 'Analysis-School'!W$2)</f>
        <v>34</v>
      </c>
      <c r="X173" s="396">
        <v>36.300000000000004</v>
      </c>
      <c r="Y173" s="397">
        <f>SUMIFS('Forecast Summary'!$BZ:$BZ,'Forecast Summary'!$A:$A, 'Analysis-School'!$A173,'Forecast Summary'!$C:$C, 'Analysis-School'!Y$4,'Forecast Summary'!$D:$D, 'Analysis-School'!Y$2)</f>
        <v>35</v>
      </c>
      <c r="Z173" s="398">
        <f t="shared" si="81"/>
        <v>0.16666666666666674</v>
      </c>
      <c r="AB173" s="395" t="s">
        <v>1748</v>
      </c>
      <c r="AC173" s="396">
        <f>SUMIFS('Forecast Summary'!$CA:$CA,'Forecast Summary'!$A:$A, 'Analysis-School'!$A173,'Forecast Summary'!$C:$C, 'Analysis-School'!AC$4,'Forecast Summary'!$D:$D, 'Analysis-School'!AC$2)</f>
        <v>0</v>
      </c>
      <c r="AD173" s="396">
        <f>SUMIFS('Forecast Summary'!$CA:$CA,'Forecast Summary'!$A:$A, 'Analysis-School'!$A173,'Forecast Summary'!$C:$C, 'Analysis-School'!AD$4,'Forecast Summary'!$D:$D, 'Analysis-School'!AD$2)</f>
        <v>0</v>
      </c>
      <c r="AE173" s="396">
        <f>SUMIFS('Forecast Summary'!$CA:$CA,'Forecast Summary'!$A:$A, 'Analysis-School'!$A173,'Forecast Summary'!$C:$C, 'Analysis-School'!AE$4,'Forecast Summary'!$D:$D, 'Analysis-School'!AE$2)</f>
        <v>0</v>
      </c>
      <c r="AF173" s="396">
        <f>SUMIFS('Forecast Summary'!$CA:$CA,'Forecast Summary'!$A:$A, 'Analysis-School'!$A173,'Forecast Summary'!$C:$C, 'Analysis-School'!AF$4,'Forecast Summary'!$D:$D, 'Analysis-School'!AF$2)</f>
        <v>0</v>
      </c>
      <c r="AG173" s="396">
        <f>SUMIFS('Forecast Summary'!$CA:$CA,'Forecast Summary'!$A:$A, 'Analysis-School'!$A173,'Forecast Summary'!$C:$C, 'Analysis-School'!AG$4,'Forecast Summary'!$D:$D, 'Analysis-School'!AG$2)</f>
        <v>0</v>
      </c>
      <c r="AH173" s="396">
        <f>SUMIFS('Forecast Summary'!$CA:$CA,'Forecast Summary'!$A:$A, 'Analysis-School'!$A173,'Forecast Summary'!$C:$C, 'Analysis-School'!AH$4,'Forecast Summary'!$D:$D, 'Analysis-School'!AH$2)</f>
        <v>0</v>
      </c>
      <c r="AI173" s="396">
        <v>0</v>
      </c>
      <c r="AJ173" s="396">
        <f>SUMIFS('Forecast Summary'!$CA:$CA,'Forecast Summary'!$A:$A, 'Analysis-School'!$A173,'Forecast Summary'!$C:$C, 'Analysis-School'!AJ$4,'Forecast Summary'!$D:$D, 'Analysis-School'!AJ$2)</f>
        <v>0</v>
      </c>
      <c r="AK173" s="396">
        <v>0</v>
      </c>
      <c r="AL173" s="397">
        <f>SUMIFS('Forecast Summary'!$CA:$CA,'Forecast Summary'!$A:$A, 'Analysis-School'!$A173,'Forecast Summary'!$C:$C, 'Analysis-School'!AL$4,'Forecast Summary'!$D:$D, 'Analysis-School'!AL$2)</f>
        <v>0</v>
      </c>
      <c r="AM173" s="398" t="str">
        <f t="shared" si="82"/>
        <v>NA</v>
      </c>
    </row>
    <row r="174" spans="1:39">
      <c r="A174" s="18" t="s">
        <v>55</v>
      </c>
      <c r="B174" s="390" t="s">
        <v>1750</v>
      </c>
      <c r="C174" s="391">
        <f>SUMIFS('Forecast Summary'!$BY:$BY,'Forecast Summary'!$A:$A, 'Analysis-School'!$A174,'Forecast Summary'!$C:$C, 'Analysis-School'!C$4,'Forecast Summary'!$D:$D, 'Analysis-School'!C$2)</f>
        <v>26</v>
      </c>
      <c r="D174" s="391">
        <f>SUMIFS('Forecast Summary'!$BY:$BY,'Forecast Summary'!$A:$A, 'Analysis-School'!$A174,'Forecast Summary'!$C:$C, 'Analysis-School'!D$4,'Forecast Summary'!$D:$D, 'Analysis-School'!D$2)</f>
        <v>26</v>
      </c>
      <c r="E174" s="391">
        <f>SUMIFS('Forecast Summary'!$BY:$BY,'Forecast Summary'!$A:$A, 'Analysis-School'!$A174,'Forecast Summary'!$C:$C, 'Analysis-School'!E$4,'Forecast Summary'!$D:$D, 'Analysis-School'!E$2)</f>
        <v>28</v>
      </c>
      <c r="F174" s="391">
        <f>SUMIFS('Forecast Summary'!$BY:$BY,'Forecast Summary'!$A:$A, 'Analysis-School'!$A174,'Forecast Summary'!$C:$C, 'Analysis-School'!F$4,'Forecast Summary'!$D:$D, 'Analysis-School'!F$2)</f>
        <v>50</v>
      </c>
      <c r="G174" s="391">
        <f>SUMIFS('Forecast Summary'!$BY:$BY,'Forecast Summary'!$A:$A, 'Analysis-School'!$A174,'Forecast Summary'!$C:$C, 'Analysis-School'!G$4,'Forecast Summary'!$D:$D, 'Analysis-School'!G$2)</f>
        <v>63</v>
      </c>
      <c r="H174" s="391">
        <f>SUMIFS('Forecast Summary'!$BY:$BY,'Forecast Summary'!$A:$A, 'Analysis-School'!$A174,'Forecast Summary'!$C:$C, 'Analysis-School'!H$4,'Forecast Summary'!$D:$D, 'Analysis-School'!H$2)</f>
        <v>38</v>
      </c>
      <c r="I174" s="391">
        <v>41.800000000000004</v>
      </c>
      <c r="J174" s="391">
        <f>SUMIFS('Forecast Summary'!$BY:$BY,'Forecast Summary'!$A:$A, 'Analysis-School'!$A174,'Forecast Summary'!$C:$C, 'Analysis-School'!J$4,'Forecast Summary'!$D:$D, 'Analysis-School'!J$2)</f>
        <v>63</v>
      </c>
      <c r="K174" s="391">
        <v>45.980000000000011</v>
      </c>
      <c r="L174" s="392">
        <f>SUMIFS('Forecast Summary'!$BY:$BY,'Forecast Summary'!$A:$A, 'Analysis-School'!$A174,'Forecast Summary'!$C:$C, 'Analysis-School'!L$4,'Forecast Summary'!$D:$D, 'Analysis-School'!L$2)</f>
        <v>60</v>
      </c>
      <c r="M174" s="393">
        <f t="shared" si="80"/>
        <v>0.57894736842105265</v>
      </c>
      <c r="O174" s="390" t="s">
        <v>1750</v>
      </c>
      <c r="P174" s="391">
        <f>SUMIFS('Forecast Summary'!$BZ:$BZ,'Forecast Summary'!$A:$A, 'Analysis-School'!$A174,'Forecast Summary'!$C:$C, 'Analysis-School'!P$4,'Forecast Summary'!$D:$D, 'Analysis-School'!P$2)</f>
        <v>109</v>
      </c>
      <c r="Q174" s="391">
        <f>SUMIFS('Forecast Summary'!$BZ:$BZ,'Forecast Summary'!$A:$A, 'Analysis-School'!$A174,'Forecast Summary'!$C:$C, 'Analysis-School'!Q$4,'Forecast Summary'!$D:$D, 'Analysis-School'!Q$2)</f>
        <v>114</v>
      </c>
      <c r="R174" s="391">
        <f>SUMIFS('Forecast Summary'!$BZ:$BZ,'Forecast Summary'!$A:$A, 'Analysis-School'!$A174,'Forecast Summary'!$C:$C, 'Analysis-School'!R$4,'Forecast Summary'!$D:$D, 'Analysis-School'!R$2)</f>
        <v>157</v>
      </c>
      <c r="S174" s="391">
        <f>SUMIFS('Forecast Summary'!$BZ:$BZ,'Forecast Summary'!$A:$A, 'Analysis-School'!$A174,'Forecast Summary'!$C:$C, 'Analysis-School'!S$4,'Forecast Summary'!$D:$D, 'Analysis-School'!S$2)</f>
        <v>203</v>
      </c>
      <c r="T174" s="391">
        <f>SUMIFS('Forecast Summary'!$BZ:$BZ,'Forecast Summary'!$A:$A, 'Analysis-School'!$A174,'Forecast Summary'!$C:$C, 'Analysis-School'!T$4,'Forecast Summary'!$D:$D, 'Analysis-School'!T$2)</f>
        <v>234</v>
      </c>
      <c r="U174" s="391">
        <f>SUMIFS('Forecast Summary'!$BZ:$BZ,'Forecast Summary'!$A:$A, 'Analysis-School'!$A174,'Forecast Summary'!$C:$C, 'Analysis-School'!U$4,'Forecast Summary'!$D:$D, 'Analysis-School'!U$2)</f>
        <v>225</v>
      </c>
      <c r="V174" s="391">
        <v>247.50000000000003</v>
      </c>
      <c r="W174" s="391">
        <f>SUMIFS('Forecast Summary'!$BZ:$BZ,'Forecast Summary'!$A:$A, 'Analysis-School'!$A174,'Forecast Summary'!$C:$C, 'Analysis-School'!W$4,'Forecast Summary'!$D:$D, 'Analysis-School'!W$2)</f>
        <v>233</v>
      </c>
      <c r="X174" s="391">
        <v>272.25000000000006</v>
      </c>
      <c r="Y174" s="392">
        <f>SUMIFS('Forecast Summary'!$BZ:$BZ,'Forecast Summary'!$A:$A, 'Analysis-School'!$A174,'Forecast Summary'!$C:$C, 'Analysis-School'!Y$4,'Forecast Summary'!$D:$D, 'Analysis-School'!Y$2)</f>
        <v>233</v>
      </c>
      <c r="Z174" s="393">
        <f t="shared" si="81"/>
        <v>3.5555555555555562E-2</v>
      </c>
      <c r="AB174" s="390" t="s">
        <v>1750</v>
      </c>
      <c r="AC174" s="391">
        <f>SUMIFS('Forecast Summary'!$CA:$CA,'Forecast Summary'!$A:$A, 'Analysis-School'!$A174,'Forecast Summary'!$C:$C, 'Analysis-School'!AC$4,'Forecast Summary'!$D:$D, 'Analysis-School'!AC$2)</f>
        <v>0</v>
      </c>
      <c r="AD174" s="391">
        <f>SUMIFS('Forecast Summary'!$CA:$CA,'Forecast Summary'!$A:$A, 'Analysis-School'!$A174,'Forecast Summary'!$C:$C, 'Analysis-School'!AD$4,'Forecast Summary'!$D:$D, 'Analysis-School'!AD$2)</f>
        <v>0</v>
      </c>
      <c r="AE174" s="391">
        <f>SUMIFS('Forecast Summary'!$CA:$CA,'Forecast Summary'!$A:$A, 'Analysis-School'!$A174,'Forecast Summary'!$C:$C, 'Analysis-School'!AE$4,'Forecast Summary'!$D:$D, 'Analysis-School'!AE$2)</f>
        <v>0</v>
      </c>
      <c r="AF174" s="391">
        <f>SUMIFS('Forecast Summary'!$CA:$CA,'Forecast Summary'!$A:$A, 'Analysis-School'!$A174,'Forecast Summary'!$C:$C, 'Analysis-School'!AF$4,'Forecast Summary'!$D:$D, 'Analysis-School'!AF$2)</f>
        <v>0</v>
      </c>
      <c r="AG174" s="391">
        <f>SUMIFS('Forecast Summary'!$CA:$CA,'Forecast Summary'!$A:$A, 'Analysis-School'!$A174,'Forecast Summary'!$C:$C, 'Analysis-School'!AG$4,'Forecast Summary'!$D:$D, 'Analysis-School'!AG$2)</f>
        <v>0</v>
      </c>
      <c r="AH174" s="391">
        <f>SUMIFS('Forecast Summary'!$CA:$CA,'Forecast Summary'!$A:$A, 'Analysis-School'!$A174,'Forecast Summary'!$C:$C, 'Analysis-School'!AH$4,'Forecast Summary'!$D:$D, 'Analysis-School'!AH$2)</f>
        <v>0</v>
      </c>
      <c r="AI174" s="391">
        <v>0</v>
      </c>
      <c r="AJ174" s="391">
        <f>SUMIFS('Forecast Summary'!$CA:$CA,'Forecast Summary'!$A:$A, 'Analysis-School'!$A174,'Forecast Summary'!$C:$C, 'Analysis-School'!AJ$4,'Forecast Summary'!$D:$D, 'Analysis-School'!AJ$2)</f>
        <v>0</v>
      </c>
      <c r="AK174" s="391">
        <v>0</v>
      </c>
      <c r="AL174" s="392">
        <f>SUMIFS('Forecast Summary'!$CA:$CA,'Forecast Summary'!$A:$A, 'Analysis-School'!$A174,'Forecast Summary'!$C:$C, 'Analysis-School'!AL$4,'Forecast Summary'!$D:$D, 'Analysis-School'!AL$2)</f>
        <v>0</v>
      </c>
      <c r="AM174" s="393" t="str">
        <f t="shared" si="82"/>
        <v>NA</v>
      </c>
    </row>
    <row r="175" spans="1:39">
      <c r="A175" s="18" t="s">
        <v>57</v>
      </c>
      <c r="B175" s="395" t="s">
        <v>1930</v>
      </c>
      <c r="C175" s="396">
        <f>SUMIFS('Forecast Summary'!$BY:$BY,'Forecast Summary'!$A:$A, 'Analysis-School'!$A175,'Forecast Summary'!$C:$C, 'Analysis-School'!C$4,'Forecast Summary'!$D:$D, 'Analysis-School'!C$2)</f>
        <v>17</v>
      </c>
      <c r="D175" s="396">
        <f>SUMIFS('Forecast Summary'!$BY:$BY,'Forecast Summary'!$A:$A, 'Analysis-School'!$A175,'Forecast Summary'!$C:$C, 'Analysis-School'!D$4,'Forecast Summary'!$D:$D, 'Analysis-School'!D$2)</f>
        <v>17</v>
      </c>
      <c r="E175" s="396">
        <f>SUMIFS('Forecast Summary'!$BY:$BY,'Forecast Summary'!$A:$A, 'Analysis-School'!$A175,'Forecast Summary'!$C:$C, 'Analysis-School'!E$4,'Forecast Summary'!$D:$D, 'Analysis-School'!E$2)</f>
        <v>16</v>
      </c>
      <c r="F175" s="396">
        <f>SUMIFS('Forecast Summary'!$BY:$BY,'Forecast Summary'!$A:$A, 'Analysis-School'!$A175,'Forecast Summary'!$C:$C, 'Analysis-School'!F$4,'Forecast Summary'!$D:$D, 'Analysis-School'!F$2)</f>
        <v>13</v>
      </c>
      <c r="G175" s="396">
        <f>SUMIFS('Forecast Summary'!$BY:$BY,'Forecast Summary'!$A:$A, 'Analysis-School'!$A175,'Forecast Summary'!$C:$C, 'Analysis-School'!G$4,'Forecast Summary'!$D:$D, 'Analysis-School'!G$2)</f>
        <v>22</v>
      </c>
      <c r="H175" s="396">
        <f>SUMIFS('Forecast Summary'!$BY:$BY,'Forecast Summary'!$A:$A, 'Analysis-School'!$A175,'Forecast Summary'!$C:$C, 'Analysis-School'!H$4,'Forecast Summary'!$D:$D, 'Analysis-School'!H$2)</f>
        <v>19</v>
      </c>
      <c r="I175" s="396">
        <v>20.796531851403127</v>
      </c>
      <c r="J175" s="396">
        <f>SUMIFS('Forecast Summary'!$BY:$BY,'Forecast Summary'!$A:$A, 'Analysis-School'!$A175,'Forecast Summary'!$C:$C, 'Analysis-School'!J$4,'Forecast Summary'!$D:$D, 'Analysis-School'!J$2)</f>
        <v>18</v>
      </c>
      <c r="K175" s="396">
        <v>21.550316734683772</v>
      </c>
      <c r="L175" s="397">
        <f>SUMIFS('Forecast Summary'!$BY:$BY,'Forecast Summary'!$A:$A, 'Analysis-School'!$A175,'Forecast Summary'!$C:$C, 'Analysis-School'!L$4,'Forecast Summary'!$D:$D, 'Analysis-School'!L$2)</f>
        <v>17.099999999999998</v>
      </c>
      <c r="M175" s="398">
        <f t="shared" si="80"/>
        <v>-0.10000000000000009</v>
      </c>
      <c r="O175" s="395" t="s">
        <v>1930</v>
      </c>
      <c r="P175" s="396">
        <f>SUMIFS('Forecast Summary'!$BZ:$BZ,'Forecast Summary'!$A:$A, 'Analysis-School'!$A175,'Forecast Summary'!$C:$C, 'Analysis-School'!P$4,'Forecast Summary'!$D:$D, 'Analysis-School'!P$2)</f>
        <v>56</v>
      </c>
      <c r="Q175" s="396">
        <f>SUMIFS('Forecast Summary'!$BZ:$BZ,'Forecast Summary'!$A:$A, 'Analysis-School'!$A175,'Forecast Summary'!$C:$C, 'Analysis-School'!Q$4,'Forecast Summary'!$D:$D, 'Analysis-School'!Q$2)</f>
        <v>42</v>
      </c>
      <c r="R175" s="396">
        <f>SUMIFS('Forecast Summary'!$BZ:$BZ,'Forecast Summary'!$A:$A, 'Analysis-School'!$A175,'Forecast Summary'!$C:$C, 'Analysis-School'!R$4,'Forecast Summary'!$D:$D, 'Analysis-School'!R$2)</f>
        <v>51</v>
      </c>
      <c r="S175" s="396">
        <f>SUMIFS('Forecast Summary'!$BZ:$BZ,'Forecast Summary'!$A:$A, 'Analysis-School'!$A175,'Forecast Summary'!$C:$C, 'Analysis-School'!S$4,'Forecast Summary'!$D:$D, 'Analysis-School'!S$2)</f>
        <v>54</v>
      </c>
      <c r="T175" s="396">
        <f>SUMIFS('Forecast Summary'!$BZ:$BZ,'Forecast Summary'!$A:$A, 'Analysis-School'!$A175,'Forecast Summary'!$C:$C, 'Analysis-School'!T$4,'Forecast Summary'!$D:$D, 'Analysis-School'!T$2)</f>
        <v>67</v>
      </c>
      <c r="U175" s="396">
        <f>SUMIFS('Forecast Summary'!$BZ:$BZ,'Forecast Summary'!$A:$A, 'Analysis-School'!$A175,'Forecast Summary'!$C:$C, 'Analysis-School'!U$4,'Forecast Summary'!$D:$D, 'Analysis-School'!U$2)</f>
        <v>54</v>
      </c>
      <c r="V175" s="396">
        <v>59.400000000000006</v>
      </c>
      <c r="W175" s="396">
        <f>SUMIFS('Forecast Summary'!$BZ:$BZ,'Forecast Summary'!$A:$A, 'Analysis-School'!$A175,'Forecast Summary'!$C:$C, 'Analysis-School'!W$4,'Forecast Summary'!$D:$D, 'Analysis-School'!W$2)</f>
        <v>55</v>
      </c>
      <c r="X175" s="396">
        <v>65.340000000000018</v>
      </c>
      <c r="Y175" s="397">
        <f>SUMIFS('Forecast Summary'!$BZ:$BZ,'Forecast Summary'!$A:$A, 'Analysis-School'!$A175,'Forecast Summary'!$C:$C, 'Analysis-School'!Y$4,'Forecast Summary'!$D:$D, 'Analysis-School'!Y$2)</f>
        <v>54</v>
      </c>
      <c r="Z175" s="398">
        <f t="shared" si="81"/>
        <v>0</v>
      </c>
      <c r="AB175" s="395" t="s">
        <v>1930</v>
      </c>
      <c r="AC175" s="396">
        <f>SUMIFS('Forecast Summary'!$CA:$CA,'Forecast Summary'!$A:$A, 'Analysis-School'!$A175,'Forecast Summary'!$C:$C, 'Analysis-School'!AC$4,'Forecast Summary'!$D:$D, 'Analysis-School'!AC$2)</f>
        <v>0</v>
      </c>
      <c r="AD175" s="396">
        <f>SUMIFS('Forecast Summary'!$CA:$CA,'Forecast Summary'!$A:$A, 'Analysis-School'!$A175,'Forecast Summary'!$C:$C, 'Analysis-School'!AD$4,'Forecast Summary'!$D:$D, 'Analysis-School'!AD$2)</f>
        <v>0</v>
      </c>
      <c r="AE175" s="396">
        <f>SUMIFS('Forecast Summary'!$CA:$CA,'Forecast Summary'!$A:$A, 'Analysis-School'!$A175,'Forecast Summary'!$C:$C, 'Analysis-School'!AE$4,'Forecast Summary'!$D:$D, 'Analysis-School'!AE$2)</f>
        <v>0</v>
      </c>
      <c r="AF175" s="396">
        <f>SUMIFS('Forecast Summary'!$CA:$CA,'Forecast Summary'!$A:$A, 'Analysis-School'!$A175,'Forecast Summary'!$C:$C, 'Analysis-School'!AF$4,'Forecast Summary'!$D:$D, 'Analysis-School'!AF$2)</f>
        <v>0</v>
      </c>
      <c r="AG175" s="396">
        <f>SUMIFS('Forecast Summary'!$CA:$CA,'Forecast Summary'!$A:$A, 'Analysis-School'!$A175,'Forecast Summary'!$C:$C, 'Analysis-School'!AG$4,'Forecast Summary'!$D:$D, 'Analysis-School'!AG$2)</f>
        <v>0</v>
      </c>
      <c r="AH175" s="396">
        <f>SUMIFS('Forecast Summary'!$CA:$CA,'Forecast Summary'!$A:$A, 'Analysis-School'!$A175,'Forecast Summary'!$C:$C, 'Analysis-School'!AH$4,'Forecast Summary'!$D:$D, 'Analysis-School'!AH$2)</f>
        <v>0</v>
      </c>
      <c r="AI175" s="396">
        <v>0</v>
      </c>
      <c r="AJ175" s="396">
        <f>SUMIFS('Forecast Summary'!$CA:$CA,'Forecast Summary'!$A:$A, 'Analysis-School'!$A175,'Forecast Summary'!$C:$C, 'Analysis-School'!AJ$4,'Forecast Summary'!$D:$D, 'Analysis-School'!AJ$2)</f>
        <v>0</v>
      </c>
      <c r="AK175" s="396">
        <v>0</v>
      </c>
      <c r="AL175" s="397">
        <f>SUMIFS('Forecast Summary'!$CA:$CA,'Forecast Summary'!$A:$A, 'Analysis-School'!$A175,'Forecast Summary'!$C:$C, 'Analysis-School'!AL$4,'Forecast Summary'!$D:$D, 'Analysis-School'!AL$2)</f>
        <v>0</v>
      </c>
      <c r="AM175" s="398" t="str">
        <f t="shared" si="82"/>
        <v>NA</v>
      </c>
    </row>
    <row r="176" spans="1:39">
      <c r="A176" s="18" t="s">
        <v>59</v>
      </c>
      <c r="B176" s="390" t="s">
        <v>1752</v>
      </c>
      <c r="C176" s="391">
        <f>SUMIFS('Forecast Summary'!$BY:$BY,'Forecast Summary'!$A:$A, 'Analysis-School'!$A176,'Forecast Summary'!$C:$C, 'Analysis-School'!C$4,'Forecast Summary'!$D:$D, 'Analysis-School'!C$2)</f>
        <v>52</v>
      </c>
      <c r="D176" s="391">
        <f>SUMIFS('Forecast Summary'!$BY:$BY,'Forecast Summary'!$A:$A, 'Analysis-School'!$A176,'Forecast Summary'!$C:$C, 'Analysis-School'!D$4,'Forecast Summary'!$D:$D, 'Analysis-School'!D$2)</f>
        <v>43</v>
      </c>
      <c r="E176" s="391">
        <f>SUMIFS('Forecast Summary'!$BY:$BY,'Forecast Summary'!$A:$A, 'Analysis-School'!$A176,'Forecast Summary'!$C:$C, 'Analysis-School'!E$4,'Forecast Summary'!$D:$D, 'Analysis-School'!E$2)</f>
        <v>33</v>
      </c>
      <c r="F176" s="391">
        <f>SUMIFS('Forecast Summary'!$BY:$BY,'Forecast Summary'!$A:$A, 'Analysis-School'!$A176,'Forecast Summary'!$C:$C, 'Analysis-School'!F$4,'Forecast Summary'!$D:$D, 'Analysis-School'!F$2)</f>
        <v>29</v>
      </c>
      <c r="G176" s="391">
        <f>SUMIFS('Forecast Summary'!$BY:$BY,'Forecast Summary'!$A:$A, 'Analysis-School'!$A176,'Forecast Summary'!$C:$C, 'Analysis-School'!G$4,'Forecast Summary'!$D:$D, 'Analysis-School'!G$2)</f>
        <v>53</v>
      </c>
      <c r="H176" s="391">
        <f>SUMIFS('Forecast Summary'!$BY:$BY,'Forecast Summary'!$A:$A, 'Analysis-School'!$A176,'Forecast Summary'!$C:$C, 'Analysis-School'!H$4,'Forecast Summary'!$D:$D, 'Analysis-School'!H$2)</f>
        <v>85</v>
      </c>
      <c r="I176" s="391">
        <v>89.580006649458994</v>
      </c>
      <c r="J176" s="391">
        <f>SUMIFS('Forecast Summary'!$BY:$BY,'Forecast Summary'!$A:$A, 'Analysis-School'!$A176,'Forecast Summary'!$C:$C, 'Analysis-School'!J$4,'Forecast Summary'!$D:$D, 'Analysis-School'!J$2)</f>
        <v>48</v>
      </c>
      <c r="K176" s="391">
        <v>96.79621512941138</v>
      </c>
      <c r="L176" s="392">
        <f>SUMIFS('Forecast Summary'!$BY:$BY,'Forecast Summary'!$A:$A, 'Analysis-School'!$A176,'Forecast Summary'!$C:$C, 'Analysis-School'!L$4,'Forecast Summary'!$D:$D, 'Analysis-School'!L$2)</f>
        <v>49</v>
      </c>
      <c r="M176" s="393">
        <f t="shared" si="80"/>
        <v>-0.42352941176470593</v>
      </c>
      <c r="O176" s="390" t="s">
        <v>1752</v>
      </c>
      <c r="P176" s="391">
        <f>SUMIFS('Forecast Summary'!$BZ:$BZ,'Forecast Summary'!$A:$A, 'Analysis-School'!$A176,'Forecast Summary'!$C:$C, 'Analysis-School'!P$4,'Forecast Summary'!$D:$D, 'Analysis-School'!P$2)</f>
        <v>99</v>
      </c>
      <c r="Q176" s="391">
        <f>SUMIFS('Forecast Summary'!$BZ:$BZ,'Forecast Summary'!$A:$A, 'Analysis-School'!$A176,'Forecast Summary'!$C:$C, 'Analysis-School'!Q$4,'Forecast Summary'!$D:$D, 'Analysis-School'!Q$2)</f>
        <v>81</v>
      </c>
      <c r="R176" s="391">
        <f>SUMIFS('Forecast Summary'!$BZ:$BZ,'Forecast Summary'!$A:$A, 'Analysis-School'!$A176,'Forecast Summary'!$C:$C, 'Analysis-School'!R$4,'Forecast Summary'!$D:$D, 'Analysis-School'!R$2)</f>
        <v>69</v>
      </c>
      <c r="S176" s="391">
        <f>SUMIFS('Forecast Summary'!$BZ:$BZ,'Forecast Summary'!$A:$A, 'Analysis-School'!$A176,'Forecast Summary'!$C:$C, 'Analysis-School'!S$4,'Forecast Summary'!$D:$D, 'Analysis-School'!S$2)</f>
        <v>83</v>
      </c>
      <c r="T176" s="391">
        <f>SUMIFS('Forecast Summary'!$BZ:$BZ,'Forecast Summary'!$A:$A, 'Analysis-School'!$A176,'Forecast Summary'!$C:$C, 'Analysis-School'!T$4,'Forecast Summary'!$D:$D, 'Analysis-School'!T$2)</f>
        <v>106</v>
      </c>
      <c r="U176" s="391">
        <f>SUMIFS('Forecast Summary'!$BZ:$BZ,'Forecast Summary'!$A:$A, 'Analysis-School'!$A176,'Forecast Summary'!$C:$C, 'Analysis-School'!U$4,'Forecast Summary'!$D:$D, 'Analysis-School'!U$2)</f>
        <v>113</v>
      </c>
      <c r="V176" s="391">
        <v>119.28665274548511</v>
      </c>
      <c r="W176" s="391">
        <f>SUMIFS('Forecast Summary'!$BZ:$BZ,'Forecast Summary'!$A:$A, 'Analysis-School'!$A176,'Forecast Summary'!$C:$C, 'Analysis-School'!W$4,'Forecast Summary'!$D:$D, 'Analysis-School'!W$2)</f>
        <v>122</v>
      </c>
      <c r="X176" s="391">
        <v>125.79339846590274</v>
      </c>
      <c r="Y176" s="392">
        <f>SUMIFS('Forecast Summary'!$BZ:$BZ,'Forecast Summary'!$A:$A, 'Analysis-School'!$A176,'Forecast Summary'!$C:$C, 'Analysis-School'!Y$4,'Forecast Summary'!$D:$D, 'Analysis-School'!Y$2)</f>
        <v>122</v>
      </c>
      <c r="Z176" s="393">
        <f t="shared" si="81"/>
        <v>7.9646017699114946E-2</v>
      </c>
      <c r="AB176" s="390" t="s">
        <v>1752</v>
      </c>
      <c r="AC176" s="391">
        <f>SUMIFS('Forecast Summary'!$CA:$CA,'Forecast Summary'!$A:$A, 'Analysis-School'!$A176,'Forecast Summary'!$C:$C, 'Analysis-School'!AC$4,'Forecast Summary'!$D:$D, 'Analysis-School'!AC$2)</f>
        <v>3</v>
      </c>
      <c r="AD176" s="391">
        <f>SUMIFS('Forecast Summary'!$CA:$CA,'Forecast Summary'!$A:$A, 'Analysis-School'!$A176,'Forecast Summary'!$C:$C, 'Analysis-School'!AD$4,'Forecast Summary'!$D:$D, 'Analysis-School'!AD$2)</f>
        <v>2</v>
      </c>
      <c r="AE176" s="391">
        <f>SUMIFS('Forecast Summary'!$CA:$CA,'Forecast Summary'!$A:$A, 'Analysis-School'!$A176,'Forecast Summary'!$C:$C, 'Analysis-School'!AE$4,'Forecast Summary'!$D:$D, 'Analysis-School'!AE$2)</f>
        <v>0</v>
      </c>
      <c r="AF176" s="391">
        <f>SUMIFS('Forecast Summary'!$CA:$CA,'Forecast Summary'!$A:$A, 'Analysis-School'!$A176,'Forecast Summary'!$C:$C, 'Analysis-School'!AF$4,'Forecast Summary'!$D:$D, 'Analysis-School'!AF$2)</f>
        <v>4</v>
      </c>
      <c r="AG176" s="391">
        <f>SUMIFS('Forecast Summary'!$CA:$CA,'Forecast Summary'!$A:$A, 'Analysis-School'!$A176,'Forecast Summary'!$C:$C, 'Analysis-School'!AG$4,'Forecast Summary'!$D:$D, 'Analysis-School'!AG$2)</f>
        <v>1</v>
      </c>
      <c r="AH176" s="391">
        <f>SUMIFS('Forecast Summary'!$CA:$CA,'Forecast Summary'!$A:$A, 'Analysis-School'!$A176,'Forecast Summary'!$C:$C, 'Analysis-School'!AH$4,'Forecast Summary'!$D:$D, 'Analysis-School'!AH$2)</f>
        <v>5</v>
      </c>
      <c r="AI176" s="391">
        <v>4.75</v>
      </c>
      <c r="AJ176" s="391">
        <f>SUMIFS('Forecast Summary'!$CA:$CA,'Forecast Summary'!$A:$A, 'Analysis-School'!$A176,'Forecast Summary'!$C:$C, 'Analysis-School'!AJ$4,'Forecast Summary'!$D:$D, 'Analysis-School'!AJ$2)</f>
        <v>3</v>
      </c>
      <c r="AK176" s="391">
        <v>4.7877013026092285</v>
      </c>
      <c r="AL176" s="392">
        <f>SUMIFS('Forecast Summary'!$CA:$CA,'Forecast Summary'!$A:$A, 'Analysis-School'!$A176,'Forecast Summary'!$C:$C, 'Analysis-School'!AL$4,'Forecast Summary'!$D:$D, 'Analysis-School'!AL$2)</f>
        <v>3</v>
      </c>
      <c r="AM176" s="393">
        <f t="shared" si="82"/>
        <v>-0.4</v>
      </c>
    </row>
    <row r="177" spans="1:39">
      <c r="A177" s="18" t="s">
        <v>61</v>
      </c>
      <c r="B177" s="395" t="s">
        <v>1888</v>
      </c>
      <c r="C177" s="396">
        <f>SUMIFS('Forecast Summary'!$BY:$BY,'Forecast Summary'!$A:$A, 'Analysis-School'!$A177,'Forecast Summary'!$C:$C, 'Analysis-School'!C$4,'Forecast Summary'!$D:$D, 'Analysis-School'!C$2)</f>
        <v>17</v>
      </c>
      <c r="D177" s="396">
        <f>SUMIFS('Forecast Summary'!$BY:$BY,'Forecast Summary'!$A:$A, 'Analysis-School'!$A177,'Forecast Summary'!$C:$C, 'Analysis-School'!D$4,'Forecast Summary'!$D:$D, 'Analysis-School'!D$2)</f>
        <v>13</v>
      </c>
      <c r="E177" s="396">
        <f>SUMIFS('Forecast Summary'!$BY:$BY,'Forecast Summary'!$A:$A, 'Analysis-School'!$A177,'Forecast Summary'!$C:$C, 'Analysis-School'!E$4,'Forecast Summary'!$D:$D, 'Analysis-School'!E$2)</f>
        <v>17</v>
      </c>
      <c r="F177" s="396">
        <f>SUMIFS('Forecast Summary'!$BY:$BY,'Forecast Summary'!$A:$A, 'Analysis-School'!$A177,'Forecast Summary'!$C:$C, 'Analysis-School'!F$4,'Forecast Summary'!$D:$D, 'Analysis-School'!F$2)</f>
        <v>21</v>
      </c>
      <c r="G177" s="396">
        <f>SUMIFS('Forecast Summary'!$BY:$BY,'Forecast Summary'!$A:$A, 'Analysis-School'!$A177,'Forecast Summary'!$C:$C, 'Analysis-School'!G$4,'Forecast Summary'!$D:$D, 'Analysis-School'!G$2)</f>
        <v>25</v>
      </c>
      <c r="H177" s="396">
        <f>SUMIFS('Forecast Summary'!$BY:$BY,'Forecast Summary'!$A:$A, 'Analysis-School'!$A177,'Forecast Summary'!$C:$C, 'Analysis-School'!H$4,'Forecast Summary'!$D:$D, 'Analysis-School'!H$2)</f>
        <v>40</v>
      </c>
      <c r="I177" s="396">
        <v>44</v>
      </c>
      <c r="J177" s="396">
        <f>SUMIFS('Forecast Summary'!$BY:$BY,'Forecast Summary'!$A:$A, 'Analysis-School'!$A177,'Forecast Summary'!$C:$C, 'Analysis-School'!J$4,'Forecast Summary'!$D:$D, 'Analysis-School'!J$2)</f>
        <v>31</v>
      </c>
      <c r="K177" s="396">
        <v>48.400000000000006</v>
      </c>
      <c r="L177" s="397">
        <f>SUMIFS('Forecast Summary'!$BY:$BY,'Forecast Summary'!$A:$A, 'Analysis-School'!$A177,'Forecast Summary'!$C:$C, 'Analysis-School'!L$4,'Forecast Summary'!$D:$D, 'Analysis-School'!L$2)</f>
        <v>33</v>
      </c>
      <c r="M177" s="398">
        <f t="shared" si="80"/>
        <v>-0.17500000000000004</v>
      </c>
      <c r="O177" s="395" t="s">
        <v>1888</v>
      </c>
      <c r="P177" s="396">
        <f>SUMIFS('Forecast Summary'!$BZ:$BZ,'Forecast Summary'!$A:$A, 'Analysis-School'!$A177,'Forecast Summary'!$C:$C, 'Analysis-School'!P$4,'Forecast Summary'!$D:$D, 'Analysis-School'!P$2)</f>
        <v>38</v>
      </c>
      <c r="Q177" s="396">
        <f>SUMIFS('Forecast Summary'!$BZ:$BZ,'Forecast Summary'!$A:$A, 'Analysis-School'!$A177,'Forecast Summary'!$C:$C, 'Analysis-School'!Q$4,'Forecast Summary'!$D:$D, 'Analysis-School'!Q$2)</f>
        <v>34</v>
      </c>
      <c r="R177" s="396">
        <f>SUMIFS('Forecast Summary'!$BZ:$BZ,'Forecast Summary'!$A:$A, 'Analysis-School'!$A177,'Forecast Summary'!$C:$C, 'Analysis-School'!R$4,'Forecast Summary'!$D:$D, 'Analysis-School'!R$2)</f>
        <v>40</v>
      </c>
      <c r="S177" s="396">
        <f>SUMIFS('Forecast Summary'!$BZ:$BZ,'Forecast Summary'!$A:$A, 'Analysis-School'!$A177,'Forecast Summary'!$C:$C, 'Analysis-School'!S$4,'Forecast Summary'!$D:$D, 'Analysis-School'!S$2)</f>
        <v>46</v>
      </c>
      <c r="T177" s="396">
        <f>SUMIFS('Forecast Summary'!$BZ:$BZ,'Forecast Summary'!$A:$A, 'Analysis-School'!$A177,'Forecast Summary'!$C:$C, 'Analysis-School'!T$4,'Forecast Summary'!$D:$D, 'Analysis-School'!T$2)</f>
        <v>40</v>
      </c>
      <c r="U177" s="396">
        <f>SUMIFS('Forecast Summary'!$BZ:$BZ,'Forecast Summary'!$A:$A, 'Analysis-School'!$A177,'Forecast Summary'!$C:$C, 'Analysis-School'!U$4,'Forecast Summary'!$D:$D, 'Analysis-School'!U$2)</f>
        <v>56</v>
      </c>
      <c r="V177" s="396">
        <v>55.901017318507058</v>
      </c>
      <c r="W177" s="396">
        <f>SUMIFS('Forecast Summary'!$BZ:$BZ,'Forecast Summary'!$A:$A, 'Analysis-School'!$A177,'Forecast Summary'!$C:$C, 'Analysis-School'!W$4,'Forecast Summary'!$D:$D, 'Analysis-School'!W$2)</f>
        <v>54</v>
      </c>
      <c r="X177" s="396">
        <v>59.550228982761432</v>
      </c>
      <c r="Y177" s="397">
        <f>SUMIFS('Forecast Summary'!$BZ:$BZ,'Forecast Summary'!$A:$A, 'Analysis-School'!$A177,'Forecast Summary'!$C:$C, 'Analysis-School'!Y$4,'Forecast Summary'!$D:$D, 'Analysis-School'!Y$2)</f>
        <v>53</v>
      </c>
      <c r="Z177" s="398">
        <f t="shared" si="81"/>
        <v>-5.3571428571428603E-2</v>
      </c>
      <c r="AB177" s="395" t="s">
        <v>1888</v>
      </c>
      <c r="AC177" s="396">
        <f>SUMIFS('Forecast Summary'!$CA:$CA,'Forecast Summary'!$A:$A, 'Analysis-School'!$A177,'Forecast Summary'!$C:$C, 'Analysis-School'!AC$4,'Forecast Summary'!$D:$D, 'Analysis-School'!AC$2)</f>
        <v>0</v>
      </c>
      <c r="AD177" s="396">
        <f>SUMIFS('Forecast Summary'!$CA:$CA,'Forecast Summary'!$A:$A, 'Analysis-School'!$A177,'Forecast Summary'!$C:$C, 'Analysis-School'!AD$4,'Forecast Summary'!$D:$D, 'Analysis-School'!AD$2)</f>
        <v>0</v>
      </c>
      <c r="AE177" s="396">
        <f>SUMIFS('Forecast Summary'!$CA:$CA,'Forecast Summary'!$A:$A, 'Analysis-School'!$A177,'Forecast Summary'!$C:$C, 'Analysis-School'!AE$4,'Forecast Summary'!$D:$D, 'Analysis-School'!AE$2)</f>
        <v>0</v>
      </c>
      <c r="AF177" s="396">
        <f>SUMIFS('Forecast Summary'!$CA:$CA,'Forecast Summary'!$A:$A, 'Analysis-School'!$A177,'Forecast Summary'!$C:$C, 'Analysis-School'!AF$4,'Forecast Summary'!$D:$D, 'Analysis-School'!AF$2)</f>
        <v>0</v>
      </c>
      <c r="AG177" s="396">
        <f>SUMIFS('Forecast Summary'!$CA:$CA,'Forecast Summary'!$A:$A, 'Analysis-School'!$A177,'Forecast Summary'!$C:$C, 'Analysis-School'!AG$4,'Forecast Summary'!$D:$D, 'Analysis-School'!AG$2)</f>
        <v>0</v>
      </c>
      <c r="AH177" s="396">
        <f>SUMIFS('Forecast Summary'!$CA:$CA,'Forecast Summary'!$A:$A, 'Analysis-School'!$A177,'Forecast Summary'!$C:$C, 'Analysis-School'!AH$4,'Forecast Summary'!$D:$D, 'Analysis-School'!AH$2)</f>
        <v>0</v>
      </c>
      <c r="AI177" s="396">
        <v>0</v>
      </c>
      <c r="AJ177" s="396">
        <f>SUMIFS('Forecast Summary'!$CA:$CA,'Forecast Summary'!$A:$A, 'Analysis-School'!$A177,'Forecast Summary'!$C:$C, 'Analysis-School'!AJ$4,'Forecast Summary'!$D:$D, 'Analysis-School'!AJ$2)</f>
        <v>0</v>
      </c>
      <c r="AK177" s="396">
        <v>0</v>
      </c>
      <c r="AL177" s="397">
        <f>SUMIFS('Forecast Summary'!$CA:$CA,'Forecast Summary'!$A:$A, 'Analysis-School'!$A177,'Forecast Summary'!$C:$C, 'Analysis-School'!AL$4,'Forecast Summary'!$D:$D, 'Analysis-School'!AL$2)</f>
        <v>0</v>
      </c>
      <c r="AM177" s="398" t="str">
        <f t="shared" si="82"/>
        <v>NA</v>
      </c>
    </row>
    <row r="178" spans="1:39">
      <c r="A178" s="18" t="s">
        <v>63</v>
      </c>
      <c r="B178" s="390" t="s">
        <v>1931</v>
      </c>
      <c r="C178" s="391">
        <f>SUMIFS('Forecast Summary'!$BY:$BY,'Forecast Summary'!$A:$A, 'Analysis-School'!$A178,'Forecast Summary'!$C:$C, 'Analysis-School'!C$4,'Forecast Summary'!$D:$D, 'Analysis-School'!C$2)</f>
        <v>6</v>
      </c>
      <c r="D178" s="391">
        <f>SUMIFS('Forecast Summary'!$BY:$BY,'Forecast Summary'!$A:$A, 'Analysis-School'!$A178,'Forecast Summary'!$C:$C, 'Analysis-School'!D$4,'Forecast Summary'!$D:$D, 'Analysis-School'!D$2)</f>
        <v>9</v>
      </c>
      <c r="E178" s="391">
        <f>SUMIFS('Forecast Summary'!$BY:$BY,'Forecast Summary'!$A:$A, 'Analysis-School'!$A178,'Forecast Summary'!$C:$C, 'Analysis-School'!E$4,'Forecast Summary'!$D:$D, 'Analysis-School'!E$2)</f>
        <v>7</v>
      </c>
      <c r="F178" s="391">
        <f>SUMIFS('Forecast Summary'!$BY:$BY,'Forecast Summary'!$A:$A, 'Analysis-School'!$A178,'Forecast Summary'!$C:$C, 'Analysis-School'!F$4,'Forecast Summary'!$D:$D, 'Analysis-School'!F$2)</f>
        <v>8</v>
      </c>
      <c r="G178" s="391">
        <f>SUMIFS('Forecast Summary'!$BY:$BY,'Forecast Summary'!$A:$A, 'Analysis-School'!$A178,'Forecast Summary'!$C:$C, 'Analysis-School'!G$4,'Forecast Summary'!$D:$D, 'Analysis-School'!G$2)</f>
        <v>9</v>
      </c>
      <c r="H178" s="391">
        <f>SUMIFS('Forecast Summary'!$BY:$BY,'Forecast Summary'!$A:$A, 'Analysis-School'!$A178,'Forecast Summary'!$C:$C, 'Analysis-School'!H$4,'Forecast Summary'!$D:$D, 'Analysis-School'!H$2)</f>
        <v>10</v>
      </c>
      <c r="I178" s="391">
        <v>10.395790829805611</v>
      </c>
      <c r="J178" s="391">
        <f>SUMIFS('Forecast Summary'!$BY:$BY,'Forecast Summary'!$A:$A, 'Analysis-School'!$A178,'Forecast Summary'!$C:$C, 'Analysis-School'!J$4,'Forecast Summary'!$D:$D, 'Analysis-School'!J$2)</f>
        <v>8</v>
      </c>
      <c r="K178" s="391">
        <v>11.143227099956874</v>
      </c>
      <c r="L178" s="392">
        <f>SUMIFS('Forecast Summary'!$BY:$BY,'Forecast Summary'!$A:$A, 'Analysis-School'!$A178,'Forecast Summary'!$C:$C, 'Analysis-School'!L$4,'Forecast Summary'!$D:$D, 'Analysis-School'!L$2)</f>
        <v>8</v>
      </c>
      <c r="M178" s="393">
        <f t="shared" si="80"/>
        <v>-0.19999999999999996</v>
      </c>
      <c r="O178" s="390" t="s">
        <v>1931</v>
      </c>
      <c r="P178" s="391">
        <f>SUMIFS('Forecast Summary'!$BZ:$BZ,'Forecast Summary'!$A:$A, 'Analysis-School'!$A178,'Forecast Summary'!$C:$C, 'Analysis-School'!P$4,'Forecast Summary'!$D:$D, 'Analysis-School'!P$2)</f>
        <v>20</v>
      </c>
      <c r="Q178" s="391">
        <f>SUMIFS('Forecast Summary'!$BZ:$BZ,'Forecast Summary'!$A:$A, 'Analysis-School'!$A178,'Forecast Summary'!$C:$C, 'Analysis-School'!Q$4,'Forecast Summary'!$D:$D, 'Analysis-School'!Q$2)</f>
        <v>29</v>
      </c>
      <c r="R178" s="391">
        <f>SUMIFS('Forecast Summary'!$BZ:$BZ,'Forecast Summary'!$A:$A, 'Analysis-School'!$A178,'Forecast Summary'!$C:$C, 'Analysis-School'!R$4,'Forecast Summary'!$D:$D, 'Analysis-School'!R$2)</f>
        <v>27</v>
      </c>
      <c r="S178" s="391">
        <f>SUMIFS('Forecast Summary'!$BZ:$BZ,'Forecast Summary'!$A:$A, 'Analysis-School'!$A178,'Forecast Summary'!$C:$C, 'Analysis-School'!S$4,'Forecast Summary'!$D:$D, 'Analysis-School'!S$2)</f>
        <v>21</v>
      </c>
      <c r="T178" s="391">
        <f>SUMIFS('Forecast Summary'!$BZ:$BZ,'Forecast Summary'!$A:$A, 'Analysis-School'!$A178,'Forecast Summary'!$C:$C, 'Analysis-School'!T$4,'Forecast Summary'!$D:$D, 'Analysis-School'!T$2)</f>
        <v>26</v>
      </c>
      <c r="U178" s="391">
        <f>SUMIFS('Forecast Summary'!$BZ:$BZ,'Forecast Summary'!$A:$A, 'Analysis-School'!$A178,'Forecast Summary'!$C:$C, 'Analysis-School'!U$4,'Forecast Summary'!$D:$D, 'Analysis-School'!U$2)</f>
        <v>27</v>
      </c>
      <c r="V178" s="391">
        <v>25.65</v>
      </c>
      <c r="W178" s="391">
        <f>SUMIFS('Forecast Summary'!$BZ:$BZ,'Forecast Summary'!$A:$A, 'Analysis-School'!$A178,'Forecast Summary'!$C:$C, 'Analysis-School'!W$4,'Forecast Summary'!$D:$D, 'Analysis-School'!W$2)</f>
        <v>33</v>
      </c>
      <c r="X178" s="391">
        <v>25.330660126449683</v>
      </c>
      <c r="Y178" s="392">
        <f>SUMIFS('Forecast Summary'!$BZ:$BZ,'Forecast Summary'!$A:$A, 'Analysis-School'!$A178,'Forecast Summary'!$C:$C, 'Analysis-School'!Y$4,'Forecast Summary'!$D:$D, 'Analysis-School'!Y$2)</f>
        <v>31.349999999999998</v>
      </c>
      <c r="Z178" s="393">
        <f t="shared" si="81"/>
        <v>0.16111111111111098</v>
      </c>
      <c r="AB178" s="390" t="s">
        <v>1931</v>
      </c>
      <c r="AC178" s="391">
        <f>SUMIFS('Forecast Summary'!$CA:$CA,'Forecast Summary'!$A:$A, 'Analysis-School'!$A178,'Forecast Summary'!$C:$C, 'Analysis-School'!AC$4,'Forecast Summary'!$D:$D, 'Analysis-School'!AC$2)</f>
        <v>0</v>
      </c>
      <c r="AD178" s="391">
        <f>SUMIFS('Forecast Summary'!$CA:$CA,'Forecast Summary'!$A:$A, 'Analysis-School'!$A178,'Forecast Summary'!$C:$C, 'Analysis-School'!AD$4,'Forecast Summary'!$D:$D, 'Analysis-School'!AD$2)</f>
        <v>0</v>
      </c>
      <c r="AE178" s="391">
        <f>SUMIFS('Forecast Summary'!$CA:$CA,'Forecast Summary'!$A:$A, 'Analysis-School'!$A178,'Forecast Summary'!$C:$C, 'Analysis-School'!AE$4,'Forecast Summary'!$D:$D, 'Analysis-School'!AE$2)</f>
        <v>0</v>
      </c>
      <c r="AF178" s="391">
        <f>SUMIFS('Forecast Summary'!$CA:$CA,'Forecast Summary'!$A:$A, 'Analysis-School'!$A178,'Forecast Summary'!$C:$C, 'Analysis-School'!AF$4,'Forecast Summary'!$D:$D, 'Analysis-School'!AF$2)</f>
        <v>0</v>
      </c>
      <c r="AG178" s="391">
        <f>SUMIFS('Forecast Summary'!$CA:$CA,'Forecast Summary'!$A:$A, 'Analysis-School'!$A178,'Forecast Summary'!$C:$C, 'Analysis-School'!AG$4,'Forecast Summary'!$D:$D, 'Analysis-School'!AG$2)</f>
        <v>0</v>
      </c>
      <c r="AH178" s="391">
        <f>SUMIFS('Forecast Summary'!$CA:$CA,'Forecast Summary'!$A:$A, 'Analysis-School'!$A178,'Forecast Summary'!$C:$C, 'Analysis-School'!AH$4,'Forecast Summary'!$D:$D, 'Analysis-School'!AH$2)</f>
        <v>0</v>
      </c>
      <c r="AI178" s="391">
        <v>0</v>
      </c>
      <c r="AJ178" s="391">
        <f>SUMIFS('Forecast Summary'!$CA:$CA,'Forecast Summary'!$A:$A, 'Analysis-School'!$A178,'Forecast Summary'!$C:$C, 'Analysis-School'!AJ$4,'Forecast Summary'!$D:$D, 'Analysis-School'!AJ$2)</f>
        <v>0</v>
      </c>
      <c r="AK178" s="391">
        <v>0</v>
      </c>
      <c r="AL178" s="392">
        <f>SUMIFS('Forecast Summary'!$CA:$CA,'Forecast Summary'!$A:$A, 'Analysis-School'!$A178,'Forecast Summary'!$C:$C, 'Analysis-School'!AL$4,'Forecast Summary'!$D:$D, 'Analysis-School'!AL$2)</f>
        <v>0</v>
      </c>
      <c r="AM178" s="393" t="str">
        <f t="shared" si="82"/>
        <v>NA</v>
      </c>
    </row>
    <row r="179" spans="1:39">
      <c r="A179" s="18" t="s">
        <v>65</v>
      </c>
      <c r="B179" s="395" t="s">
        <v>1889</v>
      </c>
      <c r="C179" s="396">
        <f>SUMIFS('Forecast Summary'!$BY:$BY,'Forecast Summary'!$A:$A, 'Analysis-School'!$A179,'Forecast Summary'!$C:$C, 'Analysis-School'!C$4,'Forecast Summary'!$D:$D, 'Analysis-School'!C$2)</f>
        <v>3</v>
      </c>
      <c r="D179" s="396">
        <f>SUMIFS('Forecast Summary'!$BY:$BY,'Forecast Summary'!$A:$A, 'Analysis-School'!$A179,'Forecast Summary'!$C:$C, 'Analysis-School'!D$4,'Forecast Summary'!$D:$D, 'Analysis-School'!D$2)</f>
        <v>6</v>
      </c>
      <c r="E179" s="396">
        <f>SUMIFS('Forecast Summary'!$BY:$BY,'Forecast Summary'!$A:$A, 'Analysis-School'!$A179,'Forecast Summary'!$C:$C, 'Analysis-School'!E$4,'Forecast Summary'!$D:$D, 'Analysis-School'!E$2)</f>
        <v>5</v>
      </c>
      <c r="F179" s="396">
        <f>SUMIFS('Forecast Summary'!$BY:$BY,'Forecast Summary'!$A:$A, 'Analysis-School'!$A179,'Forecast Summary'!$C:$C, 'Analysis-School'!F$4,'Forecast Summary'!$D:$D, 'Analysis-School'!F$2)</f>
        <v>3</v>
      </c>
      <c r="G179" s="396">
        <f>SUMIFS('Forecast Summary'!$BY:$BY,'Forecast Summary'!$A:$A, 'Analysis-School'!$A179,'Forecast Summary'!$C:$C, 'Analysis-School'!G$4,'Forecast Summary'!$D:$D, 'Analysis-School'!G$2)</f>
        <v>7</v>
      </c>
      <c r="H179" s="396">
        <f>SUMIFS('Forecast Summary'!$BY:$BY,'Forecast Summary'!$A:$A, 'Analysis-School'!$A179,'Forecast Summary'!$C:$C, 'Analysis-School'!H$4,'Forecast Summary'!$D:$D, 'Analysis-School'!H$2)</f>
        <v>11</v>
      </c>
      <c r="I179" s="396">
        <v>10.45</v>
      </c>
      <c r="J179" s="396">
        <f>SUMIFS('Forecast Summary'!$BY:$BY,'Forecast Summary'!$A:$A, 'Analysis-School'!$A179,'Forecast Summary'!$C:$C, 'Analysis-School'!J$4,'Forecast Summary'!$D:$D, 'Analysis-School'!J$2)</f>
        <v>5</v>
      </c>
      <c r="K179" s="396">
        <v>11.266867183392478</v>
      </c>
      <c r="L179" s="397">
        <f>SUMIFS('Forecast Summary'!$BY:$BY,'Forecast Summary'!$A:$A, 'Analysis-School'!$A179,'Forecast Summary'!$C:$C, 'Analysis-School'!L$4,'Forecast Summary'!$D:$D, 'Analysis-School'!L$2)</f>
        <v>5.5</v>
      </c>
      <c r="M179" s="398">
        <f t="shared" si="80"/>
        <v>-0.5</v>
      </c>
      <c r="O179" s="395" t="s">
        <v>1889</v>
      </c>
      <c r="P179" s="396">
        <f>SUMIFS('Forecast Summary'!$BZ:$BZ,'Forecast Summary'!$A:$A, 'Analysis-School'!$A179,'Forecast Summary'!$C:$C, 'Analysis-School'!P$4,'Forecast Summary'!$D:$D, 'Analysis-School'!P$2)</f>
        <v>5</v>
      </c>
      <c r="Q179" s="396">
        <f>SUMIFS('Forecast Summary'!$BZ:$BZ,'Forecast Summary'!$A:$A, 'Analysis-School'!$A179,'Forecast Summary'!$C:$C, 'Analysis-School'!Q$4,'Forecast Summary'!$D:$D, 'Analysis-School'!Q$2)</f>
        <v>6</v>
      </c>
      <c r="R179" s="396">
        <f>SUMIFS('Forecast Summary'!$BZ:$BZ,'Forecast Summary'!$A:$A, 'Analysis-School'!$A179,'Forecast Summary'!$C:$C, 'Analysis-School'!R$4,'Forecast Summary'!$D:$D, 'Analysis-School'!R$2)</f>
        <v>7</v>
      </c>
      <c r="S179" s="396">
        <f>SUMIFS('Forecast Summary'!$BZ:$BZ,'Forecast Summary'!$A:$A, 'Analysis-School'!$A179,'Forecast Summary'!$C:$C, 'Analysis-School'!S$4,'Forecast Summary'!$D:$D, 'Analysis-School'!S$2)</f>
        <v>9</v>
      </c>
      <c r="T179" s="396">
        <f>SUMIFS('Forecast Summary'!$BZ:$BZ,'Forecast Summary'!$A:$A, 'Analysis-School'!$A179,'Forecast Summary'!$C:$C, 'Analysis-School'!T$4,'Forecast Summary'!$D:$D, 'Analysis-School'!T$2)</f>
        <v>10</v>
      </c>
      <c r="U179" s="396">
        <f>SUMIFS('Forecast Summary'!$BZ:$BZ,'Forecast Summary'!$A:$A, 'Analysis-School'!$A179,'Forecast Summary'!$C:$C, 'Analysis-School'!U$4,'Forecast Summary'!$D:$D, 'Analysis-School'!U$2)</f>
        <v>5</v>
      </c>
      <c r="V179" s="396">
        <v>5.5</v>
      </c>
      <c r="W179" s="396">
        <f>SUMIFS('Forecast Summary'!$BZ:$BZ,'Forecast Summary'!$A:$A, 'Analysis-School'!$A179,'Forecast Summary'!$C:$C, 'Analysis-School'!W$4,'Forecast Summary'!$D:$D, 'Analysis-School'!W$2)</f>
        <v>5</v>
      </c>
      <c r="X179" s="396">
        <v>6.0500000000000007</v>
      </c>
      <c r="Y179" s="397">
        <f>SUMIFS('Forecast Summary'!$BZ:$BZ,'Forecast Summary'!$A:$A, 'Analysis-School'!$A179,'Forecast Summary'!$C:$C, 'Analysis-School'!Y$4,'Forecast Summary'!$D:$D, 'Analysis-School'!Y$2)</f>
        <v>5.5</v>
      </c>
      <c r="Z179" s="398">
        <f t="shared" si="81"/>
        <v>0.10000000000000009</v>
      </c>
      <c r="AB179" s="395" t="s">
        <v>1889</v>
      </c>
      <c r="AC179" s="396">
        <f>SUMIFS('Forecast Summary'!$CA:$CA,'Forecast Summary'!$A:$A, 'Analysis-School'!$A179,'Forecast Summary'!$C:$C, 'Analysis-School'!AC$4,'Forecast Summary'!$D:$D, 'Analysis-School'!AC$2)</f>
        <v>0</v>
      </c>
      <c r="AD179" s="396">
        <f>SUMIFS('Forecast Summary'!$CA:$CA,'Forecast Summary'!$A:$A, 'Analysis-School'!$A179,'Forecast Summary'!$C:$C, 'Analysis-School'!AD$4,'Forecast Summary'!$D:$D, 'Analysis-School'!AD$2)</f>
        <v>0</v>
      </c>
      <c r="AE179" s="396">
        <f>SUMIFS('Forecast Summary'!$CA:$CA,'Forecast Summary'!$A:$A, 'Analysis-School'!$A179,'Forecast Summary'!$C:$C, 'Analysis-School'!AE$4,'Forecast Summary'!$D:$D, 'Analysis-School'!AE$2)</f>
        <v>0</v>
      </c>
      <c r="AF179" s="396">
        <f>SUMIFS('Forecast Summary'!$CA:$CA,'Forecast Summary'!$A:$A, 'Analysis-School'!$A179,'Forecast Summary'!$C:$C, 'Analysis-School'!AF$4,'Forecast Summary'!$D:$D, 'Analysis-School'!AF$2)</f>
        <v>0</v>
      </c>
      <c r="AG179" s="396">
        <f>SUMIFS('Forecast Summary'!$CA:$CA,'Forecast Summary'!$A:$A, 'Analysis-School'!$A179,'Forecast Summary'!$C:$C, 'Analysis-School'!AG$4,'Forecast Summary'!$D:$D, 'Analysis-School'!AG$2)</f>
        <v>0</v>
      </c>
      <c r="AH179" s="396">
        <f>SUMIFS('Forecast Summary'!$CA:$CA,'Forecast Summary'!$A:$A, 'Analysis-School'!$A179,'Forecast Summary'!$C:$C, 'Analysis-School'!AH$4,'Forecast Summary'!$D:$D, 'Analysis-School'!AH$2)</f>
        <v>0</v>
      </c>
      <c r="AI179" s="396">
        <v>0</v>
      </c>
      <c r="AJ179" s="396">
        <f>SUMIFS('Forecast Summary'!$CA:$CA,'Forecast Summary'!$A:$A, 'Analysis-School'!$A179,'Forecast Summary'!$C:$C, 'Analysis-School'!AJ$4,'Forecast Summary'!$D:$D, 'Analysis-School'!AJ$2)</f>
        <v>0</v>
      </c>
      <c r="AK179" s="396">
        <v>0</v>
      </c>
      <c r="AL179" s="397">
        <f>SUMIFS('Forecast Summary'!$CA:$CA,'Forecast Summary'!$A:$A, 'Analysis-School'!$A179,'Forecast Summary'!$C:$C, 'Analysis-School'!AL$4,'Forecast Summary'!$D:$D, 'Analysis-School'!AL$2)</f>
        <v>0</v>
      </c>
      <c r="AM179" s="398" t="str">
        <f t="shared" si="82"/>
        <v>NA</v>
      </c>
    </row>
    <row r="180" spans="1:39">
      <c r="A180" s="18" t="s">
        <v>67</v>
      </c>
      <c r="B180" s="390" t="s">
        <v>1932</v>
      </c>
      <c r="C180" s="391">
        <f>SUMIFS('Forecast Summary'!$BY:$BY,'Forecast Summary'!$A:$A, 'Analysis-School'!$A180,'Forecast Summary'!$C:$C, 'Analysis-School'!C$4,'Forecast Summary'!$D:$D, 'Analysis-School'!C$2)</f>
        <v>9</v>
      </c>
      <c r="D180" s="391">
        <f>SUMIFS('Forecast Summary'!$BY:$BY,'Forecast Summary'!$A:$A, 'Analysis-School'!$A180,'Forecast Summary'!$C:$C, 'Analysis-School'!D$4,'Forecast Summary'!$D:$D, 'Analysis-School'!D$2)</f>
        <v>1</v>
      </c>
      <c r="E180" s="391">
        <f>SUMIFS('Forecast Summary'!$BY:$BY,'Forecast Summary'!$A:$A, 'Analysis-School'!$A180,'Forecast Summary'!$C:$C, 'Analysis-School'!E$4,'Forecast Summary'!$D:$D, 'Analysis-School'!E$2)</f>
        <v>17</v>
      </c>
      <c r="F180" s="391">
        <f>SUMIFS('Forecast Summary'!$BY:$BY,'Forecast Summary'!$A:$A, 'Analysis-School'!$A180,'Forecast Summary'!$C:$C, 'Analysis-School'!F$4,'Forecast Summary'!$D:$D, 'Analysis-School'!F$2)</f>
        <v>9</v>
      </c>
      <c r="G180" s="391">
        <f>SUMIFS('Forecast Summary'!$BY:$BY,'Forecast Summary'!$A:$A, 'Analysis-School'!$A180,'Forecast Summary'!$C:$C, 'Analysis-School'!G$4,'Forecast Summary'!$D:$D, 'Analysis-School'!G$2)</f>
        <v>3</v>
      </c>
      <c r="H180" s="391">
        <f>SUMIFS('Forecast Summary'!$BY:$BY,'Forecast Summary'!$A:$A, 'Analysis-School'!$A180,'Forecast Summary'!$C:$C, 'Analysis-School'!H$4,'Forecast Summary'!$D:$D, 'Analysis-School'!H$2)</f>
        <v>5</v>
      </c>
      <c r="I180" s="391">
        <v>5.2861121171491012</v>
      </c>
      <c r="J180" s="391">
        <f>SUMIFS('Forecast Summary'!$BY:$BY,'Forecast Summary'!$A:$A, 'Analysis-School'!$A180,'Forecast Summary'!$C:$C, 'Analysis-School'!J$4,'Forecast Summary'!$D:$D, 'Analysis-School'!J$2)</f>
        <v>1</v>
      </c>
      <c r="K180" s="391">
        <v>5.0218065112916461</v>
      </c>
      <c r="L180" s="392">
        <f>SUMIFS('Forecast Summary'!$BY:$BY,'Forecast Summary'!$A:$A, 'Analysis-School'!$A180,'Forecast Summary'!$C:$C, 'Analysis-School'!L$4,'Forecast Summary'!$D:$D, 'Analysis-School'!L$2)</f>
        <v>1.1000000000000001</v>
      </c>
      <c r="M180" s="393">
        <v>0</v>
      </c>
      <c r="O180" s="390" t="s">
        <v>1932</v>
      </c>
      <c r="P180" s="391">
        <f>SUMIFS('Forecast Summary'!$BZ:$BZ,'Forecast Summary'!$A:$A, 'Analysis-School'!$A180,'Forecast Summary'!$C:$C, 'Analysis-School'!P$4,'Forecast Summary'!$D:$D, 'Analysis-School'!P$2)</f>
        <v>21</v>
      </c>
      <c r="Q180" s="391">
        <f>SUMIFS('Forecast Summary'!$BZ:$BZ,'Forecast Summary'!$A:$A, 'Analysis-School'!$A180,'Forecast Summary'!$C:$C, 'Analysis-School'!Q$4,'Forecast Summary'!$D:$D, 'Analysis-School'!Q$2)</f>
        <v>14</v>
      </c>
      <c r="R180" s="391">
        <f>SUMIFS('Forecast Summary'!$BZ:$BZ,'Forecast Summary'!$A:$A, 'Analysis-School'!$A180,'Forecast Summary'!$C:$C, 'Analysis-School'!R$4,'Forecast Summary'!$D:$D, 'Analysis-School'!R$2)</f>
        <v>26</v>
      </c>
      <c r="S180" s="391">
        <f>SUMIFS('Forecast Summary'!$BZ:$BZ,'Forecast Summary'!$A:$A, 'Analysis-School'!$A180,'Forecast Summary'!$C:$C, 'Analysis-School'!S$4,'Forecast Summary'!$D:$D, 'Analysis-School'!S$2)</f>
        <v>16</v>
      </c>
      <c r="T180" s="391">
        <f>SUMIFS('Forecast Summary'!$BZ:$BZ,'Forecast Summary'!$A:$A, 'Analysis-School'!$A180,'Forecast Summary'!$C:$C, 'Analysis-School'!T$4,'Forecast Summary'!$D:$D, 'Analysis-School'!T$2)</f>
        <v>36</v>
      </c>
      <c r="U180" s="391">
        <f>SUMIFS('Forecast Summary'!$BZ:$BZ,'Forecast Summary'!$A:$A, 'Analysis-School'!$A180,'Forecast Summary'!$C:$C, 'Analysis-School'!U$4,'Forecast Summary'!$D:$D, 'Analysis-School'!U$2)</f>
        <v>10</v>
      </c>
      <c r="V180" s="391">
        <v>11</v>
      </c>
      <c r="W180" s="391">
        <f>SUMIFS('Forecast Summary'!$BZ:$BZ,'Forecast Summary'!$A:$A, 'Analysis-School'!$A180,'Forecast Summary'!$C:$C, 'Analysis-School'!W$4,'Forecast Summary'!$D:$D, 'Analysis-School'!W$2)</f>
        <v>6</v>
      </c>
      <c r="X180" s="391">
        <v>12.100000000000001</v>
      </c>
      <c r="Y180" s="392">
        <f>SUMIFS('Forecast Summary'!$BZ:$BZ,'Forecast Summary'!$A:$A, 'Analysis-School'!$A180,'Forecast Summary'!$C:$C, 'Analysis-School'!Y$4,'Forecast Summary'!$D:$D, 'Analysis-School'!Y$2)</f>
        <v>6.6000000000000005</v>
      </c>
      <c r="Z180" s="393">
        <f t="shared" si="81"/>
        <v>-0.33999999999999997</v>
      </c>
      <c r="AB180" s="390" t="s">
        <v>1932</v>
      </c>
      <c r="AC180" s="391">
        <f>SUMIFS('Forecast Summary'!$CA:$CA,'Forecast Summary'!$A:$A, 'Analysis-School'!$A180,'Forecast Summary'!$C:$C, 'Analysis-School'!AC$4,'Forecast Summary'!$D:$D, 'Analysis-School'!AC$2)</f>
        <v>0</v>
      </c>
      <c r="AD180" s="391">
        <f>SUMIFS('Forecast Summary'!$CA:$CA,'Forecast Summary'!$A:$A, 'Analysis-School'!$A180,'Forecast Summary'!$C:$C, 'Analysis-School'!AD$4,'Forecast Summary'!$D:$D, 'Analysis-School'!AD$2)</f>
        <v>0</v>
      </c>
      <c r="AE180" s="391">
        <f>SUMIFS('Forecast Summary'!$CA:$CA,'Forecast Summary'!$A:$A, 'Analysis-School'!$A180,'Forecast Summary'!$C:$C, 'Analysis-School'!AE$4,'Forecast Summary'!$D:$D, 'Analysis-School'!AE$2)</f>
        <v>0</v>
      </c>
      <c r="AF180" s="391">
        <f>SUMIFS('Forecast Summary'!$CA:$CA,'Forecast Summary'!$A:$A, 'Analysis-School'!$A180,'Forecast Summary'!$C:$C, 'Analysis-School'!AF$4,'Forecast Summary'!$D:$D, 'Analysis-School'!AF$2)</f>
        <v>0</v>
      </c>
      <c r="AG180" s="391">
        <f>SUMIFS('Forecast Summary'!$CA:$CA,'Forecast Summary'!$A:$A, 'Analysis-School'!$A180,'Forecast Summary'!$C:$C, 'Analysis-School'!AG$4,'Forecast Summary'!$D:$D, 'Analysis-School'!AG$2)</f>
        <v>0</v>
      </c>
      <c r="AH180" s="391">
        <f>SUMIFS('Forecast Summary'!$CA:$CA,'Forecast Summary'!$A:$A, 'Analysis-School'!$A180,'Forecast Summary'!$C:$C, 'Analysis-School'!AH$4,'Forecast Summary'!$D:$D, 'Analysis-School'!AH$2)</f>
        <v>0</v>
      </c>
      <c r="AI180" s="391">
        <v>0</v>
      </c>
      <c r="AJ180" s="391">
        <f>SUMIFS('Forecast Summary'!$CA:$CA,'Forecast Summary'!$A:$A, 'Analysis-School'!$A180,'Forecast Summary'!$C:$C, 'Analysis-School'!AJ$4,'Forecast Summary'!$D:$D, 'Analysis-School'!AJ$2)</f>
        <v>0</v>
      </c>
      <c r="AK180" s="391">
        <v>0</v>
      </c>
      <c r="AL180" s="392">
        <f>SUMIFS('Forecast Summary'!$CA:$CA,'Forecast Summary'!$A:$A, 'Analysis-School'!$A180,'Forecast Summary'!$C:$C, 'Analysis-School'!AL$4,'Forecast Summary'!$D:$D, 'Analysis-School'!AL$2)</f>
        <v>0</v>
      </c>
      <c r="AM180" s="393" t="str">
        <f t="shared" si="82"/>
        <v>NA</v>
      </c>
    </row>
    <row r="181" spans="1:39">
      <c r="A181" s="18" t="s">
        <v>69</v>
      </c>
      <c r="B181" s="395" t="s">
        <v>1890</v>
      </c>
      <c r="C181" s="396">
        <f>SUMIFS('Forecast Summary'!$BY:$BY,'Forecast Summary'!$A:$A, 'Analysis-School'!$A181,'Forecast Summary'!$C:$C, 'Analysis-School'!C$4,'Forecast Summary'!$D:$D, 'Analysis-School'!C$2)</f>
        <v>20</v>
      </c>
      <c r="D181" s="396">
        <f>SUMIFS('Forecast Summary'!$BY:$BY,'Forecast Summary'!$A:$A, 'Analysis-School'!$A181,'Forecast Summary'!$C:$C, 'Analysis-School'!D$4,'Forecast Summary'!$D:$D, 'Analysis-School'!D$2)</f>
        <v>30</v>
      </c>
      <c r="E181" s="396">
        <f>SUMIFS('Forecast Summary'!$BY:$BY,'Forecast Summary'!$A:$A, 'Analysis-School'!$A181,'Forecast Summary'!$C:$C, 'Analysis-School'!E$4,'Forecast Summary'!$D:$D, 'Analysis-School'!E$2)</f>
        <v>13</v>
      </c>
      <c r="F181" s="396">
        <f>SUMIFS('Forecast Summary'!$BY:$BY,'Forecast Summary'!$A:$A, 'Analysis-School'!$A181,'Forecast Summary'!$C:$C, 'Analysis-School'!F$4,'Forecast Summary'!$D:$D, 'Analysis-School'!F$2)</f>
        <v>40</v>
      </c>
      <c r="G181" s="396">
        <f>SUMIFS('Forecast Summary'!$BY:$BY,'Forecast Summary'!$A:$A, 'Analysis-School'!$A181,'Forecast Summary'!$C:$C, 'Analysis-School'!G$4,'Forecast Summary'!$D:$D, 'Analysis-School'!G$2)</f>
        <v>22</v>
      </c>
      <c r="H181" s="396">
        <f>SUMIFS('Forecast Summary'!$BY:$BY,'Forecast Summary'!$A:$A, 'Analysis-School'!$A181,'Forecast Summary'!$C:$C, 'Analysis-School'!H$4,'Forecast Summary'!$D:$D, 'Analysis-School'!H$2)</f>
        <v>46</v>
      </c>
      <c r="I181" s="396">
        <v>43.699999999999996</v>
      </c>
      <c r="J181" s="396">
        <f>SUMIFS('Forecast Summary'!$BY:$BY,'Forecast Summary'!$A:$A, 'Analysis-School'!$A181,'Forecast Summary'!$C:$C, 'Analysis-School'!J$4,'Forecast Summary'!$D:$D, 'Analysis-School'!J$2)</f>
        <v>15</v>
      </c>
      <c r="K181" s="396">
        <v>47.302622367175786</v>
      </c>
      <c r="L181" s="397">
        <f>SUMIFS('Forecast Summary'!$BY:$BY,'Forecast Summary'!$A:$A, 'Analysis-School'!$A181,'Forecast Summary'!$C:$C, 'Analysis-School'!L$4,'Forecast Summary'!$D:$D, 'Analysis-School'!L$2)</f>
        <v>16.5</v>
      </c>
      <c r="M181" s="398">
        <f t="shared" si="80"/>
        <v>-0.64130434782608692</v>
      </c>
      <c r="O181" s="395" t="s">
        <v>1890</v>
      </c>
      <c r="P181" s="396">
        <f>SUMIFS('Forecast Summary'!$BZ:$BZ,'Forecast Summary'!$A:$A, 'Analysis-School'!$A181,'Forecast Summary'!$C:$C, 'Analysis-School'!P$4,'Forecast Summary'!$D:$D, 'Analysis-School'!P$2)</f>
        <v>77</v>
      </c>
      <c r="Q181" s="396">
        <f>SUMIFS('Forecast Summary'!$BZ:$BZ,'Forecast Summary'!$A:$A, 'Analysis-School'!$A181,'Forecast Summary'!$C:$C, 'Analysis-School'!Q$4,'Forecast Summary'!$D:$D, 'Analysis-School'!Q$2)</f>
        <v>80</v>
      </c>
      <c r="R181" s="396">
        <f>SUMIFS('Forecast Summary'!$BZ:$BZ,'Forecast Summary'!$A:$A, 'Analysis-School'!$A181,'Forecast Summary'!$C:$C, 'Analysis-School'!R$4,'Forecast Summary'!$D:$D, 'Analysis-School'!R$2)</f>
        <v>72</v>
      </c>
      <c r="S181" s="396">
        <f>SUMIFS('Forecast Summary'!$BZ:$BZ,'Forecast Summary'!$A:$A, 'Analysis-School'!$A181,'Forecast Summary'!$C:$C, 'Analysis-School'!S$4,'Forecast Summary'!$D:$D, 'Analysis-School'!S$2)</f>
        <v>76</v>
      </c>
      <c r="T181" s="396">
        <f>SUMIFS('Forecast Summary'!$BZ:$BZ,'Forecast Summary'!$A:$A, 'Analysis-School'!$A181,'Forecast Summary'!$C:$C, 'Analysis-School'!T$4,'Forecast Summary'!$D:$D, 'Analysis-School'!T$2)</f>
        <v>78</v>
      </c>
      <c r="U181" s="396">
        <f>SUMIFS('Forecast Summary'!$BZ:$BZ,'Forecast Summary'!$A:$A, 'Analysis-School'!$A181,'Forecast Summary'!$C:$C, 'Analysis-School'!U$4,'Forecast Summary'!$D:$D, 'Analysis-School'!U$2)</f>
        <v>79</v>
      </c>
      <c r="V181" s="396">
        <v>78.716035861542935</v>
      </c>
      <c r="W181" s="396">
        <f>SUMIFS('Forecast Summary'!$BZ:$BZ,'Forecast Summary'!$A:$A, 'Analysis-School'!$A181,'Forecast Summary'!$C:$C, 'Analysis-School'!W$4,'Forecast Summary'!$D:$D, 'Analysis-School'!W$2)</f>
        <v>88</v>
      </c>
      <c r="X181" s="396">
        <v>79.001516588768737</v>
      </c>
      <c r="Y181" s="397">
        <f>SUMIFS('Forecast Summary'!$BZ:$BZ,'Forecast Summary'!$A:$A, 'Analysis-School'!$A181,'Forecast Summary'!$C:$C, 'Analysis-School'!Y$4,'Forecast Summary'!$D:$D, 'Analysis-School'!Y$2)</f>
        <v>83.6</v>
      </c>
      <c r="Z181" s="398">
        <f t="shared" si="81"/>
        <v>5.8227848101265689E-2</v>
      </c>
      <c r="AB181" s="395" t="s">
        <v>1890</v>
      </c>
      <c r="AC181" s="396">
        <f>SUMIFS('Forecast Summary'!$CA:$CA,'Forecast Summary'!$A:$A, 'Analysis-School'!$A181,'Forecast Summary'!$C:$C, 'Analysis-School'!AC$4,'Forecast Summary'!$D:$D, 'Analysis-School'!AC$2)</f>
        <v>0</v>
      </c>
      <c r="AD181" s="396">
        <f>SUMIFS('Forecast Summary'!$CA:$CA,'Forecast Summary'!$A:$A, 'Analysis-School'!$A181,'Forecast Summary'!$C:$C, 'Analysis-School'!AD$4,'Forecast Summary'!$D:$D, 'Analysis-School'!AD$2)</f>
        <v>0</v>
      </c>
      <c r="AE181" s="396">
        <f>SUMIFS('Forecast Summary'!$CA:$CA,'Forecast Summary'!$A:$A, 'Analysis-School'!$A181,'Forecast Summary'!$C:$C, 'Analysis-School'!AE$4,'Forecast Summary'!$D:$D, 'Analysis-School'!AE$2)</f>
        <v>0</v>
      </c>
      <c r="AF181" s="396">
        <f>SUMIFS('Forecast Summary'!$CA:$CA,'Forecast Summary'!$A:$A, 'Analysis-School'!$A181,'Forecast Summary'!$C:$C, 'Analysis-School'!AF$4,'Forecast Summary'!$D:$D, 'Analysis-School'!AF$2)</f>
        <v>0</v>
      </c>
      <c r="AG181" s="396">
        <f>SUMIFS('Forecast Summary'!$CA:$CA,'Forecast Summary'!$A:$A, 'Analysis-School'!$A181,'Forecast Summary'!$C:$C, 'Analysis-School'!AG$4,'Forecast Summary'!$D:$D, 'Analysis-School'!AG$2)</f>
        <v>0</v>
      </c>
      <c r="AH181" s="396">
        <f>SUMIFS('Forecast Summary'!$CA:$CA,'Forecast Summary'!$A:$A, 'Analysis-School'!$A181,'Forecast Summary'!$C:$C, 'Analysis-School'!AH$4,'Forecast Summary'!$D:$D, 'Analysis-School'!AH$2)</f>
        <v>0</v>
      </c>
      <c r="AI181" s="396">
        <v>0</v>
      </c>
      <c r="AJ181" s="396">
        <f>SUMIFS('Forecast Summary'!$CA:$CA,'Forecast Summary'!$A:$A, 'Analysis-School'!$A181,'Forecast Summary'!$C:$C, 'Analysis-School'!AJ$4,'Forecast Summary'!$D:$D, 'Analysis-School'!AJ$2)</f>
        <v>0</v>
      </c>
      <c r="AK181" s="396">
        <v>0</v>
      </c>
      <c r="AL181" s="397">
        <f>SUMIFS('Forecast Summary'!$CA:$CA,'Forecast Summary'!$A:$A, 'Analysis-School'!$A181,'Forecast Summary'!$C:$C, 'Analysis-School'!AL$4,'Forecast Summary'!$D:$D, 'Analysis-School'!AL$2)</f>
        <v>0</v>
      </c>
      <c r="AM181" s="398" t="str">
        <f t="shared" si="82"/>
        <v>NA</v>
      </c>
    </row>
    <row r="182" spans="1:39">
      <c r="A182" s="18" t="s">
        <v>71</v>
      </c>
      <c r="B182" s="390" t="s">
        <v>1891</v>
      </c>
      <c r="C182" s="391">
        <f>SUMIFS('Forecast Summary'!$BY:$BY,'Forecast Summary'!$A:$A, 'Analysis-School'!$A182,'Forecast Summary'!$C:$C, 'Analysis-School'!C$4,'Forecast Summary'!$D:$D, 'Analysis-School'!C$2)</f>
        <v>28</v>
      </c>
      <c r="D182" s="391">
        <f>SUMIFS('Forecast Summary'!$BY:$BY,'Forecast Summary'!$A:$A, 'Analysis-School'!$A182,'Forecast Summary'!$C:$C, 'Analysis-School'!D$4,'Forecast Summary'!$D:$D, 'Analysis-School'!D$2)</f>
        <v>19</v>
      </c>
      <c r="E182" s="391">
        <f>SUMIFS('Forecast Summary'!$BY:$BY,'Forecast Summary'!$A:$A, 'Analysis-School'!$A182,'Forecast Summary'!$C:$C, 'Analysis-School'!E$4,'Forecast Summary'!$D:$D, 'Analysis-School'!E$2)</f>
        <v>29</v>
      </c>
      <c r="F182" s="391">
        <f>SUMIFS('Forecast Summary'!$BY:$BY,'Forecast Summary'!$A:$A, 'Analysis-School'!$A182,'Forecast Summary'!$C:$C, 'Analysis-School'!F$4,'Forecast Summary'!$D:$D, 'Analysis-School'!F$2)</f>
        <v>27</v>
      </c>
      <c r="G182" s="391">
        <f>SUMIFS('Forecast Summary'!$BY:$BY,'Forecast Summary'!$A:$A, 'Analysis-School'!$A182,'Forecast Summary'!$C:$C, 'Analysis-School'!G$4,'Forecast Summary'!$D:$D, 'Analysis-School'!G$2)</f>
        <v>57</v>
      </c>
      <c r="H182" s="391">
        <f>SUMIFS('Forecast Summary'!$BY:$BY,'Forecast Summary'!$A:$A, 'Analysis-School'!$A182,'Forecast Summary'!$C:$C, 'Analysis-School'!H$4,'Forecast Summary'!$D:$D, 'Analysis-School'!H$2)</f>
        <v>77</v>
      </c>
      <c r="I182" s="391">
        <v>84.7</v>
      </c>
      <c r="J182" s="391">
        <f>SUMIFS('Forecast Summary'!$BY:$BY,'Forecast Summary'!$A:$A, 'Analysis-School'!$A182,'Forecast Summary'!$C:$C, 'Analysis-School'!J$4,'Forecast Summary'!$D:$D, 'Analysis-School'!J$2)</f>
        <v>83</v>
      </c>
      <c r="K182" s="391">
        <v>93.170000000000016</v>
      </c>
      <c r="L182" s="392">
        <f>SUMIFS('Forecast Summary'!$BY:$BY,'Forecast Summary'!$A:$A, 'Analysis-School'!$A182,'Forecast Summary'!$C:$C, 'Analysis-School'!L$4,'Forecast Summary'!$D:$D, 'Analysis-School'!L$2)</f>
        <v>83</v>
      </c>
      <c r="M182" s="393">
        <f t="shared" si="80"/>
        <v>7.7922077922077948E-2</v>
      </c>
      <c r="O182" s="390" t="s">
        <v>1891</v>
      </c>
      <c r="P182" s="391">
        <f>SUMIFS('Forecast Summary'!$BZ:$BZ,'Forecast Summary'!$A:$A, 'Analysis-School'!$A182,'Forecast Summary'!$C:$C, 'Analysis-School'!P$4,'Forecast Summary'!$D:$D, 'Analysis-School'!P$2)</f>
        <v>147</v>
      </c>
      <c r="Q182" s="391">
        <f>SUMIFS('Forecast Summary'!$BZ:$BZ,'Forecast Summary'!$A:$A, 'Analysis-School'!$A182,'Forecast Summary'!$C:$C, 'Analysis-School'!Q$4,'Forecast Summary'!$D:$D, 'Analysis-School'!Q$2)</f>
        <v>172</v>
      </c>
      <c r="R182" s="391">
        <f>SUMIFS('Forecast Summary'!$BZ:$BZ,'Forecast Summary'!$A:$A, 'Analysis-School'!$A182,'Forecast Summary'!$C:$C, 'Analysis-School'!R$4,'Forecast Summary'!$D:$D, 'Analysis-School'!R$2)</f>
        <v>205</v>
      </c>
      <c r="S182" s="391">
        <f>SUMIFS('Forecast Summary'!$BZ:$BZ,'Forecast Summary'!$A:$A, 'Analysis-School'!$A182,'Forecast Summary'!$C:$C, 'Analysis-School'!S$4,'Forecast Summary'!$D:$D, 'Analysis-School'!S$2)</f>
        <v>251</v>
      </c>
      <c r="T182" s="391">
        <f>SUMIFS('Forecast Summary'!$BZ:$BZ,'Forecast Summary'!$A:$A, 'Analysis-School'!$A182,'Forecast Summary'!$C:$C, 'Analysis-School'!T$4,'Forecast Summary'!$D:$D, 'Analysis-School'!T$2)</f>
        <v>355</v>
      </c>
      <c r="U182" s="391">
        <f>SUMIFS('Forecast Summary'!$BZ:$BZ,'Forecast Summary'!$A:$A, 'Analysis-School'!$A182,'Forecast Summary'!$C:$C, 'Analysis-School'!U$4,'Forecast Summary'!$D:$D, 'Analysis-School'!U$2)</f>
        <v>411</v>
      </c>
      <c r="V182" s="391">
        <v>452.1</v>
      </c>
      <c r="W182" s="391">
        <f>SUMIFS('Forecast Summary'!$BZ:$BZ,'Forecast Summary'!$A:$A, 'Analysis-School'!$A182,'Forecast Summary'!$C:$C, 'Analysis-School'!W$4,'Forecast Summary'!$D:$D, 'Analysis-School'!W$2)</f>
        <v>423</v>
      </c>
      <c r="X182" s="391">
        <v>497.31000000000006</v>
      </c>
      <c r="Y182" s="392">
        <f>SUMIFS('Forecast Summary'!$BZ:$BZ,'Forecast Summary'!$A:$A, 'Analysis-School'!$A182,'Forecast Summary'!$C:$C, 'Analysis-School'!Y$4,'Forecast Summary'!$D:$D, 'Analysis-School'!Y$2)</f>
        <v>433</v>
      </c>
      <c r="Z182" s="393">
        <f t="shared" si="81"/>
        <v>5.352798053527974E-2</v>
      </c>
      <c r="AB182" s="390" t="s">
        <v>1891</v>
      </c>
      <c r="AC182" s="391">
        <f>SUMIFS('Forecast Summary'!$CA:$CA,'Forecast Summary'!$A:$A, 'Analysis-School'!$A182,'Forecast Summary'!$C:$C, 'Analysis-School'!AC$4,'Forecast Summary'!$D:$D, 'Analysis-School'!AC$2)</f>
        <v>0</v>
      </c>
      <c r="AD182" s="391">
        <f>SUMIFS('Forecast Summary'!$CA:$CA,'Forecast Summary'!$A:$A, 'Analysis-School'!$A182,'Forecast Summary'!$C:$C, 'Analysis-School'!AD$4,'Forecast Summary'!$D:$D, 'Analysis-School'!AD$2)</f>
        <v>0</v>
      </c>
      <c r="AE182" s="391">
        <f>SUMIFS('Forecast Summary'!$CA:$CA,'Forecast Summary'!$A:$A, 'Analysis-School'!$A182,'Forecast Summary'!$C:$C, 'Analysis-School'!AE$4,'Forecast Summary'!$D:$D, 'Analysis-School'!AE$2)</f>
        <v>0</v>
      </c>
      <c r="AF182" s="391">
        <f>SUMIFS('Forecast Summary'!$CA:$CA,'Forecast Summary'!$A:$A, 'Analysis-School'!$A182,'Forecast Summary'!$C:$C, 'Analysis-School'!AF$4,'Forecast Summary'!$D:$D, 'Analysis-School'!AF$2)</f>
        <v>0</v>
      </c>
      <c r="AG182" s="391">
        <f>SUMIFS('Forecast Summary'!$CA:$CA,'Forecast Summary'!$A:$A, 'Analysis-School'!$A182,'Forecast Summary'!$C:$C, 'Analysis-School'!AG$4,'Forecast Summary'!$D:$D, 'Analysis-School'!AG$2)</f>
        <v>0</v>
      </c>
      <c r="AH182" s="391">
        <f>SUMIFS('Forecast Summary'!$CA:$CA,'Forecast Summary'!$A:$A, 'Analysis-School'!$A182,'Forecast Summary'!$C:$C, 'Analysis-School'!AH$4,'Forecast Summary'!$D:$D, 'Analysis-School'!AH$2)</f>
        <v>0</v>
      </c>
      <c r="AI182" s="391">
        <v>0</v>
      </c>
      <c r="AJ182" s="391">
        <f>SUMIFS('Forecast Summary'!$CA:$CA,'Forecast Summary'!$A:$A, 'Analysis-School'!$A182,'Forecast Summary'!$C:$C, 'Analysis-School'!AJ$4,'Forecast Summary'!$D:$D, 'Analysis-School'!AJ$2)</f>
        <v>0</v>
      </c>
      <c r="AK182" s="391">
        <v>0</v>
      </c>
      <c r="AL182" s="392">
        <f>SUMIFS('Forecast Summary'!$CA:$CA,'Forecast Summary'!$A:$A, 'Analysis-School'!$A182,'Forecast Summary'!$C:$C, 'Analysis-School'!AL$4,'Forecast Summary'!$D:$D, 'Analysis-School'!AL$2)</f>
        <v>0</v>
      </c>
      <c r="AM182" s="393" t="str">
        <f t="shared" si="82"/>
        <v>NA</v>
      </c>
    </row>
    <row r="183" spans="1:39">
      <c r="A183" s="18" t="s">
        <v>73</v>
      </c>
      <c r="B183" s="395" t="s">
        <v>1933</v>
      </c>
      <c r="C183" s="396">
        <f>SUMIFS('Forecast Summary'!$BY:$BY,'Forecast Summary'!$A:$A, 'Analysis-School'!$A183,'Forecast Summary'!$C:$C, 'Analysis-School'!C$4,'Forecast Summary'!$D:$D, 'Analysis-School'!C$2)</f>
        <v>198</v>
      </c>
      <c r="D183" s="396">
        <f>SUMIFS('Forecast Summary'!$BY:$BY,'Forecast Summary'!$A:$A, 'Analysis-School'!$A183,'Forecast Summary'!$C:$C, 'Analysis-School'!D$4,'Forecast Summary'!$D:$D, 'Analysis-School'!D$2)</f>
        <v>190</v>
      </c>
      <c r="E183" s="396">
        <f>SUMIFS('Forecast Summary'!$BY:$BY,'Forecast Summary'!$A:$A, 'Analysis-School'!$A183,'Forecast Summary'!$C:$C, 'Analysis-School'!E$4,'Forecast Summary'!$D:$D, 'Analysis-School'!E$2)</f>
        <v>150</v>
      </c>
      <c r="F183" s="396">
        <f>SUMIFS('Forecast Summary'!$BY:$BY,'Forecast Summary'!$A:$A, 'Analysis-School'!$A183,'Forecast Summary'!$C:$C, 'Analysis-School'!F$4,'Forecast Summary'!$D:$D, 'Analysis-School'!F$2)</f>
        <v>153</v>
      </c>
      <c r="G183" s="396">
        <f>SUMIFS('Forecast Summary'!$BY:$BY,'Forecast Summary'!$A:$A, 'Analysis-School'!$A183,'Forecast Summary'!$C:$C, 'Analysis-School'!G$4,'Forecast Summary'!$D:$D, 'Analysis-School'!G$2)</f>
        <v>208</v>
      </c>
      <c r="H183" s="396">
        <f>SUMIFS('Forecast Summary'!$BY:$BY,'Forecast Summary'!$A:$A, 'Analysis-School'!$A183,'Forecast Summary'!$C:$C, 'Analysis-School'!H$4,'Forecast Summary'!$D:$D, 'Analysis-School'!H$2)</f>
        <v>149</v>
      </c>
      <c r="I183" s="396">
        <v>163.9</v>
      </c>
      <c r="J183" s="396">
        <f>SUMIFS('Forecast Summary'!$BY:$BY,'Forecast Summary'!$A:$A, 'Analysis-School'!$A183,'Forecast Summary'!$C:$C, 'Analysis-School'!J$4,'Forecast Summary'!$D:$D, 'Analysis-School'!J$2)</f>
        <v>270</v>
      </c>
      <c r="K183" s="396">
        <v>161.58233530945867</v>
      </c>
      <c r="L183" s="397">
        <f>SUMIFS('Forecast Summary'!$BY:$BY,'Forecast Summary'!$A:$A, 'Analysis-School'!$A183,'Forecast Summary'!$C:$C, 'Analysis-School'!L$4,'Forecast Summary'!$D:$D, 'Analysis-School'!L$2)</f>
        <v>256.5</v>
      </c>
      <c r="M183" s="398">
        <f t="shared" si="80"/>
        <v>0.72147651006711411</v>
      </c>
      <c r="O183" s="395" t="s">
        <v>1933</v>
      </c>
      <c r="P183" s="396">
        <f>SUMIFS('Forecast Summary'!$BZ:$BZ,'Forecast Summary'!$A:$A, 'Analysis-School'!$A183,'Forecast Summary'!$C:$C, 'Analysis-School'!P$4,'Forecast Summary'!$D:$D, 'Analysis-School'!P$2)</f>
        <v>537</v>
      </c>
      <c r="Q183" s="396">
        <f>SUMIFS('Forecast Summary'!$BZ:$BZ,'Forecast Summary'!$A:$A, 'Analysis-School'!$A183,'Forecast Summary'!$C:$C, 'Analysis-School'!Q$4,'Forecast Summary'!$D:$D, 'Analysis-School'!Q$2)</f>
        <v>477</v>
      </c>
      <c r="R183" s="396">
        <f>SUMIFS('Forecast Summary'!$BZ:$BZ,'Forecast Summary'!$A:$A, 'Analysis-School'!$A183,'Forecast Summary'!$C:$C, 'Analysis-School'!R$4,'Forecast Summary'!$D:$D, 'Analysis-School'!R$2)</f>
        <v>531</v>
      </c>
      <c r="S183" s="396">
        <f>SUMIFS('Forecast Summary'!$BZ:$BZ,'Forecast Summary'!$A:$A, 'Analysis-School'!$A183,'Forecast Summary'!$C:$C, 'Analysis-School'!S$4,'Forecast Summary'!$D:$D, 'Analysis-School'!S$2)</f>
        <v>645</v>
      </c>
      <c r="T183" s="396">
        <f>SUMIFS('Forecast Summary'!$BZ:$BZ,'Forecast Summary'!$A:$A, 'Analysis-School'!$A183,'Forecast Summary'!$C:$C, 'Analysis-School'!T$4,'Forecast Summary'!$D:$D, 'Analysis-School'!T$2)</f>
        <v>738</v>
      </c>
      <c r="U183" s="396">
        <f>SUMIFS('Forecast Summary'!$BZ:$BZ,'Forecast Summary'!$A:$A, 'Analysis-School'!$A183,'Forecast Summary'!$C:$C, 'Analysis-School'!U$4,'Forecast Summary'!$D:$D, 'Analysis-School'!U$2)</f>
        <v>753</v>
      </c>
      <c r="V183" s="396">
        <v>825.88963280109522</v>
      </c>
      <c r="W183" s="396">
        <f>SUMIFS('Forecast Summary'!$BZ:$BZ,'Forecast Summary'!$A:$A, 'Analysis-School'!$A183,'Forecast Summary'!$C:$C, 'Analysis-School'!W$4,'Forecast Summary'!$D:$D, 'Analysis-School'!W$2)</f>
        <v>941</v>
      </c>
      <c r="X183" s="396">
        <v>889.18767054716204</v>
      </c>
      <c r="Y183" s="397">
        <f>SUMIFS('Forecast Summary'!$BZ:$BZ,'Forecast Summary'!$A:$A, 'Analysis-School'!$A183,'Forecast Summary'!$C:$C, 'Analysis-School'!Y$4,'Forecast Summary'!$D:$D, 'Analysis-School'!Y$2)</f>
        <v>953</v>
      </c>
      <c r="Z183" s="398">
        <f t="shared" si="81"/>
        <v>0.26560424966799467</v>
      </c>
      <c r="AB183" s="395" t="s">
        <v>1933</v>
      </c>
      <c r="AC183" s="396">
        <f>SUMIFS('Forecast Summary'!$CA:$CA,'Forecast Summary'!$A:$A, 'Analysis-School'!$A183,'Forecast Summary'!$C:$C, 'Analysis-School'!AC$4,'Forecast Summary'!$D:$D, 'Analysis-School'!AC$2)</f>
        <v>0</v>
      </c>
      <c r="AD183" s="396">
        <f>SUMIFS('Forecast Summary'!$CA:$CA,'Forecast Summary'!$A:$A, 'Analysis-School'!$A183,'Forecast Summary'!$C:$C, 'Analysis-School'!AD$4,'Forecast Summary'!$D:$D, 'Analysis-School'!AD$2)</f>
        <v>0</v>
      </c>
      <c r="AE183" s="396">
        <f>SUMIFS('Forecast Summary'!$CA:$CA,'Forecast Summary'!$A:$A, 'Analysis-School'!$A183,'Forecast Summary'!$C:$C, 'Analysis-School'!AE$4,'Forecast Summary'!$D:$D, 'Analysis-School'!AE$2)</f>
        <v>0</v>
      </c>
      <c r="AF183" s="396">
        <f>SUMIFS('Forecast Summary'!$CA:$CA,'Forecast Summary'!$A:$A, 'Analysis-School'!$A183,'Forecast Summary'!$C:$C, 'Analysis-School'!AF$4,'Forecast Summary'!$D:$D, 'Analysis-School'!AF$2)</f>
        <v>0</v>
      </c>
      <c r="AG183" s="396">
        <f>SUMIFS('Forecast Summary'!$CA:$CA,'Forecast Summary'!$A:$A, 'Analysis-School'!$A183,'Forecast Summary'!$C:$C, 'Analysis-School'!AG$4,'Forecast Summary'!$D:$D, 'Analysis-School'!AG$2)</f>
        <v>0</v>
      </c>
      <c r="AH183" s="396">
        <f>SUMIFS('Forecast Summary'!$CA:$CA,'Forecast Summary'!$A:$A, 'Analysis-School'!$A183,'Forecast Summary'!$C:$C, 'Analysis-School'!AH$4,'Forecast Summary'!$D:$D, 'Analysis-School'!AH$2)</f>
        <v>0</v>
      </c>
      <c r="AI183" s="396">
        <v>0</v>
      </c>
      <c r="AJ183" s="396">
        <f>SUMIFS('Forecast Summary'!$CA:$CA,'Forecast Summary'!$A:$A, 'Analysis-School'!$A183,'Forecast Summary'!$C:$C, 'Analysis-School'!AJ$4,'Forecast Summary'!$D:$D, 'Analysis-School'!AJ$2)</f>
        <v>0</v>
      </c>
      <c r="AK183" s="396">
        <v>0</v>
      </c>
      <c r="AL183" s="397">
        <f>SUMIFS('Forecast Summary'!$CA:$CA,'Forecast Summary'!$A:$A, 'Analysis-School'!$A183,'Forecast Summary'!$C:$C, 'Analysis-School'!AL$4,'Forecast Summary'!$D:$D, 'Analysis-School'!AL$2)</f>
        <v>0</v>
      </c>
      <c r="AM183" s="398" t="str">
        <f t="shared" si="82"/>
        <v>NA</v>
      </c>
    </row>
    <row r="184" spans="1:39">
      <c r="A184" s="18" t="s">
        <v>75</v>
      </c>
      <c r="B184" s="390" t="s">
        <v>1892</v>
      </c>
      <c r="C184" s="391">
        <f>SUMIFS('Forecast Summary'!$BY:$BY,'Forecast Summary'!$A:$A, 'Analysis-School'!$A184,'Forecast Summary'!$C:$C, 'Analysis-School'!C$4,'Forecast Summary'!$D:$D, 'Analysis-School'!C$2)</f>
        <v>24</v>
      </c>
      <c r="D184" s="391">
        <f>SUMIFS('Forecast Summary'!$BY:$BY,'Forecast Summary'!$A:$A, 'Analysis-School'!$A184,'Forecast Summary'!$C:$C, 'Analysis-School'!D$4,'Forecast Summary'!$D:$D, 'Analysis-School'!D$2)</f>
        <v>7</v>
      </c>
      <c r="E184" s="391">
        <f>SUMIFS('Forecast Summary'!$BY:$BY,'Forecast Summary'!$A:$A, 'Analysis-School'!$A184,'Forecast Summary'!$C:$C, 'Analysis-School'!E$4,'Forecast Summary'!$D:$D, 'Analysis-School'!E$2)</f>
        <v>14</v>
      </c>
      <c r="F184" s="391">
        <f>SUMIFS('Forecast Summary'!$BY:$BY,'Forecast Summary'!$A:$A, 'Analysis-School'!$A184,'Forecast Summary'!$C:$C, 'Analysis-School'!F$4,'Forecast Summary'!$D:$D, 'Analysis-School'!F$2)</f>
        <v>19</v>
      </c>
      <c r="G184" s="391">
        <f>SUMIFS('Forecast Summary'!$BY:$BY,'Forecast Summary'!$A:$A, 'Analysis-School'!$A184,'Forecast Summary'!$C:$C, 'Analysis-School'!G$4,'Forecast Summary'!$D:$D, 'Analysis-School'!G$2)</f>
        <v>24</v>
      </c>
      <c r="H184" s="391">
        <f>SUMIFS('Forecast Summary'!$BY:$BY,'Forecast Summary'!$A:$A, 'Analysis-School'!$A184,'Forecast Summary'!$C:$C, 'Analysis-School'!H$4,'Forecast Summary'!$D:$D, 'Analysis-School'!H$2)</f>
        <v>15</v>
      </c>
      <c r="I184" s="391">
        <v>16.5</v>
      </c>
      <c r="J184" s="391">
        <f>SUMIFS('Forecast Summary'!$BY:$BY,'Forecast Summary'!$A:$A, 'Analysis-School'!$A184,'Forecast Summary'!$C:$C, 'Analysis-School'!J$4,'Forecast Summary'!$D:$D, 'Analysis-School'!J$2)</f>
        <v>25</v>
      </c>
      <c r="K184" s="391">
        <v>18.150000000000002</v>
      </c>
      <c r="L184" s="392">
        <f>SUMIFS('Forecast Summary'!$BY:$BY,'Forecast Summary'!$A:$A, 'Analysis-School'!$A184,'Forecast Summary'!$C:$C, 'Analysis-School'!L$4,'Forecast Summary'!$D:$D, 'Analysis-School'!L$2)</f>
        <v>23.75</v>
      </c>
      <c r="M184" s="393">
        <f t="shared" si="80"/>
        <v>0.58333333333333326</v>
      </c>
      <c r="O184" s="390" t="s">
        <v>1892</v>
      </c>
      <c r="P184" s="391">
        <f>SUMIFS('Forecast Summary'!$BZ:$BZ,'Forecast Summary'!$A:$A, 'Analysis-School'!$A184,'Forecast Summary'!$C:$C, 'Analysis-School'!P$4,'Forecast Summary'!$D:$D, 'Analysis-School'!P$2)</f>
        <v>62</v>
      </c>
      <c r="Q184" s="391">
        <f>SUMIFS('Forecast Summary'!$BZ:$BZ,'Forecast Summary'!$A:$A, 'Analysis-School'!$A184,'Forecast Summary'!$C:$C, 'Analysis-School'!Q$4,'Forecast Summary'!$D:$D, 'Analysis-School'!Q$2)</f>
        <v>55</v>
      </c>
      <c r="R184" s="391">
        <f>SUMIFS('Forecast Summary'!$BZ:$BZ,'Forecast Summary'!$A:$A, 'Analysis-School'!$A184,'Forecast Summary'!$C:$C, 'Analysis-School'!R$4,'Forecast Summary'!$D:$D, 'Analysis-School'!R$2)</f>
        <v>42</v>
      </c>
      <c r="S184" s="391">
        <f>SUMIFS('Forecast Summary'!$BZ:$BZ,'Forecast Summary'!$A:$A, 'Analysis-School'!$A184,'Forecast Summary'!$C:$C, 'Analysis-School'!S$4,'Forecast Summary'!$D:$D, 'Analysis-School'!S$2)</f>
        <v>55</v>
      </c>
      <c r="T184" s="391">
        <f>SUMIFS('Forecast Summary'!$BZ:$BZ,'Forecast Summary'!$A:$A, 'Analysis-School'!$A184,'Forecast Summary'!$C:$C, 'Analysis-School'!T$4,'Forecast Summary'!$D:$D, 'Analysis-School'!T$2)</f>
        <v>60</v>
      </c>
      <c r="U184" s="391">
        <f>SUMIFS('Forecast Summary'!$BZ:$BZ,'Forecast Summary'!$A:$A, 'Analysis-School'!$A184,'Forecast Summary'!$C:$C, 'Analysis-School'!U$4,'Forecast Summary'!$D:$D, 'Analysis-School'!U$2)</f>
        <v>53</v>
      </c>
      <c r="V184" s="391">
        <v>54.995237423323161</v>
      </c>
      <c r="W184" s="391">
        <f>SUMIFS('Forecast Summary'!$BZ:$BZ,'Forecast Summary'!$A:$A, 'Analysis-School'!$A184,'Forecast Summary'!$C:$C, 'Analysis-School'!W$4,'Forecast Summary'!$D:$D, 'Analysis-School'!W$2)</f>
        <v>48</v>
      </c>
      <c r="X184" s="391">
        <v>55.166888387532531</v>
      </c>
      <c r="Y184" s="392">
        <f>SUMIFS('Forecast Summary'!$BZ:$BZ,'Forecast Summary'!$A:$A, 'Analysis-School'!$A184,'Forecast Summary'!$C:$C, 'Analysis-School'!Y$4,'Forecast Summary'!$D:$D, 'Analysis-School'!Y$2)</f>
        <v>52.800000000000004</v>
      </c>
      <c r="Z184" s="393">
        <f t="shared" si="81"/>
        <v>-3.7735849056602655E-3</v>
      </c>
      <c r="AB184" s="390" t="s">
        <v>1892</v>
      </c>
      <c r="AC184" s="391">
        <f>SUMIFS('Forecast Summary'!$CA:$CA,'Forecast Summary'!$A:$A, 'Analysis-School'!$A184,'Forecast Summary'!$C:$C, 'Analysis-School'!AC$4,'Forecast Summary'!$D:$D, 'Analysis-School'!AC$2)</f>
        <v>0</v>
      </c>
      <c r="AD184" s="391">
        <f>SUMIFS('Forecast Summary'!$CA:$CA,'Forecast Summary'!$A:$A, 'Analysis-School'!$A184,'Forecast Summary'!$C:$C, 'Analysis-School'!AD$4,'Forecast Summary'!$D:$D, 'Analysis-School'!AD$2)</f>
        <v>0</v>
      </c>
      <c r="AE184" s="391">
        <f>SUMIFS('Forecast Summary'!$CA:$CA,'Forecast Summary'!$A:$A, 'Analysis-School'!$A184,'Forecast Summary'!$C:$C, 'Analysis-School'!AE$4,'Forecast Summary'!$D:$D, 'Analysis-School'!AE$2)</f>
        <v>0</v>
      </c>
      <c r="AF184" s="391">
        <f>SUMIFS('Forecast Summary'!$CA:$CA,'Forecast Summary'!$A:$A, 'Analysis-School'!$A184,'Forecast Summary'!$C:$C, 'Analysis-School'!AF$4,'Forecast Summary'!$D:$D, 'Analysis-School'!AF$2)</f>
        <v>0</v>
      </c>
      <c r="AG184" s="391">
        <f>SUMIFS('Forecast Summary'!$CA:$CA,'Forecast Summary'!$A:$A, 'Analysis-School'!$A184,'Forecast Summary'!$C:$C, 'Analysis-School'!AG$4,'Forecast Summary'!$D:$D, 'Analysis-School'!AG$2)</f>
        <v>0</v>
      </c>
      <c r="AH184" s="391">
        <f>SUMIFS('Forecast Summary'!$CA:$CA,'Forecast Summary'!$A:$A, 'Analysis-School'!$A184,'Forecast Summary'!$C:$C, 'Analysis-School'!AH$4,'Forecast Summary'!$D:$D, 'Analysis-School'!AH$2)</f>
        <v>0</v>
      </c>
      <c r="AI184" s="391">
        <v>0</v>
      </c>
      <c r="AJ184" s="391">
        <f>SUMIFS('Forecast Summary'!$CA:$CA,'Forecast Summary'!$A:$A, 'Analysis-School'!$A184,'Forecast Summary'!$C:$C, 'Analysis-School'!AJ$4,'Forecast Summary'!$D:$D, 'Analysis-School'!AJ$2)</f>
        <v>0</v>
      </c>
      <c r="AK184" s="391">
        <v>0</v>
      </c>
      <c r="AL184" s="392">
        <f>SUMIFS('Forecast Summary'!$CA:$CA,'Forecast Summary'!$A:$A, 'Analysis-School'!$A184,'Forecast Summary'!$C:$C, 'Analysis-School'!AL$4,'Forecast Summary'!$D:$D, 'Analysis-School'!AL$2)</f>
        <v>0</v>
      </c>
      <c r="AM184" s="393" t="str">
        <f t="shared" si="82"/>
        <v>NA</v>
      </c>
    </row>
    <row r="185" spans="1:39">
      <c r="A185" s="18" t="s">
        <v>77</v>
      </c>
      <c r="B185" s="395" t="s">
        <v>1934</v>
      </c>
      <c r="C185" s="396">
        <f>SUMIFS('Forecast Summary'!$BY:$BY,'Forecast Summary'!$A:$A, 'Analysis-School'!$A185,'Forecast Summary'!$C:$C, 'Analysis-School'!C$4,'Forecast Summary'!$D:$D, 'Analysis-School'!C$2)</f>
        <v>12</v>
      </c>
      <c r="D185" s="396">
        <f>SUMIFS('Forecast Summary'!$BY:$BY,'Forecast Summary'!$A:$A, 'Analysis-School'!$A185,'Forecast Summary'!$C:$C, 'Analysis-School'!D$4,'Forecast Summary'!$D:$D, 'Analysis-School'!D$2)</f>
        <v>5</v>
      </c>
      <c r="E185" s="396">
        <f>SUMIFS('Forecast Summary'!$BY:$BY,'Forecast Summary'!$A:$A, 'Analysis-School'!$A185,'Forecast Summary'!$C:$C, 'Analysis-School'!E$4,'Forecast Summary'!$D:$D, 'Analysis-School'!E$2)</f>
        <v>4</v>
      </c>
      <c r="F185" s="396">
        <f>SUMIFS('Forecast Summary'!$BY:$BY,'Forecast Summary'!$A:$A, 'Analysis-School'!$A185,'Forecast Summary'!$C:$C, 'Analysis-School'!F$4,'Forecast Summary'!$D:$D, 'Analysis-School'!F$2)</f>
        <v>9</v>
      </c>
      <c r="G185" s="396">
        <f>SUMIFS('Forecast Summary'!$BY:$BY,'Forecast Summary'!$A:$A, 'Analysis-School'!$A185,'Forecast Summary'!$C:$C, 'Analysis-School'!G$4,'Forecast Summary'!$D:$D, 'Analysis-School'!G$2)</f>
        <v>7</v>
      </c>
      <c r="H185" s="396">
        <f>SUMIFS('Forecast Summary'!$BY:$BY,'Forecast Summary'!$A:$A, 'Analysis-School'!$A185,'Forecast Summary'!$C:$C, 'Analysis-School'!H$4,'Forecast Summary'!$D:$D, 'Analysis-School'!H$2)</f>
        <v>10</v>
      </c>
      <c r="I185" s="396">
        <v>10.24551331567382</v>
      </c>
      <c r="J185" s="396">
        <f>SUMIFS('Forecast Summary'!$BY:$BY,'Forecast Summary'!$A:$A, 'Analysis-School'!$A185,'Forecast Summary'!$C:$C, 'Analysis-School'!J$4,'Forecast Summary'!$D:$D, 'Analysis-School'!J$2)</f>
        <v>14</v>
      </c>
      <c r="K185" s="396">
        <v>10.723038333867832</v>
      </c>
      <c r="L185" s="397">
        <f>SUMIFS('Forecast Summary'!$BY:$BY,'Forecast Summary'!$A:$A, 'Analysis-School'!$A185,'Forecast Summary'!$C:$C, 'Analysis-School'!L$4,'Forecast Summary'!$D:$D, 'Analysis-School'!L$2)</f>
        <v>13.299999999999999</v>
      </c>
      <c r="M185" s="398">
        <f t="shared" si="80"/>
        <v>0.32999999999999985</v>
      </c>
      <c r="O185" s="395" t="s">
        <v>1934</v>
      </c>
      <c r="P185" s="396">
        <f>SUMIFS('Forecast Summary'!$BZ:$BZ,'Forecast Summary'!$A:$A, 'Analysis-School'!$A185,'Forecast Summary'!$C:$C, 'Analysis-School'!P$4,'Forecast Summary'!$D:$D, 'Analysis-School'!P$2)</f>
        <v>34</v>
      </c>
      <c r="Q185" s="396">
        <f>SUMIFS('Forecast Summary'!$BZ:$BZ,'Forecast Summary'!$A:$A, 'Analysis-School'!$A185,'Forecast Summary'!$C:$C, 'Analysis-School'!Q$4,'Forecast Summary'!$D:$D, 'Analysis-School'!Q$2)</f>
        <v>49</v>
      </c>
      <c r="R185" s="396">
        <f>SUMIFS('Forecast Summary'!$BZ:$BZ,'Forecast Summary'!$A:$A, 'Analysis-School'!$A185,'Forecast Summary'!$C:$C, 'Analysis-School'!R$4,'Forecast Summary'!$D:$D, 'Analysis-School'!R$2)</f>
        <v>43</v>
      </c>
      <c r="S185" s="396">
        <f>SUMIFS('Forecast Summary'!$BZ:$BZ,'Forecast Summary'!$A:$A, 'Analysis-School'!$A185,'Forecast Summary'!$C:$C, 'Analysis-School'!S$4,'Forecast Summary'!$D:$D, 'Analysis-School'!S$2)</f>
        <v>72</v>
      </c>
      <c r="T185" s="396">
        <f>SUMIFS('Forecast Summary'!$BZ:$BZ,'Forecast Summary'!$A:$A, 'Analysis-School'!$A185,'Forecast Summary'!$C:$C, 'Analysis-School'!T$4,'Forecast Summary'!$D:$D, 'Analysis-School'!T$2)</f>
        <v>83</v>
      </c>
      <c r="U185" s="396">
        <f>SUMIFS('Forecast Summary'!$BZ:$BZ,'Forecast Summary'!$A:$A, 'Analysis-School'!$A185,'Forecast Summary'!$C:$C, 'Analysis-School'!U$4,'Forecast Summary'!$D:$D, 'Analysis-School'!U$2)</f>
        <v>50</v>
      </c>
      <c r="V185" s="396">
        <v>55.000000000000007</v>
      </c>
      <c r="W185" s="396">
        <f>SUMIFS('Forecast Summary'!$BZ:$BZ,'Forecast Summary'!$A:$A, 'Analysis-School'!$A185,'Forecast Summary'!$C:$C, 'Analysis-School'!W$4,'Forecast Summary'!$D:$D, 'Analysis-School'!W$2)</f>
        <v>40</v>
      </c>
      <c r="X185" s="396">
        <v>60.500000000000014</v>
      </c>
      <c r="Y185" s="397">
        <f>SUMIFS('Forecast Summary'!$BZ:$BZ,'Forecast Summary'!$A:$A, 'Analysis-School'!$A185,'Forecast Summary'!$C:$C, 'Analysis-School'!Y$4,'Forecast Summary'!$D:$D, 'Analysis-School'!Y$2)</f>
        <v>44</v>
      </c>
      <c r="Z185" s="398">
        <f t="shared" si="81"/>
        <v>-0.12</v>
      </c>
      <c r="AB185" s="395" t="s">
        <v>1934</v>
      </c>
      <c r="AC185" s="396">
        <f>SUMIFS('Forecast Summary'!$CA:$CA,'Forecast Summary'!$A:$A, 'Analysis-School'!$A185,'Forecast Summary'!$C:$C, 'Analysis-School'!AC$4,'Forecast Summary'!$D:$D, 'Analysis-School'!AC$2)</f>
        <v>0</v>
      </c>
      <c r="AD185" s="396">
        <f>SUMIFS('Forecast Summary'!$CA:$CA,'Forecast Summary'!$A:$A, 'Analysis-School'!$A185,'Forecast Summary'!$C:$C, 'Analysis-School'!AD$4,'Forecast Summary'!$D:$D, 'Analysis-School'!AD$2)</f>
        <v>0</v>
      </c>
      <c r="AE185" s="396">
        <f>SUMIFS('Forecast Summary'!$CA:$CA,'Forecast Summary'!$A:$A, 'Analysis-School'!$A185,'Forecast Summary'!$C:$C, 'Analysis-School'!AE$4,'Forecast Summary'!$D:$D, 'Analysis-School'!AE$2)</f>
        <v>0</v>
      </c>
      <c r="AF185" s="396">
        <f>SUMIFS('Forecast Summary'!$CA:$CA,'Forecast Summary'!$A:$A, 'Analysis-School'!$A185,'Forecast Summary'!$C:$C, 'Analysis-School'!AF$4,'Forecast Summary'!$D:$D, 'Analysis-School'!AF$2)</f>
        <v>0</v>
      </c>
      <c r="AG185" s="396">
        <f>SUMIFS('Forecast Summary'!$CA:$CA,'Forecast Summary'!$A:$A, 'Analysis-School'!$A185,'Forecast Summary'!$C:$C, 'Analysis-School'!AG$4,'Forecast Summary'!$D:$D, 'Analysis-School'!AG$2)</f>
        <v>0</v>
      </c>
      <c r="AH185" s="396">
        <f>SUMIFS('Forecast Summary'!$CA:$CA,'Forecast Summary'!$A:$A, 'Analysis-School'!$A185,'Forecast Summary'!$C:$C, 'Analysis-School'!AH$4,'Forecast Summary'!$D:$D, 'Analysis-School'!AH$2)</f>
        <v>0</v>
      </c>
      <c r="AI185" s="396">
        <v>0</v>
      </c>
      <c r="AJ185" s="396">
        <f>SUMIFS('Forecast Summary'!$CA:$CA,'Forecast Summary'!$A:$A, 'Analysis-School'!$A185,'Forecast Summary'!$C:$C, 'Analysis-School'!AJ$4,'Forecast Summary'!$D:$D, 'Analysis-School'!AJ$2)</f>
        <v>0</v>
      </c>
      <c r="AK185" s="396">
        <v>0</v>
      </c>
      <c r="AL185" s="397">
        <f>SUMIFS('Forecast Summary'!$CA:$CA,'Forecast Summary'!$A:$A, 'Analysis-School'!$A185,'Forecast Summary'!$C:$C, 'Analysis-School'!AL$4,'Forecast Summary'!$D:$D, 'Analysis-School'!AL$2)</f>
        <v>0</v>
      </c>
      <c r="AM185" s="398" t="str">
        <f t="shared" si="82"/>
        <v>NA</v>
      </c>
    </row>
    <row r="186" spans="1:39">
      <c r="A186" s="18" t="s">
        <v>79</v>
      </c>
      <c r="B186" s="390" t="s">
        <v>1893</v>
      </c>
      <c r="C186" s="391">
        <f>SUMIFS('Forecast Summary'!$BY:$BY,'Forecast Summary'!$A:$A, 'Analysis-School'!$A186,'Forecast Summary'!$C:$C, 'Analysis-School'!C$4,'Forecast Summary'!$D:$D, 'Analysis-School'!C$2)</f>
        <v>12</v>
      </c>
      <c r="D186" s="391">
        <f>SUMIFS('Forecast Summary'!$BY:$BY,'Forecast Summary'!$A:$A, 'Analysis-School'!$A186,'Forecast Summary'!$C:$C, 'Analysis-School'!D$4,'Forecast Summary'!$D:$D, 'Analysis-School'!D$2)</f>
        <v>11</v>
      </c>
      <c r="E186" s="391">
        <f>SUMIFS('Forecast Summary'!$BY:$BY,'Forecast Summary'!$A:$A, 'Analysis-School'!$A186,'Forecast Summary'!$C:$C, 'Analysis-School'!E$4,'Forecast Summary'!$D:$D, 'Analysis-School'!E$2)</f>
        <v>15</v>
      </c>
      <c r="F186" s="391">
        <f>SUMIFS('Forecast Summary'!$BY:$BY,'Forecast Summary'!$A:$A, 'Analysis-School'!$A186,'Forecast Summary'!$C:$C, 'Analysis-School'!F$4,'Forecast Summary'!$D:$D, 'Analysis-School'!F$2)</f>
        <v>26</v>
      </c>
      <c r="G186" s="391">
        <f>SUMIFS('Forecast Summary'!$BY:$BY,'Forecast Summary'!$A:$A, 'Analysis-School'!$A186,'Forecast Summary'!$C:$C, 'Analysis-School'!G$4,'Forecast Summary'!$D:$D, 'Analysis-School'!G$2)</f>
        <v>23</v>
      </c>
      <c r="H186" s="391">
        <f>SUMIFS('Forecast Summary'!$BY:$BY,'Forecast Summary'!$A:$A, 'Analysis-School'!$A186,'Forecast Summary'!$C:$C, 'Analysis-School'!H$4,'Forecast Summary'!$D:$D, 'Analysis-School'!H$2)</f>
        <v>15</v>
      </c>
      <c r="I186" s="391">
        <v>16.5</v>
      </c>
      <c r="J186" s="391">
        <f>SUMIFS('Forecast Summary'!$BY:$BY,'Forecast Summary'!$A:$A, 'Analysis-School'!$A186,'Forecast Summary'!$C:$C, 'Analysis-School'!J$4,'Forecast Summary'!$D:$D, 'Analysis-School'!J$2)</f>
        <v>3</v>
      </c>
      <c r="K186" s="391">
        <v>18.150000000000002</v>
      </c>
      <c r="L186" s="392">
        <f>SUMIFS('Forecast Summary'!$BY:$BY,'Forecast Summary'!$A:$A, 'Analysis-School'!$A186,'Forecast Summary'!$C:$C, 'Analysis-School'!L$4,'Forecast Summary'!$D:$D, 'Analysis-School'!L$2)</f>
        <v>3.3000000000000003</v>
      </c>
      <c r="M186" s="393">
        <f t="shared" si="80"/>
        <v>-0.78</v>
      </c>
      <c r="O186" s="390" t="s">
        <v>1893</v>
      </c>
      <c r="P186" s="391">
        <f>SUMIFS('Forecast Summary'!$BZ:$BZ,'Forecast Summary'!$A:$A, 'Analysis-School'!$A186,'Forecast Summary'!$C:$C, 'Analysis-School'!P$4,'Forecast Summary'!$D:$D, 'Analysis-School'!P$2)</f>
        <v>2</v>
      </c>
      <c r="Q186" s="391">
        <f>SUMIFS('Forecast Summary'!$BZ:$BZ,'Forecast Summary'!$A:$A, 'Analysis-School'!$A186,'Forecast Summary'!$C:$C, 'Analysis-School'!Q$4,'Forecast Summary'!$D:$D, 'Analysis-School'!Q$2)</f>
        <v>5</v>
      </c>
      <c r="R186" s="391">
        <f>SUMIFS('Forecast Summary'!$BZ:$BZ,'Forecast Summary'!$A:$A, 'Analysis-School'!$A186,'Forecast Summary'!$C:$C, 'Analysis-School'!R$4,'Forecast Summary'!$D:$D, 'Analysis-School'!R$2)</f>
        <v>9</v>
      </c>
      <c r="S186" s="391">
        <f>SUMIFS('Forecast Summary'!$BZ:$BZ,'Forecast Summary'!$A:$A, 'Analysis-School'!$A186,'Forecast Summary'!$C:$C, 'Analysis-School'!S$4,'Forecast Summary'!$D:$D, 'Analysis-School'!S$2)</f>
        <v>9</v>
      </c>
      <c r="T186" s="391">
        <f>SUMIFS('Forecast Summary'!$BZ:$BZ,'Forecast Summary'!$A:$A, 'Analysis-School'!$A186,'Forecast Summary'!$C:$C, 'Analysis-School'!T$4,'Forecast Summary'!$D:$D, 'Analysis-School'!T$2)</f>
        <v>12</v>
      </c>
      <c r="U186" s="391">
        <f>SUMIFS('Forecast Summary'!$BZ:$BZ,'Forecast Summary'!$A:$A, 'Analysis-School'!$A186,'Forecast Summary'!$C:$C, 'Analysis-School'!U$4,'Forecast Summary'!$D:$D, 'Analysis-School'!U$2)</f>
        <v>4</v>
      </c>
      <c r="V186" s="391">
        <v>4.4000000000000004</v>
      </c>
      <c r="W186" s="391">
        <f>SUMIFS('Forecast Summary'!$BZ:$BZ,'Forecast Summary'!$A:$A, 'Analysis-School'!$A186,'Forecast Summary'!$C:$C, 'Analysis-School'!W$4,'Forecast Summary'!$D:$D, 'Analysis-School'!W$2)</f>
        <v>2</v>
      </c>
      <c r="X186" s="391">
        <v>4.8400000000000007</v>
      </c>
      <c r="Y186" s="392">
        <f>SUMIFS('Forecast Summary'!$BZ:$BZ,'Forecast Summary'!$A:$A, 'Analysis-School'!$A186,'Forecast Summary'!$C:$C, 'Analysis-School'!Y$4,'Forecast Summary'!$D:$D, 'Analysis-School'!Y$2)</f>
        <v>2.2000000000000002</v>
      </c>
      <c r="Z186" s="393">
        <f t="shared" si="81"/>
        <v>-0.44999999999999996</v>
      </c>
      <c r="AB186" s="390" t="s">
        <v>1893</v>
      </c>
      <c r="AC186" s="391">
        <f>SUMIFS('Forecast Summary'!$CA:$CA,'Forecast Summary'!$A:$A, 'Analysis-School'!$A186,'Forecast Summary'!$C:$C, 'Analysis-School'!AC$4,'Forecast Summary'!$D:$D, 'Analysis-School'!AC$2)</f>
        <v>0</v>
      </c>
      <c r="AD186" s="391">
        <f>SUMIFS('Forecast Summary'!$CA:$CA,'Forecast Summary'!$A:$A, 'Analysis-School'!$A186,'Forecast Summary'!$C:$C, 'Analysis-School'!AD$4,'Forecast Summary'!$D:$D, 'Analysis-School'!AD$2)</f>
        <v>0</v>
      </c>
      <c r="AE186" s="391">
        <f>SUMIFS('Forecast Summary'!$CA:$CA,'Forecast Summary'!$A:$A, 'Analysis-School'!$A186,'Forecast Summary'!$C:$C, 'Analysis-School'!AE$4,'Forecast Summary'!$D:$D, 'Analysis-School'!AE$2)</f>
        <v>0</v>
      </c>
      <c r="AF186" s="391">
        <f>SUMIFS('Forecast Summary'!$CA:$CA,'Forecast Summary'!$A:$A, 'Analysis-School'!$A186,'Forecast Summary'!$C:$C, 'Analysis-School'!AF$4,'Forecast Summary'!$D:$D, 'Analysis-School'!AF$2)</f>
        <v>0</v>
      </c>
      <c r="AG186" s="391">
        <f>SUMIFS('Forecast Summary'!$CA:$CA,'Forecast Summary'!$A:$A, 'Analysis-School'!$A186,'Forecast Summary'!$C:$C, 'Analysis-School'!AG$4,'Forecast Summary'!$D:$D, 'Analysis-School'!AG$2)</f>
        <v>0</v>
      </c>
      <c r="AH186" s="391">
        <f>SUMIFS('Forecast Summary'!$CA:$CA,'Forecast Summary'!$A:$A, 'Analysis-School'!$A186,'Forecast Summary'!$C:$C, 'Analysis-School'!AH$4,'Forecast Summary'!$D:$D, 'Analysis-School'!AH$2)</f>
        <v>0</v>
      </c>
      <c r="AI186" s="391">
        <v>0</v>
      </c>
      <c r="AJ186" s="391">
        <f>SUMIFS('Forecast Summary'!$CA:$CA,'Forecast Summary'!$A:$A, 'Analysis-School'!$A186,'Forecast Summary'!$C:$C, 'Analysis-School'!AJ$4,'Forecast Summary'!$D:$D, 'Analysis-School'!AJ$2)</f>
        <v>0</v>
      </c>
      <c r="AK186" s="391">
        <v>0</v>
      </c>
      <c r="AL186" s="392">
        <f>SUMIFS('Forecast Summary'!$CA:$CA,'Forecast Summary'!$A:$A, 'Analysis-School'!$A186,'Forecast Summary'!$C:$C, 'Analysis-School'!AL$4,'Forecast Summary'!$D:$D, 'Analysis-School'!AL$2)</f>
        <v>0</v>
      </c>
      <c r="AM186" s="393" t="str">
        <f t="shared" si="82"/>
        <v>NA</v>
      </c>
    </row>
    <row r="187" spans="1:39">
      <c r="A187" s="18" t="s">
        <v>81</v>
      </c>
      <c r="B187" s="395" t="s">
        <v>1894</v>
      </c>
      <c r="C187" s="396">
        <f>SUMIFS('Forecast Summary'!$BY:$BY,'Forecast Summary'!$A:$A, 'Analysis-School'!$A187,'Forecast Summary'!$C:$C, 'Analysis-School'!C$4,'Forecast Summary'!$D:$D, 'Analysis-School'!C$2)</f>
        <v>5</v>
      </c>
      <c r="D187" s="396">
        <f>SUMIFS('Forecast Summary'!$BY:$BY,'Forecast Summary'!$A:$A, 'Analysis-School'!$A187,'Forecast Summary'!$C:$C, 'Analysis-School'!D$4,'Forecast Summary'!$D:$D, 'Analysis-School'!D$2)</f>
        <v>19</v>
      </c>
      <c r="E187" s="396">
        <f>SUMIFS('Forecast Summary'!$BY:$BY,'Forecast Summary'!$A:$A, 'Analysis-School'!$A187,'Forecast Summary'!$C:$C, 'Analysis-School'!E$4,'Forecast Summary'!$D:$D, 'Analysis-School'!E$2)</f>
        <v>20</v>
      </c>
      <c r="F187" s="396">
        <f>SUMIFS('Forecast Summary'!$BY:$BY,'Forecast Summary'!$A:$A, 'Analysis-School'!$A187,'Forecast Summary'!$C:$C, 'Analysis-School'!F$4,'Forecast Summary'!$D:$D, 'Analysis-School'!F$2)</f>
        <v>19</v>
      </c>
      <c r="G187" s="396">
        <f>SUMIFS('Forecast Summary'!$BY:$BY,'Forecast Summary'!$A:$A, 'Analysis-School'!$A187,'Forecast Summary'!$C:$C, 'Analysis-School'!G$4,'Forecast Summary'!$D:$D, 'Analysis-School'!G$2)</f>
        <v>17</v>
      </c>
      <c r="H187" s="396">
        <f>SUMIFS('Forecast Summary'!$BY:$BY,'Forecast Summary'!$A:$A, 'Analysis-School'!$A187,'Forecast Summary'!$C:$C, 'Analysis-School'!H$4,'Forecast Summary'!$D:$D, 'Analysis-School'!H$2)</f>
        <v>11</v>
      </c>
      <c r="I187" s="396">
        <v>11.346504780602666</v>
      </c>
      <c r="J187" s="396">
        <f>SUMIFS('Forecast Summary'!$BY:$BY,'Forecast Summary'!$A:$A, 'Analysis-School'!$A187,'Forecast Summary'!$C:$C, 'Analysis-School'!J$4,'Forecast Summary'!$D:$D, 'Analysis-School'!J$2)</f>
        <v>11</v>
      </c>
      <c r="K187" s="396">
        <v>11.09906269829121</v>
      </c>
      <c r="L187" s="397">
        <f>SUMIFS('Forecast Summary'!$BY:$BY,'Forecast Summary'!$A:$A, 'Analysis-School'!$A187,'Forecast Summary'!$C:$C, 'Analysis-School'!L$4,'Forecast Summary'!$D:$D, 'Analysis-School'!L$2)</f>
        <v>12.100000000000001</v>
      </c>
      <c r="M187" s="398">
        <f t="shared" si="80"/>
        <v>0.10000000000000009</v>
      </c>
      <c r="O187" s="395" t="s">
        <v>1894</v>
      </c>
      <c r="P187" s="396">
        <f>SUMIFS('Forecast Summary'!$BZ:$BZ,'Forecast Summary'!$A:$A, 'Analysis-School'!$A187,'Forecast Summary'!$C:$C, 'Analysis-School'!P$4,'Forecast Summary'!$D:$D, 'Analysis-School'!P$2)</f>
        <v>10</v>
      </c>
      <c r="Q187" s="396">
        <f>SUMIFS('Forecast Summary'!$BZ:$BZ,'Forecast Summary'!$A:$A, 'Analysis-School'!$A187,'Forecast Summary'!$C:$C, 'Analysis-School'!Q$4,'Forecast Summary'!$D:$D, 'Analysis-School'!Q$2)</f>
        <v>11</v>
      </c>
      <c r="R187" s="396">
        <f>SUMIFS('Forecast Summary'!$BZ:$BZ,'Forecast Summary'!$A:$A, 'Analysis-School'!$A187,'Forecast Summary'!$C:$C, 'Analysis-School'!R$4,'Forecast Summary'!$D:$D, 'Analysis-School'!R$2)</f>
        <v>7</v>
      </c>
      <c r="S187" s="396">
        <f>SUMIFS('Forecast Summary'!$BZ:$BZ,'Forecast Summary'!$A:$A, 'Analysis-School'!$A187,'Forecast Summary'!$C:$C, 'Analysis-School'!S$4,'Forecast Summary'!$D:$D, 'Analysis-School'!S$2)</f>
        <v>13</v>
      </c>
      <c r="T187" s="396">
        <f>SUMIFS('Forecast Summary'!$BZ:$BZ,'Forecast Summary'!$A:$A, 'Analysis-School'!$A187,'Forecast Summary'!$C:$C, 'Analysis-School'!T$4,'Forecast Summary'!$D:$D, 'Analysis-School'!T$2)</f>
        <v>16</v>
      </c>
      <c r="U187" s="396">
        <f>SUMIFS('Forecast Summary'!$BZ:$BZ,'Forecast Summary'!$A:$A, 'Analysis-School'!$A187,'Forecast Summary'!$C:$C, 'Analysis-School'!U$4,'Forecast Summary'!$D:$D, 'Analysis-School'!U$2)</f>
        <v>21</v>
      </c>
      <c r="V187" s="396">
        <v>22.72046880559418</v>
      </c>
      <c r="W187" s="396">
        <f>SUMIFS('Forecast Summary'!$BZ:$BZ,'Forecast Summary'!$A:$A, 'Analysis-School'!$A187,'Forecast Summary'!$C:$C, 'Analysis-School'!W$4,'Forecast Summary'!$D:$D, 'Analysis-School'!W$2)</f>
        <v>13</v>
      </c>
      <c r="X187" s="396">
        <v>24.992515686153599</v>
      </c>
      <c r="Y187" s="397">
        <f>SUMIFS('Forecast Summary'!$BZ:$BZ,'Forecast Summary'!$A:$A, 'Analysis-School'!$A187,'Forecast Summary'!$C:$C, 'Analysis-School'!Y$4,'Forecast Summary'!$D:$D, 'Analysis-School'!Y$2)</f>
        <v>14.3</v>
      </c>
      <c r="Z187" s="398">
        <f t="shared" si="81"/>
        <v>-0.31904761904761902</v>
      </c>
      <c r="AB187" s="395" t="s">
        <v>1894</v>
      </c>
      <c r="AC187" s="396">
        <f>SUMIFS('Forecast Summary'!$CA:$CA,'Forecast Summary'!$A:$A, 'Analysis-School'!$A187,'Forecast Summary'!$C:$C, 'Analysis-School'!AC$4,'Forecast Summary'!$D:$D, 'Analysis-School'!AC$2)</f>
        <v>0</v>
      </c>
      <c r="AD187" s="396">
        <f>SUMIFS('Forecast Summary'!$CA:$CA,'Forecast Summary'!$A:$A, 'Analysis-School'!$A187,'Forecast Summary'!$C:$C, 'Analysis-School'!AD$4,'Forecast Summary'!$D:$D, 'Analysis-School'!AD$2)</f>
        <v>0</v>
      </c>
      <c r="AE187" s="396">
        <f>SUMIFS('Forecast Summary'!$CA:$CA,'Forecast Summary'!$A:$A, 'Analysis-School'!$A187,'Forecast Summary'!$C:$C, 'Analysis-School'!AE$4,'Forecast Summary'!$D:$D, 'Analysis-School'!AE$2)</f>
        <v>0</v>
      </c>
      <c r="AF187" s="396">
        <f>SUMIFS('Forecast Summary'!$CA:$CA,'Forecast Summary'!$A:$A, 'Analysis-School'!$A187,'Forecast Summary'!$C:$C, 'Analysis-School'!AF$4,'Forecast Summary'!$D:$D, 'Analysis-School'!AF$2)</f>
        <v>0</v>
      </c>
      <c r="AG187" s="396">
        <f>SUMIFS('Forecast Summary'!$CA:$CA,'Forecast Summary'!$A:$A, 'Analysis-School'!$A187,'Forecast Summary'!$C:$C, 'Analysis-School'!AG$4,'Forecast Summary'!$D:$D, 'Analysis-School'!AG$2)</f>
        <v>0</v>
      </c>
      <c r="AH187" s="396">
        <f>SUMIFS('Forecast Summary'!$CA:$CA,'Forecast Summary'!$A:$A, 'Analysis-School'!$A187,'Forecast Summary'!$C:$C, 'Analysis-School'!AH$4,'Forecast Summary'!$D:$D, 'Analysis-School'!AH$2)</f>
        <v>0</v>
      </c>
      <c r="AI187" s="396">
        <v>0</v>
      </c>
      <c r="AJ187" s="396">
        <f>SUMIFS('Forecast Summary'!$CA:$CA,'Forecast Summary'!$A:$A, 'Analysis-School'!$A187,'Forecast Summary'!$C:$C, 'Analysis-School'!AJ$4,'Forecast Summary'!$D:$D, 'Analysis-School'!AJ$2)</f>
        <v>0</v>
      </c>
      <c r="AK187" s="396">
        <v>0</v>
      </c>
      <c r="AL187" s="397">
        <f>SUMIFS('Forecast Summary'!$CA:$CA,'Forecast Summary'!$A:$A, 'Analysis-School'!$A187,'Forecast Summary'!$C:$C, 'Analysis-School'!AL$4,'Forecast Summary'!$D:$D, 'Analysis-School'!AL$2)</f>
        <v>0</v>
      </c>
      <c r="AM187" s="398" t="str">
        <f t="shared" si="82"/>
        <v>NA</v>
      </c>
    </row>
    <row r="188" spans="1:39">
      <c r="A188" s="18" t="s">
        <v>83</v>
      </c>
      <c r="B188" s="390" t="s">
        <v>1935</v>
      </c>
      <c r="C188" s="391">
        <f>SUMIFS('Forecast Summary'!$BY:$BY,'Forecast Summary'!$A:$A, 'Analysis-School'!$A188,'Forecast Summary'!$C:$C, 'Analysis-School'!C$4,'Forecast Summary'!$D:$D, 'Analysis-School'!C$2)</f>
        <v>5</v>
      </c>
      <c r="D188" s="391">
        <f>SUMIFS('Forecast Summary'!$BY:$BY,'Forecast Summary'!$A:$A, 'Analysis-School'!$A188,'Forecast Summary'!$C:$C, 'Analysis-School'!D$4,'Forecast Summary'!$D:$D, 'Analysis-School'!D$2)</f>
        <v>10</v>
      </c>
      <c r="E188" s="391">
        <f>SUMIFS('Forecast Summary'!$BY:$BY,'Forecast Summary'!$A:$A, 'Analysis-School'!$A188,'Forecast Summary'!$C:$C, 'Analysis-School'!E$4,'Forecast Summary'!$D:$D, 'Analysis-School'!E$2)</f>
        <v>12</v>
      </c>
      <c r="F188" s="391">
        <f>SUMIFS('Forecast Summary'!$BY:$BY,'Forecast Summary'!$A:$A, 'Analysis-School'!$A188,'Forecast Summary'!$C:$C, 'Analysis-School'!F$4,'Forecast Summary'!$D:$D, 'Analysis-School'!F$2)</f>
        <v>13</v>
      </c>
      <c r="G188" s="391">
        <f>SUMIFS('Forecast Summary'!$BY:$BY,'Forecast Summary'!$A:$A, 'Analysis-School'!$A188,'Forecast Summary'!$C:$C, 'Analysis-School'!G$4,'Forecast Summary'!$D:$D, 'Analysis-School'!G$2)</f>
        <v>10</v>
      </c>
      <c r="H188" s="391">
        <f>SUMIFS('Forecast Summary'!$BY:$BY,'Forecast Summary'!$A:$A, 'Analysis-School'!$A188,'Forecast Summary'!$C:$C, 'Analysis-School'!H$4,'Forecast Summary'!$D:$D, 'Analysis-School'!H$2)</f>
        <v>21</v>
      </c>
      <c r="I188" s="391">
        <v>19.95</v>
      </c>
      <c r="J188" s="391">
        <f>SUMIFS('Forecast Summary'!$BY:$BY,'Forecast Summary'!$A:$A, 'Analysis-School'!$A188,'Forecast Summary'!$C:$C, 'Analysis-School'!J$4,'Forecast Summary'!$D:$D, 'Analysis-School'!J$2)</f>
        <v>39</v>
      </c>
      <c r="K188" s="391">
        <v>20.463712781313692</v>
      </c>
      <c r="L188" s="392">
        <f>SUMIFS('Forecast Summary'!$BY:$BY,'Forecast Summary'!$A:$A, 'Analysis-School'!$A188,'Forecast Summary'!$C:$C, 'Analysis-School'!L$4,'Forecast Summary'!$D:$D, 'Analysis-School'!L$2)</f>
        <v>42.900000000000006</v>
      </c>
      <c r="M188" s="393">
        <f t="shared" si="80"/>
        <v>1.0428571428571431</v>
      </c>
      <c r="O188" s="390" t="s">
        <v>1935</v>
      </c>
      <c r="P188" s="391">
        <f>SUMIFS('Forecast Summary'!$BZ:$BZ,'Forecast Summary'!$A:$A, 'Analysis-School'!$A188,'Forecast Summary'!$C:$C, 'Analysis-School'!P$4,'Forecast Summary'!$D:$D, 'Analysis-School'!P$2)</f>
        <v>45</v>
      </c>
      <c r="Q188" s="391">
        <f>SUMIFS('Forecast Summary'!$BZ:$BZ,'Forecast Summary'!$A:$A, 'Analysis-School'!$A188,'Forecast Summary'!$C:$C, 'Analysis-School'!Q$4,'Forecast Summary'!$D:$D, 'Analysis-School'!Q$2)</f>
        <v>39</v>
      </c>
      <c r="R188" s="391">
        <f>SUMIFS('Forecast Summary'!$BZ:$BZ,'Forecast Summary'!$A:$A, 'Analysis-School'!$A188,'Forecast Summary'!$C:$C, 'Analysis-School'!R$4,'Forecast Summary'!$D:$D, 'Analysis-School'!R$2)</f>
        <v>51</v>
      </c>
      <c r="S188" s="391">
        <f>SUMIFS('Forecast Summary'!$BZ:$BZ,'Forecast Summary'!$A:$A, 'Analysis-School'!$A188,'Forecast Summary'!$C:$C, 'Analysis-School'!S$4,'Forecast Summary'!$D:$D, 'Analysis-School'!S$2)</f>
        <v>23</v>
      </c>
      <c r="T188" s="391">
        <f>SUMIFS('Forecast Summary'!$BZ:$BZ,'Forecast Summary'!$A:$A, 'Analysis-School'!$A188,'Forecast Summary'!$C:$C, 'Analysis-School'!T$4,'Forecast Summary'!$D:$D, 'Analysis-School'!T$2)</f>
        <v>41</v>
      </c>
      <c r="U188" s="391">
        <f>SUMIFS('Forecast Summary'!$BZ:$BZ,'Forecast Summary'!$A:$A, 'Analysis-School'!$A188,'Forecast Summary'!$C:$C, 'Analysis-School'!U$4,'Forecast Summary'!$D:$D, 'Analysis-School'!U$2)</f>
        <v>40</v>
      </c>
      <c r="V188" s="391">
        <v>38.034232047316181</v>
      </c>
      <c r="W188" s="391">
        <f>SUMIFS('Forecast Summary'!$BZ:$BZ,'Forecast Summary'!$A:$A, 'Analysis-School'!$A188,'Forecast Summary'!$C:$C, 'Analysis-School'!W$4,'Forecast Summary'!$D:$D, 'Analysis-School'!W$2)</f>
        <v>39</v>
      </c>
      <c r="X188" s="391">
        <v>36.871602699942549</v>
      </c>
      <c r="Y188" s="392">
        <f>SUMIFS('Forecast Summary'!$BZ:$BZ,'Forecast Summary'!$A:$A, 'Analysis-School'!$A188,'Forecast Summary'!$C:$C, 'Analysis-School'!Y$4,'Forecast Summary'!$D:$D, 'Analysis-School'!Y$2)</f>
        <v>40</v>
      </c>
      <c r="Z188" s="393">
        <f t="shared" si="81"/>
        <v>0</v>
      </c>
      <c r="AB188" s="390" t="s">
        <v>1935</v>
      </c>
      <c r="AC188" s="391">
        <f>SUMIFS('Forecast Summary'!$CA:$CA,'Forecast Summary'!$A:$A, 'Analysis-School'!$A188,'Forecast Summary'!$C:$C, 'Analysis-School'!AC$4,'Forecast Summary'!$D:$D, 'Analysis-School'!AC$2)</f>
        <v>0</v>
      </c>
      <c r="AD188" s="391">
        <f>SUMIFS('Forecast Summary'!$CA:$CA,'Forecast Summary'!$A:$A, 'Analysis-School'!$A188,'Forecast Summary'!$C:$C, 'Analysis-School'!AD$4,'Forecast Summary'!$D:$D, 'Analysis-School'!AD$2)</f>
        <v>0</v>
      </c>
      <c r="AE188" s="391">
        <f>SUMIFS('Forecast Summary'!$CA:$CA,'Forecast Summary'!$A:$A, 'Analysis-School'!$A188,'Forecast Summary'!$C:$C, 'Analysis-School'!AE$4,'Forecast Summary'!$D:$D, 'Analysis-School'!AE$2)</f>
        <v>0</v>
      </c>
      <c r="AF188" s="391">
        <f>SUMIFS('Forecast Summary'!$CA:$CA,'Forecast Summary'!$A:$A, 'Analysis-School'!$A188,'Forecast Summary'!$C:$C, 'Analysis-School'!AF$4,'Forecast Summary'!$D:$D, 'Analysis-School'!AF$2)</f>
        <v>0</v>
      </c>
      <c r="AG188" s="391">
        <f>SUMIFS('Forecast Summary'!$CA:$CA,'Forecast Summary'!$A:$A, 'Analysis-School'!$A188,'Forecast Summary'!$C:$C, 'Analysis-School'!AG$4,'Forecast Summary'!$D:$D, 'Analysis-School'!AG$2)</f>
        <v>0</v>
      </c>
      <c r="AH188" s="391">
        <f>SUMIFS('Forecast Summary'!$CA:$CA,'Forecast Summary'!$A:$A, 'Analysis-School'!$A188,'Forecast Summary'!$C:$C, 'Analysis-School'!AH$4,'Forecast Summary'!$D:$D, 'Analysis-School'!AH$2)</f>
        <v>0</v>
      </c>
      <c r="AI188" s="391">
        <v>0</v>
      </c>
      <c r="AJ188" s="391">
        <f>SUMIFS('Forecast Summary'!$CA:$CA,'Forecast Summary'!$A:$A, 'Analysis-School'!$A188,'Forecast Summary'!$C:$C, 'Analysis-School'!AJ$4,'Forecast Summary'!$D:$D, 'Analysis-School'!AJ$2)</f>
        <v>0</v>
      </c>
      <c r="AK188" s="391">
        <v>0</v>
      </c>
      <c r="AL188" s="392">
        <f>SUMIFS('Forecast Summary'!$CA:$CA,'Forecast Summary'!$A:$A, 'Analysis-School'!$A188,'Forecast Summary'!$C:$C, 'Analysis-School'!AL$4,'Forecast Summary'!$D:$D, 'Analysis-School'!AL$2)</f>
        <v>0</v>
      </c>
      <c r="AM188" s="393" t="str">
        <f t="shared" si="82"/>
        <v>NA</v>
      </c>
    </row>
    <row r="189" spans="1:39">
      <c r="A189" s="18" t="s">
        <v>85</v>
      </c>
      <c r="B189" s="395" t="s">
        <v>1759</v>
      </c>
      <c r="C189" s="396">
        <f>SUMIFS('Forecast Summary'!$BY:$BY,'Forecast Summary'!$A:$A, 'Analysis-School'!$A189,'Forecast Summary'!$C:$C, 'Analysis-School'!C$4,'Forecast Summary'!$D:$D, 'Analysis-School'!C$2)</f>
        <v>2</v>
      </c>
      <c r="D189" s="396">
        <f>SUMIFS('Forecast Summary'!$BY:$BY,'Forecast Summary'!$A:$A, 'Analysis-School'!$A189,'Forecast Summary'!$C:$C, 'Analysis-School'!D$4,'Forecast Summary'!$D:$D, 'Analysis-School'!D$2)</f>
        <v>10</v>
      </c>
      <c r="E189" s="396">
        <f>SUMIFS('Forecast Summary'!$BY:$BY,'Forecast Summary'!$A:$A, 'Analysis-School'!$A189,'Forecast Summary'!$C:$C, 'Analysis-School'!E$4,'Forecast Summary'!$D:$D, 'Analysis-School'!E$2)</f>
        <v>2</v>
      </c>
      <c r="F189" s="396">
        <f>SUMIFS('Forecast Summary'!$BY:$BY,'Forecast Summary'!$A:$A, 'Analysis-School'!$A189,'Forecast Summary'!$C:$C, 'Analysis-School'!F$4,'Forecast Summary'!$D:$D, 'Analysis-School'!F$2)</f>
        <v>12</v>
      </c>
      <c r="G189" s="396">
        <f>SUMIFS('Forecast Summary'!$BY:$BY,'Forecast Summary'!$A:$A, 'Analysis-School'!$A189,'Forecast Summary'!$C:$C, 'Analysis-School'!G$4,'Forecast Summary'!$D:$D, 'Analysis-School'!G$2)</f>
        <v>11</v>
      </c>
      <c r="H189" s="396">
        <f>SUMIFS('Forecast Summary'!$BY:$BY,'Forecast Summary'!$A:$A, 'Analysis-School'!$A189,'Forecast Summary'!$C:$C, 'Analysis-School'!H$4,'Forecast Summary'!$D:$D, 'Analysis-School'!H$2)</f>
        <v>4</v>
      </c>
      <c r="I189" s="396">
        <v>4.4000000000000004</v>
      </c>
      <c r="J189" s="396">
        <f>SUMIFS('Forecast Summary'!$BY:$BY,'Forecast Summary'!$A:$A, 'Analysis-School'!$A189,'Forecast Summary'!$C:$C, 'Analysis-School'!J$4,'Forecast Summary'!$D:$D, 'Analysis-School'!J$2)</f>
        <v>12</v>
      </c>
      <c r="K189" s="396">
        <v>4.8400000000000007</v>
      </c>
      <c r="L189" s="397">
        <f>SUMIFS('Forecast Summary'!$BY:$BY,'Forecast Summary'!$A:$A, 'Analysis-School'!$A189,'Forecast Summary'!$C:$C, 'Analysis-School'!L$4,'Forecast Summary'!$D:$D, 'Analysis-School'!L$2)</f>
        <v>11.399999999999999</v>
      </c>
      <c r="M189" s="398">
        <f t="shared" si="80"/>
        <v>1.8499999999999996</v>
      </c>
      <c r="O189" s="395" t="s">
        <v>1759</v>
      </c>
      <c r="P189" s="396">
        <f>SUMIFS('Forecast Summary'!$BZ:$BZ,'Forecast Summary'!$A:$A, 'Analysis-School'!$A189,'Forecast Summary'!$C:$C, 'Analysis-School'!P$4,'Forecast Summary'!$D:$D, 'Analysis-School'!P$2)</f>
        <v>14</v>
      </c>
      <c r="Q189" s="396">
        <f>SUMIFS('Forecast Summary'!$BZ:$BZ,'Forecast Summary'!$A:$A, 'Analysis-School'!$A189,'Forecast Summary'!$C:$C, 'Analysis-School'!Q$4,'Forecast Summary'!$D:$D, 'Analysis-School'!Q$2)</f>
        <v>16</v>
      </c>
      <c r="R189" s="396">
        <f>SUMIFS('Forecast Summary'!$BZ:$BZ,'Forecast Summary'!$A:$A, 'Analysis-School'!$A189,'Forecast Summary'!$C:$C, 'Analysis-School'!R$4,'Forecast Summary'!$D:$D, 'Analysis-School'!R$2)</f>
        <v>26</v>
      </c>
      <c r="S189" s="396">
        <f>SUMIFS('Forecast Summary'!$BZ:$BZ,'Forecast Summary'!$A:$A, 'Analysis-School'!$A189,'Forecast Summary'!$C:$C, 'Analysis-School'!S$4,'Forecast Summary'!$D:$D, 'Analysis-School'!S$2)</f>
        <v>26</v>
      </c>
      <c r="T189" s="396">
        <f>SUMIFS('Forecast Summary'!$BZ:$BZ,'Forecast Summary'!$A:$A, 'Analysis-School'!$A189,'Forecast Summary'!$C:$C, 'Analysis-School'!T$4,'Forecast Summary'!$D:$D, 'Analysis-School'!T$2)</f>
        <v>23</v>
      </c>
      <c r="U189" s="396">
        <f>SUMIFS('Forecast Summary'!$BZ:$BZ,'Forecast Summary'!$A:$A, 'Analysis-School'!$A189,'Forecast Summary'!$C:$C, 'Analysis-School'!U$4,'Forecast Summary'!$D:$D, 'Analysis-School'!U$2)</f>
        <v>24</v>
      </c>
      <c r="V189" s="396">
        <v>25.895586498686544</v>
      </c>
      <c r="W189" s="396">
        <f>SUMIFS('Forecast Summary'!$BZ:$BZ,'Forecast Summary'!$A:$A, 'Analysis-School'!$A189,'Forecast Summary'!$C:$C, 'Analysis-School'!W$4,'Forecast Summary'!$D:$D, 'Analysis-School'!W$2)</f>
        <v>29</v>
      </c>
      <c r="X189" s="396">
        <v>27.665359468299762</v>
      </c>
      <c r="Y189" s="397">
        <f>SUMIFS('Forecast Summary'!$BZ:$BZ,'Forecast Summary'!$A:$A, 'Analysis-School'!$A189,'Forecast Summary'!$C:$C, 'Analysis-School'!Y$4,'Forecast Summary'!$D:$D, 'Analysis-School'!Y$2)</f>
        <v>29</v>
      </c>
      <c r="Z189" s="398">
        <f t="shared" si="81"/>
        <v>0.20833333333333326</v>
      </c>
      <c r="AB189" s="395" t="s">
        <v>1759</v>
      </c>
      <c r="AC189" s="396">
        <f>SUMIFS('Forecast Summary'!$CA:$CA,'Forecast Summary'!$A:$A, 'Analysis-School'!$A189,'Forecast Summary'!$C:$C, 'Analysis-School'!AC$4,'Forecast Summary'!$D:$D, 'Analysis-School'!AC$2)</f>
        <v>0</v>
      </c>
      <c r="AD189" s="396">
        <f>SUMIFS('Forecast Summary'!$CA:$CA,'Forecast Summary'!$A:$A, 'Analysis-School'!$A189,'Forecast Summary'!$C:$C, 'Analysis-School'!AD$4,'Forecast Summary'!$D:$D, 'Analysis-School'!AD$2)</f>
        <v>0</v>
      </c>
      <c r="AE189" s="396">
        <f>SUMIFS('Forecast Summary'!$CA:$CA,'Forecast Summary'!$A:$A, 'Analysis-School'!$A189,'Forecast Summary'!$C:$C, 'Analysis-School'!AE$4,'Forecast Summary'!$D:$D, 'Analysis-School'!AE$2)</f>
        <v>0</v>
      </c>
      <c r="AF189" s="396">
        <f>SUMIFS('Forecast Summary'!$CA:$CA,'Forecast Summary'!$A:$A, 'Analysis-School'!$A189,'Forecast Summary'!$C:$C, 'Analysis-School'!AF$4,'Forecast Summary'!$D:$D, 'Analysis-School'!AF$2)</f>
        <v>0</v>
      </c>
      <c r="AG189" s="396">
        <f>SUMIFS('Forecast Summary'!$CA:$CA,'Forecast Summary'!$A:$A, 'Analysis-School'!$A189,'Forecast Summary'!$C:$C, 'Analysis-School'!AG$4,'Forecast Summary'!$D:$D, 'Analysis-School'!AG$2)</f>
        <v>0</v>
      </c>
      <c r="AH189" s="396">
        <f>SUMIFS('Forecast Summary'!$CA:$CA,'Forecast Summary'!$A:$A, 'Analysis-School'!$A189,'Forecast Summary'!$C:$C, 'Analysis-School'!AH$4,'Forecast Summary'!$D:$D, 'Analysis-School'!AH$2)</f>
        <v>0</v>
      </c>
      <c r="AI189" s="396">
        <v>0</v>
      </c>
      <c r="AJ189" s="396">
        <f>SUMIFS('Forecast Summary'!$CA:$CA,'Forecast Summary'!$A:$A, 'Analysis-School'!$A189,'Forecast Summary'!$C:$C, 'Analysis-School'!AJ$4,'Forecast Summary'!$D:$D, 'Analysis-School'!AJ$2)</f>
        <v>0</v>
      </c>
      <c r="AK189" s="396">
        <v>0</v>
      </c>
      <c r="AL189" s="397">
        <f>SUMIFS('Forecast Summary'!$CA:$CA,'Forecast Summary'!$A:$A, 'Analysis-School'!$A189,'Forecast Summary'!$C:$C, 'Analysis-School'!AL$4,'Forecast Summary'!$D:$D, 'Analysis-School'!AL$2)</f>
        <v>0</v>
      </c>
      <c r="AM189" s="398" t="str">
        <f t="shared" si="82"/>
        <v>NA</v>
      </c>
    </row>
    <row r="190" spans="1:39">
      <c r="A190" s="18" t="s">
        <v>87</v>
      </c>
      <c r="B190" s="390" t="s">
        <v>1760</v>
      </c>
      <c r="C190" s="391">
        <f>SUMIFS('Forecast Summary'!$BY:$BY,'Forecast Summary'!$A:$A, 'Analysis-School'!$A190,'Forecast Summary'!$C:$C, 'Analysis-School'!C$4,'Forecast Summary'!$D:$D, 'Analysis-School'!C$2)</f>
        <v>77</v>
      </c>
      <c r="D190" s="391">
        <f>SUMIFS('Forecast Summary'!$BY:$BY,'Forecast Summary'!$A:$A, 'Analysis-School'!$A190,'Forecast Summary'!$C:$C, 'Analysis-School'!D$4,'Forecast Summary'!$D:$D, 'Analysis-School'!D$2)</f>
        <v>84</v>
      </c>
      <c r="E190" s="391">
        <f>SUMIFS('Forecast Summary'!$BY:$BY,'Forecast Summary'!$A:$A, 'Analysis-School'!$A190,'Forecast Summary'!$C:$C, 'Analysis-School'!E$4,'Forecast Summary'!$D:$D, 'Analysis-School'!E$2)</f>
        <v>55</v>
      </c>
      <c r="F190" s="391">
        <f>SUMIFS('Forecast Summary'!$BY:$BY,'Forecast Summary'!$A:$A, 'Analysis-School'!$A190,'Forecast Summary'!$C:$C, 'Analysis-School'!F$4,'Forecast Summary'!$D:$D, 'Analysis-School'!F$2)</f>
        <v>66</v>
      </c>
      <c r="G190" s="391">
        <f>SUMIFS('Forecast Summary'!$BY:$BY,'Forecast Summary'!$A:$A, 'Analysis-School'!$A190,'Forecast Summary'!$C:$C, 'Analysis-School'!G$4,'Forecast Summary'!$D:$D, 'Analysis-School'!G$2)</f>
        <v>96</v>
      </c>
      <c r="H190" s="391">
        <f>SUMIFS('Forecast Summary'!$BY:$BY,'Forecast Summary'!$A:$A, 'Analysis-School'!$A190,'Forecast Summary'!$C:$C, 'Analysis-School'!H$4,'Forecast Summary'!$D:$D, 'Analysis-School'!H$2)</f>
        <v>95</v>
      </c>
      <c r="I190" s="391">
        <v>97.323082264772722</v>
      </c>
      <c r="J190" s="391">
        <f>SUMIFS('Forecast Summary'!$BY:$BY,'Forecast Summary'!$A:$A, 'Analysis-School'!$A190,'Forecast Summary'!$C:$C, 'Analysis-School'!J$4,'Forecast Summary'!$D:$D, 'Analysis-School'!J$2)</f>
        <v>107</v>
      </c>
      <c r="K190" s="391">
        <v>102.05688351526037</v>
      </c>
      <c r="L190" s="392">
        <f>SUMIFS('Forecast Summary'!$BY:$BY,'Forecast Summary'!$A:$A, 'Analysis-School'!$A190,'Forecast Summary'!$C:$C, 'Analysis-School'!L$4,'Forecast Summary'!$D:$D, 'Analysis-School'!L$2)</f>
        <v>104</v>
      </c>
      <c r="M190" s="393">
        <f t="shared" si="80"/>
        <v>9.473684210526323E-2</v>
      </c>
      <c r="O190" s="390" t="s">
        <v>1760</v>
      </c>
      <c r="P190" s="391">
        <f>SUMIFS('Forecast Summary'!$BZ:$BZ,'Forecast Summary'!$A:$A, 'Analysis-School'!$A190,'Forecast Summary'!$C:$C, 'Analysis-School'!P$4,'Forecast Summary'!$D:$D, 'Analysis-School'!P$2)</f>
        <v>373</v>
      </c>
      <c r="Q190" s="391">
        <f>SUMIFS('Forecast Summary'!$BZ:$BZ,'Forecast Summary'!$A:$A, 'Analysis-School'!$A190,'Forecast Summary'!$C:$C, 'Analysis-School'!Q$4,'Forecast Summary'!$D:$D, 'Analysis-School'!Q$2)</f>
        <v>375</v>
      </c>
      <c r="R190" s="391">
        <f>SUMIFS('Forecast Summary'!$BZ:$BZ,'Forecast Summary'!$A:$A, 'Analysis-School'!$A190,'Forecast Summary'!$C:$C, 'Analysis-School'!R$4,'Forecast Summary'!$D:$D, 'Analysis-School'!R$2)</f>
        <v>308</v>
      </c>
      <c r="S190" s="391">
        <f>SUMIFS('Forecast Summary'!$BZ:$BZ,'Forecast Summary'!$A:$A, 'Analysis-School'!$A190,'Forecast Summary'!$C:$C, 'Analysis-School'!S$4,'Forecast Summary'!$D:$D, 'Analysis-School'!S$2)</f>
        <v>318</v>
      </c>
      <c r="T190" s="391">
        <f>SUMIFS('Forecast Summary'!$BZ:$BZ,'Forecast Summary'!$A:$A, 'Analysis-School'!$A190,'Forecast Summary'!$C:$C, 'Analysis-School'!T$4,'Forecast Summary'!$D:$D, 'Analysis-School'!T$2)</f>
        <v>294</v>
      </c>
      <c r="U190" s="391">
        <f>SUMIFS('Forecast Summary'!$BZ:$BZ,'Forecast Summary'!$A:$A, 'Analysis-School'!$A190,'Forecast Summary'!$C:$C, 'Analysis-School'!U$4,'Forecast Summary'!$D:$D, 'Analysis-School'!U$2)</f>
        <v>314</v>
      </c>
      <c r="V190" s="391">
        <v>298.3</v>
      </c>
      <c r="W190" s="391">
        <f>SUMIFS('Forecast Summary'!$BZ:$BZ,'Forecast Summary'!$A:$A, 'Analysis-School'!$A190,'Forecast Summary'!$C:$C, 'Analysis-School'!W$4,'Forecast Summary'!$D:$D, 'Analysis-School'!W$2)</f>
        <v>366</v>
      </c>
      <c r="X190" s="391">
        <v>283.38499999999999</v>
      </c>
      <c r="Y190" s="392">
        <f>SUMIFS('Forecast Summary'!$BZ:$BZ,'Forecast Summary'!$A:$A, 'Analysis-School'!$A190,'Forecast Summary'!$C:$C, 'Analysis-School'!Y$4,'Forecast Summary'!$D:$D, 'Analysis-School'!Y$2)</f>
        <v>347.7</v>
      </c>
      <c r="Z190" s="393">
        <f t="shared" si="81"/>
        <v>0.10732484076433124</v>
      </c>
      <c r="AB190" s="390" t="s">
        <v>1760</v>
      </c>
      <c r="AC190" s="391">
        <f>SUMIFS('Forecast Summary'!$CA:$CA,'Forecast Summary'!$A:$A, 'Analysis-School'!$A190,'Forecast Summary'!$C:$C, 'Analysis-School'!AC$4,'Forecast Summary'!$D:$D, 'Analysis-School'!AC$2)</f>
        <v>0</v>
      </c>
      <c r="AD190" s="391">
        <f>SUMIFS('Forecast Summary'!$CA:$CA,'Forecast Summary'!$A:$A, 'Analysis-School'!$A190,'Forecast Summary'!$C:$C, 'Analysis-School'!AD$4,'Forecast Summary'!$D:$D, 'Analysis-School'!AD$2)</f>
        <v>0</v>
      </c>
      <c r="AE190" s="391">
        <f>SUMIFS('Forecast Summary'!$CA:$CA,'Forecast Summary'!$A:$A, 'Analysis-School'!$A190,'Forecast Summary'!$C:$C, 'Analysis-School'!AE$4,'Forecast Summary'!$D:$D, 'Analysis-School'!AE$2)</f>
        <v>0</v>
      </c>
      <c r="AF190" s="391">
        <f>SUMIFS('Forecast Summary'!$CA:$CA,'Forecast Summary'!$A:$A, 'Analysis-School'!$A190,'Forecast Summary'!$C:$C, 'Analysis-School'!AF$4,'Forecast Summary'!$D:$D, 'Analysis-School'!AF$2)</f>
        <v>0</v>
      </c>
      <c r="AG190" s="391">
        <f>SUMIFS('Forecast Summary'!$CA:$CA,'Forecast Summary'!$A:$A, 'Analysis-School'!$A190,'Forecast Summary'!$C:$C, 'Analysis-School'!AG$4,'Forecast Summary'!$D:$D, 'Analysis-School'!AG$2)</f>
        <v>0</v>
      </c>
      <c r="AH190" s="391">
        <f>SUMIFS('Forecast Summary'!$CA:$CA,'Forecast Summary'!$A:$A, 'Analysis-School'!$A190,'Forecast Summary'!$C:$C, 'Analysis-School'!AH$4,'Forecast Summary'!$D:$D, 'Analysis-School'!AH$2)</f>
        <v>0</v>
      </c>
      <c r="AI190" s="391">
        <v>0</v>
      </c>
      <c r="AJ190" s="391">
        <f>SUMIFS('Forecast Summary'!$CA:$CA,'Forecast Summary'!$A:$A, 'Analysis-School'!$A190,'Forecast Summary'!$C:$C, 'Analysis-School'!AJ$4,'Forecast Summary'!$D:$D, 'Analysis-School'!AJ$2)</f>
        <v>0</v>
      </c>
      <c r="AK190" s="391">
        <v>0</v>
      </c>
      <c r="AL190" s="392">
        <f>SUMIFS('Forecast Summary'!$CA:$CA,'Forecast Summary'!$A:$A, 'Analysis-School'!$A190,'Forecast Summary'!$C:$C, 'Analysis-School'!AL$4,'Forecast Summary'!$D:$D, 'Analysis-School'!AL$2)</f>
        <v>0</v>
      </c>
      <c r="AM190" s="393" t="str">
        <f t="shared" si="82"/>
        <v>NA</v>
      </c>
    </row>
    <row r="191" spans="1:39">
      <c r="A191" s="18" t="s">
        <v>89</v>
      </c>
      <c r="B191" s="395" t="s">
        <v>1762</v>
      </c>
      <c r="C191" s="396">
        <f>SUMIFS('Forecast Summary'!$BY:$BY,'Forecast Summary'!$A:$A, 'Analysis-School'!$A191,'Forecast Summary'!$C:$C, 'Analysis-School'!C$4,'Forecast Summary'!$D:$D, 'Analysis-School'!C$2)</f>
        <v>4</v>
      </c>
      <c r="D191" s="396">
        <f>SUMIFS('Forecast Summary'!$BY:$BY,'Forecast Summary'!$A:$A, 'Analysis-School'!$A191,'Forecast Summary'!$C:$C, 'Analysis-School'!D$4,'Forecast Summary'!$D:$D, 'Analysis-School'!D$2)</f>
        <v>9</v>
      </c>
      <c r="E191" s="396">
        <f>SUMIFS('Forecast Summary'!$BY:$BY,'Forecast Summary'!$A:$A, 'Analysis-School'!$A191,'Forecast Summary'!$C:$C, 'Analysis-School'!E$4,'Forecast Summary'!$D:$D, 'Analysis-School'!E$2)</f>
        <v>4</v>
      </c>
      <c r="F191" s="396">
        <f>SUMIFS('Forecast Summary'!$BY:$BY,'Forecast Summary'!$A:$A, 'Analysis-School'!$A191,'Forecast Summary'!$C:$C, 'Analysis-School'!F$4,'Forecast Summary'!$D:$D, 'Analysis-School'!F$2)</f>
        <v>7</v>
      </c>
      <c r="G191" s="396">
        <f>SUMIFS('Forecast Summary'!$BY:$BY,'Forecast Summary'!$A:$A, 'Analysis-School'!$A191,'Forecast Summary'!$C:$C, 'Analysis-School'!G$4,'Forecast Summary'!$D:$D, 'Analysis-School'!G$2)</f>
        <v>17</v>
      </c>
      <c r="H191" s="396">
        <f>SUMIFS('Forecast Summary'!$BY:$BY,'Forecast Summary'!$A:$A, 'Analysis-School'!$A191,'Forecast Summary'!$C:$C, 'Analysis-School'!H$4,'Forecast Summary'!$D:$D, 'Analysis-School'!H$2)</f>
        <v>5</v>
      </c>
      <c r="I191" s="396">
        <v>5.5</v>
      </c>
      <c r="J191" s="396">
        <f>SUMIFS('Forecast Summary'!$BY:$BY,'Forecast Summary'!$A:$A, 'Analysis-School'!$A191,'Forecast Summary'!$C:$C, 'Analysis-School'!J$4,'Forecast Summary'!$D:$D, 'Analysis-School'!J$2)</f>
        <v>11</v>
      </c>
      <c r="K191" s="396">
        <v>6.0500000000000007</v>
      </c>
      <c r="L191" s="397">
        <f>SUMIFS('Forecast Summary'!$BY:$BY,'Forecast Summary'!$A:$A, 'Analysis-School'!$A191,'Forecast Summary'!$C:$C, 'Analysis-School'!L$4,'Forecast Summary'!$D:$D, 'Analysis-School'!L$2)</f>
        <v>10.45</v>
      </c>
      <c r="M191" s="398">
        <f t="shared" si="80"/>
        <v>1.0899999999999999</v>
      </c>
      <c r="O191" s="395" t="s">
        <v>1762</v>
      </c>
      <c r="P191" s="396">
        <f>SUMIFS('Forecast Summary'!$BZ:$BZ,'Forecast Summary'!$A:$A, 'Analysis-School'!$A191,'Forecast Summary'!$C:$C, 'Analysis-School'!P$4,'Forecast Summary'!$D:$D, 'Analysis-School'!P$2)</f>
        <v>31</v>
      </c>
      <c r="Q191" s="396">
        <f>SUMIFS('Forecast Summary'!$BZ:$BZ,'Forecast Summary'!$A:$A, 'Analysis-School'!$A191,'Forecast Summary'!$C:$C, 'Analysis-School'!Q$4,'Forecast Summary'!$D:$D, 'Analysis-School'!Q$2)</f>
        <v>32</v>
      </c>
      <c r="R191" s="396">
        <f>SUMIFS('Forecast Summary'!$BZ:$BZ,'Forecast Summary'!$A:$A, 'Analysis-School'!$A191,'Forecast Summary'!$C:$C, 'Analysis-School'!R$4,'Forecast Summary'!$D:$D, 'Analysis-School'!R$2)</f>
        <v>26</v>
      </c>
      <c r="S191" s="396">
        <f>SUMIFS('Forecast Summary'!$BZ:$BZ,'Forecast Summary'!$A:$A, 'Analysis-School'!$A191,'Forecast Summary'!$C:$C, 'Analysis-School'!S$4,'Forecast Summary'!$D:$D, 'Analysis-School'!S$2)</f>
        <v>34</v>
      </c>
      <c r="T191" s="396">
        <f>SUMIFS('Forecast Summary'!$BZ:$BZ,'Forecast Summary'!$A:$A, 'Analysis-School'!$A191,'Forecast Summary'!$C:$C, 'Analysis-School'!T$4,'Forecast Summary'!$D:$D, 'Analysis-School'!T$2)</f>
        <v>44</v>
      </c>
      <c r="U191" s="396">
        <f>SUMIFS('Forecast Summary'!$BZ:$BZ,'Forecast Summary'!$A:$A, 'Analysis-School'!$A191,'Forecast Summary'!$C:$C, 'Analysis-School'!U$4,'Forecast Summary'!$D:$D, 'Analysis-School'!U$2)</f>
        <v>37</v>
      </c>
      <c r="V191" s="396">
        <v>40.700000000000003</v>
      </c>
      <c r="W191" s="396">
        <f>SUMIFS('Forecast Summary'!$BZ:$BZ,'Forecast Summary'!$A:$A, 'Analysis-School'!$A191,'Forecast Summary'!$C:$C, 'Analysis-School'!W$4,'Forecast Summary'!$D:$D, 'Analysis-School'!W$2)</f>
        <v>42</v>
      </c>
      <c r="X191" s="396">
        <v>44.77000000000001</v>
      </c>
      <c r="Y191" s="397">
        <f>SUMIFS('Forecast Summary'!$BZ:$BZ,'Forecast Summary'!$A:$A, 'Analysis-School'!$A191,'Forecast Summary'!$C:$C, 'Analysis-School'!Y$4,'Forecast Summary'!$D:$D, 'Analysis-School'!Y$2)</f>
        <v>40</v>
      </c>
      <c r="Z191" s="398">
        <f t="shared" si="81"/>
        <v>8.1081081081081141E-2</v>
      </c>
      <c r="AB191" s="395" t="s">
        <v>1762</v>
      </c>
      <c r="AC191" s="396">
        <f>SUMIFS('Forecast Summary'!$CA:$CA,'Forecast Summary'!$A:$A, 'Analysis-School'!$A191,'Forecast Summary'!$C:$C, 'Analysis-School'!AC$4,'Forecast Summary'!$D:$D, 'Analysis-School'!AC$2)</f>
        <v>0</v>
      </c>
      <c r="AD191" s="396">
        <f>SUMIFS('Forecast Summary'!$CA:$CA,'Forecast Summary'!$A:$A, 'Analysis-School'!$A191,'Forecast Summary'!$C:$C, 'Analysis-School'!AD$4,'Forecast Summary'!$D:$D, 'Analysis-School'!AD$2)</f>
        <v>0</v>
      </c>
      <c r="AE191" s="396">
        <f>SUMIFS('Forecast Summary'!$CA:$CA,'Forecast Summary'!$A:$A, 'Analysis-School'!$A191,'Forecast Summary'!$C:$C, 'Analysis-School'!AE$4,'Forecast Summary'!$D:$D, 'Analysis-School'!AE$2)</f>
        <v>0</v>
      </c>
      <c r="AF191" s="396">
        <f>SUMIFS('Forecast Summary'!$CA:$CA,'Forecast Summary'!$A:$A, 'Analysis-School'!$A191,'Forecast Summary'!$C:$C, 'Analysis-School'!AF$4,'Forecast Summary'!$D:$D, 'Analysis-School'!AF$2)</f>
        <v>0</v>
      </c>
      <c r="AG191" s="396">
        <f>SUMIFS('Forecast Summary'!$CA:$CA,'Forecast Summary'!$A:$A, 'Analysis-School'!$A191,'Forecast Summary'!$C:$C, 'Analysis-School'!AG$4,'Forecast Summary'!$D:$D, 'Analysis-School'!AG$2)</f>
        <v>0</v>
      </c>
      <c r="AH191" s="396">
        <f>SUMIFS('Forecast Summary'!$CA:$CA,'Forecast Summary'!$A:$A, 'Analysis-School'!$A191,'Forecast Summary'!$C:$C, 'Analysis-School'!AH$4,'Forecast Summary'!$D:$D, 'Analysis-School'!AH$2)</f>
        <v>0</v>
      </c>
      <c r="AI191" s="396">
        <v>0</v>
      </c>
      <c r="AJ191" s="396">
        <f>SUMIFS('Forecast Summary'!$CA:$CA,'Forecast Summary'!$A:$A, 'Analysis-School'!$A191,'Forecast Summary'!$C:$C, 'Analysis-School'!AJ$4,'Forecast Summary'!$D:$D, 'Analysis-School'!AJ$2)</f>
        <v>0</v>
      </c>
      <c r="AK191" s="396">
        <v>0</v>
      </c>
      <c r="AL191" s="397">
        <f>SUMIFS('Forecast Summary'!$CA:$CA,'Forecast Summary'!$A:$A, 'Analysis-School'!$A191,'Forecast Summary'!$C:$C, 'Analysis-School'!AL$4,'Forecast Summary'!$D:$D, 'Analysis-School'!AL$2)</f>
        <v>0</v>
      </c>
      <c r="AM191" s="398" t="str">
        <f t="shared" si="82"/>
        <v>NA</v>
      </c>
    </row>
    <row r="192" spans="1:39">
      <c r="A192" s="115" t="s">
        <v>91</v>
      </c>
      <c r="B192" s="390" t="s">
        <v>1895</v>
      </c>
      <c r="C192" s="391">
        <f>SUMIFS('Forecast Summary'!$BY:$BY,'Forecast Summary'!$A:$A, 'Analysis-School'!$A192,'Forecast Summary'!$C:$C, 'Analysis-School'!C$4,'Forecast Summary'!$D:$D, 'Analysis-School'!C$2)</f>
        <v>11</v>
      </c>
      <c r="D192" s="391">
        <f>SUMIFS('Forecast Summary'!$BY:$BY,'Forecast Summary'!$A:$A, 'Analysis-School'!$A192,'Forecast Summary'!$C:$C, 'Analysis-School'!D$4,'Forecast Summary'!$D:$D, 'Analysis-School'!D$2)</f>
        <v>31</v>
      </c>
      <c r="E192" s="391">
        <f>SUMIFS('Forecast Summary'!$BY:$BY,'Forecast Summary'!$A:$A, 'Analysis-School'!$A192,'Forecast Summary'!$C:$C, 'Analysis-School'!E$4,'Forecast Summary'!$D:$D, 'Analysis-School'!E$2)</f>
        <v>17</v>
      </c>
      <c r="F192" s="391">
        <f>SUMIFS('Forecast Summary'!$BY:$BY,'Forecast Summary'!$A:$A, 'Analysis-School'!$A192,'Forecast Summary'!$C:$C, 'Analysis-School'!F$4,'Forecast Summary'!$D:$D, 'Analysis-School'!F$2)</f>
        <v>28</v>
      </c>
      <c r="G192" s="391">
        <f>SUMIFS('Forecast Summary'!$BY:$BY,'Forecast Summary'!$A:$A, 'Analysis-School'!$A192,'Forecast Summary'!$C:$C, 'Analysis-School'!G$4,'Forecast Summary'!$D:$D, 'Analysis-School'!G$2)</f>
        <v>41</v>
      </c>
      <c r="H192" s="391">
        <f>SUMIFS('Forecast Summary'!$BY:$BY,'Forecast Summary'!$A:$A, 'Analysis-School'!$A192,'Forecast Summary'!$C:$C, 'Analysis-School'!H$4,'Forecast Summary'!$D:$D, 'Analysis-School'!H$2)</f>
        <v>23</v>
      </c>
      <c r="I192" s="391">
        <v>25.3</v>
      </c>
      <c r="J192" s="391">
        <f>SUMIFS('Forecast Summary'!$BY:$BY,'Forecast Summary'!$A:$A, 'Analysis-School'!$A192,'Forecast Summary'!$C:$C, 'Analysis-School'!J$4,'Forecast Summary'!$D:$D, 'Analysis-School'!J$2)</f>
        <v>27</v>
      </c>
      <c r="K192" s="391">
        <v>27.830000000000002</v>
      </c>
      <c r="L192" s="392">
        <f>SUMIFS('Forecast Summary'!$BY:$BY,'Forecast Summary'!$A:$A, 'Analysis-School'!$A192,'Forecast Summary'!$C:$C, 'Analysis-School'!L$4,'Forecast Summary'!$D:$D, 'Analysis-School'!L$2)</f>
        <v>27</v>
      </c>
      <c r="M192" s="393">
        <f t="shared" si="80"/>
        <v>0.17391304347826098</v>
      </c>
      <c r="O192" s="390" t="s">
        <v>1895</v>
      </c>
      <c r="P192" s="391">
        <f>SUMIFS('Forecast Summary'!$BZ:$BZ,'Forecast Summary'!$A:$A, 'Analysis-School'!$A192,'Forecast Summary'!$C:$C, 'Analysis-School'!P$4,'Forecast Summary'!$D:$D, 'Analysis-School'!P$2)</f>
        <v>38</v>
      </c>
      <c r="Q192" s="391">
        <f>SUMIFS('Forecast Summary'!$BZ:$BZ,'Forecast Summary'!$A:$A, 'Analysis-School'!$A192,'Forecast Summary'!$C:$C, 'Analysis-School'!Q$4,'Forecast Summary'!$D:$D, 'Analysis-School'!Q$2)</f>
        <v>38</v>
      </c>
      <c r="R192" s="391">
        <f>SUMIFS('Forecast Summary'!$BZ:$BZ,'Forecast Summary'!$A:$A, 'Analysis-School'!$A192,'Forecast Summary'!$C:$C, 'Analysis-School'!R$4,'Forecast Summary'!$D:$D, 'Analysis-School'!R$2)</f>
        <v>59</v>
      </c>
      <c r="S192" s="391">
        <f>SUMIFS('Forecast Summary'!$BZ:$BZ,'Forecast Summary'!$A:$A, 'Analysis-School'!$A192,'Forecast Summary'!$C:$C, 'Analysis-School'!S$4,'Forecast Summary'!$D:$D, 'Analysis-School'!S$2)</f>
        <v>43</v>
      </c>
      <c r="T192" s="391">
        <f>SUMIFS('Forecast Summary'!$BZ:$BZ,'Forecast Summary'!$A:$A, 'Analysis-School'!$A192,'Forecast Summary'!$C:$C, 'Analysis-School'!T$4,'Forecast Summary'!$D:$D, 'Analysis-School'!T$2)</f>
        <v>68</v>
      </c>
      <c r="U192" s="391">
        <f>SUMIFS('Forecast Summary'!$BZ:$BZ,'Forecast Summary'!$A:$A, 'Analysis-School'!$A192,'Forecast Summary'!$C:$C, 'Analysis-School'!U$4,'Forecast Summary'!$D:$D, 'Analysis-School'!U$2)</f>
        <v>58</v>
      </c>
      <c r="V192" s="391">
        <v>63.800000000000004</v>
      </c>
      <c r="W192" s="391">
        <f>SUMIFS('Forecast Summary'!$BZ:$BZ,'Forecast Summary'!$A:$A, 'Analysis-School'!$A192,'Forecast Summary'!$C:$C, 'Analysis-School'!W$4,'Forecast Summary'!$D:$D, 'Analysis-School'!W$2)</f>
        <v>57</v>
      </c>
      <c r="X192" s="391">
        <v>70.180000000000007</v>
      </c>
      <c r="Y192" s="392">
        <f>SUMIFS('Forecast Summary'!$BZ:$BZ,'Forecast Summary'!$A:$A, 'Analysis-School'!$A192,'Forecast Summary'!$C:$C, 'Analysis-School'!Y$4,'Forecast Summary'!$D:$D, 'Analysis-School'!Y$2)</f>
        <v>54.15</v>
      </c>
      <c r="Z192" s="393">
        <f t="shared" si="81"/>
        <v>-6.637931034482758E-2</v>
      </c>
      <c r="AB192" s="390" t="s">
        <v>1895</v>
      </c>
      <c r="AC192" s="391">
        <f>SUMIFS('Forecast Summary'!$CA:$CA,'Forecast Summary'!$A:$A, 'Analysis-School'!$A192,'Forecast Summary'!$C:$C, 'Analysis-School'!AC$4,'Forecast Summary'!$D:$D, 'Analysis-School'!AC$2)</f>
        <v>0</v>
      </c>
      <c r="AD192" s="391">
        <f>SUMIFS('Forecast Summary'!$CA:$CA,'Forecast Summary'!$A:$A, 'Analysis-School'!$A192,'Forecast Summary'!$C:$C, 'Analysis-School'!AD$4,'Forecast Summary'!$D:$D, 'Analysis-School'!AD$2)</f>
        <v>0</v>
      </c>
      <c r="AE192" s="391">
        <f>SUMIFS('Forecast Summary'!$CA:$CA,'Forecast Summary'!$A:$A, 'Analysis-School'!$A192,'Forecast Summary'!$C:$C, 'Analysis-School'!AE$4,'Forecast Summary'!$D:$D, 'Analysis-School'!AE$2)</f>
        <v>0</v>
      </c>
      <c r="AF192" s="391">
        <f>SUMIFS('Forecast Summary'!$CA:$CA,'Forecast Summary'!$A:$A, 'Analysis-School'!$A192,'Forecast Summary'!$C:$C, 'Analysis-School'!AF$4,'Forecast Summary'!$D:$D, 'Analysis-School'!AF$2)</f>
        <v>0</v>
      </c>
      <c r="AG192" s="391">
        <f>SUMIFS('Forecast Summary'!$CA:$CA,'Forecast Summary'!$A:$A, 'Analysis-School'!$A192,'Forecast Summary'!$C:$C, 'Analysis-School'!AG$4,'Forecast Summary'!$D:$D, 'Analysis-School'!AG$2)</f>
        <v>0</v>
      </c>
      <c r="AH192" s="391">
        <f>SUMIFS('Forecast Summary'!$CA:$CA,'Forecast Summary'!$A:$A, 'Analysis-School'!$A192,'Forecast Summary'!$C:$C, 'Analysis-School'!AH$4,'Forecast Summary'!$D:$D, 'Analysis-School'!AH$2)</f>
        <v>0</v>
      </c>
      <c r="AI192" s="391">
        <v>0</v>
      </c>
      <c r="AJ192" s="391">
        <f>SUMIFS('Forecast Summary'!$CA:$CA,'Forecast Summary'!$A:$A, 'Analysis-School'!$A192,'Forecast Summary'!$C:$C, 'Analysis-School'!AJ$4,'Forecast Summary'!$D:$D, 'Analysis-School'!AJ$2)</f>
        <v>0</v>
      </c>
      <c r="AK192" s="391">
        <v>0</v>
      </c>
      <c r="AL192" s="392">
        <f>SUMIFS('Forecast Summary'!$CA:$CA,'Forecast Summary'!$A:$A, 'Analysis-School'!$A192,'Forecast Summary'!$C:$C, 'Analysis-School'!AL$4,'Forecast Summary'!$D:$D, 'Analysis-School'!AL$2)</f>
        <v>0</v>
      </c>
      <c r="AM192" s="393" t="str">
        <f t="shared" si="82"/>
        <v>NA</v>
      </c>
    </row>
    <row r="193" spans="1:39">
      <c r="A193" s="115" t="s">
        <v>93</v>
      </c>
      <c r="B193" s="395" t="s">
        <v>1936</v>
      </c>
      <c r="C193" s="396">
        <f>SUMIFS('Forecast Summary'!$BY:$BY,'Forecast Summary'!$A:$A, 'Analysis-School'!$A193,'Forecast Summary'!$C:$C, 'Analysis-School'!C$4,'Forecast Summary'!$D:$D, 'Analysis-School'!C$2)</f>
        <v>11</v>
      </c>
      <c r="D193" s="396">
        <f>SUMIFS('Forecast Summary'!$BY:$BY,'Forecast Summary'!$A:$A, 'Analysis-School'!$A193,'Forecast Summary'!$C:$C, 'Analysis-School'!D$4,'Forecast Summary'!$D:$D, 'Analysis-School'!D$2)</f>
        <v>8</v>
      </c>
      <c r="E193" s="396">
        <f>SUMIFS('Forecast Summary'!$BY:$BY,'Forecast Summary'!$A:$A, 'Analysis-School'!$A193,'Forecast Summary'!$C:$C, 'Analysis-School'!E$4,'Forecast Summary'!$D:$D, 'Analysis-School'!E$2)</f>
        <v>11</v>
      </c>
      <c r="F193" s="396">
        <f>SUMIFS('Forecast Summary'!$BY:$BY,'Forecast Summary'!$A:$A, 'Analysis-School'!$A193,'Forecast Summary'!$C:$C, 'Analysis-School'!F$4,'Forecast Summary'!$D:$D, 'Analysis-School'!F$2)</f>
        <v>12</v>
      </c>
      <c r="G193" s="396">
        <f>SUMIFS('Forecast Summary'!$BY:$BY,'Forecast Summary'!$A:$A, 'Analysis-School'!$A193,'Forecast Summary'!$C:$C, 'Analysis-School'!G$4,'Forecast Summary'!$D:$D, 'Analysis-School'!G$2)</f>
        <v>22</v>
      </c>
      <c r="H193" s="396">
        <f>SUMIFS('Forecast Summary'!$BY:$BY,'Forecast Summary'!$A:$A, 'Analysis-School'!$A193,'Forecast Summary'!$C:$C, 'Analysis-School'!H$4,'Forecast Summary'!$D:$D, 'Analysis-School'!H$2)</f>
        <v>11</v>
      </c>
      <c r="I193" s="396">
        <v>12.100000000000001</v>
      </c>
      <c r="J193" s="396">
        <f>SUMIFS('Forecast Summary'!$BY:$BY,'Forecast Summary'!$A:$A, 'Analysis-School'!$A193,'Forecast Summary'!$C:$C, 'Analysis-School'!J$4,'Forecast Summary'!$D:$D, 'Analysis-School'!J$2)</f>
        <v>28</v>
      </c>
      <c r="K193" s="396">
        <v>13.310000000000002</v>
      </c>
      <c r="L193" s="397">
        <f>SUMIFS('Forecast Summary'!$BY:$BY,'Forecast Summary'!$A:$A, 'Analysis-School'!$A193,'Forecast Summary'!$C:$C, 'Analysis-School'!L$4,'Forecast Summary'!$D:$D, 'Analysis-School'!L$2)</f>
        <v>26.599999999999998</v>
      </c>
      <c r="M193" s="398">
        <f t="shared" si="80"/>
        <v>1.418181818181818</v>
      </c>
      <c r="O193" s="395" t="s">
        <v>1936</v>
      </c>
      <c r="P193" s="396">
        <f>SUMIFS('Forecast Summary'!$BZ:$BZ,'Forecast Summary'!$A:$A, 'Analysis-School'!$A193,'Forecast Summary'!$C:$C, 'Analysis-School'!P$4,'Forecast Summary'!$D:$D, 'Analysis-School'!P$2)</f>
        <v>21</v>
      </c>
      <c r="Q193" s="396">
        <f>SUMIFS('Forecast Summary'!$BZ:$BZ,'Forecast Summary'!$A:$A, 'Analysis-School'!$A193,'Forecast Summary'!$C:$C, 'Analysis-School'!Q$4,'Forecast Summary'!$D:$D, 'Analysis-School'!Q$2)</f>
        <v>20</v>
      </c>
      <c r="R193" s="396">
        <f>SUMIFS('Forecast Summary'!$BZ:$BZ,'Forecast Summary'!$A:$A, 'Analysis-School'!$A193,'Forecast Summary'!$C:$C, 'Analysis-School'!R$4,'Forecast Summary'!$D:$D, 'Analysis-School'!R$2)</f>
        <v>16</v>
      </c>
      <c r="S193" s="396">
        <f>SUMIFS('Forecast Summary'!$BZ:$BZ,'Forecast Summary'!$A:$A, 'Analysis-School'!$A193,'Forecast Summary'!$C:$C, 'Analysis-School'!S$4,'Forecast Summary'!$D:$D, 'Analysis-School'!S$2)</f>
        <v>25</v>
      </c>
      <c r="T193" s="396">
        <f>SUMIFS('Forecast Summary'!$BZ:$BZ,'Forecast Summary'!$A:$A, 'Analysis-School'!$A193,'Forecast Summary'!$C:$C, 'Analysis-School'!T$4,'Forecast Summary'!$D:$D, 'Analysis-School'!T$2)</f>
        <v>47</v>
      </c>
      <c r="U193" s="396">
        <f>SUMIFS('Forecast Summary'!$BZ:$BZ,'Forecast Summary'!$A:$A, 'Analysis-School'!$A193,'Forecast Summary'!$C:$C, 'Analysis-School'!U$4,'Forecast Summary'!$D:$D, 'Analysis-School'!U$2)</f>
        <v>29</v>
      </c>
      <c r="V193" s="396">
        <v>31.900000000000002</v>
      </c>
      <c r="W193" s="396">
        <f>SUMIFS('Forecast Summary'!$BZ:$BZ,'Forecast Summary'!$A:$A, 'Analysis-School'!$A193,'Forecast Summary'!$C:$C, 'Analysis-School'!W$4,'Forecast Summary'!$D:$D, 'Analysis-School'!W$2)</f>
        <v>30</v>
      </c>
      <c r="X193" s="396">
        <v>35.090000000000003</v>
      </c>
      <c r="Y193" s="397">
        <f>SUMIFS('Forecast Summary'!$BZ:$BZ,'Forecast Summary'!$A:$A, 'Analysis-School'!$A193,'Forecast Summary'!$C:$C, 'Analysis-School'!Y$4,'Forecast Summary'!$D:$D, 'Analysis-School'!Y$2)</f>
        <v>28.5</v>
      </c>
      <c r="Z193" s="398">
        <f t="shared" si="81"/>
        <v>-1.7241379310344862E-2</v>
      </c>
      <c r="AB193" s="395" t="s">
        <v>1936</v>
      </c>
      <c r="AC193" s="396">
        <f>SUMIFS('Forecast Summary'!$CA:$CA,'Forecast Summary'!$A:$A, 'Analysis-School'!$A193,'Forecast Summary'!$C:$C, 'Analysis-School'!AC$4,'Forecast Summary'!$D:$D, 'Analysis-School'!AC$2)</f>
        <v>0</v>
      </c>
      <c r="AD193" s="396">
        <f>SUMIFS('Forecast Summary'!$CA:$CA,'Forecast Summary'!$A:$A, 'Analysis-School'!$A193,'Forecast Summary'!$C:$C, 'Analysis-School'!AD$4,'Forecast Summary'!$D:$D, 'Analysis-School'!AD$2)</f>
        <v>0</v>
      </c>
      <c r="AE193" s="396">
        <f>SUMIFS('Forecast Summary'!$CA:$CA,'Forecast Summary'!$A:$A, 'Analysis-School'!$A193,'Forecast Summary'!$C:$C, 'Analysis-School'!AE$4,'Forecast Summary'!$D:$D, 'Analysis-School'!AE$2)</f>
        <v>0</v>
      </c>
      <c r="AF193" s="396">
        <f>SUMIFS('Forecast Summary'!$CA:$CA,'Forecast Summary'!$A:$A, 'Analysis-School'!$A193,'Forecast Summary'!$C:$C, 'Analysis-School'!AF$4,'Forecast Summary'!$D:$D, 'Analysis-School'!AF$2)</f>
        <v>0</v>
      </c>
      <c r="AG193" s="396">
        <f>SUMIFS('Forecast Summary'!$CA:$CA,'Forecast Summary'!$A:$A, 'Analysis-School'!$A193,'Forecast Summary'!$C:$C, 'Analysis-School'!AG$4,'Forecast Summary'!$D:$D, 'Analysis-School'!AG$2)</f>
        <v>0</v>
      </c>
      <c r="AH193" s="396">
        <f>SUMIFS('Forecast Summary'!$CA:$CA,'Forecast Summary'!$A:$A, 'Analysis-School'!$A193,'Forecast Summary'!$C:$C, 'Analysis-School'!AH$4,'Forecast Summary'!$D:$D, 'Analysis-School'!AH$2)</f>
        <v>0</v>
      </c>
      <c r="AI193" s="396">
        <v>0</v>
      </c>
      <c r="AJ193" s="396">
        <f>SUMIFS('Forecast Summary'!$CA:$CA,'Forecast Summary'!$A:$A, 'Analysis-School'!$A193,'Forecast Summary'!$C:$C, 'Analysis-School'!AJ$4,'Forecast Summary'!$D:$D, 'Analysis-School'!AJ$2)</f>
        <v>0</v>
      </c>
      <c r="AK193" s="396">
        <v>0</v>
      </c>
      <c r="AL193" s="397">
        <f>SUMIFS('Forecast Summary'!$CA:$CA,'Forecast Summary'!$A:$A, 'Analysis-School'!$A193,'Forecast Summary'!$C:$C, 'Analysis-School'!AL$4,'Forecast Summary'!$D:$D, 'Analysis-School'!AL$2)</f>
        <v>0</v>
      </c>
      <c r="AM193" s="398" t="str">
        <f t="shared" si="82"/>
        <v>NA</v>
      </c>
    </row>
    <row r="194" spans="1:39">
      <c r="A194" s="115" t="s">
        <v>95</v>
      </c>
      <c r="B194" s="390" t="s">
        <v>1896</v>
      </c>
      <c r="C194" s="391">
        <f>SUMIFS('Forecast Summary'!$BY:$BY,'Forecast Summary'!$A:$A, 'Analysis-School'!$A194,'Forecast Summary'!$C:$C, 'Analysis-School'!C$4,'Forecast Summary'!$D:$D, 'Analysis-School'!C$2)</f>
        <v>43</v>
      </c>
      <c r="D194" s="391">
        <f>SUMIFS('Forecast Summary'!$BY:$BY,'Forecast Summary'!$A:$A, 'Analysis-School'!$A194,'Forecast Summary'!$C:$C, 'Analysis-School'!D$4,'Forecast Summary'!$D:$D, 'Analysis-School'!D$2)</f>
        <v>21</v>
      </c>
      <c r="E194" s="391">
        <f>SUMIFS('Forecast Summary'!$BY:$BY,'Forecast Summary'!$A:$A, 'Analysis-School'!$A194,'Forecast Summary'!$C:$C, 'Analysis-School'!E$4,'Forecast Summary'!$D:$D, 'Analysis-School'!E$2)</f>
        <v>28</v>
      </c>
      <c r="F194" s="391">
        <f>SUMIFS('Forecast Summary'!$BY:$BY,'Forecast Summary'!$A:$A, 'Analysis-School'!$A194,'Forecast Summary'!$C:$C, 'Analysis-School'!F$4,'Forecast Summary'!$D:$D, 'Analysis-School'!F$2)</f>
        <v>27</v>
      </c>
      <c r="G194" s="391">
        <f>SUMIFS('Forecast Summary'!$BY:$BY,'Forecast Summary'!$A:$A, 'Analysis-School'!$A194,'Forecast Summary'!$C:$C, 'Analysis-School'!G$4,'Forecast Summary'!$D:$D, 'Analysis-School'!G$2)</f>
        <v>37</v>
      </c>
      <c r="H194" s="391">
        <f>SUMIFS('Forecast Summary'!$BY:$BY,'Forecast Summary'!$A:$A, 'Analysis-School'!$A194,'Forecast Summary'!$C:$C, 'Analysis-School'!H$4,'Forecast Summary'!$D:$D, 'Analysis-School'!H$2)</f>
        <v>28</v>
      </c>
      <c r="I194" s="391">
        <v>30.800000000000004</v>
      </c>
      <c r="J194" s="391">
        <f>SUMIFS('Forecast Summary'!$BY:$BY,'Forecast Summary'!$A:$A, 'Analysis-School'!$A194,'Forecast Summary'!$C:$C, 'Analysis-School'!J$4,'Forecast Summary'!$D:$D, 'Analysis-School'!J$2)</f>
        <v>47</v>
      </c>
      <c r="K194" s="391">
        <v>31.208255616522575</v>
      </c>
      <c r="L194" s="392">
        <f>SUMIFS('Forecast Summary'!$BY:$BY,'Forecast Summary'!$A:$A, 'Analysis-School'!$A194,'Forecast Summary'!$C:$C, 'Analysis-School'!L$4,'Forecast Summary'!$D:$D, 'Analysis-School'!L$2)</f>
        <v>44.65</v>
      </c>
      <c r="M194" s="393">
        <f t="shared" si="80"/>
        <v>0.59464285714285703</v>
      </c>
      <c r="O194" s="390" t="s">
        <v>1896</v>
      </c>
      <c r="P194" s="391">
        <f>SUMIFS('Forecast Summary'!$BZ:$BZ,'Forecast Summary'!$A:$A, 'Analysis-School'!$A194,'Forecast Summary'!$C:$C, 'Analysis-School'!P$4,'Forecast Summary'!$D:$D, 'Analysis-School'!P$2)</f>
        <v>110</v>
      </c>
      <c r="Q194" s="391">
        <f>SUMIFS('Forecast Summary'!$BZ:$BZ,'Forecast Summary'!$A:$A, 'Analysis-School'!$A194,'Forecast Summary'!$C:$C, 'Analysis-School'!Q$4,'Forecast Summary'!$D:$D, 'Analysis-School'!Q$2)</f>
        <v>139</v>
      </c>
      <c r="R194" s="391">
        <f>SUMIFS('Forecast Summary'!$BZ:$BZ,'Forecast Summary'!$A:$A, 'Analysis-School'!$A194,'Forecast Summary'!$C:$C, 'Analysis-School'!R$4,'Forecast Summary'!$D:$D, 'Analysis-School'!R$2)</f>
        <v>110</v>
      </c>
      <c r="S194" s="391">
        <f>SUMIFS('Forecast Summary'!$BZ:$BZ,'Forecast Summary'!$A:$A, 'Analysis-School'!$A194,'Forecast Summary'!$C:$C, 'Analysis-School'!S$4,'Forecast Summary'!$D:$D, 'Analysis-School'!S$2)</f>
        <v>144</v>
      </c>
      <c r="T194" s="391">
        <f>SUMIFS('Forecast Summary'!$BZ:$BZ,'Forecast Summary'!$A:$A, 'Analysis-School'!$A194,'Forecast Summary'!$C:$C, 'Analysis-School'!T$4,'Forecast Summary'!$D:$D, 'Analysis-School'!T$2)</f>
        <v>138</v>
      </c>
      <c r="U194" s="391">
        <f>SUMIFS('Forecast Summary'!$BZ:$BZ,'Forecast Summary'!$A:$A, 'Analysis-School'!$A194,'Forecast Summary'!$C:$C, 'Analysis-School'!U$4,'Forecast Summary'!$D:$D, 'Analysis-School'!U$2)</f>
        <v>117</v>
      </c>
      <c r="V194" s="391">
        <v>126.32061043410985</v>
      </c>
      <c r="W194" s="391">
        <f>SUMIFS('Forecast Summary'!$BZ:$BZ,'Forecast Summary'!$A:$A, 'Analysis-School'!$A194,'Forecast Summary'!$C:$C, 'Analysis-School'!W$4,'Forecast Summary'!$D:$D, 'Analysis-School'!W$2)</f>
        <v>118</v>
      </c>
      <c r="X194" s="391">
        <v>127.01050964754917</v>
      </c>
      <c r="Y194" s="392">
        <f>SUMIFS('Forecast Summary'!$BZ:$BZ,'Forecast Summary'!$A:$A, 'Analysis-School'!$A194,'Forecast Summary'!$C:$C, 'Analysis-School'!Y$4,'Forecast Summary'!$D:$D, 'Analysis-School'!Y$2)</f>
        <v>125</v>
      </c>
      <c r="Z194" s="393">
        <f t="shared" si="81"/>
        <v>6.8376068376068355E-2</v>
      </c>
      <c r="AB194" s="390" t="s">
        <v>1896</v>
      </c>
      <c r="AC194" s="391">
        <f>SUMIFS('Forecast Summary'!$CA:$CA,'Forecast Summary'!$A:$A, 'Analysis-School'!$A194,'Forecast Summary'!$C:$C, 'Analysis-School'!AC$4,'Forecast Summary'!$D:$D, 'Analysis-School'!AC$2)</f>
        <v>0</v>
      </c>
      <c r="AD194" s="391">
        <f>SUMIFS('Forecast Summary'!$CA:$CA,'Forecast Summary'!$A:$A, 'Analysis-School'!$A194,'Forecast Summary'!$C:$C, 'Analysis-School'!AD$4,'Forecast Summary'!$D:$D, 'Analysis-School'!AD$2)</f>
        <v>0</v>
      </c>
      <c r="AE194" s="391">
        <f>SUMIFS('Forecast Summary'!$CA:$CA,'Forecast Summary'!$A:$A, 'Analysis-School'!$A194,'Forecast Summary'!$C:$C, 'Analysis-School'!AE$4,'Forecast Summary'!$D:$D, 'Analysis-School'!AE$2)</f>
        <v>0</v>
      </c>
      <c r="AF194" s="391">
        <f>SUMIFS('Forecast Summary'!$CA:$CA,'Forecast Summary'!$A:$A, 'Analysis-School'!$A194,'Forecast Summary'!$C:$C, 'Analysis-School'!AF$4,'Forecast Summary'!$D:$D, 'Analysis-School'!AF$2)</f>
        <v>0</v>
      </c>
      <c r="AG194" s="391">
        <f>SUMIFS('Forecast Summary'!$CA:$CA,'Forecast Summary'!$A:$A, 'Analysis-School'!$A194,'Forecast Summary'!$C:$C, 'Analysis-School'!AG$4,'Forecast Summary'!$D:$D, 'Analysis-School'!AG$2)</f>
        <v>0</v>
      </c>
      <c r="AH194" s="391">
        <f>SUMIFS('Forecast Summary'!$CA:$CA,'Forecast Summary'!$A:$A, 'Analysis-School'!$A194,'Forecast Summary'!$C:$C, 'Analysis-School'!AH$4,'Forecast Summary'!$D:$D, 'Analysis-School'!AH$2)</f>
        <v>0</v>
      </c>
      <c r="AI194" s="391">
        <v>0</v>
      </c>
      <c r="AJ194" s="391">
        <f>SUMIFS('Forecast Summary'!$CA:$CA,'Forecast Summary'!$A:$A, 'Analysis-School'!$A194,'Forecast Summary'!$C:$C, 'Analysis-School'!AJ$4,'Forecast Summary'!$D:$D, 'Analysis-School'!AJ$2)</f>
        <v>0</v>
      </c>
      <c r="AK194" s="391">
        <v>0</v>
      </c>
      <c r="AL194" s="392">
        <f>SUMIFS('Forecast Summary'!$CA:$CA,'Forecast Summary'!$A:$A, 'Analysis-School'!$A194,'Forecast Summary'!$C:$C, 'Analysis-School'!AL$4,'Forecast Summary'!$D:$D, 'Analysis-School'!AL$2)</f>
        <v>0</v>
      </c>
      <c r="AM194" s="393" t="str">
        <f t="shared" si="82"/>
        <v>NA</v>
      </c>
    </row>
    <row r="195" spans="1:39">
      <c r="A195" s="115" t="s">
        <v>97</v>
      </c>
      <c r="B195" s="395" t="s">
        <v>1897</v>
      </c>
      <c r="C195" s="396">
        <f>SUMIFS('Forecast Summary'!$BY:$BY,'Forecast Summary'!$A:$A, 'Analysis-School'!$A195,'Forecast Summary'!$C:$C, 'Analysis-School'!C$4,'Forecast Summary'!$D:$D, 'Analysis-School'!C$2)</f>
        <v>57</v>
      </c>
      <c r="D195" s="396">
        <f>SUMIFS('Forecast Summary'!$BY:$BY,'Forecast Summary'!$A:$A, 'Analysis-School'!$A195,'Forecast Summary'!$C:$C, 'Analysis-School'!D$4,'Forecast Summary'!$D:$D, 'Analysis-School'!D$2)</f>
        <v>63</v>
      </c>
      <c r="E195" s="396">
        <f>SUMIFS('Forecast Summary'!$BY:$BY,'Forecast Summary'!$A:$A, 'Analysis-School'!$A195,'Forecast Summary'!$C:$C, 'Analysis-School'!E$4,'Forecast Summary'!$D:$D, 'Analysis-School'!E$2)</f>
        <v>85</v>
      </c>
      <c r="F195" s="396">
        <f>SUMIFS('Forecast Summary'!$BY:$BY,'Forecast Summary'!$A:$A, 'Analysis-School'!$A195,'Forecast Summary'!$C:$C, 'Analysis-School'!F$4,'Forecast Summary'!$D:$D, 'Analysis-School'!F$2)</f>
        <v>111</v>
      </c>
      <c r="G195" s="396">
        <f>SUMIFS('Forecast Summary'!$BY:$BY,'Forecast Summary'!$A:$A, 'Analysis-School'!$A195,'Forecast Summary'!$C:$C, 'Analysis-School'!G$4,'Forecast Summary'!$D:$D, 'Analysis-School'!G$2)</f>
        <v>63</v>
      </c>
      <c r="H195" s="396">
        <f>SUMIFS('Forecast Summary'!$BY:$BY,'Forecast Summary'!$A:$A, 'Analysis-School'!$A195,'Forecast Summary'!$C:$C, 'Analysis-School'!H$4,'Forecast Summary'!$D:$D, 'Analysis-School'!H$2)</f>
        <v>79</v>
      </c>
      <c r="I195" s="396">
        <v>81.156937680176128</v>
      </c>
      <c r="J195" s="396">
        <f>SUMIFS('Forecast Summary'!$BY:$BY,'Forecast Summary'!$A:$A, 'Analysis-School'!$A195,'Forecast Summary'!$C:$C, 'Analysis-School'!J$4,'Forecast Summary'!$D:$D, 'Analysis-School'!J$2)</f>
        <v>74</v>
      </c>
      <c r="K195" s="396">
        <v>84.066193773046706</v>
      </c>
      <c r="L195" s="397">
        <f>SUMIFS('Forecast Summary'!$BY:$BY,'Forecast Summary'!$A:$A, 'Analysis-School'!$A195,'Forecast Summary'!$C:$C, 'Analysis-School'!L$4,'Forecast Summary'!$D:$D, 'Analysis-School'!L$2)</f>
        <v>76</v>
      </c>
      <c r="M195" s="398">
        <f t="shared" si="80"/>
        <v>-3.7974683544303778E-2</v>
      </c>
      <c r="O195" s="395" t="s">
        <v>1897</v>
      </c>
      <c r="P195" s="396">
        <f>SUMIFS('Forecast Summary'!$BZ:$BZ,'Forecast Summary'!$A:$A, 'Analysis-School'!$A195,'Forecast Summary'!$C:$C, 'Analysis-School'!P$4,'Forecast Summary'!$D:$D, 'Analysis-School'!P$2)</f>
        <v>432</v>
      </c>
      <c r="Q195" s="396">
        <f>SUMIFS('Forecast Summary'!$BZ:$BZ,'Forecast Summary'!$A:$A, 'Analysis-School'!$A195,'Forecast Summary'!$C:$C, 'Analysis-School'!Q$4,'Forecast Summary'!$D:$D, 'Analysis-School'!Q$2)</f>
        <v>403</v>
      </c>
      <c r="R195" s="396">
        <f>SUMIFS('Forecast Summary'!$BZ:$BZ,'Forecast Summary'!$A:$A, 'Analysis-School'!$A195,'Forecast Summary'!$C:$C, 'Analysis-School'!R$4,'Forecast Summary'!$D:$D, 'Analysis-School'!R$2)</f>
        <v>397</v>
      </c>
      <c r="S195" s="396">
        <f>SUMIFS('Forecast Summary'!$BZ:$BZ,'Forecast Summary'!$A:$A, 'Analysis-School'!$A195,'Forecast Summary'!$C:$C, 'Analysis-School'!S$4,'Forecast Summary'!$D:$D, 'Analysis-School'!S$2)</f>
        <v>472</v>
      </c>
      <c r="T195" s="396">
        <f>SUMIFS('Forecast Summary'!$BZ:$BZ,'Forecast Summary'!$A:$A, 'Analysis-School'!$A195,'Forecast Summary'!$C:$C, 'Analysis-School'!T$4,'Forecast Summary'!$D:$D, 'Analysis-School'!T$2)</f>
        <v>599</v>
      </c>
      <c r="U195" s="396">
        <f>SUMIFS('Forecast Summary'!$BZ:$BZ,'Forecast Summary'!$A:$A, 'Analysis-School'!$A195,'Forecast Summary'!$C:$C, 'Analysis-School'!U$4,'Forecast Summary'!$D:$D, 'Analysis-School'!U$2)</f>
        <v>573</v>
      </c>
      <c r="V195" s="396">
        <v>630.30000000000007</v>
      </c>
      <c r="W195" s="396">
        <f>SUMIFS('Forecast Summary'!$BZ:$BZ,'Forecast Summary'!$A:$A, 'Analysis-School'!$A195,'Forecast Summary'!$C:$C, 'Analysis-School'!W$4,'Forecast Summary'!$D:$D, 'Analysis-School'!W$2)</f>
        <v>596</v>
      </c>
      <c r="X195" s="396">
        <v>677.84133127187454</v>
      </c>
      <c r="Y195" s="397">
        <f>SUMIFS('Forecast Summary'!$BZ:$BZ,'Forecast Summary'!$A:$A, 'Analysis-School'!$A195,'Forecast Summary'!$C:$C, 'Analysis-School'!Y$4,'Forecast Summary'!$D:$D, 'Analysis-School'!Y$2)</f>
        <v>596</v>
      </c>
      <c r="Z195" s="398">
        <f t="shared" si="81"/>
        <v>4.0139616055846483E-2</v>
      </c>
      <c r="AB195" s="395" t="s">
        <v>1897</v>
      </c>
      <c r="AC195" s="396">
        <f>SUMIFS('Forecast Summary'!$CA:$CA,'Forecast Summary'!$A:$A, 'Analysis-School'!$A195,'Forecast Summary'!$C:$C, 'Analysis-School'!AC$4,'Forecast Summary'!$D:$D, 'Analysis-School'!AC$2)</f>
        <v>0</v>
      </c>
      <c r="AD195" s="396">
        <f>SUMIFS('Forecast Summary'!$CA:$CA,'Forecast Summary'!$A:$A, 'Analysis-School'!$A195,'Forecast Summary'!$C:$C, 'Analysis-School'!AD$4,'Forecast Summary'!$D:$D, 'Analysis-School'!AD$2)</f>
        <v>0</v>
      </c>
      <c r="AE195" s="396">
        <f>SUMIFS('Forecast Summary'!$CA:$CA,'Forecast Summary'!$A:$A, 'Analysis-School'!$A195,'Forecast Summary'!$C:$C, 'Analysis-School'!AE$4,'Forecast Summary'!$D:$D, 'Analysis-School'!AE$2)</f>
        <v>0</v>
      </c>
      <c r="AF195" s="396">
        <f>SUMIFS('Forecast Summary'!$CA:$CA,'Forecast Summary'!$A:$A, 'Analysis-School'!$A195,'Forecast Summary'!$C:$C, 'Analysis-School'!AF$4,'Forecast Summary'!$D:$D, 'Analysis-School'!AF$2)</f>
        <v>0</v>
      </c>
      <c r="AG195" s="396">
        <f>SUMIFS('Forecast Summary'!$CA:$CA,'Forecast Summary'!$A:$A, 'Analysis-School'!$A195,'Forecast Summary'!$C:$C, 'Analysis-School'!AG$4,'Forecast Summary'!$D:$D, 'Analysis-School'!AG$2)</f>
        <v>0</v>
      </c>
      <c r="AH195" s="396">
        <f>SUMIFS('Forecast Summary'!$CA:$CA,'Forecast Summary'!$A:$A, 'Analysis-School'!$A195,'Forecast Summary'!$C:$C, 'Analysis-School'!AH$4,'Forecast Summary'!$D:$D, 'Analysis-School'!AH$2)</f>
        <v>0</v>
      </c>
      <c r="AI195" s="396">
        <v>0</v>
      </c>
      <c r="AJ195" s="396">
        <f>SUMIFS('Forecast Summary'!$CA:$CA,'Forecast Summary'!$A:$A, 'Analysis-School'!$A195,'Forecast Summary'!$C:$C, 'Analysis-School'!AJ$4,'Forecast Summary'!$D:$D, 'Analysis-School'!AJ$2)</f>
        <v>0</v>
      </c>
      <c r="AK195" s="396">
        <v>0</v>
      </c>
      <c r="AL195" s="397">
        <f>SUMIFS('Forecast Summary'!$CA:$CA,'Forecast Summary'!$A:$A, 'Analysis-School'!$A195,'Forecast Summary'!$C:$C, 'Analysis-School'!AL$4,'Forecast Summary'!$D:$D, 'Analysis-School'!AL$2)</f>
        <v>0</v>
      </c>
      <c r="AM195" s="398" t="str">
        <f t="shared" si="82"/>
        <v>NA</v>
      </c>
    </row>
    <row r="196" spans="1:39">
      <c r="A196" s="115" t="s">
        <v>99</v>
      </c>
      <c r="B196" s="390" t="s">
        <v>1898</v>
      </c>
      <c r="C196" s="391">
        <f>SUMIFS('Forecast Summary'!$BY:$BY,'Forecast Summary'!$A:$A, 'Analysis-School'!$A196,'Forecast Summary'!$C:$C, 'Analysis-School'!C$4,'Forecast Summary'!$D:$D, 'Analysis-School'!C$2)</f>
        <v>6</v>
      </c>
      <c r="D196" s="391">
        <f>SUMIFS('Forecast Summary'!$BY:$BY,'Forecast Summary'!$A:$A, 'Analysis-School'!$A196,'Forecast Summary'!$C:$C, 'Analysis-School'!D$4,'Forecast Summary'!$D:$D, 'Analysis-School'!D$2)</f>
        <v>5</v>
      </c>
      <c r="E196" s="391">
        <f>SUMIFS('Forecast Summary'!$BY:$BY,'Forecast Summary'!$A:$A, 'Analysis-School'!$A196,'Forecast Summary'!$C:$C, 'Analysis-School'!E$4,'Forecast Summary'!$D:$D, 'Analysis-School'!E$2)</f>
        <v>4</v>
      </c>
      <c r="F196" s="391">
        <f>SUMIFS('Forecast Summary'!$BY:$BY,'Forecast Summary'!$A:$A, 'Analysis-School'!$A196,'Forecast Summary'!$C:$C, 'Analysis-School'!F$4,'Forecast Summary'!$D:$D, 'Analysis-School'!F$2)</f>
        <v>3</v>
      </c>
      <c r="G196" s="391">
        <f>SUMIFS('Forecast Summary'!$BY:$BY,'Forecast Summary'!$A:$A, 'Analysis-School'!$A196,'Forecast Summary'!$C:$C, 'Analysis-School'!G$4,'Forecast Summary'!$D:$D, 'Analysis-School'!G$2)</f>
        <v>17</v>
      </c>
      <c r="H196" s="391">
        <f>SUMIFS('Forecast Summary'!$BY:$BY,'Forecast Summary'!$A:$A, 'Analysis-School'!$A196,'Forecast Summary'!$C:$C, 'Analysis-School'!H$4,'Forecast Summary'!$D:$D, 'Analysis-School'!H$2)</f>
        <v>16</v>
      </c>
      <c r="I196" s="391">
        <v>17.600000000000001</v>
      </c>
      <c r="J196" s="391">
        <f>SUMIFS('Forecast Summary'!$BY:$BY,'Forecast Summary'!$A:$A, 'Analysis-School'!$A196,'Forecast Summary'!$C:$C, 'Analysis-School'!J$4,'Forecast Summary'!$D:$D, 'Analysis-School'!J$2)</f>
        <v>16</v>
      </c>
      <c r="K196" s="391">
        <v>19.360000000000003</v>
      </c>
      <c r="L196" s="392">
        <f>SUMIFS('Forecast Summary'!$BY:$BY,'Forecast Summary'!$A:$A, 'Analysis-School'!$A196,'Forecast Summary'!$C:$C, 'Analysis-School'!L$4,'Forecast Summary'!$D:$D, 'Analysis-School'!L$2)</f>
        <v>16</v>
      </c>
      <c r="M196" s="393">
        <f t="shared" si="80"/>
        <v>0</v>
      </c>
      <c r="O196" s="390" t="s">
        <v>1898</v>
      </c>
      <c r="P196" s="391">
        <f>SUMIFS('Forecast Summary'!$BZ:$BZ,'Forecast Summary'!$A:$A, 'Analysis-School'!$A196,'Forecast Summary'!$C:$C, 'Analysis-School'!P$4,'Forecast Summary'!$D:$D, 'Analysis-School'!P$2)</f>
        <v>45</v>
      </c>
      <c r="Q196" s="391">
        <f>SUMIFS('Forecast Summary'!$BZ:$BZ,'Forecast Summary'!$A:$A, 'Analysis-School'!$A196,'Forecast Summary'!$C:$C, 'Analysis-School'!Q$4,'Forecast Summary'!$D:$D, 'Analysis-School'!Q$2)</f>
        <v>34</v>
      </c>
      <c r="R196" s="391">
        <f>SUMIFS('Forecast Summary'!$BZ:$BZ,'Forecast Summary'!$A:$A, 'Analysis-School'!$A196,'Forecast Summary'!$C:$C, 'Analysis-School'!R$4,'Forecast Summary'!$D:$D, 'Analysis-School'!R$2)</f>
        <v>39</v>
      </c>
      <c r="S196" s="391">
        <f>SUMIFS('Forecast Summary'!$BZ:$BZ,'Forecast Summary'!$A:$A, 'Analysis-School'!$A196,'Forecast Summary'!$C:$C, 'Analysis-School'!S$4,'Forecast Summary'!$D:$D, 'Analysis-School'!S$2)</f>
        <v>49</v>
      </c>
      <c r="T196" s="391">
        <f>SUMIFS('Forecast Summary'!$BZ:$BZ,'Forecast Summary'!$A:$A, 'Analysis-School'!$A196,'Forecast Summary'!$C:$C, 'Analysis-School'!T$4,'Forecast Summary'!$D:$D, 'Analysis-School'!T$2)</f>
        <v>58</v>
      </c>
      <c r="U196" s="391">
        <f>SUMIFS('Forecast Summary'!$BZ:$BZ,'Forecast Summary'!$A:$A, 'Analysis-School'!$A196,'Forecast Summary'!$C:$C, 'Analysis-School'!U$4,'Forecast Summary'!$D:$D, 'Analysis-School'!U$2)</f>
        <v>56</v>
      </c>
      <c r="V196" s="391">
        <v>61.600000000000009</v>
      </c>
      <c r="W196" s="391">
        <f>SUMIFS('Forecast Summary'!$BZ:$BZ,'Forecast Summary'!$A:$A, 'Analysis-School'!$A196,'Forecast Summary'!$C:$C, 'Analysis-School'!W$4,'Forecast Summary'!$D:$D, 'Analysis-School'!W$2)</f>
        <v>49</v>
      </c>
      <c r="X196" s="391">
        <v>66.858136071993528</v>
      </c>
      <c r="Y196" s="392">
        <f>SUMIFS('Forecast Summary'!$BZ:$BZ,'Forecast Summary'!$A:$A, 'Analysis-School'!$A196,'Forecast Summary'!$C:$C, 'Analysis-School'!Y$4,'Forecast Summary'!$D:$D, 'Analysis-School'!Y$2)</f>
        <v>49</v>
      </c>
      <c r="Z196" s="393">
        <f t="shared" si="81"/>
        <v>-0.125</v>
      </c>
      <c r="AB196" s="390" t="s">
        <v>1898</v>
      </c>
      <c r="AC196" s="391">
        <f>SUMIFS('Forecast Summary'!$CA:$CA,'Forecast Summary'!$A:$A, 'Analysis-School'!$A196,'Forecast Summary'!$C:$C, 'Analysis-School'!AC$4,'Forecast Summary'!$D:$D, 'Analysis-School'!AC$2)</f>
        <v>0</v>
      </c>
      <c r="AD196" s="391">
        <f>SUMIFS('Forecast Summary'!$CA:$CA,'Forecast Summary'!$A:$A, 'Analysis-School'!$A196,'Forecast Summary'!$C:$C, 'Analysis-School'!AD$4,'Forecast Summary'!$D:$D, 'Analysis-School'!AD$2)</f>
        <v>0</v>
      </c>
      <c r="AE196" s="391">
        <f>SUMIFS('Forecast Summary'!$CA:$CA,'Forecast Summary'!$A:$A, 'Analysis-School'!$A196,'Forecast Summary'!$C:$C, 'Analysis-School'!AE$4,'Forecast Summary'!$D:$D, 'Analysis-School'!AE$2)</f>
        <v>0</v>
      </c>
      <c r="AF196" s="391">
        <f>SUMIFS('Forecast Summary'!$CA:$CA,'Forecast Summary'!$A:$A, 'Analysis-School'!$A196,'Forecast Summary'!$C:$C, 'Analysis-School'!AF$4,'Forecast Summary'!$D:$D, 'Analysis-School'!AF$2)</f>
        <v>0</v>
      </c>
      <c r="AG196" s="391">
        <f>SUMIFS('Forecast Summary'!$CA:$CA,'Forecast Summary'!$A:$A, 'Analysis-School'!$A196,'Forecast Summary'!$C:$C, 'Analysis-School'!AG$4,'Forecast Summary'!$D:$D, 'Analysis-School'!AG$2)</f>
        <v>0</v>
      </c>
      <c r="AH196" s="391">
        <f>SUMIFS('Forecast Summary'!$CA:$CA,'Forecast Summary'!$A:$A, 'Analysis-School'!$A196,'Forecast Summary'!$C:$C, 'Analysis-School'!AH$4,'Forecast Summary'!$D:$D, 'Analysis-School'!AH$2)</f>
        <v>0</v>
      </c>
      <c r="AI196" s="391">
        <v>0</v>
      </c>
      <c r="AJ196" s="391">
        <f>SUMIFS('Forecast Summary'!$CA:$CA,'Forecast Summary'!$A:$A, 'Analysis-School'!$A196,'Forecast Summary'!$C:$C, 'Analysis-School'!AJ$4,'Forecast Summary'!$D:$D, 'Analysis-School'!AJ$2)</f>
        <v>0</v>
      </c>
      <c r="AK196" s="391">
        <v>0</v>
      </c>
      <c r="AL196" s="392">
        <f>SUMIFS('Forecast Summary'!$CA:$CA,'Forecast Summary'!$A:$A, 'Analysis-School'!$A196,'Forecast Summary'!$C:$C, 'Analysis-School'!AL$4,'Forecast Summary'!$D:$D, 'Analysis-School'!AL$2)</f>
        <v>0</v>
      </c>
      <c r="AM196" s="393" t="str">
        <f t="shared" si="82"/>
        <v>NA</v>
      </c>
    </row>
    <row r="197" spans="1:39">
      <c r="A197" s="115" t="s">
        <v>101</v>
      </c>
      <c r="B197" s="395" t="s">
        <v>1766</v>
      </c>
      <c r="C197" s="396">
        <f>SUMIFS('Forecast Summary'!$BY:$BY,'Forecast Summary'!$A:$A, 'Analysis-School'!$A197,'Forecast Summary'!$C:$C, 'Analysis-School'!C$4,'Forecast Summary'!$D:$D, 'Analysis-School'!C$2)</f>
        <v>18</v>
      </c>
      <c r="D197" s="396">
        <f>SUMIFS('Forecast Summary'!$BY:$BY,'Forecast Summary'!$A:$A, 'Analysis-School'!$A197,'Forecast Summary'!$C:$C, 'Analysis-School'!D$4,'Forecast Summary'!$D:$D, 'Analysis-School'!D$2)</f>
        <v>16</v>
      </c>
      <c r="E197" s="396">
        <f>SUMIFS('Forecast Summary'!$BY:$BY,'Forecast Summary'!$A:$A, 'Analysis-School'!$A197,'Forecast Summary'!$C:$C, 'Analysis-School'!E$4,'Forecast Summary'!$D:$D, 'Analysis-School'!E$2)</f>
        <v>21</v>
      </c>
      <c r="F197" s="396">
        <f>SUMIFS('Forecast Summary'!$BY:$BY,'Forecast Summary'!$A:$A, 'Analysis-School'!$A197,'Forecast Summary'!$C:$C, 'Analysis-School'!F$4,'Forecast Summary'!$D:$D, 'Analysis-School'!F$2)</f>
        <v>33</v>
      </c>
      <c r="G197" s="396">
        <f>SUMIFS('Forecast Summary'!$BY:$BY,'Forecast Summary'!$A:$A, 'Analysis-School'!$A197,'Forecast Summary'!$C:$C, 'Analysis-School'!G$4,'Forecast Summary'!$D:$D, 'Analysis-School'!G$2)</f>
        <v>51</v>
      </c>
      <c r="H197" s="396">
        <f>SUMIFS('Forecast Summary'!$BY:$BY,'Forecast Summary'!$A:$A, 'Analysis-School'!$A197,'Forecast Summary'!$C:$C, 'Analysis-School'!H$4,'Forecast Summary'!$D:$D, 'Analysis-School'!H$2)</f>
        <v>30</v>
      </c>
      <c r="I197" s="396">
        <v>33</v>
      </c>
      <c r="J197" s="396">
        <f>SUMIFS('Forecast Summary'!$BY:$BY,'Forecast Summary'!$A:$A, 'Analysis-School'!$A197,'Forecast Summary'!$C:$C, 'Analysis-School'!J$4,'Forecast Summary'!$D:$D, 'Analysis-School'!J$2)</f>
        <v>31</v>
      </c>
      <c r="K197" s="396">
        <v>36.300000000000004</v>
      </c>
      <c r="L197" s="397">
        <f>SUMIFS('Forecast Summary'!$BY:$BY,'Forecast Summary'!$A:$A, 'Analysis-School'!$A197,'Forecast Summary'!$C:$C, 'Analysis-School'!L$4,'Forecast Summary'!$D:$D, 'Analysis-School'!L$2)</f>
        <v>33</v>
      </c>
      <c r="M197" s="398">
        <f t="shared" si="80"/>
        <v>0.10000000000000009</v>
      </c>
      <c r="O197" s="395" t="s">
        <v>1766</v>
      </c>
      <c r="P197" s="396">
        <f>SUMIFS('Forecast Summary'!$BZ:$BZ,'Forecast Summary'!$A:$A, 'Analysis-School'!$A197,'Forecast Summary'!$C:$C, 'Analysis-School'!P$4,'Forecast Summary'!$D:$D, 'Analysis-School'!P$2)</f>
        <v>59</v>
      </c>
      <c r="Q197" s="396">
        <f>SUMIFS('Forecast Summary'!$BZ:$BZ,'Forecast Summary'!$A:$A, 'Analysis-School'!$A197,'Forecast Summary'!$C:$C, 'Analysis-School'!Q$4,'Forecast Summary'!$D:$D, 'Analysis-School'!Q$2)</f>
        <v>55</v>
      </c>
      <c r="R197" s="396">
        <f>SUMIFS('Forecast Summary'!$BZ:$BZ,'Forecast Summary'!$A:$A, 'Analysis-School'!$A197,'Forecast Summary'!$C:$C, 'Analysis-School'!R$4,'Forecast Summary'!$D:$D, 'Analysis-School'!R$2)</f>
        <v>45</v>
      </c>
      <c r="S197" s="396">
        <f>SUMIFS('Forecast Summary'!$BZ:$BZ,'Forecast Summary'!$A:$A, 'Analysis-School'!$A197,'Forecast Summary'!$C:$C, 'Analysis-School'!S$4,'Forecast Summary'!$D:$D, 'Analysis-School'!S$2)</f>
        <v>57</v>
      </c>
      <c r="T197" s="396">
        <f>SUMIFS('Forecast Summary'!$BZ:$BZ,'Forecast Summary'!$A:$A, 'Analysis-School'!$A197,'Forecast Summary'!$C:$C, 'Analysis-School'!T$4,'Forecast Summary'!$D:$D, 'Analysis-School'!T$2)</f>
        <v>71</v>
      </c>
      <c r="U197" s="396">
        <f>SUMIFS('Forecast Summary'!$BZ:$BZ,'Forecast Summary'!$A:$A, 'Analysis-School'!$A197,'Forecast Summary'!$C:$C, 'Analysis-School'!U$4,'Forecast Summary'!$D:$D, 'Analysis-School'!U$2)</f>
        <v>64</v>
      </c>
      <c r="V197" s="396">
        <v>69.385454133207446</v>
      </c>
      <c r="W197" s="396">
        <f>SUMIFS('Forecast Summary'!$BZ:$BZ,'Forecast Summary'!$A:$A, 'Analysis-School'!$A197,'Forecast Summary'!$C:$C, 'Analysis-School'!W$4,'Forecast Summary'!$D:$D, 'Analysis-School'!W$2)</f>
        <v>86</v>
      </c>
      <c r="X197" s="396">
        <v>72.501452280605207</v>
      </c>
      <c r="Y197" s="397">
        <f>SUMIFS('Forecast Summary'!$BZ:$BZ,'Forecast Summary'!$A:$A, 'Analysis-School'!$A197,'Forecast Summary'!$C:$C, 'Analysis-School'!Y$4,'Forecast Summary'!$D:$D, 'Analysis-School'!Y$2)</f>
        <v>82</v>
      </c>
      <c r="Z197" s="398">
        <f t="shared" si="81"/>
        <v>0.28125</v>
      </c>
      <c r="AB197" s="395" t="s">
        <v>1766</v>
      </c>
      <c r="AC197" s="396">
        <f>SUMIFS('Forecast Summary'!$CA:$CA,'Forecast Summary'!$A:$A, 'Analysis-School'!$A197,'Forecast Summary'!$C:$C, 'Analysis-School'!AC$4,'Forecast Summary'!$D:$D, 'Analysis-School'!AC$2)</f>
        <v>2</v>
      </c>
      <c r="AD197" s="396">
        <f>SUMIFS('Forecast Summary'!$CA:$CA,'Forecast Summary'!$A:$A, 'Analysis-School'!$A197,'Forecast Summary'!$C:$C, 'Analysis-School'!AD$4,'Forecast Summary'!$D:$D, 'Analysis-School'!AD$2)</f>
        <v>4</v>
      </c>
      <c r="AE197" s="396">
        <f>SUMIFS('Forecast Summary'!$CA:$CA,'Forecast Summary'!$A:$A, 'Analysis-School'!$A197,'Forecast Summary'!$C:$C, 'Analysis-School'!AE$4,'Forecast Summary'!$D:$D, 'Analysis-School'!AE$2)</f>
        <v>1</v>
      </c>
      <c r="AF197" s="396">
        <f>SUMIFS('Forecast Summary'!$CA:$CA,'Forecast Summary'!$A:$A, 'Analysis-School'!$A197,'Forecast Summary'!$C:$C, 'Analysis-School'!AF$4,'Forecast Summary'!$D:$D, 'Analysis-School'!AF$2)</f>
        <v>0</v>
      </c>
      <c r="AG197" s="396">
        <f>SUMIFS('Forecast Summary'!$CA:$CA,'Forecast Summary'!$A:$A, 'Analysis-School'!$A197,'Forecast Summary'!$C:$C, 'Analysis-School'!AG$4,'Forecast Summary'!$D:$D, 'Analysis-School'!AG$2)</f>
        <v>4</v>
      </c>
      <c r="AH197" s="396">
        <f>SUMIFS('Forecast Summary'!$CA:$CA,'Forecast Summary'!$A:$A, 'Analysis-School'!$A197,'Forecast Summary'!$C:$C, 'Analysis-School'!AH$4,'Forecast Summary'!$D:$D, 'Analysis-School'!AH$2)</f>
        <v>0</v>
      </c>
      <c r="AI197" s="495">
        <v>0</v>
      </c>
      <c r="AJ197" s="495">
        <f>SUMIFS('Forecast Summary'!$CA:$CA,'Forecast Summary'!$A:$A, 'Analysis-School'!$A197,'Forecast Summary'!$C:$C, 'Analysis-School'!AJ$4,'Forecast Summary'!$D:$D, 'Analysis-School'!AJ$2)</f>
        <v>0</v>
      </c>
      <c r="AK197" s="495">
        <v>0</v>
      </c>
      <c r="AL197" s="495">
        <f>SUMIFS('Forecast Summary'!$CA:$CA,'Forecast Summary'!$A:$A, 'Analysis-School'!$A197,'Forecast Summary'!$C:$C, 'Analysis-School'!AL$4,'Forecast Summary'!$D:$D, 'Analysis-School'!AL$2)</f>
        <v>2</v>
      </c>
      <c r="AM197" s="496" t="str">
        <f t="shared" si="82"/>
        <v>NA</v>
      </c>
    </row>
    <row r="198" spans="1:39">
      <c r="A198" s="115" t="s">
        <v>103</v>
      </c>
      <c r="B198" s="390" t="s">
        <v>1899</v>
      </c>
      <c r="C198" s="391">
        <f>SUMIFS('Forecast Summary'!$BY:$BY,'Forecast Summary'!$A:$A, 'Analysis-School'!$A198,'Forecast Summary'!$C:$C, 'Analysis-School'!C$4,'Forecast Summary'!$D:$D, 'Analysis-School'!C$2)</f>
        <v>28</v>
      </c>
      <c r="D198" s="391">
        <f>SUMIFS('Forecast Summary'!$BY:$BY,'Forecast Summary'!$A:$A, 'Analysis-School'!$A198,'Forecast Summary'!$C:$C, 'Analysis-School'!D$4,'Forecast Summary'!$D:$D, 'Analysis-School'!D$2)</f>
        <v>25</v>
      </c>
      <c r="E198" s="391">
        <f>SUMIFS('Forecast Summary'!$BY:$BY,'Forecast Summary'!$A:$A, 'Analysis-School'!$A198,'Forecast Summary'!$C:$C, 'Analysis-School'!E$4,'Forecast Summary'!$D:$D, 'Analysis-School'!E$2)</f>
        <v>11</v>
      </c>
      <c r="F198" s="391">
        <f>SUMIFS('Forecast Summary'!$BY:$BY,'Forecast Summary'!$A:$A, 'Analysis-School'!$A198,'Forecast Summary'!$C:$C, 'Analysis-School'!F$4,'Forecast Summary'!$D:$D, 'Analysis-School'!F$2)</f>
        <v>20</v>
      </c>
      <c r="G198" s="391">
        <f>SUMIFS('Forecast Summary'!$BY:$BY,'Forecast Summary'!$A:$A, 'Analysis-School'!$A198,'Forecast Summary'!$C:$C, 'Analysis-School'!G$4,'Forecast Summary'!$D:$D, 'Analysis-School'!G$2)</f>
        <v>34</v>
      </c>
      <c r="H198" s="391">
        <f>SUMIFS('Forecast Summary'!$BY:$BY,'Forecast Summary'!$A:$A, 'Analysis-School'!$A198,'Forecast Summary'!$C:$C, 'Analysis-School'!H$4,'Forecast Summary'!$D:$D, 'Analysis-School'!H$2)</f>
        <v>14</v>
      </c>
      <c r="I198" s="391">
        <v>15.400000000000002</v>
      </c>
      <c r="J198" s="391">
        <f>SUMIFS('Forecast Summary'!$BY:$BY,'Forecast Summary'!$A:$A, 'Analysis-School'!$A198,'Forecast Summary'!$C:$C, 'Analysis-School'!J$4,'Forecast Summary'!$D:$D, 'Analysis-School'!J$2)</f>
        <v>20</v>
      </c>
      <c r="K198" s="391">
        <v>16.940000000000005</v>
      </c>
      <c r="L198" s="392">
        <f>SUMIFS('Forecast Summary'!$BY:$BY,'Forecast Summary'!$A:$A, 'Analysis-School'!$A198,'Forecast Summary'!$C:$C, 'Analysis-School'!L$4,'Forecast Summary'!$D:$D, 'Analysis-School'!L$2)</f>
        <v>22</v>
      </c>
      <c r="M198" s="393">
        <f t="shared" si="80"/>
        <v>0.5714285714285714</v>
      </c>
      <c r="O198" s="390" t="s">
        <v>1899</v>
      </c>
      <c r="P198" s="391">
        <f>SUMIFS('Forecast Summary'!$BZ:$BZ,'Forecast Summary'!$A:$A, 'Analysis-School'!$A198,'Forecast Summary'!$C:$C, 'Analysis-School'!P$4,'Forecast Summary'!$D:$D, 'Analysis-School'!P$2)</f>
        <v>47</v>
      </c>
      <c r="Q198" s="391">
        <f>SUMIFS('Forecast Summary'!$BZ:$BZ,'Forecast Summary'!$A:$A, 'Analysis-School'!$A198,'Forecast Summary'!$C:$C, 'Analysis-School'!Q$4,'Forecast Summary'!$D:$D, 'Analysis-School'!Q$2)</f>
        <v>35</v>
      </c>
      <c r="R198" s="391">
        <f>SUMIFS('Forecast Summary'!$BZ:$BZ,'Forecast Summary'!$A:$A, 'Analysis-School'!$A198,'Forecast Summary'!$C:$C, 'Analysis-School'!R$4,'Forecast Summary'!$D:$D, 'Analysis-School'!R$2)</f>
        <v>42</v>
      </c>
      <c r="S198" s="391">
        <f>SUMIFS('Forecast Summary'!$BZ:$BZ,'Forecast Summary'!$A:$A, 'Analysis-School'!$A198,'Forecast Summary'!$C:$C, 'Analysis-School'!S$4,'Forecast Summary'!$D:$D, 'Analysis-School'!S$2)</f>
        <v>46</v>
      </c>
      <c r="T198" s="391">
        <f>SUMIFS('Forecast Summary'!$BZ:$BZ,'Forecast Summary'!$A:$A, 'Analysis-School'!$A198,'Forecast Summary'!$C:$C, 'Analysis-School'!T$4,'Forecast Summary'!$D:$D, 'Analysis-School'!T$2)</f>
        <v>74</v>
      </c>
      <c r="U198" s="391">
        <f>SUMIFS('Forecast Summary'!$BZ:$BZ,'Forecast Summary'!$A:$A, 'Analysis-School'!$A198,'Forecast Summary'!$C:$C, 'Analysis-School'!U$4,'Forecast Summary'!$D:$D, 'Analysis-School'!U$2)</f>
        <v>58</v>
      </c>
      <c r="V198" s="391">
        <v>63.800000000000004</v>
      </c>
      <c r="W198" s="391">
        <f>SUMIFS('Forecast Summary'!$BZ:$BZ,'Forecast Summary'!$A:$A, 'Analysis-School'!$A198,'Forecast Summary'!$C:$C, 'Analysis-School'!W$4,'Forecast Summary'!$D:$D, 'Analysis-School'!W$2)</f>
        <v>64</v>
      </c>
      <c r="X198" s="391">
        <v>70.180000000000007</v>
      </c>
      <c r="Y198" s="392">
        <f>SUMIFS('Forecast Summary'!$BZ:$BZ,'Forecast Summary'!$A:$A, 'Analysis-School'!$A198,'Forecast Summary'!$C:$C, 'Analysis-School'!Y$4,'Forecast Summary'!$D:$D, 'Analysis-School'!Y$2)</f>
        <v>62</v>
      </c>
      <c r="Z198" s="393">
        <f t="shared" si="81"/>
        <v>6.8965517241379226E-2</v>
      </c>
      <c r="AB198" s="390" t="s">
        <v>1899</v>
      </c>
      <c r="AC198" s="391">
        <f>SUMIFS('Forecast Summary'!$CA:$CA,'Forecast Summary'!$A:$A, 'Analysis-School'!$A198,'Forecast Summary'!$C:$C, 'Analysis-School'!AC$4,'Forecast Summary'!$D:$D, 'Analysis-School'!AC$2)</f>
        <v>0</v>
      </c>
      <c r="AD198" s="391">
        <f>SUMIFS('Forecast Summary'!$CA:$CA,'Forecast Summary'!$A:$A, 'Analysis-School'!$A198,'Forecast Summary'!$C:$C, 'Analysis-School'!AD$4,'Forecast Summary'!$D:$D, 'Analysis-School'!AD$2)</f>
        <v>0</v>
      </c>
      <c r="AE198" s="391">
        <f>SUMIFS('Forecast Summary'!$CA:$CA,'Forecast Summary'!$A:$A, 'Analysis-School'!$A198,'Forecast Summary'!$C:$C, 'Analysis-School'!AE$4,'Forecast Summary'!$D:$D, 'Analysis-School'!AE$2)</f>
        <v>0</v>
      </c>
      <c r="AF198" s="391">
        <f>SUMIFS('Forecast Summary'!$CA:$CA,'Forecast Summary'!$A:$A, 'Analysis-School'!$A198,'Forecast Summary'!$C:$C, 'Analysis-School'!AF$4,'Forecast Summary'!$D:$D, 'Analysis-School'!AF$2)</f>
        <v>0</v>
      </c>
      <c r="AG198" s="391">
        <f>SUMIFS('Forecast Summary'!$CA:$CA,'Forecast Summary'!$A:$A, 'Analysis-School'!$A198,'Forecast Summary'!$C:$C, 'Analysis-School'!AG$4,'Forecast Summary'!$D:$D, 'Analysis-School'!AG$2)</f>
        <v>0</v>
      </c>
      <c r="AH198" s="391">
        <f>SUMIFS('Forecast Summary'!$CA:$CA,'Forecast Summary'!$A:$A, 'Analysis-School'!$A198,'Forecast Summary'!$C:$C, 'Analysis-School'!AH$4,'Forecast Summary'!$D:$D, 'Analysis-School'!AH$2)</f>
        <v>0</v>
      </c>
      <c r="AI198" s="391">
        <v>0</v>
      </c>
      <c r="AJ198" s="391">
        <f>SUMIFS('Forecast Summary'!$CA:$CA,'Forecast Summary'!$A:$A, 'Analysis-School'!$A198,'Forecast Summary'!$C:$C, 'Analysis-School'!AJ$4,'Forecast Summary'!$D:$D, 'Analysis-School'!AJ$2)</f>
        <v>0</v>
      </c>
      <c r="AK198" s="391">
        <v>0</v>
      </c>
      <c r="AL198" s="392">
        <f>SUMIFS('Forecast Summary'!$CA:$CA,'Forecast Summary'!$A:$A, 'Analysis-School'!$A198,'Forecast Summary'!$C:$C, 'Analysis-School'!AL$4,'Forecast Summary'!$D:$D, 'Analysis-School'!AL$2)</f>
        <v>0</v>
      </c>
      <c r="AM198" s="393" t="str">
        <f t="shared" si="82"/>
        <v>NA</v>
      </c>
    </row>
    <row r="199" spans="1:39">
      <c r="A199" s="115" t="s">
        <v>105</v>
      </c>
      <c r="B199" s="395" t="s">
        <v>1768</v>
      </c>
      <c r="C199" s="396">
        <f>SUMIFS('Forecast Summary'!$BY:$BY,'Forecast Summary'!$A:$A, 'Analysis-School'!$A199,'Forecast Summary'!$C:$C, 'Analysis-School'!C$4,'Forecast Summary'!$D:$D, 'Analysis-School'!C$2)</f>
        <v>15</v>
      </c>
      <c r="D199" s="396">
        <f>SUMIFS('Forecast Summary'!$BY:$BY,'Forecast Summary'!$A:$A, 'Analysis-School'!$A199,'Forecast Summary'!$C:$C, 'Analysis-School'!D$4,'Forecast Summary'!$D:$D, 'Analysis-School'!D$2)</f>
        <v>19</v>
      </c>
      <c r="E199" s="396">
        <f>SUMIFS('Forecast Summary'!$BY:$BY,'Forecast Summary'!$A:$A, 'Analysis-School'!$A199,'Forecast Summary'!$C:$C, 'Analysis-School'!E$4,'Forecast Summary'!$D:$D, 'Analysis-School'!E$2)</f>
        <v>4</v>
      </c>
      <c r="F199" s="396">
        <f>SUMIFS('Forecast Summary'!$BY:$BY,'Forecast Summary'!$A:$A, 'Analysis-School'!$A199,'Forecast Summary'!$C:$C, 'Analysis-School'!F$4,'Forecast Summary'!$D:$D, 'Analysis-School'!F$2)</f>
        <v>29</v>
      </c>
      <c r="G199" s="396">
        <f>SUMIFS('Forecast Summary'!$BY:$BY,'Forecast Summary'!$A:$A, 'Analysis-School'!$A199,'Forecast Summary'!$C:$C, 'Analysis-School'!G$4,'Forecast Summary'!$D:$D, 'Analysis-School'!G$2)</f>
        <v>29</v>
      </c>
      <c r="H199" s="396">
        <f>SUMIFS('Forecast Summary'!$BY:$BY,'Forecast Summary'!$A:$A, 'Analysis-School'!$A199,'Forecast Summary'!$C:$C, 'Analysis-School'!H$4,'Forecast Summary'!$D:$D, 'Analysis-School'!H$2)</f>
        <v>22</v>
      </c>
      <c r="I199" s="396">
        <v>24.200000000000003</v>
      </c>
      <c r="J199" s="396">
        <f>SUMIFS('Forecast Summary'!$BY:$BY,'Forecast Summary'!$A:$A, 'Analysis-School'!$A199,'Forecast Summary'!$C:$C, 'Analysis-School'!J$4,'Forecast Summary'!$D:$D, 'Analysis-School'!J$2)</f>
        <v>22</v>
      </c>
      <c r="K199" s="396">
        <v>26.620000000000005</v>
      </c>
      <c r="L199" s="397">
        <f>SUMIFS('Forecast Summary'!$BY:$BY,'Forecast Summary'!$A:$A, 'Analysis-School'!$A199,'Forecast Summary'!$C:$C, 'Analysis-School'!L$4,'Forecast Summary'!$D:$D, 'Analysis-School'!L$2)</f>
        <v>20.9</v>
      </c>
      <c r="M199" s="398">
        <f t="shared" si="80"/>
        <v>-5.0000000000000044E-2</v>
      </c>
      <c r="O199" s="395" t="s">
        <v>1768</v>
      </c>
      <c r="P199" s="396">
        <f>SUMIFS('Forecast Summary'!$BZ:$BZ,'Forecast Summary'!$A:$A, 'Analysis-School'!$A199,'Forecast Summary'!$C:$C, 'Analysis-School'!P$4,'Forecast Summary'!$D:$D, 'Analysis-School'!P$2)</f>
        <v>59</v>
      </c>
      <c r="Q199" s="396">
        <f>SUMIFS('Forecast Summary'!$BZ:$BZ,'Forecast Summary'!$A:$A, 'Analysis-School'!$A199,'Forecast Summary'!$C:$C, 'Analysis-School'!Q$4,'Forecast Summary'!$D:$D, 'Analysis-School'!Q$2)</f>
        <v>76</v>
      </c>
      <c r="R199" s="396">
        <f>SUMIFS('Forecast Summary'!$BZ:$BZ,'Forecast Summary'!$A:$A, 'Analysis-School'!$A199,'Forecast Summary'!$C:$C, 'Analysis-School'!R$4,'Forecast Summary'!$D:$D, 'Analysis-School'!R$2)</f>
        <v>84</v>
      </c>
      <c r="S199" s="396">
        <f>SUMIFS('Forecast Summary'!$BZ:$BZ,'Forecast Summary'!$A:$A, 'Analysis-School'!$A199,'Forecast Summary'!$C:$C, 'Analysis-School'!S$4,'Forecast Summary'!$D:$D, 'Analysis-School'!S$2)</f>
        <v>106</v>
      </c>
      <c r="T199" s="396">
        <f>SUMIFS('Forecast Summary'!$BZ:$BZ,'Forecast Summary'!$A:$A, 'Analysis-School'!$A199,'Forecast Summary'!$C:$C, 'Analysis-School'!T$4,'Forecast Summary'!$D:$D, 'Analysis-School'!T$2)</f>
        <v>141</v>
      </c>
      <c r="U199" s="396">
        <f>SUMIFS('Forecast Summary'!$BZ:$BZ,'Forecast Summary'!$A:$A, 'Analysis-School'!$A199,'Forecast Summary'!$C:$C, 'Analysis-School'!U$4,'Forecast Summary'!$D:$D, 'Analysis-School'!U$2)</f>
        <v>135</v>
      </c>
      <c r="V199" s="396">
        <v>148.5</v>
      </c>
      <c r="W199" s="396">
        <f>SUMIFS('Forecast Summary'!$BZ:$BZ,'Forecast Summary'!$A:$A, 'Analysis-School'!$A199,'Forecast Summary'!$C:$C, 'Analysis-School'!W$4,'Forecast Summary'!$D:$D, 'Analysis-School'!W$2)</f>
        <v>144</v>
      </c>
      <c r="X199" s="396">
        <v>163.35000000000002</v>
      </c>
      <c r="Y199" s="397">
        <f>SUMIFS('Forecast Summary'!$BZ:$BZ,'Forecast Summary'!$A:$A, 'Analysis-School'!$A199,'Forecast Summary'!$C:$C, 'Analysis-School'!Y$4,'Forecast Summary'!$D:$D, 'Analysis-School'!Y$2)</f>
        <v>144</v>
      </c>
      <c r="Z199" s="398">
        <f t="shared" si="81"/>
        <v>6.6666666666666652E-2</v>
      </c>
      <c r="AB199" s="395" t="s">
        <v>1768</v>
      </c>
      <c r="AC199" s="396">
        <f>SUMIFS('Forecast Summary'!$CA:$CA,'Forecast Summary'!$A:$A, 'Analysis-School'!$A199,'Forecast Summary'!$C:$C, 'Analysis-School'!AC$4,'Forecast Summary'!$D:$D, 'Analysis-School'!AC$2)</f>
        <v>0</v>
      </c>
      <c r="AD199" s="396">
        <f>SUMIFS('Forecast Summary'!$CA:$CA,'Forecast Summary'!$A:$A, 'Analysis-School'!$A199,'Forecast Summary'!$C:$C, 'Analysis-School'!AD$4,'Forecast Summary'!$D:$D, 'Analysis-School'!AD$2)</f>
        <v>0</v>
      </c>
      <c r="AE199" s="396">
        <f>SUMIFS('Forecast Summary'!$CA:$CA,'Forecast Summary'!$A:$A, 'Analysis-School'!$A199,'Forecast Summary'!$C:$C, 'Analysis-School'!AE$4,'Forecast Summary'!$D:$D, 'Analysis-School'!AE$2)</f>
        <v>0</v>
      </c>
      <c r="AF199" s="396">
        <f>SUMIFS('Forecast Summary'!$CA:$CA,'Forecast Summary'!$A:$A, 'Analysis-School'!$A199,'Forecast Summary'!$C:$C, 'Analysis-School'!AF$4,'Forecast Summary'!$D:$D, 'Analysis-School'!AF$2)</f>
        <v>0</v>
      </c>
      <c r="AG199" s="396">
        <f>SUMIFS('Forecast Summary'!$CA:$CA,'Forecast Summary'!$A:$A, 'Analysis-School'!$A199,'Forecast Summary'!$C:$C, 'Analysis-School'!AG$4,'Forecast Summary'!$D:$D, 'Analysis-School'!AG$2)</f>
        <v>0</v>
      </c>
      <c r="AH199" s="396">
        <f>SUMIFS('Forecast Summary'!$CA:$CA,'Forecast Summary'!$A:$A, 'Analysis-School'!$A199,'Forecast Summary'!$C:$C, 'Analysis-School'!AH$4,'Forecast Summary'!$D:$D, 'Analysis-School'!AH$2)</f>
        <v>0</v>
      </c>
      <c r="AI199" s="396">
        <v>0</v>
      </c>
      <c r="AJ199" s="396">
        <f>SUMIFS('Forecast Summary'!$CA:$CA,'Forecast Summary'!$A:$A, 'Analysis-School'!$A199,'Forecast Summary'!$C:$C, 'Analysis-School'!AJ$4,'Forecast Summary'!$D:$D, 'Analysis-School'!AJ$2)</f>
        <v>0</v>
      </c>
      <c r="AK199" s="396">
        <v>0</v>
      </c>
      <c r="AL199" s="397">
        <f>SUMIFS('Forecast Summary'!$CA:$CA,'Forecast Summary'!$A:$A, 'Analysis-School'!$A199,'Forecast Summary'!$C:$C, 'Analysis-School'!AL$4,'Forecast Summary'!$D:$D, 'Analysis-School'!AL$2)</f>
        <v>0</v>
      </c>
      <c r="AM199" s="398" t="str">
        <f t="shared" si="82"/>
        <v>NA</v>
      </c>
    </row>
    <row r="200" spans="1:39">
      <c r="A200" s="115" t="s">
        <v>107</v>
      </c>
      <c r="B200" s="390" t="s">
        <v>1900</v>
      </c>
      <c r="C200" s="391">
        <f>SUMIFS('Forecast Summary'!$BY:$BY,'Forecast Summary'!$A:$A, 'Analysis-School'!$A200,'Forecast Summary'!$C:$C, 'Analysis-School'!C$4,'Forecast Summary'!$D:$D, 'Analysis-School'!C$2)</f>
        <v>24</v>
      </c>
      <c r="D200" s="391">
        <f>SUMIFS('Forecast Summary'!$BY:$BY,'Forecast Summary'!$A:$A, 'Analysis-School'!$A200,'Forecast Summary'!$C:$C, 'Analysis-School'!D$4,'Forecast Summary'!$D:$D, 'Analysis-School'!D$2)</f>
        <v>6</v>
      </c>
      <c r="E200" s="391">
        <f>SUMIFS('Forecast Summary'!$BY:$BY,'Forecast Summary'!$A:$A, 'Analysis-School'!$A200,'Forecast Summary'!$C:$C, 'Analysis-School'!E$4,'Forecast Summary'!$D:$D, 'Analysis-School'!E$2)</f>
        <v>6</v>
      </c>
      <c r="F200" s="391">
        <f>SUMIFS('Forecast Summary'!$BY:$BY,'Forecast Summary'!$A:$A, 'Analysis-School'!$A200,'Forecast Summary'!$C:$C, 'Analysis-School'!F$4,'Forecast Summary'!$D:$D, 'Analysis-School'!F$2)</f>
        <v>15</v>
      </c>
      <c r="G200" s="391">
        <f>SUMIFS('Forecast Summary'!$BY:$BY,'Forecast Summary'!$A:$A, 'Analysis-School'!$A200,'Forecast Summary'!$C:$C, 'Analysis-School'!G$4,'Forecast Summary'!$D:$D, 'Analysis-School'!G$2)</f>
        <v>19</v>
      </c>
      <c r="H200" s="391">
        <f>SUMIFS('Forecast Summary'!$BY:$BY,'Forecast Summary'!$A:$A, 'Analysis-School'!$A200,'Forecast Summary'!$C:$C, 'Analysis-School'!H$4,'Forecast Summary'!$D:$D, 'Analysis-School'!H$2)</f>
        <v>14</v>
      </c>
      <c r="I200" s="391">
        <v>15.400000000000002</v>
      </c>
      <c r="J200" s="391">
        <f>SUMIFS('Forecast Summary'!$BY:$BY,'Forecast Summary'!$A:$A, 'Analysis-School'!$A200,'Forecast Summary'!$C:$C, 'Analysis-School'!J$4,'Forecast Summary'!$D:$D, 'Analysis-School'!J$2)</f>
        <v>15</v>
      </c>
      <c r="K200" s="391">
        <v>16.940000000000005</v>
      </c>
      <c r="L200" s="392">
        <f>SUMIFS('Forecast Summary'!$BY:$BY,'Forecast Summary'!$A:$A, 'Analysis-School'!$A200,'Forecast Summary'!$C:$C, 'Analysis-School'!L$4,'Forecast Summary'!$D:$D, 'Analysis-School'!L$2)</f>
        <v>15</v>
      </c>
      <c r="M200" s="393">
        <f t="shared" si="80"/>
        <v>7.1428571428571397E-2</v>
      </c>
      <c r="O200" s="390" t="s">
        <v>1900</v>
      </c>
      <c r="P200" s="391">
        <f>SUMIFS('Forecast Summary'!$BZ:$BZ,'Forecast Summary'!$A:$A, 'Analysis-School'!$A200,'Forecast Summary'!$C:$C, 'Analysis-School'!P$4,'Forecast Summary'!$D:$D, 'Analysis-School'!P$2)</f>
        <v>20</v>
      </c>
      <c r="Q200" s="391">
        <f>SUMIFS('Forecast Summary'!$BZ:$BZ,'Forecast Summary'!$A:$A, 'Analysis-School'!$A200,'Forecast Summary'!$C:$C, 'Analysis-School'!Q$4,'Forecast Summary'!$D:$D, 'Analysis-School'!Q$2)</f>
        <v>16</v>
      </c>
      <c r="R200" s="391">
        <f>SUMIFS('Forecast Summary'!$BZ:$BZ,'Forecast Summary'!$A:$A, 'Analysis-School'!$A200,'Forecast Summary'!$C:$C, 'Analysis-School'!R$4,'Forecast Summary'!$D:$D, 'Analysis-School'!R$2)</f>
        <v>22</v>
      </c>
      <c r="S200" s="391">
        <f>SUMIFS('Forecast Summary'!$BZ:$BZ,'Forecast Summary'!$A:$A, 'Analysis-School'!$A200,'Forecast Summary'!$C:$C, 'Analysis-School'!S$4,'Forecast Summary'!$D:$D, 'Analysis-School'!S$2)</f>
        <v>25</v>
      </c>
      <c r="T200" s="391">
        <f>SUMIFS('Forecast Summary'!$BZ:$BZ,'Forecast Summary'!$A:$A, 'Analysis-School'!$A200,'Forecast Summary'!$C:$C, 'Analysis-School'!T$4,'Forecast Summary'!$D:$D, 'Analysis-School'!T$2)</f>
        <v>37</v>
      </c>
      <c r="U200" s="391">
        <f>SUMIFS('Forecast Summary'!$BZ:$BZ,'Forecast Summary'!$A:$A, 'Analysis-School'!$A200,'Forecast Summary'!$C:$C, 'Analysis-School'!U$4,'Forecast Summary'!$D:$D, 'Analysis-School'!U$2)</f>
        <v>22</v>
      </c>
      <c r="V200" s="391">
        <v>24.200000000000003</v>
      </c>
      <c r="W200" s="391">
        <f>SUMIFS('Forecast Summary'!$BZ:$BZ,'Forecast Summary'!$A:$A, 'Analysis-School'!$A200,'Forecast Summary'!$C:$C, 'Analysis-School'!W$4,'Forecast Summary'!$D:$D, 'Analysis-School'!W$2)</f>
        <v>25</v>
      </c>
      <c r="X200" s="391">
        <v>26.620000000000005</v>
      </c>
      <c r="Y200" s="392">
        <f>SUMIFS('Forecast Summary'!$BZ:$BZ,'Forecast Summary'!$A:$A, 'Analysis-School'!$A200,'Forecast Summary'!$C:$C, 'Analysis-School'!Y$4,'Forecast Summary'!$D:$D, 'Analysis-School'!Y$2)</f>
        <v>24</v>
      </c>
      <c r="Z200" s="393">
        <f t="shared" si="81"/>
        <v>9.0909090909090828E-2</v>
      </c>
      <c r="AB200" s="390" t="s">
        <v>1900</v>
      </c>
      <c r="AC200" s="391">
        <f>SUMIFS('Forecast Summary'!$CA:$CA,'Forecast Summary'!$A:$A, 'Analysis-School'!$A200,'Forecast Summary'!$C:$C, 'Analysis-School'!AC$4,'Forecast Summary'!$D:$D, 'Analysis-School'!AC$2)</f>
        <v>0</v>
      </c>
      <c r="AD200" s="391">
        <f>SUMIFS('Forecast Summary'!$CA:$CA,'Forecast Summary'!$A:$A, 'Analysis-School'!$A200,'Forecast Summary'!$C:$C, 'Analysis-School'!AD$4,'Forecast Summary'!$D:$D, 'Analysis-School'!AD$2)</f>
        <v>0</v>
      </c>
      <c r="AE200" s="391">
        <f>SUMIFS('Forecast Summary'!$CA:$CA,'Forecast Summary'!$A:$A, 'Analysis-School'!$A200,'Forecast Summary'!$C:$C, 'Analysis-School'!AE$4,'Forecast Summary'!$D:$D, 'Analysis-School'!AE$2)</f>
        <v>0</v>
      </c>
      <c r="AF200" s="391">
        <f>SUMIFS('Forecast Summary'!$CA:$CA,'Forecast Summary'!$A:$A, 'Analysis-School'!$A200,'Forecast Summary'!$C:$C, 'Analysis-School'!AF$4,'Forecast Summary'!$D:$D, 'Analysis-School'!AF$2)</f>
        <v>0</v>
      </c>
      <c r="AG200" s="391">
        <f>SUMIFS('Forecast Summary'!$CA:$CA,'Forecast Summary'!$A:$A, 'Analysis-School'!$A200,'Forecast Summary'!$C:$C, 'Analysis-School'!AG$4,'Forecast Summary'!$D:$D, 'Analysis-School'!AG$2)</f>
        <v>0</v>
      </c>
      <c r="AH200" s="391">
        <f>SUMIFS('Forecast Summary'!$CA:$CA,'Forecast Summary'!$A:$A, 'Analysis-School'!$A200,'Forecast Summary'!$C:$C, 'Analysis-School'!AH$4,'Forecast Summary'!$D:$D, 'Analysis-School'!AH$2)</f>
        <v>0</v>
      </c>
      <c r="AI200" s="391">
        <v>0</v>
      </c>
      <c r="AJ200" s="391">
        <f>SUMIFS('Forecast Summary'!$CA:$CA,'Forecast Summary'!$A:$A, 'Analysis-School'!$A200,'Forecast Summary'!$C:$C, 'Analysis-School'!AJ$4,'Forecast Summary'!$D:$D, 'Analysis-School'!AJ$2)</f>
        <v>0</v>
      </c>
      <c r="AK200" s="391">
        <v>0</v>
      </c>
      <c r="AL200" s="392">
        <f>SUMIFS('Forecast Summary'!$CA:$CA,'Forecast Summary'!$A:$A, 'Analysis-School'!$A200,'Forecast Summary'!$C:$C, 'Analysis-School'!AL$4,'Forecast Summary'!$D:$D, 'Analysis-School'!AL$2)</f>
        <v>0</v>
      </c>
      <c r="AM200" s="393" t="str">
        <f t="shared" si="82"/>
        <v>NA</v>
      </c>
    </row>
    <row r="201" spans="1:39">
      <c r="A201" s="115" t="s">
        <v>109</v>
      </c>
      <c r="B201" s="395" t="s">
        <v>1901</v>
      </c>
      <c r="C201" s="396">
        <f>SUMIFS('Forecast Summary'!$BY:$BY,'Forecast Summary'!$A:$A, 'Analysis-School'!$A201,'Forecast Summary'!$C:$C, 'Analysis-School'!C$4,'Forecast Summary'!$D:$D, 'Analysis-School'!C$2)</f>
        <v>16</v>
      </c>
      <c r="D201" s="396">
        <f>SUMIFS('Forecast Summary'!$BY:$BY,'Forecast Summary'!$A:$A, 'Analysis-School'!$A201,'Forecast Summary'!$C:$C, 'Analysis-School'!D$4,'Forecast Summary'!$D:$D, 'Analysis-School'!D$2)</f>
        <v>20</v>
      </c>
      <c r="E201" s="396">
        <f>SUMIFS('Forecast Summary'!$BY:$BY,'Forecast Summary'!$A:$A, 'Analysis-School'!$A201,'Forecast Summary'!$C:$C, 'Analysis-School'!E$4,'Forecast Summary'!$D:$D, 'Analysis-School'!E$2)</f>
        <v>19</v>
      </c>
      <c r="F201" s="396">
        <f>SUMIFS('Forecast Summary'!$BY:$BY,'Forecast Summary'!$A:$A, 'Analysis-School'!$A201,'Forecast Summary'!$C:$C, 'Analysis-School'!F$4,'Forecast Summary'!$D:$D, 'Analysis-School'!F$2)</f>
        <v>26</v>
      </c>
      <c r="G201" s="396">
        <f>SUMIFS('Forecast Summary'!$BY:$BY,'Forecast Summary'!$A:$A, 'Analysis-School'!$A201,'Forecast Summary'!$C:$C, 'Analysis-School'!G$4,'Forecast Summary'!$D:$D, 'Analysis-School'!G$2)</f>
        <v>45</v>
      </c>
      <c r="H201" s="396">
        <f>SUMIFS('Forecast Summary'!$BY:$BY,'Forecast Summary'!$A:$A, 'Analysis-School'!$A201,'Forecast Summary'!$C:$C, 'Analysis-School'!H$4,'Forecast Summary'!$D:$D, 'Analysis-School'!H$2)</f>
        <v>55</v>
      </c>
      <c r="I201" s="396">
        <v>60.500000000000007</v>
      </c>
      <c r="J201" s="396">
        <f>SUMIFS('Forecast Summary'!$BY:$BY,'Forecast Summary'!$A:$A, 'Analysis-School'!$A201,'Forecast Summary'!$C:$C, 'Analysis-School'!J$4,'Forecast Summary'!$D:$D, 'Analysis-School'!J$2)</f>
        <v>64</v>
      </c>
      <c r="K201" s="396">
        <v>66.550000000000011</v>
      </c>
      <c r="L201" s="397">
        <f>SUMIFS('Forecast Summary'!$BY:$BY,'Forecast Summary'!$A:$A, 'Analysis-School'!$A201,'Forecast Summary'!$C:$C, 'Analysis-School'!L$4,'Forecast Summary'!$D:$D, 'Analysis-School'!L$2)</f>
        <v>67</v>
      </c>
      <c r="M201" s="398">
        <f t="shared" si="80"/>
        <v>0.21818181818181825</v>
      </c>
      <c r="O201" s="395" t="s">
        <v>1901</v>
      </c>
      <c r="P201" s="396">
        <f>SUMIFS('Forecast Summary'!$BZ:$BZ,'Forecast Summary'!$A:$A, 'Analysis-School'!$A201,'Forecast Summary'!$C:$C, 'Analysis-School'!P$4,'Forecast Summary'!$D:$D, 'Analysis-School'!P$2)</f>
        <v>134</v>
      </c>
      <c r="Q201" s="396">
        <f>SUMIFS('Forecast Summary'!$BZ:$BZ,'Forecast Summary'!$A:$A, 'Analysis-School'!$A201,'Forecast Summary'!$C:$C, 'Analysis-School'!Q$4,'Forecast Summary'!$D:$D, 'Analysis-School'!Q$2)</f>
        <v>167</v>
      </c>
      <c r="R201" s="396">
        <f>SUMIFS('Forecast Summary'!$BZ:$BZ,'Forecast Summary'!$A:$A, 'Analysis-School'!$A201,'Forecast Summary'!$C:$C, 'Analysis-School'!R$4,'Forecast Summary'!$D:$D, 'Analysis-School'!R$2)</f>
        <v>115</v>
      </c>
      <c r="S201" s="396">
        <f>SUMIFS('Forecast Summary'!$BZ:$BZ,'Forecast Summary'!$A:$A, 'Analysis-School'!$A201,'Forecast Summary'!$C:$C, 'Analysis-School'!S$4,'Forecast Summary'!$D:$D, 'Analysis-School'!S$2)</f>
        <v>143</v>
      </c>
      <c r="T201" s="396">
        <f>SUMIFS('Forecast Summary'!$BZ:$BZ,'Forecast Summary'!$A:$A, 'Analysis-School'!$A201,'Forecast Summary'!$C:$C, 'Analysis-School'!T$4,'Forecast Summary'!$D:$D, 'Analysis-School'!T$2)</f>
        <v>176</v>
      </c>
      <c r="U201" s="396">
        <f>SUMIFS('Forecast Summary'!$BZ:$BZ,'Forecast Summary'!$A:$A, 'Analysis-School'!$A201,'Forecast Summary'!$C:$C, 'Analysis-School'!U$4,'Forecast Summary'!$D:$D, 'Analysis-School'!U$2)</f>
        <v>185</v>
      </c>
      <c r="V201" s="396">
        <v>188.83700074827979</v>
      </c>
      <c r="W201" s="396">
        <f>SUMIFS('Forecast Summary'!$BZ:$BZ,'Forecast Summary'!$A:$A, 'Analysis-School'!$A201,'Forecast Summary'!$C:$C, 'Analysis-School'!W$4,'Forecast Summary'!$D:$D, 'Analysis-School'!W$2)</f>
        <v>196</v>
      </c>
      <c r="X201" s="396">
        <v>197.97392391043795</v>
      </c>
      <c r="Y201" s="397">
        <f>SUMIFS('Forecast Summary'!$BZ:$BZ,'Forecast Summary'!$A:$A, 'Analysis-School'!$A201,'Forecast Summary'!$C:$C, 'Analysis-School'!Y$4,'Forecast Summary'!$D:$D, 'Analysis-School'!Y$2)</f>
        <v>188</v>
      </c>
      <c r="Z201" s="398">
        <f t="shared" si="81"/>
        <v>1.6216216216216273E-2</v>
      </c>
      <c r="AB201" s="395" t="s">
        <v>1901</v>
      </c>
      <c r="AC201" s="396">
        <f>SUMIFS('Forecast Summary'!$CA:$CA,'Forecast Summary'!$A:$A, 'Analysis-School'!$A201,'Forecast Summary'!$C:$C, 'Analysis-School'!AC$4,'Forecast Summary'!$D:$D, 'Analysis-School'!AC$2)</f>
        <v>0</v>
      </c>
      <c r="AD201" s="396">
        <f>SUMIFS('Forecast Summary'!$CA:$CA,'Forecast Summary'!$A:$A, 'Analysis-School'!$A201,'Forecast Summary'!$C:$C, 'Analysis-School'!AD$4,'Forecast Summary'!$D:$D, 'Analysis-School'!AD$2)</f>
        <v>0</v>
      </c>
      <c r="AE201" s="396">
        <f>SUMIFS('Forecast Summary'!$CA:$CA,'Forecast Summary'!$A:$A, 'Analysis-School'!$A201,'Forecast Summary'!$C:$C, 'Analysis-School'!AE$4,'Forecast Summary'!$D:$D, 'Analysis-School'!AE$2)</f>
        <v>0</v>
      </c>
      <c r="AF201" s="396">
        <f>SUMIFS('Forecast Summary'!$CA:$CA,'Forecast Summary'!$A:$A, 'Analysis-School'!$A201,'Forecast Summary'!$C:$C, 'Analysis-School'!AF$4,'Forecast Summary'!$D:$D, 'Analysis-School'!AF$2)</f>
        <v>0</v>
      </c>
      <c r="AG201" s="396">
        <f>SUMIFS('Forecast Summary'!$CA:$CA,'Forecast Summary'!$A:$A, 'Analysis-School'!$A201,'Forecast Summary'!$C:$C, 'Analysis-School'!AG$4,'Forecast Summary'!$D:$D, 'Analysis-School'!AG$2)</f>
        <v>0</v>
      </c>
      <c r="AH201" s="396">
        <f>SUMIFS('Forecast Summary'!$CA:$CA,'Forecast Summary'!$A:$A, 'Analysis-School'!$A201,'Forecast Summary'!$C:$C, 'Analysis-School'!AH$4,'Forecast Summary'!$D:$D, 'Analysis-School'!AH$2)</f>
        <v>0</v>
      </c>
      <c r="AI201" s="396">
        <v>0</v>
      </c>
      <c r="AJ201" s="396">
        <f>SUMIFS('Forecast Summary'!$CA:$CA,'Forecast Summary'!$A:$A, 'Analysis-School'!$A201,'Forecast Summary'!$C:$C, 'Analysis-School'!AJ$4,'Forecast Summary'!$D:$D, 'Analysis-School'!AJ$2)</f>
        <v>0</v>
      </c>
      <c r="AK201" s="396">
        <v>0</v>
      </c>
      <c r="AL201" s="397">
        <f>SUMIFS('Forecast Summary'!$CA:$CA,'Forecast Summary'!$A:$A, 'Analysis-School'!$A201,'Forecast Summary'!$C:$C, 'Analysis-School'!AL$4,'Forecast Summary'!$D:$D, 'Analysis-School'!AL$2)</f>
        <v>0</v>
      </c>
      <c r="AM201" s="398" t="str">
        <f t="shared" si="82"/>
        <v>NA</v>
      </c>
    </row>
    <row r="202" spans="1:39">
      <c r="A202" s="115" t="s">
        <v>111</v>
      </c>
      <c r="B202" s="390" t="s">
        <v>1902</v>
      </c>
      <c r="C202" s="391">
        <f>SUMIFS('Forecast Summary'!$BY:$BY,'Forecast Summary'!$A:$A, 'Analysis-School'!$A202,'Forecast Summary'!$C:$C, 'Analysis-School'!C$4,'Forecast Summary'!$D:$D, 'Analysis-School'!C$2)</f>
        <v>5</v>
      </c>
      <c r="D202" s="391">
        <f>SUMIFS('Forecast Summary'!$BY:$BY,'Forecast Summary'!$A:$A, 'Analysis-School'!$A202,'Forecast Summary'!$C:$C, 'Analysis-School'!D$4,'Forecast Summary'!$D:$D, 'Analysis-School'!D$2)</f>
        <v>10</v>
      </c>
      <c r="E202" s="391">
        <f>SUMIFS('Forecast Summary'!$BY:$BY,'Forecast Summary'!$A:$A, 'Analysis-School'!$A202,'Forecast Summary'!$C:$C, 'Analysis-School'!E$4,'Forecast Summary'!$D:$D, 'Analysis-School'!E$2)</f>
        <v>10</v>
      </c>
      <c r="F202" s="391">
        <f>SUMIFS('Forecast Summary'!$BY:$BY,'Forecast Summary'!$A:$A, 'Analysis-School'!$A202,'Forecast Summary'!$C:$C, 'Analysis-School'!F$4,'Forecast Summary'!$D:$D, 'Analysis-School'!F$2)</f>
        <v>12</v>
      </c>
      <c r="G202" s="391">
        <f>SUMIFS('Forecast Summary'!$BY:$BY,'Forecast Summary'!$A:$A, 'Analysis-School'!$A202,'Forecast Summary'!$C:$C, 'Analysis-School'!G$4,'Forecast Summary'!$D:$D, 'Analysis-School'!G$2)</f>
        <v>10</v>
      </c>
      <c r="H202" s="391">
        <f>SUMIFS('Forecast Summary'!$BY:$BY,'Forecast Summary'!$A:$A, 'Analysis-School'!$A202,'Forecast Summary'!$C:$C, 'Analysis-School'!H$4,'Forecast Summary'!$D:$D, 'Analysis-School'!H$2)</f>
        <v>13</v>
      </c>
      <c r="I202" s="391">
        <v>13.544260164982033</v>
      </c>
      <c r="J202" s="391">
        <f>SUMIFS('Forecast Summary'!$BY:$BY,'Forecast Summary'!$A:$A, 'Analysis-School'!$A202,'Forecast Summary'!$C:$C, 'Analysis-School'!J$4,'Forecast Summary'!$D:$D, 'Analysis-School'!J$2)</f>
        <v>9</v>
      </c>
      <c r="K202" s="391">
        <v>14.535184156137507</v>
      </c>
      <c r="L202" s="392">
        <f>SUMIFS('Forecast Summary'!$BY:$BY,'Forecast Summary'!$A:$A, 'Analysis-School'!$A202,'Forecast Summary'!$C:$C, 'Analysis-School'!L$4,'Forecast Summary'!$D:$D, 'Analysis-School'!L$2)</f>
        <v>9.9</v>
      </c>
      <c r="M202" s="393">
        <f t="shared" si="80"/>
        <v>-0.23846153846153839</v>
      </c>
      <c r="O202" s="390" t="s">
        <v>1902</v>
      </c>
      <c r="P202" s="391">
        <f>SUMIFS('Forecast Summary'!$BZ:$BZ,'Forecast Summary'!$A:$A, 'Analysis-School'!$A202,'Forecast Summary'!$C:$C, 'Analysis-School'!P$4,'Forecast Summary'!$D:$D, 'Analysis-School'!P$2)</f>
        <v>16</v>
      </c>
      <c r="Q202" s="391">
        <f>SUMIFS('Forecast Summary'!$BZ:$BZ,'Forecast Summary'!$A:$A, 'Analysis-School'!$A202,'Forecast Summary'!$C:$C, 'Analysis-School'!Q$4,'Forecast Summary'!$D:$D, 'Analysis-School'!Q$2)</f>
        <v>10</v>
      </c>
      <c r="R202" s="391">
        <f>SUMIFS('Forecast Summary'!$BZ:$BZ,'Forecast Summary'!$A:$A, 'Analysis-School'!$A202,'Forecast Summary'!$C:$C, 'Analysis-School'!R$4,'Forecast Summary'!$D:$D, 'Analysis-School'!R$2)</f>
        <v>13</v>
      </c>
      <c r="S202" s="391">
        <f>SUMIFS('Forecast Summary'!$BZ:$BZ,'Forecast Summary'!$A:$A, 'Analysis-School'!$A202,'Forecast Summary'!$C:$C, 'Analysis-School'!S$4,'Forecast Summary'!$D:$D, 'Analysis-School'!S$2)</f>
        <v>20</v>
      </c>
      <c r="T202" s="391">
        <f>SUMIFS('Forecast Summary'!$BZ:$BZ,'Forecast Summary'!$A:$A, 'Analysis-School'!$A202,'Forecast Summary'!$C:$C, 'Analysis-School'!T$4,'Forecast Summary'!$D:$D, 'Analysis-School'!T$2)</f>
        <v>26</v>
      </c>
      <c r="U202" s="391">
        <f>SUMIFS('Forecast Summary'!$BZ:$BZ,'Forecast Summary'!$A:$A, 'Analysis-School'!$A202,'Forecast Summary'!$C:$C, 'Analysis-School'!U$4,'Forecast Summary'!$D:$D, 'Analysis-School'!U$2)</f>
        <v>21</v>
      </c>
      <c r="V202" s="391">
        <v>23.1</v>
      </c>
      <c r="W202" s="391">
        <f>SUMIFS('Forecast Summary'!$BZ:$BZ,'Forecast Summary'!$A:$A, 'Analysis-School'!$A202,'Forecast Summary'!$C:$C, 'Analysis-School'!W$4,'Forecast Summary'!$D:$D, 'Analysis-School'!W$2)</f>
        <v>19</v>
      </c>
      <c r="X202" s="391">
        <v>25.410000000000004</v>
      </c>
      <c r="Y202" s="392">
        <f>SUMIFS('Forecast Summary'!$BZ:$BZ,'Forecast Summary'!$A:$A, 'Analysis-School'!$A202,'Forecast Summary'!$C:$C, 'Analysis-School'!Y$4,'Forecast Summary'!$D:$D, 'Analysis-School'!Y$2)</f>
        <v>19</v>
      </c>
      <c r="Z202" s="393">
        <f t="shared" si="81"/>
        <v>-9.5238095238095233E-2</v>
      </c>
      <c r="AB202" s="390" t="s">
        <v>1902</v>
      </c>
      <c r="AC202" s="391">
        <f>SUMIFS('Forecast Summary'!$CA:$CA,'Forecast Summary'!$A:$A, 'Analysis-School'!$A202,'Forecast Summary'!$C:$C, 'Analysis-School'!AC$4,'Forecast Summary'!$D:$D, 'Analysis-School'!AC$2)</f>
        <v>0</v>
      </c>
      <c r="AD202" s="391">
        <f>SUMIFS('Forecast Summary'!$CA:$CA,'Forecast Summary'!$A:$A, 'Analysis-School'!$A202,'Forecast Summary'!$C:$C, 'Analysis-School'!AD$4,'Forecast Summary'!$D:$D, 'Analysis-School'!AD$2)</f>
        <v>0</v>
      </c>
      <c r="AE202" s="391">
        <f>SUMIFS('Forecast Summary'!$CA:$CA,'Forecast Summary'!$A:$A, 'Analysis-School'!$A202,'Forecast Summary'!$C:$C, 'Analysis-School'!AE$4,'Forecast Summary'!$D:$D, 'Analysis-School'!AE$2)</f>
        <v>0</v>
      </c>
      <c r="AF202" s="391">
        <f>SUMIFS('Forecast Summary'!$CA:$CA,'Forecast Summary'!$A:$A, 'Analysis-School'!$A202,'Forecast Summary'!$C:$C, 'Analysis-School'!AF$4,'Forecast Summary'!$D:$D, 'Analysis-School'!AF$2)</f>
        <v>0</v>
      </c>
      <c r="AG202" s="391">
        <f>SUMIFS('Forecast Summary'!$CA:$CA,'Forecast Summary'!$A:$A, 'Analysis-School'!$A202,'Forecast Summary'!$C:$C, 'Analysis-School'!AG$4,'Forecast Summary'!$D:$D, 'Analysis-School'!AG$2)</f>
        <v>0</v>
      </c>
      <c r="AH202" s="391">
        <f>SUMIFS('Forecast Summary'!$CA:$CA,'Forecast Summary'!$A:$A, 'Analysis-School'!$A202,'Forecast Summary'!$C:$C, 'Analysis-School'!AH$4,'Forecast Summary'!$D:$D, 'Analysis-School'!AH$2)</f>
        <v>0</v>
      </c>
      <c r="AI202" s="391">
        <v>0</v>
      </c>
      <c r="AJ202" s="391">
        <f>SUMIFS('Forecast Summary'!$CA:$CA,'Forecast Summary'!$A:$A, 'Analysis-School'!$A202,'Forecast Summary'!$C:$C, 'Analysis-School'!AJ$4,'Forecast Summary'!$D:$D, 'Analysis-School'!AJ$2)</f>
        <v>0</v>
      </c>
      <c r="AK202" s="391">
        <v>0</v>
      </c>
      <c r="AL202" s="392">
        <f>SUMIFS('Forecast Summary'!$CA:$CA,'Forecast Summary'!$A:$A, 'Analysis-School'!$A202,'Forecast Summary'!$C:$C, 'Analysis-School'!AL$4,'Forecast Summary'!$D:$D, 'Analysis-School'!AL$2)</f>
        <v>0</v>
      </c>
      <c r="AM202" s="393" t="str">
        <f t="shared" ref="AM202:AM219" si="83">IFERROR(AL202/AH202-1, "NA")</f>
        <v>NA</v>
      </c>
    </row>
    <row r="203" spans="1:39">
      <c r="A203" s="115" t="s">
        <v>113</v>
      </c>
      <c r="B203" s="395" t="s">
        <v>1903</v>
      </c>
      <c r="C203" s="396">
        <f>SUMIFS('Forecast Summary'!$BY:$BY,'Forecast Summary'!$A:$A, 'Analysis-School'!$A203,'Forecast Summary'!$C:$C, 'Analysis-School'!C$4,'Forecast Summary'!$D:$D, 'Analysis-School'!C$2)</f>
        <v>6</v>
      </c>
      <c r="D203" s="396">
        <f>SUMIFS('Forecast Summary'!$BY:$BY,'Forecast Summary'!$A:$A, 'Analysis-School'!$A203,'Forecast Summary'!$C:$C, 'Analysis-School'!D$4,'Forecast Summary'!$D:$D, 'Analysis-School'!D$2)</f>
        <v>12</v>
      </c>
      <c r="E203" s="396">
        <f>SUMIFS('Forecast Summary'!$BY:$BY,'Forecast Summary'!$A:$A, 'Analysis-School'!$A203,'Forecast Summary'!$C:$C, 'Analysis-School'!E$4,'Forecast Summary'!$D:$D, 'Analysis-School'!E$2)</f>
        <v>10</v>
      </c>
      <c r="F203" s="396">
        <f>SUMIFS('Forecast Summary'!$BY:$BY,'Forecast Summary'!$A:$A, 'Analysis-School'!$A203,'Forecast Summary'!$C:$C, 'Analysis-School'!F$4,'Forecast Summary'!$D:$D, 'Analysis-School'!F$2)</f>
        <v>10</v>
      </c>
      <c r="G203" s="396">
        <f>SUMIFS('Forecast Summary'!$BY:$BY,'Forecast Summary'!$A:$A, 'Analysis-School'!$A203,'Forecast Summary'!$C:$C, 'Analysis-School'!G$4,'Forecast Summary'!$D:$D, 'Analysis-School'!G$2)</f>
        <v>18</v>
      </c>
      <c r="H203" s="396">
        <f>SUMIFS('Forecast Summary'!$BY:$BY,'Forecast Summary'!$A:$A, 'Analysis-School'!$A203,'Forecast Summary'!$C:$C, 'Analysis-School'!H$4,'Forecast Summary'!$D:$D, 'Analysis-School'!H$2)</f>
        <v>5</v>
      </c>
      <c r="I203" s="396">
        <v>5.5</v>
      </c>
      <c r="J203" s="396">
        <f>SUMIFS('Forecast Summary'!$BY:$BY,'Forecast Summary'!$A:$A, 'Analysis-School'!$A203,'Forecast Summary'!$C:$C, 'Analysis-School'!J$4,'Forecast Summary'!$D:$D, 'Analysis-School'!J$2)</f>
        <v>11</v>
      </c>
      <c r="K203" s="396">
        <v>6.0500000000000007</v>
      </c>
      <c r="L203" s="397">
        <f>SUMIFS('Forecast Summary'!$BY:$BY,'Forecast Summary'!$A:$A, 'Analysis-School'!$A203,'Forecast Summary'!$C:$C, 'Analysis-School'!L$4,'Forecast Summary'!$D:$D, 'Analysis-School'!L$2)</f>
        <v>11</v>
      </c>
      <c r="M203" s="398">
        <f t="shared" si="80"/>
        <v>1.2000000000000002</v>
      </c>
      <c r="O203" s="395" t="s">
        <v>1903</v>
      </c>
      <c r="P203" s="396">
        <f>SUMIFS('Forecast Summary'!$BZ:$BZ,'Forecast Summary'!$A:$A, 'Analysis-School'!$A203,'Forecast Summary'!$C:$C, 'Analysis-School'!P$4,'Forecast Summary'!$D:$D, 'Analysis-School'!P$2)</f>
        <v>24</v>
      </c>
      <c r="Q203" s="396">
        <f>SUMIFS('Forecast Summary'!$BZ:$BZ,'Forecast Summary'!$A:$A, 'Analysis-School'!$A203,'Forecast Summary'!$C:$C, 'Analysis-School'!Q$4,'Forecast Summary'!$D:$D, 'Analysis-School'!Q$2)</f>
        <v>36</v>
      </c>
      <c r="R203" s="396">
        <f>SUMIFS('Forecast Summary'!$BZ:$BZ,'Forecast Summary'!$A:$A, 'Analysis-School'!$A203,'Forecast Summary'!$C:$C, 'Analysis-School'!R$4,'Forecast Summary'!$D:$D, 'Analysis-School'!R$2)</f>
        <v>16</v>
      </c>
      <c r="S203" s="396">
        <f>SUMIFS('Forecast Summary'!$BZ:$BZ,'Forecast Summary'!$A:$A, 'Analysis-School'!$A203,'Forecast Summary'!$C:$C, 'Analysis-School'!S$4,'Forecast Summary'!$D:$D, 'Analysis-School'!S$2)</f>
        <v>31</v>
      </c>
      <c r="T203" s="396">
        <f>SUMIFS('Forecast Summary'!$BZ:$BZ,'Forecast Summary'!$A:$A, 'Analysis-School'!$A203,'Forecast Summary'!$C:$C, 'Analysis-School'!T$4,'Forecast Summary'!$D:$D, 'Analysis-School'!T$2)</f>
        <v>44</v>
      </c>
      <c r="U203" s="396">
        <f>SUMIFS('Forecast Summary'!$BZ:$BZ,'Forecast Summary'!$A:$A, 'Analysis-School'!$A203,'Forecast Summary'!$C:$C, 'Analysis-School'!U$4,'Forecast Summary'!$D:$D, 'Analysis-School'!U$2)</f>
        <v>30</v>
      </c>
      <c r="V203" s="396">
        <v>33</v>
      </c>
      <c r="W203" s="396">
        <f>SUMIFS('Forecast Summary'!$BZ:$BZ,'Forecast Summary'!$A:$A, 'Analysis-School'!$A203,'Forecast Summary'!$C:$C, 'Analysis-School'!W$4,'Forecast Summary'!$D:$D, 'Analysis-School'!W$2)</f>
        <v>24</v>
      </c>
      <c r="X203" s="396">
        <v>36.300000000000004</v>
      </c>
      <c r="Y203" s="397">
        <f>SUMIFS('Forecast Summary'!$BZ:$BZ,'Forecast Summary'!$A:$A, 'Analysis-School'!$A203,'Forecast Summary'!$C:$C, 'Analysis-School'!Y$4,'Forecast Summary'!$D:$D, 'Analysis-School'!Y$2)</f>
        <v>26.400000000000002</v>
      </c>
      <c r="Z203" s="398">
        <f t="shared" si="81"/>
        <v>-0.11999999999999988</v>
      </c>
      <c r="AB203" s="395" t="s">
        <v>1903</v>
      </c>
      <c r="AC203" s="396">
        <f>SUMIFS('Forecast Summary'!$CA:$CA,'Forecast Summary'!$A:$A, 'Analysis-School'!$A203,'Forecast Summary'!$C:$C, 'Analysis-School'!AC$4,'Forecast Summary'!$D:$D, 'Analysis-School'!AC$2)</f>
        <v>0</v>
      </c>
      <c r="AD203" s="396">
        <f>SUMIFS('Forecast Summary'!$CA:$CA,'Forecast Summary'!$A:$A, 'Analysis-School'!$A203,'Forecast Summary'!$C:$C, 'Analysis-School'!AD$4,'Forecast Summary'!$D:$D, 'Analysis-School'!AD$2)</f>
        <v>0</v>
      </c>
      <c r="AE203" s="396">
        <f>SUMIFS('Forecast Summary'!$CA:$CA,'Forecast Summary'!$A:$A, 'Analysis-School'!$A203,'Forecast Summary'!$C:$C, 'Analysis-School'!AE$4,'Forecast Summary'!$D:$D, 'Analysis-School'!AE$2)</f>
        <v>0</v>
      </c>
      <c r="AF203" s="396">
        <f>SUMIFS('Forecast Summary'!$CA:$CA,'Forecast Summary'!$A:$A, 'Analysis-School'!$A203,'Forecast Summary'!$C:$C, 'Analysis-School'!AF$4,'Forecast Summary'!$D:$D, 'Analysis-School'!AF$2)</f>
        <v>0</v>
      </c>
      <c r="AG203" s="396">
        <f>SUMIFS('Forecast Summary'!$CA:$CA,'Forecast Summary'!$A:$A, 'Analysis-School'!$A203,'Forecast Summary'!$C:$C, 'Analysis-School'!AG$4,'Forecast Summary'!$D:$D, 'Analysis-School'!AG$2)</f>
        <v>0</v>
      </c>
      <c r="AH203" s="396">
        <f>SUMIFS('Forecast Summary'!$CA:$CA,'Forecast Summary'!$A:$A, 'Analysis-School'!$A203,'Forecast Summary'!$C:$C, 'Analysis-School'!AH$4,'Forecast Summary'!$D:$D, 'Analysis-School'!AH$2)</f>
        <v>0</v>
      </c>
      <c r="AI203" s="396">
        <v>0</v>
      </c>
      <c r="AJ203" s="396">
        <f>SUMIFS('Forecast Summary'!$CA:$CA,'Forecast Summary'!$A:$A, 'Analysis-School'!$A203,'Forecast Summary'!$C:$C, 'Analysis-School'!AJ$4,'Forecast Summary'!$D:$D, 'Analysis-School'!AJ$2)</f>
        <v>0</v>
      </c>
      <c r="AK203" s="396">
        <v>0</v>
      </c>
      <c r="AL203" s="397">
        <f>SUMIFS('Forecast Summary'!$CA:$CA,'Forecast Summary'!$A:$A, 'Analysis-School'!$A203,'Forecast Summary'!$C:$C, 'Analysis-School'!AL$4,'Forecast Summary'!$D:$D, 'Analysis-School'!AL$2)</f>
        <v>0</v>
      </c>
      <c r="AM203" s="398" t="str">
        <f t="shared" si="83"/>
        <v>NA</v>
      </c>
    </row>
    <row r="204" spans="1:39">
      <c r="A204" s="115" t="s">
        <v>115</v>
      </c>
      <c r="B204" s="390" t="s">
        <v>1904</v>
      </c>
      <c r="C204" s="391">
        <f>SUMIFS('Forecast Summary'!$BY:$BY,'Forecast Summary'!$A:$A, 'Analysis-School'!$A204,'Forecast Summary'!$C:$C, 'Analysis-School'!C$4,'Forecast Summary'!$D:$D, 'Analysis-School'!C$2)</f>
        <v>3</v>
      </c>
      <c r="D204" s="391">
        <f>SUMIFS('Forecast Summary'!$BY:$BY,'Forecast Summary'!$A:$A, 'Analysis-School'!$A204,'Forecast Summary'!$C:$C, 'Analysis-School'!D$4,'Forecast Summary'!$D:$D, 'Analysis-School'!D$2)</f>
        <v>1</v>
      </c>
      <c r="E204" s="391">
        <f>SUMIFS('Forecast Summary'!$BY:$BY,'Forecast Summary'!$A:$A, 'Analysis-School'!$A204,'Forecast Summary'!$C:$C, 'Analysis-School'!E$4,'Forecast Summary'!$D:$D, 'Analysis-School'!E$2)</f>
        <v>3</v>
      </c>
      <c r="F204" s="391">
        <f>SUMIFS('Forecast Summary'!$BY:$BY,'Forecast Summary'!$A:$A, 'Analysis-School'!$A204,'Forecast Summary'!$C:$C, 'Analysis-School'!F$4,'Forecast Summary'!$D:$D, 'Analysis-School'!F$2)</f>
        <v>5</v>
      </c>
      <c r="G204" s="391">
        <f>SUMIFS('Forecast Summary'!$BY:$BY,'Forecast Summary'!$A:$A, 'Analysis-School'!$A204,'Forecast Summary'!$C:$C, 'Analysis-School'!G$4,'Forecast Summary'!$D:$D, 'Analysis-School'!G$2)</f>
        <v>2</v>
      </c>
      <c r="H204" s="391">
        <f>SUMIFS('Forecast Summary'!$BY:$BY,'Forecast Summary'!$A:$A, 'Analysis-School'!$A204,'Forecast Summary'!$C:$C, 'Analysis-School'!H$4,'Forecast Summary'!$D:$D, 'Analysis-School'!H$2)</f>
        <v>4</v>
      </c>
      <c r="I204" s="391">
        <v>3.840146790678487</v>
      </c>
      <c r="J204" s="391">
        <f>SUMIFS('Forecast Summary'!$BY:$BY,'Forecast Summary'!$A:$A, 'Analysis-School'!$A204,'Forecast Summary'!$C:$C, 'Analysis-School'!J$4,'Forecast Summary'!$D:$D, 'Analysis-School'!J$2)</f>
        <v>2</v>
      </c>
      <c r="K204" s="391">
        <v>3.9647966976168885</v>
      </c>
      <c r="L204" s="392">
        <f>SUMIFS('Forecast Summary'!$BY:$BY,'Forecast Summary'!$A:$A, 'Analysis-School'!$A204,'Forecast Summary'!$C:$C, 'Analysis-School'!L$4,'Forecast Summary'!$D:$D, 'Analysis-School'!L$2)</f>
        <v>2.2000000000000002</v>
      </c>
      <c r="M204" s="393">
        <f t="shared" si="80"/>
        <v>-0.44999999999999996</v>
      </c>
      <c r="O204" s="390" t="s">
        <v>1904</v>
      </c>
      <c r="P204" s="391">
        <f>SUMIFS('Forecast Summary'!$BZ:$BZ,'Forecast Summary'!$A:$A, 'Analysis-School'!$A204,'Forecast Summary'!$C:$C, 'Analysis-School'!P$4,'Forecast Summary'!$D:$D, 'Analysis-School'!P$2)</f>
        <v>11</v>
      </c>
      <c r="Q204" s="391">
        <f>SUMIFS('Forecast Summary'!$BZ:$BZ,'Forecast Summary'!$A:$A, 'Analysis-School'!$A204,'Forecast Summary'!$C:$C, 'Analysis-School'!Q$4,'Forecast Summary'!$D:$D, 'Analysis-School'!Q$2)</f>
        <v>10</v>
      </c>
      <c r="R204" s="391">
        <f>SUMIFS('Forecast Summary'!$BZ:$BZ,'Forecast Summary'!$A:$A, 'Analysis-School'!$A204,'Forecast Summary'!$C:$C, 'Analysis-School'!R$4,'Forecast Summary'!$D:$D, 'Analysis-School'!R$2)</f>
        <v>8</v>
      </c>
      <c r="S204" s="391">
        <f>SUMIFS('Forecast Summary'!$BZ:$BZ,'Forecast Summary'!$A:$A, 'Analysis-School'!$A204,'Forecast Summary'!$C:$C, 'Analysis-School'!S$4,'Forecast Summary'!$D:$D, 'Analysis-School'!S$2)</f>
        <v>15</v>
      </c>
      <c r="T204" s="391">
        <f>SUMIFS('Forecast Summary'!$BZ:$BZ,'Forecast Summary'!$A:$A, 'Analysis-School'!$A204,'Forecast Summary'!$C:$C, 'Analysis-School'!T$4,'Forecast Summary'!$D:$D, 'Analysis-School'!T$2)</f>
        <v>13</v>
      </c>
      <c r="U204" s="391">
        <f>SUMIFS('Forecast Summary'!$BZ:$BZ,'Forecast Summary'!$A:$A, 'Analysis-School'!$A204,'Forecast Summary'!$C:$C, 'Analysis-School'!U$4,'Forecast Summary'!$D:$D, 'Analysis-School'!U$2)</f>
        <v>5</v>
      </c>
      <c r="V204" s="391">
        <v>5.5</v>
      </c>
      <c r="W204" s="391">
        <f>SUMIFS('Forecast Summary'!$BZ:$BZ,'Forecast Summary'!$A:$A, 'Analysis-School'!$A204,'Forecast Summary'!$C:$C, 'Analysis-School'!W$4,'Forecast Summary'!$D:$D, 'Analysis-School'!W$2)</f>
        <v>8</v>
      </c>
      <c r="X204" s="391">
        <v>6.0500000000000007</v>
      </c>
      <c r="Y204" s="392">
        <f>SUMIFS('Forecast Summary'!$BZ:$BZ,'Forecast Summary'!$A:$A, 'Analysis-School'!$A204,'Forecast Summary'!$C:$C, 'Analysis-School'!Y$4,'Forecast Summary'!$D:$D, 'Analysis-School'!Y$2)</f>
        <v>8.8000000000000007</v>
      </c>
      <c r="Z204" s="393">
        <f t="shared" si="81"/>
        <v>0.76000000000000023</v>
      </c>
      <c r="AB204" s="390" t="s">
        <v>1904</v>
      </c>
      <c r="AC204" s="391">
        <f>SUMIFS('Forecast Summary'!$CA:$CA,'Forecast Summary'!$A:$A, 'Analysis-School'!$A204,'Forecast Summary'!$C:$C, 'Analysis-School'!AC$4,'Forecast Summary'!$D:$D, 'Analysis-School'!AC$2)</f>
        <v>0</v>
      </c>
      <c r="AD204" s="391">
        <f>SUMIFS('Forecast Summary'!$CA:$CA,'Forecast Summary'!$A:$A, 'Analysis-School'!$A204,'Forecast Summary'!$C:$C, 'Analysis-School'!AD$4,'Forecast Summary'!$D:$D, 'Analysis-School'!AD$2)</f>
        <v>0</v>
      </c>
      <c r="AE204" s="391">
        <f>SUMIFS('Forecast Summary'!$CA:$CA,'Forecast Summary'!$A:$A, 'Analysis-School'!$A204,'Forecast Summary'!$C:$C, 'Analysis-School'!AE$4,'Forecast Summary'!$D:$D, 'Analysis-School'!AE$2)</f>
        <v>0</v>
      </c>
      <c r="AF204" s="391">
        <f>SUMIFS('Forecast Summary'!$CA:$CA,'Forecast Summary'!$A:$A, 'Analysis-School'!$A204,'Forecast Summary'!$C:$C, 'Analysis-School'!AF$4,'Forecast Summary'!$D:$D, 'Analysis-School'!AF$2)</f>
        <v>0</v>
      </c>
      <c r="AG204" s="391">
        <f>SUMIFS('Forecast Summary'!$CA:$CA,'Forecast Summary'!$A:$A, 'Analysis-School'!$A204,'Forecast Summary'!$C:$C, 'Analysis-School'!AG$4,'Forecast Summary'!$D:$D, 'Analysis-School'!AG$2)</f>
        <v>0</v>
      </c>
      <c r="AH204" s="391">
        <f>SUMIFS('Forecast Summary'!$CA:$CA,'Forecast Summary'!$A:$A, 'Analysis-School'!$A204,'Forecast Summary'!$C:$C, 'Analysis-School'!AH$4,'Forecast Summary'!$D:$D, 'Analysis-School'!AH$2)</f>
        <v>0</v>
      </c>
      <c r="AI204" s="391">
        <v>0</v>
      </c>
      <c r="AJ204" s="391">
        <f>SUMIFS('Forecast Summary'!$CA:$CA,'Forecast Summary'!$A:$A, 'Analysis-School'!$A204,'Forecast Summary'!$C:$C, 'Analysis-School'!AJ$4,'Forecast Summary'!$D:$D, 'Analysis-School'!AJ$2)</f>
        <v>0</v>
      </c>
      <c r="AK204" s="391">
        <v>0</v>
      </c>
      <c r="AL204" s="392">
        <f>SUMIFS('Forecast Summary'!$CA:$CA,'Forecast Summary'!$A:$A, 'Analysis-School'!$A204,'Forecast Summary'!$C:$C, 'Analysis-School'!AL$4,'Forecast Summary'!$D:$D, 'Analysis-School'!AL$2)</f>
        <v>0</v>
      </c>
      <c r="AM204" s="393" t="str">
        <f t="shared" si="83"/>
        <v>NA</v>
      </c>
    </row>
    <row r="205" spans="1:39">
      <c r="A205" s="115" t="s">
        <v>117</v>
      </c>
      <c r="B205" s="395" t="s">
        <v>1937</v>
      </c>
      <c r="C205" s="396">
        <f>SUMIFS('Forecast Summary'!$BY:$BY,'Forecast Summary'!$A:$A, 'Analysis-School'!$A205,'Forecast Summary'!$C:$C, 'Analysis-School'!C$4,'Forecast Summary'!$D:$D, 'Analysis-School'!C$2)</f>
        <v>71</v>
      </c>
      <c r="D205" s="396">
        <f>SUMIFS('Forecast Summary'!$BY:$BY,'Forecast Summary'!$A:$A, 'Analysis-School'!$A205,'Forecast Summary'!$C:$C, 'Analysis-School'!D$4,'Forecast Summary'!$D:$D, 'Analysis-School'!D$2)</f>
        <v>83</v>
      </c>
      <c r="E205" s="396">
        <f>SUMIFS('Forecast Summary'!$BY:$BY,'Forecast Summary'!$A:$A, 'Analysis-School'!$A205,'Forecast Summary'!$C:$C, 'Analysis-School'!E$4,'Forecast Summary'!$D:$D, 'Analysis-School'!E$2)</f>
        <v>62</v>
      </c>
      <c r="F205" s="396">
        <f>SUMIFS('Forecast Summary'!$BY:$BY,'Forecast Summary'!$A:$A, 'Analysis-School'!$A205,'Forecast Summary'!$C:$C, 'Analysis-School'!F$4,'Forecast Summary'!$D:$D, 'Analysis-School'!F$2)</f>
        <v>56</v>
      </c>
      <c r="G205" s="396">
        <f>SUMIFS('Forecast Summary'!$BY:$BY,'Forecast Summary'!$A:$A, 'Analysis-School'!$A205,'Forecast Summary'!$C:$C, 'Analysis-School'!G$4,'Forecast Summary'!$D:$D, 'Analysis-School'!G$2)</f>
        <v>92</v>
      </c>
      <c r="H205" s="396">
        <f>SUMIFS('Forecast Summary'!$BY:$BY,'Forecast Summary'!$A:$A, 'Analysis-School'!$A205,'Forecast Summary'!$C:$C, 'Analysis-School'!H$4,'Forecast Summary'!$D:$D, 'Analysis-School'!H$2)</f>
        <v>88</v>
      </c>
      <c r="I205" s="396">
        <v>91.124257726299035</v>
      </c>
      <c r="J205" s="396">
        <f>SUMIFS('Forecast Summary'!$BY:$BY,'Forecast Summary'!$A:$A, 'Analysis-School'!$A205,'Forecast Summary'!$C:$C, 'Analysis-School'!J$4,'Forecast Summary'!$D:$D, 'Analysis-School'!J$2)</f>
        <v>70</v>
      </c>
      <c r="K205" s="396">
        <v>94.475322375258656</v>
      </c>
      <c r="L205" s="397">
        <f>SUMIFS('Forecast Summary'!$BY:$BY,'Forecast Summary'!$A:$A, 'Analysis-School'!$A205,'Forecast Summary'!$C:$C, 'Analysis-School'!L$4,'Forecast Summary'!$D:$D, 'Analysis-School'!L$2)</f>
        <v>75</v>
      </c>
      <c r="M205" s="398">
        <f t="shared" si="80"/>
        <v>-0.14772727272727271</v>
      </c>
      <c r="O205" s="395" t="s">
        <v>1937</v>
      </c>
      <c r="P205" s="396">
        <f>SUMIFS('Forecast Summary'!$BZ:$BZ,'Forecast Summary'!$A:$A, 'Analysis-School'!$A205,'Forecast Summary'!$C:$C, 'Analysis-School'!P$4,'Forecast Summary'!$D:$D, 'Analysis-School'!P$2)</f>
        <v>385</v>
      </c>
      <c r="Q205" s="396">
        <f>SUMIFS('Forecast Summary'!$BZ:$BZ,'Forecast Summary'!$A:$A, 'Analysis-School'!$A205,'Forecast Summary'!$C:$C, 'Analysis-School'!Q$4,'Forecast Summary'!$D:$D, 'Analysis-School'!Q$2)</f>
        <v>410</v>
      </c>
      <c r="R205" s="396">
        <f>SUMIFS('Forecast Summary'!$BZ:$BZ,'Forecast Summary'!$A:$A, 'Analysis-School'!$A205,'Forecast Summary'!$C:$C, 'Analysis-School'!R$4,'Forecast Summary'!$D:$D, 'Analysis-School'!R$2)</f>
        <v>400</v>
      </c>
      <c r="S205" s="396">
        <f>SUMIFS('Forecast Summary'!$BZ:$BZ,'Forecast Summary'!$A:$A, 'Analysis-School'!$A205,'Forecast Summary'!$C:$C, 'Analysis-School'!S$4,'Forecast Summary'!$D:$D, 'Analysis-School'!S$2)</f>
        <v>444</v>
      </c>
      <c r="T205" s="396">
        <f>SUMIFS('Forecast Summary'!$BZ:$BZ,'Forecast Summary'!$A:$A, 'Analysis-School'!$A205,'Forecast Summary'!$C:$C, 'Analysis-School'!T$4,'Forecast Summary'!$D:$D, 'Analysis-School'!T$2)</f>
        <v>493</v>
      </c>
      <c r="U205" s="396">
        <f>SUMIFS('Forecast Summary'!$BZ:$BZ,'Forecast Summary'!$A:$A, 'Analysis-School'!$A205,'Forecast Summary'!$C:$C, 'Analysis-School'!U$4,'Forecast Summary'!$D:$D, 'Analysis-School'!U$2)</f>
        <v>464</v>
      </c>
      <c r="V205" s="396">
        <v>503.8333316353648</v>
      </c>
      <c r="W205" s="396">
        <f>SUMIFS('Forecast Summary'!$BZ:$BZ,'Forecast Summary'!$A:$A, 'Analysis-School'!$A205,'Forecast Summary'!$C:$C, 'Analysis-School'!W$4,'Forecast Summary'!$D:$D, 'Analysis-School'!W$2)</f>
        <v>505</v>
      </c>
      <c r="X205" s="396">
        <v>523.63752690666911</v>
      </c>
      <c r="Y205" s="397">
        <f>SUMIFS('Forecast Summary'!$BZ:$BZ,'Forecast Summary'!$A:$A, 'Analysis-School'!$A205,'Forecast Summary'!$C:$C, 'Analysis-School'!Y$4,'Forecast Summary'!$D:$D, 'Analysis-School'!Y$2)</f>
        <v>503</v>
      </c>
      <c r="Z205" s="398">
        <f t="shared" si="81"/>
        <v>8.405172413793105E-2</v>
      </c>
      <c r="AB205" s="395" t="s">
        <v>1937</v>
      </c>
      <c r="AC205" s="396">
        <f>SUMIFS('Forecast Summary'!$CA:$CA,'Forecast Summary'!$A:$A, 'Analysis-School'!$A205,'Forecast Summary'!$C:$C, 'Analysis-School'!AC$4,'Forecast Summary'!$D:$D, 'Analysis-School'!AC$2)</f>
        <v>0</v>
      </c>
      <c r="AD205" s="396">
        <f>SUMIFS('Forecast Summary'!$CA:$CA,'Forecast Summary'!$A:$A, 'Analysis-School'!$A205,'Forecast Summary'!$C:$C, 'Analysis-School'!AD$4,'Forecast Summary'!$D:$D, 'Analysis-School'!AD$2)</f>
        <v>0</v>
      </c>
      <c r="AE205" s="396">
        <f>SUMIFS('Forecast Summary'!$CA:$CA,'Forecast Summary'!$A:$A, 'Analysis-School'!$A205,'Forecast Summary'!$C:$C, 'Analysis-School'!AE$4,'Forecast Summary'!$D:$D, 'Analysis-School'!AE$2)</f>
        <v>0</v>
      </c>
      <c r="AF205" s="396">
        <f>SUMIFS('Forecast Summary'!$CA:$CA,'Forecast Summary'!$A:$A, 'Analysis-School'!$A205,'Forecast Summary'!$C:$C, 'Analysis-School'!AF$4,'Forecast Summary'!$D:$D, 'Analysis-School'!AF$2)</f>
        <v>0</v>
      </c>
      <c r="AG205" s="396">
        <f>SUMIFS('Forecast Summary'!$CA:$CA,'Forecast Summary'!$A:$A, 'Analysis-School'!$A205,'Forecast Summary'!$C:$C, 'Analysis-School'!AG$4,'Forecast Summary'!$D:$D, 'Analysis-School'!AG$2)</f>
        <v>0</v>
      </c>
      <c r="AH205" s="396">
        <f>SUMIFS('Forecast Summary'!$CA:$CA,'Forecast Summary'!$A:$A, 'Analysis-School'!$A205,'Forecast Summary'!$C:$C, 'Analysis-School'!AH$4,'Forecast Summary'!$D:$D, 'Analysis-School'!AH$2)</f>
        <v>0</v>
      </c>
      <c r="AI205" s="396">
        <v>0</v>
      </c>
      <c r="AJ205" s="396">
        <f>SUMIFS('Forecast Summary'!$CA:$CA,'Forecast Summary'!$A:$A, 'Analysis-School'!$A205,'Forecast Summary'!$C:$C, 'Analysis-School'!AJ$4,'Forecast Summary'!$D:$D, 'Analysis-School'!AJ$2)</f>
        <v>0</v>
      </c>
      <c r="AK205" s="396">
        <v>0</v>
      </c>
      <c r="AL205" s="397">
        <f>SUMIFS('Forecast Summary'!$CA:$CA,'Forecast Summary'!$A:$A, 'Analysis-School'!$A205,'Forecast Summary'!$C:$C, 'Analysis-School'!AL$4,'Forecast Summary'!$D:$D, 'Analysis-School'!AL$2)</f>
        <v>0</v>
      </c>
      <c r="AM205" s="398" t="str">
        <f t="shared" si="83"/>
        <v>NA</v>
      </c>
    </row>
    <row r="206" spans="1:39">
      <c r="A206" s="115" t="s">
        <v>119</v>
      </c>
      <c r="B206" s="390" t="s">
        <v>1905</v>
      </c>
      <c r="C206" s="391">
        <f>SUMIFS('Forecast Summary'!$BY:$BY,'Forecast Summary'!$A:$A, 'Analysis-School'!$A206,'Forecast Summary'!$C:$C, 'Analysis-School'!C$4,'Forecast Summary'!$D:$D, 'Analysis-School'!C$2)</f>
        <v>11</v>
      </c>
      <c r="D206" s="391">
        <f>SUMIFS('Forecast Summary'!$BY:$BY,'Forecast Summary'!$A:$A, 'Analysis-School'!$A206,'Forecast Summary'!$C:$C, 'Analysis-School'!D$4,'Forecast Summary'!$D:$D, 'Analysis-School'!D$2)</f>
        <v>13</v>
      </c>
      <c r="E206" s="391">
        <f>SUMIFS('Forecast Summary'!$BY:$BY,'Forecast Summary'!$A:$A, 'Analysis-School'!$A206,'Forecast Summary'!$C:$C, 'Analysis-School'!E$4,'Forecast Summary'!$D:$D, 'Analysis-School'!E$2)</f>
        <v>9</v>
      </c>
      <c r="F206" s="391">
        <f>SUMIFS('Forecast Summary'!$BY:$BY,'Forecast Summary'!$A:$A, 'Analysis-School'!$A206,'Forecast Summary'!$C:$C, 'Analysis-School'!F$4,'Forecast Summary'!$D:$D, 'Analysis-School'!F$2)</f>
        <v>33</v>
      </c>
      <c r="G206" s="391">
        <f>SUMIFS('Forecast Summary'!$BY:$BY,'Forecast Summary'!$A:$A, 'Analysis-School'!$A206,'Forecast Summary'!$C:$C, 'Analysis-School'!G$4,'Forecast Summary'!$D:$D, 'Analysis-School'!G$2)</f>
        <v>32</v>
      </c>
      <c r="H206" s="391">
        <f>SUMIFS('Forecast Summary'!$BY:$BY,'Forecast Summary'!$A:$A, 'Analysis-School'!$A206,'Forecast Summary'!$C:$C, 'Analysis-School'!H$4,'Forecast Summary'!$D:$D, 'Analysis-School'!H$2)</f>
        <v>25</v>
      </c>
      <c r="I206" s="391">
        <v>27.500000000000004</v>
      </c>
      <c r="J206" s="391">
        <f>SUMIFS('Forecast Summary'!$BY:$BY,'Forecast Summary'!$A:$A, 'Analysis-School'!$A206,'Forecast Summary'!$C:$C, 'Analysis-School'!J$4,'Forecast Summary'!$D:$D, 'Analysis-School'!J$2)</f>
        <v>16</v>
      </c>
      <c r="K206" s="391">
        <v>30.250000000000007</v>
      </c>
      <c r="L206" s="392">
        <f>SUMIFS('Forecast Summary'!$BY:$BY,'Forecast Summary'!$A:$A, 'Analysis-School'!$A206,'Forecast Summary'!$C:$C, 'Analysis-School'!L$4,'Forecast Summary'!$D:$D, 'Analysis-School'!L$2)</f>
        <v>17.600000000000001</v>
      </c>
      <c r="M206" s="393">
        <f t="shared" si="80"/>
        <v>-0.29599999999999993</v>
      </c>
      <c r="O206" s="390" t="s">
        <v>1905</v>
      </c>
      <c r="P206" s="391">
        <f>SUMIFS('Forecast Summary'!$BZ:$BZ,'Forecast Summary'!$A:$A, 'Analysis-School'!$A206,'Forecast Summary'!$C:$C, 'Analysis-School'!P$4,'Forecast Summary'!$D:$D, 'Analysis-School'!P$2)</f>
        <v>41</v>
      </c>
      <c r="Q206" s="391">
        <f>SUMIFS('Forecast Summary'!$BZ:$BZ,'Forecast Summary'!$A:$A, 'Analysis-School'!$A206,'Forecast Summary'!$C:$C, 'Analysis-School'!Q$4,'Forecast Summary'!$D:$D, 'Analysis-School'!Q$2)</f>
        <v>29</v>
      </c>
      <c r="R206" s="391">
        <f>SUMIFS('Forecast Summary'!$BZ:$BZ,'Forecast Summary'!$A:$A, 'Analysis-School'!$A206,'Forecast Summary'!$C:$C, 'Analysis-School'!R$4,'Forecast Summary'!$D:$D, 'Analysis-School'!R$2)</f>
        <v>60</v>
      </c>
      <c r="S206" s="391">
        <f>SUMIFS('Forecast Summary'!$BZ:$BZ,'Forecast Summary'!$A:$A, 'Analysis-School'!$A206,'Forecast Summary'!$C:$C, 'Analysis-School'!S$4,'Forecast Summary'!$D:$D, 'Analysis-School'!S$2)</f>
        <v>56</v>
      </c>
      <c r="T206" s="391">
        <f>SUMIFS('Forecast Summary'!$BZ:$BZ,'Forecast Summary'!$A:$A, 'Analysis-School'!$A206,'Forecast Summary'!$C:$C, 'Analysis-School'!T$4,'Forecast Summary'!$D:$D, 'Analysis-School'!T$2)</f>
        <v>75</v>
      </c>
      <c r="U206" s="391">
        <f>SUMIFS('Forecast Summary'!$BZ:$BZ,'Forecast Summary'!$A:$A, 'Analysis-School'!$A206,'Forecast Summary'!$C:$C, 'Analysis-School'!U$4,'Forecast Summary'!$D:$D, 'Analysis-School'!U$2)</f>
        <v>83</v>
      </c>
      <c r="V206" s="391">
        <v>91.300000000000011</v>
      </c>
      <c r="W206" s="391">
        <f>SUMIFS('Forecast Summary'!$BZ:$BZ,'Forecast Summary'!$A:$A, 'Analysis-School'!$A206,'Forecast Summary'!$C:$C, 'Analysis-School'!W$4,'Forecast Summary'!$D:$D, 'Analysis-School'!W$2)</f>
        <v>62</v>
      </c>
      <c r="X206" s="391">
        <v>100.43000000000002</v>
      </c>
      <c r="Y206" s="392">
        <f>SUMIFS('Forecast Summary'!$BZ:$BZ,'Forecast Summary'!$A:$A, 'Analysis-School'!$A206,'Forecast Summary'!$C:$C, 'Analysis-School'!Y$4,'Forecast Summary'!$D:$D, 'Analysis-School'!Y$2)</f>
        <v>67</v>
      </c>
      <c r="Z206" s="393">
        <f t="shared" si="81"/>
        <v>-0.19277108433734935</v>
      </c>
      <c r="AB206" s="390" t="s">
        <v>1905</v>
      </c>
      <c r="AC206" s="391">
        <f>SUMIFS('Forecast Summary'!$CA:$CA,'Forecast Summary'!$A:$A, 'Analysis-School'!$A206,'Forecast Summary'!$C:$C, 'Analysis-School'!AC$4,'Forecast Summary'!$D:$D, 'Analysis-School'!AC$2)</f>
        <v>0</v>
      </c>
      <c r="AD206" s="391">
        <f>SUMIFS('Forecast Summary'!$CA:$CA,'Forecast Summary'!$A:$A, 'Analysis-School'!$A206,'Forecast Summary'!$C:$C, 'Analysis-School'!AD$4,'Forecast Summary'!$D:$D, 'Analysis-School'!AD$2)</f>
        <v>0</v>
      </c>
      <c r="AE206" s="391">
        <f>SUMIFS('Forecast Summary'!$CA:$CA,'Forecast Summary'!$A:$A, 'Analysis-School'!$A206,'Forecast Summary'!$C:$C, 'Analysis-School'!AE$4,'Forecast Summary'!$D:$D, 'Analysis-School'!AE$2)</f>
        <v>0</v>
      </c>
      <c r="AF206" s="391">
        <f>SUMIFS('Forecast Summary'!$CA:$CA,'Forecast Summary'!$A:$A, 'Analysis-School'!$A206,'Forecast Summary'!$C:$C, 'Analysis-School'!AF$4,'Forecast Summary'!$D:$D, 'Analysis-School'!AF$2)</f>
        <v>0</v>
      </c>
      <c r="AG206" s="391">
        <f>SUMIFS('Forecast Summary'!$CA:$CA,'Forecast Summary'!$A:$A, 'Analysis-School'!$A206,'Forecast Summary'!$C:$C, 'Analysis-School'!AG$4,'Forecast Summary'!$D:$D, 'Analysis-School'!AG$2)</f>
        <v>0</v>
      </c>
      <c r="AH206" s="391">
        <f>SUMIFS('Forecast Summary'!$CA:$CA,'Forecast Summary'!$A:$A, 'Analysis-School'!$A206,'Forecast Summary'!$C:$C, 'Analysis-School'!AH$4,'Forecast Summary'!$D:$D, 'Analysis-School'!AH$2)</f>
        <v>0</v>
      </c>
      <c r="AI206" s="391">
        <v>0</v>
      </c>
      <c r="AJ206" s="391">
        <f>SUMIFS('Forecast Summary'!$CA:$CA,'Forecast Summary'!$A:$A, 'Analysis-School'!$A206,'Forecast Summary'!$C:$C, 'Analysis-School'!AJ$4,'Forecast Summary'!$D:$D, 'Analysis-School'!AJ$2)</f>
        <v>0</v>
      </c>
      <c r="AK206" s="391">
        <v>0</v>
      </c>
      <c r="AL206" s="392">
        <f>SUMIFS('Forecast Summary'!$CA:$CA,'Forecast Summary'!$A:$A, 'Analysis-School'!$A206,'Forecast Summary'!$C:$C, 'Analysis-School'!AL$4,'Forecast Summary'!$D:$D, 'Analysis-School'!AL$2)</f>
        <v>0</v>
      </c>
      <c r="AM206" s="393" t="str">
        <f t="shared" si="83"/>
        <v>NA</v>
      </c>
    </row>
    <row r="207" spans="1:39">
      <c r="A207" s="115" t="s">
        <v>121</v>
      </c>
      <c r="B207" s="395" t="s">
        <v>1938</v>
      </c>
      <c r="C207" s="396">
        <f>SUMIFS('Forecast Summary'!$BY:$BY,'Forecast Summary'!$A:$A, 'Analysis-School'!$A207,'Forecast Summary'!$C:$C, 'Analysis-School'!C$4,'Forecast Summary'!$D:$D, 'Analysis-School'!C$2)</f>
        <v>21</v>
      </c>
      <c r="D207" s="396">
        <f>SUMIFS('Forecast Summary'!$BY:$BY,'Forecast Summary'!$A:$A, 'Analysis-School'!$A207,'Forecast Summary'!$C:$C, 'Analysis-School'!D$4,'Forecast Summary'!$D:$D, 'Analysis-School'!D$2)</f>
        <v>11</v>
      </c>
      <c r="E207" s="396">
        <f>SUMIFS('Forecast Summary'!$BY:$BY,'Forecast Summary'!$A:$A, 'Analysis-School'!$A207,'Forecast Summary'!$C:$C, 'Analysis-School'!E$4,'Forecast Summary'!$D:$D, 'Analysis-School'!E$2)</f>
        <v>13</v>
      </c>
      <c r="F207" s="396">
        <f>SUMIFS('Forecast Summary'!$BY:$BY,'Forecast Summary'!$A:$A, 'Analysis-School'!$A207,'Forecast Summary'!$C:$C, 'Analysis-School'!F$4,'Forecast Summary'!$D:$D, 'Analysis-School'!F$2)</f>
        <v>22</v>
      </c>
      <c r="G207" s="396">
        <f>SUMIFS('Forecast Summary'!$BY:$BY,'Forecast Summary'!$A:$A, 'Analysis-School'!$A207,'Forecast Summary'!$C:$C, 'Analysis-School'!G$4,'Forecast Summary'!$D:$D, 'Analysis-School'!G$2)</f>
        <v>25</v>
      </c>
      <c r="H207" s="396">
        <f>SUMIFS('Forecast Summary'!$BY:$BY,'Forecast Summary'!$A:$A, 'Analysis-School'!$A207,'Forecast Summary'!$C:$C, 'Analysis-School'!H$4,'Forecast Summary'!$D:$D, 'Analysis-School'!H$2)</f>
        <v>21</v>
      </c>
      <c r="I207" s="396">
        <v>23.1</v>
      </c>
      <c r="J207" s="396">
        <f>SUMIFS('Forecast Summary'!$BY:$BY,'Forecast Summary'!$A:$A, 'Analysis-School'!$A207,'Forecast Summary'!$C:$C, 'Analysis-School'!J$4,'Forecast Summary'!$D:$D, 'Analysis-School'!J$2)</f>
        <v>29</v>
      </c>
      <c r="K207" s="396">
        <v>25.410000000000004</v>
      </c>
      <c r="L207" s="397">
        <f>SUMIFS('Forecast Summary'!$BY:$BY,'Forecast Summary'!$A:$A, 'Analysis-School'!$A207,'Forecast Summary'!$C:$C, 'Analysis-School'!L$4,'Forecast Summary'!$D:$D, 'Analysis-School'!L$2)</f>
        <v>27.549999999999997</v>
      </c>
      <c r="M207" s="398">
        <f t="shared" si="80"/>
        <v>0.31190476190476168</v>
      </c>
      <c r="O207" s="395" t="s">
        <v>1938</v>
      </c>
      <c r="P207" s="396">
        <f>SUMIFS('Forecast Summary'!$BZ:$BZ,'Forecast Summary'!$A:$A, 'Analysis-School'!$A207,'Forecast Summary'!$C:$C, 'Analysis-School'!P$4,'Forecast Summary'!$D:$D, 'Analysis-School'!P$2)</f>
        <v>62</v>
      </c>
      <c r="Q207" s="396">
        <f>SUMIFS('Forecast Summary'!$BZ:$BZ,'Forecast Summary'!$A:$A, 'Analysis-School'!$A207,'Forecast Summary'!$C:$C, 'Analysis-School'!Q$4,'Forecast Summary'!$D:$D, 'Analysis-School'!Q$2)</f>
        <v>76</v>
      </c>
      <c r="R207" s="396">
        <f>SUMIFS('Forecast Summary'!$BZ:$BZ,'Forecast Summary'!$A:$A, 'Analysis-School'!$A207,'Forecast Summary'!$C:$C, 'Analysis-School'!R$4,'Forecast Summary'!$D:$D, 'Analysis-School'!R$2)</f>
        <v>73</v>
      </c>
      <c r="S207" s="396">
        <f>SUMIFS('Forecast Summary'!$BZ:$BZ,'Forecast Summary'!$A:$A, 'Analysis-School'!$A207,'Forecast Summary'!$C:$C, 'Analysis-School'!S$4,'Forecast Summary'!$D:$D, 'Analysis-School'!S$2)</f>
        <v>64</v>
      </c>
      <c r="T207" s="396">
        <f>SUMIFS('Forecast Summary'!$BZ:$BZ,'Forecast Summary'!$A:$A, 'Analysis-School'!$A207,'Forecast Summary'!$C:$C, 'Analysis-School'!T$4,'Forecast Summary'!$D:$D, 'Analysis-School'!T$2)</f>
        <v>86</v>
      </c>
      <c r="U207" s="396">
        <f>SUMIFS('Forecast Summary'!$BZ:$BZ,'Forecast Summary'!$A:$A, 'Analysis-School'!$A207,'Forecast Summary'!$C:$C, 'Analysis-School'!U$4,'Forecast Summary'!$D:$D, 'Analysis-School'!U$2)</f>
        <v>72</v>
      </c>
      <c r="V207" s="396">
        <v>76.482641213301207</v>
      </c>
      <c r="W207" s="396">
        <f>SUMIFS('Forecast Summary'!$BZ:$BZ,'Forecast Summary'!$A:$A, 'Analysis-School'!$A207,'Forecast Summary'!$C:$C, 'Analysis-School'!W$4,'Forecast Summary'!$D:$D, 'Analysis-School'!W$2)</f>
        <v>70</v>
      </c>
      <c r="X207" s="396">
        <v>77.987287309838365</v>
      </c>
      <c r="Y207" s="397">
        <f>SUMIFS('Forecast Summary'!$BZ:$BZ,'Forecast Summary'!$A:$A, 'Analysis-School'!$A207,'Forecast Summary'!$C:$C, 'Analysis-School'!Y$4,'Forecast Summary'!$D:$D, 'Analysis-School'!Y$2)</f>
        <v>72</v>
      </c>
      <c r="Z207" s="398">
        <f t="shared" si="81"/>
        <v>0</v>
      </c>
      <c r="AB207" s="395" t="s">
        <v>1938</v>
      </c>
      <c r="AC207" s="396">
        <f>SUMIFS('Forecast Summary'!$CA:$CA,'Forecast Summary'!$A:$A, 'Analysis-School'!$A207,'Forecast Summary'!$C:$C, 'Analysis-School'!AC$4,'Forecast Summary'!$D:$D, 'Analysis-School'!AC$2)</f>
        <v>5</v>
      </c>
      <c r="AD207" s="396">
        <f>SUMIFS('Forecast Summary'!$CA:$CA,'Forecast Summary'!$A:$A, 'Analysis-School'!$A207,'Forecast Summary'!$C:$C, 'Analysis-School'!AD$4,'Forecast Summary'!$D:$D, 'Analysis-School'!AD$2)</f>
        <v>10</v>
      </c>
      <c r="AE207" s="396">
        <f>SUMIFS('Forecast Summary'!$CA:$CA,'Forecast Summary'!$A:$A, 'Analysis-School'!$A207,'Forecast Summary'!$C:$C, 'Analysis-School'!AE$4,'Forecast Summary'!$D:$D, 'Analysis-School'!AE$2)</f>
        <v>12</v>
      </c>
      <c r="AF207" s="396">
        <f>SUMIFS('Forecast Summary'!$CA:$CA,'Forecast Summary'!$A:$A, 'Analysis-School'!$A207,'Forecast Summary'!$C:$C, 'Analysis-School'!AF$4,'Forecast Summary'!$D:$D, 'Analysis-School'!AF$2)</f>
        <v>8</v>
      </c>
      <c r="AG207" s="396">
        <f>SUMIFS('Forecast Summary'!$CA:$CA,'Forecast Summary'!$A:$A, 'Analysis-School'!$A207,'Forecast Summary'!$C:$C, 'Analysis-School'!AG$4,'Forecast Summary'!$D:$D, 'Analysis-School'!AG$2)</f>
        <v>9</v>
      </c>
      <c r="AH207" s="396">
        <f>SUMIFS('Forecast Summary'!$CA:$CA,'Forecast Summary'!$A:$A, 'Analysis-School'!$A207,'Forecast Summary'!$C:$C, 'Analysis-School'!AH$4,'Forecast Summary'!$D:$D, 'Analysis-School'!AH$2)</f>
        <v>19</v>
      </c>
      <c r="AI207" s="396">
        <v>18.05</v>
      </c>
      <c r="AJ207" s="396">
        <f>SUMIFS('Forecast Summary'!$CA:$CA,'Forecast Summary'!$A:$A, 'Analysis-School'!$A207,'Forecast Summary'!$C:$C, 'Analysis-School'!AJ$4,'Forecast Summary'!$D:$D, 'Analysis-School'!AJ$2)</f>
        <v>32</v>
      </c>
      <c r="AK207" s="396">
        <v>17.147500000000001</v>
      </c>
      <c r="AL207" s="397">
        <f>SUMIFS('Forecast Summary'!$CA:$CA,'Forecast Summary'!$A:$A, 'Analysis-School'!$A207,'Forecast Summary'!$C:$C, 'Analysis-School'!AL$4,'Forecast Summary'!$D:$D, 'Analysis-School'!AL$2)</f>
        <v>35.200000000000003</v>
      </c>
      <c r="AM207" s="398">
        <f t="shared" si="83"/>
        <v>0.85263157894736863</v>
      </c>
    </row>
    <row r="208" spans="1:39">
      <c r="A208" s="115" t="s">
        <v>123</v>
      </c>
      <c r="B208" s="390" t="s">
        <v>1973</v>
      </c>
      <c r="C208" s="391">
        <f>SUMIFS('Forecast Summary'!$BY:$BY,'Forecast Summary'!$A:$A, 'Analysis-School'!$A208,'Forecast Summary'!$C:$C, 'Analysis-School'!C$4,'Forecast Summary'!$D:$D, 'Analysis-School'!C$2)</f>
        <v>10</v>
      </c>
      <c r="D208" s="391">
        <f>SUMIFS('Forecast Summary'!$BY:$BY,'Forecast Summary'!$A:$A, 'Analysis-School'!$A208,'Forecast Summary'!$C:$C, 'Analysis-School'!D$4,'Forecast Summary'!$D:$D, 'Analysis-School'!D$2)</f>
        <v>9</v>
      </c>
      <c r="E208" s="391">
        <f>SUMIFS('Forecast Summary'!$BY:$BY,'Forecast Summary'!$A:$A, 'Analysis-School'!$A208,'Forecast Summary'!$C:$C, 'Analysis-School'!E$4,'Forecast Summary'!$D:$D, 'Analysis-School'!E$2)</f>
        <v>17</v>
      </c>
      <c r="F208" s="391">
        <f>SUMIFS('Forecast Summary'!$BY:$BY,'Forecast Summary'!$A:$A, 'Analysis-School'!$A208,'Forecast Summary'!$C:$C, 'Analysis-School'!F$4,'Forecast Summary'!$D:$D, 'Analysis-School'!F$2)</f>
        <v>24</v>
      </c>
      <c r="G208" s="391">
        <f>SUMIFS('Forecast Summary'!$BY:$BY,'Forecast Summary'!$A:$A, 'Analysis-School'!$A208,'Forecast Summary'!$C:$C, 'Analysis-School'!G$4,'Forecast Summary'!$D:$D, 'Analysis-School'!G$2)</f>
        <v>33</v>
      </c>
      <c r="H208" s="391">
        <f>SUMIFS('Forecast Summary'!$BY:$BY,'Forecast Summary'!$A:$A, 'Analysis-School'!$A208,'Forecast Summary'!$C:$C, 'Analysis-School'!H$4,'Forecast Summary'!$D:$D, 'Analysis-School'!H$2)</f>
        <v>21</v>
      </c>
      <c r="I208" s="391">
        <v>23.1</v>
      </c>
      <c r="J208" s="391">
        <f>SUMIFS('Forecast Summary'!$BY:$BY,'Forecast Summary'!$A:$A, 'Analysis-School'!$A208,'Forecast Summary'!$C:$C, 'Analysis-School'!J$4,'Forecast Summary'!$D:$D, 'Analysis-School'!J$2)</f>
        <v>32</v>
      </c>
      <c r="K208" s="391">
        <v>25.410000000000004</v>
      </c>
      <c r="L208" s="392">
        <f>SUMIFS('Forecast Summary'!$BY:$BY,'Forecast Summary'!$A:$A, 'Analysis-School'!$A208,'Forecast Summary'!$C:$C, 'Analysis-School'!L$4,'Forecast Summary'!$D:$D, 'Analysis-School'!L$2)</f>
        <v>34</v>
      </c>
      <c r="M208" s="393">
        <f t="shared" si="80"/>
        <v>0.61904761904761907</v>
      </c>
      <c r="O208" s="390" t="s">
        <v>1973</v>
      </c>
      <c r="P208" s="391">
        <f>SUMIFS('Forecast Summary'!$BZ:$BZ,'Forecast Summary'!$A:$A, 'Analysis-School'!$A208,'Forecast Summary'!$C:$C, 'Analysis-School'!P$4,'Forecast Summary'!$D:$D, 'Analysis-School'!P$2)</f>
        <v>19</v>
      </c>
      <c r="Q208" s="391">
        <f>SUMIFS('Forecast Summary'!$BZ:$BZ,'Forecast Summary'!$A:$A, 'Analysis-School'!$A208,'Forecast Summary'!$C:$C, 'Analysis-School'!Q$4,'Forecast Summary'!$D:$D, 'Analysis-School'!Q$2)</f>
        <v>7</v>
      </c>
      <c r="R208" s="391">
        <f>SUMIFS('Forecast Summary'!$BZ:$BZ,'Forecast Summary'!$A:$A, 'Analysis-School'!$A208,'Forecast Summary'!$C:$C, 'Analysis-School'!R$4,'Forecast Summary'!$D:$D, 'Analysis-School'!R$2)</f>
        <v>6</v>
      </c>
      <c r="S208" s="391">
        <f>SUMIFS('Forecast Summary'!$BZ:$BZ,'Forecast Summary'!$A:$A, 'Analysis-School'!$A208,'Forecast Summary'!$C:$C, 'Analysis-School'!S$4,'Forecast Summary'!$D:$D, 'Analysis-School'!S$2)</f>
        <v>10</v>
      </c>
      <c r="T208" s="391">
        <f>SUMIFS('Forecast Summary'!$BZ:$BZ,'Forecast Summary'!$A:$A, 'Analysis-School'!$A208,'Forecast Summary'!$C:$C, 'Analysis-School'!T$4,'Forecast Summary'!$D:$D, 'Analysis-School'!T$2)</f>
        <v>23</v>
      </c>
      <c r="U208" s="391">
        <f>SUMIFS('Forecast Summary'!$BZ:$BZ,'Forecast Summary'!$A:$A, 'Analysis-School'!$A208,'Forecast Summary'!$C:$C, 'Analysis-School'!U$4,'Forecast Summary'!$D:$D, 'Analysis-School'!U$2)</f>
        <v>18</v>
      </c>
      <c r="V208" s="391">
        <v>19.8</v>
      </c>
      <c r="W208" s="391">
        <f>SUMIFS('Forecast Summary'!$BZ:$BZ,'Forecast Summary'!$A:$A, 'Analysis-School'!$A208,'Forecast Summary'!$C:$C, 'Analysis-School'!W$4,'Forecast Summary'!$D:$D, 'Analysis-School'!W$2)</f>
        <v>28</v>
      </c>
      <c r="X208" s="391">
        <v>21.78</v>
      </c>
      <c r="Y208" s="392">
        <f>SUMIFS('Forecast Summary'!$BZ:$BZ,'Forecast Summary'!$A:$A, 'Analysis-School'!$A208,'Forecast Summary'!$C:$C, 'Analysis-School'!Y$4,'Forecast Summary'!$D:$D, 'Analysis-School'!Y$2)</f>
        <v>26.599999999999998</v>
      </c>
      <c r="Z208" s="393">
        <f t="shared" si="81"/>
        <v>0.47777777777777763</v>
      </c>
      <c r="AB208" s="390" t="s">
        <v>1973</v>
      </c>
      <c r="AC208" s="391">
        <f>SUMIFS('Forecast Summary'!$CA:$CA,'Forecast Summary'!$A:$A, 'Analysis-School'!$A208,'Forecast Summary'!$C:$C, 'Analysis-School'!AC$4,'Forecast Summary'!$D:$D, 'Analysis-School'!AC$2)</f>
        <v>0</v>
      </c>
      <c r="AD208" s="391">
        <f>SUMIFS('Forecast Summary'!$CA:$CA,'Forecast Summary'!$A:$A, 'Analysis-School'!$A208,'Forecast Summary'!$C:$C, 'Analysis-School'!AD$4,'Forecast Summary'!$D:$D, 'Analysis-School'!AD$2)</f>
        <v>0</v>
      </c>
      <c r="AE208" s="391">
        <f>SUMIFS('Forecast Summary'!$CA:$CA,'Forecast Summary'!$A:$A, 'Analysis-School'!$A208,'Forecast Summary'!$C:$C, 'Analysis-School'!AE$4,'Forecast Summary'!$D:$D, 'Analysis-School'!AE$2)</f>
        <v>0</v>
      </c>
      <c r="AF208" s="391">
        <f>SUMIFS('Forecast Summary'!$CA:$CA,'Forecast Summary'!$A:$A, 'Analysis-School'!$A208,'Forecast Summary'!$C:$C, 'Analysis-School'!AF$4,'Forecast Summary'!$D:$D, 'Analysis-School'!AF$2)</f>
        <v>0</v>
      </c>
      <c r="AG208" s="391">
        <f>SUMIFS('Forecast Summary'!$CA:$CA,'Forecast Summary'!$A:$A, 'Analysis-School'!$A208,'Forecast Summary'!$C:$C, 'Analysis-School'!AG$4,'Forecast Summary'!$D:$D, 'Analysis-School'!AG$2)</f>
        <v>0</v>
      </c>
      <c r="AH208" s="391">
        <f>SUMIFS('Forecast Summary'!$CA:$CA,'Forecast Summary'!$A:$A, 'Analysis-School'!$A208,'Forecast Summary'!$C:$C, 'Analysis-School'!AH$4,'Forecast Summary'!$D:$D, 'Analysis-School'!AH$2)</f>
        <v>0</v>
      </c>
      <c r="AI208" s="391">
        <v>0</v>
      </c>
      <c r="AJ208" s="391">
        <f>SUMIFS('Forecast Summary'!$CA:$CA,'Forecast Summary'!$A:$A, 'Analysis-School'!$A208,'Forecast Summary'!$C:$C, 'Analysis-School'!AJ$4,'Forecast Summary'!$D:$D, 'Analysis-School'!AJ$2)</f>
        <v>0</v>
      </c>
      <c r="AK208" s="391">
        <v>0</v>
      </c>
      <c r="AL208" s="392">
        <f>SUMIFS('Forecast Summary'!$CA:$CA,'Forecast Summary'!$A:$A, 'Analysis-School'!$A208,'Forecast Summary'!$C:$C, 'Analysis-School'!AL$4,'Forecast Summary'!$D:$D, 'Analysis-School'!AL$2)</f>
        <v>0</v>
      </c>
      <c r="AM208" s="393" t="str">
        <f t="shared" si="83"/>
        <v>NA</v>
      </c>
    </row>
    <row r="209" spans="1:39">
      <c r="A209" s="115" t="s">
        <v>125</v>
      </c>
      <c r="B209" s="395" t="s">
        <v>1906</v>
      </c>
      <c r="C209" s="396">
        <f>SUMIFS('Forecast Summary'!$BY:$BY,'Forecast Summary'!$A:$A, 'Analysis-School'!$A209,'Forecast Summary'!$C:$C, 'Analysis-School'!C$4,'Forecast Summary'!$D:$D, 'Analysis-School'!C$2)</f>
        <v>37</v>
      </c>
      <c r="D209" s="396">
        <f>SUMIFS('Forecast Summary'!$BY:$BY,'Forecast Summary'!$A:$A, 'Analysis-School'!$A209,'Forecast Summary'!$C:$C, 'Analysis-School'!D$4,'Forecast Summary'!$D:$D, 'Analysis-School'!D$2)</f>
        <v>60</v>
      </c>
      <c r="E209" s="396">
        <f>SUMIFS('Forecast Summary'!$BY:$BY,'Forecast Summary'!$A:$A, 'Analysis-School'!$A209,'Forecast Summary'!$C:$C, 'Analysis-School'!E$4,'Forecast Summary'!$D:$D, 'Analysis-School'!E$2)</f>
        <v>38</v>
      </c>
      <c r="F209" s="396">
        <f>SUMIFS('Forecast Summary'!$BY:$BY,'Forecast Summary'!$A:$A, 'Analysis-School'!$A209,'Forecast Summary'!$C:$C, 'Analysis-School'!F$4,'Forecast Summary'!$D:$D, 'Analysis-School'!F$2)</f>
        <v>56</v>
      </c>
      <c r="G209" s="396">
        <f>SUMIFS('Forecast Summary'!$BY:$BY,'Forecast Summary'!$A:$A, 'Analysis-School'!$A209,'Forecast Summary'!$C:$C, 'Analysis-School'!G$4,'Forecast Summary'!$D:$D, 'Analysis-School'!G$2)</f>
        <v>60</v>
      </c>
      <c r="H209" s="396">
        <f>SUMIFS('Forecast Summary'!$BY:$BY,'Forecast Summary'!$A:$A, 'Analysis-School'!$A209,'Forecast Summary'!$C:$C, 'Analysis-School'!H$4,'Forecast Summary'!$D:$D, 'Analysis-School'!H$2)</f>
        <v>54</v>
      </c>
      <c r="I209" s="396">
        <v>57.628126705763428</v>
      </c>
      <c r="J209" s="396">
        <f>SUMIFS('Forecast Summary'!$BY:$BY,'Forecast Summary'!$A:$A, 'Analysis-School'!$A209,'Forecast Summary'!$C:$C, 'Analysis-School'!J$4,'Forecast Summary'!$D:$D, 'Analysis-School'!J$2)</f>
        <v>66</v>
      </c>
      <c r="K209" s="396">
        <v>59.905195180482238</v>
      </c>
      <c r="L209" s="397">
        <f>SUMIFS('Forecast Summary'!$BY:$BY,'Forecast Summary'!$A:$A, 'Analysis-School'!$A209,'Forecast Summary'!$C:$C, 'Analysis-School'!L$4,'Forecast Summary'!$D:$D, 'Analysis-School'!L$2)</f>
        <v>62.699999999999996</v>
      </c>
      <c r="M209" s="398">
        <f t="shared" si="80"/>
        <v>0.16111111111111098</v>
      </c>
      <c r="O209" s="395" t="s">
        <v>1906</v>
      </c>
      <c r="P209" s="396">
        <f>SUMIFS('Forecast Summary'!$BZ:$BZ,'Forecast Summary'!$A:$A, 'Analysis-School'!$A209,'Forecast Summary'!$C:$C, 'Analysis-School'!P$4,'Forecast Summary'!$D:$D, 'Analysis-School'!P$2)</f>
        <v>458</v>
      </c>
      <c r="Q209" s="396">
        <f>SUMIFS('Forecast Summary'!$BZ:$BZ,'Forecast Summary'!$A:$A, 'Analysis-School'!$A209,'Forecast Summary'!$C:$C, 'Analysis-School'!Q$4,'Forecast Summary'!$D:$D, 'Analysis-School'!Q$2)</f>
        <v>444</v>
      </c>
      <c r="R209" s="396">
        <f>SUMIFS('Forecast Summary'!$BZ:$BZ,'Forecast Summary'!$A:$A, 'Analysis-School'!$A209,'Forecast Summary'!$C:$C, 'Analysis-School'!R$4,'Forecast Summary'!$D:$D, 'Analysis-School'!R$2)</f>
        <v>443</v>
      </c>
      <c r="S209" s="396">
        <f>SUMIFS('Forecast Summary'!$BZ:$BZ,'Forecast Summary'!$A:$A, 'Analysis-School'!$A209,'Forecast Summary'!$C:$C, 'Analysis-School'!S$4,'Forecast Summary'!$D:$D, 'Analysis-School'!S$2)</f>
        <v>534</v>
      </c>
      <c r="T209" s="396">
        <f>SUMIFS('Forecast Summary'!$BZ:$BZ,'Forecast Summary'!$A:$A, 'Analysis-School'!$A209,'Forecast Summary'!$C:$C, 'Analysis-School'!T$4,'Forecast Summary'!$D:$D, 'Analysis-School'!T$2)</f>
        <v>593</v>
      </c>
      <c r="U209" s="396">
        <f>SUMIFS('Forecast Summary'!$BZ:$BZ,'Forecast Summary'!$A:$A, 'Analysis-School'!$A209,'Forecast Summary'!$C:$C, 'Analysis-School'!U$4,'Forecast Summary'!$D:$D, 'Analysis-School'!U$2)</f>
        <v>597</v>
      </c>
      <c r="V209" s="396">
        <v>645.85446542863201</v>
      </c>
      <c r="W209" s="396">
        <f>SUMIFS('Forecast Summary'!$BZ:$BZ,'Forecast Summary'!$A:$A, 'Analysis-School'!$A209,'Forecast Summary'!$C:$C, 'Analysis-School'!W$4,'Forecast Summary'!$D:$D, 'Analysis-School'!W$2)</f>
        <v>640</v>
      </c>
      <c r="X209" s="396">
        <v>684.69650294933126</v>
      </c>
      <c r="Y209" s="397">
        <f>SUMIFS('Forecast Summary'!$BZ:$BZ,'Forecast Summary'!$A:$A, 'Analysis-School'!$A209,'Forecast Summary'!$C:$C, 'Analysis-School'!Y$4,'Forecast Summary'!$D:$D, 'Analysis-School'!Y$2)</f>
        <v>640</v>
      </c>
      <c r="Z209" s="398">
        <f t="shared" si="81"/>
        <v>7.2026800670016655E-2</v>
      </c>
      <c r="AB209" s="395" t="s">
        <v>1906</v>
      </c>
      <c r="AC209" s="396">
        <f>SUMIFS('Forecast Summary'!$CA:$CA,'Forecast Summary'!$A:$A, 'Analysis-School'!$A209,'Forecast Summary'!$C:$C, 'Analysis-School'!AC$4,'Forecast Summary'!$D:$D, 'Analysis-School'!AC$2)</f>
        <v>0</v>
      </c>
      <c r="AD209" s="396">
        <f>SUMIFS('Forecast Summary'!$CA:$CA,'Forecast Summary'!$A:$A, 'Analysis-School'!$A209,'Forecast Summary'!$C:$C, 'Analysis-School'!AD$4,'Forecast Summary'!$D:$D, 'Analysis-School'!AD$2)</f>
        <v>0</v>
      </c>
      <c r="AE209" s="396">
        <f>SUMIFS('Forecast Summary'!$CA:$CA,'Forecast Summary'!$A:$A, 'Analysis-School'!$A209,'Forecast Summary'!$C:$C, 'Analysis-School'!AE$4,'Forecast Summary'!$D:$D, 'Analysis-School'!AE$2)</f>
        <v>0</v>
      </c>
      <c r="AF209" s="396">
        <f>SUMIFS('Forecast Summary'!$CA:$CA,'Forecast Summary'!$A:$A, 'Analysis-School'!$A209,'Forecast Summary'!$C:$C, 'Analysis-School'!AF$4,'Forecast Summary'!$D:$D, 'Analysis-School'!AF$2)</f>
        <v>0</v>
      </c>
      <c r="AG209" s="396">
        <f>SUMIFS('Forecast Summary'!$CA:$CA,'Forecast Summary'!$A:$A, 'Analysis-School'!$A209,'Forecast Summary'!$C:$C, 'Analysis-School'!AG$4,'Forecast Summary'!$D:$D, 'Analysis-School'!AG$2)</f>
        <v>0</v>
      </c>
      <c r="AH209" s="396">
        <f>SUMIFS('Forecast Summary'!$CA:$CA,'Forecast Summary'!$A:$A, 'Analysis-School'!$A209,'Forecast Summary'!$C:$C, 'Analysis-School'!AH$4,'Forecast Summary'!$D:$D, 'Analysis-School'!AH$2)</f>
        <v>0</v>
      </c>
      <c r="AI209" s="396">
        <v>0</v>
      </c>
      <c r="AJ209" s="396">
        <f>SUMIFS('Forecast Summary'!$CA:$CA,'Forecast Summary'!$A:$A, 'Analysis-School'!$A209,'Forecast Summary'!$C:$C, 'Analysis-School'!AJ$4,'Forecast Summary'!$D:$D, 'Analysis-School'!AJ$2)</f>
        <v>0</v>
      </c>
      <c r="AK209" s="396">
        <v>0</v>
      </c>
      <c r="AL209" s="397">
        <f>SUMIFS('Forecast Summary'!$CA:$CA,'Forecast Summary'!$A:$A, 'Analysis-School'!$A209,'Forecast Summary'!$C:$C, 'Analysis-School'!AL$4,'Forecast Summary'!$D:$D, 'Analysis-School'!AL$2)</f>
        <v>0</v>
      </c>
      <c r="AM209" s="398" t="str">
        <f t="shared" si="83"/>
        <v>NA</v>
      </c>
    </row>
    <row r="210" spans="1:39">
      <c r="A210" s="115" t="s">
        <v>127</v>
      </c>
      <c r="B210" s="390" t="s">
        <v>1907</v>
      </c>
      <c r="C210" s="391">
        <f>SUMIFS('Forecast Summary'!$BY:$BY,'Forecast Summary'!$A:$A, 'Analysis-School'!$A210,'Forecast Summary'!$C:$C, 'Analysis-School'!C$4,'Forecast Summary'!$D:$D, 'Analysis-School'!C$2)</f>
        <v>6</v>
      </c>
      <c r="D210" s="391">
        <f>SUMIFS('Forecast Summary'!$BY:$BY,'Forecast Summary'!$A:$A, 'Analysis-School'!$A210,'Forecast Summary'!$C:$C, 'Analysis-School'!D$4,'Forecast Summary'!$D:$D, 'Analysis-School'!D$2)</f>
        <v>8</v>
      </c>
      <c r="E210" s="391">
        <f>SUMIFS('Forecast Summary'!$BY:$BY,'Forecast Summary'!$A:$A, 'Analysis-School'!$A210,'Forecast Summary'!$C:$C, 'Analysis-School'!E$4,'Forecast Summary'!$D:$D, 'Analysis-School'!E$2)</f>
        <v>8</v>
      </c>
      <c r="F210" s="391">
        <f>SUMIFS('Forecast Summary'!$BY:$BY,'Forecast Summary'!$A:$A, 'Analysis-School'!$A210,'Forecast Summary'!$C:$C, 'Analysis-School'!F$4,'Forecast Summary'!$D:$D, 'Analysis-School'!F$2)</f>
        <v>7</v>
      </c>
      <c r="G210" s="391">
        <f>SUMIFS('Forecast Summary'!$BY:$BY,'Forecast Summary'!$A:$A, 'Analysis-School'!$A210,'Forecast Summary'!$C:$C, 'Analysis-School'!G$4,'Forecast Summary'!$D:$D, 'Analysis-School'!G$2)</f>
        <v>6</v>
      </c>
      <c r="H210" s="391">
        <f>SUMIFS('Forecast Summary'!$BY:$BY,'Forecast Summary'!$A:$A, 'Analysis-School'!$A210,'Forecast Summary'!$C:$C, 'Analysis-School'!H$4,'Forecast Summary'!$D:$D, 'Analysis-School'!H$2)</f>
        <v>12</v>
      </c>
      <c r="I210" s="391">
        <v>11.399999999999999</v>
      </c>
      <c r="J210" s="391">
        <f>SUMIFS('Forecast Summary'!$BY:$BY,'Forecast Summary'!$A:$A, 'Analysis-School'!$A210,'Forecast Summary'!$C:$C, 'Analysis-School'!J$4,'Forecast Summary'!$D:$D, 'Analysis-School'!J$2)</f>
        <v>22</v>
      </c>
      <c r="K210" s="391">
        <v>10.829999999999998</v>
      </c>
      <c r="L210" s="392">
        <f>SUMIFS('Forecast Summary'!$BY:$BY,'Forecast Summary'!$A:$A, 'Analysis-School'!$A210,'Forecast Summary'!$C:$C, 'Analysis-School'!L$4,'Forecast Summary'!$D:$D, 'Analysis-School'!L$2)</f>
        <v>24</v>
      </c>
      <c r="M210" s="393">
        <f t="shared" si="80"/>
        <v>1</v>
      </c>
      <c r="O210" s="390" t="s">
        <v>1907</v>
      </c>
      <c r="P210" s="391">
        <f>SUMIFS('Forecast Summary'!$BZ:$BZ,'Forecast Summary'!$A:$A, 'Analysis-School'!$A210,'Forecast Summary'!$C:$C, 'Analysis-School'!P$4,'Forecast Summary'!$D:$D, 'Analysis-School'!P$2)</f>
        <v>15</v>
      </c>
      <c r="Q210" s="391">
        <f>SUMIFS('Forecast Summary'!$BZ:$BZ,'Forecast Summary'!$A:$A, 'Analysis-School'!$A210,'Forecast Summary'!$C:$C, 'Analysis-School'!Q$4,'Forecast Summary'!$D:$D, 'Analysis-School'!Q$2)</f>
        <v>17</v>
      </c>
      <c r="R210" s="391">
        <f>SUMIFS('Forecast Summary'!$BZ:$BZ,'Forecast Summary'!$A:$A, 'Analysis-School'!$A210,'Forecast Summary'!$C:$C, 'Analysis-School'!R$4,'Forecast Summary'!$D:$D, 'Analysis-School'!R$2)</f>
        <v>12</v>
      </c>
      <c r="S210" s="391">
        <f>SUMIFS('Forecast Summary'!$BZ:$BZ,'Forecast Summary'!$A:$A, 'Analysis-School'!$A210,'Forecast Summary'!$C:$C, 'Analysis-School'!S$4,'Forecast Summary'!$D:$D, 'Analysis-School'!S$2)</f>
        <v>18</v>
      </c>
      <c r="T210" s="391">
        <f>SUMIFS('Forecast Summary'!$BZ:$BZ,'Forecast Summary'!$A:$A, 'Analysis-School'!$A210,'Forecast Summary'!$C:$C, 'Analysis-School'!T$4,'Forecast Summary'!$D:$D, 'Analysis-School'!T$2)</f>
        <v>29</v>
      </c>
      <c r="U210" s="391">
        <f>SUMIFS('Forecast Summary'!$BZ:$BZ,'Forecast Summary'!$A:$A, 'Analysis-School'!$A210,'Forecast Summary'!$C:$C, 'Analysis-School'!U$4,'Forecast Summary'!$D:$D, 'Analysis-School'!U$2)</f>
        <v>14</v>
      </c>
      <c r="V210" s="391">
        <v>15.400000000000002</v>
      </c>
      <c r="W210" s="391">
        <f>SUMIFS('Forecast Summary'!$BZ:$BZ,'Forecast Summary'!$A:$A, 'Analysis-School'!$A210,'Forecast Summary'!$C:$C, 'Analysis-School'!W$4,'Forecast Summary'!$D:$D, 'Analysis-School'!W$2)</f>
        <v>36</v>
      </c>
      <c r="X210" s="391">
        <v>16.940000000000005</v>
      </c>
      <c r="Y210" s="392">
        <f>SUMIFS('Forecast Summary'!$BZ:$BZ,'Forecast Summary'!$A:$A, 'Analysis-School'!$A210,'Forecast Summary'!$C:$C, 'Analysis-School'!Y$4,'Forecast Summary'!$D:$D, 'Analysis-School'!Y$2)</f>
        <v>34.199999999999996</v>
      </c>
      <c r="Z210" s="393">
        <f t="shared" si="81"/>
        <v>1.4428571428571426</v>
      </c>
      <c r="AB210" s="390" t="s">
        <v>1907</v>
      </c>
      <c r="AC210" s="391">
        <f>SUMIFS('Forecast Summary'!$CA:$CA,'Forecast Summary'!$A:$A, 'Analysis-School'!$A210,'Forecast Summary'!$C:$C, 'Analysis-School'!AC$4,'Forecast Summary'!$D:$D, 'Analysis-School'!AC$2)</f>
        <v>0</v>
      </c>
      <c r="AD210" s="391">
        <f>SUMIFS('Forecast Summary'!$CA:$CA,'Forecast Summary'!$A:$A, 'Analysis-School'!$A210,'Forecast Summary'!$C:$C, 'Analysis-School'!AD$4,'Forecast Summary'!$D:$D, 'Analysis-School'!AD$2)</f>
        <v>0</v>
      </c>
      <c r="AE210" s="391">
        <f>SUMIFS('Forecast Summary'!$CA:$CA,'Forecast Summary'!$A:$A, 'Analysis-School'!$A210,'Forecast Summary'!$C:$C, 'Analysis-School'!AE$4,'Forecast Summary'!$D:$D, 'Analysis-School'!AE$2)</f>
        <v>0</v>
      </c>
      <c r="AF210" s="391">
        <f>SUMIFS('Forecast Summary'!$CA:$CA,'Forecast Summary'!$A:$A, 'Analysis-School'!$A210,'Forecast Summary'!$C:$C, 'Analysis-School'!AF$4,'Forecast Summary'!$D:$D, 'Analysis-School'!AF$2)</f>
        <v>0</v>
      </c>
      <c r="AG210" s="391">
        <f>SUMIFS('Forecast Summary'!$CA:$CA,'Forecast Summary'!$A:$A, 'Analysis-School'!$A210,'Forecast Summary'!$C:$C, 'Analysis-School'!AG$4,'Forecast Summary'!$D:$D, 'Analysis-School'!AG$2)</f>
        <v>0</v>
      </c>
      <c r="AH210" s="391">
        <f>SUMIFS('Forecast Summary'!$CA:$CA,'Forecast Summary'!$A:$A, 'Analysis-School'!$A210,'Forecast Summary'!$C:$C, 'Analysis-School'!AH$4,'Forecast Summary'!$D:$D, 'Analysis-School'!AH$2)</f>
        <v>0</v>
      </c>
      <c r="AI210" s="391">
        <v>0</v>
      </c>
      <c r="AJ210" s="391">
        <f>SUMIFS('Forecast Summary'!$CA:$CA,'Forecast Summary'!$A:$A, 'Analysis-School'!$A210,'Forecast Summary'!$C:$C, 'Analysis-School'!AJ$4,'Forecast Summary'!$D:$D, 'Analysis-School'!AJ$2)</f>
        <v>0</v>
      </c>
      <c r="AK210" s="391">
        <v>0</v>
      </c>
      <c r="AL210" s="392">
        <f>SUMIFS('Forecast Summary'!$CA:$CA,'Forecast Summary'!$A:$A, 'Analysis-School'!$A210,'Forecast Summary'!$C:$C, 'Analysis-School'!AL$4,'Forecast Summary'!$D:$D, 'Analysis-School'!AL$2)</f>
        <v>0</v>
      </c>
      <c r="AM210" s="393" t="str">
        <f t="shared" si="83"/>
        <v>NA</v>
      </c>
    </row>
    <row r="211" spans="1:39">
      <c r="A211" s="115" t="s">
        <v>129</v>
      </c>
      <c r="B211" s="395" t="s">
        <v>1908</v>
      </c>
      <c r="C211" s="396">
        <f>SUMIFS('Forecast Summary'!$BY:$BY,'Forecast Summary'!$A:$A, 'Analysis-School'!$A211,'Forecast Summary'!$C:$C, 'Analysis-School'!C$4,'Forecast Summary'!$D:$D, 'Analysis-School'!C$2)</f>
        <v>10</v>
      </c>
      <c r="D211" s="396">
        <f>SUMIFS('Forecast Summary'!$BY:$BY,'Forecast Summary'!$A:$A, 'Analysis-School'!$A211,'Forecast Summary'!$C:$C, 'Analysis-School'!D$4,'Forecast Summary'!$D:$D, 'Analysis-School'!D$2)</f>
        <v>2</v>
      </c>
      <c r="E211" s="396">
        <f>SUMIFS('Forecast Summary'!$BY:$BY,'Forecast Summary'!$A:$A, 'Analysis-School'!$A211,'Forecast Summary'!$C:$C, 'Analysis-School'!E$4,'Forecast Summary'!$D:$D, 'Analysis-School'!E$2)</f>
        <v>3</v>
      </c>
      <c r="F211" s="396">
        <f>SUMIFS('Forecast Summary'!$BY:$BY,'Forecast Summary'!$A:$A, 'Analysis-School'!$A211,'Forecast Summary'!$C:$C, 'Analysis-School'!F$4,'Forecast Summary'!$D:$D, 'Analysis-School'!F$2)</f>
        <v>3</v>
      </c>
      <c r="G211" s="396">
        <f>SUMIFS('Forecast Summary'!$BY:$BY,'Forecast Summary'!$A:$A, 'Analysis-School'!$A211,'Forecast Summary'!$C:$C, 'Analysis-School'!G$4,'Forecast Summary'!$D:$D, 'Analysis-School'!G$2)</f>
        <v>10</v>
      </c>
      <c r="H211" s="396">
        <f>SUMIFS('Forecast Summary'!$BY:$BY,'Forecast Summary'!$A:$A, 'Analysis-School'!$A211,'Forecast Summary'!$C:$C, 'Analysis-School'!H$4,'Forecast Summary'!$D:$D, 'Analysis-School'!H$2)</f>
        <v>10</v>
      </c>
      <c r="I211" s="396">
        <v>11</v>
      </c>
      <c r="J211" s="396">
        <f>SUMIFS('Forecast Summary'!$BY:$BY,'Forecast Summary'!$A:$A, 'Analysis-School'!$A211,'Forecast Summary'!$C:$C, 'Analysis-School'!J$4,'Forecast Summary'!$D:$D, 'Analysis-School'!J$2)</f>
        <v>11</v>
      </c>
      <c r="K211" s="396">
        <v>12.100000000000001</v>
      </c>
      <c r="L211" s="397">
        <f>SUMIFS('Forecast Summary'!$BY:$BY,'Forecast Summary'!$A:$A, 'Analysis-School'!$A211,'Forecast Summary'!$C:$C, 'Analysis-School'!L$4,'Forecast Summary'!$D:$D, 'Analysis-School'!L$2)</f>
        <v>10.45</v>
      </c>
      <c r="M211" s="398">
        <f t="shared" si="80"/>
        <v>4.4999999999999929E-2</v>
      </c>
      <c r="O211" s="395" t="s">
        <v>1908</v>
      </c>
      <c r="P211" s="396">
        <f>SUMIFS('Forecast Summary'!$BZ:$BZ,'Forecast Summary'!$A:$A, 'Analysis-School'!$A211,'Forecast Summary'!$C:$C, 'Analysis-School'!P$4,'Forecast Summary'!$D:$D, 'Analysis-School'!P$2)</f>
        <v>16</v>
      </c>
      <c r="Q211" s="396">
        <f>SUMIFS('Forecast Summary'!$BZ:$BZ,'Forecast Summary'!$A:$A, 'Analysis-School'!$A211,'Forecast Summary'!$C:$C, 'Analysis-School'!Q$4,'Forecast Summary'!$D:$D, 'Analysis-School'!Q$2)</f>
        <v>11</v>
      </c>
      <c r="R211" s="396">
        <f>SUMIFS('Forecast Summary'!$BZ:$BZ,'Forecast Summary'!$A:$A, 'Analysis-School'!$A211,'Forecast Summary'!$C:$C, 'Analysis-School'!R$4,'Forecast Summary'!$D:$D, 'Analysis-School'!R$2)</f>
        <v>11</v>
      </c>
      <c r="S211" s="396">
        <f>SUMIFS('Forecast Summary'!$BZ:$BZ,'Forecast Summary'!$A:$A, 'Analysis-School'!$A211,'Forecast Summary'!$C:$C, 'Analysis-School'!S$4,'Forecast Summary'!$D:$D, 'Analysis-School'!S$2)</f>
        <v>20</v>
      </c>
      <c r="T211" s="396">
        <f>SUMIFS('Forecast Summary'!$BZ:$BZ,'Forecast Summary'!$A:$A, 'Analysis-School'!$A211,'Forecast Summary'!$C:$C, 'Analysis-School'!T$4,'Forecast Summary'!$D:$D, 'Analysis-School'!T$2)</f>
        <v>14</v>
      </c>
      <c r="U211" s="396">
        <f>SUMIFS('Forecast Summary'!$BZ:$BZ,'Forecast Summary'!$A:$A, 'Analysis-School'!$A211,'Forecast Summary'!$C:$C, 'Analysis-School'!U$4,'Forecast Summary'!$D:$D, 'Analysis-School'!U$2)</f>
        <v>14</v>
      </c>
      <c r="V211" s="396">
        <v>14.468367346938779</v>
      </c>
      <c r="W211" s="396">
        <f>SUMIFS('Forecast Summary'!$BZ:$BZ,'Forecast Summary'!$A:$A, 'Analysis-School'!$A211,'Forecast Summary'!$C:$C, 'Analysis-School'!W$4,'Forecast Summary'!$D:$D, 'Analysis-School'!W$2)</f>
        <v>18</v>
      </c>
      <c r="X211" s="396">
        <v>14.936734693877558</v>
      </c>
      <c r="Y211" s="397">
        <f>SUMIFS('Forecast Summary'!$BZ:$BZ,'Forecast Summary'!$A:$A, 'Analysis-School'!$A211,'Forecast Summary'!$C:$C, 'Analysis-School'!Y$4,'Forecast Summary'!$D:$D, 'Analysis-School'!Y$2)</f>
        <v>17.099999999999998</v>
      </c>
      <c r="Z211" s="398">
        <f t="shared" si="81"/>
        <v>0.22142857142857131</v>
      </c>
      <c r="AB211" s="395" t="s">
        <v>1908</v>
      </c>
      <c r="AC211" s="396">
        <f>SUMIFS('Forecast Summary'!$CA:$CA,'Forecast Summary'!$A:$A, 'Analysis-School'!$A211,'Forecast Summary'!$C:$C, 'Analysis-School'!AC$4,'Forecast Summary'!$D:$D, 'Analysis-School'!AC$2)</f>
        <v>0</v>
      </c>
      <c r="AD211" s="396">
        <f>SUMIFS('Forecast Summary'!$CA:$CA,'Forecast Summary'!$A:$A, 'Analysis-School'!$A211,'Forecast Summary'!$C:$C, 'Analysis-School'!AD$4,'Forecast Summary'!$D:$D, 'Analysis-School'!AD$2)</f>
        <v>0</v>
      </c>
      <c r="AE211" s="396">
        <f>SUMIFS('Forecast Summary'!$CA:$CA,'Forecast Summary'!$A:$A, 'Analysis-School'!$A211,'Forecast Summary'!$C:$C, 'Analysis-School'!AE$4,'Forecast Summary'!$D:$D, 'Analysis-School'!AE$2)</f>
        <v>0</v>
      </c>
      <c r="AF211" s="396">
        <f>SUMIFS('Forecast Summary'!$CA:$CA,'Forecast Summary'!$A:$A, 'Analysis-School'!$A211,'Forecast Summary'!$C:$C, 'Analysis-School'!AF$4,'Forecast Summary'!$D:$D, 'Analysis-School'!AF$2)</f>
        <v>0</v>
      </c>
      <c r="AG211" s="396">
        <f>SUMIFS('Forecast Summary'!$CA:$CA,'Forecast Summary'!$A:$A, 'Analysis-School'!$A211,'Forecast Summary'!$C:$C, 'Analysis-School'!AG$4,'Forecast Summary'!$D:$D, 'Analysis-School'!AG$2)</f>
        <v>0</v>
      </c>
      <c r="AH211" s="396">
        <f>SUMIFS('Forecast Summary'!$CA:$CA,'Forecast Summary'!$A:$A, 'Analysis-School'!$A211,'Forecast Summary'!$C:$C, 'Analysis-School'!AH$4,'Forecast Summary'!$D:$D, 'Analysis-School'!AH$2)</f>
        <v>0</v>
      </c>
      <c r="AI211" s="396">
        <v>0</v>
      </c>
      <c r="AJ211" s="396">
        <f>SUMIFS('Forecast Summary'!$CA:$CA,'Forecast Summary'!$A:$A, 'Analysis-School'!$A211,'Forecast Summary'!$C:$C, 'Analysis-School'!AJ$4,'Forecast Summary'!$D:$D, 'Analysis-School'!AJ$2)</f>
        <v>0</v>
      </c>
      <c r="AK211" s="396">
        <v>0</v>
      </c>
      <c r="AL211" s="397">
        <f>SUMIFS('Forecast Summary'!$CA:$CA,'Forecast Summary'!$A:$A, 'Analysis-School'!$A211,'Forecast Summary'!$C:$C, 'Analysis-School'!AL$4,'Forecast Summary'!$D:$D, 'Analysis-School'!AL$2)</f>
        <v>0</v>
      </c>
      <c r="AM211" s="398" t="str">
        <f t="shared" si="83"/>
        <v>NA</v>
      </c>
    </row>
    <row r="212" spans="1:39">
      <c r="A212" s="115" t="s">
        <v>131</v>
      </c>
      <c r="B212" s="390" t="s">
        <v>1909</v>
      </c>
      <c r="C212" s="391">
        <f>SUMIFS('Forecast Summary'!$BY:$BY,'Forecast Summary'!$A:$A, 'Analysis-School'!$A212,'Forecast Summary'!$C:$C, 'Analysis-School'!C$4,'Forecast Summary'!$D:$D, 'Analysis-School'!C$2)</f>
        <v>0</v>
      </c>
      <c r="D212" s="391">
        <f>SUMIFS('Forecast Summary'!$BY:$BY,'Forecast Summary'!$A:$A, 'Analysis-School'!$A212,'Forecast Summary'!$C:$C, 'Analysis-School'!D$4,'Forecast Summary'!$D:$D, 'Analysis-School'!D$2)</f>
        <v>2</v>
      </c>
      <c r="E212" s="391">
        <f>SUMIFS('Forecast Summary'!$BY:$BY,'Forecast Summary'!$A:$A, 'Analysis-School'!$A212,'Forecast Summary'!$C:$C, 'Analysis-School'!E$4,'Forecast Summary'!$D:$D, 'Analysis-School'!E$2)</f>
        <v>3</v>
      </c>
      <c r="F212" s="391">
        <f>SUMIFS('Forecast Summary'!$BY:$BY,'Forecast Summary'!$A:$A, 'Analysis-School'!$A212,'Forecast Summary'!$C:$C, 'Analysis-School'!F$4,'Forecast Summary'!$D:$D, 'Analysis-School'!F$2)</f>
        <v>2</v>
      </c>
      <c r="G212" s="391">
        <f>SUMIFS('Forecast Summary'!$BY:$BY,'Forecast Summary'!$A:$A, 'Analysis-School'!$A212,'Forecast Summary'!$C:$C, 'Analysis-School'!G$4,'Forecast Summary'!$D:$D, 'Analysis-School'!G$2)</f>
        <v>4</v>
      </c>
      <c r="H212" s="391">
        <f>SUMIFS('Forecast Summary'!$BY:$BY,'Forecast Summary'!$A:$A, 'Analysis-School'!$A212,'Forecast Summary'!$C:$C, 'Analysis-School'!H$4,'Forecast Summary'!$D:$D, 'Analysis-School'!H$2)</f>
        <v>4</v>
      </c>
      <c r="I212" s="391">
        <v>4.4000000000000004</v>
      </c>
      <c r="J212" s="391">
        <f>SUMIFS('Forecast Summary'!$BY:$BY,'Forecast Summary'!$A:$A, 'Analysis-School'!$A212,'Forecast Summary'!$C:$C, 'Analysis-School'!J$4,'Forecast Summary'!$D:$D, 'Analysis-School'!J$2)</f>
        <v>2</v>
      </c>
      <c r="K212" s="391">
        <v>4.8400000000000007</v>
      </c>
      <c r="L212" s="392">
        <f>SUMIFS('Forecast Summary'!$BY:$BY,'Forecast Summary'!$A:$A, 'Analysis-School'!$A212,'Forecast Summary'!$C:$C, 'Analysis-School'!L$4,'Forecast Summary'!$D:$D, 'Analysis-School'!L$2)</f>
        <v>2</v>
      </c>
      <c r="M212" s="393">
        <f t="shared" si="80"/>
        <v>-0.5</v>
      </c>
      <c r="O212" s="390" t="s">
        <v>1909</v>
      </c>
      <c r="P212" s="391">
        <f>SUMIFS('Forecast Summary'!$BZ:$BZ,'Forecast Summary'!$A:$A, 'Analysis-School'!$A212,'Forecast Summary'!$C:$C, 'Analysis-School'!P$4,'Forecast Summary'!$D:$D, 'Analysis-School'!P$2)</f>
        <v>12</v>
      </c>
      <c r="Q212" s="391">
        <f>SUMIFS('Forecast Summary'!$BZ:$BZ,'Forecast Summary'!$A:$A, 'Analysis-School'!$A212,'Forecast Summary'!$C:$C, 'Analysis-School'!Q$4,'Forecast Summary'!$D:$D, 'Analysis-School'!Q$2)</f>
        <v>12</v>
      </c>
      <c r="R212" s="391">
        <f>SUMIFS('Forecast Summary'!$BZ:$BZ,'Forecast Summary'!$A:$A, 'Analysis-School'!$A212,'Forecast Summary'!$C:$C, 'Analysis-School'!R$4,'Forecast Summary'!$D:$D, 'Analysis-School'!R$2)</f>
        <v>9</v>
      </c>
      <c r="S212" s="391">
        <f>SUMIFS('Forecast Summary'!$BZ:$BZ,'Forecast Summary'!$A:$A, 'Analysis-School'!$A212,'Forecast Summary'!$C:$C, 'Analysis-School'!S$4,'Forecast Summary'!$D:$D, 'Analysis-School'!S$2)</f>
        <v>17</v>
      </c>
      <c r="T212" s="391">
        <f>SUMIFS('Forecast Summary'!$BZ:$BZ,'Forecast Summary'!$A:$A, 'Analysis-School'!$A212,'Forecast Summary'!$C:$C, 'Analysis-School'!T$4,'Forecast Summary'!$D:$D, 'Analysis-School'!T$2)</f>
        <v>36</v>
      </c>
      <c r="U212" s="391">
        <f>SUMIFS('Forecast Summary'!$BZ:$BZ,'Forecast Summary'!$A:$A, 'Analysis-School'!$A212,'Forecast Summary'!$C:$C, 'Analysis-School'!U$4,'Forecast Summary'!$D:$D, 'Analysis-School'!U$2)</f>
        <v>32</v>
      </c>
      <c r="V212" s="391">
        <v>35.200000000000003</v>
      </c>
      <c r="W212" s="391">
        <f>SUMIFS('Forecast Summary'!$BZ:$BZ,'Forecast Summary'!$A:$A, 'Analysis-School'!$A212,'Forecast Summary'!$C:$C, 'Analysis-School'!W$4,'Forecast Summary'!$D:$D, 'Analysis-School'!W$2)</f>
        <v>28</v>
      </c>
      <c r="X212" s="391">
        <v>38.720000000000006</v>
      </c>
      <c r="Y212" s="392">
        <f>SUMIFS('Forecast Summary'!$BZ:$BZ,'Forecast Summary'!$A:$A, 'Analysis-School'!$A212,'Forecast Summary'!$C:$C, 'Analysis-School'!Y$4,'Forecast Summary'!$D:$D, 'Analysis-School'!Y$2)</f>
        <v>28</v>
      </c>
      <c r="Z212" s="393">
        <f t="shared" si="81"/>
        <v>-0.125</v>
      </c>
      <c r="AB212" s="390" t="s">
        <v>1909</v>
      </c>
      <c r="AC212" s="391">
        <f>SUMIFS('Forecast Summary'!$CA:$CA,'Forecast Summary'!$A:$A, 'Analysis-School'!$A212,'Forecast Summary'!$C:$C, 'Analysis-School'!AC$4,'Forecast Summary'!$D:$D, 'Analysis-School'!AC$2)</f>
        <v>0</v>
      </c>
      <c r="AD212" s="391">
        <f>SUMIFS('Forecast Summary'!$CA:$CA,'Forecast Summary'!$A:$A, 'Analysis-School'!$A212,'Forecast Summary'!$C:$C, 'Analysis-School'!AD$4,'Forecast Summary'!$D:$D, 'Analysis-School'!AD$2)</f>
        <v>0</v>
      </c>
      <c r="AE212" s="391">
        <f>SUMIFS('Forecast Summary'!$CA:$CA,'Forecast Summary'!$A:$A, 'Analysis-School'!$A212,'Forecast Summary'!$C:$C, 'Analysis-School'!AE$4,'Forecast Summary'!$D:$D, 'Analysis-School'!AE$2)</f>
        <v>0</v>
      </c>
      <c r="AF212" s="391">
        <f>SUMIFS('Forecast Summary'!$CA:$CA,'Forecast Summary'!$A:$A, 'Analysis-School'!$A212,'Forecast Summary'!$C:$C, 'Analysis-School'!AF$4,'Forecast Summary'!$D:$D, 'Analysis-School'!AF$2)</f>
        <v>0</v>
      </c>
      <c r="AG212" s="391">
        <f>SUMIFS('Forecast Summary'!$CA:$CA,'Forecast Summary'!$A:$A, 'Analysis-School'!$A212,'Forecast Summary'!$C:$C, 'Analysis-School'!AG$4,'Forecast Summary'!$D:$D, 'Analysis-School'!AG$2)</f>
        <v>0</v>
      </c>
      <c r="AH212" s="391">
        <f>SUMIFS('Forecast Summary'!$CA:$CA,'Forecast Summary'!$A:$A, 'Analysis-School'!$A212,'Forecast Summary'!$C:$C, 'Analysis-School'!AH$4,'Forecast Summary'!$D:$D, 'Analysis-School'!AH$2)</f>
        <v>0</v>
      </c>
      <c r="AI212" s="391">
        <v>0</v>
      </c>
      <c r="AJ212" s="391">
        <f>SUMIFS('Forecast Summary'!$CA:$CA,'Forecast Summary'!$A:$A, 'Analysis-School'!$A212,'Forecast Summary'!$C:$C, 'Analysis-School'!AJ$4,'Forecast Summary'!$D:$D, 'Analysis-School'!AJ$2)</f>
        <v>0</v>
      </c>
      <c r="AK212" s="391">
        <v>0</v>
      </c>
      <c r="AL212" s="392">
        <f>SUMIFS('Forecast Summary'!$CA:$CA,'Forecast Summary'!$A:$A, 'Analysis-School'!$A212,'Forecast Summary'!$C:$C, 'Analysis-School'!AL$4,'Forecast Summary'!$D:$D, 'Analysis-School'!AL$2)</f>
        <v>0</v>
      </c>
      <c r="AM212" s="393" t="str">
        <f t="shared" si="83"/>
        <v>NA</v>
      </c>
    </row>
    <row r="213" spans="1:39">
      <c r="A213" s="18" t="s">
        <v>133</v>
      </c>
      <c r="B213" s="395" t="s">
        <v>1910</v>
      </c>
      <c r="C213" s="396">
        <f>SUMIFS('Forecast Summary'!$BY:$BY,'Forecast Summary'!$A:$A, 'Analysis-School'!$A213,'Forecast Summary'!$C:$C, 'Analysis-School'!C$4,'Forecast Summary'!$D:$D, 'Analysis-School'!C$2)</f>
        <v>7</v>
      </c>
      <c r="D213" s="396">
        <f>SUMIFS('Forecast Summary'!$BY:$BY,'Forecast Summary'!$A:$A, 'Analysis-School'!$A213,'Forecast Summary'!$C:$C, 'Analysis-School'!D$4,'Forecast Summary'!$D:$D, 'Analysis-School'!D$2)</f>
        <v>10</v>
      </c>
      <c r="E213" s="396">
        <f>SUMIFS('Forecast Summary'!$BY:$BY,'Forecast Summary'!$A:$A, 'Analysis-School'!$A213,'Forecast Summary'!$C:$C, 'Analysis-School'!E$4,'Forecast Summary'!$D:$D, 'Analysis-School'!E$2)</f>
        <v>3</v>
      </c>
      <c r="F213" s="396">
        <f>SUMIFS('Forecast Summary'!$BY:$BY,'Forecast Summary'!$A:$A, 'Analysis-School'!$A213,'Forecast Summary'!$C:$C, 'Analysis-School'!F$4,'Forecast Summary'!$D:$D, 'Analysis-School'!F$2)</f>
        <v>9</v>
      </c>
      <c r="G213" s="396">
        <f>SUMIFS('Forecast Summary'!$BY:$BY,'Forecast Summary'!$A:$A, 'Analysis-School'!$A213,'Forecast Summary'!$C:$C, 'Analysis-School'!G$4,'Forecast Summary'!$D:$D, 'Analysis-School'!G$2)</f>
        <v>9</v>
      </c>
      <c r="H213" s="396">
        <f>SUMIFS('Forecast Summary'!$BY:$BY,'Forecast Summary'!$A:$A, 'Analysis-School'!$A213,'Forecast Summary'!$C:$C, 'Analysis-School'!H$4,'Forecast Summary'!$D:$D, 'Analysis-School'!H$2)</f>
        <v>9</v>
      </c>
      <c r="I213" s="396">
        <v>9.2859853649655264</v>
      </c>
      <c r="J213" s="396">
        <f>SUMIFS('Forecast Summary'!$BY:$BY,'Forecast Summary'!$A:$A, 'Analysis-School'!$A213,'Forecast Summary'!$C:$C, 'Analysis-School'!J$4,'Forecast Summary'!$D:$D, 'Analysis-School'!J$2)</f>
        <v>26</v>
      </c>
      <c r="K213" s="396">
        <v>9.6668962078143359</v>
      </c>
      <c r="L213" s="397">
        <f>SUMIFS('Forecast Summary'!$BY:$BY,'Forecast Summary'!$A:$A, 'Analysis-School'!$A213,'Forecast Summary'!$C:$C, 'Analysis-School'!L$4,'Forecast Summary'!$D:$D, 'Analysis-School'!L$2)</f>
        <v>24.7</v>
      </c>
      <c r="M213" s="398">
        <f t="shared" si="80"/>
        <v>1.7444444444444445</v>
      </c>
      <c r="O213" s="395" t="s">
        <v>1910</v>
      </c>
      <c r="P213" s="396">
        <f>SUMIFS('Forecast Summary'!$BZ:$BZ,'Forecast Summary'!$A:$A, 'Analysis-School'!$A213,'Forecast Summary'!$C:$C, 'Analysis-School'!P$4,'Forecast Summary'!$D:$D, 'Analysis-School'!P$2)</f>
        <v>43</v>
      </c>
      <c r="Q213" s="396">
        <f>SUMIFS('Forecast Summary'!$BZ:$BZ,'Forecast Summary'!$A:$A, 'Analysis-School'!$A213,'Forecast Summary'!$C:$C, 'Analysis-School'!Q$4,'Forecast Summary'!$D:$D, 'Analysis-School'!Q$2)</f>
        <v>51</v>
      </c>
      <c r="R213" s="396">
        <f>SUMIFS('Forecast Summary'!$BZ:$BZ,'Forecast Summary'!$A:$A, 'Analysis-School'!$A213,'Forecast Summary'!$C:$C, 'Analysis-School'!R$4,'Forecast Summary'!$D:$D, 'Analysis-School'!R$2)</f>
        <v>35</v>
      </c>
      <c r="S213" s="396">
        <f>SUMIFS('Forecast Summary'!$BZ:$BZ,'Forecast Summary'!$A:$A, 'Analysis-School'!$A213,'Forecast Summary'!$C:$C, 'Analysis-School'!S$4,'Forecast Summary'!$D:$D, 'Analysis-School'!S$2)</f>
        <v>43</v>
      </c>
      <c r="T213" s="396">
        <f>SUMIFS('Forecast Summary'!$BZ:$BZ,'Forecast Summary'!$A:$A, 'Analysis-School'!$A213,'Forecast Summary'!$C:$C, 'Analysis-School'!T$4,'Forecast Summary'!$D:$D, 'Analysis-School'!T$2)</f>
        <v>53</v>
      </c>
      <c r="U213" s="396">
        <f>SUMIFS('Forecast Summary'!$BZ:$BZ,'Forecast Summary'!$A:$A, 'Analysis-School'!$A213,'Forecast Summary'!$C:$C, 'Analysis-School'!U$4,'Forecast Summary'!$D:$D, 'Analysis-School'!U$2)</f>
        <v>51</v>
      </c>
      <c r="V213" s="396">
        <v>52.774029763356381</v>
      </c>
      <c r="W213" s="396">
        <f>SUMIFS('Forecast Summary'!$BZ:$BZ,'Forecast Summary'!$A:$A, 'Analysis-School'!$A213,'Forecast Summary'!$C:$C, 'Analysis-School'!W$4,'Forecast Summary'!$D:$D, 'Analysis-School'!W$2)</f>
        <v>43</v>
      </c>
      <c r="X213" s="396">
        <v>54.402247921063072</v>
      </c>
      <c r="Y213" s="397">
        <f>SUMIFS('Forecast Summary'!$BZ:$BZ,'Forecast Summary'!$A:$A, 'Analysis-School'!$A213,'Forecast Summary'!$C:$C, 'Analysis-School'!Y$4,'Forecast Summary'!$D:$D, 'Analysis-School'!Y$2)</f>
        <v>46</v>
      </c>
      <c r="Z213" s="398">
        <f t="shared" si="81"/>
        <v>-9.8039215686274495E-2</v>
      </c>
      <c r="AB213" s="395" t="s">
        <v>1910</v>
      </c>
      <c r="AC213" s="396">
        <f>SUMIFS('Forecast Summary'!$CA:$CA,'Forecast Summary'!$A:$A, 'Analysis-School'!$A213,'Forecast Summary'!$C:$C, 'Analysis-School'!AC$4,'Forecast Summary'!$D:$D, 'Analysis-School'!AC$2)</f>
        <v>0</v>
      </c>
      <c r="AD213" s="396">
        <f>SUMIFS('Forecast Summary'!$CA:$CA,'Forecast Summary'!$A:$A, 'Analysis-School'!$A213,'Forecast Summary'!$C:$C, 'Analysis-School'!AD$4,'Forecast Summary'!$D:$D, 'Analysis-School'!AD$2)</f>
        <v>0</v>
      </c>
      <c r="AE213" s="396">
        <f>SUMIFS('Forecast Summary'!$CA:$CA,'Forecast Summary'!$A:$A, 'Analysis-School'!$A213,'Forecast Summary'!$C:$C, 'Analysis-School'!AE$4,'Forecast Summary'!$D:$D, 'Analysis-School'!AE$2)</f>
        <v>0</v>
      </c>
      <c r="AF213" s="396">
        <f>SUMIFS('Forecast Summary'!$CA:$CA,'Forecast Summary'!$A:$A, 'Analysis-School'!$A213,'Forecast Summary'!$C:$C, 'Analysis-School'!AF$4,'Forecast Summary'!$D:$D, 'Analysis-School'!AF$2)</f>
        <v>0</v>
      </c>
      <c r="AG213" s="396">
        <f>SUMIFS('Forecast Summary'!$CA:$CA,'Forecast Summary'!$A:$A, 'Analysis-School'!$A213,'Forecast Summary'!$C:$C, 'Analysis-School'!AG$4,'Forecast Summary'!$D:$D, 'Analysis-School'!AG$2)</f>
        <v>0</v>
      </c>
      <c r="AH213" s="396">
        <f>SUMIFS('Forecast Summary'!$CA:$CA,'Forecast Summary'!$A:$A, 'Analysis-School'!$A213,'Forecast Summary'!$C:$C, 'Analysis-School'!AH$4,'Forecast Summary'!$D:$D, 'Analysis-School'!AH$2)</f>
        <v>0</v>
      </c>
      <c r="AI213" s="396">
        <v>0</v>
      </c>
      <c r="AJ213" s="396">
        <f>SUMIFS('Forecast Summary'!$CA:$CA,'Forecast Summary'!$A:$A, 'Analysis-School'!$A213,'Forecast Summary'!$C:$C, 'Analysis-School'!AJ$4,'Forecast Summary'!$D:$D, 'Analysis-School'!AJ$2)</f>
        <v>0</v>
      </c>
      <c r="AK213" s="396">
        <v>0</v>
      </c>
      <c r="AL213" s="397">
        <f>SUMIFS('Forecast Summary'!$CA:$CA,'Forecast Summary'!$A:$A, 'Analysis-School'!$A213,'Forecast Summary'!$C:$C, 'Analysis-School'!AL$4,'Forecast Summary'!$D:$D, 'Analysis-School'!AL$2)</f>
        <v>0</v>
      </c>
      <c r="AM213" s="398" t="str">
        <f t="shared" si="83"/>
        <v>NA</v>
      </c>
    </row>
    <row r="214" spans="1:39">
      <c r="A214" s="18" t="s">
        <v>135</v>
      </c>
      <c r="B214" s="390" t="s">
        <v>1911</v>
      </c>
      <c r="C214" s="391">
        <f>SUMIFS('Forecast Summary'!$BY:$BY,'Forecast Summary'!$A:$A, 'Analysis-School'!$A214,'Forecast Summary'!$C:$C, 'Analysis-School'!C$4,'Forecast Summary'!$D:$D, 'Analysis-School'!C$2)</f>
        <v>7</v>
      </c>
      <c r="D214" s="391">
        <f>SUMIFS('Forecast Summary'!$BY:$BY,'Forecast Summary'!$A:$A, 'Analysis-School'!$A214,'Forecast Summary'!$C:$C, 'Analysis-School'!D$4,'Forecast Summary'!$D:$D, 'Analysis-School'!D$2)</f>
        <v>11</v>
      </c>
      <c r="E214" s="391">
        <f>SUMIFS('Forecast Summary'!$BY:$BY,'Forecast Summary'!$A:$A, 'Analysis-School'!$A214,'Forecast Summary'!$C:$C, 'Analysis-School'!E$4,'Forecast Summary'!$D:$D, 'Analysis-School'!E$2)</f>
        <v>13</v>
      </c>
      <c r="F214" s="391">
        <f>SUMIFS('Forecast Summary'!$BY:$BY,'Forecast Summary'!$A:$A, 'Analysis-School'!$A214,'Forecast Summary'!$C:$C, 'Analysis-School'!F$4,'Forecast Summary'!$D:$D, 'Analysis-School'!F$2)</f>
        <v>16</v>
      </c>
      <c r="G214" s="391">
        <f>SUMIFS('Forecast Summary'!$BY:$BY,'Forecast Summary'!$A:$A, 'Analysis-School'!$A214,'Forecast Summary'!$C:$C, 'Analysis-School'!G$4,'Forecast Summary'!$D:$D, 'Analysis-School'!G$2)</f>
        <v>22</v>
      </c>
      <c r="H214" s="391">
        <f>SUMIFS('Forecast Summary'!$BY:$BY,'Forecast Summary'!$A:$A, 'Analysis-School'!$A214,'Forecast Summary'!$C:$C, 'Analysis-School'!H$4,'Forecast Summary'!$D:$D, 'Analysis-School'!H$2)</f>
        <v>20</v>
      </c>
      <c r="I214" s="391">
        <v>22</v>
      </c>
      <c r="J214" s="391">
        <f>SUMIFS('Forecast Summary'!$BY:$BY,'Forecast Summary'!$A:$A, 'Analysis-School'!$A214,'Forecast Summary'!$C:$C, 'Analysis-School'!J$4,'Forecast Summary'!$D:$D, 'Analysis-School'!J$2)</f>
        <v>18</v>
      </c>
      <c r="K214" s="391">
        <v>24.200000000000003</v>
      </c>
      <c r="L214" s="392">
        <f>SUMIFS('Forecast Summary'!$BY:$BY,'Forecast Summary'!$A:$A, 'Analysis-School'!$A214,'Forecast Summary'!$C:$C, 'Analysis-School'!L$4,'Forecast Summary'!$D:$D, 'Analysis-School'!L$2)</f>
        <v>18</v>
      </c>
      <c r="M214" s="393">
        <f t="shared" si="80"/>
        <v>-9.9999999999999978E-2</v>
      </c>
      <c r="O214" s="390" t="s">
        <v>1911</v>
      </c>
      <c r="P214" s="391">
        <f>SUMIFS('Forecast Summary'!$BZ:$BZ,'Forecast Summary'!$A:$A, 'Analysis-School'!$A214,'Forecast Summary'!$C:$C, 'Analysis-School'!P$4,'Forecast Summary'!$D:$D, 'Analysis-School'!P$2)</f>
        <v>65</v>
      </c>
      <c r="Q214" s="391">
        <f>SUMIFS('Forecast Summary'!$BZ:$BZ,'Forecast Summary'!$A:$A, 'Analysis-School'!$A214,'Forecast Summary'!$C:$C, 'Analysis-School'!Q$4,'Forecast Summary'!$D:$D, 'Analysis-School'!Q$2)</f>
        <v>78</v>
      </c>
      <c r="R214" s="391">
        <f>SUMIFS('Forecast Summary'!$BZ:$BZ,'Forecast Summary'!$A:$A, 'Analysis-School'!$A214,'Forecast Summary'!$C:$C, 'Analysis-School'!R$4,'Forecast Summary'!$D:$D, 'Analysis-School'!R$2)</f>
        <v>58</v>
      </c>
      <c r="S214" s="391">
        <f>SUMIFS('Forecast Summary'!$BZ:$BZ,'Forecast Summary'!$A:$A, 'Analysis-School'!$A214,'Forecast Summary'!$C:$C, 'Analysis-School'!S$4,'Forecast Summary'!$D:$D, 'Analysis-School'!S$2)</f>
        <v>103</v>
      </c>
      <c r="T214" s="391">
        <f>SUMIFS('Forecast Summary'!$BZ:$BZ,'Forecast Summary'!$A:$A, 'Analysis-School'!$A214,'Forecast Summary'!$C:$C, 'Analysis-School'!T$4,'Forecast Summary'!$D:$D, 'Analysis-School'!T$2)</f>
        <v>120</v>
      </c>
      <c r="U214" s="391">
        <f>SUMIFS('Forecast Summary'!$BZ:$BZ,'Forecast Summary'!$A:$A, 'Analysis-School'!$A214,'Forecast Summary'!$C:$C, 'Analysis-School'!U$4,'Forecast Summary'!$D:$D, 'Analysis-School'!U$2)</f>
        <v>109</v>
      </c>
      <c r="V214" s="391">
        <v>119.9</v>
      </c>
      <c r="W214" s="391">
        <f>SUMIFS('Forecast Summary'!$BZ:$BZ,'Forecast Summary'!$A:$A, 'Analysis-School'!$A214,'Forecast Summary'!$C:$C, 'Analysis-School'!W$4,'Forecast Summary'!$D:$D, 'Analysis-School'!W$2)</f>
        <v>93</v>
      </c>
      <c r="X214" s="391">
        <v>131.89000000000001</v>
      </c>
      <c r="Y214" s="392">
        <f>SUMIFS('Forecast Summary'!$BZ:$BZ,'Forecast Summary'!$A:$A, 'Analysis-School'!$A214,'Forecast Summary'!$C:$C, 'Analysis-School'!Y$4,'Forecast Summary'!$D:$D, 'Analysis-School'!Y$2)</f>
        <v>89</v>
      </c>
      <c r="Z214" s="393">
        <f t="shared" si="81"/>
        <v>-0.1834862385321101</v>
      </c>
      <c r="AB214" s="390" t="s">
        <v>1911</v>
      </c>
      <c r="AC214" s="391">
        <f>SUMIFS('Forecast Summary'!$CA:$CA,'Forecast Summary'!$A:$A, 'Analysis-School'!$A214,'Forecast Summary'!$C:$C, 'Analysis-School'!AC$4,'Forecast Summary'!$D:$D, 'Analysis-School'!AC$2)</f>
        <v>0</v>
      </c>
      <c r="AD214" s="391">
        <f>SUMIFS('Forecast Summary'!$CA:$CA,'Forecast Summary'!$A:$A, 'Analysis-School'!$A214,'Forecast Summary'!$C:$C, 'Analysis-School'!AD$4,'Forecast Summary'!$D:$D, 'Analysis-School'!AD$2)</f>
        <v>0</v>
      </c>
      <c r="AE214" s="391">
        <f>SUMIFS('Forecast Summary'!$CA:$CA,'Forecast Summary'!$A:$A, 'Analysis-School'!$A214,'Forecast Summary'!$C:$C, 'Analysis-School'!AE$4,'Forecast Summary'!$D:$D, 'Analysis-School'!AE$2)</f>
        <v>0</v>
      </c>
      <c r="AF214" s="391">
        <f>SUMIFS('Forecast Summary'!$CA:$CA,'Forecast Summary'!$A:$A, 'Analysis-School'!$A214,'Forecast Summary'!$C:$C, 'Analysis-School'!AF$4,'Forecast Summary'!$D:$D, 'Analysis-School'!AF$2)</f>
        <v>0</v>
      </c>
      <c r="AG214" s="391">
        <f>SUMIFS('Forecast Summary'!$CA:$CA,'Forecast Summary'!$A:$A, 'Analysis-School'!$A214,'Forecast Summary'!$C:$C, 'Analysis-School'!AG$4,'Forecast Summary'!$D:$D, 'Analysis-School'!AG$2)</f>
        <v>0</v>
      </c>
      <c r="AH214" s="391">
        <f>SUMIFS('Forecast Summary'!$CA:$CA,'Forecast Summary'!$A:$A, 'Analysis-School'!$A214,'Forecast Summary'!$C:$C, 'Analysis-School'!AH$4,'Forecast Summary'!$D:$D, 'Analysis-School'!AH$2)</f>
        <v>0</v>
      </c>
      <c r="AI214" s="391">
        <v>0</v>
      </c>
      <c r="AJ214" s="391">
        <f>SUMIFS('Forecast Summary'!$CA:$CA,'Forecast Summary'!$A:$A, 'Analysis-School'!$A214,'Forecast Summary'!$C:$C, 'Analysis-School'!AJ$4,'Forecast Summary'!$D:$D, 'Analysis-School'!AJ$2)</f>
        <v>0</v>
      </c>
      <c r="AK214" s="391">
        <v>0</v>
      </c>
      <c r="AL214" s="392">
        <f>SUMIFS('Forecast Summary'!$CA:$CA,'Forecast Summary'!$A:$A, 'Analysis-School'!$A214,'Forecast Summary'!$C:$C, 'Analysis-School'!AL$4,'Forecast Summary'!$D:$D, 'Analysis-School'!AL$2)</f>
        <v>0</v>
      </c>
      <c r="AM214" s="393" t="str">
        <f t="shared" si="83"/>
        <v>NA</v>
      </c>
    </row>
    <row r="215" spans="1:39">
      <c r="A215" s="18" t="s">
        <v>137</v>
      </c>
      <c r="B215" s="395" t="s">
        <v>1912</v>
      </c>
      <c r="C215" s="396">
        <f>SUMIFS('Forecast Summary'!$BY:$BY,'Forecast Summary'!$A:$A, 'Analysis-School'!$A215,'Forecast Summary'!$C:$C, 'Analysis-School'!C$4,'Forecast Summary'!$D:$D, 'Analysis-School'!C$2)</f>
        <v>9</v>
      </c>
      <c r="D215" s="396">
        <f>SUMIFS('Forecast Summary'!$BY:$BY,'Forecast Summary'!$A:$A, 'Analysis-School'!$A215,'Forecast Summary'!$C:$C, 'Analysis-School'!D$4,'Forecast Summary'!$D:$D, 'Analysis-School'!D$2)</f>
        <v>9</v>
      </c>
      <c r="E215" s="396">
        <f>SUMIFS('Forecast Summary'!$BY:$BY,'Forecast Summary'!$A:$A, 'Analysis-School'!$A215,'Forecast Summary'!$C:$C, 'Analysis-School'!E$4,'Forecast Summary'!$D:$D, 'Analysis-School'!E$2)</f>
        <v>11</v>
      </c>
      <c r="F215" s="396">
        <f>SUMIFS('Forecast Summary'!$BY:$BY,'Forecast Summary'!$A:$A, 'Analysis-School'!$A215,'Forecast Summary'!$C:$C, 'Analysis-School'!F$4,'Forecast Summary'!$D:$D, 'Analysis-School'!F$2)</f>
        <v>15</v>
      </c>
      <c r="G215" s="396">
        <f>SUMIFS('Forecast Summary'!$BY:$BY,'Forecast Summary'!$A:$A, 'Analysis-School'!$A215,'Forecast Summary'!$C:$C, 'Analysis-School'!G$4,'Forecast Summary'!$D:$D, 'Analysis-School'!G$2)</f>
        <v>11</v>
      </c>
      <c r="H215" s="396">
        <f>SUMIFS('Forecast Summary'!$BY:$BY,'Forecast Summary'!$A:$A, 'Analysis-School'!$A215,'Forecast Summary'!$C:$C, 'Analysis-School'!H$4,'Forecast Summary'!$D:$D, 'Analysis-School'!H$2)</f>
        <v>12</v>
      </c>
      <c r="I215" s="396">
        <v>13.055972684197059</v>
      </c>
      <c r="J215" s="396">
        <f>SUMIFS('Forecast Summary'!$BY:$BY,'Forecast Summary'!$A:$A, 'Analysis-School'!$A215,'Forecast Summary'!$C:$C, 'Analysis-School'!J$4,'Forecast Summary'!$D:$D, 'Analysis-School'!J$2)</f>
        <v>17</v>
      </c>
      <c r="K215" s="396">
        <v>13.732318545576412</v>
      </c>
      <c r="L215" s="397">
        <f>SUMIFS('Forecast Summary'!$BY:$BY,'Forecast Summary'!$A:$A, 'Analysis-School'!$A215,'Forecast Summary'!$C:$C, 'Analysis-School'!L$4,'Forecast Summary'!$D:$D, 'Analysis-School'!L$2)</f>
        <v>16.149999999999999</v>
      </c>
      <c r="M215" s="398">
        <f t="shared" si="80"/>
        <v>0.34583333333333321</v>
      </c>
      <c r="O215" s="395" t="s">
        <v>1912</v>
      </c>
      <c r="P215" s="396">
        <f>SUMIFS('Forecast Summary'!$BZ:$BZ,'Forecast Summary'!$A:$A, 'Analysis-School'!$A215,'Forecast Summary'!$C:$C, 'Analysis-School'!P$4,'Forecast Summary'!$D:$D, 'Analysis-School'!P$2)</f>
        <v>20</v>
      </c>
      <c r="Q215" s="396">
        <f>SUMIFS('Forecast Summary'!$BZ:$BZ,'Forecast Summary'!$A:$A, 'Analysis-School'!$A215,'Forecast Summary'!$C:$C, 'Analysis-School'!Q$4,'Forecast Summary'!$D:$D, 'Analysis-School'!Q$2)</f>
        <v>25</v>
      </c>
      <c r="R215" s="396">
        <f>SUMIFS('Forecast Summary'!$BZ:$BZ,'Forecast Summary'!$A:$A, 'Analysis-School'!$A215,'Forecast Summary'!$C:$C, 'Analysis-School'!R$4,'Forecast Summary'!$D:$D, 'Analysis-School'!R$2)</f>
        <v>18</v>
      </c>
      <c r="S215" s="396">
        <f>SUMIFS('Forecast Summary'!$BZ:$BZ,'Forecast Summary'!$A:$A, 'Analysis-School'!$A215,'Forecast Summary'!$C:$C, 'Analysis-School'!S$4,'Forecast Summary'!$D:$D, 'Analysis-School'!S$2)</f>
        <v>25</v>
      </c>
      <c r="T215" s="396">
        <f>SUMIFS('Forecast Summary'!$BZ:$BZ,'Forecast Summary'!$A:$A, 'Analysis-School'!$A215,'Forecast Summary'!$C:$C, 'Analysis-School'!T$4,'Forecast Summary'!$D:$D, 'Analysis-School'!T$2)</f>
        <v>23</v>
      </c>
      <c r="U215" s="396">
        <f>SUMIFS('Forecast Summary'!$BZ:$BZ,'Forecast Summary'!$A:$A, 'Analysis-School'!$A215,'Forecast Summary'!$C:$C, 'Analysis-School'!U$4,'Forecast Summary'!$D:$D, 'Analysis-School'!U$2)</f>
        <v>16</v>
      </c>
      <c r="V215" s="396">
        <v>17.600000000000001</v>
      </c>
      <c r="W215" s="396">
        <f>SUMIFS('Forecast Summary'!$BZ:$BZ,'Forecast Summary'!$A:$A, 'Analysis-School'!$A215,'Forecast Summary'!$C:$C, 'Analysis-School'!W$4,'Forecast Summary'!$D:$D, 'Analysis-School'!W$2)</f>
        <v>28</v>
      </c>
      <c r="X215" s="396">
        <v>17.003885427606505</v>
      </c>
      <c r="Y215" s="397">
        <f>SUMIFS('Forecast Summary'!$BZ:$BZ,'Forecast Summary'!$A:$A, 'Analysis-School'!$A215,'Forecast Summary'!$C:$C, 'Analysis-School'!Y$4,'Forecast Summary'!$D:$D, 'Analysis-School'!Y$2)</f>
        <v>26.599999999999998</v>
      </c>
      <c r="Z215" s="398">
        <f t="shared" si="81"/>
        <v>0.66249999999999987</v>
      </c>
      <c r="AB215" s="395" t="s">
        <v>1912</v>
      </c>
      <c r="AC215" s="396">
        <f>SUMIFS('Forecast Summary'!$CA:$CA,'Forecast Summary'!$A:$A, 'Analysis-School'!$A215,'Forecast Summary'!$C:$C, 'Analysis-School'!AC$4,'Forecast Summary'!$D:$D, 'Analysis-School'!AC$2)</f>
        <v>0</v>
      </c>
      <c r="AD215" s="396">
        <f>SUMIFS('Forecast Summary'!$CA:$CA,'Forecast Summary'!$A:$A, 'Analysis-School'!$A215,'Forecast Summary'!$C:$C, 'Analysis-School'!AD$4,'Forecast Summary'!$D:$D, 'Analysis-School'!AD$2)</f>
        <v>0</v>
      </c>
      <c r="AE215" s="396">
        <f>SUMIFS('Forecast Summary'!$CA:$CA,'Forecast Summary'!$A:$A, 'Analysis-School'!$A215,'Forecast Summary'!$C:$C, 'Analysis-School'!AE$4,'Forecast Summary'!$D:$D, 'Analysis-School'!AE$2)</f>
        <v>0</v>
      </c>
      <c r="AF215" s="396">
        <f>SUMIFS('Forecast Summary'!$CA:$CA,'Forecast Summary'!$A:$A, 'Analysis-School'!$A215,'Forecast Summary'!$C:$C, 'Analysis-School'!AF$4,'Forecast Summary'!$D:$D, 'Analysis-School'!AF$2)</f>
        <v>0</v>
      </c>
      <c r="AG215" s="396">
        <f>SUMIFS('Forecast Summary'!$CA:$CA,'Forecast Summary'!$A:$A, 'Analysis-School'!$A215,'Forecast Summary'!$C:$C, 'Analysis-School'!AG$4,'Forecast Summary'!$D:$D, 'Analysis-School'!AG$2)</f>
        <v>0</v>
      </c>
      <c r="AH215" s="396">
        <f>SUMIFS('Forecast Summary'!$CA:$CA,'Forecast Summary'!$A:$A, 'Analysis-School'!$A215,'Forecast Summary'!$C:$C, 'Analysis-School'!AH$4,'Forecast Summary'!$D:$D, 'Analysis-School'!AH$2)</f>
        <v>0</v>
      </c>
      <c r="AI215" s="396">
        <v>0</v>
      </c>
      <c r="AJ215" s="396">
        <f>SUMIFS('Forecast Summary'!$CA:$CA,'Forecast Summary'!$A:$A, 'Analysis-School'!$A215,'Forecast Summary'!$C:$C, 'Analysis-School'!AJ$4,'Forecast Summary'!$D:$D, 'Analysis-School'!AJ$2)</f>
        <v>0</v>
      </c>
      <c r="AK215" s="396">
        <v>0</v>
      </c>
      <c r="AL215" s="397">
        <f>SUMIFS('Forecast Summary'!$CA:$CA,'Forecast Summary'!$A:$A, 'Analysis-School'!$A215,'Forecast Summary'!$C:$C, 'Analysis-School'!AL$4,'Forecast Summary'!$D:$D, 'Analysis-School'!AL$2)</f>
        <v>0</v>
      </c>
      <c r="AM215" s="398" t="str">
        <f t="shared" si="83"/>
        <v>NA</v>
      </c>
    </row>
    <row r="216" spans="1:39">
      <c r="A216" s="18" t="s">
        <v>139</v>
      </c>
      <c r="B216" s="390" t="s">
        <v>1939</v>
      </c>
      <c r="C216" s="391">
        <f>SUMIFS('Forecast Summary'!$BY:$BY,'Forecast Summary'!$A:$A, 'Analysis-School'!$A216,'Forecast Summary'!$C:$C, 'Analysis-School'!C$4,'Forecast Summary'!$D:$D, 'Analysis-School'!C$2)</f>
        <v>19</v>
      </c>
      <c r="D216" s="391">
        <f>SUMIFS('Forecast Summary'!$BY:$BY,'Forecast Summary'!$A:$A, 'Analysis-School'!$A216,'Forecast Summary'!$C:$C, 'Analysis-School'!D$4,'Forecast Summary'!$D:$D, 'Analysis-School'!D$2)</f>
        <v>15</v>
      </c>
      <c r="E216" s="391">
        <f>SUMIFS('Forecast Summary'!$BY:$BY,'Forecast Summary'!$A:$A, 'Analysis-School'!$A216,'Forecast Summary'!$C:$C, 'Analysis-School'!E$4,'Forecast Summary'!$D:$D, 'Analysis-School'!E$2)</f>
        <v>11</v>
      </c>
      <c r="F216" s="391">
        <f>SUMIFS('Forecast Summary'!$BY:$BY,'Forecast Summary'!$A:$A, 'Analysis-School'!$A216,'Forecast Summary'!$C:$C, 'Analysis-School'!F$4,'Forecast Summary'!$D:$D, 'Analysis-School'!F$2)</f>
        <v>19</v>
      </c>
      <c r="G216" s="391">
        <f>SUMIFS('Forecast Summary'!$BY:$BY,'Forecast Summary'!$A:$A, 'Analysis-School'!$A216,'Forecast Summary'!$C:$C, 'Analysis-School'!G$4,'Forecast Summary'!$D:$D, 'Analysis-School'!G$2)</f>
        <v>19</v>
      </c>
      <c r="H216" s="391">
        <f>SUMIFS('Forecast Summary'!$BY:$BY,'Forecast Summary'!$A:$A, 'Analysis-School'!$A216,'Forecast Summary'!$C:$C, 'Analysis-School'!H$4,'Forecast Summary'!$D:$D, 'Analysis-School'!H$2)</f>
        <v>23</v>
      </c>
      <c r="I216" s="391">
        <v>24.007666769540048</v>
      </c>
      <c r="J216" s="391">
        <f>SUMIFS('Forecast Summary'!$BY:$BY,'Forecast Summary'!$A:$A, 'Analysis-School'!$A216,'Forecast Summary'!$C:$C, 'Analysis-School'!J$4,'Forecast Summary'!$D:$D, 'Analysis-School'!J$2)</f>
        <v>17</v>
      </c>
      <c r="K216" s="391">
        <v>25.59349955244604</v>
      </c>
      <c r="L216" s="392">
        <f>SUMIFS('Forecast Summary'!$BY:$BY,'Forecast Summary'!$A:$A, 'Analysis-School'!$A216,'Forecast Summary'!$C:$C, 'Analysis-School'!L$4,'Forecast Summary'!$D:$D, 'Analysis-School'!L$2)</f>
        <v>18</v>
      </c>
      <c r="M216" s="393">
        <f t="shared" si="80"/>
        <v>-0.21739130434782605</v>
      </c>
      <c r="O216" s="390" t="s">
        <v>1939</v>
      </c>
      <c r="P216" s="391">
        <f>SUMIFS('Forecast Summary'!$BZ:$BZ,'Forecast Summary'!$A:$A, 'Analysis-School'!$A216,'Forecast Summary'!$C:$C, 'Analysis-School'!P$4,'Forecast Summary'!$D:$D, 'Analysis-School'!P$2)</f>
        <v>43</v>
      </c>
      <c r="Q216" s="391">
        <f>SUMIFS('Forecast Summary'!$BZ:$BZ,'Forecast Summary'!$A:$A, 'Analysis-School'!$A216,'Forecast Summary'!$C:$C, 'Analysis-School'!Q$4,'Forecast Summary'!$D:$D, 'Analysis-School'!Q$2)</f>
        <v>63</v>
      </c>
      <c r="R216" s="391">
        <f>SUMIFS('Forecast Summary'!$BZ:$BZ,'Forecast Summary'!$A:$A, 'Analysis-School'!$A216,'Forecast Summary'!$C:$C, 'Analysis-School'!R$4,'Forecast Summary'!$D:$D, 'Analysis-School'!R$2)</f>
        <v>51</v>
      </c>
      <c r="S216" s="391">
        <f>SUMIFS('Forecast Summary'!$BZ:$BZ,'Forecast Summary'!$A:$A, 'Analysis-School'!$A216,'Forecast Summary'!$C:$C, 'Analysis-School'!S$4,'Forecast Summary'!$D:$D, 'Analysis-School'!S$2)</f>
        <v>53</v>
      </c>
      <c r="T216" s="391">
        <f>SUMIFS('Forecast Summary'!$BZ:$BZ,'Forecast Summary'!$A:$A, 'Analysis-School'!$A216,'Forecast Summary'!$C:$C, 'Analysis-School'!T$4,'Forecast Summary'!$D:$D, 'Analysis-School'!T$2)</f>
        <v>49</v>
      </c>
      <c r="U216" s="391">
        <f>SUMIFS('Forecast Summary'!$BZ:$BZ,'Forecast Summary'!$A:$A, 'Analysis-School'!$A216,'Forecast Summary'!$C:$C, 'Analysis-School'!U$4,'Forecast Summary'!$D:$D, 'Analysis-School'!U$2)</f>
        <v>49</v>
      </c>
      <c r="V216" s="391">
        <v>47.4493362703573</v>
      </c>
      <c r="W216" s="391">
        <f>SUMIFS('Forecast Summary'!$BZ:$BZ,'Forecast Summary'!$A:$A, 'Analysis-School'!$A216,'Forecast Summary'!$C:$C, 'Analysis-School'!W$4,'Forecast Summary'!$D:$D, 'Analysis-School'!W$2)</f>
        <v>47</v>
      </c>
      <c r="X216" s="391">
        <v>46.217967166429311</v>
      </c>
      <c r="Y216" s="392">
        <f>SUMIFS('Forecast Summary'!$BZ:$BZ,'Forecast Summary'!$A:$A, 'Analysis-School'!$A216,'Forecast Summary'!$C:$C, 'Analysis-School'!Y$4,'Forecast Summary'!$D:$D, 'Analysis-School'!Y$2)</f>
        <v>51</v>
      </c>
      <c r="Z216" s="393">
        <f t="shared" si="81"/>
        <v>4.081632653061229E-2</v>
      </c>
      <c r="AB216" s="390" t="s">
        <v>1939</v>
      </c>
      <c r="AC216" s="391">
        <f>SUMIFS('Forecast Summary'!$CA:$CA,'Forecast Summary'!$A:$A, 'Analysis-School'!$A216,'Forecast Summary'!$C:$C, 'Analysis-School'!AC$4,'Forecast Summary'!$D:$D, 'Analysis-School'!AC$2)</f>
        <v>0</v>
      </c>
      <c r="AD216" s="391">
        <f>SUMIFS('Forecast Summary'!$CA:$CA,'Forecast Summary'!$A:$A, 'Analysis-School'!$A216,'Forecast Summary'!$C:$C, 'Analysis-School'!AD$4,'Forecast Summary'!$D:$D, 'Analysis-School'!AD$2)</f>
        <v>0</v>
      </c>
      <c r="AE216" s="391">
        <f>SUMIFS('Forecast Summary'!$CA:$CA,'Forecast Summary'!$A:$A, 'Analysis-School'!$A216,'Forecast Summary'!$C:$C, 'Analysis-School'!AE$4,'Forecast Summary'!$D:$D, 'Analysis-School'!AE$2)</f>
        <v>0</v>
      </c>
      <c r="AF216" s="391">
        <f>SUMIFS('Forecast Summary'!$CA:$CA,'Forecast Summary'!$A:$A, 'Analysis-School'!$A216,'Forecast Summary'!$C:$C, 'Analysis-School'!AF$4,'Forecast Summary'!$D:$D, 'Analysis-School'!AF$2)</f>
        <v>0</v>
      </c>
      <c r="AG216" s="391">
        <f>SUMIFS('Forecast Summary'!$CA:$CA,'Forecast Summary'!$A:$A, 'Analysis-School'!$A216,'Forecast Summary'!$C:$C, 'Analysis-School'!AG$4,'Forecast Summary'!$D:$D, 'Analysis-School'!AG$2)</f>
        <v>0</v>
      </c>
      <c r="AH216" s="391">
        <f>SUMIFS('Forecast Summary'!$CA:$CA,'Forecast Summary'!$A:$A, 'Analysis-School'!$A216,'Forecast Summary'!$C:$C, 'Analysis-School'!AH$4,'Forecast Summary'!$D:$D, 'Analysis-School'!AH$2)</f>
        <v>0</v>
      </c>
      <c r="AI216" s="391">
        <v>0</v>
      </c>
      <c r="AJ216" s="391">
        <f>SUMIFS('Forecast Summary'!$CA:$CA,'Forecast Summary'!$A:$A, 'Analysis-School'!$A216,'Forecast Summary'!$C:$C, 'Analysis-School'!AJ$4,'Forecast Summary'!$D:$D, 'Analysis-School'!AJ$2)</f>
        <v>0</v>
      </c>
      <c r="AK216" s="391">
        <v>0</v>
      </c>
      <c r="AL216" s="392">
        <f>SUMIFS('Forecast Summary'!$CA:$CA,'Forecast Summary'!$A:$A, 'Analysis-School'!$A216,'Forecast Summary'!$C:$C, 'Analysis-School'!AL$4,'Forecast Summary'!$D:$D, 'Analysis-School'!AL$2)</f>
        <v>0</v>
      </c>
      <c r="AM216" s="393" t="str">
        <f t="shared" si="83"/>
        <v>NA</v>
      </c>
    </row>
    <row r="217" spans="1:39">
      <c r="A217" s="18" t="s">
        <v>141</v>
      </c>
      <c r="B217" s="395" t="s">
        <v>1913</v>
      </c>
      <c r="C217" s="396">
        <f>SUMIFS('Forecast Summary'!$BY:$BY,'Forecast Summary'!$A:$A, 'Analysis-School'!$A217,'Forecast Summary'!$C:$C, 'Analysis-School'!C$4,'Forecast Summary'!$D:$D, 'Analysis-School'!C$2)</f>
        <v>9</v>
      </c>
      <c r="D217" s="396">
        <f>SUMIFS('Forecast Summary'!$BY:$BY,'Forecast Summary'!$A:$A, 'Analysis-School'!$A217,'Forecast Summary'!$C:$C, 'Analysis-School'!D$4,'Forecast Summary'!$D:$D, 'Analysis-School'!D$2)</f>
        <v>8</v>
      </c>
      <c r="E217" s="396">
        <f>SUMIFS('Forecast Summary'!$BY:$BY,'Forecast Summary'!$A:$A, 'Analysis-School'!$A217,'Forecast Summary'!$C:$C, 'Analysis-School'!E$4,'Forecast Summary'!$D:$D, 'Analysis-School'!E$2)</f>
        <v>9</v>
      </c>
      <c r="F217" s="396">
        <f>SUMIFS('Forecast Summary'!$BY:$BY,'Forecast Summary'!$A:$A, 'Analysis-School'!$A217,'Forecast Summary'!$C:$C, 'Analysis-School'!F$4,'Forecast Summary'!$D:$D, 'Analysis-School'!F$2)</f>
        <v>19</v>
      </c>
      <c r="G217" s="396">
        <f>SUMIFS('Forecast Summary'!$BY:$BY,'Forecast Summary'!$A:$A, 'Analysis-School'!$A217,'Forecast Summary'!$C:$C, 'Analysis-School'!G$4,'Forecast Summary'!$D:$D, 'Analysis-School'!G$2)</f>
        <v>11</v>
      </c>
      <c r="H217" s="396">
        <f>SUMIFS('Forecast Summary'!$BY:$BY,'Forecast Summary'!$A:$A, 'Analysis-School'!$A217,'Forecast Summary'!$C:$C, 'Analysis-School'!H$4,'Forecast Summary'!$D:$D, 'Analysis-School'!H$2)</f>
        <v>17</v>
      </c>
      <c r="I217" s="396">
        <v>18.700000000000003</v>
      </c>
      <c r="J217" s="396">
        <f>SUMIFS('Forecast Summary'!$BY:$BY,'Forecast Summary'!$A:$A, 'Analysis-School'!$A217,'Forecast Summary'!$C:$C, 'Analysis-School'!J$4,'Forecast Summary'!$D:$D, 'Analysis-School'!J$2)</f>
        <v>7</v>
      </c>
      <c r="K217" s="396">
        <v>20.570000000000004</v>
      </c>
      <c r="L217" s="397">
        <f>SUMIFS('Forecast Summary'!$BY:$BY,'Forecast Summary'!$A:$A, 'Analysis-School'!$A217,'Forecast Summary'!$C:$C, 'Analysis-School'!L$4,'Forecast Summary'!$D:$D, 'Analysis-School'!L$2)</f>
        <v>7.7000000000000011</v>
      </c>
      <c r="M217" s="398">
        <f t="shared" si="80"/>
        <v>-0.54705882352941171</v>
      </c>
      <c r="O217" s="395" t="s">
        <v>1913</v>
      </c>
      <c r="P217" s="396">
        <f>SUMIFS('Forecast Summary'!$BZ:$BZ,'Forecast Summary'!$A:$A, 'Analysis-School'!$A217,'Forecast Summary'!$C:$C, 'Analysis-School'!P$4,'Forecast Summary'!$D:$D, 'Analysis-School'!P$2)</f>
        <v>40</v>
      </c>
      <c r="Q217" s="396">
        <f>SUMIFS('Forecast Summary'!$BZ:$BZ,'Forecast Summary'!$A:$A, 'Analysis-School'!$A217,'Forecast Summary'!$C:$C, 'Analysis-School'!Q$4,'Forecast Summary'!$D:$D, 'Analysis-School'!Q$2)</f>
        <v>52</v>
      </c>
      <c r="R217" s="396">
        <f>SUMIFS('Forecast Summary'!$BZ:$BZ,'Forecast Summary'!$A:$A, 'Analysis-School'!$A217,'Forecast Summary'!$C:$C, 'Analysis-School'!R$4,'Forecast Summary'!$D:$D, 'Analysis-School'!R$2)</f>
        <v>40</v>
      </c>
      <c r="S217" s="396">
        <f>SUMIFS('Forecast Summary'!$BZ:$BZ,'Forecast Summary'!$A:$A, 'Analysis-School'!$A217,'Forecast Summary'!$C:$C, 'Analysis-School'!S$4,'Forecast Summary'!$D:$D, 'Analysis-School'!S$2)</f>
        <v>26</v>
      </c>
      <c r="T217" s="396">
        <f>SUMIFS('Forecast Summary'!$BZ:$BZ,'Forecast Summary'!$A:$A, 'Analysis-School'!$A217,'Forecast Summary'!$C:$C, 'Analysis-School'!T$4,'Forecast Summary'!$D:$D, 'Analysis-School'!T$2)</f>
        <v>45</v>
      </c>
      <c r="U217" s="396">
        <f>SUMIFS('Forecast Summary'!$BZ:$BZ,'Forecast Summary'!$A:$A, 'Analysis-School'!$A217,'Forecast Summary'!$C:$C, 'Analysis-School'!U$4,'Forecast Summary'!$D:$D, 'Analysis-School'!U$2)</f>
        <v>61</v>
      </c>
      <c r="V217" s="396">
        <v>57.949999999999996</v>
      </c>
      <c r="W217" s="396">
        <f>SUMIFS('Forecast Summary'!$BZ:$BZ,'Forecast Summary'!$A:$A, 'Analysis-School'!$A217,'Forecast Summary'!$C:$C, 'Analysis-School'!W$4,'Forecast Summary'!$D:$D, 'Analysis-School'!W$2)</f>
        <v>41</v>
      </c>
      <c r="X217" s="396">
        <v>55.052499999999995</v>
      </c>
      <c r="Y217" s="397">
        <f>SUMIFS('Forecast Summary'!$BZ:$BZ,'Forecast Summary'!$A:$A, 'Analysis-School'!$A217,'Forecast Summary'!$C:$C, 'Analysis-School'!Y$4,'Forecast Summary'!$D:$D, 'Analysis-School'!Y$2)</f>
        <v>44</v>
      </c>
      <c r="Z217" s="398">
        <f t="shared" si="81"/>
        <v>-0.27868852459016391</v>
      </c>
      <c r="AB217" s="395" t="s">
        <v>1913</v>
      </c>
      <c r="AC217" s="396">
        <f>SUMIFS('Forecast Summary'!$CA:$CA,'Forecast Summary'!$A:$A, 'Analysis-School'!$A217,'Forecast Summary'!$C:$C, 'Analysis-School'!AC$4,'Forecast Summary'!$D:$D, 'Analysis-School'!AC$2)</f>
        <v>0</v>
      </c>
      <c r="AD217" s="396">
        <f>SUMIFS('Forecast Summary'!$CA:$CA,'Forecast Summary'!$A:$A, 'Analysis-School'!$A217,'Forecast Summary'!$C:$C, 'Analysis-School'!AD$4,'Forecast Summary'!$D:$D, 'Analysis-School'!AD$2)</f>
        <v>0</v>
      </c>
      <c r="AE217" s="396">
        <f>SUMIFS('Forecast Summary'!$CA:$CA,'Forecast Summary'!$A:$A, 'Analysis-School'!$A217,'Forecast Summary'!$C:$C, 'Analysis-School'!AE$4,'Forecast Summary'!$D:$D, 'Analysis-School'!AE$2)</f>
        <v>0</v>
      </c>
      <c r="AF217" s="396">
        <f>SUMIFS('Forecast Summary'!$CA:$CA,'Forecast Summary'!$A:$A, 'Analysis-School'!$A217,'Forecast Summary'!$C:$C, 'Analysis-School'!AF$4,'Forecast Summary'!$D:$D, 'Analysis-School'!AF$2)</f>
        <v>0</v>
      </c>
      <c r="AG217" s="396">
        <f>SUMIFS('Forecast Summary'!$CA:$CA,'Forecast Summary'!$A:$A, 'Analysis-School'!$A217,'Forecast Summary'!$C:$C, 'Analysis-School'!AG$4,'Forecast Summary'!$D:$D, 'Analysis-School'!AG$2)</f>
        <v>0</v>
      </c>
      <c r="AH217" s="396">
        <f>SUMIFS('Forecast Summary'!$CA:$CA,'Forecast Summary'!$A:$A, 'Analysis-School'!$A217,'Forecast Summary'!$C:$C, 'Analysis-School'!AH$4,'Forecast Summary'!$D:$D, 'Analysis-School'!AH$2)</f>
        <v>0</v>
      </c>
      <c r="AI217" s="396">
        <v>0</v>
      </c>
      <c r="AJ217" s="396">
        <f>SUMIFS('Forecast Summary'!$CA:$CA,'Forecast Summary'!$A:$A, 'Analysis-School'!$A217,'Forecast Summary'!$C:$C, 'Analysis-School'!AJ$4,'Forecast Summary'!$D:$D, 'Analysis-School'!AJ$2)</f>
        <v>0</v>
      </c>
      <c r="AK217" s="396">
        <v>0</v>
      </c>
      <c r="AL217" s="397">
        <f>SUMIFS('Forecast Summary'!$CA:$CA,'Forecast Summary'!$A:$A, 'Analysis-School'!$A217,'Forecast Summary'!$C:$C, 'Analysis-School'!AL$4,'Forecast Summary'!$D:$D, 'Analysis-School'!AL$2)</f>
        <v>0</v>
      </c>
      <c r="AM217" s="398" t="str">
        <f t="shared" si="83"/>
        <v>NA</v>
      </c>
    </row>
    <row r="218" spans="1:39">
      <c r="A218" s="18" t="s">
        <v>143</v>
      </c>
      <c r="B218" s="390" t="s">
        <v>1914</v>
      </c>
      <c r="C218" s="391">
        <f>SUMIFS('Forecast Summary'!$BY:$BY,'Forecast Summary'!$A:$A, 'Analysis-School'!$A218,'Forecast Summary'!$C:$C, 'Analysis-School'!C$4,'Forecast Summary'!$D:$D, 'Analysis-School'!C$2)</f>
        <v>1</v>
      </c>
      <c r="D218" s="391">
        <f>SUMIFS('Forecast Summary'!$BY:$BY,'Forecast Summary'!$A:$A, 'Analysis-School'!$A218,'Forecast Summary'!$C:$C, 'Analysis-School'!D$4,'Forecast Summary'!$D:$D, 'Analysis-School'!D$2)</f>
        <v>4</v>
      </c>
      <c r="E218" s="391">
        <f>SUMIFS('Forecast Summary'!$BY:$BY,'Forecast Summary'!$A:$A, 'Analysis-School'!$A218,'Forecast Summary'!$C:$C, 'Analysis-School'!E$4,'Forecast Summary'!$D:$D, 'Analysis-School'!E$2)</f>
        <v>4</v>
      </c>
      <c r="F218" s="391">
        <f>SUMIFS('Forecast Summary'!$BY:$BY,'Forecast Summary'!$A:$A, 'Analysis-School'!$A218,'Forecast Summary'!$C:$C, 'Analysis-School'!F$4,'Forecast Summary'!$D:$D, 'Analysis-School'!F$2)</f>
        <v>7</v>
      </c>
      <c r="G218" s="391">
        <f>SUMIFS('Forecast Summary'!$BY:$BY,'Forecast Summary'!$A:$A, 'Analysis-School'!$A218,'Forecast Summary'!$C:$C, 'Analysis-School'!G$4,'Forecast Summary'!$D:$D, 'Analysis-School'!G$2)</f>
        <v>6</v>
      </c>
      <c r="H218" s="391">
        <f>SUMIFS('Forecast Summary'!$BY:$BY,'Forecast Summary'!$A:$A, 'Analysis-School'!$A218,'Forecast Summary'!$C:$C, 'Analysis-School'!H$4,'Forecast Summary'!$D:$D, 'Analysis-School'!H$2)</f>
        <v>1</v>
      </c>
      <c r="I218" s="391">
        <v>1.1000000000000001</v>
      </c>
      <c r="J218" s="391">
        <f>SUMIFS('Forecast Summary'!$BY:$BY,'Forecast Summary'!$A:$A, 'Analysis-School'!$A218,'Forecast Summary'!$C:$C, 'Analysis-School'!J$4,'Forecast Summary'!$D:$D, 'Analysis-School'!J$2)</f>
        <v>9</v>
      </c>
      <c r="K218" s="391">
        <v>1.2100000000000002</v>
      </c>
      <c r="L218" s="392">
        <f>SUMIFS('Forecast Summary'!$BY:$BY,'Forecast Summary'!$A:$A, 'Analysis-School'!$A218,'Forecast Summary'!$C:$C, 'Analysis-School'!L$4,'Forecast Summary'!$D:$D, 'Analysis-School'!L$2)</f>
        <v>8.5499999999999989</v>
      </c>
      <c r="M218" s="393">
        <f t="shared" si="80"/>
        <v>7.5499999999999989</v>
      </c>
      <c r="O218" s="390" t="s">
        <v>1914</v>
      </c>
      <c r="P218" s="391">
        <f>SUMIFS('Forecast Summary'!$BZ:$BZ,'Forecast Summary'!$A:$A, 'Analysis-School'!$A218,'Forecast Summary'!$C:$C, 'Analysis-School'!P$4,'Forecast Summary'!$D:$D, 'Analysis-School'!P$2)</f>
        <v>6</v>
      </c>
      <c r="Q218" s="391">
        <f>SUMIFS('Forecast Summary'!$BZ:$BZ,'Forecast Summary'!$A:$A, 'Analysis-School'!$A218,'Forecast Summary'!$C:$C, 'Analysis-School'!Q$4,'Forecast Summary'!$D:$D, 'Analysis-School'!Q$2)</f>
        <v>3</v>
      </c>
      <c r="R218" s="391">
        <f>SUMIFS('Forecast Summary'!$BZ:$BZ,'Forecast Summary'!$A:$A, 'Analysis-School'!$A218,'Forecast Summary'!$C:$C, 'Analysis-School'!R$4,'Forecast Summary'!$D:$D, 'Analysis-School'!R$2)</f>
        <v>5</v>
      </c>
      <c r="S218" s="391">
        <f>SUMIFS('Forecast Summary'!$BZ:$BZ,'Forecast Summary'!$A:$A, 'Analysis-School'!$A218,'Forecast Summary'!$C:$C, 'Analysis-School'!S$4,'Forecast Summary'!$D:$D, 'Analysis-School'!S$2)</f>
        <v>3</v>
      </c>
      <c r="T218" s="391">
        <f>SUMIFS('Forecast Summary'!$BZ:$BZ,'Forecast Summary'!$A:$A, 'Analysis-School'!$A218,'Forecast Summary'!$C:$C, 'Analysis-School'!T$4,'Forecast Summary'!$D:$D, 'Analysis-School'!T$2)</f>
        <v>4</v>
      </c>
      <c r="U218" s="391">
        <f>SUMIFS('Forecast Summary'!$BZ:$BZ,'Forecast Summary'!$A:$A, 'Analysis-School'!$A218,'Forecast Summary'!$C:$C, 'Analysis-School'!U$4,'Forecast Summary'!$D:$D, 'Analysis-School'!U$2)</f>
        <v>3</v>
      </c>
      <c r="V218" s="391">
        <v>3.1361115151624315</v>
      </c>
      <c r="W218" s="391">
        <f>SUMIFS('Forecast Summary'!$BZ:$BZ,'Forecast Summary'!$A:$A, 'Analysis-School'!$A218,'Forecast Summary'!$C:$C, 'Analysis-School'!W$4,'Forecast Summary'!$D:$D, 'Analysis-School'!W$2)</f>
        <v>1</v>
      </c>
      <c r="X218" s="391">
        <v>2.9793059394043095</v>
      </c>
      <c r="Y218" s="392">
        <f>SUMIFS('Forecast Summary'!$BZ:$BZ,'Forecast Summary'!$A:$A, 'Analysis-School'!$A218,'Forecast Summary'!$C:$C, 'Analysis-School'!Y$4,'Forecast Summary'!$D:$D, 'Analysis-School'!Y$2)</f>
        <v>1.1000000000000001</v>
      </c>
      <c r="Z218" s="393">
        <f t="shared" si="81"/>
        <v>-0.6333333333333333</v>
      </c>
      <c r="AB218" s="390" t="s">
        <v>1914</v>
      </c>
      <c r="AC218" s="391">
        <f>SUMIFS('Forecast Summary'!$CA:$CA,'Forecast Summary'!$A:$A, 'Analysis-School'!$A218,'Forecast Summary'!$C:$C, 'Analysis-School'!AC$4,'Forecast Summary'!$D:$D, 'Analysis-School'!AC$2)</f>
        <v>0</v>
      </c>
      <c r="AD218" s="391">
        <f>SUMIFS('Forecast Summary'!$CA:$CA,'Forecast Summary'!$A:$A, 'Analysis-School'!$A218,'Forecast Summary'!$C:$C, 'Analysis-School'!AD$4,'Forecast Summary'!$D:$D, 'Analysis-School'!AD$2)</f>
        <v>0</v>
      </c>
      <c r="AE218" s="391">
        <f>SUMIFS('Forecast Summary'!$CA:$CA,'Forecast Summary'!$A:$A, 'Analysis-School'!$A218,'Forecast Summary'!$C:$C, 'Analysis-School'!AE$4,'Forecast Summary'!$D:$D, 'Analysis-School'!AE$2)</f>
        <v>0</v>
      </c>
      <c r="AF218" s="391">
        <f>SUMIFS('Forecast Summary'!$CA:$CA,'Forecast Summary'!$A:$A, 'Analysis-School'!$A218,'Forecast Summary'!$C:$C, 'Analysis-School'!AF$4,'Forecast Summary'!$D:$D, 'Analysis-School'!AF$2)</f>
        <v>0</v>
      </c>
      <c r="AG218" s="391">
        <f>SUMIFS('Forecast Summary'!$CA:$CA,'Forecast Summary'!$A:$A, 'Analysis-School'!$A218,'Forecast Summary'!$C:$C, 'Analysis-School'!AG$4,'Forecast Summary'!$D:$D, 'Analysis-School'!AG$2)</f>
        <v>0</v>
      </c>
      <c r="AH218" s="391">
        <f>SUMIFS('Forecast Summary'!$CA:$CA,'Forecast Summary'!$A:$A, 'Analysis-School'!$A218,'Forecast Summary'!$C:$C, 'Analysis-School'!AH$4,'Forecast Summary'!$D:$D, 'Analysis-School'!AH$2)</f>
        <v>0</v>
      </c>
      <c r="AI218" s="391">
        <v>0</v>
      </c>
      <c r="AJ218" s="391">
        <f>SUMIFS('Forecast Summary'!$CA:$CA,'Forecast Summary'!$A:$A, 'Analysis-School'!$A218,'Forecast Summary'!$C:$C, 'Analysis-School'!AJ$4,'Forecast Summary'!$D:$D, 'Analysis-School'!AJ$2)</f>
        <v>0</v>
      </c>
      <c r="AK218" s="391">
        <v>0</v>
      </c>
      <c r="AL218" s="392">
        <f>SUMIFS('Forecast Summary'!$CA:$CA,'Forecast Summary'!$A:$A, 'Analysis-School'!$A218,'Forecast Summary'!$C:$C, 'Analysis-School'!AL$4,'Forecast Summary'!$D:$D, 'Analysis-School'!AL$2)</f>
        <v>0</v>
      </c>
      <c r="AM218" s="393" t="str">
        <f t="shared" si="83"/>
        <v>NA</v>
      </c>
    </row>
    <row r="219" spans="1:39">
      <c r="A219" s="18" t="s">
        <v>145</v>
      </c>
      <c r="B219" s="395" t="s">
        <v>1772</v>
      </c>
      <c r="C219" s="396">
        <f>SUMIFS('Forecast Summary'!$BY:$BY,'Forecast Summary'!$A:$A, 'Analysis-School'!$A219,'Forecast Summary'!$C:$C, 'Analysis-School'!C$4,'Forecast Summary'!$D:$D, 'Analysis-School'!C$2)</f>
        <v>26</v>
      </c>
      <c r="D219" s="396">
        <f>SUMIFS('Forecast Summary'!$BY:$BY,'Forecast Summary'!$A:$A, 'Analysis-School'!$A219,'Forecast Summary'!$C:$C, 'Analysis-School'!D$4,'Forecast Summary'!$D:$D, 'Analysis-School'!D$2)</f>
        <v>26</v>
      </c>
      <c r="E219" s="396">
        <f>SUMIFS('Forecast Summary'!$BY:$BY,'Forecast Summary'!$A:$A, 'Analysis-School'!$A219,'Forecast Summary'!$C:$C, 'Analysis-School'!E$4,'Forecast Summary'!$D:$D, 'Analysis-School'!E$2)</f>
        <v>24</v>
      </c>
      <c r="F219" s="396">
        <f>SUMIFS('Forecast Summary'!$BY:$BY,'Forecast Summary'!$A:$A, 'Analysis-School'!$A219,'Forecast Summary'!$C:$C, 'Analysis-School'!F$4,'Forecast Summary'!$D:$D, 'Analysis-School'!F$2)</f>
        <v>18</v>
      </c>
      <c r="G219" s="396">
        <f>SUMIFS('Forecast Summary'!$BY:$BY,'Forecast Summary'!$A:$A, 'Analysis-School'!$A219,'Forecast Summary'!$C:$C, 'Analysis-School'!G$4,'Forecast Summary'!$D:$D, 'Analysis-School'!G$2)</f>
        <v>23</v>
      </c>
      <c r="H219" s="396">
        <f>SUMIFS('Forecast Summary'!$BY:$BY,'Forecast Summary'!$A:$A, 'Analysis-School'!$A219,'Forecast Summary'!$C:$C, 'Analysis-School'!H$4,'Forecast Summary'!$D:$D, 'Analysis-School'!H$2)</f>
        <v>19</v>
      </c>
      <c r="I219" s="396">
        <v>18.05</v>
      </c>
      <c r="J219" s="396">
        <f>SUMIFS('Forecast Summary'!$BY:$BY,'Forecast Summary'!$A:$A, 'Analysis-School'!$A219,'Forecast Summary'!$C:$C, 'Analysis-School'!J$4,'Forecast Summary'!$D:$D, 'Analysis-School'!J$2)</f>
        <v>19</v>
      </c>
      <c r="K219" s="396">
        <v>17.147500000000001</v>
      </c>
      <c r="L219" s="397">
        <f>SUMIFS('Forecast Summary'!$BY:$BY,'Forecast Summary'!$A:$A, 'Analysis-School'!$A219,'Forecast Summary'!$C:$C, 'Analysis-School'!L$4,'Forecast Summary'!$D:$D, 'Analysis-School'!L$2)</f>
        <v>20</v>
      </c>
      <c r="M219" s="398">
        <f t="shared" si="80"/>
        <v>5.2631578947368363E-2</v>
      </c>
      <c r="O219" s="395" t="s">
        <v>1772</v>
      </c>
      <c r="P219" s="396">
        <f>SUMIFS('Forecast Summary'!$BZ:$BZ,'Forecast Summary'!$A:$A, 'Analysis-School'!$A219,'Forecast Summary'!$C:$C, 'Analysis-School'!P$4,'Forecast Summary'!$D:$D, 'Analysis-School'!P$2)</f>
        <v>63</v>
      </c>
      <c r="Q219" s="396">
        <f>SUMIFS('Forecast Summary'!$BZ:$BZ,'Forecast Summary'!$A:$A, 'Analysis-School'!$A219,'Forecast Summary'!$C:$C, 'Analysis-School'!Q$4,'Forecast Summary'!$D:$D, 'Analysis-School'!Q$2)</f>
        <v>74</v>
      </c>
      <c r="R219" s="396">
        <f>SUMIFS('Forecast Summary'!$BZ:$BZ,'Forecast Summary'!$A:$A, 'Analysis-School'!$A219,'Forecast Summary'!$C:$C, 'Analysis-School'!R$4,'Forecast Summary'!$D:$D, 'Analysis-School'!R$2)</f>
        <v>61</v>
      </c>
      <c r="S219" s="396">
        <f>SUMIFS('Forecast Summary'!$BZ:$BZ,'Forecast Summary'!$A:$A, 'Analysis-School'!$A219,'Forecast Summary'!$C:$C, 'Analysis-School'!S$4,'Forecast Summary'!$D:$D, 'Analysis-School'!S$2)</f>
        <v>64</v>
      </c>
      <c r="T219" s="396">
        <f>SUMIFS('Forecast Summary'!$BZ:$BZ,'Forecast Summary'!$A:$A, 'Analysis-School'!$A219,'Forecast Summary'!$C:$C, 'Analysis-School'!T$4,'Forecast Summary'!$D:$D, 'Analysis-School'!T$2)</f>
        <v>74</v>
      </c>
      <c r="U219" s="396">
        <f>SUMIFS('Forecast Summary'!$BZ:$BZ,'Forecast Summary'!$A:$A, 'Analysis-School'!$A219,'Forecast Summary'!$C:$C, 'Analysis-School'!U$4,'Forecast Summary'!$D:$D, 'Analysis-School'!U$2)</f>
        <v>51</v>
      </c>
      <c r="V219" s="396">
        <v>55.611425617089523</v>
      </c>
      <c r="W219" s="396">
        <f>SUMIFS('Forecast Summary'!$BZ:$BZ,'Forecast Summary'!$A:$A, 'Analysis-School'!$A219,'Forecast Summary'!$C:$C, 'Analysis-School'!W$4,'Forecast Summary'!$D:$D, 'Analysis-School'!W$2)</f>
        <v>60</v>
      </c>
      <c r="X219" s="396">
        <v>53.409379306383876</v>
      </c>
      <c r="Y219" s="397">
        <f>SUMIFS('Forecast Summary'!$BZ:$BZ,'Forecast Summary'!$A:$A, 'Analysis-School'!$A219,'Forecast Summary'!$C:$C, 'Analysis-School'!Y$4,'Forecast Summary'!$D:$D, 'Analysis-School'!Y$2)</f>
        <v>64</v>
      </c>
      <c r="Z219" s="398">
        <f t="shared" si="81"/>
        <v>0.25490196078431371</v>
      </c>
      <c r="AB219" s="395" t="s">
        <v>1772</v>
      </c>
      <c r="AC219" s="396">
        <f>SUMIFS('Forecast Summary'!$CA:$CA,'Forecast Summary'!$A:$A, 'Analysis-School'!$A219,'Forecast Summary'!$C:$C, 'Analysis-School'!AC$4,'Forecast Summary'!$D:$D, 'Analysis-School'!AC$2)</f>
        <v>0</v>
      </c>
      <c r="AD219" s="396">
        <f>SUMIFS('Forecast Summary'!$CA:$CA,'Forecast Summary'!$A:$A, 'Analysis-School'!$A219,'Forecast Summary'!$C:$C, 'Analysis-School'!AD$4,'Forecast Summary'!$D:$D, 'Analysis-School'!AD$2)</f>
        <v>0</v>
      </c>
      <c r="AE219" s="396">
        <f>SUMIFS('Forecast Summary'!$CA:$CA,'Forecast Summary'!$A:$A, 'Analysis-School'!$A219,'Forecast Summary'!$C:$C, 'Analysis-School'!AE$4,'Forecast Summary'!$D:$D, 'Analysis-School'!AE$2)</f>
        <v>0</v>
      </c>
      <c r="AF219" s="396">
        <f>SUMIFS('Forecast Summary'!$CA:$CA,'Forecast Summary'!$A:$A, 'Analysis-School'!$A219,'Forecast Summary'!$C:$C, 'Analysis-School'!AF$4,'Forecast Summary'!$D:$D, 'Analysis-School'!AF$2)</f>
        <v>0</v>
      </c>
      <c r="AG219" s="396">
        <f>SUMIFS('Forecast Summary'!$CA:$CA,'Forecast Summary'!$A:$A, 'Analysis-School'!$A219,'Forecast Summary'!$C:$C, 'Analysis-School'!AG$4,'Forecast Summary'!$D:$D, 'Analysis-School'!AG$2)</f>
        <v>0</v>
      </c>
      <c r="AH219" s="396">
        <f>SUMIFS('Forecast Summary'!$CA:$CA,'Forecast Summary'!$A:$A, 'Analysis-School'!$A219,'Forecast Summary'!$C:$C, 'Analysis-School'!AH$4,'Forecast Summary'!$D:$D, 'Analysis-School'!AH$2)</f>
        <v>0</v>
      </c>
      <c r="AI219" s="396">
        <v>0</v>
      </c>
      <c r="AJ219" s="396">
        <f>SUMIFS('Forecast Summary'!$CA:$CA,'Forecast Summary'!$A:$A, 'Analysis-School'!$A219,'Forecast Summary'!$C:$C, 'Analysis-School'!AJ$4,'Forecast Summary'!$D:$D, 'Analysis-School'!AJ$2)</f>
        <v>0</v>
      </c>
      <c r="AK219" s="396">
        <v>0</v>
      </c>
      <c r="AL219" s="397">
        <f>SUMIFS('Forecast Summary'!$CA:$CA,'Forecast Summary'!$A:$A, 'Analysis-School'!$A219,'Forecast Summary'!$C:$C, 'Analysis-School'!AL$4,'Forecast Summary'!$D:$D, 'Analysis-School'!AL$2)</f>
        <v>0</v>
      </c>
      <c r="AM219" s="398" t="str">
        <f t="shared" si="83"/>
        <v>NA</v>
      </c>
    </row>
    <row r="220" spans="1:39" ht="15.75" thickBot="1">
      <c r="A220"/>
      <c r="B220" s="399" t="s">
        <v>2002</v>
      </c>
      <c r="C220" s="400">
        <f>SUM(C170:C219)</f>
        <v>1096</v>
      </c>
      <c r="D220" s="400">
        <f t="shared" ref="D220" si="84">SUM(D170:D219)</f>
        <v>1100</v>
      </c>
      <c r="E220" s="400">
        <f t="shared" ref="E220" si="85">SUM(E170:E219)</f>
        <v>955</v>
      </c>
      <c r="F220" s="400">
        <f t="shared" ref="F220" si="86">SUM(F170:F219)</f>
        <v>1286</v>
      </c>
      <c r="G220" s="400">
        <f t="shared" ref="G220" si="87">SUM(G170:G219)</f>
        <v>1563</v>
      </c>
      <c r="H220" s="400">
        <f t="shared" ref="H220" si="88">SUM(H170:H219)</f>
        <v>1454</v>
      </c>
      <c r="I220" s="400">
        <v>1549.5168956954678</v>
      </c>
      <c r="J220" s="400">
        <f t="shared" ref="J220:K220" si="89">SUM(J170:J219)</f>
        <v>1661</v>
      </c>
      <c r="K220" s="400">
        <f t="shared" si="89"/>
        <v>1645.7820522928075</v>
      </c>
      <c r="L220" s="400">
        <f t="shared" ref="L220" si="90">SUM(L170:L219)</f>
        <v>1653.8000000000004</v>
      </c>
      <c r="M220" s="401">
        <f t="shared" si="80"/>
        <v>0.13741403026134824</v>
      </c>
      <c r="O220" s="399" t="s">
        <v>2002</v>
      </c>
      <c r="P220" s="400">
        <f>SUM(P170:P219)</f>
        <v>4360</v>
      </c>
      <c r="Q220" s="400">
        <f t="shared" ref="Q220" si="91">SUM(Q170:Q219)</f>
        <v>4451</v>
      </c>
      <c r="R220" s="400">
        <f t="shared" ref="R220" si="92">SUM(R170:R219)</f>
        <v>4405</v>
      </c>
      <c r="S220" s="400">
        <f t="shared" ref="S220" si="93">SUM(S170:S219)</f>
        <v>5268</v>
      </c>
      <c r="T220" s="400">
        <f t="shared" ref="T220" si="94">SUM(T170:T219)</f>
        <v>6279</v>
      </c>
      <c r="U220" s="400">
        <f t="shared" ref="U220" si="95">SUM(U170:U219)</f>
        <v>6026</v>
      </c>
      <c r="V220" s="400">
        <v>6487.291637607349</v>
      </c>
      <c r="W220" s="400">
        <f t="shared" ref="W220:X220" si="96">SUM(W170:W219)</f>
        <v>6374</v>
      </c>
      <c r="X220" s="400">
        <f t="shared" si="96"/>
        <v>6906.69820365544</v>
      </c>
      <c r="Y220" s="400">
        <f t="shared" ref="Y220" si="97">SUM(Y170:Y219)</f>
        <v>6380.6500000000015</v>
      </c>
      <c r="Z220" s="401">
        <f t="shared" si="81"/>
        <v>5.8853302356455695E-2</v>
      </c>
      <c r="AB220" s="399" t="s">
        <v>2002</v>
      </c>
      <c r="AC220" s="400">
        <f>SUM(AC170:AC219)</f>
        <v>10</v>
      </c>
      <c r="AD220" s="400">
        <f t="shared" ref="AD220" si="98">SUM(AD170:AD219)</f>
        <v>16</v>
      </c>
      <c r="AE220" s="400">
        <f t="shared" ref="AE220" si="99">SUM(AE170:AE219)</f>
        <v>13</v>
      </c>
      <c r="AF220" s="400">
        <f t="shared" ref="AF220" si="100">SUM(AF170:AF219)</f>
        <v>12</v>
      </c>
      <c r="AG220" s="400">
        <f t="shared" ref="AG220" si="101">SUM(AG170:AG219)</f>
        <v>14</v>
      </c>
      <c r="AH220" s="400">
        <f t="shared" ref="AH220" si="102">SUM(AH170:AH219)</f>
        <v>24</v>
      </c>
      <c r="AI220" s="400">
        <v>22.8</v>
      </c>
      <c r="AJ220" s="400">
        <f t="shared" ref="AJ220:AK220" si="103">SUM(AJ170:AJ219)</f>
        <v>35</v>
      </c>
      <c r="AK220" s="400">
        <f t="shared" si="103"/>
        <v>21.935201302609229</v>
      </c>
      <c r="AL220" s="400">
        <f t="shared" ref="AL220" si="104">SUM(AL170:AL219)</f>
        <v>40.200000000000003</v>
      </c>
      <c r="AM220" s="401">
        <f t="shared" ref="AM220" si="105">(AL220/AH220-1)</f>
        <v>0.67500000000000004</v>
      </c>
    </row>
    <row r="221" spans="1:39" s="115" customFormat="1" ht="15">
      <c r="A221"/>
      <c r="M221" s="382"/>
      <c r="N221" s="382"/>
      <c r="AA221" s="382"/>
    </row>
    <row r="222" spans="1:39" s="115" customFormat="1" ht="21">
      <c r="A222"/>
      <c r="B222" s="509" t="s">
        <v>2199</v>
      </c>
      <c r="I222" s="573">
        <f>J220-H220</f>
        <v>207</v>
      </c>
      <c r="J222" s="574">
        <f>I222/H220</f>
        <v>0.14236588720770288</v>
      </c>
      <c r="M222" s="382"/>
      <c r="N222" s="382"/>
      <c r="V222" s="573">
        <f>W220-U220</f>
        <v>348</v>
      </c>
      <c r="W222" s="574">
        <f>V222/U220</f>
        <v>5.7749751078659144E-2</v>
      </c>
      <c r="X222" s="574"/>
      <c r="Z222" s="382"/>
      <c r="AA222" s="382"/>
      <c r="AI222" s="573">
        <f>AJ220-AH220</f>
        <v>11</v>
      </c>
      <c r="AJ222" s="574">
        <f>AI222/AH220</f>
        <v>0.45833333333333331</v>
      </c>
    </row>
    <row r="223" spans="1:39" s="115" customFormat="1" ht="21">
      <c r="A223"/>
      <c r="B223" s="509" t="s">
        <v>2200</v>
      </c>
      <c r="M223" s="382"/>
      <c r="N223" s="382"/>
      <c r="Z223" s="382"/>
      <c r="AA223" s="382"/>
    </row>
    <row r="224" spans="1:39" s="115" customFormat="1" ht="15">
      <c r="A224"/>
      <c r="M224" s="382"/>
      <c r="N224" s="382"/>
      <c r="Z224" s="382"/>
      <c r="AA224" s="382"/>
    </row>
    <row r="225" spans="1:27" s="115" customFormat="1" ht="15">
      <c r="A225"/>
      <c r="M225" s="382"/>
      <c r="N225" s="382"/>
      <c r="Z225" s="382"/>
      <c r="AA225" s="382"/>
    </row>
    <row r="226" spans="1:27" s="115" customFormat="1" ht="15">
      <c r="A226"/>
      <c r="M226" s="382"/>
      <c r="N226" s="382"/>
      <c r="Z226" s="382"/>
      <c r="AA226" s="382"/>
    </row>
    <row r="227" spans="1:27" s="115" customFormat="1" ht="15">
      <c r="A227"/>
      <c r="M227" s="382"/>
      <c r="N227" s="382"/>
      <c r="Z227" s="382"/>
      <c r="AA227" s="382"/>
    </row>
    <row r="228" spans="1:27" s="115" customFormat="1" ht="15">
      <c r="A228"/>
      <c r="M228" s="382"/>
      <c r="N228" s="382"/>
      <c r="Z228" s="382"/>
      <c r="AA228" s="382"/>
    </row>
    <row r="229" spans="1:27" s="115" customFormat="1" ht="15">
      <c r="A229"/>
      <c r="M229" s="382"/>
      <c r="N229" s="382"/>
      <c r="Z229" s="382"/>
      <c r="AA229" s="382"/>
    </row>
    <row r="230" spans="1:27" s="115" customFormat="1" ht="15">
      <c r="A230"/>
      <c r="M230" s="382"/>
      <c r="N230" s="382"/>
      <c r="Z230" s="382"/>
      <c r="AA230" s="382"/>
    </row>
    <row r="231" spans="1:27" s="115" customFormat="1" ht="15">
      <c r="A231"/>
      <c r="M231" s="382"/>
      <c r="N231" s="382"/>
      <c r="Z231" s="382"/>
      <c r="AA231" s="382"/>
    </row>
    <row r="232" spans="1:27" s="115" customFormat="1" ht="15">
      <c r="A232"/>
      <c r="M232" s="382"/>
      <c r="N232" s="382"/>
      <c r="Z232" s="382"/>
      <c r="AA232" s="382"/>
    </row>
    <row r="233" spans="1:27" s="115" customFormat="1" ht="15">
      <c r="A233"/>
      <c r="M233" s="382"/>
      <c r="N233" s="382"/>
      <c r="Z233" s="382"/>
      <c r="AA233" s="382"/>
    </row>
    <row r="234" spans="1:27" s="115" customFormat="1" ht="15">
      <c r="A234"/>
      <c r="M234" s="382"/>
      <c r="N234" s="382"/>
      <c r="Z234" s="382"/>
      <c r="AA234" s="382"/>
    </row>
    <row r="235" spans="1:27" s="115" customFormat="1" ht="15">
      <c r="A235"/>
      <c r="M235" s="382"/>
      <c r="N235" s="382"/>
      <c r="Z235" s="382"/>
      <c r="AA235" s="382"/>
    </row>
    <row r="236" spans="1:27" s="115" customFormat="1" ht="15">
      <c r="A236"/>
      <c r="M236" s="382"/>
      <c r="N236" s="382"/>
      <c r="Z236" s="382"/>
      <c r="AA236" s="382"/>
    </row>
    <row r="237" spans="1:27" s="115" customFormat="1" ht="15">
      <c r="A237"/>
      <c r="M237" s="382"/>
      <c r="N237" s="382"/>
      <c r="Z237" s="382"/>
      <c r="AA237" s="382"/>
    </row>
    <row r="238" spans="1:27" s="115" customFormat="1" ht="15">
      <c r="A238"/>
      <c r="M238" s="382"/>
      <c r="N238" s="382"/>
      <c r="Z238" s="382"/>
      <c r="AA238" s="382"/>
    </row>
    <row r="239" spans="1:27" s="115" customFormat="1" ht="15">
      <c r="A239"/>
      <c r="M239" s="382"/>
      <c r="N239" s="382"/>
      <c r="Z239" s="382"/>
      <c r="AA239" s="382"/>
    </row>
    <row r="240" spans="1:27" s="115" customFormat="1" ht="15">
      <c r="A240"/>
      <c r="M240" s="382"/>
      <c r="N240" s="382"/>
      <c r="Z240" s="382"/>
      <c r="AA240" s="382"/>
    </row>
    <row r="241" spans="1:27" s="115" customFormat="1" ht="15">
      <c r="A241"/>
      <c r="M241" s="382"/>
      <c r="N241" s="382"/>
      <c r="Z241" s="382"/>
      <c r="AA241" s="382"/>
    </row>
    <row r="242" spans="1:27" s="115" customFormat="1" ht="15">
      <c r="A242"/>
      <c r="M242" s="382"/>
      <c r="N242" s="382"/>
      <c r="Z242" s="382"/>
      <c r="AA242" s="382"/>
    </row>
    <row r="243" spans="1:27" s="115" customFormat="1" ht="15">
      <c r="A243"/>
      <c r="M243" s="382"/>
      <c r="N243" s="382"/>
      <c r="Z243" s="382"/>
      <c r="AA243" s="382"/>
    </row>
    <row r="244" spans="1:27" s="115" customFormat="1" ht="15">
      <c r="A244"/>
      <c r="M244" s="382"/>
      <c r="N244" s="382"/>
      <c r="Z244" s="382"/>
      <c r="AA244" s="382"/>
    </row>
    <row r="245" spans="1:27" s="115" customFormat="1" ht="15">
      <c r="A245"/>
      <c r="M245" s="382"/>
      <c r="N245" s="382"/>
      <c r="Z245" s="382"/>
      <c r="AA245" s="382"/>
    </row>
    <row r="246" spans="1:27" s="115" customFormat="1" ht="15">
      <c r="A246"/>
      <c r="M246" s="382"/>
      <c r="N246" s="382"/>
      <c r="Z246" s="382"/>
      <c r="AA246" s="382"/>
    </row>
    <row r="247" spans="1:27" s="115" customFormat="1" ht="15">
      <c r="A247"/>
      <c r="M247" s="382"/>
      <c r="N247" s="382"/>
      <c r="Z247" s="382"/>
      <c r="AA247" s="382"/>
    </row>
    <row r="248" spans="1:27" s="115" customFormat="1" ht="15">
      <c r="A248"/>
      <c r="M248" s="382"/>
      <c r="N248" s="382"/>
      <c r="Z248" s="382"/>
      <c r="AA248" s="382"/>
    </row>
    <row r="249" spans="1:27" s="115" customFormat="1" ht="15">
      <c r="A249"/>
      <c r="M249" s="382"/>
      <c r="N249" s="382"/>
      <c r="Z249" s="382"/>
      <c r="AA249" s="382"/>
    </row>
    <row r="250" spans="1:27" s="115" customFormat="1" ht="15">
      <c r="A250"/>
      <c r="M250" s="382"/>
      <c r="N250" s="382"/>
      <c r="Z250" s="382"/>
      <c r="AA250" s="382"/>
    </row>
    <row r="251" spans="1:27" s="115" customFormat="1" ht="15">
      <c r="A251"/>
      <c r="M251" s="382"/>
      <c r="N251" s="382"/>
      <c r="Z251" s="382"/>
      <c r="AA251" s="382"/>
    </row>
    <row r="252" spans="1:27" s="115" customFormat="1" ht="15">
      <c r="A252"/>
      <c r="M252" s="382"/>
      <c r="N252" s="382"/>
      <c r="Z252" s="382"/>
      <c r="AA252" s="382"/>
    </row>
    <row r="253" spans="1:27" s="115" customFormat="1" ht="15">
      <c r="A253"/>
      <c r="M253" s="382"/>
      <c r="N253" s="382"/>
      <c r="Z253" s="382"/>
      <c r="AA253" s="382"/>
    </row>
    <row r="254" spans="1:27" s="115" customFormat="1" ht="15">
      <c r="A254"/>
      <c r="M254" s="382"/>
      <c r="N254" s="382"/>
      <c r="Z254" s="382"/>
      <c r="AA254" s="382"/>
    </row>
    <row r="255" spans="1:27" s="115" customFormat="1" ht="15">
      <c r="A255"/>
      <c r="M255" s="382"/>
      <c r="N255" s="382"/>
      <c r="Z255" s="382"/>
      <c r="AA255" s="382"/>
    </row>
    <row r="256" spans="1:27" s="115" customFormat="1" ht="15">
      <c r="A256"/>
      <c r="M256" s="382"/>
      <c r="N256" s="382"/>
      <c r="Z256" s="382"/>
      <c r="AA256" s="382"/>
    </row>
    <row r="257" spans="1:27" s="115" customFormat="1" ht="15">
      <c r="A257"/>
      <c r="M257" s="382"/>
      <c r="N257" s="382"/>
      <c r="Z257" s="382"/>
      <c r="AA257" s="382"/>
    </row>
    <row r="258" spans="1:27" s="115" customFormat="1" ht="15">
      <c r="A258"/>
      <c r="M258" s="382"/>
      <c r="N258" s="382"/>
      <c r="Z258" s="382"/>
      <c r="AA258" s="382"/>
    </row>
    <row r="259" spans="1:27" s="115" customFormat="1" ht="15">
      <c r="A259"/>
      <c r="M259" s="382"/>
      <c r="N259" s="382"/>
      <c r="Z259" s="382"/>
      <c r="AA259" s="382"/>
    </row>
    <row r="260" spans="1:27" s="115" customFormat="1" ht="15">
      <c r="A260"/>
      <c r="M260" s="382"/>
      <c r="N260" s="382"/>
      <c r="Z260" s="382"/>
      <c r="AA260" s="382"/>
    </row>
    <row r="261" spans="1:27" s="115" customFormat="1" ht="15">
      <c r="A261"/>
      <c r="M261" s="382"/>
      <c r="N261" s="382"/>
      <c r="Z261" s="382"/>
      <c r="AA261" s="382"/>
    </row>
    <row r="262" spans="1:27" s="115" customFormat="1" ht="15">
      <c r="A262"/>
      <c r="M262" s="382"/>
      <c r="N262" s="382"/>
      <c r="Z262" s="382"/>
      <c r="AA262" s="382"/>
    </row>
    <row r="263" spans="1:27" s="115" customFormat="1" ht="15">
      <c r="A263"/>
      <c r="M263" s="382"/>
      <c r="N263" s="382"/>
      <c r="Z263" s="382"/>
      <c r="AA263" s="382"/>
    </row>
    <row r="264" spans="1:27" s="115" customFormat="1" ht="15">
      <c r="A264"/>
      <c r="M264" s="382"/>
      <c r="N264" s="382"/>
      <c r="Z264" s="382"/>
      <c r="AA264" s="382"/>
    </row>
    <row r="265" spans="1:27" s="115" customFormat="1" ht="15">
      <c r="A265"/>
      <c r="M265" s="382"/>
      <c r="N265" s="382"/>
      <c r="Z265" s="382"/>
      <c r="AA265" s="382"/>
    </row>
    <row r="266" spans="1:27" s="115" customFormat="1" ht="15">
      <c r="A266"/>
      <c r="M266" s="382"/>
      <c r="N266" s="382"/>
      <c r="Z266" s="382"/>
      <c r="AA266" s="382"/>
    </row>
    <row r="267" spans="1:27" s="115" customFormat="1" ht="15">
      <c r="A267"/>
      <c r="M267" s="382"/>
      <c r="N267" s="382"/>
      <c r="Z267" s="382"/>
      <c r="AA267" s="382"/>
    </row>
    <row r="268" spans="1:27" s="115" customFormat="1" ht="15">
      <c r="A268"/>
      <c r="M268" s="382"/>
      <c r="N268" s="382"/>
      <c r="Z268" s="382"/>
      <c r="AA268" s="382"/>
    </row>
    <row r="269" spans="1:27" s="115" customFormat="1" ht="15">
      <c r="A269"/>
      <c r="M269" s="382"/>
      <c r="N269" s="382"/>
      <c r="Z269" s="382"/>
      <c r="AA269" s="382"/>
    </row>
    <row r="270" spans="1:27" s="115" customFormat="1" ht="15">
      <c r="A270"/>
      <c r="M270" s="382"/>
      <c r="N270" s="382"/>
      <c r="Z270" s="382"/>
      <c r="AA270" s="382"/>
    </row>
    <row r="271" spans="1:27" s="115" customFormat="1" ht="15">
      <c r="A271"/>
      <c r="M271" s="382"/>
      <c r="N271" s="382"/>
      <c r="Z271" s="382"/>
      <c r="AA271" s="382"/>
    </row>
    <row r="272" spans="1:27" s="115" customFormat="1" ht="15">
      <c r="A272"/>
      <c r="M272" s="382"/>
      <c r="N272" s="382"/>
      <c r="Z272" s="382"/>
      <c r="AA272" s="382"/>
    </row>
    <row r="273" spans="1:27" s="115" customFormat="1" ht="15">
      <c r="A273"/>
      <c r="M273" s="382"/>
      <c r="N273" s="382"/>
      <c r="Z273" s="382"/>
      <c r="AA273" s="382"/>
    </row>
    <row r="274" spans="1:27" s="115" customFormat="1" ht="15">
      <c r="A274"/>
      <c r="M274" s="382"/>
      <c r="N274" s="382"/>
      <c r="Z274" s="382"/>
      <c r="AA274" s="382"/>
    </row>
    <row r="275" spans="1:27" s="115" customFormat="1" ht="15">
      <c r="A275"/>
      <c r="M275" s="382"/>
      <c r="N275" s="382"/>
      <c r="Z275" s="382"/>
      <c r="AA275" s="382"/>
    </row>
    <row r="276" spans="1:27" s="115" customFormat="1" ht="15">
      <c r="A276"/>
      <c r="M276" s="382"/>
      <c r="N276" s="382"/>
      <c r="Z276" s="382"/>
      <c r="AA276" s="382"/>
    </row>
    <row r="277" spans="1:27" s="115" customFormat="1" ht="15">
      <c r="A277"/>
      <c r="M277" s="382"/>
      <c r="N277" s="382"/>
      <c r="Z277" s="382"/>
      <c r="AA277" s="382"/>
    </row>
    <row r="278" spans="1:27" s="115" customFormat="1" ht="15">
      <c r="A278"/>
      <c r="M278" s="382"/>
      <c r="N278" s="382"/>
      <c r="Z278" s="382"/>
      <c r="AA278" s="382"/>
    </row>
    <row r="279" spans="1:27" s="115" customFormat="1" ht="15">
      <c r="A279"/>
      <c r="M279" s="382"/>
      <c r="N279" s="382"/>
      <c r="Z279" s="382"/>
      <c r="AA279" s="382"/>
    </row>
    <row r="280" spans="1:27" s="115" customFormat="1" ht="15">
      <c r="A280"/>
      <c r="M280" s="382"/>
      <c r="N280" s="382"/>
      <c r="Z280" s="382"/>
      <c r="AA280" s="382"/>
    </row>
    <row r="281" spans="1:27" s="115" customFormat="1" ht="15">
      <c r="A281"/>
      <c r="M281" s="382"/>
      <c r="N281" s="382"/>
      <c r="Z281" s="382"/>
      <c r="AA281" s="382"/>
    </row>
    <row r="282" spans="1:27" s="115" customFormat="1" ht="15">
      <c r="A282"/>
      <c r="M282" s="382"/>
      <c r="N282" s="382"/>
      <c r="Z282" s="382"/>
      <c r="AA282" s="382"/>
    </row>
    <row r="283" spans="1:27" s="115" customFormat="1" ht="15">
      <c r="A283"/>
      <c r="M283" s="382"/>
      <c r="N283" s="382"/>
      <c r="Z283" s="382"/>
      <c r="AA283" s="382"/>
    </row>
    <row r="284" spans="1:27" s="115" customFormat="1" ht="15">
      <c r="A284"/>
      <c r="M284" s="382"/>
      <c r="N284" s="382"/>
      <c r="Z284" s="382"/>
      <c r="AA284" s="382"/>
    </row>
    <row r="285" spans="1:27" s="115" customFormat="1" ht="15">
      <c r="A285"/>
      <c r="M285" s="382"/>
      <c r="N285" s="382"/>
      <c r="Z285" s="382"/>
      <c r="AA285" s="382"/>
    </row>
    <row r="286" spans="1:27" s="115" customFormat="1" ht="15">
      <c r="A286"/>
      <c r="M286" s="382"/>
      <c r="N286" s="382"/>
      <c r="Z286" s="382"/>
      <c r="AA286" s="382"/>
    </row>
    <row r="287" spans="1:27" s="115" customFormat="1" ht="15">
      <c r="A287"/>
      <c r="M287" s="382"/>
      <c r="N287" s="382"/>
      <c r="Z287" s="382"/>
      <c r="AA287" s="382"/>
    </row>
    <row r="288" spans="1:27" s="115" customFormat="1" ht="15">
      <c r="A288"/>
      <c r="M288" s="382"/>
      <c r="N288" s="382"/>
      <c r="Z288" s="382"/>
      <c r="AA288" s="382"/>
    </row>
    <row r="289" spans="1:27" s="115" customFormat="1" ht="15">
      <c r="A289"/>
      <c r="M289" s="382"/>
      <c r="N289" s="382"/>
      <c r="Z289" s="382"/>
      <c r="AA289" s="382"/>
    </row>
    <row r="290" spans="1:27" s="115" customFormat="1" ht="15">
      <c r="A290"/>
      <c r="M290" s="382"/>
      <c r="N290" s="382"/>
      <c r="Z290" s="382"/>
      <c r="AA290" s="382"/>
    </row>
    <row r="291" spans="1:27" s="115" customFormat="1" ht="15">
      <c r="A291"/>
      <c r="M291" s="382"/>
      <c r="N291" s="382"/>
      <c r="Z291" s="382"/>
      <c r="AA291" s="382"/>
    </row>
    <row r="292" spans="1:27" s="115" customFormat="1" ht="15">
      <c r="A292"/>
      <c r="M292" s="382"/>
      <c r="N292" s="382"/>
      <c r="Z292" s="382"/>
      <c r="AA292" s="382"/>
    </row>
    <row r="293" spans="1:27" s="115" customFormat="1" ht="15">
      <c r="A293"/>
      <c r="M293" s="382"/>
      <c r="N293" s="382"/>
      <c r="Z293" s="382"/>
      <c r="AA293" s="382"/>
    </row>
    <row r="294" spans="1:27" s="115" customFormat="1" ht="15">
      <c r="A294"/>
      <c r="M294" s="382"/>
      <c r="N294" s="382"/>
      <c r="Z294" s="382"/>
      <c r="AA294" s="382"/>
    </row>
    <row r="295" spans="1:27" s="115" customFormat="1" ht="15">
      <c r="A295"/>
      <c r="M295" s="382"/>
      <c r="N295" s="382"/>
      <c r="Z295" s="382"/>
      <c r="AA295" s="382"/>
    </row>
    <row r="296" spans="1:27" s="115" customFormat="1" ht="15">
      <c r="A296"/>
      <c r="M296" s="382"/>
      <c r="N296" s="382"/>
      <c r="Z296" s="382"/>
      <c r="AA296" s="382"/>
    </row>
    <row r="297" spans="1:27" s="115" customFormat="1" ht="15">
      <c r="A297"/>
      <c r="M297" s="382"/>
      <c r="N297" s="382"/>
      <c r="Z297" s="382"/>
      <c r="AA297" s="382"/>
    </row>
    <row r="298" spans="1:27" s="115" customFormat="1" ht="15">
      <c r="A298"/>
      <c r="M298" s="382"/>
      <c r="N298" s="382"/>
      <c r="Z298" s="382"/>
      <c r="AA298" s="382"/>
    </row>
    <row r="299" spans="1:27" s="115" customFormat="1" ht="15">
      <c r="A299"/>
      <c r="M299" s="382"/>
      <c r="N299" s="382"/>
      <c r="Z299" s="382"/>
      <c r="AA299" s="382"/>
    </row>
    <row r="300" spans="1:27" s="115" customFormat="1" ht="15">
      <c r="A300"/>
      <c r="M300" s="382"/>
      <c r="N300" s="382"/>
      <c r="Z300" s="382"/>
      <c r="AA300" s="382"/>
    </row>
    <row r="301" spans="1:27" s="115" customFormat="1" ht="15">
      <c r="A301"/>
      <c r="M301" s="382"/>
      <c r="N301" s="382"/>
      <c r="Z301" s="382"/>
      <c r="AA301" s="382"/>
    </row>
    <row r="302" spans="1:27" s="115" customFormat="1" ht="15">
      <c r="A302"/>
      <c r="M302" s="382"/>
      <c r="N302" s="382"/>
      <c r="Z302" s="382"/>
      <c r="AA302" s="382"/>
    </row>
    <row r="303" spans="1:27" s="115" customFormat="1" ht="15">
      <c r="A303"/>
      <c r="M303" s="382"/>
      <c r="N303" s="382"/>
      <c r="Z303" s="382"/>
      <c r="AA303" s="382"/>
    </row>
    <row r="304" spans="1:27" s="115" customFormat="1" ht="15">
      <c r="A304"/>
      <c r="M304" s="382"/>
      <c r="N304" s="382"/>
      <c r="Z304" s="382"/>
      <c r="AA304" s="382"/>
    </row>
    <row r="305" spans="1:27" s="115" customFormat="1" ht="15">
      <c r="A305"/>
      <c r="M305" s="382"/>
      <c r="N305" s="382"/>
      <c r="Z305" s="382"/>
      <c r="AA305" s="382"/>
    </row>
    <row r="306" spans="1:27" s="115" customFormat="1" ht="15">
      <c r="A306"/>
      <c r="M306" s="382"/>
      <c r="N306" s="382"/>
      <c r="Z306" s="382"/>
      <c r="AA306" s="382"/>
    </row>
    <row r="307" spans="1:27" s="115" customFormat="1" ht="15">
      <c r="A307"/>
      <c r="M307" s="382"/>
      <c r="N307" s="382"/>
      <c r="Z307" s="382"/>
      <c r="AA307" s="382"/>
    </row>
    <row r="308" spans="1:27" s="115" customFormat="1" ht="15">
      <c r="A308"/>
      <c r="M308" s="382"/>
      <c r="N308" s="382"/>
      <c r="Z308" s="382"/>
      <c r="AA308" s="382"/>
    </row>
    <row r="309" spans="1:27" s="115" customFormat="1" ht="15">
      <c r="A309"/>
      <c r="M309" s="382"/>
      <c r="N309" s="382"/>
      <c r="Z309" s="382"/>
      <c r="AA309" s="382"/>
    </row>
    <row r="310" spans="1:27" s="115" customFormat="1" ht="15">
      <c r="A310"/>
      <c r="M310" s="382"/>
      <c r="N310" s="382"/>
      <c r="Z310" s="382"/>
      <c r="AA310" s="382"/>
    </row>
    <row r="311" spans="1:27" s="115" customFormat="1" ht="15">
      <c r="A311"/>
      <c r="M311" s="382"/>
      <c r="N311" s="382"/>
      <c r="Z311" s="382"/>
      <c r="AA311" s="382"/>
    </row>
    <row r="312" spans="1:27" s="115" customFormat="1" ht="15">
      <c r="A312"/>
      <c r="M312" s="382"/>
      <c r="N312" s="382"/>
      <c r="Z312" s="382"/>
      <c r="AA312" s="382"/>
    </row>
    <row r="313" spans="1:27" s="115" customFormat="1" ht="15">
      <c r="A313"/>
      <c r="M313" s="382"/>
      <c r="N313" s="382"/>
      <c r="Z313" s="382"/>
      <c r="AA313" s="382"/>
    </row>
    <row r="314" spans="1:27" s="115" customFormat="1" ht="15">
      <c r="A314"/>
      <c r="M314" s="382"/>
      <c r="N314" s="382"/>
      <c r="Z314" s="382"/>
      <c r="AA314" s="382"/>
    </row>
    <row r="315" spans="1:27" s="115" customFormat="1" ht="15">
      <c r="A315"/>
      <c r="M315" s="382"/>
      <c r="N315" s="382"/>
      <c r="Z315" s="382"/>
      <c r="AA315" s="382"/>
    </row>
    <row r="316" spans="1:27" s="115" customFormat="1" ht="15">
      <c r="A316"/>
      <c r="M316" s="382"/>
      <c r="N316" s="382"/>
      <c r="Z316" s="382"/>
      <c r="AA316" s="382"/>
    </row>
    <row r="317" spans="1:27" s="115" customFormat="1" ht="15">
      <c r="A317"/>
      <c r="M317" s="382"/>
      <c r="N317" s="382"/>
      <c r="Z317" s="382"/>
      <c r="AA317" s="382"/>
    </row>
    <row r="318" spans="1:27" s="115" customFormat="1" ht="15">
      <c r="A318"/>
      <c r="M318" s="382"/>
      <c r="N318" s="382"/>
      <c r="Z318" s="382"/>
      <c r="AA318" s="382"/>
    </row>
    <row r="319" spans="1:27" s="115" customFormat="1" ht="15">
      <c r="A319"/>
      <c r="M319" s="382"/>
      <c r="N319" s="382"/>
      <c r="Z319" s="382"/>
      <c r="AA319" s="382"/>
    </row>
    <row r="320" spans="1:27" s="115" customFormat="1" ht="15">
      <c r="A320"/>
      <c r="M320" s="382"/>
      <c r="N320" s="382"/>
      <c r="Z320" s="382"/>
      <c r="AA320" s="382"/>
    </row>
    <row r="321" spans="1:27" s="115" customFormat="1" ht="15">
      <c r="A321"/>
      <c r="M321" s="382"/>
      <c r="N321" s="382"/>
      <c r="Z321" s="382"/>
      <c r="AA321" s="382"/>
    </row>
    <row r="322" spans="1:27" s="115" customFormat="1" ht="15">
      <c r="A322"/>
      <c r="M322" s="382"/>
      <c r="N322" s="382"/>
      <c r="Z322" s="382"/>
      <c r="AA322" s="382"/>
    </row>
    <row r="323" spans="1:27" s="115" customFormat="1" ht="15">
      <c r="A323"/>
      <c r="M323" s="382"/>
      <c r="N323" s="382"/>
      <c r="Z323" s="382"/>
      <c r="AA323" s="382"/>
    </row>
    <row r="324" spans="1:27" s="115" customFormat="1" ht="15">
      <c r="A324"/>
      <c r="M324" s="382"/>
      <c r="N324" s="382"/>
      <c r="Z324" s="382"/>
      <c r="AA324" s="382"/>
    </row>
    <row r="325" spans="1:27" s="115" customFormat="1" ht="15">
      <c r="A325"/>
      <c r="M325" s="382"/>
      <c r="N325" s="382"/>
      <c r="Z325" s="382"/>
      <c r="AA325" s="382"/>
    </row>
    <row r="326" spans="1:27" s="115" customFormat="1" ht="15">
      <c r="A326"/>
      <c r="M326" s="382"/>
      <c r="N326" s="382"/>
      <c r="Z326" s="382"/>
      <c r="AA326" s="382"/>
    </row>
    <row r="327" spans="1:27" s="115" customFormat="1" ht="15">
      <c r="A327"/>
      <c r="M327" s="382"/>
      <c r="N327" s="382"/>
      <c r="Z327" s="382"/>
      <c r="AA327" s="382"/>
    </row>
    <row r="328" spans="1:27" s="115" customFormat="1" ht="15">
      <c r="A328"/>
      <c r="M328" s="382"/>
      <c r="N328" s="382"/>
      <c r="Z328" s="382"/>
      <c r="AA328" s="382"/>
    </row>
    <row r="329" spans="1:27" s="115" customFormat="1" ht="15">
      <c r="A329"/>
      <c r="M329" s="382"/>
      <c r="N329" s="382"/>
      <c r="Z329" s="382"/>
      <c r="AA329" s="382"/>
    </row>
    <row r="330" spans="1:27" s="115" customFormat="1" ht="15">
      <c r="A330"/>
      <c r="M330" s="382"/>
      <c r="N330" s="382"/>
      <c r="Z330" s="382"/>
      <c r="AA330" s="382"/>
    </row>
    <row r="331" spans="1:27" s="115" customFormat="1" ht="15">
      <c r="A331"/>
      <c r="M331" s="382"/>
      <c r="N331" s="382"/>
      <c r="Z331" s="382"/>
      <c r="AA331" s="382"/>
    </row>
    <row r="332" spans="1:27" s="115" customFormat="1" ht="15">
      <c r="A332"/>
      <c r="M332" s="382"/>
      <c r="N332" s="382"/>
      <c r="Z332" s="382"/>
      <c r="AA332" s="382"/>
    </row>
    <row r="333" spans="1:27" s="115" customFormat="1" ht="15">
      <c r="A333"/>
      <c r="M333" s="382"/>
      <c r="N333" s="382"/>
      <c r="Z333" s="382"/>
      <c r="AA333" s="382"/>
    </row>
    <row r="334" spans="1:27" s="115" customFormat="1" ht="15">
      <c r="A334"/>
      <c r="M334" s="382"/>
      <c r="N334" s="382"/>
      <c r="Z334" s="382"/>
      <c r="AA334" s="382"/>
    </row>
    <row r="335" spans="1:27" s="115" customFormat="1" ht="15">
      <c r="A335"/>
      <c r="M335" s="382"/>
      <c r="N335" s="382"/>
      <c r="Z335" s="382"/>
      <c r="AA335" s="382"/>
    </row>
    <row r="336" spans="1:27" s="115" customFormat="1" ht="15">
      <c r="A336"/>
      <c r="M336" s="382"/>
      <c r="N336" s="382"/>
      <c r="Z336" s="382"/>
      <c r="AA336" s="382"/>
    </row>
    <row r="337" spans="1:27" s="115" customFormat="1" ht="15">
      <c r="A337"/>
      <c r="M337" s="382"/>
      <c r="N337" s="382"/>
      <c r="Z337" s="382"/>
      <c r="AA337" s="382"/>
    </row>
    <row r="338" spans="1:27" s="115" customFormat="1" ht="15">
      <c r="A338"/>
      <c r="M338" s="382"/>
      <c r="N338" s="382"/>
      <c r="Z338" s="382"/>
      <c r="AA338" s="382"/>
    </row>
    <row r="339" spans="1:27" s="115" customFormat="1" ht="15">
      <c r="A339"/>
      <c r="M339" s="382"/>
      <c r="N339" s="382"/>
      <c r="Z339" s="382"/>
      <c r="AA339" s="382"/>
    </row>
    <row r="340" spans="1:27" s="115" customFormat="1" ht="15">
      <c r="A340"/>
      <c r="M340" s="382"/>
      <c r="N340" s="382"/>
      <c r="Z340" s="382"/>
      <c r="AA340" s="382"/>
    </row>
    <row r="341" spans="1:27" s="115" customFormat="1" ht="15">
      <c r="A341"/>
      <c r="M341" s="382"/>
      <c r="N341" s="382"/>
      <c r="Z341" s="382"/>
      <c r="AA341" s="382"/>
    </row>
    <row r="342" spans="1:27" s="115" customFormat="1" ht="15">
      <c r="A342"/>
      <c r="M342" s="382"/>
      <c r="N342" s="382"/>
      <c r="Z342" s="382"/>
      <c r="AA342" s="382"/>
    </row>
    <row r="343" spans="1:27" s="115" customFormat="1" ht="15">
      <c r="A343"/>
      <c r="M343" s="382"/>
      <c r="N343" s="382"/>
      <c r="Z343" s="382"/>
      <c r="AA343" s="382"/>
    </row>
    <row r="344" spans="1:27" s="115" customFormat="1" ht="15">
      <c r="A344"/>
      <c r="M344" s="382"/>
      <c r="N344" s="382"/>
      <c r="Z344" s="382"/>
      <c r="AA344" s="382"/>
    </row>
    <row r="345" spans="1:27" s="115" customFormat="1" ht="15">
      <c r="A345"/>
      <c r="M345" s="382"/>
      <c r="N345" s="382"/>
      <c r="Z345" s="382"/>
      <c r="AA345" s="382"/>
    </row>
    <row r="346" spans="1:27" s="115" customFormat="1" ht="15">
      <c r="A346"/>
      <c r="M346" s="382"/>
      <c r="N346" s="382"/>
      <c r="Z346" s="382"/>
      <c r="AA346" s="382"/>
    </row>
    <row r="347" spans="1:27" s="115" customFormat="1" ht="15">
      <c r="A347"/>
      <c r="M347" s="382"/>
      <c r="N347" s="382"/>
      <c r="Z347" s="382"/>
      <c r="AA347" s="382"/>
    </row>
    <row r="348" spans="1:27" s="115" customFormat="1" ht="15">
      <c r="A348"/>
      <c r="M348" s="382"/>
      <c r="N348" s="382"/>
      <c r="Z348" s="382"/>
      <c r="AA348" s="382"/>
    </row>
    <row r="349" spans="1:27" s="115" customFormat="1" ht="15">
      <c r="A349"/>
      <c r="M349" s="382"/>
      <c r="N349" s="382"/>
      <c r="Z349" s="382"/>
      <c r="AA349" s="382"/>
    </row>
    <row r="350" spans="1:27" s="115" customFormat="1" ht="15">
      <c r="A350"/>
      <c r="M350" s="382"/>
      <c r="N350" s="382"/>
      <c r="Z350" s="382"/>
      <c r="AA350" s="382"/>
    </row>
    <row r="351" spans="1:27" s="115" customFormat="1" ht="15">
      <c r="A351"/>
      <c r="M351" s="382"/>
      <c r="N351" s="382"/>
      <c r="Z351" s="382"/>
      <c r="AA351" s="382"/>
    </row>
    <row r="352" spans="1:27" s="115" customFormat="1" ht="15">
      <c r="A352"/>
      <c r="M352" s="382"/>
      <c r="N352" s="382"/>
      <c r="Z352" s="382"/>
      <c r="AA352" s="382"/>
    </row>
    <row r="353" spans="1:27" s="115" customFormat="1" ht="15">
      <c r="A353"/>
      <c r="M353" s="382"/>
      <c r="N353" s="382"/>
      <c r="Z353" s="382"/>
      <c r="AA353" s="382"/>
    </row>
    <row r="354" spans="1:27" s="115" customFormat="1" ht="15">
      <c r="A354"/>
      <c r="M354" s="382"/>
      <c r="N354" s="382"/>
      <c r="Z354" s="382"/>
      <c r="AA354" s="382"/>
    </row>
    <row r="355" spans="1:27" s="115" customFormat="1" ht="15">
      <c r="A355"/>
      <c r="M355" s="382"/>
      <c r="N355" s="382"/>
      <c r="Z355" s="382"/>
      <c r="AA355" s="382"/>
    </row>
    <row r="356" spans="1:27" s="115" customFormat="1" ht="15">
      <c r="A356"/>
      <c r="M356" s="382"/>
      <c r="N356" s="382"/>
      <c r="Z356" s="382"/>
      <c r="AA356" s="382"/>
    </row>
    <row r="357" spans="1:27" s="115" customFormat="1" ht="15">
      <c r="A357"/>
      <c r="M357" s="382"/>
      <c r="N357" s="382"/>
      <c r="Z357" s="382"/>
      <c r="AA357" s="382"/>
    </row>
    <row r="358" spans="1:27" s="115" customFormat="1" ht="15">
      <c r="A358"/>
      <c r="M358" s="382"/>
      <c r="N358" s="382"/>
      <c r="Z358" s="382"/>
      <c r="AA358" s="382"/>
    </row>
    <row r="359" spans="1:27" s="115" customFormat="1" ht="15">
      <c r="A359"/>
      <c r="M359" s="382"/>
      <c r="N359" s="382"/>
      <c r="Z359" s="382"/>
      <c r="AA359" s="382"/>
    </row>
    <row r="360" spans="1:27" s="115" customFormat="1" ht="15">
      <c r="A360"/>
      <c r="M360" s="382"/>
      <c r="N360" s="382"/>
      <c r="Z360" s="382"/>
      <c r="AA360" s="382"/>
    </row>
    <row r="361" spans="1:27" s="115" customFormat="1" ht="15">
      <c r="A361"/>
      <c r="M361" s="382"/>
      <c r="N361" s="382"/>
      <c r="Z361" s="382"/>
      <c r="AA361" s="382"/>
    </row>
    <row r="362" spans="1:27" s="115" customFormat="1" ht="15">
      <c r="A362"/>
      <c r="M362" s="382"/>
      <c r="N362" s="382"/>
      <c r="Z362" s="382"/>
      <c r="AA362" s="382"/>
    </row>
    <row r="363" spans="1:27" s="115" customFormat="1" ht="15">
      <c r="A363"/>
      <c r="M363" s="382"/>
      <c r="N363" s="382"/>
      <c r="Z363" s="382"/>
      <c r="AA363" s="382"/>
    </row>
    <row r="364" spans="1:27" s="115" customFormat="1" ht="15">
      <c r="A364"/>
      <c r="M364" s="382"/>
      <c r="N364" s="382"/>
      <c r="Z364" s="382"/>
      <c r="AA364" s="382"/>
    </row>
    <row r="365" spans="1:27" s="115" customFormat="1" ht="15">
      <c r="A365"/>
      <c r="M365" s="382"/>
      <c r="N365" s="382"/>
      <c r="Z365" s="382"/>
      <c r="AA365" s="382"/>
    </row>
    <row r="366" spans="1:27" s="115" customFormat="1" ht="15">
      <c r="A366"/>
      <c r="M366" s="382"/>
      <c r="N366" s="382"/>
      <c r="Z366" s="382"/>
      <c r="AA366" s="382"/>
    </row>
    <row r="367" spans="1:27" s="115" customFormat="1" ht="15">
      <c r="A367"/>
      <c r="M367" s="382"/>
      <c r="N367" s="382"/>
      <c r="Z367" s="382"/>
      <c r="AA367" s="382"/>
    </row>
    <row r="368" spans="1:27" s="115" customFormat="1" ht="15">
      <c r="A368"/>
      <c r="M368" s="382"/>
      <c r="N368" s="382"/>
      <c r="Z368" s="382"/>
      <c r="AA368" s="382"/>
    </row>
    <row r="369" spans="1:27" s="115" customFormat="1" ht="15">
      <c r="A369"/>
      <c r="M369" s="382"/>
      <c r="N369" s="382"/>
      <c r="Z369" s="382"/>
      <c r="AA369" s="382"/>
    </row>
    <row r="370" spans="1:27" s="115" customFormat="1" ht="15">
      <c r="A370"/>
      <c r="M370" s="382"/>
      <c r="N370" s="382"/>
      <c r="Z370" s="382"/>
      <c r="AA370" s="382"/>
    </row>
    <row r="371" spans="1:27" s="115" customFormat="1" ht="15">
      <c r="A371"/>
      <c r="M371" s="382"/>
      <c r="N371" s="382"/>
      <c r="Z371" s="382"/>
      <c r="AA371" s="382"/>
    </row>
    <row r="372" spans="1:27" s="115" customFormat="1" ht="15">
      <c r="A372"/>
      <c r="M372" s="382"/>
      <c r="N372" s="382"/>
      <c r="Z372" s="382"/>
      <c r="AA372" s="382"/>
    </row>
    <row r="373" spans="1:27" s="115" customFormat="1" ht="15">
      <c r="A373"/>
      <c r="M373" s="382"/>
      <c r="N373" s="382"/>
      <c r="Z373" s="382"/>
      <c r="AA373" s="382"/>
    </row>
    <row r="374" spans="1:27" s="115" customFormat="1" ht="15">
      <c r="A374"/>
      <c r="M374" s="382"/>
      <c r="N374" s="382"/>
      <c r="Z374" s="382"/>
      <c r="AA374" s="382"/>
    </row>
    <row r="375" spans="1:27" s="115" customFormat="1" ht="15">
      <c r="A375"/>
      <c r="M375" s="382"/>
      <c r="N375" s="382"/>
      <c r="Z375" s="382"/>
      <c r="AA375" s="382"/>
    </row>
    <row r="376" spans="1:27" s="115" customFormat="1" ht="15">
      <c r="A376"/>
      <c r="M376" s="382"/>
      <c r="N376" s="382"/>
      <c r="Z376" s="382"/>
      <c r="AA376" s="382"/>
    </row>
    <row r="377" spans="1:27" s="115" customFormat="1" ht="15">
      <c r="A377"/>
      <c r="M377" s="382"/>
      <c r="N377" s="382"/>
      <c r="Z377" s="382"/>
      <c r="AA377" s="382"/>
    </row>
    <row r="378" spans="1:27" s="115" customFormat="1" ht="15">
      <c r="A378"/>
      <c r="M378" s="382"/>
      <c r="N378" s="382"/>
      <c r="Z378" s="382"/>
      <c r="AA378" s="382"/>
    </row>
    <row r="379" spans="1:27" s="115" customFormat="1" ht="15">
      <c r="A379"/>
      <c r="M379" s="382"/>
      <c r="N379" s="382"/>
      <c r="Z379" s="382"/>
      <c r="AA379" s="382"/>
    </row>
    <row r="380" spans="1:27" s="115" customFormat="1" ht="15">
      <c r="A380"/>
      <c r="M380" s="382"/>
      <c r="N380" s="382"/>
      <c r="Z380" s="382"/>
      <c r="AA380" s="382"/>
    </row>
    <row r="381" spans="1:27" s="115" customFormat="1" ht="15">
      <c r="A381"/>
      <c r="M381" s="382"/>
      <c r="N381" s="382"/>
      <c r="Z381" s="382"/>
      <c r="AA381" s="382"/>
    </row>
    <row r="382" spans="1:27" s="115" customFormat="1" ht="15">
      <c r="A382"/>
      <c r="M382" s="382"/>
      <c r="N382" s="382"/>
      <c r="Z382" s="382"/>
      <c r="AA382" s="382"/>
    </row>
    <row r="383" spans="1:27" s="115" customFormat="1" ht="15">
      <c r="A383"/>
      <c r="M383" s="382"/>
      <c r="N383" s="382"/>
      <c r="Z383" s="382"/>
      <c r="AA383" s="382"/>
    </row>
    <row r="384" spans="1:27" s="115" customFormat="1" ht="15">
      <c r="A384"/>
      <c r="M384" s="382"/>
      <c r="N384" s="382"/>
      <c r="Z384" s="382"/>
      <c r="AA384" s="382"/>
    </row>
    <row r="385" spans="1:27" s="115" customFormat="1" ht="15">
      <c r="A385"/>
      <c r="M385" s="382"/>
      <c r="N385" s="382"/>
      <c r="Z385" s="382"/>
      <c r="AA385" s="382"/>
    </row>
    <row r="386" spans="1:27" s="115" customFormat="1" ht="15">
      <c r="A386"/>
      <c r="M386" s="382"/>
      <c r="N386" s="382"/>
      <c r="Z386" s="382"/>
      <c r="AA386" s="382"/>
    </row>
    <row r="387" spans="1:27" s="115" customFormat="1" ht="15">
      <c r="A387"/>
      <c r="M387" s="382"/>
      <c r="N387" s="382"/>
      <c r="Z387" s="382"/>
      <c r="AA387" s="382"/>
    </row>
    <row r="388" spans="1:27" s="115" customFormat="1" ht="15">
      <c r="A388"/>
      <c r="M388" s="382"/>
      <c r="N388" s="382"/>
      <c r="Z388" s="382"/>
      <c r="AA388" s="382"/>
    </row>
    <row r="389" spans="1:27" s="115" customFormat="1" ht="15">
      <c r="A389"/>
      <c r="M389" s="382"/>
      <c r="N389" s="382"/>
      <c r="Z389" s="382"/>
      <c r="AA389" s="382"/>
    </row>
    <row r="390" spans="1:27" s="115" customFormat="1" ht="15">
      <c r="A390"/>
      <c r="M390" s="382"/>
      <c r="N390" s="382"/>
      <c r="Z390" s="382"/>
      <c r="AA390" s="382"/>
    </row>
    <row r="391" spans="1:27" s="115" customFormat="1" ht="15">
      <c r="A391"/>
      <c r="M391" s="382"/>
      <c r="N391" s="382"/>
      <c r="Z391" s="382"/>
      <c r="AA391" s="382"/>
    </row>
    <row r="392" spans="1:27" s="115" customFormat="1" ht="15">
      <c r="A392"/>
      <c r="M392" s="382"/>
      <c r="N392" s="382"/>
      <c r="Z392" s="382"/>
      <c r="AA392" s="382"/>
    </row>
    <row r="393" spans="1:27" s="115" customFormat="1" ht="15">
      <c r="A393"/>
      <c r="M393" s="382"/>
      <c r="N393" s="382"/>
      <c r="Z393" s="382"/>
      <c r="AA393" s="382"/>
    </row>
    <row r="394" spans="1:27" s="115" customFormat="1" ht="15">
      <c r="A394"/>
      <c r="M394" s="382"/>
      <c r="N394" s="382"/>
      <c r="Z394" s="382"/>
      <c r="AA394" s="382"/>
    </row>
    <row r="395" spans="1:27" s="115" customFormat="1" ht="15">
      <c r="A395"/>
      <c r="M395" s="382"/>
      <c r="N395" s="382"/>
      <c r="Z395" s="382"/>
      <c r="AA395" s="382"/>
    </row>
    <row r="396" spans="1:27" s="115" customFormat="1" ht="15">
      <c r="A396"/>
      <c r="M396" s="382"/>
      <c r="N396" s="382"/>
      <c r="Z396" s="382"/>
      <c r="AA396" s="382"/>
    </row>
    <row r="397" spans="1:27" s="115" customFormat="1" ht="15">
      <c r="A397"/>
      <c r="M397" s="382"/>
      <c r="N397" s="382"/>
      <c r="Z397" s="382"/>
      <c r="AA397" s="382"/>
    </row>
    <row r="398" spans="1:27" s="115" customFormat="1" ht="15">
      <c r="A398"/>
      <c r="M398" s="382"/>
      <c r="N398" s="382"/>
      <c r="Z398" s="382"/>
      <c r="AA398" s="382"/>
    </row>
    <row r="399" spans="1:27" s="115" customFormat="1" ht="15">
      <c r="A399"/>
      <c r="M399" s="382"/>
      <c r="N399" s="382"/>
      <c r="Z399" s="382"/>
      <c r="AA399" s="382"/>
    </row>
    <row r="400" spans="1:27" s="115" customFormat="1" ht="15">
      <c r="A400"/>
      <c r="M400" s="382"/>
      <c r="N400" s="382"/>
      <c r="Z400" s="382"/>
      <c r="AA400" s="382"/>
    </row>
    <row r="401" spans="1:27" s="115" customFormat="1" ht="15">
      <c r="A401"/>
      <c r="M401" s="382"/>
      <c r="N401" s="382"/>
      <c r="Z401" s="382"/>
      <c r="AA401" s="382"/>
    </row>
    <row r="402" spans="1:27" s="115" customFormat="1" ht="15">
      <c r="A402"/>
      <c r="M402" s="382"/>
      <c r="N402" s="382"/>
      <c r="Z402" s="382"/>
      <c r="AA402" s="382"/>
    </row>
    <row r="403" spans="1:27" s="115" customFormat="1" ht="15">
      <c r="A403"/>
      <c r="M403" s="382"/>
      <c r="N403" s="382"/>
      <c r="Z403" s="382"/>
      <c r="AA403" s="382"/>
    </row>
    <row r="404" spans="1:27" s="115" customFormat="1" ht="15">
      <c r="A404"/>
      <c r="M404" s="382"/>
      <c r="N404" s="382"/>
      <c r="Z404" s="382"/>
      <c r="AA404" s="382"/>
    </row>
    <row r="405" spans="1:27" s="115" customFormat="1" ht="15">
      <c r="A405"/>
      <c r="M405" s="382"/>
      <c r="N405" s="382"/>
      <c r="Z405" s="382"/>
      <c r="AA405" s="382"/>
    </row>
    <row r="406" spans="1:27" s="115" customFormat="1" ht="15">
      <c r="A406"/>
      <c r="M406" s="382"/>
      <c r="N406" s="382"/>
      <c r="Z406" s="382"/>
      <c r="AA406" s="382"/>
    </row>
    <row r="407" spans="1:27" s="115" customFormat="1" ht="15">
      <c r="A407"/>
      <c r="M407" s="382"/>
      <c r="N407" s="382"/>
      <c r="Z407" s="382"/>
      <c r="AA407" s="382"/>
    </row>
    <row r="408" spans="1:27" s="115" customFormat="1" ht="15">
      <c r="A408"/>
      <c r="M408" s="382"/>
      <c r="N408" s="382"/>
      <c r="Z408" s="382"/>
      <c r="AA408" s="382"/>
    </row>
    <row r="409" spans="1:27" s="115" customFormat="1" ht="15">
      <c r="A409"/>
      <c r="M409" s="382"/>
      <c r="N409" s="382"/>
      <c r="Z409" s="382"/>
      <c r="AA409" s="382"/>
    </row>
    <row r="410" spans="1:27" s="115" customFormat="1" ht="15">
      <c r="A410"/>
      <c r="M410" s="382"/>
      <c r="N410" s="382"/>
      <c r="Z410" s="382"/>
      <c r="AA410" s="382"/>
    </row>
    <row r="411" spans="1:27" s="115" customFormat="1" ht="15">
      <c r="A411"/>
      <c r="M411" s="382"/>
      <c r="N411" s="382"/>
      <c r="Z411" s="382"/>
      <c r="AA411" s="382"/>
    </row>
    <row r="412" spans="1:27" s="115" customFormat="1" ht="15">
      <c r="A412"/>
      <c r="M412" s="382"/>
      <c r="N412" s="382"/>
      <c r="Z412" s="382"/>
      <c r="AA412" s="382"/>
    </row>
    <row r="413" spans="1:27" s="115" customFormat="1" ht="15">
      <c r="A413"/>
      <c r="M413" s="382"/>
      <c r="N413" s="382"/>
      <c r="Z413" s="382"/>
      <c r="AA413" s="382"/>
    </row>
    <row r="414" spans="1:27" s="115" customFormat="1" ht="15">
      <c r="A414"/>
      <c r="M414" s="382"/>
      <c r="N414" s="382"/>
      <c r="Z414" s="382"/>
      <c r="AA414" s="382"/>
    </row>
    <row r="415" spans="1:27" s="115" customFormat="1" ht="15">
      <c r="A415"/>
      <c r="M415" s="382"/>
      <c r="N415" s="382"/>
      <c r="Z415" s="382"/>
      <c r="AA415" s="382"/>
    </row>
    <row r="416" spans="1:27" s="115" customFormat="1" ht="15">
      <c r="A416"/>
      <c r="M416" s="382"/>
      <c r="N416" s="382"/>
      <c r="Z416" s="382"/>
      <c r="AA416" s="382"/>
    </row>
    <row r="417" spans="1:27" s="115" customFormat="1" ht="15">
      <c r="A417"/>
      <c r="M417" s="382"/>
      <c r="N417" s="382"/>
      <c r="Z417" s="382"/>
      <c r="AA417" s="382"/>
    </row>
    <row r="418" spans="1:27" s="115" customFormat="1" ht="15">
      <c r="A418"/>
      <c r="M418" s="382"/>
      <c r="N418" s="382"/>
      <c r="Z418" s="382"/>
      <c r="AA418" s="382"/>
    </row>
    <row r="419" spans="1:27" s="115" customFormat="1" ht="15">
      <c r="A419"/>
      <c r="M419" s="382"/>
      <c r="N419" s="382"/>
      <c r="Z419" s="382"/>
      <c r="AA419" s="382"/>
    </row>
    <row r="420" spans="1:27" s="115" customFormat="1" ht="15">
      <c r="A420"/>
      <c r="M420" s="382"/>
      <c r="N420" s="382"/>
      <c r="Z420" s="382"/>
      <c r="AA420" s="382"/>
    </row>
    <row r="421" spans="1:27" s="115" customFormat="1" ht="15">
      <c r="A421"/>
      <c r="M421" s="382"/>
      <c r="N421" s="382"/>
      <c r="Z421" s="382"/>
      <c r="AA421" s="382"/>
    </row>
    <row r="422" spans="1:27" s="115" customFormat="1" ht="15">
      <c r="A422"/>
      <c r="M422" s="382"/>
      <c r="N422" s="382"/>
      <c r="Z422" s="382"/>
      <c r="AA422" s="382"/>
    </row>
    <row r="423" spans="1:27" s="115" customFormat="1" ht="15">
      <c r="A423"/>
      <c r="M423" s="382"/>
      <c r="N423" s="382"/>
      <c r="Z423" s="382"/>
      <c r="AA423" s="382"/>
    </row>
    <row r="424" spans="1:27" s="115" customFormat="1" ht="15">
      <c r="A424"/>
      <c r="M424" s="382"/>
      <c r="N424" s="382"/>
      <c r="Z424" s="382"/>
      <c r="AA424" s="382"/>
    </row>
    <row r="425" spans="1:27" s="115" customFormat="1" ht="15">
      <c r="A425"/>
      <c r="M425" s="382"/>
      <c r="N425" s="382"/>
      <c r="Z425" s="382"/>
      <c r="AA425" s="382"/>
    </row>
    <row r="426" spans="1:27" s="115" customFormat="1" ht="15">
      <c r="A426"/>
      <c r="M426" s="382"/>
      <c r="N426" s="382"/>
      <c r="Z426" s="382"/>
      <c r="AA426" s="382"/>
    </row>
    <row r="427" spans="1:27" s="115" customFormat="1" ht="15">
      <c r="A427"/>
      <c r="M427" s="382"/>
      <c r="N427" s="382"/>
      <c r="Z427" s="382"/>
      <c r="AA427" s="382"/>
    </row>
    <row r="428" spans="1:27" s="115" customFormat="1" ht="15">
      <c r="A428"/>
      <c r="M428" s="382"/>
      <c r="N428" s="382"/>
      <c r="Z428" s="382"/>
      <c r="AA428" s="382"/>
    </row>
    <row r="429" spans="1:27" s="115" customFormat="1" ht="15">
      <c r="A429"/>
      <c r="M429" s="382"/>
      <c r="N429" s="382"/>
      <c r="Z429" s="382"/>
      <c r="AA429" s="382"/>
    </row>
    <row r="430" spans="1:27" ht="15">
      <c r="A430"/>
    </row>
    <row r="431" spans="1:27" ht="15">
      <c r="A431"/>
    </row>
    <row r="432" spans="1:27" ht="15">
      <c r="A432"/>
    </row>
    <row r="433" spans="1:1" ht="15">
      <c r="A433"/>
    </row>
    <row r="434" spans="1:1" ht="15">
      <c r="A434"/>
    </row>
    <row r="435" spans="1:1" ht="15">
      <c r="A435"/>
    </row>
    <row r="436" spans="1:1" ht="15">
      <c r="A436"/>
    </row>
    <row r="437" spans="1:1" ht="15">
      <c r="A437"/>
    </row>
    <row r="438" spans="1:1" ht="15">
      <c r="A438"/>
    </row>
    <row r="439" spans="1:1" ht="15">
      <c r="A439"/>
    </row>
    <row r="440" spans="1:1" ht="15">
      <c r="A440"/>
    </row>
    <row r="441" spans="1:1" ht="15">
      <c r="A441"/>
    </row>
    <row r="442" spans="1:1" ht="15">
      <c r="A442"/>
    </row>
    <row r="443" spans="1:1" ht="15">
      <c r="A443"/>
    </row>
    <row r="444" spans="1:1" ht="15">
      <c r="A444"/>
    </row>
    <row r="445" spans="1:1" ht="15">
      <c r="A445"/>
    </row>
    <row r="446" spans="1:1" ht="15">
      <c r="A446"/>
    </row>
    <row r="447" spans="1:1" ht="15">
      <c r="A447"/>
    </row>
    <row r="448" spans="1:1" ht="15">
      <c r="A448"/>
    </row>
    <row r="449" spans="1:1" ht="15">
      <c r="A449"/>
    </row>
    <row r="450" spans="1:1" ht="15">
      <c r="A450"/>
    </row>
    <row r="451" spans="1:1" ht="15">
      <c r="A451"/>
    </row>
    <row r="452" spans="1:1" ht="15">
      <c r="A452"/>
    </row>
    <row r="453" spans="1:1" ht="15">
      <c r="A453"/>
    </row>
    <row r="454" spans="1:1" ht="15">
      <c r="A454"/>
    </row>
    <row r="455" spans="1:1" ht="15">
      <c r="A455"/>
    </row>
    <row r="456" spans="1:1" ht="15">
      <c r="A456"/>
    </row>
    <row r="457" spans="1:1" ht="15">
      <c r="A457"/>
    </row>
    <row r="458" spans="1:1" ht="15">
      <c r="A458"/>
    </row>
    <row r="459" spans="1:1" ht="15">
      <c r="A459"/>
    </row>
    <row r="460" spans="1:1" ht="15">
      <c r="A460"/>
    </row>
    <row r="461" spans="1:1" ht="15">
      <c r="A461"/>
    </row>
    <row r="462" spans="1:1" ht="15">
      <c r="A462"/>
    </row>
    <row r="463" spans="1:1" ht="15">
      <c r="A463"/>
    </row>
    <row r="464" spans="1:1" ht="15">
      <c r="A464"/>
    </row>
    <row r="465" spans="1:1" ht="15">
      <c r="A465"/>
    </row>
    <row r="466" spans="1:1" ht="15">
      <c r="A466"/>
    </row>
    <row r="467" spans="1:1" ht="15">
      <c r="A467"/>
    </row>
    <row r="468" spans="1:1" ht="15">
      <c r="A468"/>
    </row>
    <row r="469" spans="1:1" ht="15">
      <c r="A469"/>
    </row>
    <row r="470" spans="1:1" ht="15">
      <c r="A470"/>
    </row>
    <row r="471" spans="1:1" ht="15">
      <c r="A471"/>
    </row>
    <row r="472" spans="1:1" ht="15">
      <c r="A472"/>
    </row>
    <row r="473" spans="1:1" ht="15">
      <c r="A473"/>
    </row>
    <row r="474" spans="1:1" ht="15">
      <c r="A474"/>
    </row>
    <row r="475" spans="1:1" ht="15">
      <c r="A475"/>
    </row>
    <row r="476" spans="1:1" ht="15">
      <c r="A476"/>
    </row>
    <row r="477" spans="1:1" ht="15">
      <c r="A477"/>
    </row>
    <row r="478" spans="1:1" ht="15">
      <c r="A478"/>
    </row>
    <row r="479" spans="1:1" ht="15">
      <c r="A479"/>
    </row>
    <row r="480" spans="1:1" ht="15">
      <c r="A480"/>
    </row>
    <row r="481" spans="1:1" ht="15">
      <c r="A481"/>
    </row>
    <row r="482" spans="1:1" ht="15">
      <c r="A482"/>
    </row>
    <row r="483" spans="1:1" ht="15">
      <c r="A483"/>
    </row>
    <row r="484" spans="1:1" ht="15">
      <c r="A484"/>
    </row>
    <row r="485" spans="1:1" ht="15">
      <c r="A485"/>
    </row>
    <row r="486" spans="1:1" ht="15">
      <c r="A486"/>
    </row>
    <row r="487" spans="1:1" ht="15">
      <c r="A487"/>
    </row>
    <row r="488" spans="1:1" ht="15">
      <c r="A488"/>
    </row>
    <row r="489" spans="1:1" ht="15">
      <c r="A489"/>
    </row>
    <row r="490" spans="1:1" ht="15">
      <c r="A490"/>
    </row>
    <row r="491" spans="1:1" ht="15">
      <c r="A491"/>
    </row>
    <row r="492" spans="1:1" ht="15">
      <c r="A492"/>
    </row>
    <row r="493" spans="1:1" ht="15">
      <c r="A493"/>
    </row>
    <row r="494" spans="1:1" ht="15">
      <c r="A494"/>
    </row>
    <row r="495" spans="1:1" ht="15">
      <c r="A495"/>
    </row>
    <row r="496" spans="1:1" ht="15">
      <c r="A496"/>
    </row>
    <row r="497" spans="1:1" ht="15">
      <c r="A497"/>
    </row>
    <row r="498" spans="1:1" ht="15">
      <c r="A498"/>
    </row>
    <row r="499" spans="1:1" ht="15">
      <c r="A499"/>
    </row>
    <row r="500" spans="1:1" ht="15">
      <c r="A500"/>
    </row>
    <row r="501" spans="1:1" ht="15">
      <c r="A501"/>
    </row>
    <row r="502" spans="1:1" ht="15">
      <c r="A502"/>
    </row>
    <row r="503" spans="1:1" ht="15">
      <c r="A503"/>
    </row>
    <row r="504" spans="1:1" ht="15">
      <c r="A504"/>
    </row>
  </sheetData>
  <sheetProtection algorithmName="SHA-512" hashValue="Qeo+JSuIMnWa6fWlkVv2WurvqLnZ66yhF14uETtH468AX1QRbQJr0UAZsbhgh0d+iPCIGw+5ScS1idsV8byJFw==" saltValue="qblaji6xIL8Rv4/WVb2sgg==" spinCount="100000" sheet="1" objects="1" scenarios="1"/>
  <mergeCells count="25">
    <mergeCell ref="B1:L1"/>
    <mergeCell ref="B168:L168"/>
    <mergeCell ref="O168:Y168"/>
    <mergeCell ref="AB168:AL168"/>
    <mergeCell ref="B3:L3"/>
    <mergeCell ref="B113:L113"/>
    <mergeCell ref="O113:Y113"/>
    <mergeCell ref="B58:L58"/>
    <mergeCell ref="AB3:AL3"/>
    <mergeCell ref="AB113:AL113"/>
    <mergeCell ref="M113:M114"/>
    <mergeCell ref="Z113:Z114"/>
    <mergeCell ref="M168:M169"/>
    <mergeCell ref="M3:M4"/>
    <mergeCell ref="M58:M59"/>
    <mergeCell ref="O3:Y3"/>
    <mergeCell ref="O58:Y58"/>
    <mergeCell ref="AM113:AM114"/>
    <mergeCell ref="AM3:AM4"/>
    <mergeCell ref="Z168:Z169"/>
    <mergeCell ref="AM168:AM169"/>
    <mergeCell ref="AM58:AM59"/>
    <mergeCell ref="AB58:AL58"/>
    <mergeCell ref="Z3:Z4"/>
    <mergeCell ref="Z58:Z59"/>
  </mergeCells>
  <conditionalFormatting sqref="B59">
    <cfRule type="cellIs" dxfId="83" priority="94" operator="equal">
      <formula>0.1</formula>
    </cfRule>
  </conditionalFormatting>
  <conditionalFormatting sqref="B169">
    <cfRule type="cellIs" dxfId="82" priority="93" operator="equal">
      <formula>0.1</formula>
    </cfRule>
  </conditionalFormatting>
  <conditionalFormatting sqref="B4:K54">
    <cfRule type="cellIs" dxfId="81" priority="2" operator="equal">
      <formula>0.1</formula>
    </cfRule>
  </conditionalFormatting>
  <conditionalFormatting sqref="B114:L114">
    <cfRule type="cellIs" dxfId="80" priority="22" operator="equal">
      <formula>0.1</formula>
    </cfRule>
  </conditionalFormatting>
  <conditionalFormatting sqref="C60:L60">
    <cfRule type="cellIs" dxfId="79" priority="51" operator="equal">
      <formula>0.1</formula>
    </cfRule>
  </conditionalFormatting>
  <conditionalFormatting sqref="C115:L115">
    <cfRule type="cellIs" dxfId="78" priority="48" operator="equal">
      <formula>0.1</formula>
    </cfRule>
  </conditionalFormatting>
  <conditionalFormatting sqref="C170:L170">
    <cfRule type="cellIs" dxfId="77" priority="45" operator="equal">
      <formula>0.1</formula>
    </cfRule>
  </conditionalFormatting>
  <conditionalFormatting sqref="I59">
    <cfRule type="cellIs" dxfId="76" priority="23" operator="equal">
      <formula>0.1</formula>
    </cfRule>
  </conditionalFormatting>
  <conditionalFormatting sqref="I169">
    <cfRule type="cellIs" dxfId="75" priority="17" operator="equal">
      <formula>0.1</formula>
    </cfRule>
  </conditionalFormatting>
  <conditionalFormatting sqref="K59">
    <cfRule type="cellIs" dxfId="74" priority="8" operator="equal">
      <formula>0.1</formula>
    </cfRule>
  </conditionalFormatting>
  <conditionalFormatting sqref="K169">
    <cfRule type="cellIs" dxfId="73" priority="11" operator="equal">
      <formula>0.1</formula>
    </cfRule>
  </conditionalFormatting>
  <conditionalFormatting sqref="L4:L5">
    <cfRule type="cellIs" dxfId="72" priority="1" operator="equal">
      <formula>0.1</formula>
    </cfRule>
  </conditionalFormatting>
  <conditionalFormatting sqref="M1:M2 M5:M57 M60:M112 M115:M167 M170:M1048576">
    <cfRule type="cellIs" dxfId="71" priority="126" operator="equal">
      <formula>0.21</formula>
    </cfRule>
    <cfRule type="cellIs" dxfId="70" priority="127" operator="equal">
      <formula>0.21</formula>
    </cfRule>
    <cfRule type="cellIs" dxfId="69" priority="129" operator="lessThan">
      <formula>-0.09</formula>
    </cfRule>
  </conditionalFormatting>
  <conditionalFormatting sqref="M5 L6:M54 B55 M55">
    <cfRule type="cellIs" dxfId="68" priority="130" operator="equal">
      <formula>0.1</formula>
    </cfRule>
  </conditionalFormatting>
  <conditionalFormatting sqref="M60:M110">
    <cfRule type="cellIs" dxfId="67" priority="107" operator="equal">
      <formula>0.1</formula>
    </cfRule>
  </conditionalFormatting>
  <conditionalFormatting sqref="M115:M165">
    <cfRule type="cellIs" dxfId="66" priority="106" operator="equal">
      <formula>0.1</formula>
    </cfRule>
  </conditionalFormatting>
  <conditionalFormatting sqref="M170:M220">
    <cfRule type="cellIs" dxfId="65" priority="66" operator="equal">
      <formula>0.1</formula>
    </cfRule>
  </conditionalFormatting>
  <conditionalFormatting sqref="O4">
    <cfRule type="cellIs" dxfId="64" priority="109" operator="equal">
      <formula>0.1</formula>
    </cfRule>
  </conditionalFormatting>
  <conditionalFormatting sqref="O59">
    <cfRule type="cellIs" dxfId="63" priority="95" operator="equal">
      <formula>0.1</formula>
    </cfRule>
  </conditionalFormatting>
  <conditionalFormatting sqref="O169">
    <cfRule type="cellIs" dxfId="62" priority="92" operator="equal">
      <formula>0.1</formula>
    </cfRule>
  </conditionalFormatting>
  <conditionalFormatting sqref="P5:Y5">
    <cfRule type="cellIs" dxfId="61" priority="53" operator="equal">
      <formula>0.1</formula>
    </cfRule>
  </conditionalFormatting>
  <conditionalFormatting sqref="P60:Y60">
    <cfRule type="cellIs" dxfId="60" priority="50" operator="equal">
      <formula>0.1</formula>
    </cfRule>
  </conditionalFormatting>
  <conditionalFormatting sqref="P115:Y115">
    <cfRule type="cellIs" dxfId="59" priority="47" operator="equal">
      <formula>0.1</formula>
    </cfRule>
  </conditionalFormatting>
  <conditionalFormatting sqref="P170:Y170">
    <cfRule type="cellIs" dxfId="58" priority="44" operator="equal">
      <formula>0.1</formula>
    </cfRule>
  </conditionalFormatting>
  <conditionalFormatting sqref="V59">
    <cfRule type="cellIs" dxfId="57" priority="24" operator="equal">
      <formula>0.1</formula>
    </cfRule>
  </conditionalFormatting>
  <conditionalFormatting sqref="V114">
    <cfRule type="cellIs" dxfId="56" priority="21" operator="equal">
      <formula>0.1</formula>
    </cfRule>
  </conditionalFormatting>
  <conditionalFormatting sqref="V169">
    <cfRule type="cellIs" dxfId="55" priority="18" operator="equal">
      <formula>0.1</formula>
    </cfRule>
  </conditionalFormatting>
  <conditionalFormatting sqref="X4">
    <cfRule type="cellIs" dxfId="54" priority="4" operator="equal">
      <formula>0.1</formula>
    </cfRule>
  </conditionalFormatting>
  <conditionalFormatting sqref="X59">
    <cfRule type="cellIs" dxfId="53" priority="7" operator="equal">
      <formula>0.1</formula>
    </cfRule>
  </conditionalFormatting>
  <conditionalFormatting sqref="X114">
    <cfRule type="cellIs" dxfId="52" priority="13" operator="equal">
      <formula>0.1</formula>
    </cfRule>
  </conditionalFormatting>
  <conditionalFormatting sqref="X169">
    <cfRule type="cellIs" dxfId="51" priority="10" operator="equal">
      <formula>0.1</formula>
    </cfRule>
  </conditionalFormatting>
  <conditionalFormatting sqref="Z1:Z2 Z222:Z1048576">
    <cfRule type="cellIs" dxfId="50" priority="113" operator="equal">
      <formula>0.21</formula>
    </cfRule>
  </conditionalFormatting>
  <conditionalFormatting sqref="Z5:Z55">
    <cfRule type="cellIs" dxfId="49" priority="88" operator="equal">
      <formula>0.21</formula>
    </cfRule>
    <cfRule type="cellIs" dxfId="48" priority="89" operator="lessThan">
      <formula>-0.09</formula>
    </cfRule>
    <cfRule type="cellIs" dxfId="47" priority="90" operator="equal">
      <formula>0.1</formula>
    </cfRule>
  </conditionalFormatting>
  <conditionalFormatting sqref="Z5:Z57">
    <cfRule type="cellIs" dxfId="46" priority="87" operator="equal">
      <formula>0.21</formula>
    </cfRule>
  </conditionalFormatting>
  <conditionalFormatting sqref="Z56:Z57 Z111:Z112 Z166:Z167 Z222:Z1048576">
    <cfRule type="cellIs" dxfId="45" priority="128" operator="lessThan">
      <formula>-9%</formula>
    </cfRule>
  </conditionalFormatting>
  <conditionalFormatting sqref="Z60:Z110">
    <cfRule type="cellIs" dxfId="44" priority="80" operator="equal">
      <formula>0.21</formula>
    </cfRule>
    <cfRule type="cellIs" dxfId="43" priority="81" operator="lessThan">
      <formula>-0.09</formula>
    </cfRule>
    <cfRule type="cellIs" dxfId="42" priority="82" operator="equal">
      <formula>0.1</formula>
    </cfRule>
  </conditionalFormatting>
  <conditionalFormatting sqref="Z60:Z112">
    <cfRule type="cellIs" dxfId="41" priority="79" operator="equal">
      <formula>0.21</formula>
    </cfRule>
  </conditionalFormatting>
  <conditionalFormatting sqref="Z115:Z165">
    <cfRule type="cellIs" dxfId="40" priority="27" operator="equal">
      <formula>0.1</formula>
    </cfRule>
    <cfRule type="cellIs" dxfId="39" priority="29" operator="equal">
      <formula>0.21</formula>
    </cfRule>
    <cfRule type="cellIs" dxfId="38" priority="30" operator="lessThan">
      <formula>-0.09</formula>
    </cfRule>
  </conditionalFormatting>
  <conditionalFormatting sqref="Z115:Z167">
    <cfRule type="cellIs" dxfId="37" priority="28" operator="equal">
      <formula>0.21</formula>
    </cfRule>
  </conditionalFormatting>
  <conditionalFormatting sqref="Z170:Z220">
    <cfRule type="cellIs" dxfId="36" priority="62" operator="equal">
      <formula>0.1</formula>
    </cfRule>
    <cfRule type="cellIs" dxfId="35" priority="63" operator="equal">
      <formula>0.21</formula>
    </cfRule>
    <cfRule type="cellIs" dxfId="34" priority="64" operator="equal">
      <formula>0.21</formula>
    </cfRule>
    <cfRule type="cellIs" dxfId="33" priority="65" operator="lessThan">
      <formula>-0.09</formula>
    </cfRule>
  </conditionalFormatting>
  <conditionalFormatting sqref="AB4">
    <cfRule type="cellIs" dxfId="32" priority="108" operator="equal">
      <formula>0.1</formula>
    </cfRule>
  </conditionalFormatting>
  <conditionalFormatting sqref="AB59">
    <cfRule type="cellIs" dxfId="31" priority="96" operator="equal">
      <formula>0.1</formula>
    </cfRule>
  </conditionalFormatting>
  <conditionalFormatting sqref="AB169">
    <cfRule type="cellIs" dxfId="30" priority="91" operator="equal">
      <formula>0.1</formula>
    </cfRule>
  </conditionalFormatting>
  <conditionalFormatting sqref="AC5:AL5">
    <cfRule type="cellIs" dxfId="29" priority="52" operator="equal">
      <formula>0.1</formula>
    </cfRule>
  </conditionalFormatting>
  <conditionalFormatting sqref="AC60:AL60">
    <cfRule type="cellIs" dxfId="28" priority="49" operator="equal">
      <formula>0.1</formula>
    </cfRule>
  </conditionalFormatting>
  <conditionalFormatting sqref="AC115:AL115">
    <cfRule type="cellIs" dxfId="27" priority="46" operator="equal">
      <formula>0.1</formula>
    </cfRule>
  </conditionalFormatting>
  <conditionalFormatting sqref="AC170:AL170">
    <cfRule type="cellIs" dxfId="26" priority="43" operator="equal">
      <formula>0.1</formula>
    </cfRule>
  </conditionalFormatting>
  <conditionalFormatting sqref="AI4">
    <cfRule type="cellIs" dxfId="25" priority="26" operator="equal">
      <formula>0.1</formula>
    </cfRule>
  </conditionalFormatting>
  <conditionalFormatting sqref="AI59">
    <cfRule type="cellIs" dxfId="24" priority="25" operator="equal">
      <formula>0.1</formula>
    </cfRule>
  </conditionalFormatting>
  <conditionalFormatting sqref="AI114">
    <cfRule type="cellIs" dxfId="23" priority="20" operator="equal">
      <formula>0.1</formula>
    </cfRule>
  </conditionalFormatting>
  <conditionalFormatting sqref="AI169">
    <cfRule type="cellIs" dxfId="22" priority="19" operator="equal">
      <formula>0.1</formula>
    </cfRule>
  </conditionalFormatting>
  <conditionalFormatting sqref="AK4">
    <cfRule type="cellIs" dxfId="21" priority="5" operator="equal">
      <formula>0.1</formula>
    </cfRule>
  </conditionalFormatting>
  <conditionalFormatting sqref="AK59">
    <cfRule type="cellIs" dxfId="20" priority="6" operator="equal">
      <formula>0.1</formula>
    </cfRule>
  </conditionalFormatting>
  <conditionalFormatting sqref="AK114">
    <cfRule type="cellIs" dxfId="19" priority="12" operator="equal">
      <formula>0.1</formula>
    </cfRule>
  </conditionalFormatting>
  <conditionalFormatting sqref="AK169">
    <cfRule type="cellIs" dxfId="18" priority="9" operator="equal">
      <formula>0.1</formula>
    </cfRule>
  </conditionalFormatting>
  <conditionalFormatting sqref="AM5:AM55">
    <cfRule type="cellIs" dxfId="17" priority="83" operator="equal">
      <formula>0.21</formula>
    </cfRule>
    <cfRule type="cellIs" dxfId="16" priority="84" operator="equal">
      <formula>0.21</formula>
    </cfRule>
    <cfRule type="cellIs" dxfId="15" priority="85" operator="lessThan">
      <formula>-0.09</formula>
    </cfRule>
    <cfRule type="cellIs" dxfId="14" priority="86" operator="equal">
      <formula>0.1</formula>
    </cfRule>
  </conditionalFormatting>
  <conditionalFormatting sqref="AM60:AM110">
    <cfRule type="cellIs" dxfId="13" priority="54" operator="equal">
      <formula>0.1</formula>
    </cfRule>
    <cfRule type="cellIs" dxfId="12" priority="55" operator="equal">
      <formula>0.21</formula>
    </cfRule>
    <cfRule type="cellIs" dxfId="11" priority="56" operator="equal">
      <formula>0.21</formula>
    </cfRule>
    <cfRule type="cellIs" dxfId="10" priority="57" operator="lessThan">
      <formula>-0.09</formula>
    </cfRule>
  </conditionalFormatting>
  <conditionalFormatting sqref="AM115:AM165">
    <cfRule type="cellIs" dxfId="9" priority="98" operator="equal">
      <formula>0.21</formula>
    </cfRule>
    <cfRule type="cellIs" dxfId="8" priority="99" operator="equal">
      <formula>0.21</formula>
    </cfRule>
    <cfRule type="cellIs" dxfId="7" priority="100" operator="lessThan">
      <formula>-0.09</formula>
    </cfRule>
    <cfRule type="cellIs" dxfId="6" priority="101" operator="equal">
      <formula>0.1</formula>
    </cfRule>
  </conditionalFormatting>
  <conditionalFormatting sqref="AM170:AM220">
    <cfRule type="cellIs" dxfId="5" priority="58" operator="equal">
      <formula>0.1</formula>
    </cfRule>
    <cfRule type="cellIs" dxfId="4" priority="59" operator="equal">
      <formula>0.21</formula>
    </cfRule>
    <cfRule type="cellIs" dxfId="3" priority="60" operator="equal">
      <formula>0.21</formula>
    </cfRule>
    <cfRule type="cellIs" dxfId="2" priority="61" operator="lessThan">
      <formula>-0.09</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tabColor theme="3" tint="-0.499984740745262"/>
    <outlinePr summaryRight="0"/>
    <pageSetUpPr fitToPage="1"/>
  </sheetPr>
  <dimension ref="A1:T57"/>
  <sheetViews>
    <sheetView showGridLines="0" zoomScale="90" zoomScaleNormal="90" workbookViewId="0">
      <pane xSplit="2" ySplit="4" topLeftCell="C5" activePane="bottomRight" state="frozen"/>
      <selection pane="topRight"/>
      <selection pane="bottomLeft"/>
      <selection pane="bottomRight"/>
    </sheetView>
  </sheetViews>
  <sheetFormatPr defaultColWidth="9.140625" defaultRowHeight="15"/>
  <cols>
    <col min="1" max="1" width="8" style="11" customWidth="1"/>
    <col min="2" max="2" width="19.7109375" style="11" customWidth="1"/>
    <col min="3" max="3" width="18" style="11" customWidth="1"/>
    <col min="4" max="4" width="17.42578125" style="11" customWidth="1"/>
    <col min="5" max="5" width="15.28515625" style="11" bestFit="1" customWidth="1"/>
    <col min="6" max="6" width="17.28515625" style="11" customWidth="1"/>
    <col min="7" max="7" width="13" style="11" customWidth="1"/>
    <col min="8" max="8" width="18.28515625" style="11" customWidth="1"/>
    <col min="9" max="9" width="14.7109375" style="11" customWidth="1"/>
    <col min="10" max="10" width="16.7109375" style="11" customWidth="1"/>
    <col min="11" max="11" width="17.85546875" style="11" customWidth="1"/>
    <col min="12" max="12" width="15.5703125" style="11" customWidth="1"/>
    <col min="13" max="13" width="15.28515625" style="11" bestFit="1" customWidth="1"/>
    <col min="14" max="14" width="14.42578125" style="11" bestFit="1" customWidth="1"/>
    <col min="15" max="15" width="15.7109375" style="11" customWidth="1"/>
    <col min="16" max="16" width="16.28515625" style="11" bestFit="1" customWidth="1"/>
    <col min="17" max="17" width="16" style="11" customWidth="1"/>
    <col min="18" max="18" width="9.140625" style="11" hidden="1" customWidth="1"/>
    <col min="19" max="19" width="16.28515625" style="11" hidden="1" customWidth="1"/>
    <col min="20" max="20" width="13.28515625" bestFit="1" customWidth="1"/>
    <col min="21" max="16376" width="9.140625" style="11"/>
    <col min="16377" max="16377" width="9.140625" style="11" bestFit="1"/>
    <col min="16378" max="16384" width="9.140625" style="11"/>
  </cols>
  <sheetData>
    <row r="1" spans="1:20">
      <c r="A1" s="252" t="s">
        <v>2422</v>
      </c>
      <c r="G1" s="328">
        <v>45944</v>
      </c>
      <c r="M1" s="328"/>
      <c r="N1" s="328"/>
    </row>
    <row r="2" spans="1:20" ht="36.6" customHeight="1">
      <c r="A2" s="654" t="s">
        <v>40</v>
      </c>
      <c r="B2" s="654"/>
      <c r="C2" s="654"/>
      <c r="D2" s="654"/>
      <c r="E2" s="654"/>
      <c r="F2" s="654"/>
      <c r="G2" s="654"/>
      <c r="H2" s="654"/>
      <c r="I2" s="654"/>
      <c r="J2" s="654"/>
      <c r="K2" s="654"/>
      <c r="L2" s="654"/>
      <c r="M2" s="654"/>
      <c r="N2" s="654"/>
      <c r="O2" s="654"/>
      <c r="P2" s="654"/>
      <c r="Q2" s="654"/>
      <c r="R2" s="654"/>
      <c r="S2" s="654"/>
    </row>
    <row r="3" spans="1:20" ht="73.150000000000006" customHeight="1">
      <c r="A3" s="312" t="s">
        <v>1597</v>
      </c>
      <c r="B3" s="312" t="s">
        <v>1860</v>
      </c>
      <c r="C3" s="79" t="s">
        <v>42</v>
      </c>
      <c r="D3" s="334" t="s">
        <v>2169</v>
      </c>
      <c r="E3" s="78" t="s">
        <v>1940</v>
      </c>
      <c r="F3" s="78" t="s">
        <v>1941</v>
      </c>
      <c r="G3" s="78" t="s">
        <v>1966</v>
      </c>
      <c r="H3" s="78" t="s">
        <v>2202</v>
      </c>
      <c r="I3" s="78" t="s">
        <v>1922</v>
      </c>
      <c r="J3" s="78" t="s">
        <v>2401</v>
      </c>
      <c r="K3" s="78" t="s">
        <v>2387</v>
      </c>
      <c r="L3" s="334" t="s">
        <v>2388</v>
      </c>
      <c r="M3" s="622" t="s">
        <v>2424</v>
      </c>
      <c r="N3" s="78" t="s">
        <v>1976</v>
      </c>
      <c r="O3" s="78" t="s">
        <v>2379</v>
      </c>
      <c r="P3" s="79" t="s">
        <v>1942</v>
      </c>
      <c r="Q3" s="108" t="s">
        <v>1960</v>
      </c>
      <c r="R3" s="79" t="s">
        <v>1952</v>
      </c>
      <c r="S3" s="108" t="s">
        <v>43</v>
      </c>
    </row>
    <row r="4" spans="1:20">
      <c r="A4" s="144"/>
      <c r="B4" s="324" t="s">
        <v>35</v>
      </c>
      <c r="C4" s="325">
        <f>C55</f>
        <v>922259716.0999999</v>
      </c>
      <c r="D4" s="325">
        <f>D55</f>
        <v>1133240835.5680411</v>
      </c>
      <c r="E4" s="325">
        <f t="shared" ref="E4:G4" si="0">E55</f>
        <v>55844532.269058764</v>
      </c>
      <c r="F4" s="325">
        <f t="shared" si="0"/>
        <v>1077078537.5</v>
      </c>
      <c r="G4" s="325">
        <f t="shared" si="0"/>
        <v>317765.79898214526</v>
      </c>
      <c r="H4" s="325">
        <f t="shared" ref="H4:Q4" si="1">H55</f>
        <v>1177853115.2266011</v>
      </c>
      <c r="I4" s="325">
        <f>I55</f>
        <v>58740964.652154602</v>
      </c>
      <c r="J4" s="325">
        <f t="shared" si="1"/>
        <v>1115822260.9075835</v>
      </c>
      <c r="K4" s="325">
        <f t="shared" ref="K4:M4" si="2">K55</f>
        <v>1174584728.1000001</v>
      </c>
      <c r="L4" s="325">
        <f t="shared" si="2"/>
        <v>51691395.322827801</v>
      </c>
      <c r="M4" s="325">
        <f t="shared" si="2"/>
        <v>7071071.8695889395</v>
      </c>
      <c r="N4" s="325">
        <f t="shared" si="1"/>
        <v>0</v>
      </c>
      <c r="O4" s="325">
        <f t="shared" si="1"/>
        <v>3289889.6668630731</v>
      </c>
      <c r="P4" s="325">
        <f t="shared" si="1"/>
        <v>96303674.981387854</v>
      </c>
      <c r="Q4" s="326">
        <f t="shared" si="1"/>
        <v>8.4980766628582782E-2</v>
      </c>
      <c r="R4" s="372">
        <f>H4-C4</f>
        <v>255593399.12660122</v>
      </c>
      <c r="S4" s="373">
        <f>IFERROR(R4/C4,"")</f>
        <v>0.27713820159839597</v>
      </c>
    </row>
    <row r="5" spans="1:20">
      <c r="A5" s="116" t="s">
        <v>45</v>
      </c>
      <c r="B5" s="117" t="s">
        <v>46</v>
      </c>
      <c r="C5" s="118">
        <v>63938380.269015878</v>
      </c>
      <c r="D5" s="118">
        <v>88641433.333333328</v>
      </c>
      <c r="E5" s="118">
        <v>0</v>
      </c>
      <c r="F5" s="118">
        <v>88641433.333333328</v>
      </c>
      <c r="G5" s="119">
        <f t="shared" ref="G5:G36" si="3">IF(SUM(E5:F5)&lt;C5, C5-SUM(E5:F5), 0)</f>
        <v>0</v>
      </c>
      <c r="H5" s="118">
        <f t="shared" ref="H5:H36" si="4">SUM(I5:J5)+N5+O5</f>
        <v>83711683.740807354</v>
      </c>
      <c r="I5" s="118">
        <f>'Base Tier Summary'!K5</f>
        <v>0</v>
      </c>
      <c r="J5" s="118">
        <v>83162058.740807354</v>
      </c>
      <c r="K5" s="118">
        <f>Performance!C6</f>
        <v>89697179.066666678</v>
      </c>
      <c r="L5" s="118">
        <v>4230985.9446349144</v>
      </c>
      <c r="M5" s="118">
        <f>K5-SUM(J5,L5)</f>
        <v>2304134.3812244087</v>
      </c>
      <c r="N5" s="118">
        <f t="shared" ref="N5:N36" si="5">IF(SUM(I5:J5, L5)&lt;C5, C5-SUM(I5:J5, L5), 0)</f>
        <v>0</v>
      </c>
      <c r="O5" s="118">
        <v>549625</v>
      </c>
      <c r="P5" s="119">
        <f>(H5+L5)-D5+M5</f>
        <v>1605370.7333333492</v>
      </c>
      <c r="Q5" s="120">
        <f t="shared" ref="Q5:Q36" si="6">IFERROR(P5/D5,"")</f>
        <v>1.8110839062094167E-2</v>
      </c>
      <c r="R5" s="119">
        <f t="shared" ref="R5:R36" si="7">(H5+L5)-C5</f>
        <v>24004289.41642639</v>
      </c>
      <c r="S5" s="120">
        <f t="shared" ref="S5:S36" si="8">R5/C5</f>
        <v>0.375428487794501</v>
      </c>
      <c r="T5" s="331">
        <f>I5+K5</f>
        <v>89697179.066666678</v>
      </c>
    </row>
    <row r="6" spans="1:20">
      <c r="A6" s="121" t="s">
        <v>48</v>
      </c>
      <c r="B6" s="122" t="s">
        <v>49</v>
      </c>
      <c r="C6" s="123">
        <v>7587621.7404285129</v>
      </c>
      <c r="D6" s="123">
        <v>9526054.1666666679</v>
      </c>
      <c r="E6" s="124">
        <v>0</v>
      </c>
      <c r="F6" s="124">
        <v>9526054.1666666679</v>
      </c>
      <c r="G6" s="347">
        <f t="shared" si="3"/>
        <v>0</v>
      </c>
      <c r="H6" s="123">
        <f t="shared" si="4"/>
        <v>9983466.8594580162</v>
      </c>
      <c r="I6" s="124">
        <f>'Base Tier Summary'!K6</f>
        <v>0</v>
      </c>
      <c r="J6" s="124">
        <v>9983466.8594580162</v>
      </c>
      <c r="K6" s="124">
        <f>Performance!C7</f>
        <v>11033072.683333334</v>
      </c>
      <c r="L6" s="124">
        <v>756394.76728833653</v>
      </c>
      <c r="M6" s="124">
        <f t="shared" ref="M6:M54" si="9">K6-SUM(J6,L6)</f>
        <v>293211.05658698082</v>
      </c>
      <c r="N6" s="124">
        <f t="shared" si="5"/>
        <v>0</v>
      </c>
      <c r="O6" s="124">
        <v>0</v>
      </c>
      <c r="P6" s="124">
        <f t="shared" ref="P6:P54" si="10">(H6+L6)-D6+M6</f>
        <v>1507018.5166666657</v>
      </c>
      <c r="Q6" s="125">
        <f t="shared" si="6"/>
        <v>0.15819965856797114</v>
      </c>
      <c r="R6" s="347">
        <f t="shared" si="7"/>
        <v>3152239.8863178398</v>
      </c>
      <c r="S6" s="125">
        <f t="shared" si="8"/>
        <v>0.41544504907539265</v>
      </c>
      <c r="T6" s="331">
        <f t="shared" ref="T6:T54" si="11">I6+K6</f>
        <v>11033072.683333334</v>
      </c>
    </row>
    <row r="7" spans="1:20">
      <c r="A7" s="126" t="s">
        <v>50</v>
      </c>
      <c r="B7" s="11" t="s">
        <v>51</v>
      </c>
      <c r="C7" s="14">
        <v>13782665.38238073</v>
      </c>
      <c r="D7" s="14">
        <v>18576479.166666668</v>
      </c>
      <c r="E7" s="14">
        <v>0</v>
      </c>
      <c r="F7" s="14">
        <v>18576479.166666668</v>
      </c>
      <c r="G7" s="259">
        <f t="shared" si="3"/>
        <v>0</v>
      </c>
      <c r="H7" s="14">
        <f t="shared" si="4"/>
        <v>17504953.898248374</v>
      </c>
      <c r="I7" s="14">
        <f>'Base Tier Summary'!K7</f>
        <v>0</v>
      </c>
      <c r="J7" s="14">
        <v>17501637.23158171</v>
      </c>
      <c r="K7" s="14">
        <f>Performance!C8</f>
        <v>18960145.250000004</v>
      </c>
      <c r="L7" s="14">
        <v>210666.02548990399</v>
      </c>
      <c r="M7" s="14">
        <f t="shared" si="9"/>
        <v>1247841.9929283895</v>
      </c>
      <c r="N7" s="14">
        <f t="shared" si="5"/>
        <v>0</v>
      </c>
      <c r="O7" s="14">
        <v>3316.6666666641831</v>
      </c>
      <c r="P7" s="15">
        <f t="shared" si="10"/>
        <v>386982.75</v>
      </c>
      <c r="Q7" s="127">
        <f t="shared" si="6"/>
        <v>2.083186735914928E-2</v>
      </c>
      <c r="R7" s="259">
        <f t="shared" si="7"/>
        <v>3932954.5413575489</v>
      </c>
      <c r="S7" s="127">
        <f t="shared" si="8"/>
        <v>0.28535514954787328</v>
      </c>
      <c r="T7" s="331">
        <f t="shared" si="11"/>
        <v>18960145.250000004</v>
      </c>
    </row>
    <row r="8" spans="1:20">
      <c r="A8" s="121" t="s">
        <v>53</v>
      </c>
      <c r="B8" s="122" t="s">
        <v>54</v>
      </c>
      <c r="C8" s="123">
        <v>7581843</v>
      </c>
      <c r="D8" s="123">
        <v>9079633.0874888618</v>
      </c>
      <c r="E8" s="124">
        <v>1691045.5874888618</v>
      </c>
      <c r="F8" s="124">
        <v>7388587.5</v>
      </c>
      <c r="G8" s="347">
        <f t="shared" si="3"/>
        <v>0</v>
      </c>
      <c r="H8" s="123">
        <f t="shared" si="4"/>
        <v>10907153.81788432</v>
      </c>
      <c r="I8" s="124">
        <f>'Base Tier Summary'!K8</f>
        <v>1959094.3608730584</v>
      </c>
      <c r="J8" s="124">
        <v>8948059.457011262</v>
      </c>
      <c r="K8" s="124">
        <f>Performance!C9</f>
        <v>9409308.583333334</v>
      </c>
      <c r="L8" s="124">
        <v>67058.987294301391</v>
      </c>
      <c r="M8" s="124">
        <f t="shared" si="9"/>
        <v>394190.13902777061</v>
      </c>
      <c r="N8" s="124">
        <f t="shared" si="5"/>
        <v>0</v>
      </c>
      <c r="O8" s="124">
        <v>0</v>
      </c>
      <c r="P8" s="124">
        <f t="shared" si="10"/>
        <v>2288769.8567175306</v>
      </c>
      <c r="Q8" s="125">
        <f t="shared" si="6"/>
        <v>0.25207735099684869</v>
      </c>
      <c r="R8" s="347">
        <f t="shared" si="7"/>
        <v>3392369.8051786218</v>
      </c>
      <c r="S8" s="125">
        <f t="shared" si="8"/>
        <v>0.44743340177033758</v>
      </c>
      <c r="T8" s="331">
        <f t="shared" si="11"/>
        <v>11368402.944206392</v>
      </c>
    </row>
    <row r="9" spans="1:20">
      <c r="A9" s="126" t="s">
        <v>55</v>
      </c>
      <c r="B9" s="11" t="s">
        <v>56</v>
      </c>
      <c r="C9" s="14">
        <v>49194186.854119733</v>
      </c>
      <c r="D9" s="14">
        <v>56050458.333333328</v>
      </c>
      <c r="E9" s="14">
        <v>0</v>
      </c>
      <c r="F9" s="14">
        <v>56050458.333333328</v>
      </c>
      <c r="G9" s="259">
        <f t="shared" si="3"/>
        <v>0</v>
      </c>
      <c r="H9" s="14">
        <f t="shared" si="4"/>
        <v>56189923.985585988</v>
      </c>
      <c r="I9" s="14">
        <f>'Base Tier Summary'!K9</f>
        <v>0</v>
      </c>
      <c r="J9" s="14">
        <v>56190490.652252644</v>
      </c>
      <c r="K9" s="14">
        <f>Performance!C10</f>
        <v>55908310.625</v>
      </c>
      <c r="L9" s="14">
        <v>545098.35704451054</v>
      </c>
      <c r="M9" s="14">
        <f t="shared" si="9"/>
        <v>-827278.38429715484</v>
      </c>
      <c r="N9" s="14">
        <f t="shared" si="5"/>
        <v>0</v>
      </c>
      <c r="O9" s="14">
        <v>-566.66666665673256</v>
      </c>
      <c r="P9" s="15">
        <f t="shared" si="10"/>
        <v>-142714.3749999851</v>
      </c>
      <c r="Q9" s="127">
        <f t="shared" si="6"/>
        <v>-2.5461767707814185E-3</v>
      </c>
      <c r="R9" s="259">
        <f t="shared" si="7"/>
        <v>7540835.4885107651</v>
      </c>
      <c r="S9" s="127">
        <f t="shared" si="8"/>
        <v>0.15328712538480069</v>
      </c>
      <c r="T9" s="331">
        <f t="shared" si="11"/>
        <v>55908310.625</v>
      </c>
    </row>
    <row r="10" spans="1:20">
      <c r="A10" s="121" t="s">
        <v>57</v>
      </c>
      <c r="B10" s="122" t="s">
        <v>58</v>
      </c>
      <c r="C10" s="123">
        <v>25353967.931559265</v>
      </c>
      <c r="D10" s="123">
        <v>32758760.639684837</v>
      </c>
      <c r="E10" s="124">
        <v>1406168.9730181694</v>
      </c>
      <c r="F10" s="124">
        <v>31352591.666666668</v>
      </c>
      <c r="G10" s="347">
        <f t="shared" si="3"/>
        <v>0</v>
      </c>
      <c r="H10" s="123">
        <f t="shared" si="4"/>
        <v>29548339.393134665</v>
      </c>
      <c r="I10" s="124">
        <f>'Base Tier Summary'!K10</f>
        <v>542110.66567694396</v>
      </c>
      <c r="J10" s="124">
        <v>29002329.794085074</v>
      </c>
      <c r="K10" s="124">
        <f>Performance!C11</f>
        <v>31263427.441666666</v>
      </c>
      <c r="L10" s="124">
        <v>1934651.2956029475</v>
      </c>
      <c r="M10" s="124">
        <f t="shared" si="9"/>
        <v>326446.35197864473</v>
      </c>
      <c r="N10" s="124">
        <f t="shared" si="5"/>
        <v>0</v>
      </c>
      <c r="O10" s="124">
        <v>3898.9333726465702</v>
      </c>
      <c r="P10" s="124">
        <f t="shared" si="10"/>
        <v>-949323.59896858037</v>
      </c>
      <c r="Q10" s="125">
        <f t="shared" si="6"/>
        <v>-2.8979228164649928E-2</v>
      </c>
      <c r="R10" s="347">
        <f t="shared" si="7"/>
        <v>6129022.7571783476</v>
      </c>
      <c r="S10" s="125">
        <f t="shared" si="8"/>
        <v>0.2417382073576447</v>
      </c>
      <c r="T10" s="331">
        <f t="shared" si="11"/>
        <v>31805538.10734361</v>
      </c>
    </row>
    <row r="11" spans="1:20">
      <c r="A11" s="126" t="s">
        <v>59</v>
      </c>
      <c r="B11" s="11" t="s">
        <v>60</v>
      </c>
      <c r="C11" s="14">
        <v>5234982</v>
      </c>
      <c r="D11" s="14">
        <v>6663283.333333333</v>
      </c>
      <c r="E11" s="14">
        <v>0</v>
      </c>
      <c r="F11" s="14">
        <v>6663283.333333333</v>
      </c>
      <c r="G11" s="259">
        <f t="shared" si="3"/>
        <v>0</v>
      </c>
      <c r="H11" s="14">
        <f t="shared" si="4"/>
        <v>7249615.6883346997</v>
      </c>
      <c r="I11" s="14">
        <f>'Base Tier Summary'!K11</f>
        <v>0</v>
      </c>
      <c r="J11" s="14">
        <v>7209949.0216680327</v>
      </c>
      <c r="K11" s="14">
        <f>Performance!C12</f>
        <v>7190435.291666666</v>
      </c>
      <c r="L11" s="14">
        <v>0</v>
      </c>
      <c r="M11" s="14">
        <f t="shared" si="9"/>
        <v>-19513.730001366697</v>
      </c>
      <c r="N11" s="14">
        <f t="shared" si="5"/>
        <v>0</v>
      </c>
      <c r="O11" s="14">
        <v>39666.666666666977</v>
      </c>
      <c r="P11" s="15">
        <f t="shared" si="10"/>
        <v>566818.625</v>
      </c>
      <c r="Q11" s="127">
        <f t="shared" si="6"/>
        <v>8.5065964727099E-2</v>
      </c>
      <c r="R11" s="259">
        <f t="shared" si="7"/>
        <v>2014633.6883346997</v>
      </c>
      <c r="S11" s="127">
        <f t="shared" si="8"/>
        <v>0.3848406142245952</v>
      </c>
      <c r="T11" s="331">
        <f t="shared" si="11"/>
        <v>7190435.291666666</v>
      </c>
    </row>
    <row r="12" spans="1:20">
      <c r="A12" s="121" t="s">
        <v>61</v>
      </c>
      <c r="B12" s="122" t="s">
        <v>62</v>
      </c>
      <c r="C12" s="123">
        <v>14525923.758439245</v>
      </c>
      <c r="D12" s="123">
        <v>15939954.166666666</v>
      </c>
      <c r="E12" s="124">
        <v>0</v>
      </c>
      <c r="F12" s="124">
        <v>15939954.166666666</v>
      </c>
      <c r="G12" s="347">
        <f t="shared" si="3"/>
        <v>0</v>
      </c>
      <c r="H12" s="123">
        <f t="shared" si="4"/>
        <v>15674975.438772941</v>
      </c>
      <c r="I12" s="124">
        <f>'Base Tier Summary'!K12</f>
        <v>0</v>
      </c>
      <c r="J12" s="124">
        <v>15669875.438772941</v>
      </c>
      <c r="K12" s="124">
        <f>Performance!C13</f>
        <v>15636038.916666664</v>
      </c>
      <c r="L12" s="124">
        <v>0</v>
      </c>
      <c r="M12" s="124">
        <f t="shared" si="9"/>
        <v>-33836.522106276825</v>
      </c>
      <c r="N12" s="124">
        <f t="shared" si="5"/>
        <v>0</v>
      </c>
      <c r="O12" s="124">
        <v>5100</v>
      </c>
      <c r="P12" s="124">
        <f t="shared" si="10"/>
        <v>-298815.25000000186</v>
      </c>
      <c r="Q12" s="125">
        <f t="shared" si="6"/>
        <v>-1.8746305470870094E-2</v>
      </c>
      <c r="R12" s="347">
        <f t="shared" si="7"/>
        <v>1149051.6803336963</v>
      </c>
      <c r="S12" s="125">
        <f t="shared" si="8"/>
        <v>7.9103518608661452E-2</v>
      </c>
      <c r="T12" s="331">
        <f t="shared" si="11"/>
        <v>15636038.916666664</v>
      </c>
    </row>
    <row r="13" spans="1:20">
      <c r="A13" s="126" t="s">
        <v>63</v>
      </c>
      <c r="B13" s="11" t="s">
        <v>64</v>
      </c>
      <c r="C13" s="14">
        <v>5840237.1770602399</v>
      </c>
      <c r="D13" s="14">
        <v>8910438.0687970631</v>
      </c>
      <c r="E13" s="14">
        <v>3161221.4021303952</v>
      </c>
      <c r="F13" s="14">
        <v>5749216.666666667</v>
      </c>
      <c r="G13" s="259">
        <f t="shared" si="3"/>
        <v>0</v>
      </c>
      <c r="H13" s="14">
        <f t="shared" si="4"/>
        <v>10138777.228738731</v>
      </c>
      <c r="I13" s="14">
        <f>'Base Tier Summary'!K13</f>
        <v>3739905.2201632597</v>
      </c>
      <c r="J13" s="14">
        <v>6254750.6086147511</v>
      </c>
      <c r="K13" s="14">
        <f>Performance!C14</f>
        <v>6160462.333333333</v>
      </c>
      <c r="L13" s="14">
        <v>0</v>
      </c>
      <c r="M13" s="14">
        <f t="shared" si="9"/>
        <v>-94288.275281418115</v>
      </c>
      <c r="N13" s="14">
        <f t="shared" si="5"/>
        <v>0</v>
      </c>
      <c r="O13" s="14">
        <v>144121.39996072091</v>
      </c>
      <c r="P13" s="15">
        <f t="shared" si="10"/>
        <v>1134050.8846602496</v>
      </c>
      <c r="Q13" s="127">
        <f t="shared" si="6"/>
        <v>0.12727218077318952</v>
      </c>
      <c r="R13" s="259">
        <f t="shared" si="7"/>
        <v>4298540.0516784908</v>
      </c>
      <c r="S13" s="127">
        <f t="shared" si="8"/>
        <v>0.73602148703183612</v>
      </c>
      <c r="T13" s="331">
        <f t="shared" si="11"/>
        <v>9900367.5534965917</v>
      </c>
    </row>
    <row r="14" spans="1:20">
      <c r="A14" s="121" t="s">
        <v>65</v>
      </c>
      <c r="B14" s="122" t="s">
        <v>66</v>
      </c>
      <c r="C14" s="123">
        <v>3384271.3485569302</v>
      </c>
      <c r="D14" s="123">
        <v>6069478.4848827291</v>
      </c>
      <c r="E14" s="124">
        <v>3059103.4848827287</v>
      </c>
      <c r="F14" s="124">
        <v>3010375</v>
      </c>
      <c r="G14" s="347">
        <f t="shared" si="3"/>
        <v>0</v>
      </c>
      <c r="H14" s="123">
        <f t="shared" si="4"/>
        <v>7061644.8393201828</v>
      </c>
      <c r="I14" s="124">
        <f>'Base Tier Summary'!K14</f>
        <v>3754900.7904526396</v>
      </c>
      <c r="J14" s="124">
        <v>3175554.1155734747</v>
      </c>
      <c r="K14" s="124">
        <f>Performance!C15</f>
        <v>3111721.4166666665</v>
      </c>
      <c r="L14" s="124">
        <v>0</v>
      </c>
      <c r="M14" s="124">
        <f t="shared" si="9"/>
        <v>-63832.69890680816</v>
      </c>
      <c r="N14" s="124">
        <f t="shared" si="5"/>
        <v>0</v>
      </c>
      <c r="O14" s="124">
        <v>131189.93329406856</v>
      </c>
      <c r="P14" s="124">
        <f t="shared" si="10"/>
        <v>928333.65553064551</v>
      </c>
      <c r="Q14" s="125">
        <f t="shared" si="6"/>
        <v>0.15295114033979185</v>
      </c>
      <c r="R14" s="347">
        <f t="shared" si="7"/>
        <v>3677373.4907632526</v>
      </c>
      <c r="S14" s="125">
        <f t="shared" si="8"/>
        <v>1.0866071635571724</v>
      </c>
      <c r="T14" s="331">
        <f t="shared" si="11"/>
        <v>6866622.2071193065</v>
      </c>
    </row>
    <row r="15" spans="1:20">
      <c r="A15" s="126" t="s">
        <v>67</v>
      </c>
      <c r="B15" s="11" t="s">
        <v>68</v>
      </c>
      <c r="C15" s="14">
        <v>6696907.2397761904</v>
      </c>
      <c r="D15" s="14">
        <v>10988947.317436863</v>
      </c>
      <c r="E15" s="14">
        <v>3717618.1507701948</v>
      </c>
      <c r="F15" s="14">
        <v>7271329.1666666679</v>
      </c>
      <c r="G15" s="259">
        <f t="shared" si="3"/>
        <v>0</v>
      </c>
      <c r="H15" s="14">
        <f t="shared" si="4"/>
        <v>12073664.215544576</v>
      </c>
      <c r="I15" s="14">
        <f>'Base Tier Summary'!K15</f>
        <v>4359390.0384911736</v>
      </c>
      <c r="J15" s="14">
        <v>7732974.1770533957</v>
      </c>
      <c r="K15" s="14">
        <f>Performance!C16</f>
        <v>7788462.3583333325</v>
      </c>
      <c r="L15" s="14">
        <v>35686.455688065849</v>
      </c>
      <c r="M15" s="14">
        <f t="shared" si="9"/>
        <v>19801.725591870956</v>
      </c>
      <c r="N15" s="14">
        <f t="shared" si="5"/>
        <v>0</v>
      </c>
      <c r="O15" s="14">
        <v>-18699.999999994412</v>
      </c>
      <c r="P15" s="15">
        <f t="shared" si="10"/>
        <v>1140205.079387649</v>
      </c>
      <c r="Q15" s="127">
        <f t="shared" si="6"/>
        <v>0.10375926341719856</v>
      </c>
      <c r="R15" s="259">
        <f t="shared" si="7"/>
        <v>5412443.4314564504</v>
      </c>
      <c r="S15" s="127">
        <f t="shared" si="8"/>
        <v>0.80820044800819635</v>
      </c>
      <c r="T15" s="331">
        <f t="shared" si="11"/>
        <v>12147852.396824505</v>
      </c>
    </row>
    <row r="16" spans="1:20">
      <c r="A16" s="121" t="s">
        <v>69</v>
      </c>
      <c r="B16" s="122" t="s">
        <v>70</v>
      </c>
      <c r="C16" s="123">
        <v>6649121.5415419722</v>
      </c>
      <c r="D16" s="123">
        <v>7738495.833333333</v>
      </c>
      <c r="E16" s="124">
        <v>0</v>
      </c>
      <c r="F16" s="124">
        <v>7738495.833333333</v>
      </c>
      <c r="G16" s="347">
        <f t="shared" si="3"/>
        <v>0</v>
      </c>
      <c r="H16" s="123">
        <f t="shared" si="4"/>
        <v>7361238.5897965385</v>
      </c>
      <c r="I16" s="124">
        <f>'Base Tier Summary'!K16</f>
        <v>0</v>
      </c>
      <c r="J16" s="124">
        <v>7361238.5897965385</v>
      </c>
      <c r="K16" s="124">
        <f>Performance!C17</f>
        <v>8158518.333333333</v>
      </c>
      <c r="L16" s="124">
        <v>550487.90982122347</v>
      </c>
      <c r="M16" s="124">
        <f t="shared" si="9"/>
        <v>246791.83371557109</v>
      </c>
      <c r="N16" s="124">
        <f t="shared" si="5"/>
        <v>0</v>
      </c>
      <c r="O16" s="124">
        <v>0</v>
      </c>
      <c r="P16" s="124">
        <f t="shared" si="10"/>
        <v>420022.5</v>
      </c>
      <c r="Q16" s="125">
        <f t="shared" si="6"/>
        <v>5.4277020889610873E-2</v>
      </c>
      <c r="R16" s="347">
        <f t="shared" si="7"/>
        <v>1262604.9580757897</v>
      </c>
      <c r="S16" s="125">
        <f t="shared" si="8"/>
        <v>0.18989049157657356</v>
      </c>
      <c r="T16" s="331">
        <f t="shared" si="11"/>
        <v>8158518.333333333</v>
      </c>
    </row>
    <row r="17" spans="1:20">
      <c r="A17" s="126" t="s">
        <v>71</v>
      </c>
      <c r="B17" s="11" t="s">
        <v>72</v>
      </c>
      <c r="C17" s="14">
        <v>44609466.212789342</v>
      </c>
      <c r="D17" s="14">
        <v>51540137.5</v>
      </c>
      <c r="E17" s="14">
        <v>0</v>
      </c>
      <c r="F17" s="14">
        <v>51540137.5</v>
      </c>
      <c r="G17" s="259">
        <f t="shared" si="3"/>
        <v>0</v>
      </c>
      <c r="H17" s="14">
        <f t="shared" si="4"/>
        <v>62393853.854732826</v>
      </c>
      <c r="I17" s="14">
        <f>'Base Tier Summary'!K17</f>
        <v>0</v>
      </c>
      <c r="J17" s="14">
        <v>62347953.854732826</v>
      </c>
      <c r="K17" s="14">
        <f>Performance!C18</f>
        <v>61233631.416666664</v>
      </c>
      <c r="L17" s="14">
        <v>0</v>
      </c>
      <c r="M17" s="14">
        <f t="shared" si="9"/>
        <v>-1114322.4380661622</v>
      </c>
      <c r="N17" s="14">
        <f t="shared" si="5"/>
        <v>0</v>
      </c>
      <c r="O17" s="14">
        <v>45900</v>
      </c>
      <c r="P17" s="15">
        <f t="shared" si="10"/>
        <v>9739393.9166666642</v>
      </c>
      <c r="Q17" s="127">
        <f t="shared" si="6"/>
        <v>0.1889671698424682</v>
      </c>
      <c r="R17" s="259">
        <f t="shared" si="7"/>
        <v>17784387.641943485</v>
      </c>
      <c r="S17" s="127">
        <f t="shared" si="8"/>
        <v>0.3986684699859685</v>
      </c>
      <c r="T17" s="331">
        <f t="shared" si="11"/>
        <v>61233631.416666664</v>
      </c>
    </row>
    <row r="18" spans="1:20">
      <c r="A18" s="121" t="s">
        <v>73</v>
      </c>
      <c r="B18" s="122" t="s">
        <v>74</v>
      </c>
      <c r="C18" s="123">
        <v>91194681.448914796</v>
      </c>
      <c r="D18" s="123">
        <v>96999737.5</v>
      </c>
      <c r="E18" s="124">
        <v>0</v>
      </c>
      <c r="F18" s="124">
        <v>96999737.5</v>
      </c>
      <c r="G18" s="347">
        <f t="shared" si="3"/>
        <v>0</v>
      </c>
      <c r="H18" s="123">
        <f t="shared" si="4"/>
        <v>92178173.98666659</v>
      </c>
      <c r="I18" s="124">
        <f>'Base Tier Summary'!K18</f>
        <v>0</v>
      </c>
      <c r="J18" s="124">
        <v>92186048.98666659</v>
      </c>
      <c r="K18" s="124">
        <f>Performance!C19</f>
        <v>106760171.75</v>
      </c>
      <c r="L18" s="124">
        <v>13012850.796980962</v>
      </c>
      <c r="M18" s="124">
        <f t="shared" si="9"/>
        <v>1561271.9663524479</v>
      </c>
      <c r="N18" s="124">
        <f t="shared" si="5"/>
        <v>0</v>
      </c>
      <c r="O18" s="124">
        <v>-7875</v>
      </c>
      <c r="P18" s="124">
        <f t="shared" si="10"/>
        <v>9752559.25</v>
      </c>
      <c r="Q18" s="125">
        <f t="shared" si="6"/>
        <v>0.10054212002377841</v>
      </c>
      <c r="R18" s="347">
        <f t="shared" si="7"/>
        <v>13996343.334732756</v>
      </c>
      <c r="S18" s="125">
        <f t="shared" si="8"/>
        <v>0.15347762733919074</v>
      </c>
      <c r="T18" s="331">
        <f t="shared" si="11"/>
        <v>106760171.75</v>
      </c>
    </row>
    <row r="19" spans="1:20">
      <c r="A19" s="126" t="s">
        <v>75</v>
      </c>
      <c r="B19" s="11" t="s">
        <v>76</v>
      </c>
      <c r="C19" s="14">
        <v>17359106.766019225</v>
      </c>
      <c r="D19" s="14">
        <v>19508145.833333332</v>
      </c>
      <c r="E19" s="14">
        <v>0</v>
      </c>
      <c r="F19" s="14">
        <v>19508145.833333332</v>
      </c>
      <c r="G19" s="259">
        <f t="shared" si="3"/>
        <v>0</v>
      </c>
      <c r="H19" s="14">
        <f t="shared" si="4"/>
        <v>19305567.502198987</v>
      </c>
      <c r="I19" s="14">
        <f>'Base Tier Summary'!K19</f>
        <v>0</v>
      </c>
      <c r="J19" s="14">
        <v>19305567.502198987</v>
      </c>
      <c r="K19" s="14">
        <f>Performance!C20</f>
        <v>19798271.458333332</v>
      </c>
      <c r="L19" s="14">
        <v>618721.11161822081</v>
      </c>
      <c r="M19" s="14">
        <f t="shared" si="9"/>
        <v>-126017.15548387542</v>
      </c>
      <c r="N19" s="14">
        <f t="shared" si="5"/>
        <v>0</v>
      </c>
      <c r="O19" s="14">
        <v>0</v>
      </c>
      <c r="P19" s="15">
        <f t="shared" si="10"/>
        <v>290125.625</v>
      </c>
      <c r="Q19" s="127">
        <f t="shared" si="6"/>
        <v>1.4872024613649641E-2</v>
      </c>
      <c r="R19" s="259">
        <f t="shared" si="7"/>
        <v>2565181.8477979824</v>
      </c>
      <c r="S19" s="127">
        <f t="shared" si="8"/>
        <v>0.14777153469782062</v>
      </c>
      <c r="T19" s="331">
        <f t="shared" si="11"/>
        <v>19798271.458333332</v>
      </c>
    </row>
    <row r="20" spans="1:20">
      <c r="A20" s="121" t="s">
        <v>77</v>
      </c>
      <c r="B20" s="122" t="s">
        <v>78</v>
      </c>
      <c r="C20" s="123">
        <v>31545292.064519007</v>
      </c>
      <c r="D20" s="123">
        <v>38675854.166666672</v>
      </c>
      <c r="E20" s="124">
        <v>0</v>
      </c>
      <c r="F20" s="124">
        <v>38675854.166666672</v>
      </c>
      <c r="G20" s="347">
        <f t="shared" si="3"/>
        <v>0</v>
      </c>
      <c r="H20" s="123">
        <f t="shared" si="4"/>
        <v>38687318.214774922</v>
      </c>
      <c r="I20" s="124">
        <f>'Base Tier Summary'!K20</f>
        <v>0</v>
      </c>
      <c r="J20" s="124">
        <v>38605093.214774922</v>
      </c>
      <c r="K20" s="124">
        <f>Performance!C21</f>
        <v>44126251.683333337</v>
      </c>
      <c r="L20" s="124">
        <v>4817615.9460818395</v>
      </c>
      <c r="M20" s="124">
        <f t="shared" si="9"/>
        <v>703542.52247657627</v>
      </c>
      <c r="N20" s="124">
        <f t="shared" si="5"/>
        <v>0</v>
      </c>
      <c r="O20" s="124">
        <v>82225</v>
      </c>
      <c r="P20" s="124">
        <f t="shared" si="10"/>
        <v>5532622.5166666657</v>
      </c>
      <c r="Q20" s="125">
        <f t="shared" si="6"/>
        <v>0.14305107504089812</v>
      </c>
      <c r="R20" s="347">
        <f t="shared" si="7"/>
        <v>11959642.096337754</v>
      </c>
      <c r="S20" s="125">
        <f t="shared" si="8"/>
        <v>0.37912605379835818</v>
      </c>
      <c r="T20" s="331">
        <f t="shared" si="11"/>
        <v>44126251.683333337</v>
      </c>
    </row>
    <row r="21" spans="1:20">
      <c r="A21" s="126" t="s">
        <v>79</v>
      </c>
      <c r="B21" s="11" t="s">
        <v>80</v>
      </c>
      <c r="C21" s="14">
        <v>2887422.5036856956</v>
      </c>
      <c r="D21" s="14">
        <v>5799196.6005797721</v>
      </c>
      <c r="E21" s="14">
        <v>2998896.6005797721</v>
      </c>
      <c r="F21" s="14">
        <v>2800300</v>
      </c>
      <c r="G21" s="259">
        <f t="shared" si="3"/>
        <v>0</v>
      </c>
      <c r="H21" s="14">
        <f t="shared" si="4"/>
        <v>7437878.4191452097</v>
      </c>
      <c r="I21" s="14">
        <f>'Base Tier Summary'!K21</f>
        <v>3598953.3137707999</v>
      </c>
      <c r="J21" s="14">
        <v>3749596.1720803455</v>
      </c>
      <c r="K21" s="14">
        <f>Performance!C22</f>
        <v>3957212.0750000002</v>
      </c>
      <c r="L21" s="14">
        <v>159720.62484332314</v>
      </c>
      <c r="M21" s="14">
        <f t="shared" si="9"/>
        <v>47895.278076331597</v>
      </c>
      <c r="N21" s="14">
        <f t="shared" si="5"/>
        <v>0</v>
      </c>
      <c r="O21" s="14">
        <v>89328.933294064365</v>
      </c>
      <c r="P21" s="15">
        <f t="shared" si="10"/>
        <v>1846297.7214850928</v>
      </c>
      <c r="Q21" s="127">
        <f t="shared" si="6"/>
        <v>0.31837129324094821</v>
      </c>
      <c r="R21" s="259">
        <f t="shared" si="7"/>
        <v>4710176.5403028373</v>
      </c>
      <c r="S21" s="127">
        <f t="shared" si="8"/>
        <v>1.6312737516904641</v>
      </c>
      <c r="T21" s="331">
        <f t="shared" si="11"/>
        <v>7556165.3887708001</v>
      </c>
    </row>
    <row r="22" spans="1:20">
      <c r="A22" s="121" t="s">
        <v>81</v>
      </c>
      <c r="B22" s="122" t="s">
        <v>82</v>
      </c>
      <c r="C22" s="123">
        <v>4799135.7867453862</v>
      </c>
      <c r="D22" s="123">
        <v>4871133.333333333</v>
      </c>
      <c r="E22" s="124">
        <v>0</v>
      </c>
      <c r="F22" s="124">
        <v>4871133.333333333</v>
      </c>
      <c r="G22" s="347">
        <f t="shared" si="3"/>
        <v>0</v>
      </c>
      <c r="H22" s="123">
        <f t="shared" si="4"/>
        <v>5186192.9678680133</v>
      </c>
      <c r="I22" s="124">
        <f>'Base Tier Summary'!K22</f>
        <v>0</v>
      </c>
      <c r="J22" s="124">
        <v>5152192.9678680133</v>
      </c>
      <c r="K22" s="124">
        <f>Performance!C23</f>
        <v>5249500.2</v>
      </c>
      <c r="L22" s="124">
        <v>0</v>
      </c>
      <c r="M22" s="124">
        <f t="shared" si="9"/>
        <v>97307.232131986879</v>
      </c>
      <c r="N22" s="124">
        <f t="shared" si="5"/>
        <v>0</v>
      </c>
      <c r="O22" s="124">
        <v>34000</v>
      </c>
      <c r="P22" s="124">
        <f t="shared" si="10"/>
        <v>412366.86666666716</v>
      </c>
      <c r="Q22" s="125">
        <f t="shared" si="6"/>
        <v>8.4655220551001248E-2</v>
      </c>
      <c r="R22" s="347">
        <f t="shared" si="7"/>
        <v>387057.18112262711</v>
      </c>
      <c r="S22" s="125">
        <f t="shared" si="8"/>
        <v>8.0651433575109649E-2</v>
      </c>
      <c r="T22" s="331">
        <f t="shared" si="11"/>
        <v>5249500.2</v>
      </c>
    </row>
    <row r="23" spans="1:20">
      <c r="A23" s="126" t="s">
        <v>83</v>
      </c>
      <c r="B23" s="11" t="s">
        <v>84</v>
      </c>
      <c r="C23" s="14">
        <v>6731907.5305243256</v>
      </c>
      <c r="D23" s="14">
        <v>7834337.5</v>
      </c>
      <c r="E23" s="14">
        <v>0</v>
      </c>
      <c r="F23" s="14">
        <v>7834337.5</v>
      </c>
      <c r="G23" s="259">
        <f t="shared" si="3"/>
        <v>0</v>
      </c>
      <c r="H23" s="14">
        <f t="shared" si="4"/>
        <v>8059504.5637122886</v>
      </c>
      <c r="I23" s="14">
        <f>'Base Tier Summary'!K23</f>
        <v>0</v>
      </c>
      <c r="J23" s="14">
        <v>7827004.5637122886</v>
      </c>
      <c r="K23" s="14">
        <f>Performance!C24</f>
        <v>9437443.1333333347</v>
      </c>
      <c r="L23" s="14">
        <v>1366467.9262796985</v>
      </c>
      <c r="M23" s="14">
        <f t="shared" si="9"/>
        <v>243970.64334134758</v>
      </c>
      <c r="N23" s="14">
        <f t="shared" si="5"/>
        <v>0</v>
      </c>
      <c r="O23" s="14">
        <v>232500</v>
      </c>
      <c r="P23" s="15">
        <f t="shared" si="10"/>
        <v>1835605.6333333347</v>
      </c>
      <c r="Q23" s="127">
        <f t="shared" si="6"/>
        <v>0.23430259844349757</v>
      </c>
      <c r="R23" s="259">
        <f t="shared" si="7"/>
        <v>2694064.9594676616</v>
      </c>
      <c r="S23" s="127">
        <f t="shared" si="8"/>
        <v>0.40019339945654747</v>
      </c>
      <c r="T23" s="331">
        <f t="shared" si="11"/>
        <v>9437443.1333333347</v>
      </c>
    </row>
    <row r="24" spans="1:20">
      <c r="A24" s="121" t="s">
        <v>85</v>
      </c>
      <c r="B24" s="122" t="s">
        <v>86</v>
      </c>
      <c r="C24" s="123">
        <v>6524578.8494175039</v>
      </c>
      <c r="D24" s="123">
        <v>10001749.638376642</v>
      </c>
      <c r="E24" s="124">
        <v>3167199.6383766411</v>
      </c>
      <c r="F24" s="124">
        <v>6834550</v>
      </c>
      <c r="G24" s="347">
        <f t="shared" si="3"/>
        <v>0</v>
      </c>
      <c r="H24" s="123">
        <f t="shared" si="4"/>
        <v>9085285.7209986467</v>
      </c>
      <c r="I24" s="124">
        <f>'Base Tier Summary'!K24</f>
        <v>3126566.9833044084</v>
      </c>
      <c r="J24" s="124">
        <v>5911747.737733501</v>
      </c>
      <c r="K24" s="124">
        <f>Performance!C25</f>
        <v>8015615.1333333338</v>
      </c>
      <c r="L24" s="124">
        <v>1524714.4950871151</v>
      </c>
      <c r="M24" s="124">
        <f t="shared" si="9"/>
        <v>579152.90051271766</v>
      </c>
      <c r="N24" s="124">
        <f t="shared" si="5"/>
        <v>0</v>
      </c>
      <c r="O24" s="124">
        <v>46970.999960737303</v>
      </c>
      <c r="P24" s="124">
        <f t="shared" si="10"/>
        <v>1187403.4782218374</v>
      </c>
      <c r="Q24" s="125">
        <f t="shared" si="6"/>
        <v>0.11871957618952776</v>
      </c>
      <c r="R24" s="347">
        <f t="shared" si="7"/>
        <v>4085421.3666682579</v>
      </c>
      <c r="S24" s="125">
        <f t="shared" si="8"/>
        <v>0.6261586319909358</v>
      </c>
      <c r="T24" s="331">
        <f t="shared" si="11"/>
        <v>11142182.116637742</v>
      </c>
    </row>
    <row r="25" spans="1:20">
      <c r="A25" s="126" t="s">
        <v>87</v>
      </c>
      <c r="B25" s="11" t="s">
        <v>88</v>
      </c>
      <c r="C25" s="14">
        <v>62399718.318812795</v>
      </c>
      <c r="D25" s="14">
        <v>62670854.166666664</v>
      </c>
      <c r="E25" s="14">
        <v>0</v>
      </c>
      <c r="F25" s="14">
        <v>62670854.166666664</v>
      </c>
      <c r="G25" s="259">
        <f t="shared" si="3"/>
        <v>0</v>
      </c>
      <c r="H25" s="14">
        <f t="shared" si="4"/>
        <v>62888258.205742784</v>
      </c>
      <c r="I25" s="14">
        <f>'Base Tier Summary'!K25</f>
        <v>0</v>
      </c>
      <c r="J25" s="14">
        <v>62934158.205742784</v>
      </c>
      <c r="K25" s="14">
        <f>Performance!C26</f>
        <v>69590267.791666672</v>
      </c>
      <c r="L25" s="14">
        <v>4672451.1289539412</v>
      </c>
      <c r="M25" s="14">
        <f t="shared" si="9"/>
        <v>1983658.4569699466</v>
      </c>
      <c r="N25" s="14">
        <f t="shared" si="5"/>
        <v>0</v>
      </c>
      <c r="O25" s="14">
        <v>-45900</v>
      </c>
      <c r="P25" s="15">
        <f t="shared" si="10"/>
        <v>6873513.6250000075</v>
      </c>
      <c r="Q25" s="127">
        <f t="shared" si="6"/>
        <v>0.10967639928315973</v>
      </c>
      <c r="R25" s="259">
        <f t="shared" si="7"/>
        <v>5160991.01588393</v>
      </c>
      <c r="S25" s="127">
        <f t="shared" si="8"/>
        <v>8.2708562713622868E-2</v>
      </c>
      <c r="T25" s="331">
        <f t="shared" si="11"/>
        <v>69590267.791666672</v>
      </c>
    </row>
    <row r="26" spans="1:20">
      <c r="A26" s="121" t="s">
        <v>89</v>
      </c>
      <c r="B26" s="122" t="s">
        <v>90</v>
      </c>
      <c r="C26" s="123">
        <v>6177457.6996267</v>
      </c>
      <c r="D26" s="123">
        <v>7816784.0035914723</v>
      </c>
      <c r="E26" s="124">
        <v>1827446.5035914723</v>
      </c>
      <c r="F26" s="124">
        <v>5989337.5</v>
      </c>
      <c r="G26" s="347">
        <f t="shared" si="3"/>
        <v>0</v>
      </c>
      <c r="H26" s="123">
        <f t="shared" si="4"/>
        <v>7085169.0569171049</v>
      </c>
      <c r="I26" s="124">
        <f>'Base Tier Summary'!K26</f>
        <v>354784.28809890896</v>
      </c>
      <c r="J26" s="124">
        <v>6721520.5688181929</v>
      </c>
      <c r="K26" s="124">
        <f>Performance!C27</f>
        <v>7688159.3583333334</v>
      </c>
      <c r="L26" s="124">
        <v>699731.14731097594</v>
      </c>
      <c r="M26" s="124">
        <f t="shared" si="9"/>
        <v>266907.64220416453</v>
      </c>
      <c r="N26" s="124">
        <f t="shared" si="5"/>
        <v>0</v>
      </c>
      <c r="O26" s="124">
        <v>8864.2000000029802</v>
      </c>
      <c r="P26" s="124">
        <f t="shared" si="10"/>
        <v>235023.84284077305</v>
      </c>
      <c r="Q26" s="125">
        <f t="shared" si="6"/>
        <v>3.0066564808851035E-2</v>
      </c>
      <c r="R26" s="347">
        <f t="shared" si="7"/>
        <v>1607442.5046013808</v>
      </c>
      <c r="S26" s="125">
        <f t="shared" si="8"/>
        <v>0.26021100957089799</v>
      </c>
      <c r="T26" s="331">
        <f t="shared" si="11"/>
        <v>8042943.6464322424</v>
      </c>
    </row>
    <row r="27" spans="1:20">
      <c r="A27" s="126" t="s">
        <v>91</v>
      </c>
      <c r="B27" s="11" t="s">
        <v>92</v>
      </c>
      <c r="C27" s="14">
        <v>9654902.5268135853</v>
      </c>
      <c r="D27" s="14">
        <v>13778729.961423332</v>
      </c>
      <c r="E27" s="14">
        <v>3565646.6280899998</v>
      </c>
      <c r="F27" s="14">
        <v>10213083.333333332</v>
      </c>
      <c r="G27" s="259">
        <f t="shared" si="3"/>
        <v>0</v>
      </c>
      <c r="H27" s="14">
        <f t="shared" si="4"/>
        <v>14271099.720436633</v>
      </c>
      <c r="I27" s="14">
        <f>'Base Tier Summary'!K27</f>
        <v>4196979.3303624429</v>
      </c>
      <c r="J27" s="14">
        <v>10074120.39007419</v>
      </c>
      <c r="K27" s="14">
        <f>Performance!C28</f>
        <v>11323132.333333334</v>
      </c>
      <c r="L27" s="14">
        <v>767545.70141469315</v>
      </c>
      <c r="M27" s="14">
        <f t="shared" si="9"/>
        <v>481466.24184445105</v>
      </c>
      <c r="N27" s="14">
        <f t="shared" si="5"/>
        <v>0</v>
      </c>
      <c r="O27" s="14">
        <v>0</v>
      </c>
      <c r="P27" s="15">
        <f t="shared" si="10"/>
        <v>1741381.702272445</v>
      </c>
      <c r="Q27" s="127">
        <f t="shared" si="6"/>
        <v>0.12638187315868998</v>
      </c>
      <c r="R27" s="259">
        <f t="shared" si="7"/>
        <v>5383742.8950377405</v>
      </c>
      <c r="S27" s="127">
        <f t="shared" si="8"/>
        <v>0.55761752954895349</v>
      </c>
      <c r="T27" s="331">
        <f t="shared" si="11"/>
        <v>15520111.663695777</v>
      </c>
    </row>
    <row r="28" spans="1:20">
      <c r="A28" s="121" t="s">
        <v>93</v>
      </c>
      <c r="B28" s="122" t="s">
        <v>94</v>
      </c>
      <c r="C28" s="123">
        <v>11248896.616142917</v>
      </c>
      <c r="D28" s="123">
        <v>19095033.333333336</v>
      </c>
      <c r="E28" s="124">
        <v>0</v>
      </c>
      <c r="F28" s="124">
        <v>19095033.333333336</v>
      </c>
      <c r="G28" s="347">
        <f t="shared" si="3"/>
        <v>0</v>
      </c>
      <c r="H28" s="123">
        <f t="shared" si="4"/>
        <v>22279516.102401063</v>
      </c>
      <c r="I28" s="124">
        <f>'Base Tier Summary'!K28</f>
        <v>0</v>
      </c>
      <c r="J28" s="124">
        <v>22279516.102401063</v>
      </c>
      <c r="K28" s="124">
        <f>Performance!C29</f>
        <v>23063815.866666663</v>
      </c>
      <c r="L28" s="124">
        <v>0</v>
      </c>
      <c r="M28" s="124">
        <f t="shared" si="9"/>
        <v>784299.76426560059</v>
      </c>
      <c r="N28" s="124">
        <f t="shared" si="5"/>
        <v>0</v>
      </c>
      <c r="O28" s="124">
        <v>0</v>
      </c>
      <c r="P28" s="124">
        <f t="shared" si="10"/>
        <v>3968782.5333333276</v>
      </c>
      <c r="Q28" s="125">
        <f t="shared" si="6"/>
        <v>0.20784370804973687</v>
      </c>
      <c r="R28" s="347">
        <f t="shared" si="7"/>
        <v>11030619.486258145</v>
      </c>
      <c r="S28" s="125">
        <f t="shared" si="8"/>
        <v>0.98059568530734564</v>
      </c>
      <c r="T28" s="331">
        <f t="shared" si="11"/>
        <v>23063815.866666663</v>
      </c>
    </row>
    <row r="29" spans="1:20">
      <c r="A29" s="126" t="s">
        <v>95</v>
      </c>
      <c r="B29" s="11" t="s">
        <v>96</v>
      </c>
      <c r="C29" s="14">
        <v>10510560.489675822</v>
      </c>
      <c r="D29" s="14">
        <v>20169020.833333336</v>
      </c>
      <c r="E29" s="14">
        <v>0</v>
      </c>
      <c r="F29" s="14">
        <v>20169020.833333336</v>
      </c>
      <c r="G29" s="259">
        <f t="shared" si="3"/>
        <v>0</v>
      </c>
      <c r="H29" s="14">
        <f t="shared" si="4"/>
        <v>21830635.306975208</v>
      </c>
      <c r="I29" s="14">
        <f>'Base Tier Summary'!K29</f>
        <v>0</v>
      </c>
      <c r="J29" s="14">
        <v>21827235.306975208</v>
      </c>
      <c r="K29" s="14">
        <f>Performance!C30</f>
        <v>21493889.133333333</v>
      </c>
      <c r="L29" s="14">
        <v>0</v>
      </c>
      <c r="M29" s="14">
        <f t="shared" si="9"/>
        <v>-333346.17364187539</v>
      </c>
      <c r="N29" s="14">
        <f t="shared" si="5"/>
        <v>0</v>
      </c>
      <c r="O29" s="14">
        <v>3400</v>
      </c>
      <c r="P29" s="15">
        <f t="shared" si="10"/>
        <v>1328268.299999997</v>
      </c>
      <c r="Q29" s="127">
        <f t="shared" si="6"/>
        <v>6.5856855966193867E-2</v>
      </c>
      <c r="R29" s="259">
        <f t="shared" si="7"/>
        <v>11320074.817299386</v>
      </c>
      <c r="S29" s="127">
        <f t="shared" si="8"/>
        <v>1.077019139789807</v>
      </c>
      <c r="T29" s="331">
        <f t="shared" si="11"/>
        <v>21493889.133333333</v>
      </c>
    </row>
    <row r="30" spans="1:20">
      <c r="A30" s="121" t="s">
        <v>97</v>
      </c>
      <c r="B30" s="122" t="s">
        <v>98</v>
      </c>
      <c r="C30" s="123">
        <v>82949101.974943087</v>
      </c>
      <c r="D30" s="123">
        <v>97794245.833333343</v>
      </c>
      <c r="E30" s="124">
        <v>0</v>
      </c>
      <c r="F30" s="124">
        <v>97794245.833333343</v>
      </c>
      <c r="G30" s="347">
        <f t="shared" si="3"/>
        <v>0</v>
      </c>
      <c r="H30" s="123">
        <f t="shared" si="4"/>
        <v>113769464.1862307</v>
      </c>
      <c r="I30" s="124">
        <f>'Base Tier Summary'!K30</f>
        <v>0</v>
      </c>
      <c r="J30" s="124">
        <v>113757564.1862307</v>
      </c>
      <c r="K30" s="124">
        <f>Performance!C31</f>
        <v>112028783.70833336</v>
      </c>
      <c r="L30" s="124">
        <v>0</v>
      </c>
      <c r="M30" s="124">
        <f t="shared" si="9"/>
        <v>-1728780.477897346</v>
      </c>
      <c r="N30" s="124">
        <f t="shared" si="5"/>
        <v>0</v>
      </c>
      <c r="O30" s="124">
        <v>11900</v>
      </c>
      <c r="P30" s="124">
        <f t="shared" si="10"/>
        <v>14246437.875000015</v>
      </c>
      <c r="Q30" s="125">
        <f t="shared" si="6"/>
        <v>0.14567767002651286</v>
      </c>
      <c r="R30" s="347">
        <f t="shared" si="7"/>
        <v>30820362.211287618</v>
      </c>
      <c r="S30" s="125">
        <f t="shared" si="8"/>
        <v>0.37155751512050972</v>
      </c>
      <c r="T30" s="331">
        <f t="shared" si="11"/>
        <v>112028783.70833336</v>
      </c>
    </row>
    <row r="31" spans="1:20">
      <c r="A31" s="126" t="s">
        <v>99</v>
      </c>
      <c r="B31" s="11" t="s">
        <v>100</v>
      </c>
      <c r="C31" s="14">
        <v>11913319.473135933</v>
      </c>
      <c r="D31" s="14">
        <v>13526366.666666664</v>
      </c>
      <c r="E31" s="14">
        <v>0</v>
      </c>
      <c r="F31" s="14">
        <v>13526366.666666664</v>
      </c>
      <c r="G31" s="259">
        <f t="shared" si="3"/>
        <v>0</v>
      </c>
      <c r="H31" s="14">
        <f t="shared" si="4"/>
        <v>12205652.75690737</v>
      </c>
      <c r="I31" s="14">
        <f>'Base Tier Summary'!K31</f>
        <v>0</v>
      </c>
      <c r="J31" s="14">
        <v>12205652.75690737</v>
      </c>
      <c r="K31" s="14">
        <f>Performance!C32</f>
        <v>13862640.958333332</v>
      </c>
      <c r="L31" s="14">
        <v>1122875.9022646565</v>
      </c>
      <c r="M31" s="14">
        <f t="shared" si="9"/>
        <v>534112.29916130565</v>
      </c>
      <c r="N31" s="14">
        <f t="shared" si="5"/>
        <v>0</v>
      </c>
      <c r="O31" s="14">
        <v>0</v>
      </c>
      <c r="P31" s="15">
        <f t="shared" si="10"/>
        <v>336274.29166666791</v>
      </c>
      <c r="Q31" s="127">
        <f t="shared" si="6"/>
        <v>2.4860651788728778E-2</v>
      </c>
      <c r="R31" s="259">
        <f t="shared" si="7"/>
        <v>1415209.1860360932</v>
      </c>
      <c r="S31" s="127">
        <f t="shared" si="8"/>
        <v>0.11879217956232385</v>
      </c>
      <c r="T31" s="331">
        <f t="shared" si="11"/>
        <v>13862640.958333332</v>
      </c>
    </row>
    <row r="32" spans="1:20">
      <c r="A32" s="121" t="s">
        <v>101</v>
      </c>
      <c r="B32" s="122" t="s">
        <v>102</v>
      </c>
      <c r="C32" s="123">
        <v>7089473</v>
      </c>
      <c r="D32" s="123">
        <v>8304945.833333334</v>
      </c>
      <c r="E32" s="124">
        <v>0</v>
      </c>
      <c r="F32" s="124">
        <v>8304945.833333334</v>
      </c>
      <c r="G32" s="347">
        <f t="shared" si="3"/>
        <v>0</v>
      </c>
      <c r="H32" s="123">
        <f t="shared" si="4"/>
        <v>10645823.299031023</v>
      </c>
      <c r="I32" s="124">
        <f>'Base Tier Summary'!K32</f>
        <v>0</v>
      </c>
      <c r="J32" s="124">
        <v>10649223.299031023</v>
      </c>
      <c r="K32" s="124">
        <f>Performance!C33</f>
        <v>10159129.333333334</v>
      </c>
      <c r="L32" s="124">
        <v>0</v>
      </c>
      <c r="M32" s="124">
        <f t="shared" si="9"/>
        <v>-490093.96569768898</v>
      </c>
      <c r="N32" s="124">
        <f t="shared" si="5"/>
        <v>0</v>
      </c>
      <c r="O32" s="124">
        <v>-3400</v>
      </c>
      <c r="P32" s="124">
        <f t="shared" si="10"/>
        <v>1850783.5</v>
      </c>
      <c r="Q32" s="125">
        <f t="shared" si="6"/>
        <v>0.22285316932129295</v>
      </c>
      <c r="R32" s="347">
        <f t="shared" si="7"/>
        <v>3556350.2990310229</v>
      </c>
      <c r="S32" s="125">
        <f t="shared" si="8"/>
        <v>0.50163817522558063</v>
      </c>
      <c r="T32" s="331">
        <f t="shared" si="11"/>
        <v>10159129.333333334</v>
      </c>
    </row>
    <row r="33" spans="1:20">
      <c r="A33" s="126" t="s">
        <v>103</v>
      </c>
      <c r="B33" s="11" t="s">
        <v>104</v>
      </c>
      <c r="C33" s="14">
        <v>12689697.4742733</v>
      </c>
      <c r="D33" s="14">
        <v>14465850.304452771</v>
      </c>
      <c r="E33" s="14">
        <v>3010925.3044527713</v>
      </c>
      <c r="F33" s="14">
        <v>11454925</v>
      </c>
      <c r="G33" s="259">
        <f t="shared" si="3"/>
        <v>0</v>
      </c>
      <c r="H33" s="14">
        <f t="shared" si="4"/>
        <v>16618113.277903648</v>
      </c>
      <c r="I33" s="14">
        <f>'Base Tier Summary'!K33</f>
        <v>3517614.1161212046</v>
      </c>
      <c r="J33" s="14">
        <v>11392616.561743151</v>
      </c>
      <c r="K33" s="14">
        <f>Performance!C34</f>
        <v>13019698.375</v>
      </c>
      <c r="L33" s="14">
        <v>1314616.1555203702</v>
      </c>
      <c r="M33" s="14">
        <f t="shared" si="9"/>
        <v>312465.65773647837</v>
      </c>
      <c r="N33" s="14">
        <f t="shared" si="5"/>
        <v>0</v>
      </c>
      <c r="O33" s="14">
        <v>1707882.6000392921</v>
      </c>
      <c r="P33" s="15">
        <f t="shared" si="10"/>
        <v>3779344.7867077254</v>
      </c>
      <c r="Q33" s="127">
        <f t="shared" si="6"/>
        <v>0.26125977437665004</v>
      </c>
      <c r="R33" s="259">
        <f t="shared" si="7"/>
        <v>5243031.9591507185</v>
      </c>
      <c r="S33" s="127">
        <f t="shared" si="8"/>
        <v>0.41317233683311044</v>
      </c>
      <c r="T33" s="331">
        <f t="shared" si="11"/>
        <v>16537312.491121205</v>
      </c>
    </row>
    <row r="34" spans="1:20">
      <c r="A34" s="121" t="s">
        <v>105</v>
      </c>
      <c r="B34" s="122" t="s">
        <v>106</v>
      </c>
      <c r="C34" s="123">
        <v>11421474.2394602</v>
      </c>
      <c r="D34" s="123">
        <v>14455839.020715695</v>
      </c>
      <c r="E34" s="124">
        <v>1035822.354049027</v>
      </c>
      <c r="F34" s="124">
        <v>13420016.666666668</v>
      </c>
      <c r="G34" s="347">
        <f t="shared" si="3"/>
        <v>0</v>
      </c>
      <c r="H34" s="123">
        <f t="shared" si="4"/>
        <v>15410728.430040002</v>
      </c>
      <c r="I34" s="124">
        <f>'Base Tier Summary'!K34</f>
        <v>1362434.0806166418</v>
      </c>
      <c r="J34" s="124">
        <v>14042420.549462633</v>
      </c>
      <c r="K34" s="124">
        <f>Performance!C35</f>
        <v>13129513.141666668</v>
      </c>
      <c r="L34" s="124">
        <v>0</v>
      </c>
      <c r="M34" s="124">
        <f t="shared" si="9"/>
        <v>-912907.40779596567</v>
      </c>
      <c r="N34" s="124">
        <f t="shared" si="5"/>
        <v>0</v>
      </c>
      <c r="O34" s="124">
        <v>5873.7999607268721</v>
      </c>
      <c r="P34" s="124">
        <f t="shared" si="10"/>
        <v>41982.001528341323</v>
      </c>
      <c r="Q34" s="125">
        <f t="shared" si="6"/>
        <v>2.9041553014100205E-3</v>
      </c>
      <c r="R34" s="347">
        <f t="shared" si="7"/>
        <v>3989254.1905798018</v>
      </c>
      <c r="S34" s="125">
        <f t="shared" si="8"/>
        <v>0.34927664388518914</v>
      </c>
      <c r="T34" s="331">
        <f t="shared" si="11"/>
        <v>14491947.222283309</v>
      </c>
    </row>
    <row r="35" spans="1:20">
      <c r="A35" s="126" t="s">
        <v>107</v>
      </c>
      <c r="B35" s="11" t="s">
        <v>108</v>
      </c>
      <c r="C35" s="14">
        <v>5393748.1250374103</v>
      </c>
      <c r="D35" s="14">
        <v>6997357.9517072132</v>
      </c>
      <c r="E35" s="14">
        <v>1593999.6183738802</v>
      </c>
      <c r="F35" s="14">
        <v>5403358.333333333</v>
      </c>
      <c r="G35" s="259">
        <f t="shared" si="3"/>
        <v>0</v>
      </c>
      <c r="H35" s="14">
        <f t="shared" si="4"/>
        <v>7363596.8454956682</v>
      </c>
      <c r="I35" s="14">
        <f>'Base Tier Summary'!K35</f>
        <v>1711753.434403915</v>
      </c>
      <c r="J35" s="14">
        <v>5651843.4110917533</v>
      </c>
      <c r="K35" s="14">
        <f>Performance!C36</f>
        <v>6889311.25</v>
      </c>
      <c r="L35" s="14">
        <v>765670.55146867968</v>
      </c>
      <c r="M35" s="14">
        <f t="shared" si="9"/>
        <v>471797.28743956704</v>
      </c>
      <c r="N35" s="14">
        <f t="shared" si="5"/>
        <v>0</v>
      </c>
      <c r="O35" s="14">
        <v>0</v>
      </c>
      <c r="P35" s="15">
        <f t="shared" si="10"/>
        <v>1603706.7326967018</v>
      </c>
      <c r="Q35" s="127">
        <f t="shared" si="6"/>
        <v>0.2291874652925866</v>
      </c>
      <c r="R35" s="259">
        <f t="shared" si="7"/>
        <v>2735519.2719269376</v>
      </c>
      <c r="S35" s="127">
        <f t="shared" si="8"/>
        <v>0.50716481535888636</v>
      </c>
      <c r="T35" s="331">
        <f t="shared" si="11"/>
        <v>8601064.684403915</v>
      </c>
    </row>
    <row r="36" spans="1:20">
      <c r="A36" s="121" t="s">
        <v>109</v>
      </c>
      <c r="B36" s="122" t="s">
        <v>110</v>
      </c>
      <c r="C36" s="123">
        <v>9840502.6633152626</v>
      </c>
      <c r="D36" s="123">
        <v>14145912.5</v>
      </c>
      <c r="E36" s="124">
        <v>0</v>
      </c>
      <c r="F36" s="124">
        <v>14145912.5</v>
      </c>
      <c r="G36" s="347">
        <f t="shared" si="3"/>
        <v>0</v>
      </c>
      <c r="H36" s="123">
        <f t="shared" si="4"/>
        <v>19331116.443293002</v>
      </c>
      <c r="I36" s="124">
        <f>'Base Tier Summary'!K36</f>
        <v>0</v>
      </c>
      <c r="J36" s="124">
        <v>19331116.443293002</v>
      </c>
      <c r="K36" s="124">
        <f>Performance!C37</f>
        <v>18986059.208333332</v>
      </c>
      <c r="L36" s="124">
        <v>0</v>
      </c>
      <c r="M36" s="124">
        <f t="shared" si="9"/>
        <v>-345057.23495966941</v>
      </c>
      <c r="N36" s="124">
        <f t="shared" si="5"/>
        <v>0</v>
      </c>
      <c r="O36" s="124">
        <v>0</v>
      </c>
      <c r="P36" s="124">
        <f t="shared" si="10"/>
        <v>4840146.7083333321</v>
      </c>
      <c r="Q36" s="125">
        <f t="shared" si="6"/>
        <v>0.3421586771679333</v>
      </c>
      <c r="R36" s="347">
        <f t="shared" si="7"/>
        <v>9490613.7799777389</v>
      </c>
      <c r="S36" s="125">
        <f t="shared" si="8"/>
        <v>0.96444400298351773</v>
      </c>
      <c r="T36" s="331">
        <f t="shared" si="11"/>
        <v>18986059.208333332</v>
      </c>
    </row>
    <row r="37" spans="1:20">
      <c r="A37" s="126" t="s">
        <v>111</v>
      </c>
      <c r="B37" s="11" t="s">
        <v>112</v>
      </c>
      <c r="C37" s="14">
        <v>5315529.3144252095</v>
      </c>
      <c r="D37" s="14">
        <v>6707441.2002798794</v>
      </c>
      <c r="E37" s="14">
        <v>1749512.0336132133</v>
      </c>
      <c r="F37" s="14">
        <v>4957929.166666666</v>
      </c>
      <c r="G37" s="259">
        <f t="shared" ref="G37:G54" si="12">IF(SUM(E37:F37)&lt;C37, C37-SUM(E37:F37), 0)</f>
        <v>0</v>
      </c>
      <c r="H37" s="14">
        <f t="shared" ref="H37:H54" si="13">SUM(I37:J37)+N37+O37</f>
        <v>7134410.3947173096</v>
      </c>
      <c r="I37" s="14">
        <f>'Base Tier Summary'!K37</f>
        <v>1345196.4755253894</v>
      </c>
      <c r="J37" s="14">
        <v>5767076.8524859753</v>
      </c>
      <c r="K37" s="14">
        <f>Performance!C38</f>
        <v>6485770.7249999996</v>
      </c>
      <c r="L37" s="14">
        <v>375365.5751538258</v>
      </c>
      <c r="M37" s="14">
        <f t="shared" si="9"/>
        <v>343328.29736019857</v>
      </c>
      <c r="N37" s="14">
        <f t="shared" ref="N37:N54" si="14">IF(SUM(I37:J37, L37)&lt;C37, C37-SUM(I37:J37, L37), 0)</f>
        <v>0</v>
      </c>
      <c r="O37" s="14">
        <v>22137.066705944948</v>
      </c>
      <c r="P37" s="15">
        <f t="shared" si="10"/>
        <v>1145663.0669514546</v>
      </c>
      <c r="Q37" s="127">
        <f t="shared" ref="Q37:Q55" si="15">IFERROR(P37/D37,"")</f>
        <v>0.1708047872120966</v>
      </c>
      <c r="R37" s="259">
        <f t="shared" ref="R37:R55" si="16">(H37+L37)-C37</f>
        <v>2194246.6554459259</v>
      </c>
      <c r="S37" s="127">
        <f t="shared" ref="S37:S54" si="17">R37/C37</f>
        <v>0.41279927654452209</v>
      </c>
      <c r="T37" s="331">
        <f t="shared" si="11"/>
        <v>7830967.2005253891</v>
      </c>
    </row>
    <row r="38" spans="1:20">
      <c r="A38" s="121" t="s">
        <v>113</v>
      </c>
      <c r="B38" s="122" t="s">
        <v>114</v>
      </c>
      <c r="C38" s="123">
        <v>7372923.2720445869</v>
      </c>
      <c r="D38" s="123">
        <v>11133179.450289667</v>
      </c>
      <c r="E38" s="124">
        <v>2539437.7836229987</v>
      </c>
      <c r="F38" s="124">
        <v>8593741.6666666679</v>
      </c>
      <c r="G38" s="347">
        <f t="shared" si="12"/>
        <v>0</v>
      </c>
      <c r="H38" s="123">
        <f t="shared" si="13"/>
        <v>11218165.568066135</v>
      </c>
      <c r="I38" s="124">
        <f>'Base Tier Summary'!K38</f>
        <v>2443701.8008777853</v>
      </c>
      <c r="J38" s="124">
        <v>8774463.7671883497</v>
      </c>
      <c r="K38" s="124">
        <f>Performance!C39</f>
        <v>9070410.125</v>
      </c>
      <c r="L38" s="124">
        <v>107863.80135899037</v>
      </c>
      <c r="M38" s="124">
        <f t="shared" si="9"/>
        <v>188082.55645265989</v>
      </c>
      <c r="N38" s="124">
        <f t="shared" si="14"/>
        <v>0</v>
      </c>
      <c r="O38" s="124">
        <v>0</v>
      </c>
      <c r="P38" s="124">
        <f t="shared" si="10"/>
        <v>380932.47558811866</v>
      </c>
      <c r="Q38" s="125">
        <f t="shared" si="15"/>
        <v>3.4215964746549331E-2</v>
      </c>
      <c r="R38" s="347">
        <f t="shared" si="16"/>
        <v>3953106.0973805385</v>
      </c>
      <c r="S38" s="125">
        <f t="shared" si="17"/>
        <v>0.53616536501461542</v>
      </c>
      <c r="T38" s="331">
        <f t="shared" si="11"/>
        <v>11514111.925877785</v>
      </c>
    </row>
    <row r="39" spans="1:20">
      <c r="A39" s="126" t="s">
        <v>115</v>
      </c>
      <c r="B39" s="11" t="s">
        <v>116</v>
      </c>
      <c r="C39" s="14">
        <v>4227524.6929939846</v>
      </c>
      <c r="D39" s="14">
        <v>7343309.1063638702</v>
      </c>
      <c r="E39" s="14">
        <v>3224138.2730305362</v>
      </c>
      <c r="F39" s="14">
        <v>4119170.8333333335</v>
      </c>
      <c r="G39" s="259">
        <f t="shared" si="12"/>
        <v>0</v>
      </c>
      <c r="H39" s="14">
        <f t="shared" si="13"/>
        <v>8077543.9415531997</v>
      </c>
      <c r="I39" s="14">
        <f>'Base Tier Summary'!K39</f>
        <v>3917705.8878367422</v>
      </c>
      <c r="J39" s="14">
        <v>4147725.520383128</v>
      </c>
      <c r="K39" s="14">
        <f>Performance!C40</f>
        <v>4615586.1333333338</v>
      </c>
      <c r="L39" s="14">
        <v>0</v>
      </c>
      <c r="M39" s="14">
        <f t="shared" si="9"/>
        <v>467860.6129502058</v>
      </c>
      <c r="N39" s="14">
        <f t="shared" si="14"/>
        <v>0</v>
      </c>
      <c r="O39" s="14">
        <v>12112.533333329018</v>
      </c>
      <c r="P39" s="15">
        <f t="shared" si="10"/>
        <v>1202095.4481395353</v>
      </c>
      <c r="Q39" s="127">
        <f t="shared" si="15"/>
        <v>0.16369942089156692</v>
      </c>
      <c r="R39" s="259">
        <f t="shared" si="16"/>
        <v>3850019.2485592151</v>
      </c>
      <c r="S39" s="127">
        <f t="shared" si="17"/>
        <v>0.91070295933211554</v>
      </c>
      <c r="T39" s="331">
        <f t="shared" si="11"/>
        <v>8533292.021170076</v>
      </c>
    </row>
    <row r="40" spans="1:20">
      <c r="A40" s="121" t="s">
        <v>117</v>
      </c>
      <c r="B40" s="122" t="s">
        <v>118</v>
      </c>
      <c r="C40" s="123">
        <v>41307655.086276107</v>
      </c>
      <c r="D40" s="123">
        <v>54995750</v>
      </c>
      <c r="E40" s="124">
        <v>0</v>
      </c>
      <c r="F40" s="124">
        <v>54995750</v>
      </c>
      <c r="G40" s="347">
        <f t="shared" si="12"/>
        <v>0</v>
      </c>
      <c r="H40" s="123">
        <f t="shared" si="13"/>
        <v>56747059.261080585</v>
      </c>
      <c r="I40" s="124">
        <f>'Base Tier Summary'!K40</f>
        <v>0</v>
      </c>
      <c r="J40" s="124">
        <v>56745925.927747257</v>
      </c>
      <c r="K40" s="124">
        <f>Performance!C41</f>
        <v>55895486.166666664</v>
      </c>
      <c r="L40" s="124">
        <v>0</v>
      </c>
      <c r="M40" s="124">
        <f t="shared" si="9"/>
        <v>-850439.76108059287</v>
      </c>
      <c r="N40" s="124">
        <f t="shared" si="14"/>
        <v>0</v>
      </c>
      <c r="O40" s="124">
        <v>1133.3333333283663</v>
      </c>
      <c r="P40" s="124">
        <f t="shared" si="10"/>
        <v>900869.49999999255</v>
      </c>
      <c r="Q40" s="125">
        <f t="shared" si="15"/>
        <v>1.6380711236777253E-2</v>
      </c>
      <c r="R40" s="347">
        <f t="shared" si="16"/>
        <v>15439404.174804479</v>
      </c>
      <c r="S40" s="125">
        <f t="shared" si="17"/>
        <v>0.37376617342614554</v>
      </c>
      <c r="T40" s="331">
        <f t="shared" si="11"/>
        <v>55895486.166666664</v>
      </c>
    </row>
    <row r="41" spans="1:20">
      <c r="A41" s="126" t="s">
        <v>119</v>
      </c>
      <c r="B41" s="11" t="s">
        <v>120</v>
      </c>
      <c r="C41" s="14">
        <v>13544797.542661058</v>
      </c>
      <c r="D41" s="14">
        <v>19272421.639179744</v>
      </c>
      <c r="E41" s="14">
        <v>5649759.1391797438</v>
      </c>
      <c r="F41" s="14">
        <v>13622662.5</v>
      </c>
      <c r="G41" s="259">
        <f t="shared" si="12"/>
        <v>0</v>
      </c>
      <c r="H41" s="14">
        <f t="shared" si="13"/>
        <v>20663909.308172617</v>
      </c>
      <c r="I41" s="14">
        <f>'Base Tier Summary'!K41</f>
        <v>5825679.4660013355</v>
      </c>
      <c r="J41" s="14">
        <v>14838229.842171282</v>
      </c>
      <c r="K41" s="14">
        <f>Performance!C42</f>
        <v>14891906.899999999</v>
      </c>
      <c r="L41" s="14">
        <v>0</v>
      </c>
      <c r="M41" s="14">
        <f t="shared" si="9"/>
        <v>53677.057828716934</v>
      </c>
      <c r="N41" s="14">
        <f t="shared" si="14"/>
        <v>0</v>
      </c>
      <c r="O41" s="14">
        <v>0</v>
      </c>
      <c r="P41" s="15">
        <f t="shared" si="10"/>
        <v>1445164.7268215902</v>
      </c>
      <c r="Q41" s="127">
        <f t="shared" si="15"/>
        <v>7.4986151396960521E-2</v>
      </c>
      <c r="R41" s="259">
        <f t="shared" si="16"/>
        <v>7119111.7655115593</v>
      </c>
      <c r="S41" s="127">
        <f t="shared" si="17"/>
        <v>0.52559750288544471</v>
      </c>
      <c r="T41" s="331">
        <f t="shared" si="11"/>
        <v>20717586.366001334</v>
      </c>
    </row>
    <row r="42" spans="1:20">
      <c r="A42" s="121" t="s">
        <v>121</v>
      </c>
      <c r="B42" s="122" t="s">
        <v>122</v>
      </c>
      <c r="C42" s="123">
        <v>40094033</v>
      </c>
      <c r="D42" s="123">
        <v>52949625</v>
      </c>
      <c r="E42" s="124">
        <v>0</v>
      </c>
      <c r="F42" s="124">
        <v>52949625</v>
      </c>
      <c r="G42" s="347">
        <f t="shared" si="12"/>
        <v>0</v>
      </c>
      <c r="H42" s="123">
        <f t="shared" si="13"/>
        <v>56743211.558244228</v>
      </c>
      <c r="I42" s="124">
        <f>'Base Tier Summary'!K42</f>
        <v>0</v>
      </c>
      <c r="J42" s="124">
        <v>56743211.558244228</v>
      </c>
      <c r="K42" s="124">
        <f>Performance!C43</f>
        <v>56465511.225000001</v>
      </c>
      <c r="L42" s="124">
        <v>0</v>
      </c>
      <c r="M42" s="124">
        <f t="shared" si="9"/>
        <v>-277700.33324422687</v>
      </c>
      <c r="N42" s="124">
        <f t="shared" si="14"/>
        <v>0</v>
      </c>
      <c r="O42" s="124">
        <v>0</v>
      </c>
      <c r="P42" s="124">
        <f t="shared" si="10"/>
        <v>3515886.2250000015</v>
      </c>
      <c r="Q42" s="125">
        <f t="shared" si="15"/>
        <v>6.6400587822859958E-2</v>
      </c>
      <c r="R42" s="347">
        <f t="shared" si="16"/>
        <v>16649178.558244228</v>
      </c>
      <c r="S42" s="125">
        <f t="shared" si="17"/>
        <v>0.41525327617314595</v>
      </c>
      <c r="T42" s="331">
        <f t="shared" si="11"/>
        <v>56465511.225000001</v>
      </c>
    </row>
    <row r="43" spans="1:20">
      <c r="A43" s="126" t="s">
        <v>123</v>
      </c>
      <c r="B43" s="11" t="s">
        <v>124</v>
      </c>
      <c r="C43" s="14">
        <v>9198627.9425264448</v>
      </c>
      <c r="D43" s="14">
        <v>14559626.38671248</v>
      </c>
      <c r="E43" s="14">
        <v>3045322.2200458143</v>
      </c>
      <c r="F43" s="14">
        <v>11514304.166666666</v>
      </c>
      <c r="G43" s="259">
        <f t="shared" si="12"/>
        <v>0</v>
      </c>
      <c r="H43" s="14">
        <f t="shared" si="13"/>
        <v>15772566.639366068</v>
      </c>
      <c r="I43" s="14">
        <f>'Base Tier Summary'!K43</f>
        <v>4162825.9407053962</v>
      </c>
      <c r="J43" s="14">
        <v>11610307.364934679</v>
      </c>
      <c r="K43" s="14">
        <f>Performance!C44</f>
        <v>12254114.25</v>
      </c>
      <c r="L43" s="14">
        <v>449122.72528191097</v>
      </c>
      <c r="M43" s="14">
        <f t="shared" si="9"/>
        <v>194684.15978340991</v>
      </c>
      <c r="N43" s="14">
        <f t="shared" si="14"/>
        <v>0</v>
      </c>
      <c r="O43" s="14">
        <v>-566.66627400740981</v>
      </c>
      <c r="P43" s="15">
        <f t="shared" si="10"/>
        <v>1856747.1377189085</v>
      </c>
      <c r="Q43" s="127">
        <f t="shared" si="15"/>
        <v>0.12752711425434843</v>
      </c>
      <c r="R43" s="259">
        <f t="shared" si="16"/>
        <v>7023061.4221215341</v>
      </c>
      <c r="S43" s="127">
        <f t="shared" si="17"/>
        <v>0.7634901059160154</v>
      </c>
      <c r="T43" s="331">
        <f t="shared" si="11"/>
        <v>16416940.190705396</v>
      </c>
    </row>
    <row r="44" spans="1:20">
      <c r="A44" s="121" t="s">
        <v>125</v>
      </c>
      <c r="B44" s="122" t="s">
        <v>126</v>
      </c>
      <c r="C44" s="123">
        <v>58943345.30412893</v>
      </c>
      <c r="D44" s="123">
        <v>63972045.833333328</v>
      </c>
      <c r="E44" s="124">
        <v>0</v>
      </c>
      <c r="F44" s="124">
        <v>63972045.833333328</v>
      </c>
      <c r="G44" s="347">
        <f t="shared" si="12"/>
        <v>0</v>
      </c>
      <c r="H44" s="123">
        <f t="shared" si="13"/>
        <v>59580603.629842706</v>
      </c>
      <c r="I44" s="124">
        <f>'Base Tier Summary'!K44</f>
        <v>0</v>
      </c>
      <c r="J44" s="124">
        <v>59580603.629842706</v>
      </c>
      <c r="K44" s="124">
        <f>Performance!C45</f>
        <v>62745512.399999999</v>
      </c>
      <c r="L44" s="124">
        <v>2564389.053204231</v>
      </c>
      <c r="M44" s="124">
        <f t="shared" si="9"/>
        <v>600519.71695306152</v>
      </c>
      <c r="N44" s="124">
        <f t="shared" si="14"/>
        <v>0</v>
      </c>
      <c r="O44" s="124">
        <v>0</v>
      </c>
      <c r="P44" s="124">
        <f t="shared" si="10"/>
        <v>-1226533.4333333299</v>
      </c>
      <c r="Q44" s="125">
        <f t="shared" si="15"/>
        <v>-1.9172959334907362E-2</v>
      </c>
      <c r="R44" s="347">
        <f t="shared" si="16"/>
        <v>3201647.378918007</v>
      </c>
      <c r="S44" s="125">
        <f t="shared" si="17"/>
        <v>5.431736801497309E-2</v>
      </c>
      <c r="T44" s="331">
        <f t="shared" si="11"/>
        <v>62745512.399999999</v>
      </c>
    </row>
    <row r="45" spans="1:20">
      <c r="A45" s="126" t="s">
        <v>127</v>
      </c>
      <c r="B45" s="11" t="s">
        <v>128</v>
      </c>
      <c r="C45" s="14">
        <v>7027187.1230124226</v>
      </c>
      <c r="D45" s="14">
        <v>8374879.4590523876</v>
      </c>
      <c r="E45" s="14">
        <v>1091133.6257190537</v>
      </c>
      <c r="F45" s="14">
        <v>7283745.833333334</v>
      </c>
      <c r="G45" s="259">
        <f t="shared" si="12"/>
        <v>0</v>
      </c>
      <c r="H45" s="14">
        <f t="shared" si="13"/>
        <v>10678908.153245583</v>
      </c>
      <c r="I45" s="14">
        <f>'Base Tier Summary'!K45</f>
        <v>770753.31431342475</v>
      </c>
      <c r="J45" s="14">
        <v>9908154.8389321584</v>
      </c>
      <c r="K45" s="14">
        <f>Performance!C46</f>
        <v>8710755.708333334</v>
      </c>
      <c r="L45" s="14">
        <v>0</v>
      </c>
      <c r="M45" s="14">
        <f t="shared" si="9"/>
        <v>-1197399.1305988245</v>
      </c>
      <c r="N45" s="14">
        <f t="shared" si="14"/>
        <v>0</v>
      </c>
      <c r="O45" s="14">
        <v>0</v>
      </c>
      <c r="P45" s="15">
        <f t="shared" si="10"/>
        <v>1106629.5635943711</v>
      </c>
      <c r="Q45" s="127">
        <f t="shared" si="15"/>
        <v>0.13213677510286048</v>
      </c>
      <c r="R45" s="259">
        <f t="shared" si="16"/>
        <v>3651721.0302331606</v>
      </c>
      <c r="S45" s="127">
        <f t="shared" si="17"/>
        <v>0.51965615349484773</v>
      </c>
      <c r="T45" s="331">
        <f t="shared" si="11"/>
        <v>9481509.0226467587</v>
      </c>
    </row>
    <row r="46" spans="1:20">
      <c r="A46" s="121" t="s">
        <v>129</v>
      </c>
      <c r="B46" s="122" t="s">
        <v>130</v>
      </c>
      <c r="C46" s="123">
        <v>6988563.8251828197</v>
      </c>
      <c r="D46" s="123">
        <v>9476887.5138550159</v>
      </c>
      <c r="E46" s="124">
        <v>2141787.5138550159</v>
      </c>
      <c r="F46" s="124">
        <v>7335100</v>
      </c>
      <c r="G46" s="347">
        <f t="shared" si="12"/>
        <v>0</v>
      </c>
      <c r="H46" s="123">
        <f t="shared" si="13"/>
        <v>9330998.9379932098</v>
      </c>
      <c r="I46" s="124">
        <f>'Base Tier Summary'!K46</f>
        <v>1912247.5650823284</v>
      </c>
      <c r="J46" s="124">
        <v>7391777.639616821</v>
      </c>
      <c r="K46" s="124">
        <f>Performance!C47</f>
        <v>11139412.466666667</v>
      </c>
      <c r="L46" s="124">
        <v>3109469.8304608446</v>
      </c>
      <c r="M46" s="124">
        <f t="shared" si="9"/>
        <v>638164.99658900127</v>
      </c>
      <c r="N46" s="124">
        <f t="shared" si="14"/>
        <v>0</v>
      </c>
      <c r="O46" s="124">
        <v>26973.733294060454</v>
      </c>
      <c r="P46" s="124">
        <f t="shared" si="10"/>
        <v>3601746.2511880398</v>
      </c>
      <c r="Q46" s="125">
        <f t="shared" si="15"/>
        <v>0.38005581958447437</v>
      </c>
      <c r="R46" s="347">
        <f t="shared" si="16"/>
        <v>5451904.9432712346</v>
      </c>
      <c r="S46" s="125">
        <f t="shared" si="17"/>
        <v>0.78011807284719381</v>
      </c>
      <c r="T46" s="331">
        <f t="shared" si="11"/>
        <v>13051660.031748995</v>
      </c>
    </row>
    <row r="47" spans="1:20">
      <c r="A47" s="126" t="s">
        <v>131</v>
      </c>
      <c r="B47" s="11" t="s">
        <v>132</v>
      </c>
      <c r="C47" s="14">
        <v>9335003.7275364529</v>
      </c>
      <c r="D47" s="14">
        <v>14173095.833333334</v>
      </c>
      <c r="E47" s="14">
        <v>0</v>
      </c>
      <c r="F47" s="14">
        <v>14173095.833333334</v>
      </c>
      <c r="G47" s="259">
        <f t="shared" si="12"/>
        <v>0</v>
      </c>
      <c r="H47" s="14">
        <f t="shared" si="13"/>
        <v>18494218.702135343</v>
      </c>
      <c r="I47" s="14">
        <f>'Base Tier Summary'!K47</f>
        <v>0</v>
      </c>
      <c r="J47" s="14">
        <v>18494218.702135343</v>
      </c>
      <c r="K47" s="14">
        <f>Performance!C48</f>
        <v>17219877.833333336</v>
      </c>
      <c r="L47" s="14">
        <v>0</v>
      </c>
      <c r="M47" s="14">
        <f t="shared" si="9"/>
        <v>-1274340.8688020073</v>
      </c>
      <c r="N47" s="14">
        <f t="shared" si="14"/>
        <v>0</v>
      </c>
      <c r="O47" s="14">
        <v>0</v>
      </c>
      <c r="P47" s="15">
        <f t="shared" si="10"/>
        <v>3046782.0000000019</v>
      </c>
      <c r="Q47" s="127">
        <f t="shared" si="15"/>
        <v>0.21496940653109498</v>
      </c>
      <c r="R47" s="259">
        <f t="shared" si="16"/>
        <v>9159214.9745988902</v>
      </c>
      <c r="S47" s="127">
        <f t="shared" si="17"/>
        <v>0.98116886098084566</v>
      </c>
      <c r="T47" s="331">
        <f t="shared" si="11"/>
        <v>17219877.833333336</v>
      </c>
    </row>
    <row r="48" spans="1:20">
      <c r="A48" s="121" t="s">
        <v>133</v>
      </c>
      <c r="B48" s="122" t="s">
        <v>134</v>
      </c>
      <c r="C48" s="123">
        <v>10269635.132709406</v>
      </c>
      <c r="D48" s="123">
        <v>12247091.666666666</v>
      </c>
      <c r="E48" s="124">
        <v>0</v>
      </c>
      <c r="F48" s="124">
        <v>12247091.666666666</v>
      </c>
      <c r="G48" s="347">
        <f t="shared" si="12"/>
        <v>0</v>
      </c>
      <c r="H48" s="123">
        <f t="shared" si="13"/>
        <v>12628780.915363397</v>
      </c>
      <c r="I48" s="124">
        <f>'Base Tier Summary'!K48</f>
        <v>0</v>
      </c>
      <c r="J48" s="124">
        <v>12623680.915363397</v>
      </c>
      <c r="K48" s="124">
        <f>Performance!C49</f>
        <v>15242297.025000002</v>
      </c>
      <c r="L48" s="124">
        <v>2068767.3501472678</v>
      </c>
      <c r="M48" s="124">
        <f t="shared" si="9"/>
        <v>549848.75948933698</v>
      </c>
      <c r="N48" s="124">
        <f t="shared" si="14"/>
        <v>0</v>
      </c>
      <c r="O48" s="124">
        <v>5100</v>
      </c>
      <c r="P48" s="124">
        <f t="shared" si="10"/>
        <v>3000305.3583333362</v>
      </c>
      <c r="Q48" s="125">
        <f t="shared" si="15"/>
        <v>0.2449810485618697</v>
      </c>
      <c r="R48" s="347">
        <f t="shared" si="16"/>
        <v>4427913.1328012589</v>
      </c>
      <c r="S48" s="125">
        <f t="shared" si="17"/>
        <v>0.43116557458775617</v>
      </c>
      <c r="T48" s="331">
        <f t="shared" si="11"/>
        <v>15242297.025000002</v>
      </c>
    </row>
    <row r="49" spans="1:20">
      <c r="A49" s="126" t="s">
        <v>135</v>
      </c>
      <c r="B49" s="11" t="s">
        <v>136</v>
      </c>
      <c r="C49" s="14">
        <v>19086153</v>
      </c>
      <c r="D49" s="14">
        <v>21256474.656651895</v>
      </c>
      <c r="E49" s="14">
        <v>897657.98998523131</v>
      </c>
      <c r="F49" s="14">
        <v>20358816.666666664</v>
      </c>
      <c r="G49" s="259">
        <f t="shared" si="12"/>
        <v>0</v>
      </c>
      <c r="H49" s="14">
        <f t="shared" si="13"/>
        <v>21026562.710382715</v>
      </c>
      <c r="I49" s="14">
        <f>'Base Tier Summary'!K49</f>
        <v>661617.79030881822</v>
      </c>
      <c r="J49" s="14">
        <v>20364944.920073897</v>
      </c>
      <c r="K49" s="14">
        <f>Performance!C50</f>
        <v>21037219.833333332</v>
      </c>
      <c r="L49" s="14">
        <v>0</v>
      </c>
      <c r="M49" s="14">
        <f t="shared" si="9"/>
        <v>672274.91325943545</v>
      </c>
      <c r="N49" s="14">
        <f t="shared" si="14"/>
        <v>0</v>
      </c>
      <c r="O49" s="14">
        <v>0</v>
      </c>
      <c r="P49" s="15">
        <f t="shared" si="10"/>
        <v>442362.96699025482</v>
      </c>
      <c r="Q49" s="127">
        <f t="shared" si="15"/>
        <v>2.0810739980903839E-2</v>
      </c>
      <c r="R49" s="259">
        <f t="shared" si="16"/>
        <v>1940409.7103827149</v>
      </c>
      <c r="S49" s="127">
        <f t="shared" si="17"/>
        <v>0.10166583650370585</v>
      </c>
      <c r="T49" s="331">
        <f t="shared" si="11"/>
        <v>21698837.62364215</v>
      </c>
    </row>
    <row r="50" spans="1:20">
      <c r="A50" s="121" t="s">
        <v>137</v>
      </c>
      <c r="B50" s="122" t="s">
        <v>138</v>
      </c>
      <c r="C50" s="123">
        <v>5742430.1738031404</v>
      </c>
      <c r="D50" s="123">
        <v>8237926.6805006517</v>
      </c>
      <c r="E50" s="124">
        <v>3115130.8471673178</v>
      </c>
      <c r="F50" s="124">
        <v>5122795.833333334</v>
      </c>
      <c r="G50" s="347">
        <f t="shared" si="12"/>
        <v>0</v>
      </c>
      <c r="H50" s="123">
        <f t="shared" si="13"/>
        <v>7766520.9850606415</v>
      </c>
      <c r="I50" s="124">
        <f>'Base Tier Summary'!K50</f>
        <v>3291701.1623162618</v>
      </c>
      <c r="J50" s="124">
        <v>4468154.2227836335</v>
      </c>
      <c r="K50" s="124">
        <f>Performance!C51</f>
        <v>4994883.5916666659</v>
      </c>
      <c r="L50" s="124">
        <v>388329.1848507598</v>
      </c>
      <c r="M50" s="124">
        <f t="shared" si="9"/>
        <v>138400.18403227255</v>
      </c>
      <c r="N50" s="124">
        <f t="shared" si="14"/>
        <v>0</v>
      </c>
      <c r="O50" s="124">
        <v>6665.5999607462436</v>
      </c>
      <c r="P50" s="124">
        <f t="shared" si="10"/>
        <v>55323.673443022184</v>
      </c>
      <c r="Q50" s="125">
        <f t="shared" si="15"/>
        <v>6.7157278267570043E-3</v>
      </c>
      <c r="R50" s="347">
        <f t="shared" si="16"/>
        <v>2412419.9961082609</v>
      </c>
      <c r="S50" s="125">
        <f t="shared" si="17"/>
        <v>0.42010436750518554</v>
      </c>
      <c r="T50" s="331">
        <f t="shared" si="11"/>
        <v>8286584.7539829277</v>
      </c>
    </row>
    <row r="51" spans="1:20">
      <c r="A51" s="126" t="s">
        <v>139</v>
      </c>
      <c r="B51" s="11" t="s">
        <v>140</v>
      </c>
      <c r="C51" s="14">
        <v>5102088.0488486364</v>
      </c>
      <c r="D51" s="14">
        <v>5334445.833333333</v>
      </c>
      <c r="E51" s="14">
        <v>0</v>
      </c>
      <c r="F51" s="14">
        <v>5334445.833333333</v>
      </c>
      <c r="G51" s="259">
        <f t="shared" si="12"/>
        <v>0</v>
      </c>
      <c r="H51" s="14">
        <f t="shared" si="13"/>
        <v>5479332.1277427021</v>
      </c>
      <c r="I51" s="14">
        <f>'Base Tier Summary'!K51</f>
        <v>0</v>
      </c>
      <c r="J51" s="14">
        <v>5479332.1277427021</v>
      </c>
      <c r="K51" s="14">
        <f>Performance!C52</f>
        <v>5357916.375</v>
      </c>
      <c r="L51" s="14">
        <v>0</v>
      </c>
      <c r="M51" s="14">
        <f t="shared" si="9"/>
        <v>-121415.75274270214</v>
      </c>
      <c r="N51" s="14">
        <f t="shared" si="14"/>
        <v>0</v>
      </c>
      <c r="O51" s="14">
        <v>0</v>
      </c>
      <c r="P51" s="15">
        <f t="shared" si="10"/>
        <v>23470.541666666977</v>
      </c>
      <c r="Q51" s="127">
        <f t="shared" si="15"/>
        <v>4.3998087898852933E-3</v>
      </c>
      <c r="R51" s="259">
        <f t="shared" si="16"/>
        <v>377244.07889406569</v>
      </c>
      <c r="S51" s="127">
        <f t="shared" si="17"/>
        <v>7.3939154966013679E-2</v>
      </c>
      <c r="T51" s="331">
        <f t="shared" si="11"/>
        <v>5357916.375</v>
      </c>
    </row>
    <row r="52" spans="1:20">
      <c r="A52" s="121" t="s">
        <v>141</v>
      </c>
      <c r="B52" s="122" t="s">
        <v>142</v>
      </c>
      <c r="C52" s="123">
        <v>8925333.2135383934</v>
      </c>
      <c r="D52" s="123">
        <v>9682487.5</v>
      </c>
      <c r="E52" s="124">
        <v>0</v>
      </c>
      <c r="F52" s="124">
        <v>9682487.5</v>
      </c>
      <c r="G52" s="347">
        <f t="shared" si="12"/>
        <v>0</v>
      </c>
      <c r="H52" s="123">
        <f t="shared" si="13"/>
        <v>9854912.3615099341</v>
      </c>
      <c r="I52" s="124">
        <f>'Base Tier Summary'!K52</f>
        <v>0</v>
      </c>
      <c r="J52" s="124">
        <v>9726845.6948432662</v>
      </c>
      <c r="K52" s="124">
        <f>Performance!C53</f>
        <v>10627139.508333335</v>
      </c>
      <c r="L52" s="124">
        <v>798592.6495898068</v>
      </c>
      <c r="M52" s="124">
        <f t="shared" si="9"/>
        <v>101701.16390026174</v>
      </c>
      <c r="N52" s="124">
        <f t="shared" si="14"/>
        <v>0</v>
      </c>
      <c r="O52" s="124">
        <v>128066.66666666791</v>
      </c>
      <c r="P52" s="124">
        <f t="shared" si="10"/>
        <v>1072718.6750000026</v>
      </c>
      <c r="Q52" s="125">
        <f t="shared" si="15"/>
        <v>0.11078957499299665</v>
      </c>
      <c r="R52" s="347">
        <f t="shared" si="16"/>
        <v>1728171.7975613475</v>
      </c>
      <c r="S52" s="125">
        <f t="shared" si="17"/>
        <v>0.19362546542687839</v>
      </c>
      <c r="T52" s="331">
        <f t="shared" si="11"/>
        <v>10627139.508333335</v>
      </c>
    </row>
    <row r="53" spans="1:20">
      <c r="A53" s="126" t="s">
        <v>143</v>
      </c>
      <c r="B53" s="11" t="s">
        <v>144</v>
      </c>
      <c r="C53" s="14">
        <v>3763078.30596531</v>
      </c>
      <c r="D53" s="14">
        <v>4824244.0084019462</v>
      </c>
      <c r="E53" s="14">
        <v>2129202.3417352797</v>
      </c>
      <c r="F53" s="14">
        <v>2695041.6666666665</v>
      </c>
      <c r="G53" s="259">
        <f t="shared" si="12"/>
        <v>0</v>
      </c>
      <c r="H53" s="14">
        <f t="shared" si="13"/>
        <v>5384103.6065157577</v>
      </c>
      <c r="I53" s="14">
        <f>'Base Tier Summary'!K53</f>
        <v>2185048.6268517207</v>
      </c>
      <c r="J53" s="14">
        <v>3180110.0463699736</v>
      </c>
      <c r="K53" s="14">
        <f>Performance!C54</f>
        <v>3069690.5166666671</v>
      </c>
      <c r="L53" s="14">
        <v>0</v>
      </c>
      <c r="M53" s="14">
        <f t="shared" si="9"/>
        <v>-110419.5297033065</v>
      </c>
      <c r="N53" s="14">
        <f t="shared" si="14"/>
        <v>0</v>
      </c>
      <c r="O53" s="14">
        <v>18944.9332940639</v>
      </c>
      <c r="P53" s="15">
        <f t="shared" si="10"/>
        <v>449440.06841050508</v>
      </c>
      <c r="Q53" s="127">
        <f t="shared" si="15"/>
        <v>9.3162797658608534E-2</v>
      </c>
      <c r="R53" s="259">
        <f t="shared" si="16"/>
        <v>1621025.3005504478</v>
      </c>
      <c r="S53" s="127">
        <f t="shared" si="17"/>
        <v>0.43077107855575708</v>
      </c>
      <c r="T53" s="331">
        <f t="shared" si="11"/>
        <v>5254739.1435183883</v>
      </c>
    </row>
    <row r="54" spans="1:20">
      <c r="A54" s="128" t="s">
        <v>145</v>
      </c>
      <c r="B54" s="129" t="s">
        <v>146</v>
      </c>
      <c r="C54" s="130">
        <v>9305255.3876161184</v>
      </c>
      <c r="D54" s="130">
        <v>9305255.3876161184</v>
      </c>
      <c r="E54" s="131">
        <v>26356.25530064106</v>
      </c>
      <c r="F54" s="131">
        <v>8961133.3333333321</v>
      </c>
      <c r="G54" s="131">
        <f t="shared" si="12"/>
        <v>317765.79898214526</v>
      </c>
      <c r="H54" s="130">
        <f t="shared" si="13"/>
        <v>7832919.8685107576</v>
      </c>
      <c r="I54" s="131">
        <f>'Base Tier Summary'!K54</f>
        <v>0</v>
      </c>
      <c r="J54" s="131">
        <v>7832919.8685107576</v>
      </c>
      <c r="K54" s="131">
        <f>Performance!C55</f>
        <v>10631657.708333332</v>
      </c>
      <c r="L54" s="131">
        <v>2655483.922091485</v>
      </c>
      <c r="M54" s="124">
        <f t="shared" si="9"/>
        <v>143253.91773108952</v>
      </c>
      <c r="N54" s="124">
        <f t="shared" si="14"/>
        <v>0</v>
      </c>
      <c r="O54" s="131">
        <v>0</v>
      </c>
      <c r="P54" s="131">
        <f t="shared" si="10"/>
        <v>1326402.3207172137</v>
      </c>
      <c r="Q54" s="132">
        <f t="shared" si="15"/>
        <v>0.14254335485326428</v>
      </c>
      <c r="R54" s="131">
        <f t="shared" si="16"/>
        <v>1183148.4029861242</v>
      </c>
      <c r="S54" s="132">
        <f t="shared" si="17"/>
        <v>0.12714840740004998</v>
      </c>
      <c r="T54" s="331">
        <f t="shared" si="11"/>
        <v>10631657.708333332</v>
      </c>
    </row>
    <row r="55" spans="1:20">
      <c r="A55" s="133"/>
      <c r="B55" s="324" t="s">
        <v>35</v>
      </c>
      <c r="C55" s="135">
        <f t="shared" ref="C55:D55" si="18">SUM(C5:C54)</f>
        <v>922259716.0999999</v>
      </c>
      <c r="D55" s="135">
        <f t="shared" si="18"/>
        <v>1133240835.5680411</v>
      </c>
      <c r="E55" s="135">
        <f t="shared" ref="E55:F55" si="19">SUM(E5:E54)</f>
        <v>55844532.269058764</v>
      </c>
      <c r="F55" s="135">
        <f t="shared" si="19"/>
        <v>1077078537.5</v>
      </c>
      <c r="G55" s="135">
        <f t="shared" ref="G55:O55" si="20">SUM(G5:G54)</f>
        <v>317765.79898214526</v>
      </c>
      <c r="H55" s="135">
        <f t="shared" si="20"/>
        <v>1177853115.2266011</v>
      </c>
      <c r="I55" s="135">
        <f t="shared" si="20"/>
        <v>58740964.652154602</v>
      </c>
      <c r="J55" s="135">
        <f t="shared" si="20"/>
        <v>1115822260.9075835</v>
      </c>
      <c r="K55" s="135">
        <f t="shared" ref="K55:M55" si="21">SUM(K5:K54)</f>
        <v>1174584728.1000001</v>
      </c>
      <c r="L55" s="135">
        <f t="shared" si="21"/>
        <v>51691395.322827801</v>
      </c>
      <c r="M55" s="135">
        <f t="shared" si="21"/>
        <v>7071071.8695889395</v>
      </c>
      <c r="N55" s="135">
        <f t="shared" si="20"/>
        <v>0</v>
      </c>
      <c r="O55" s="135">
        <f t="shared" si="20"/>
        <v>3289889.6668630731</v>
      </c>
      <c r="P55" s="136">
        <f>(H55+L55)-D55</f>
        <v>96303674.981387854</v>
      </c>
      <c r="Q55" s="137">
        <f t="shared" si="15"/>
        <v>8.4980766628582782E-2</v>
      </c>
      <c r="R55" s="136">
        <f t="shared" si="16"/>
        <v>307284794.44942904</v>
      </c>
      <c r="S55" s="137">
        <f>IFERROR(R55/C55,"")</f>
        <v>0.33318683347556122</v>
      </c>
    </row>
    <row r="56" spans="1:20">
      <c r="D56" s="575"/>
      <c r="K56" s="575"/>
      <c r="L56" s="594"/>
      <c r="O56" s="217" t="s">
        <v>2006</v>
      </c>
      <c r="P56" s="137">
        <f>MEDIAN(Q5:Q54)</f>
        <v>0.11023298713807819</v>
      </c>
      <c r="R56" s="137">
        <f>MEDIAN(S5:S54)</f>
        <v>0.41298580668881624</v>
      </c>
      <c r="S56" s="16"/>
    </row>
    <row r="57" spans="1:20">
      <c r="H57" s="374"/>
    </row>
  </sheetData>
  <sheetProtection algorithmName="SHA-512" hashValue="+LiUf9k/VZWyAduw+whtHVEAw0c5kcKpFjX5dlOuifdbuurtP9pctWcb95beW78cpev3EeLSFtdewc1bOmFH8Q==" saltValue="dvetMMZ7xp/dLrSjXMgjtQ==" spinCount="100000" sheet="1" objects="1" scenarios="1" formatColumns="0"/>
  <mergeCells count="1">
    <mergeCell ref="A2:S2"/>
  </mergeCells>
  <phoneticPr fontId="11" type="noConversion"/>
  <conditionalFormatting sqref="S54">
    <cfRule type="cellIs" dxfId="1" priority="2" operator="lessThan">
      <formula>0</formula>
    </cfRule>
  </conditionalFormatting>
  <pageMargins left="0.25" right="0.25" top="0.25" bottom="0.25" header="0.05" footer="0.05"/>
  <pageSetup scale="3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C2D30-1905-415B-A3BB-CB829BD8D454}">
  <sheetPr>
    <tabColor theme="5" tint="0.79998168889431442"/>
  </sheetPr>
  <dimension ref="A3:N110"/>
  <sheetViews>
    <sheetView workbookViewId="0">
      <selection activeCell="C6" sqref="C6"/>
    </sheetView>
  </sheetViews>
  <sheetFormatPr defaultRowHeight="15"/>
  <cols>
    <col min="1" max="1" width="21" bestFit="1" customWidth="1"/>
    <col min="2" max="2" width="18.85546875" bestFit="1" customWidth="1"/>
    <col min="3" max="3" width="14" style="11" customWidth="1"/>
    <col min="4" max="4" width="16.140625" bestFit="1" customWidth="1"/>
    <col min="5" max="5" width="4.140625" style="11" customWidth="1"/>
    <col min="6" max="6" width="15.28515625" style="11" customWidth="1"/>
    <col min="7" max="7" width="4" customWidth="1"/>
    <col min="8" max="8" width="17" customWidth="1"/>
    <col min="10" max="10" width="12.140625" style="503" customWidth="1"/>
    <col min="14" max="14" width="13.5703125" customWidth="1"/>
  </cols>
  <sheetData>
    <row r="3" spans="1:14" ht="106.5" customHeight="1">
      <c r="B3" s="599" t="s">
        <v>2410</v>
      </c>
      <c r="C3" s="599" t="s">
        <v>2415</v>
      </c>
      <c r="D3" s="615" t="s">
        <v>2411</v>
      </c>
      <c r="E3" s="598"/>
      <c r="F3" s="600" t="s">
        <v>2409</v>
      </c>
      <c r="H3" s="601" t="s">
        <v>2416</v>
      </c>
      <c r="J3" s="601" t="s">
        <v>2418</v>
      </c>
      <c r="N3" s="618" t="s">
        <v>2417</v>
      </c>
    </row>
    <row r="4" spans="1:14">
      <c r="A4" s="117" t="s">
        <v>46</v>
      </c>
      <c r="B4" s="503">
        <f>Summary!J5</f>
        <v>83162058.740807354</v>
      </c>
      <c r="C4" s="16">
        <v>4230985.9446349144</v>
      </c>
      <c r="D4" s="331">
        <f>IF(C4&gt;0, B4+C4, B4)</f>
        <v>87393044.685442269</v>
      </c>
      <c r="E4" s="562"/>
      <c r="F4" s="16">
        <f>Summary!K5</f>
        <v>89697179.066666678</v>
      </c>
      <c r="H4" s="612">
        <f>F4-D4</f>
        <v>2304134.3812244087</v>
      </c>
      <c r="J4" s="503">
        <v>2430353.487891078</v>
      </c>
      <c r="N4" s="331">
        <f>H4-J4</f>
        <v>-126219.10666666925</v>
      </c>
    </row>
    <row r="5" spans="1:14">
      <c r="A5" s="122" t="s">
        <v>49</v>
      </c>
      <c r="B5" s="602">
        <f>Summary!J6</f>
        <v>9983466.8594580162</v>
      </c>
      <c r="C5" s="603">
        <v>756394.76728833653</v>
      </c>
      <c r="D5" s="604">
        <f t="shared" ref="D5:D53" si="0">IF(C5&gt;0, B5+C5, B5)</f>
        <v>10739861.626746353</v>
      </c>
      <c r="E5" s="605"/>
      <c r="F5" s="603">
        <f>Summary!K6</f>
        <v>11033072.683333334</v>
      </c>
      <c r="G5" s="571"/>
      <c r="H5" s="613">
        <f t="shared" ref="H5:H35" si="1">F5-D5</f>
        <v>293211.05658698082</v>
      </c>
      <c r="J5" s="503">
        <v>268062.90742031485</v>
      </c>
      <c r="N5" s="331">
        <f t="shared" ref="N5:N53" si="2">H5-J5</f>
        <v>25148.149166665971</v>
      </c>
    </row>
    <row r="6" spans="1:14">
      <c r="A6" s="11" t="s">
        <v>51</v>
      </c>
      <c r="B6" s="503">
        <f>Summary!J7</f>
        <v>17501637.23158171</v>
      </c>
      <c r="C6" s="16">
        <v>210666.02548990399</v>
      </c>
      <c r="D6" s="331">
        <f t="shared" si="0"/>
        <v>17712303.257071614</v>
      </c>
      <c r="E6" s="562"/>
      <c r="F6" s="16">
        <f>Summary!K7</f>
        <v>18960145.250000004</v>
      </c>
      <c r="H6" s="612">
        <f t="shared" si="1"/>
        <v>1247841.9929283895</v>
      </c>
      <c r="J6" s="503">
        <v>1145625.7795950547</v>
      </c>
      <c r="N6" s="331">
        <f t="shared" si="2"/>
        <v>102216.21333333477</v>
      </c>
    </row>
    <row r="7" spans="1:14">
      <c r="A7" s="122" t="s">
        <v>54</v>
      </c>
      <c r="B7" s="602">
        <f>Summary!J8</f>
        <v>8948059.457011262</v>
      </c>
      <c r="C7" s="603">
        <v>67058.987294301391</v>
      </c>
      <c r="D7" s="604">
        <f t="shared" si="0"/>
        <v>9015118.4443055633</v>
      </c>
      <c r="E7" s="605"/>
      <c r="F7" s="603">
        <f>Summary!K8</f>
        <v>9409308.583333334</v>
      </c>
      <c r="G7" s="571"/>
      <c r="H7" s="613">
        <f t="shared" si="1"/>
        <v>394190.13902777061</v>
      </c>
      <c r="J7" s="503">
        <v>383772.13902777061</v>
      </c>
      <c r="N7" s="331">
        <f t="shared" si="2"/>
        <v>10418</v>
      </c>
    </row>
    <row r="8" spans="1:14">
      <c r="A8" s="11" t="s">
        <v>56</v>
      </c>
      <c r="B8" s="503">
        <f>Summary!J9</f>
        <v>56190490.652252644</v>
      </c>
      <c r="C8" s="16">
        <v>545098.35704451054</v>
      </c>
      <c r="D8" s="331">
        <f t="shared" si="0"/>
        <v>56735589.009297155</v>
      </c>
      <c r="E8" s="562"/>
      <c r="F8" s="16">
        <f>Summary!K9</f>
        <v>55908310.625</v>
      </c>
      <c r="H8" s="612">
        <f t="shared" si="1"/>
        <v>-827278.38429715484</v>
      </c>
      <c r="J8" s="503">
        <v>-821774.91596382856</v>
      </c>
      <c r="N8" s="331">
        <f t="shared" si="2"/>
        <v>-5503.4683333262801</v>
      </c>
    </row>
    <row r="9" spans="1:14">
      <c r="A9" s="122" t="s">
        <v>58</v>
      </c>
      <c r="B9" s="602">
        <f>Summary!J10</f>
        <v>29002329.794085074</v>
      </c>
      <c r="C9" s="603">
        <v>1934651.2956029475</v>
      </c>
      <c r="D9" s="604">
        <f t="shared" si="0"/>
        <v>30936981.089688022</v>
      </c>
      <c r="E9" s="605"/>
      <c r="F9" s="603">
        <f>Summary!K10</f>
        <v>31263427.441666666</v>
      </c>
      <c r="G9" s="571"/>
      <c r="H9" s="613">
        <f t="shared" si="1"/>
        <v>326446.35197864473</v>
      </c>
      <c r="J9" s="503">
        <v>327818.20685063675</v>
      </c>
      <c r="N9" s="331">
        <f t="shared" si="2"/>
        <v>-1371.8548719920218</v>
      </c>
    </row>
    <row r="10" spans="1:14">
      <c r="A10" s="11" t="s">
        <v>60</v>
      </c>
      <c r="B10" s="503">
        <f>Summary!J11</f>
        <v>7209949.0216680327</v>
      </c>
      <c r="C10" s="16">
        <v>-200994.26884906739</v>
      </c>
      <c r="D10" s="331">
        <f t="shared" si="0"/>
        <v>7209949.0216680327</v>
      </c>
      <c r="E10" s="562"/>
      <c r="F10" s="16">
        <f>Summary!K11</f>
        <v>7190435.291666666</v>
      </c>
      <c r="H10" s="612">
        <f t="shared" si="1"/>
        <v>-19513.730001366697</v>
      </c>
      <c r="J10" s="503">
        <v>-13451.834168032743</v>
      </c>
      <c r="N10" s="331">
        <f t="shared" si="2"/>
        <v>-6061.8958333339542</v>
      </c>
    </row>
    <row r="11" spans="1:14">
      <c r="A11" s="122" t="s">
        <v>62</v>
      </c>
      <c r="B11" s="602">
        <f>Summary!J12</f>
        <v>15669875.438772941</v>
      </c>
      <c r="C11" s="603">
        <v>-893053.95256836154</v>
      </c>
      <c r="D11" s="604">
        <f t="shared" si="0"/>
        <v>15669875.438772941</v>
      </c>
      <c r="E11" s="605"/>
      <c r="F11" s="603">
        <f>Summary!K12</f>
        <v>15636038.916666664</v>
      </c>
      <c r="G11" s="571"/>
      <c r="H11" s="613">
        <f t="shared" si="1"/>
        <v>-33836.522106276825</v>
      </c>
      <c r="J11" s="503">
        <v>-75692.188772941008</v>
      </c>
      <c r="N11" s="331">
        <f t="shared" si="2"/>
        <v>41855.666666664183</v>
      </c>
    </row>
    <row r="12" spans="1:14">
      <c r="A12" s="11" t="s">
        <v>64</v>
      </c>
      <c r="B12" s="503">
        <f>Summary!J13</f>
        <v>6254750.6086147511</v>
      </c>
      <c r="C12" s="16">
        <v>-304842.50278231874</v>
      </c>
      <c r="D12" s="331">
        <f t="shared" si="0"/>
        <v>6254750.6086147511</v>
      </c>
      <c r="E12" s="562"/>
      <c r="F12" s="16">
        <f>Summary!K13</f>
        <v>6160462.333333333</v>
      </c>
      <c r="H12" s="612">
        <f t="shared" si="1"/>
        <v>-94288.275281418115</v>
      </c>
      <c r="J12" s="503">
        <v>-70097.955083847977</v>
      </c>
      <c r="N12" s="331">
        <f t="shared" si="2"/>
        <v>-24190.320197570138</v>
      </c>
    </row>
    <row r="13" spans="1:14">
      <c r="A13" s="122" t="s">
        <v>66</v>
      </c>
      <c r="B13" s="602">
        <f>Summary!J14</f>
        <v>3175554.1155734747</v>
      </c>
      <c r="C13" s="603">
        <v>-77426.762609851081</v>
      </c>
      <c r="D13" s="604">
        <f t="shared" si="0"/>
        <v>3175554.1155734747</v>
      </c>
      <c r="E13" s="605"/>
      <c r="F13" s="603">
        <f>Summary!K14</f>
        <v>3111721.4166666665</v>
      </c>
      <c r="G13" s="571"/>
      <c r="H13" s="613">
        <f t="shared" si="1"/>
        <v>-63832.69890680816</v>
      </c>
      <c r="J13" s="503">
        <v>-66735.398906807881</v>
      </c>
      <c r="N13" s="331">
        <f t="shared" si="2"/>
        <v>2902.6999999997206</v>
      </c>
    </row>
    <row r="14" spans="1:14">
      <c r="A14" s="11" t="s">
        <v>68</v>
      </c>
      <c r="B14" s="503">
        <f>Summary!J15</f>
        <v>7732974.1770533957</v>
      </c>
      <c r="C14" s="16">
        <v>35686.455688065849</v>
      </c>
      <c r="D14" s="331">
        <f t="shared" si="0"/>
        <v>7768660.6327414615</v>
      </c>
      <c r="E14" s="562"/>
      <c r="F14" s="16">
        <f>Summary!K15</f>
        <v>7788462.3583333325</v>
      </c>
      <c r="H14" s="612">
        <f t="shared" si="1"/>
        <v>19801.725591870956</v>
      </c>
      <c r="J14" s="503">
        <v>23096.026353180408</v>
      </c>
      <c r="N14" s="331">
        <f t="shared" si="2"/>
        <v>-3294.3007613094524</v>
      </c>
    </row>
    <row r="15" spans="1:14">
      <c r="A15" s="122" t="s">
        <v>70</v>
      </c>
      <c r="B15" s="602">
        <f>Summary!J16</f>
        <v>7361238.5897965385</v>
      </c>
      <c r="C15" s="603">
        <v>550487.90982122347</v>
      </c>
      <c r="D15" s="604">
        <f t="shared" si="0"/>
        <v>7911726.4996177619</v>
      </c>
      <c r="E15" s="605"/>
      <c r="F15" s="603">
        <f>Summary!K16</f>
        <v>8158518.333333333</v>
      </c>
      <c r="G15" s="571"/>
      <c r="H15" s="613">
        <f t="shared" si="1"/>
        <v>246791.83371557109</v>
      </c>
      <c r="J15" s="503">
        <v>249925.16250807047</v>
      </c>
      <c r="N15" s="331">
        <f t="shared" si="2"/>
        <v>-3133.3287924993783</v>
      </c>
    </row>
    <row r="16" spans="1:14">
      <c r="A16" s="11" t="s">
        <v>72</v>
      </c>
      <c r="B16" s="503">
        <f>Summary!J17</f>
        <v>62347953.854732826</v>
      </c>
      <c r="C16" s="16">
        <v>-2080998.7344127446</v>
      </c>
      <c r="D16" s="331">
        <f t="shared" si="0"/>
        <v>62347953.854732826</v>
      </c>
      <c r="E16" s="562"/>
      <c r="F16" s="16">
        <f>Summary!K17</f>
        <v>61233631.416666664</v>
      </c>
      <c r="H16" s="612">
        <f t="shared" si="1"/>
        <v>-1114322.4380661622</v>
      </c>
      <c r="J16" s="503">
        <v>-1070012.4380661622</v>
      </c>
      <c r="N16" s="331">
        <f t="shared" si="2"/>
        <v>-44310</v>
      </c>
    </row>
    <row r="17" spans="1:14">
      <c r="A17" s="122" t="s">
        <v>74</v>
      </c>
      <c r="B17" s="602">
        <f>Summary!J18</f>
        <v>92186048.98666659</v>
      </c>
      <c r="C17" s="603">
        <v>13012850.796980962</v>
      </c>
      <c r="D17" s="604">
        <f t="shared" si="0"/>
        <v>105198899.78364755</v>
      </c>
      <c r="E17" s="605"/>
      <c r="F17" s="603">
        <f>Summary!K18</f>
        <v>106760171.75</v>
      </c>
      <c r="G17" s="571"/>
      <c r="H17" s="613">
        <f t="shared" si="1"/>
        <v>1561271.9663524479</v>
      </c>
      <c r="J17" s="503">
        <v>1413394.9663524479</v>
      </c>
      <c r="N17" s="331">
        <f t="shared" si="2"/>
        <v>147877</v>
      </c>
    </row>
    <row r="18" spans="1:14">
      <c r="A18" s="11" t="s">
        <v>76</v>
      </c>
      <c r="B18" s="503">
        <f>Summary!J19</f>
        <v>19305567.502198987</v>
      </c>
      <c r="C18" s="16">
        <v>618721.11161822081</v>
      </c>
      <c r="D18" s="331">
        <f t="shared" si="0"/>
        <v>19924288.613817208</v>
      </c>
      <c r="E18" s="562"/>
      <c r="F18" s="16">
        <f>Summary!K19</f>
        <v>19798271.458333332</v>
      </c>
      <c r="H18" s="612">
        <f t="shared" si="1"/>
        <v>-126017.15548387542</v>
      </c>
      <c r="J18" s="503">
        <v>-121273.6554838717</v>
      </c>
      <c r="N18" s="331">
        <f t="shared" si="2"/>
        <v>-4743.5000000037253</v>
      </c>
    </row>
    <row r="19" spans="1:14">
      <c r="A19" s="122" t="s">
        <v>78</v>
      </c>
      <c r="B19" s="602">
        <f>Summary!J20</f>
        <v>38605093.214774922</v>
      </c>
      <c r="C19" s="603">
        <v>4817615.9460818395</v>
      </c>
      <c r="D19" s="604">
        <f t="shared" si="0"/>
        <v>43422709.160856761</v>
      </c>
      <c r="E19" s="605"/>
      <c r="F19" s="603">
        <f>Summary!K20</f>
        <v>44126251.683333337</v>
      </c>
      <c r="G19" s="571"/>
      <c r="H19" s="613">
        <f t="shared" si="1"/>
        <v>703542.52247657627</v>
      </c>
      <c r="J19" s="503">
        <v>808191.07720179111</v>
      </c>
      <c r="N19" s="331">
        <f t="shared" si="2"/>
        <v>-104648.55472521484</v>
      </c>
    </row>
    <row r="20" spans="1:14">
      <c r="A20" s="11" t="s">
        <v>80</v>
      </c>
      <c r="B20" s="503">
        <f>Summary!J21</f>
        <v>3749596.1720803455</v>
      </c>
      <c r="C20" s="16">
        <v>159720.62484332314</v>
      </c>
      <c r="D20" s="331">
        <f t="shared" si="0"/>
        <v>3909316.7969236686</v>
      </c>
      <c r="E20" s="562"/>
      <c r="F20" s="16">
        <f>Summary!K21</f>
        <v>3957212.0750000002</v>
      </c>
      <c r="H20" s="612">
        <f t="shared" si="1"/>
        <v>47895.278076331597</v>
      </c>
      <c r="J20" s="503">
        <v>47535.244742998388</v>
      </c>
      <c r="N20" s="331">
        <f t="shared" si="2"/>
        <v>360.03333333320916</v>
      </c>
    </row>
    <row r="21" spans="1:14">
      <c r="A21" s="122" t="s">
        <v>82</v>
      </c>
      <c r="B21" s="602">
        <f>Summary!J22</f>
        <v>5152192.9678680133</v>
      </c>
      <c r="C21" s="603">
        <v>-143644.72215823177</v>
      </c>
      <c r="D21" s="604">
        <f t="shared" si="0"/>
        <v>5152192.9678680133</v>
      </c>
      <c r="E21" s="605"/>
      <c r="F21" s="603">
        <f>Summary!K22</f>
        <v>5249500.2</v>
      </c>
      <c r="G21" s="571"/>
      <c r="H21" s="613">
        <f t="shared" si="1"/>
        <v>97307.232131986879</v>
      </c>
      <c r="J21" s="503">
        <v>79896.713646398857</v>
      </c>
      <c r="N21" s="331">
        <f t="shared" si="2"/>
        <v>17410.518485588022</v>
      </c>
    </row>
    <row r="22" spans="1:14">
      <c r="A22" s="11" t="s">
        <v>84</v>
      </c>
      <c r="B22" s="503">
        <f>Summary!J23</f>
        <v>7827004.5637122886</v>
      </c>
      <c r="C22" s="16">
        <v>1366467.9262796985</v>
      </c>
      <c r="D22" s="331">
        <f t="shared" si="0"/>
        <v>9193472.4899919871</v>
      </c>
      <c r="E22" s="562"/>
      <c r="F22" s="16">
        <f>Summary!K23</f>
        <v>9437443.1333333347</v>
      </c>
      <c r="H22" s="612">
        <f t="shared" si="1"/>
        <v>243970.64334134758</v>
      </c>
      <c r="J22" s="503">
        <v>233949.14084134623</v>
      </c>
      <c r="N22" s="331">
        <f t="shared" si="2"/>
        <v>10021.502500001341</v>
      </c>
    </row>
    <row r="23" spans="1:14">
      <c r="A23" s="122" t="s">
        <v>86</v>
      </c>
      <c r="B23" s="602">
        <f>Summary!J24</f>
        <v>5911747.737733501</v>
      </c>
      <c r="C23" s="603">
        <v>1524714.4950871151</v>
      </c>
      <c r="D23" s="604">
        <f t="shared" si="0"/>
        <v>7436462.2328206161</v>
      </c>
      <c r="E23" s="605"/>
      <c r="F23" s="603">
        <f>Summary!K24</f>
        <v>8015615.1333333338</v>
      </c>
      <c r="G23" s="571"/>
      <c r="H23" s="613">
        <f t="shared" si="1"/>
        <v>579152.90051271766</v>
      </c>
      <c r="J23" s="503">
        <v>565473.68051271699</v>
      </c>
      <c r="N23" s="331">
        <f t="shared" si="2"/>
        <v>13679.220000000671</v>
      </c>
    </row>
    <row r="24" spans="1:14">
      <c r="A24" s="11" t="s">
        <v>88</v>
      </c>
      <c r="B24" s="503">
        <f>Summary!J25</f>
        <v>62934158.205742784</v>
      </c>
      <c r="C24" s="16">
        <v>4672451.1289539412</v>
      </c>
      <c r="D24" s="331">
        <f t="shared" si="0"/>
        <v>67606609.334696725</v>
      </c>
      <c r="E24" s="562"/>
      <c r="F24" s="16">
        <f>Summary!K25</f>
        <v>69590267.791666672</v>
      </c>
      <c r="H24" s="612">
        <f t="shared" si="1"/>
        <v>1983658.4569699466</v>
      </c>
      <c r="J24" s="503">
        <v>1754412.1618192345</v>
      </c>
      <c r="N24" s="331">
        <f t="shared" si="2"/>
        <v>229246.29515071213</v>
      </c>
    </row>
    <row r="25" spans="1:14">
      <c r="A25" s="122" t="s">
        <v>148</v>
      </c>
      <c r="B25" s="602">
        <f>Summary!J26</f>
        <v>6721520.5688181929</v>
      </c>
      <c r="C25" s="603">
        <v>699731.14731097594</v>
      </c>
      <c r="D25" s="604">
        <f t="shared" si="0"/>
        <v>7421251.7161291689</v>
      </c>
      <c r="E25" s="605"/>
      <c r="F25" s="603">
        <f>Summary!K26</f>
        <v>7688159.3583333334</v>
      </c>
      <c r="G25" s="571"/>
      <c r="H25" s="613">
        <f t="shared" si="1"/>
        <v>266907.64220416453</v>
      </c>
      <c r="J25" s="503">
        <v>206109.84220416378</v>
      </c>
      <c r="N25" s="331">
        <f t="shared" si="2"/>
        <v>60797.800000000745</v>
      </c>
    </row>
    <row r="26" spans="1:14">
      <c r="A26" s="11" t="s">
        <v>92</v>
      </c>
      <c r="B26" s="503">
        <f>Summary!J27</f>
        <v>10074120.39007419</v>
      </c>
      <c r="C26" s="16">
        <v>767545.70141469315</v>
      </c>
      <c r="D26" s="331">
        <f t="shared" si="0"/>
        <v>10841666.091488883</v>
      </c>
      <c r="E26" s="562"/>
      <c r="F26" s="16">
        <f>Summary!K27</f>
        <v>11323132.333333334</v>
      </c>
      <c r="H26" s="612">
        <f t="shared" si="1"/>
        <v>481466.24184445105</v>
      </c>
      <c r="J26" s="503">
        <v>384432.9085111171</v>
      </c>
      <c r="N26" s="331">
        <f t="shared" si="2"/>
        <v>97033.333333333954</v>
      </c>
    </row>
    <row r="27" spans="1:14">
      <c r="A27" s="122" t="s">
        <v>94</v>
      </c>
      <c r="B27" s="602">
        <f>Summary!J28</f>
        <v>22279516.102401063</v>
      </c>
      <c r="C27" s="603">
        <v>-171221.46913261339</v>
      </c>
      <c r="D27" s="604">
        <f t="shared" si="0"/>
        <v>22279516.102401063</v>
      </c>
      <c r="E27" s="605"/>
      <c r="F27" s="603">
        <f>Summary!K28</f>
        <v>23063815.866666663</v>
      </c>
      <c r="G27" s="571"/>
      <c r="H27" s="613">
        <f t="shared" si="1"/>
        <v>784299.76426560059</v>
      </c>
      <c r="J27" s="503">
        <v>777881.14759893715</v>
      </c>
      <c r="N27" s="331">
        <f t="shared" si="2"/>
        <v>6418.6166666634381</v>
      </c>
    </row>
    <row r="28" spans="1:14">
      <c r="A28" s="11" t="s">
        <v>96</v>
      </c>
      <c r="B28" s="503">
        <f>Summary!J29</f>
        <v>21827235.306975208</v>
      </c>
      <c r="C28" s="16">
        <v>-813973.89601614699</v>
      </c>
      <c r="D28" s="331">
        <f t="shared" si="0"/>
        <v>21827235.306975208</v>
      </c>
      <c r="E28" s="562"/>
      <c r="F28" s="16">
        <f>Summary!K29</f>
        <v>21493889.133333333</v>
      </c>
      <c r="H28" s="612">
        <f t="shared" si="1"/>
        <v>-333346.17364187539</v>
      </c>
      <c r="J28" s="503">
        <v>-378248.72364187613</v>
      </c>
      <c r="N28" s="331">
        <f t="shared" si="2"/>
        <v>44902.550000000745</v>
      </c>
    </row>
    <row r="29" spans="1:14">
      <c r="A29" s="122" t="s">
        <v>98</v>
      </c>
      <c r="B29" s="602">
        <f>Summary!J30</f>
        <v>113757564.1862307</v>
      </c>
      <c r="C29" s="603">
        <v>-1786313.2801565081</v>
      </c>
      <c r="D29" s="604">
        <f t="shared" si="0"/>
        <v>113757564.1862307</v>
      </c>
      <c r="E29" s="605"/>
      <c r="F29" s="603">
        <f>Summary!K30</f>
        <v>112028783.70833336</v>
      </c>
      <c r="G29" s="571"/>
      <c r="H29" s="613">
        <f t="shared" si="1"/>
        <v>-1728780.477897346</v>
      </c>
      <c r="J29" s="503">
        <v>-1695202.8497493416</v>
      </c>
      <c r="N29" s="331">
        <f t="shared" si="2"/>
        <v>-33577.628148004413</v>
      </c>
    </row>
    <row r="30" spans="1:14">
      <c r="A30" s="11" t="s">
        <v>100</v>
      </c>
      <c r="B30" s="503">
        <f>Summary!J31</f>
        <v>12205652.75690737</v>
      </c>
      <c r="C30" s="16">
        <v>1122875.9022646565</v>
      </c>
      <c r="D30" s="331">
        <f t="shared" si="0"/>
        <v>13328528.659172026</v>
      </c>
      <c r="E30" s="562"/>
      <c r="F30" s="16">
        <f>Summary!K31</f>
        <v>13862640.958333332</v>
      </c>
      <c r="H30" s="612">
        <f t="shared" si="1"/>
        <v>534112.29916130565</v>
      </c>
      <c r="J30" s="503">
        <v>496327.96582797356</v>
      </c>
      <c r="N30" s="331">
        <f t="shared" si="2"/>
        <v>37784.333333332092</v>
      </c>
    </row>
    <row r="31" spans="1:14">
      <c r="A31" s="122" t="s">
        <v>102</v>
      </c>
      <c r="B31" s="602">
        <f>Summary!J32</f>
        <v>10649223.299031023</v>
      </c>
      <c r="C31" s="603">
        <v>-708933.28862573765</v>
      </c>
      <c r="D31" s="604">
        <f t="shared" si="0"/>
        <v>10649223.299031023</v>
      </c>
      <c r="E31" s="605"/>
      <c r="F31" s="603">
        <f>Summary!K32</f>
        <v>10159129.333333334</v>
      </c>
      <c r="G31" s="571"/>
      <c r="H31" s="613">
        <f t="shared" si="1"/>
        <v>-490093.96569768898</v>
      </c>
      <c r="J31" s="503">
        <v>-578800.1564221736</v>
      </c>
      <c r="N31" s="331">
        <f t="shared" si="2"/>
        <v>88706.190724484622</v>
      </c>
    </row>
    <row r="32" spans="1:14">
      <c r="A32" s="11" t="s">
        <v>104</v>
      </c>
      <c r="B32" s="503">
        <f>Summary!J33</f>
        <v>11392616.561743151</v>
      </c>
      <c r="C32" s="16">
        <v>1314616.1555203702</v>
      </c>
      <c r="D32" s="331">
        <f t="shared" si="0"/>
        <v>12707232.717263522</v>
      </c>
      <c r="E32" s="562"/>
      <c r="F32" s="16">
        <f>Summary!K33</f>
        <v>13019698.375</v>
      </c>
      <c r="H32" s="612">
        <f t="shared" si="1"/>
        <v>312465.65773647837</v>
      </c>
      <c r="J32" s="503">
        <v>295504.4377364777</v>
      </c>
      <c r="N32" s="331">
        <f t="shared" si="2"/>
        <v>16961.220000000671</v>
      </c>
    </row>
    <row r="33" spans="1:14">
      <c r="A33" s="122" t="s">
        <v>106</v>
      </c>
      <c r="B33" s="602">
        <f>Summary!J34</f>
        <v>14042420.549462633</v>
      </c>
      <c r="C33" s="603">
        <v>-1232848.0088740923</v>
      </c>
      <c r="D33" s="604">
        <f t="shared" si="0"/>
        <v>14042420.549462633</v>
      </c>
      <c r="E33" s="605"/>
      <c r="F33" s="603">
        <f>Summary!K34</f>
        <v>13129513.141666668</v>
      </c>
      <c r="G33" s="571"/>
      <c r="H33" s="613">
        <f t="shared" si="1"/>
        <v>-912907.40779596567</v>
      </c>
      <c r="J33" s="503">
        <v>-1123211.7161293011</v>
      </c>
      <c r="N33" s="331">
        <f t="shared" si="2"/>
        <v>210304.30833333544</v>
      </c>
    </row>
    <row r="34" spans="1:14">
      <c r="A34" s="11" t="s">
        <v>108</v>
      </c>
      <c r="B34" s="503">
        <f>Summary!J35</f>
        <v>5651843.4110917533</v>
      </c>
      <c r="C34" s="16">
        <v>765670.55146867968</v>
      </c>
      <c r="D34" s="331">
        <f t="shared" si="0"/>
        <v>6417513.962560433</v>
      </c>
      <c r="E34" s="562"/>
      <c r="F34" s="16">
        <f>Summary!K35</f>
        <v>6889311.25</v>
      </c>
      <c r="H34" s="612">
        <f t="shared" si="1"/>
        <v>471797.28743956704</v>
      </c>
      <c r="J34" s="503">
        <v>469109.78743956704</v>
      </c>
      <c r="N34" s="331">
        <f t="shared" si="2"/>
        <v>2687.5</v>
      </c>
    </row>
    <row r="35" spans="1:14">
      <c r="A35" s="122" t="s">
        <v>110</v>
      </c>
      <c r="B35" s="602">
        <f>Summary!J36</f>
        <v>19331116.443293002</v>
      </c>
      <c r="C35" s="603">
        <v>-1686931.6180306673</v>
      </c>
      <c r="D35" s="604">
        <f t="shared" si="0"/>
        <v>19331116.443293002</v>
      </c>
      <c r="E35" s="605"/>
      <c r="F35" s="603">
        <f>Summary!K36</f>
        <v>18986059.208333332</v>
      </c>
      <c r="G35" s="571"/>
      <c r="H35" s="613">
        <f t="shared" si="1"/>
        <v>-345057.23495966941</v>
      </c>
      <c r="J35" s="503">
        <v>-340515.73475549743</v>
      </c>
      <c r="N35" s="331">
        <f t="shared" si="2"/>
        <v>-4541.5002041719854</v>
      </c>
    </row>
    <row r="36" spans="1:14">
      <c r="A36" s="11" t="s">
        <v>112</v>
      </c>
      <c r="B36" s="503">
        <f>Summary!J37</f>
        <v>5767076.8524859753</v>
      </c>
      <c r="C36" s="16">
        <v>375365.5751538258</v>
      </c>
      <c r="D36" s="331">
        <f t="shared" si="0"/>
        <v>6142442.4276398011</v>
      </c>
      <c r="E36" s="562"/>
      <c r="F36" s="16">
        <f>Summary!K37</f>
        <v>6485770.7249999996</v>
      </c>
      <c r="H36" s="612">
        <f t="shared" ref="H36:H53" si="3">F36-D36</f>
        <v>343328.29736019857</v>
      </c>
      <c r="J36" s="503">
        <v>344667.22792350594</v>
      </c>
      <c r="N36" s="331">
        <f t="shared" si="2"/>
        <v>-1338.9305633073673</v>
      </c>
    </row>
    <row r="37" spans="1:14">
      <c r="A37" s="122" t="s">
        <v>114</v>
      </c>
      <c r="B37" s="602">
        <f>Summary!J38</f>
        <v>8774463.7671883497</v>
      </c>
      <c r="C37" s="603">
        <v>107863.80135899037</v>
      </c>
      <c r="D37" s="604">
        <f t="shared" si="0"/>
        <v>8882327.5685473401</v>
      </c>
      <c r="E37" s="605"/>
      <c r="F37" s="603">
        <f>Summary!K38</f>
        <v>9070410.125</v>
      </c>
      <c r="G37" s="571"/>
      <c r="H37" s="613">
        <f t="shared" si="3"/>
        <v>188082.55645265989</v>
      </c>
      <c r="J37" s="503">
        <v>172154.82311932743</v>
      </c>
      <c r="N37" s="331">
        <f t="shared" si="2"/>
        <v>15927.733333332464</v>
      </c>
    </row>
    <row r="38" spans="1:14">
      <c r="A38" s="11" t="s">
        <v>116</v>
      </c>
      <c r="B38" s="503">
        <f>Summary!J39</f>
        <v>4147725.520383128</v>
      </c>
      <c r="C38" s="16">
        <v>-13485.552992639132</v>
      </c>
      <c r="D38" s="331">
        <f t="shared" si="0"/>
        <v>4147725.520383128</v>
      </c>
      <c r="E38" s="562"/>
      <c r="F38" s="16">
        <f>Summary!K39</f>
        <v>4615586.1333333338</v>
      </c>
      <c r="H38" s="612">
        <f t="shared" si="3"/>
        <v>467860.6129502058</v>
      </c>
      <c r="J38" s="503">
        <v>315141.68997952249</v>
      </c>
      <c r="N38" s="331">
        <f t="shared" si="2"/>
        <v>152718.92297068331</v>
      </c>
    </row>
    <row r="39" spans="1:14">
      <c r="A39" s="122" t="s">
        <v>118</v>
      </c>
      <c r="B39" s="602">
        <f>Summary!J40</f>
        <v>56745925.927747257</v>
      </c>
      <c r="C39" s="603">
        <v>-3228177.9734067693</v>
      </c>
      <c r="D39" s="604">
        <f t="shared" si="0"/>
        <v>56745925.927747257</v>
      </c>
      <c r="E39" s="605"/>
      <c r="F39" s="603">
        <f>Summary!K40</f>
        <v>55895486.166666664</v>
      </c>
      <c r="G39" s="571"/>
      <c r="H39" s="613">
        <f t="shared" si="3"/>
        <v>-850439.76108059287</v>
      </c>
      <c r="J39" s="503">
        <v>-1238094.2490057126</v>
      </c>
      <c r="N39" s="331">
        <f t="shared" si="2"/>
        <v>387654.4879251197</v>
      </c>
    </row>
    <row r="40" spans="1:14">
      <c r="A40" s="11" t="s">
        <v>120</v>
      </c>
      <c r="B40" s="503">
        <f>Summary!J41</f>
        <v>14838229.842171282</v>
      </c>
      <c r="C40" s="16">
        <v>-480372.4481756743</v>
      </c>
      <c r="D40" s="331">
        <f t="shared" si="0"/>
        <v>14838229.842171282</v>
      </c>
      <c r="E40" s="562"/>
      <c r="F40" s="16">
        <f>Summary!K41</f>
        <v>14891906.899999999</v>
      </c>
      <c r="H40" s="612">
        <f t="shared" si="3"/>
        <v>53677.057828716934</v>
      </c>
      <c r="J40" s="503">
        <v>70335.241162052378</v>
      </c>
      <c r="N40" s="331">
        <f t="shared" si="2"/>
        <v>-16658.183333335444</v>
      </c>
    </row>
    <row r="41" spans="1:14">
      <c r="A41" s="122" t="s">
        <v>122</v>
      </c>
      <c r="B41" s="602">
        <f>Summary!J42</f>
        <v>56743211.558244228</v>
      </c>
      <c r="C41" s="603">
        <v>-200864.94490370154</v>
      </c>
      <c r="D41" s="604">
        <f t="shared" si="0"/>
        <v>56743211.558244228</v>
      </c>
      <c r="E41" s="605"/>
      <c r="F41" s="603">
        <f>Summary!K42</f>
        <v>56465511.225000001</v>
      </c>
      <c r="G41" s="571"/>
      <c r="H41" s="613">
        <f t="shared" si="3"/>
        <v>-277700.33324422687</v>
      </c>
      <c r="J41" s="503">
        <v>351793.82960868627</v>
      </c>
      <c r="N41" s="331">
        <f t="shared" si="2"/>
        <v>-629494.16285291314</v>
      </c>
    </row>
    <row r="42" spans="1:14">
      <c r="A42" s="11" t="s">
        <v>124</v>
      </c>
      <c r="B42" s="503">
        <f>Summary!J43</f>
        <v>11610307.364934679</v>
      </c>
      <c r="C42" s="16">
        <v>449122.72528191097</v>
      </c>
      <c r="D42" s="331">
        <f t="shared" si="0"/>
        <v>12059430.09021659</v>
      </c>
      <c r="E42" s="562"/>
      <c r="F42" s="16">
        <f>Summary!K43</f>
        <v>12254114.25</v>
      </c>
      <c r="H42" s="612">
        <f t="shared" si="3"/>
        <v>194684.15978340991</v>
      </c>
      <c r="J42" s="503">
        <v>-79208.420216590166</v>
      </c>
      <c r="N42" s="331">
        <f t="shared" si="2"/>
        <v>273892.58000000007</v>
      </c>
    </row>
    <row r="43" spans="1:14">
      <c r="A43" s="122" t="s">
        <v>126</v>
      </c>
      <c r="B43" s="602">
        <f>Summary!J44</f>
        <v>59580603.629842706</v>
      </c>
      <c r="C43" s="603">
        <v>2564389.053204231</v>
      </c>
      <c r="D43" s="604">
        <f t="shared" si="0"/>
        <v>62144992.683046937</v>
      </c>
      <c r="E43" s="605"/>
      <c r="F43" s="603">
        <f>Summary!K44</f>
        <v>62745512.399999999</v>
      </c>
      <c r="G43" s="571"/>
      <c r="H43" s="613">
        <f t="shared" si="3"/>
        <v>600519.71695306152</v>
      </c>
      <c r="J43" s="503">
        <v>594773.83634503931</v>
      </c>
      <c r="N43" s="331">
        <f t="shared" si="2"/>
        <v>5745.880608022213</v>
      </c>
    </row>
    <row r="44" spans="1:14">
      <c r="A44" s="11" t="s">
        <v>128</v>
      </c>
      <c r="B44" s="503">
        <f>Summary!J45</f>
        <v>9908154.8389321584</v>
      </c>
      <c r="C44" s="16">
        <v>-1380647.0660028532</v>
      </c>
      <c r="D44" s="331">
        <f t="shared" si="0"/>
        <v>9908154.8389321584</v>
      </c>
      <c r="E44" s="562"/>
      <c r="F44" s="16">
        <f>Summary!K45</f>
        <v>8710755.708333334</v>
      </c>
      <c r="H44" s="612">
        <f t="shared" si="3"/>
        <v>-1197399.1305988245</v>
      </c>
      <c r="J44" s="503">
        <v>-1223628.4605988245</v>
      </c>
      <c r="N44" s="331">
        <f t="shared" si="2"/>
        <v>26229.330000000075</v>
      </c>
    </row>
    <row r="45" spans="1:14">
      <c r="A45" s="122" t="s">
        <v>130</v>
      </c>
      <c r="B45" s="602">
        <f>Summary!J46</f>
        <v>7391777.639616821</v>
      </c>
      <c r="C45" s="603">
        <v>3109469.8304608446</v>
      </c>
      <c r="D45" s="604">
        <f t="shared" si="0"/>
        <v>10501247.470077666</v>
      </c>
      <c r="E45" s="605"/>
      <c r="F45" s="603">
        <f>Summary!K46</f>
        <v>11139412.466666667</v>
      </c>
      <c r="G45" s="571"/>
      <c r="H45" s="613">
        <f t="shared" si="3"/>
        <v>638164.99658900127</v>
      </c>
      <c r="J45" s="503">
        <v>621547.43706608564</v>
      </c>
      <c r="N45" s="331">
        <f t="shared" si="2"/>
        <v>16617.559522915632</v>
      </c>
    </row>
    <row r="46" spans="1:14">
      <c r="A46" s="11" t="s">
        <v>132</v>
      </c>
      <c r="B46" s="503">
        <f>Summary!J47</f>
        <v>18494218.702135343</v>
      </c>
      <c r="C46" s="16">
        <v>-2157779.6567994263</v>
      </c>
      <c r="D46" s="331">
        <f t="shared" si="0"/>
        <v>18494218.702135343</v>
      </c>
      <c r="E46" s="562"/>
      <c r="F46" s="16">
        <f>Summary!K47</f>
        <v>17219877.833333336</v>
      </c>
      <c r="H46" s="612">
        <f t="shared" si="3"/>
        <v>-1274340.8688020073</v>
      </c>
      <c r="J46" s="503">
        <v>-1334922.580468677</v>
      </c>
      <c r="N46" s="331">
        <f t="shared" si="2"/>
        <v>60581.711666669697</v>
      </c>
    </row>
    <row r="47" spans="1:14">
      <c r="A47" s="122" t="s">
        <v>134</v>
      </c>
      <c r="B47" s="602">
        <f>Summary!J48</f>
        <v>12623680.915363397</v>
      </c>
      <c r="C47" s="603">
        <v>2068767.3501472678</v>
      </c>
      <c r="D47" s="604">
        <f t="shared" si="0"/>
        <v>14692448.265510665</v>
      </c>
      <c r="E47" s="605"/>
      <c r="F47" s="603">
        <f>Summary!K48</f>
        <v>15242297.025000002</v>
      </c>
      <c r="G47" s="571"/>
      <c r="H47" s="613">
        <f t="shared" si="3"/>
        <v>549848.75948933698</v>
      </c>
      <c r="J47" s="503">
        <v>532944.81472493149</v>
      </c>
      <c r="N47" s="331">
        <f t="shared" si="2"/>
        <v>16903.944764405489</v>
      </c>
    </row>
    <row r="48" spans="1:14">
      <c r="A48" s="11" t="s">
        <v>136</v>
      </c>
      <c r="B48" s="503">
        <f>Summary!J49</f>
        <v>20364944.920073897</v>
      </c>
      <c r="C48" s="16">
        <v>-338838.88320533931</v>
      </c>
      <c r="D48" s="331">
        <f t="shared" si="0"/>
        <v>20364944.920073897</v>
      </c>
      <c r="E48" s="562"/>
      <c r="F48" s="16">
        <f>Summary!K49</f>
        <v>21037219.833333332</v>
      </c>
      <c r="H48" s="612">
        <f t="shared" si="3"/>
        <v>672274.91325943545</v>
      </c>
      <c r="J48" s="503">
        <v>663930.57992610335</v>
      </c>
      <c r="N48" s="331">
        <f t="shared" si="2"/>
        <v>8344.3333333320916</v>
      </c>
    </row>
    <row r="49" spans="1:14">
      <c r="A49" s="122" t="s">
        <v>138</v>
      </c>
      <c r="B49" s="602">
        <f>Summary!J50</f>
        <v>4468154.2227836335</v>
      </c>
      <c r="C49" s="603">
        <v>388329.1848507598</v>
      </c>
      <c r="D49" s="604">
        <f t="shared" si="0"/>
        <v>4856483.4076343933</v>
      </c>
      <c r="E49" s="605"/>
      <c r="F49" s="603">
        <f>Summary!K50</f>
        <v>4994883.5916666659</v>
      </c>
      <c r="G49" s="571"/>
      <c r="H49" s="613">
        <f t="shared" si="3"/>
        <v>138400.18403227255</v>
      </c>
      <c r="J49" s="503">
        <v>135339.18307202682</v>
      </c>
      <c r="N49" s="331">
        <f t="shared" si="2"/>
        <v>3061.0009602457285</v>
      </c>
    </row>
    <row r="50" spans="1:14">
      <c r="A50" s="11" t="s">
        <v>140</v>
      </c>
      <c r="B50" s="503">
        <f>Summary!J51</f>
        <v>5479332.1277427021</v>
      </c>
      <c r="C50" s="16">
        <v>-83491.940913986415</v>
      </c>
      <c r="D50" s="331">
        <f t="shared" si="0"/>
        <v>5479332.1277427021</v>
      </c>
      <c r="E50" s="562"/>
      <c r="F50" s="16">
        <f>Summary!K51</f>
        <v>5357916.375</v>
      </c>
      <c r="H50" s="612">
        <f t="shared" si="3"/>
        <v>-121415.75274270214</v>
      </c>
      <c r="J50" s="503">
        <v>-119376.41940936912</v>
      </c>
      <c r="N50" s="331">
        <f t="shared" si="2"/>
        <v>-2039.3333333330229</v>
      </c>
    </row>
    <row r="51" spans="1:14">
      <c r="A51" s="122" t="s">
        <v>142</v>
      </c>
      <c r="B51" s="602">
        <f>Summary!J52</f>
        <v>9726845.6948432662</v>
      </c>
      <c r="C51" s="603">
        <v>798592.6495898068</v>
      </c>
      <c r="D51" s="604">
        <f t="shared" si="0"/>
        <v>10525438.344433073</v>
      </c>
      <c r="E51" s="605"/>
      <c r="F51" s="603">
        <f>Summary!K52</f>
        <v>10627139.508333335</v>
      </c>
      <c r="G51" s="571"/>
      <c r="H51" s="613">
        <f t="shared" si="3"/>
        <v>101701.16390026174</v>
      </c>
      <c r="J51" s="503">
        <v>104220.59306692705</v>
      </c>
      <c r="N51" s="331">
        <f t="shared" si="2"/>
        <v>-2519.4291666653007</v>
      </c>
    </row>
    <row r="52" spans="1:14">
      <c r="A52" s="11" t="s">
        <v>144</v>
      </c>
      <c r="B52" s="503">
        <f>Summary!J53</f>
        <v>3180110.0463699736</v>
      </c>
      <c r="C52" s="16">
        <v>-297914.52315510809</v>
      </c>
      <c r="D52" s="331">
        <f t="shared" si="0"/>
        <v>3180110.0463699736</v>
      </c>
      <c r="E52" s="562"/>
      <c r="F52" s="16">
        <f>Summary!K53</f>
        <v>3069690.5166666671</v>
      </c>
      <c r="H52" s="612">
        <f t="shared" si="3"/>
        <v>-110419.5297033065</v>
      </c>
      <c r="J52" s="503">
        <v>-145596.10237011965</v>
      </c>
      <c r="N52" s="331">
        <f t="shared" si="2"/>
        <v>35176.572666813154</v>
      </c>
    </row>
    <row r="53" spans="1:14">
      <c r="A53" s="129" t="s">
        <v>1951</v>
      </c>
      <c r="B53" s="606">
        <f>Summary!J54</f>
        <v>7832919.8685107576</v>
      </c>
      <c r="C53" s="607">
        <v>2655483.922091485</v>
      </c>
      <c r="D53" s="608">
        <f t="shared" si="0"/>
        <v>10488403.790602243</v>
      </c>
      <c r="E53" s="609"/>
      <c r="F53" s="607">
        <f>Summary!K54</f>
        <v>10631657.708333332</v>
      </c>
      <c r="G53" s="610"/>
      <c r="H53" s="614">
        <f t="shared" si="3"/>
        <v>143253.91773108952</v>
      </c>
      <c r="J53" s="503">
        <v>135192.19822367467</v>
      </c>
      <c r="N53" s="331">
        <f t="shared" si="2"/>
        <v>8061.7195074148476</v>
      </c>
    </row>
    <row r="54" spans="1:14">
      <c r="B54" s="611">
        <f>SUM(B4:B53)</f>
        <v>1115822260.9075835</v>
      </c>
      <c r="C54" s="611">
        <f>SUM(C4:C53)</f>
        <v>33408639.829055969</v>
      </c>
      <c r="D54" s="611">
        <f>SUM(D4:D53)</f>
        <v>1167513656.2304115</v>
      </c>
      <c r="E54" s="611"/>
      <c r="F54" s="611">
        <f>SUM(F4:F53)</f>
        <v>1174584728.1000001</v>
      </c>
      <c r="G54" s="597"/>
      <c r="H54" s="611">
        <f>SUM(H4:H53)</f>
        <v>7071071.8695889395</v>
      </c>
      <c r="J54" s="503">
        <v>5907070.439086183</v>
      </c>
      <c r="N54" s="612">
        <f>H54-J54</f>
        <v>1164001.4305027565</v>
      </c>
    </row>
    <row r="55" spans="1:14">
      <c r="B55" s="616" t="s">
        <v>2412</v>
      </c>
      <c r="C55" s="611">
        <f>SUMIF(C4:C53, "&gt;0", C4:C53)</f>
        <v>51691395.322827801</v>
      </c>
      <c r="F55" s="16"/>
      <c r="H55" s="331">
        <f>SUMIF(H$4:H$53, "&gt;0", H$4:H$53)</f>
        <v>16992061.709896214</v>
      </c>
      <c r="I55" t="s">
        <v>2413</v>
      </c>
      <c r="J55" s="503">
        <v>16402914.238299159</v>
      </c>
    </row>
    <row r="56" spans="1:14">
      <c r="F56" s="16"/>
      <c r="H56" s="331">
        <f>SUMIF(H$4:H$53, "&lt;0", H$4:H$53)</f>
        <v>-9920989.8403072674</v>
      </c>
      <c r="I56" t="s">
        <v>2414</v>
      </c>
      <c r="J56" s="503">
        <v>-10495843.799212977</v>
      </c>
    </row>
    <row r="57" spans="1:14">
      <c r="F57" s="16"/>
      <c r="H57" s="331">
        <f>H55+H56</f>
        <v>7071071.8695889469</v>
      </c>
      <c r="J57" s="503">
        <v>5907070.439086182</v>
      </c>
    </row>
    <row r="58" spans="1:14">
      <c r="F58" s="16"/>
    </row>
    <row r="59" spans="1:14">
      <c r="F59" s="16"/>
    </row>
    <row r="60" spans="1:14">
      <c r="F60" s="16"/>
    </row>
    <row r="61" spans="1:14">
      <c r="F61" s="16"/>
    </row>
    <row r="62" spans="1:14">
      <c r="F62" s="16"/>
    </row>
    <row r="63" spans="1:14">
      <c r="F63" s="16"/>
    </row>
    <row r="64" spans="1:14">
      <c r="F64" s="16"/>
    </row>
    <row r="65" spans="6:6">
      <c r="F65" s="16"/>
    </row>
    <row r="66" spans="6:6">
      <c r="F66" s="16"/>
    </row>
    <row r="67" spans="6:6">
      <c r="F67" s="16"/>
    </row>
    <row r="68" spans="6:6">
      <c r="F68" s="16"/>
    </row>
    <row r="69" spans="6:6">
      <c r="F69" s="16"/>
    </row>
    <row r="70" spans="6:6">
      <c r="F70" s="16"/>
    </row>
    <row r="71" spans="6:6">
      <c r="F71" s="16"/>
    </row>
    <row r="72" spans="6:6">
      <c r="F72" s="16"/>
    </row>
    <row r="73" spans="6:6">
      <c r="F73" s="16"/>
    </row>
    <row r="74" spans="6:6">
      <c r="F74" s="16"/>
    </row>
    <row r="75" spans="6:6">
      <c r="F75" s="16"/>
    </row>
    <row r="76" spans="6:6">
      <c r="F76" s="16"/>
    </row>
    <row r="77" spans="6:6">
      <c r="F77" s="16"/>
    </row>
    <row r="78" spans="6:6">
      <c r="F78" s="16"/>
    </row>
    <row r="79" spans="6:6">
      <c r="F79" s="16"/>
    </row>
    <row r="80" spans="6:6">
      <c r="F80" s="16"/>
    </row>
    <row r="81" spans="6:6">
      <c r="F81" s="16"/>
    </row>
    <row r="82" spans="6:6">
      <c r="F82" s="16"/>
    </row>
    <row r="83" spans="6:6">
      <c r="F83" s="16"/>
    </row>
    <row r="84" spans="6:6">
      <c r="F84" s="16"/>
    </row>
    <row r="85" spans="6:6">
      <c r="F85" s="16"/>
    </row>
    <row r="86" spans="6:6">
      <c r="F86" s="16"/>
    </row>
    <row r="87" spans="6:6">
      <c r="F87" s="16"/>
    </row>
    <row r="88" spans="6:6">
      <c r="F88" s="16"/>
    </row>
    <row r="89" spans="6:6">
      <c r="F89" s="16"/>
    </row>
    <row r="90" spans="6:6">
      <c r="F90" s="16"/>
    </row>
    <row r="91" spans="6:6">
      <c r="F91" s="16"/>
    </row>
    <row r="92" spans="6:6">
      <c r="F92" s="16"/>
    </row>
    <row r="93" spans="6:6">
      <c r="F93" s="16"/>
    </row>
    <row r="94" spans="6:6">
      <c r="F94" s="16"/>
    </row>
    <row r="95" spans="6:6">
      <c r="F95" s="16"/>
    </row>
    <row r="96" spans="6:6">
      <c r="F96" s="16"/>
    </row>
    <row r="97" spans="6:6">
      <c r="F97" s="16"/>
    </row>
    <row r="98" spans="6:6">
      <c r="F98" s="16"/>
    </row>
    <row r="99" spans="6:6">
      <c r="F99" s="16"/>
    </row>
    <row r="100" spans="6:6">
      <c r="F100" s="16"/>
    </row>
    <row r="101" spans="6:6">
      <c r="F101" s="16"/>
    </row>
    <row r="102" spans="6:6">
      <c r="F102" s="16"/>
    </row>
    <row r="103" spans="6:6">
      <c r="F103" s="16"/>
    </row>
    <row r="104" spans="6:6">
      <c r="F104" s="16"/>
    </row>
    <row r="105" spans="6:6">
      <c r="F105" s="16"/>
    </row>
    <row r="106" spans="6:6">
      <c r="F106" s="16"/>
    </row>
    <row r="107" spans="6:6">
      <c r="F107" s="16"/>
    </row>
    <row r="108" spans="6:6">
      <c r="F108" s="16"/>
    </row>
    <row r="109" spans="6:6">
      <c r="F109" s="16"/>
    </row>
    <row r="110" spans="6:6">
      <c r="F110" s="1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D4419-1C44-4B5A-AA27-16AF7F2911F6}">
  <sheetPr>
    <tabColor theme="3" tint="-0.499984740745262"/>
    <outlinePr summaryRight="0"/>
    <pageSetUpPr fitToPage="1"/>
  </sheetPr>
  <dimension ref="A1:V56"/>
  <sheetViews>
    <sheetView showGridLines="0" zoomScale="90" zoomScaleNormal="90" workbookViewId="0">
      <pane xSplit="2" ySplit="4" topLeftCell="C27" activePane="bottomRight" state="frozen"/>
      <selection pane="topRight" activeCell="C1" sqref="C1"/>
      <selection pane="bottomLeft" activeCell="A5" sqref="A5"/>
      <selection pane="bottomRight" activeCell="I16" sqref="I16"/>
    </sheetView>
  </sheetViews>
  <sheetFormatPr defaultColWidth="9.140625" defaultRowHeight="12.75"/>
  <cols>
    <col min="1" max="1" width="8" style="11" customWidth="1"/>
    <col min="2" max="2" width="19.7109375" style="11" customWidth="1"/>
    <col min="3" max="3" width="18" style="11" customWidth="1"/>
    <col min="4" max="4" width="16.28515625" style="11" customWidth="1"/>
    <col min="5" max="5" width="13.85546875" style="11" customWidth="1"/>
    <col min="6" max="6" width="17" style="11" customWidth="1"/>
    <col min="7" max="7" width="16" style="11" hidden="1" customWidth="1"/>
    <col min="8" max="8" width="16.28515625" style="11" customWidth="1"/>
    <col min="9" max="9" width="14.140625" style="11" customWidth="1"/>
    <col min="10" max="10" width="17.85546875" style="11" customWidth="1"/>
    <col min="11" max="11" width="17.85546875" style="11" hidden="1" customWidth="1"/>
    <col min="12" max="12" width="14.5703125" style="11" customWidth="1"/>
    <col min="13" max="13" width="19.140625" style="11" hidden="1" customWidth="1"/>
    <col min="14" max="14" width="14.28515625" style="11" customWidth="1"/>
    <col min="15" max="15" width="10" style="11" customWidth="1"/>
    <col min="16" max="16" width="14.140625" style="11" customWidth="1"/>
    <col min="17" max="17" width="9.140625" style="11"/>
    <col min="18" max="18" width="16.28515625" style="11" bestFit="1" customWidth="1"/>
    <col min="19" max="19" width="9.140625" style="11"/>
    <col min="20" max="20" width="13" style="11" customWidth="1"/>
    <col min="21" max="16384" width="9.140625" style="11"/>
  </cols>
  <sheetData>
    <row r="1" spans="1:22" ht="31.9" customHeight="1">
      <c r="A1" s="592" t="s">
        <v>2399</v>
      </c>
      <c r="L1" s="328">
        <v>45695</v>
      </c>
      <c r="M1" s="328"/>
    </row>
    <row r="2" spans="1:22" ht="36.6" customHeight="1">
      <c r="A2" s="654" t="s">
        <v>40</v>
      </c>
      <c r="B2" s="654"/>
      <c r="C2" s="654"/>
      <c r="D2" s="654"/>
      <c r="E2" s="654"/>
      <c r="F2" s="654"/>
      <c r="G2" s="654"/>
      <c r="H2" s="654"/>
      <c r="I2" s="654"/>
      <c r="J2" s="654"/>
      <c r="K2" s="654"/>
      <c r="L2" s="654"/>
      <c r="M2" s="654"/>
      <c r="N2" s="654"/>
      <c r="O2" s="654"/>
      <c r="P2" s="654"/>
      <c r="Q2" s="654"/>
    </row>
    <row r="3" spans="1:22" ht="56.45" customHeight="1">
      <c r="A3" s="312" t="s">
        <v>1597</v>
      </c>
      <c r="B3" s="312" t="s">
        <v>1860</v>
      </c>
      <c r="C3" s="79" t="s">
        <v>2394</v>
      </c>
      <c r="D3" s="582" t="s">
        <v>2169</v>
      </c>
      <c r="E3" s="583" t="s">
        <v>1940</v>
      </c>
      <c r="F3" s="583" t="s">
        <v>1941</v>
      </c>
      <c r="G3" s="78" t="s">
        <v>1966</v>
      </c>
      <c r="H3" s="78" t="s">
        <v>2396</v>
      </c>
      <c r="I3" s="78" t="s">
        <v>1922</v>
      </c>
      <c r="J3" s="78" t="s">
        <v>2395</v>
      </c>
      <c r="K3" s="78" t="s">
        <v>2387</v>
      </c>
      <c r="L3" s="334" t="s">
        <v>2388</v>
      </c>
      <c r="M3" s="584" t="s">
        <v>1976</v>
      </c>
      <c r="N3" s="585" t="s">
        <v>2148</v>
      </c>
      <c r="O3" s="108" t="s">
        <v>2398</v>
      </c>
      <c r="P3" s="79" t="s">
        <v>1952</v>
      </c>
      <c r="Q3" s="108" t="s">
        <v>43</v>
      </c>
    </row>
    <row r="4" spans="1:22">
      <c r="A4" s="144"/>
      <c r="B4" s="324" t="s">
        <v>35</v>
      </c>
      <c r="C4" s="325">
        <f>C55</f>
        <v>922259716.0999999</v>
      </c>
      <c r="D4" s="325">
        <f>D55</f>
        <v>1133240835.5680411</v>
      </c>
      <c r="E4" s="325">
        <f t="shared" ref="E4:F4" si="0">E55</f>
        <v>55844532.269058764</v>
      </c>
      <c r="F4" s="325">
        <f t="shared" si="0"/>
        <v>1077078537.5</v>
      </c>
      <c r="H4" s="325">
        <f t="shared" ref="H4:O4" si="1">H55</f>
        <v>1243059631.2665594</v>
      </c>
      <c r="I4" s="325">
        <f>I55</f>
        <v>58740964.652154602</v>
      </c>
      <c r="J4" s="325">
        <f t="shared" si="1"/>
        <v>1119112150.5744464</v>
      </c>
      <c r="K4" s="325">
        <f t="shared" si="1"/>
        <v>1174584728.1000001</v>
      </c>
      <c r="L4" s="325">
        <f t="shared" si="1"/>
        <v>65206516.039957903</v>
      </c>
      <c r="M4" s="325">
        <f t="shared" si="1"/>
        <v>0</v>
      </c>
      <c r="N4" s="586">
        <f t="shared" si="1"/>
        <v>109818795.69851828</v>
      </c>
      <c r="O4" s="326">
        <f t="shared" si="1"/>
        <v>9.690684649875965E-2</v>
      </c>
      <c r="P4" s="372">
        <f t="shared" ref="P4:P35" si="2">H4-C4</f>
        <v>320799915.16655946</v>
      </c>
      <c r="Q4" s="373">
        <f>IFERROR(P4/C4,"")</f>
        <v>0.34784118786315432</v>
      </c>
    </row>
    <row r="5" spans="1:22">
      <c r="A5" s="116" t="s">
        <v>45</v>
      </c>
      <c r="B5" s="117" t="s">
        <v>46</v>
      </c>
      <c r="C5" s="118">
        <v>63938380.269015878</v>
      </c>
      <c r="D5" s="118">
        <v>88641433.333333328</v>
      </c>
      <c r="E5" s="118">
        <v>0</v>
      </c>
      <c r="F5" s="118">
        <v>88641433.333333328</v>
      </c>
      <c r="G5" s="119">
        <f t="shared" ref="G5:G36" si="3">IF(SUM(E5:F5)&lt;C5, C5-SUM(E5:F5), 0)</f>
        <v>0</v>
      </c>
      <c r="H5" s="118">
        <f>SUM(I5:J5)+M5+L5</f>
        <v>89697179.066666678</v>
      </c>
      <c r="I5" s="118">
        <f>'Base Tier Summary'!K5</f>
        <v>0</v>
      </c>
      <c r="J5" s="118">
        <f>R5</f>
        <v>83711683.740807354</v>
      </c>
      <c r="K5" s="118">
        <f>Performance!C6</f>
        <v>89697179.066666678</v>
      </c>
      <c r="L5" s="118">
        <f>IF(K5-J5&gt;0, K5-J5, 0)</f>
        <v>5985495.3258593231</v>
      </c>
      <c r="M5" s="118">
        <f>IF(SUM(I5:J5, L5)&lt;C5, C5-SUM(I5:J5, L5), 0)</f>
        <v>0</v>
      </c>
      <c r="N5" s="587">
        <f t="shared" ref="N5:N36" si="4">H5-D5</f>
        <v>1055745.7333333492</v>
      </c>
      <c r="O5" s="120">
        <f t="shared" ref="O5:O36" si="5">IFERROR(N5/D5,"")</f>
        <v>1.1910296276045656E-2</v>
      </c>
      <c r="P5" s="119">
        <f t="shared" si="2"/>
        <v>25758798.797650799</v>
      </c>
      <c r="Q5" s="120">
        <f t="shared" ref="Q5:Q36" si="6">P5/C5</f>
        <v>0.40286911694153982</v>
      </c>
      <c r="R5" s="16">
        <v>83711683.740807354</v>
      </c>
      <c r="T5" s="16"/>
      <c r="V5" s="562"/>
    </row>
    <row r="6" spans="1:22">
      <c r="A6" s="121" t="s">
        <v>48</v>
      </c>
      <c r="B6" s="122" t="s">
        <v>49</v>
      </c>
      <c r="C6" s="123">
        <v>7587621.7404285129</v>
      </c>
      <c r="D6" s="123">
        <v>9526054.1666666679</v>
      </c>
      <c r="E6" s="124">
        <v>0</v>
      </c>
      <c r="F6" s="124">
        <v>9526054.1666666679</v>
      </c>
      <c r="G6" s="347">
        <f t="shared" si="3"/>
        <v>0</v>
      </c>
      <c r="H6" s="123">
        <f t="shared" ref="H6:H54" si="7">SUM(I6:J6)+M6+L6</f>
        <v>11033072.683333334</v>
      </c>
      <c r="I6" s="124">
        <f>'Base Tier Summary'!K6</f>
        <v>0</v>
      </c>
      <c r="J6" s="124">
        <f t="shared" ref="J6:J54" si="8">R6</f>
        <v>9983466.8594580162</v>
      </c>
      <c r="K6" s="124">
        <f>Performance!C7</f>
        <v>11033072.683333334</v>
      </c>
      <c r="L6" s="124">
        <f t="shared" ref="L6:L54" si="9">IF(K6-J6&gt;0, K6-J6, 0)</f>
        <v>1049605.8238753174</v>
      </c>
      <c r="M6" s="124">
        <f t="shared" ref="M6:M54" si="10">IF(SUM(I6:J6, L6)&lt;C6, C6-SUM(I6:J6, L6), 0)</f>
        <v>0</v>
      </c>
      <c r="N6" s="588">
        <f t="shared" si="4"/>
        <v>1507018.5166666657</v>
      </c>
      <c r="O6" s="125">
        <f t="shared" si="5"/>
        <v>0.15819965856797114</v>
      </c>
      <c r="P6" s="347">
        <f t="shared" si="2"/>
        <v>3445450.9429048207</v>
      </c>
      <c r="Q6" s="125">
        <f t="shared" si="6"/>
        <v>0.45408839037754112</v>
      </c>
      <c r="R6" s="16">
        <v>9983466.8594580162</v>
      </c>
      <c r="T6" s="16"/>
      <c r="V6" s="562"/>
    </row>
    <row r="7" spans="1:22">
      <c r="A7" s="126" t="s">
        <v>50</v>
      </c>
      <c r="B7" s="11" t="s">
        <v>51</v>
      </c>
      <c r="C7" s="14">
        <v>13782665.38238073</v>
      </c>
      <c r="D7" s="14">
        <v>18576479.166666668</v>
      </c>
      <c r="E7" s="14">
        <v>0</v>
      </c>
      <c r="F7" s="14">
        <v>18576479.166666668</v>
      </c>
      <c r="G7" s="259">
        <f t="shared" si="3"/>
        <v>0</v>
      </c>
      <c r="H7" s="14">
        <f t="shared" si="7"/>
        <v>18960145.250000004</v>
      </c>
      <c r="I7" s="14">
        <f>'Base Tier Summary'!K7</f>
        <v>0</v>
      </c>
      <c r="J7" s="14">
        <f t="shared" si="8"/>
        <v>17504953.898248374</v>
      </c>
      <c r="K7" s="14">
        <f>Performance!C8</f>
        <v>18960145.250000004</v>
      </c>
      <c r="L7" s="14">
        <f t="shared" si="9"/>
        <v>1455191.3517516293</v>
      </c>
      <c r="M7" s="14">
        <f t="shared" si="10"/>
        <v>0</v>
      </c>
      <c r="N7" s="589">
        <f t="shared" si="4"/>
        <v>383666.08333333582</v>
      </c>
      <c r="O7" s="127">
        <f t="shared" si="5"/>
        <v>2.0653326170751451E-2</v>
      </c>
      <c r="P7" s="259">
        <f t="shared" si="2"/>
        <v>5177479.8676192742</v>
      </c>
      <c r="Q7" s="127">
        <f t="shared" si="6"/>
        <v>0.37565156839967839</v>
      </c>
      <c r="R7" s="16">
        <v>17504953.898248374</v>
      </c>
      <c r="T7" s="16"/>
      <c r="V7" s="562"/>
    </row>
    <row r="8" spans="1:22">
      <c r="A8" s="121" t="s">
        <v>53</v>
      </c>
      <c r="B8" s="122" t="s">
        <v>54</v>
      </c>
      <c r="C8" s="123">
        <v>7581843</v>
      </c>
      <c r="D8" s="123">
        <v>9079633.0874888618</v>
      </c>
      <c r="E8" s="124">
        <v>1691045.5874888618</v>
      </c>
      <c r="F8" s="124">
        <v>7388587.5</v>
      </c>
      <c r="G8" s="347">
        <f t="shared" si="3"/>
        <v>0</v>
      </c>
      <c r="H8" s="123">
        <f t="shared" si="7"/>
        <v>11368402.944206392</v>
      </c>
      <c r="I8" s="124">
        <f>'Base Tier Summary'!K8</f>
        <v>1959094.3608730584</v>
      </c>
      <c r="J8" s="124">
        <f t="shared" si="8"/>
        <v>8948059.457011262</v>
      </c>
      <c r="K8" s="124">
        <f>Performance!C9</f>
        <v>9409308.583333334</v>
      </c>
      <c r="L8" s="124">
        <f t="shared" si="9"/>
        <v>461249.126322072</v>
      </c>
      <c r="M8" s="124">
        <f t="shared" si="10"/>
        <v>0</v>
      </c>
      <c r="N8" s="588">
        <f t="shared" si="4"/>
        <v>2288769.8567175306</v>
      </c>
      <c r="O8" s="125">
        <f t="shared" si="5"/>
        <v>0.25207735099684869</v>
      </c>
      <c r="P8" s="347">
        <f t="shared" si="2"/>
        <v>3786559.9442063924</v>
      </c>
      <c r="Q8" s="125">
        <f t="shared" si="6"/>
        <v>0.49942473673042193</v>
      </c>
      <c r="R8" s="16">
        <v>8948059.457011262</v>
      </c>
      <c r="T8" s="16"/>
      <c r="V8" s="562"/>
    </row>
    <row r="9" spans="1:22">
      <c r="A9" s="126" t="s">
        <v>55</v>
      </c>
      <c r="B9" s="11" t="s">
        <v>56</v>
      </c>
      <c r="C9" s="14">
        <v>49194186.854119733</v>
      </c>
      <c r="D9" s="14">
        <v>56050458.333333328</v>
      </c>
      <c r="E9" s="14">
        <v>0</v>
      </c>
      <c r="F9" s="14">
        <v>56050458.333333328</v>
      </c>
      <c r="G9" s="259">
        <f t="shared" si="3"/>
        <v>0</v>
      </c>
      <c r="H9" s="14">
        <f t="shared" si="7"/>
        <v>56189923.985585988</v>
      </c>
      <c r="I9" s="14">
        <f>'Base Tier Summary'!K9</f>
        <v>0</v>
      </c>
      <c r="J9" s="14">
        <f t="shared" si="8"/>
        <v>56189923.985585988</v>
      </c>
      <c r="K9" s="14">
        <f>Performance!C10</f>
        <v>55908310.625</v>
      </c>
      <c r="L9" s="14">
        <f t="shared" si="9"/>
        <v>0</v>
      </c>
      <c r="M9" s="14">
        <f t="shared" si="10"/>
        <v>0</v>
      </c>
      <c r="N9" s="589">
        <f t="shared" si="4"/>
        <v>139465.6522526592</v>
      </c>
      <c r="O9" s="127">
        <f t="shared" si="5"/>
        <v>2.4882160895679721E-3</v>
      </c>
      <c r="P9" s="259">
        <f t="shared" si="2"/>
        <v>6995737.1314662546</v>
      </c>
      <c r="Q9" s="127">
        <f t="shared" si="6"/>
        <v>0.14220658128187766</v>
      </c>
      <c r="R9" s="16">
        <v>56189923.985585988</v>
      </c>
      <c r="T9" s="16"/>
      <c r="V9" s="562"/>
    </row>
    <row r="10" spans="1:22">
      <c r="A10" s="121" t="s">
        <v>57</v>
      </c>
      <c r="B10" s="122" t="s">
        <v>58</v>
      </c>
      <c r="C10" s="123">
        <v>25353967.931559265</v>
      </c>
      <c r="D10" s="123">
        <v>32758760.639684837</v>
      </c>
      <c r="E10" s="124">
        <v>1406168.9730181694</v>
      </c>
      <c r="F10" s="124">
        <v>31352591.666666668</v>
      </c>
      <c r="G10" s="347">
        <f t="shared" si="3"/>
        <v>0</v>
      </c>
      <c r="H10" s="123">
        <f t="shared" si="7"/>
        <v>31805538.10734361</v>
      </c>
      <c r="I10" s="124">
        <f>'Base Tier Summary'!K10</f>
        <v>542110.66567694396</v>
      </c>
      <c r="J10" s="124">
        <f t="shared" si="8"/>
        <v>29006228.727457721</v>
      </c>
      <c r="K10" s="124">
        <f>Performance!C11</f>
        <v>31263427.441666666</v>
      </c>
      <c r="L10" s="124">
        <f t="shared" si="9"/>
        <v>2257198.7142089456</v>
      </c>
      <c r="M10" s="124">
        <f t="shared" si="10"/>
        <v>0</v>
      </c>
      <c r="N10" s="588">
        <f t="shared" si="4"/>
        <v>-953222.53234122694</v>
      </c>
      <c r="O10" s="125">
        <f t="shared" si="5"/>
        <v>-2.9098247727554982E-2</v>
      </c>
      <c r="P10" s="347">
        <f t="shared" si="2"/>
        <v>6451570.1757843457</v>
      </c>
      <c r="Q10" s="125">
        <f t="shared" si="6"/>
        <v>0.25445998011829052</v>
      </c>
      <c r="R10" s="16">
        <v>29006228.727457721</v>
      </c>
      <c r="T10" s="16"/>
      <c r="V10" s="562"/>
    </row>
    <row r="11" spans="1:22">
      <c r="A11" s="126" t="s">
        <v>59</v>
      </c>
      <c r="B11" s="11" t="s">
        <v>60</v>
      </c>
      <c r="C11" s="14">
        <v>5234982</v>
      </c>
      <c r="D11" s="14">
        <v>6663283.333333333</v>
      </c>
      <c r="E11" s="14">
        <v>0</v>
      </c>
      <c r="F11" s="14">
        <v>6663283.333333333</v>
      </c>
      <c r="G11" s="259">
        <f t="shared" si="3"/>
        <v>0</v>
      </c>
      <c r="H11" s="14">
        <f t="shared" si="7"/>
        <v>7249615.6883346997</v>
      </c>
      <c r="I11" s="14">
        <f>'Base Tier Summary'!K11</f>
        <v>0</v>
      </c>
      <c r="J11" s="14">
        <f t="shared" si="8"/>
        <v>7249615.6883346997</v>
      </c>
      <c r="K11" s="14">
        <f>Performance!C12</f>
        <v>7190435.291666666</v>
      </c>
      <c r="L11" s="14">
        <f t="shared" si="9"/>
        <v>0</v>
      </c>
      <c r="M11" s="14">
        <f t="shared" si="10"/>
        <v>0</v>
      </c>
      <c r="N11" s="589">
        <f t="shared" si="4"/>
        <v>586332.3550013667</v>
      </c>
      <c r="O11" s="127">
        <f t="shared" si="5"/>
        <v>8.7994510464265624E-2</v>
      </c>
      <c r="P11" s="259">
        <f t="shared" si="2"/>
        <v>2014633.6883346997</v>
      </c>
      <c r="Q11" s="127">
        <f t="shared" si="6"/>
        <v>0.3848406142245952</v>
      </c>
      <c r="R11" s="16">
        <v>7249615.6883346997</v>
      </c>
      <c r="T11" s="16"/>
      <c r="V11" s="562"/>
    </row>
    <row r="12" spans="1:22">
      <c r="A12" s="121" t="s">
        <v>61</v>
      </c>
      <c r="B12" s="122" t="s">
        <v>62</v>
      </c>
      <c r="C12" s="123">
        <v>14525923.758439245</v>
      </c>
      <c r="D12" s="123">
        <v>15939954.166666666</v>
      </c>
      <c r="E12" s="124">
        <v>0</v>
      </c>
      <c r="F12" s="124">
        <v>15939954.166666666</v>
      </c>
      <c r="G12" s="347">
        <f t="shared" si="3"/>
        <v>0</v>
      </c>
      <c r="H12" s="123">
        <f t="shared" si="7"/>
        <v>15674975.438772941</v>
      </c>
      <c r="I12" s="124">
        <f>'Base Tier Summary'!K12</f>
        <v>0</v>
      </c>
      <c r="J12" s="124">
        <f t="shared" si="8"/>
        <v>15674975.438772941</v>
      </c>
      <c r="K12" s="124">
        <f>Performance!C13</f>
        <v>15636038.916666664</v>
      </c>
      <c r="L12" s="124">
        <f t="shared" si="9"/>
        <v>0</v>
      </c>
      <c r="M12" s="124">
        <f t="shared" si="10"/>
        <v>0</v>
      </c>
      <c r="N12" s="588">
        <f t="shared" si="4"/>
        <v>-264978.72789372504</v>
      </c>
      <c r="O12" s="125">
        <f t="shared" si="5"/>
        <v>-1.6623556449606586E-2</v>
      </c>
      <c r="P12" s="347">
        <f t="shared" si="2"/>
        <v>1149051.6803336963</v>
      </c>
      <c r="Q12" s="125">
        <f t="shared" si="6"/>
        <v>7.9103518608661452E-2</v>
      </c>
      <c r="R12" s="16">
        <v>15674975.438772941</v>
      </c>
      <c r="T12" s="16"/>
      <c r="V12" s="562"/>
    </row>
    <row r="13" spans="1:22">
      <c r="A13" s="126" t="s">
        <v>63</v>
      </c>
      <c r="B13" s="11" t="s">
        <v>64</v>
      </c>
      <c r="C13" s="14">
        <v>5840237.1770602399</v>
      </c>
      <c r="D13" s="14">
        <v>8910438.0687970631</v>
      </c>
      <c r="E13" s="14">
        <v>3161221.4021303952</v>
      </c>
      <c r="F13" s="14">
        <v>5749216.666666667</v>
      </c>
      <c r="G13" s="259">
        <f t="shared" si="3"/>
        <v>0</v>
      </c>
      <c r="H13" s="14">
        <f t="shared" si="7"/>
        <v>10138777.228738733</v>
      </c>
      <c r="I13" s="14">
        <f>'Base Tier Summary'!K13</f>
        <v>3739905.2201632597</v>
      </c>
      <c r="J13" s="14">
        <f t="shared" si="8"/>
        <v>6398872.008575472</v>
      </c>
      <c r="K13" s="14">
        <f>Performance!C14</f>
        <v>6160462.333333333</v>
      </c>
      <c r="L13" s="14">
        <f t="shared" si="9"/>
        <v>0</v>
      </c>
      <c r="M13" s="14">
        <f t="shared" si="10"/>
        <v>0</v>
      </c>
      <c r="N13" s="589">
        <f t="shared" si="4"/>
        <v>1228339.1599416696</v>
      </c>
      <c r="O13" s="127">
        <f t="shared" si="5"/>
        <v>0.13785395852119975</v>
      </c>
      <c r="P13" s="259">
        <f t="shared" si="2"/>
        <v>4298540.0516784927</v>
      </c>
      <c r="Q13" s="127">
        <f t="shared" si="6"/>
        <v>0.73602148703183645</v>
      </c>
      <c r="R13" s="16">
        <v>6398872.008575472</v>
      </c>
      <c r="T13" s="16"/>
      <c r="V13" s="562"/>
    </row>
    <row r="14" spans="1:22">
      <c r="A14" s="121" t="s">
        <v>65</v>
      </c>
      <c r="B14" s="122" t="s">
        <v>66</v>
      </c>
      <c r="C14" s="123">
        <v>3384271.3485569302</v>
      </c>
      <c r="D14" s="123">
        <v>6069478.4848827291</v>
      </c>
      <c r="E14" s="124">
        <v>3059103.4848827287</v>
      </c>
      <c r="F14" s="124">
        <v>3010375</v>
      </c>
      <c r="G14" s="347">
        <f t="shared" si="3"/>
        <v>0</v>
      </c>
      <c r="H14" s="123">
        <f t="shared" si="7"/>
        <v>7061644.8393201828</v>
      </c>
      <c r="I14" s="124">
        <f>'Base Tier Summary'!K14</f>
        <v>3754900.7904526396</v>
      </c>
      <c r="J14" s="124">
        <f t="shared" si="8"/>
        <v>3306744.0488675432</v>
      </c>
      <c r="K14" s="124">
        <f>Performance!C15</f>
        <v>3111721.4166666665</v>
      </c>
      <c r="L14" s="124">
        <f t="shared" si="9"/>
        <v>0</v>
      </c>
      <c r="M14" s="124">
        <f t="shared" si="10"/>
        <v>0</v>
      </c>
      <c r="N14" s="588">
        <f t="shared" si="4"/>
        <v>992166.35443745367</v>
      </c>
      <c r="O14" s="125">
        <f t="shared" si="5"/>
        <v>0.16346813929872983</v>
      </c>
      <c r="P14" s="347">
        <f t="shared" si="2"/>
        <v>3677373.4907632526</v>
      </c>
      <c r="Q14" s="125">
        <f t="shared" si="6"/>
        <v>1.0866071635571724</v>
      </c>
      <c r="R14" s="16">
        <v>3306744.0488675432</v>
      </c>
      <c r="T14" s="16"/>
      <c r="V14" s="562"/>
    </row>
    <row r="15" spans="1:22">
      <c r="A15" s="126" t="s">
        <v>67</v>
      </c>
      <c r="B15" s="11" t="s">
        <v>68</v>
      </c>
      <c r="C15" s="14">
        <v>6696907.2397761904</v>
      </c>
      <c r="D15" s="14">
        <v>10988947.317436863</v>
      </c>
      <c r="E15" s="14">
        <v>3717618.1507701948</v>
      </c>
      <c r="F15" s="14">
        <v>7271329.1666666679</v>
      </c>
      <c r="G15" s="259">
        <f t="shared" si="3"/>
        <v>0</v>
      </c>
      <c r="H15" s="14">
        <f t="shared" si="7"/>
        <v>12147852.396824505</v>
      </c>
      <c r="I15" s="14">
        <f>'Base Tier Summary'!K15</f>
        <v>4359390.0384911736</v>
      </c>
      <c r="J15" s="14">
        <f t="shared" si="8"/>
        <v>7714274.1770534012</v>
      </c>
      <c r="K15" s="14">
        <f>Performance!C16</f>
        <v>7788462.3583333325</v>
      </c>
      <c r="L15" s="14">
        <f t="shared" si="9"/>
        <v>74188.181279931217</v>
      </c>
      <c r="M15" s="14">
        <f t="shared" si="10"/>
        <v>0</v>
      </c>
      <c r="N15" s="589">
        <f t="shared" si="4"/>
        <v>1158905.0793876424</v>
      </c>
      <c r="O15" s="127">
        <f t="shared" si="5"/>
        <v>0.10546097327709761</v>
      </c>
      <c r="P15" s="259">
        <f t="shared" si="2"/>
        <v>5450945.1570483148</v>
      </c>
      <c r="Q15" s="127">
        <f t="shared" si="6"/>
        <v>0.81394962807197024</v>
      </c>
      <c r="R15" s="16">
        <v>7714274.1770534012</v>
      </c>
      <c r="T15" s="16"/>
      <c r="V15" s="562"/>
    </row>
    <row r="16" spans="1:22">
      <c r="A16" s="121" t="s">
        <v>69</v>
      </c>
      <c r="B16" s="122" t="s">
        <v>70</v>
      </c>
      <c r="C16" s="123">
        <v>6649121.5415419722</v>
      </c>
      <c r="D16" s="123">
        <v>7738495.833333333</v>
      </c>
      <c r="E16" s="124">
        <v>0</v>
      </c>
      <c r="F16" s="124">
        <v>7738495.833333333</v>
      </c>
      <c r="G16" s="347">
        <f t="shared" si="3"/>
        <v>0</v>
      </c>
      <c r="H16" s="123">
        <f t="shared" si="7"/>
        <v>8158518.333333333</v>
      </c>
      <c r="I16" s="124">
        <f>'Base Tier Summary'!K16</f>
        <v>0</v>
      </c>
      <c r="J16" s="124">
        <f t="shared" si="8"/>
        <v>7361238.5897965385</v>
      </c>
      <c r="K16" s="124">
        <f>Performance!C17</f>
        <v>8158518.333333333</v>
      </c>
      <c r="L16" s="124">
        <f t="shared" si="9"/>
        <v>797279.74353679456</v>
      </c>
      <c r="M16" s="124">
        <f t="shared" si="10"/>
        <v>0</v>
      </c>
      <c r="N16" s="588">
        <f t="shared" si="4"/>
        <v>420022.5</v>
      </c>
      <c r="O16" s="125">
        <f t="shared" si="5"/>
        <v>5.4277020889610873E-2</v>
      </c>
      <c r="P16" s="347">
        <f t="shared" si="2"/>
        <v>1509396.7917913608</v>
      </c>
      <c r="Q16" s="125">
        <f t="shared" si="6"/>
        <v>0.22700694856621953</v>
      </c>
      <c r="R16" s="16">
        <v>7361238.5897965385</v>
      </c>
      <c r="T16" s="16"/>
      <c r="V16" s="562"/>
    </row>
    <row r="17" spans="1:22">
      <c r="A17" s="126" t="s">
        <v>71</v>
      </c>
      <c r="B17" s="11" t="s">
        <v>72</v>
      </c>
      <c r="C17" s="14">
        <v>44609466.212789342</v>
      </c>
      <c r="D17" s="14">
        <v>51540137.5</v>
      </c>
      <c r="E17" s="14">
        <v>0</v>
      </c>
      <c r="F17" s="14">
        <v>51540137.5</v>
      </c>
      <c r="G17" s="259">
        <f t="shared" si="3"/>
        <v>0</v>
      </c>
      <c r="H17" s="14">
        <f t="shared" si="7"/>
        <v>62393853.854732826</v>
      </c>
      <c r="I17" s="14">
        <f>'Base Tier Summary'!K17</f>
        <v>0</v>
      </c>
      <c r="J17" s="14">
        <f t="shared" si="8"/>
        <v>62393853.854732826</v>
      </c>
      <c r="K17" s="14">
        <f>Performance!C18</f>
        <v>61233631.416666664</v>
      </c>
      <c r="L17" s="14">
        <f t="shared" si="9"/>
        <v>0</v>
      </c>
      <c r="M17" s="14">
        <f t="shared" si="10"/>
        <v>0</v>
      </c>
      <c r="N17" s="589">
        <f t="shared" si="4"/>
        <v>10853716.354732826</v>
      </c>
      <c r="O17" s="127">
        <f t="shared" si="5"/>
        <v>0.21058764840766725</v>
      </c>
      <c r="P17" s="259">
        <f t="shared" si="2"/>
        <v>17784387.641943485</v>
      </c>
      <c r="Q17" s="127">
        <f t="shared" si="6"/>
        <v>0.3986684699859685</v>
      </c>
      <c r="R17" s="16">
        <v>62393853.854732826</v>
      </c>
      <c r="T17" s="16"/>
      <c r="V17" s="562"/>
    </row>
    <row r="18" spans="1:22">
      <c r="A18" s="121" t="s">
        <v>73</v>
      </c>
      <c r="B18" s="122" t="s">
        <v>74</v>
      </c>
      <c r="C18" s="123">
        <v>91194681.448914796</v>
      </c>
      <c r="D18" s="123">
        <v>96999737.5</v>
      </c>
      <c r="E18" s="124">
        <v>0</v>
      </c>
      <c r="F18" s="124">
        <v>96999737.5</v>
      </c>
      <c r="G18" s="347">
        <f t="shared" si="3"/>
        <v>0</v>
      </c>
      <c r="H18" s="123">
        <f t="shared" si="7"/>
        <v>106760171.75</v>
      </c>
      <c r="I18" s="124">
        <f>'Base Tier Summary'!K18</f>
        <v>0</v>
      </c>
      <c r="J18" s="124">
        <f t="shared" si="8"/>
        <v>92178173.98666659</v>
      </c>
      <c r="K18" s="124">
        <f>Performance!C19</f>
        <v>106760171.75</v>
      </c>
      <c r="L18" s="124">
        <f t="shared" si="9"/>
        <v>14581997.76333341</v>
      </c>
      <c r="M18" s="124">
        <f t="shared" si="10"/>
        <v>0</v>
      </c>
      <c r="N18" s="588">
        <f t="shared" si="4"/>
        <v>9760434.25</v>
      </c>
      <c r="O18" s="125">
        <f t="shared" si="5"/>
        <v>0.10062330581049253</v>
      </c>
      <c r="P18" s="347">
        <f t="shared" si="2"/>
        <v>15565490.301085204</v>
      </c>
      <c r="Q18" s="125">
        <f t="shared" si="6"/>
        <v>0.17068418962354334</v>
      </c>
      <c r="R18" s="16">
        <v>92178173.98666659</v>
      </c>
      <c r="T18" s="16"/>
      <c r="V18" s="562"/>
    </row>
    <row r="19" spans="1:22">
      <c r="A19" s="126" t="s">
        <v>75</v>
      </c>
      <c r="B19" s="11" t="s">
        <v>76</v>
      </c>
      <c r="C19" s="14">
        <v>17359106.766019225</v>
      </c>
      <c r="D19" s="14">
        <v>19508145.833333332</v>
      </c>
      <c r="E19" s="14">
        <v>0</v>
      </c>
      <c r="F19" s="14">
        <v>19508145.833333332</v>
      </c>
      <c r="G19" s="259">
        <f t="shared" si="3"/>
        <v>0</v>
      </c>
      <c r="H19" s="14">
        <f t="shared" si="7"/>
        <v>19798271.458333332</v>
      </c>
      <c r="I19" s="14">
        <f>'Base Tier Summary'!K19</f>
        <v>0</v>
      </c>
      <c r="J19" s="14">
        <f t="shared" si="8"/>
        <v>19305567.502198987</v>
      </c>
      <c r="K19" s="14">
        <f>Performance!C20</f>
        <v>19798271.458333332</v>
      </c>
      <c r="L19" s="14">
        <f t="shared" si="9"/>
        <v>492703.95613434538</v>
      </c>
      <c r="M19" s="14">
        <f t="shared" si="10"/>
        <v>0</v>
      </c>
      <c r="N19" s="589">
        <f t="shared" si="4"/>
        <v>290125.625</v>
      </c>
      <c r="O19" s="127">
        <f t="shared" si="5"/>
        <v>1.4872024613649641E-2</v>
      </c>
      <c r="P19" s="259">
        <f t="shared" si="2"/>
        <v>2439164.692314107</v>
      </c>
      <c r="Q19" s="127">
        <f t="shared" si="6"/>
        <v>0.14051210843917483</v>
      </c>
      <c r="R19" s="16">
        <v>19305567.502198987</v>
      </c>
      <c r="T19" s="16"/>
      <c r="V19" s="562"/>
    </row>
    <row r="20" spans="1:22">
      <c r="A20" s="121" t="s">
        <v>77</v>
      </c>
      <c r="B20" s="122" t="s">
        <v>78</v>
      </c>
      <c r="C20" s="123">
        <v>31545292.064519007</v>
      </c>
      <c r="D20" s="123">
        <v>38675854.166666672</v>
      </c>
      <c r="E20" s="124">
        <v>0</v>
      </c>
      <c r="F20" s="124">
        <v>38675854.166666672</v>
      </c>
      <c r="G20" s="347">
        <f t="shared" si="3"/>
        <v>0</v>
      </c>
      <c r="H20" s="123">
        <f t="shared" si="7"/>
        <v>44126251.683333337</v>
      </c>
      <c r="I20" s="124">
        <f>'Base Tier Summary'!K20</f>
        <v>0</v>
      </c>
      <c r="J20" s="124">
        <f t="shared" si="8"/>
        <v>38687318.214774922</v>
      </c>
      <c r="K20" s="124">
        <f>Performance!C21</f>
        <v>44126251.683333337</v>
      </c>
      <c r="L20" s="124">
        <f t="shared" si="9"/>
        <v>5438933.4685584158</v>
      </c>
      <c r="M20" s="124">
        <f t="shared" si="10"/>
        <v>0</v>
      </c>
      <c r="N20" s="588">
        <f t="shared" si="4"/>
        <v>5450397.5166666657</v>
      </c>
      <c r="O20" s="125">
        <f t="shared" si="5"/>
        <v>0.14092507157512676</v>
      </c>
      <c r="P20" s="347">
        <f t="shared" si="2"/>
        <v>12580959.618814331</v>
      </c>
      <c r="Q20" s="125">
        <f t="shared" si="6"/>
        <v>0.39882209976318256</v>
      </c>
      <c r="R20" s="16">
        <v>38687318.214774922</v>
      </c>
      <c r="T20" s="16"/>
      <c r="V20" s="562"/>
    </row>
    <row r="21" spans="1:22">
      <c r="A21" s="126" t="s">
        <v>79</v>
      </c>
      <c r="B21" s="11" t="s">
        <v>80</v>
      </c>
      <c r="C21" s="14">
        <v>2887422.5036856956</v>
      </c>
      <c r="D21" s="14">
        <v>5799196.6005797721</v>
      </c>
      <c r="E21" s="14">
        <v>2998896.6005797721</v>
      </c>
      <c r="F21" s="14">
        <v>2800300</v>
      </c>
      <c r="G21" s="259">
        <f t="shared" si="3"/>
        <v>0</v>
      </c>
      <c r="H21" s="14">
        <f t="shared" si="7"/>
        <v>7556165.3887708001</v>
      </c>
      <c r="I21" s="14">
        <f>'Base Tier Summary'!K21</f>
        <v>3598953.3137707999</v>
      </c>
      <c r="J21" s="14">
        <f t="shared" si="8"/>
        <v>3838925.1053744098</v>
      </c>
      <c r="K21" s="14">
        <f>Performance!C22</f>
        <v>3957212.0750000002</v>
      </c>
      <c r="L21" s="14">
        <f t="shared" si="9"/>
        <v>118286.96962559037</v>
      </c>
      <c r="M21" s="14">
        <f t="shared" si="10"/>
        <v>0</v>
      </c>
      <c r="N21" s="589">
        <f t="shared" si="4"/>
        <v>1756968.7881910279</v>
      </c>
      <c r="O21" s="127">
        <f t="shared" si="5"/>
        <v>0.30296761934495819</v>
      </c>
      <c r="P21" s="259">
        <f t="shared" si="2"/>
        <v>4668742.885085104</v>
      </c>
      <c r="Q21" s="127">
        <f t="shared" si="6"/>
        <v>1.6169240487409149</v>
      </c>
      <c r="R21" s="16">
        <v>3838925.1053744098</v>
      </c>
      <c r="T21" s="16"/>
      <c r="V21" s="562"/>
    </row>
    <row r="22" spans="1:22">
      <c r="A22" s="121" t="s">
        <v>81</v>
      </c>
      <c r="B22" s="122" t="s">
        <v>82</v>
      </c>
      <c r="C22" s="123">
        <v>4799135.7867453862</v>
      </c>
      <c r="D22" s="123">
        <v>4871133.333333333</v>
      </c>
      <c r="E22" s="124">
        <v>0</v>
      </c>
      <c r="F22" s="124">
        <v>4871133.333333333</v>
      </c>
      <c r="G22" s="347">
        <f t="shared" si="3"/>
        <v>0</v>
      </c>
      <c r="H22" s="123">
        <f t="shared" si="7"/>
        <v>5249500.2</v>
      </c>
      <c r="I22" s="124">
        <f>'Base Tier Summary'!K22</f>
        <v>0</v>
      </c>
      <c r="J22" s="124">
        <f t="shared" si="8"/>
        <v>5186192.9678680133</v>
      </c>
      <c r="K22" s="124">
        <f>Performance!C23</f>
        <v>5249500.2</v>
      </c>
      <c r="L22" s="124">
        <f t="shared" si="9"/>
        <v>63307.232131986879</v>
      </c>
      <c r="M22" s="124">
        <f t="shared" si="10"/>
        <v>0</v>
      </c>
      <c r="N22" s="588">
        <f t="shared" si="4"/>
        <v>378366.86666666716</v>
      </c>
      <c r="O22" s="125">
        <f t="shared" si="5"/>
        <v>7.7675325386289407E-2</v>
      </c>
      <c r="P22" s="347">
        <f t="shared" si="2"/>
        <v>450364.41325461399</v>
      </c>
      <c r="Q22" s="125">
        <f t="shared" si="6"/>
        <v>9.3842815304052085E-2</v>
      </c>
      <c r="R22" s="16">
        <v>5186192.9678680133</v>
      </c>
      <c r="T22" s="16"/>
      <c r="V22" s="562"/>
    </row>
    <row r="23" spans="1:22">
      <c r="A23" s="126" t="s">
        <v>83</v>
      </c>
      <c r="B23" s="11" t="s">
        <v>84</v>
      </c>
      <c r="C23" s="14">
        <v>6731907.5305243256</v>
      </c>
      <c r="D23" s="14">
        <v>7834337.5</v>
      </c>
      <c r="E23" s="14">
        <v>0</v>
      </c>
      <c r="F23" s="14">
        <v>7834337.5</v>
      </c>
      <c r="G23" s="259">
        <f t="shared" si="3"/>
        <v>0</v>
      </c>
      <c r="H23" s="14">
        <f t="shared" si="7"/>
        <v>9437443.1333333347</v>
      </c>
      <c r="I23" s="14">
        <f>'Base Tier Summary'!K23</f>
        <v>0</v>
      </c>
      <c r="J23" s="14">
        <f t="shared" si="8"/>
        <v>8059504.5637122886</v>
      </c>
      <c r="K23" s="14">
        <f>Performance!C24</f>
        <v>9437443.1333333347</v>
      </c>
      <c r="L23" s="14">
        <f t="shared" si="9"/>
        <v>1377938.5696210461</v>
      </c>
      <c r="M23" s="14">
        <f t="shared" si="10"/>
        <v>0</v>
      </c>
      <c r="N23" s="589">
        <f t="shared" si="4"/>
        <v>1603105.6333333347</v>
      </c>
      <c r="O23" s="127">
        <f t="shared" si="5"/>
        <v>0.20462555172448654</v>
      </c>
      <c r="P23" s="259">
        <f t="shared" si="2"/>
        <v>2705535.6028090091</v>
      </c>
      <c r="Q23" s="127">
        <f t="shared" si="6"/>
        <v>0.40189732115917581</v>
      </c>
      <c r="R23" s="16">
        <v>8059504.5637122886</v>
      </c>
      <c r="T23" s="16"/>
      <c r="V23" s="562"/>
    </row>
    <row r="24" spans="1:22">
      <c r="A24" s="121" t="s">
        <v>85</v>
      </c>
      <c r="B24" s="122" t="s">
        <v>86</v>
      </c>
      <c r="C24" s="123">
        <v>6524578.8494175039</v>
      </c>
      <c r="D24" s="123">
        <v>10001749.638376642</v>
      </c>
      <c r="E24" s="124">
        <v>3167199.6383766411</v>
      </c>
      <c r="F24" s="124">
        <v>6834550</v>
      </c>
      <c r="G24" s="347">
        <f t="shared" si="3"/>
        <v>0</v>
      </c>
      <c r="H24" s="123">
        <f t="shared" si="7"/>
        <v>11142182.116637742</v>
      </c>
      <c r="I24" s="124">
        <f>'Base Tier Summary'!K24</f>
        <v>3126566.9833044084</v>
      </c>
      <c r="J24" s="124">
        <f t="shared" si="8"/>
        <v>5958718.7376942383</v>
      </c>
      <c r="K24" s="124">
        <f>Performance!C25</f>
        <v>8015615.1333333338</v>
      </c>
      <c r="L24" s="124">
        <f t="shared" si="9"/>
        <v>2056896.3956390955</v>
      </c>
      <c r="M24" s="124">
        <f t="shared" si="10"/>
        <v>0</v>
      </c>
      <c r="N24" s="588">
        <f t="shared" si="4"/>
        <v>1140432.4782611001</v>
      </c>
      <c r="O24" s="125">
        <f t="shared" si="5"/>
        <v>0.11402329787233115</v>
      </c>
      <c r="P24" s="347">
        <f t="shared" si="2"/>
        <v>4617603.2672202382</v>
      </c>
      <c r="Q24" s="125">
        <f t="shared" si="6"/>
        <v>0.70772434110938587</v>
      </c>
      <c r="R24" s="16">
        <v>5958718.7376942383</v>
      </c>
      <c r="T24" s="16"/>
      <c r="V24" s="562"/>
    </row>
    <row r="25" spans="1:22">
      <c r="A25" s="126" t="s">
        <v>87</v>
      </c>
      <c r="B25" s="11" t="s">
        <v>88</v>
      </c>
      <c r="C25" s="14">
        <v>62399718.318812795</v>
      </c>
      <c r="D25" s="14">
        <v>62670854.166666664</v>
      </c>
      <c r="E25" s="14">
        <v>0</v>
      </c>
      <c r="F25" s="14">
        <v>62670854.166666664</v>
      </c>
      <c r="G25" s="259">
        <f t="shared" si="3"/>
        <v>0</v>
      </c>
      <c r="H25" s="14">
        <f t="shared" si="7"/>
        <v>69590267.791666672</v>
      </c>
      <c r="I25" s="14">
        <f>'Base Tier Summary'!K25</f>
        <v>0</v>
      </c>
      <c r="J25" s="14">
        <f t="shared" si="8"/>
        <v>62888258.205742784</v>
      </c>
      <c r="K25" s="14">
        <f>Performance!C26</f>
        <v>69590267.791666672</v>
      </c>
      <c r="L25" s="14">
        <f t="shared" si="9"/>
        <v>6702009.5859238878</v>
      </c>
      <c r="M25" s="14">
        <f t="shared" si="10"/>
        <v>0</v>
      </c>
      <c r="N25" s="589">
        <f t="shared" si="4"/>
        <v>6919413.6250000075</v>
      </c>
      <c r="O25" s="127">
        <f t="shared" si="5"/>
        <v>0.11040879715152026</v>
      </c>
      <c r="P25" s="259">
        <f t="shared" si="2"/>
        <v>7190549.4728538767</v>
      </c>
      <c r="Q25" s="127">
        <f t="shared" si="6"/>
        <v>0.115233684807933</v>
      </c>
      <c r="R25" s="16">
        <v>62888258.205742784</v>
      </c>
      <c r="T25" s="16"/>
      <c r="V25" s="562"/>
    </row>
    <row r="26" spans="1:22">
      <c r="A26" s="121" t="s">
        <v>89</v>
      </c>
      <c r="B26" s="122" t="s">
        <v>90</v>
      </c>
      <c r="C26" s="123">
        <v>6177457.6996267</v>
      </c>
      <c r="D26" s="123">
        <v>7816784.0035914723</v>
      </c>
      <c r="E26" s="124">
        <v>1827446.5035914723</v>
      </c>
      <c r="F26" s="124">
        <v>5989337.5</v>
      </c>
      <c r="G26" s="347">
        <f t="shared" si="3"/>
        <v>0</v>
      </c>
      <c r="H26" s="123">
        <f t="shared" si="7"/>
        <v>8042943.6464322424</v>
      </c>
      <c r="I26" s="124">
        <f>'Base Tier Summary'!K26</f>
        <v>354784.28809890896</v>
      </c>
      <c r="J26" s="124">
        <f t="shared" si="8"/>
        <v>6730384.7688181959</v>
      </c>
      <c r="K26" s="124">
        <f>Performance!C27</f>
        <v>7688159.3583333334</v>
      </c>
      <c r="L26" s="124">
        <f t="shared" si="9"/>
        <v>957774.58951513749</v>
      </c>
      <c r="M26" s="124">
        <f t="shared" si="10"/>
        <v>0</v>
      </c>
      <c r="N26" s="588">
        <f t="shared" si="4"/>
        <v>226159.64284077007</v>
      </c>
      <c r="O26" s="125">
        <f t="shared" si="5"/>
        <v>2.8932569038220775E-2</v>
      </c>
      <c r="P26" s="347">
        <f t="shared" si="2"/>
        <v>1865485.9468055423</v>
      </c>
      <c r="Q26" s="125">
        <f t="shared" si="6"/>
        <v>0.30198279575726961</v>
      </c>
      <c r="R26" s="16">
        <v>6730384.7688181959</v>
      </c>
      <c r="T26" s="16"/>
      <c r="V26" s="562"/>
    </row>
    <row r="27" spans="1:22">
      <c r="A27" s="126" t="s">
        <v>91</v>
      </c>
      <c r="B27" s="11" t="s">
        <v>92</v>
      </c>
      <c r="C27" s="14">
        <v>9654902.5268135853</v>
      </c>
      <c r="D27" s="14">
        <v>13778729.961423332</v>
      </c>
      <c r="E27" s="14">
        <v>3565646.6280899998</v>
      </c>
      <c r="F27" s="14">
        <v>10213083.333333332</v>
      </c>
      <c r="G27" s="259">
        <f t="shared" si="3"/>
        <v>0</v>
      </c>
      <c r="H27" s="14">
        <f t="shared" si="7"/>
        <v>15520111.663695777</v>
      </c>
      <c r="I27" s="14">
        <f>'Base Tier Summary'!K27</f>
        <v>4196979.3303624429</v>
      </c>
      <c r="J27" s="14">
        <f t="shared" si="8"/>
        <v>10074120.39007419</v>
      </c>
      <c r="K27" s="14">
        <f>Performance!C28</f>
        <v>11323132.333333334</v>
      </c>
      <c r="L27" s="14">
        <f t="shared" si="9"/>
        <v>1249011.9432591442</v>
      </c>
      <c r="M27" s="14">
        <f t="shared" si="10"/>
        <v>0</v>
      </c>
      <c r="N27" s="589">
        <f t="shared" si="4"/>
        <v>1741381.702272445</v>
      </c>
      <c r="O27" s="127">
        <f t="shared" si="5"/>
        <v>0.12638187315868998</v>
      </c>
      <c r="P27" s="259">
        <f t="shared" si="2"/>
        <v>5865209.1368821915</v>
      </c>
      <c r="Q27" s="127">
        <f t="shared" si="6"/>
        <v>0.60748506995211382</v>
      </c>
      <c r="R27" s="16">
        <v>10074120.39007419</v>
      </c>
      <c r="T27" s="16"/>
      <c r="V27" s="562"/>
    </row>
    <row r="28" spans="1:22">
      <c r="A28" s="121" t="s">
        <v>93</v>
      </c>
      <c r="B28" s="122" t="s">
        <v>94</v>
      </c>
      <c r="C28" s="123">
        <v>11248896.616142917</v>
      </c>
      <c r="D28" s="123">
        <v>19095033.333333336</v>
      </c>
      <c r="E28" s="124">
        <v>0</v>
      </c>
      <c r="F28" s="124">
        <v>19095033.333333336</v>
      </c>
      <c r="G28" s="347">
        <f t="shared" si="3"/>
        <v>0</v>
      </c>
      <c r="H28" s="123">
        <f t="shared" si="7"/>
        <v>23063815.866666663</v>
      </c>
      <c r="I28" s="124">
        <f>'Base Tier Summary'!K28</f>
        <v>0</v>
      </c>
      <c r="J28" s="124">
        <f t="shared" si="8"/>
        <v>22279516.102401063</v>
      </c>
      <c r="K28" s="124">
        <f>Performance!C29</f>
        <v>23063815.866666663</v>
      </c>
      <c r="L28" s="124">
        <f t="shared" si="9"/>
        <v>784299.76426560059</v>
      </c>
      <c r="M28" s="124">
        <f t="shared" si="10"/>
        <v>0</v>
      </c>
      <c r="N28" s="588">
        <f t="shared" si="4"/>
        <v>3968782.5333333276</v>
      </c>
      <c r="O28" s="125">
        <f t="shared" si="5"/>
        <v>0.20784370804973687</v>
      </c>
      <c r="P28" s="347">
        <f t="shared" si="2"/>
        <v>11814919.250523746</v>
      </c>
      <c r="Q28" s="125">
        <f t="shared" si="6"/>
        <v>1.0503180581790172</v>
      </c>
      <c r="R28" s="16">
        <v>22279516.102401063</v>
      </c>
      <c r="T28" s="16"/>
      <c r="V28" s="562"/>
    </row>
    <row r="29" spans="1:22">
      <c r="A29" s="126" t="s">
        <v>95</v>
      </c>
      <c r="B29" s="11" t="s">
        <v>96</v>
      </c>
      <c r="C29" s="14">
        <v>10510560.489675822</v>
      </c>
      <c r="D29" s="14">
        <v>20169020.833333336</v>
      </c>
      <c r="E29" s="14">
        <v>0</v>
      </c>
      <c r="F29" s="14">
        <v>20169020.833333336</v>
      </c>
      <c r="G29" s="259">
        <f t="shared" si="3"/>
        <v>0</v>
      </c>
      <c r="H29" s="14">
        <f t="shared" si="7"/>
        <v>21830635.306975208</v>
      </c>
      <c r="I29" s="14">
        <f>'Base Tier Summary'!K29</f>
        <v>0</v>
      </c>
      <c r="J29" s="14">
        <f t="shared" si="8"/>
        <v>21830635.306975208</v>
      </c>
      <c r="K29" s="14">
        <f>Performance!C30</f>
        <v>21493889.133333333</v>
      </c>
      <c r="L29" s="14">
        <f t="shared" si="9"/>
        <v>0</v>
      </c>
      <c r="M29" s="14">
        <f t="shared" si="10"/>
        <v>0</v>
      </c>
      <c r="N29" s="589">
        <f t="shared" si="4"/>
        <v>1661614.4736418724</v>
      </c>
      <c r="O29" s="127">
        <f t="shared" si="5"/>
        <v>8.2384488933430158E-2</v>
      </c>
      <c r="P29" s="259">
        <f t="shared" si="2"/>
        <v>11320074.817299386</v>
      </c>
      <c r="Q29" s="127">
        <f t="shared" si="6"/>
        <v>1.077019139789807</v>
      </c>
      <c r="R29" s="16">
        <v>21830635.306975208</v>
      </c>
      <c r="T29" s="16"/>
      <c r="V29" s="562"/>
    </row>
    <row r="30" spans="1:22">
      <c r="A30" s="121" t="s">
        <v>97</v>
      </c>
      <c r="B30" s="122" t="s">
        <v>98</v>
      </c>
      <c r="C30" s="123">
        <v>82949101.974943087</v>
      </c>
      <c r="D30" s="123">
        <v>97794245.833333343</v>
      </c>
      <c r="E30" s="124">
        <v>0</v>
      </c>
      <c r="F30" s="124">
        <v>97794245.833333343</v>
      </c>
      <c r="G30" s="347">
        <f t="shared" si="3"/>
        <v>0</v>
      </c>
      <c r="H30" s="123">
        <f t="shared" si="7"/>
        <v>113769464.1862307</v>
      </c>
      <c r="I30" s="124">
        <f>'Base Tier Summary'!K30</f>
        <v>0</v>
      </c>
      <c r="J30" s="124">
        <f t="shared" si="8"/>
        <v>113769464.1862307</v>
      </c>
      <c r="K30" s="124">
        <f>Performance!C31</f>
        <v>112028783.70833336</v>
      </c>
      <c r="L30" s="124">
        <f t="shared" si="9"/>
        <v>0</v>
      </c>
      <c r="M30" s="124">
        <f t="shared" si="10"/>
        <v>0</v>
      </c>
      <c r="N30" s="588">
        <f t="shared" si="4"/>
        <v>15975218.352897361</v>
      </c>
      <c r="O30" s="125">
        <f t="shared" si="5"/>
        <v>0.16335540211765895</v>
      </c>
      <c r="P30" s="347">
        <f t="shared" si="2"/>
        <v>30820362.211287618</v>
      </c>
      <c r="Q30" s="125">
        <f t="shared" si="6"/>
        <v>0.37155751512050972</v>
      </c>
      <c r="R30" s="16">
        <v>113769464.1862307</v>
      </c>
      <c r="T30" s="16"/>
      <c r="V30" s="562"/>
    </row>
    <row r="31" spans="1:22">
      <c r="A31" s="126" t="s">
        <v>99</v>
      </c>
      <c r="B31" s="11" t="s">
        <v>100</v>
      </c>
      <c r="C31" s="14">
        <v>11913319.473135933</v>
      </c>
      <c r="D31" s="14">
        <v>13526366.666666664</v>
      </c>
      <c r="E31" s="14">
        <v>0</v>
      </c>
      <c r="F31" s="14">
        <v>13526366.666666664</v>
      </c>
      <c r="G31" s="259">
        <f t="shared" si="3"/>
        <v>0</v>
      </c>
      <c r="H31" s="14">
        <f t="shared" si="7"/>
        <v>13862640.958333332</v>
      </c>
      <c r="I31" s="14">
        <f>'Base Tier Summary'!K31</f>
        <v>0</v>
      </c>
      <c r="J31" s="14">
        <f t="shared" si="8"/>
        <v>12205652.75690737</v>
      </c>
      <c r="K31" s="14">
        <f>Performance!C32</f>
        <v>13862640.958333332</v>
      </c>
      <c r="L31" s="14">
        <f t="shared" si="9"/>
        <v>1656988.2014259622</v>
      </c>
      <c r="M31" s="14">
        <f t="shared" si="10"/>
        <v>0</v>
      </c>
      <c r="N31" s="589">
        <f t="shared" si="4"/>
        <v>336274.29166666791</v>
      </c>
      <c r="O31" s="127">
        <f t="shared" si="5"/>
        <v>2.4860651788728778E-2</v>
      </c>
      <c r="P31" s="259">
        <f t="shared" si="2"/>
        <v>1949321.4851973988</v>
      </c>
      <c r="Q31" s="127">
        <f t="shared" si="6"/>
        <v>0.16362538498132634</v>
      </c>
      <c r="R31" s="16">
        <v>12205652.75690737</v>
      </c>
      <c r="T31" s="16"/>
      <c r="V31" s="562"/>
    </row>
    <row r="32" spans="1:22">
      <c r="A32" s="121" t="s">
        <v>101</v>
      </c>
      <c r="B32" s="122" t="s">
        <v>102</v>
      </c>
      <c r="C32" s="123">
        <v>7089473</v>
      </c>
      <c r="D32" s="123">
        <v>8304945.833333334</v>
      </c>
      <c r="E32" s="124">
        <v>0</v>
      </c>
      <c r="F32" s="124">
        <v>8304945.833333334</v>
      </c>
      <c r="G32" s="347">
        <f t="shared" si="3"/>
        <v>0</v>
      </c>
      <c r="H32" s="123">
        <f t="shared" si="7"/>
        <v>10645823.299031023</v>
      </c>
      <c r="I32" s="124">
        <f>'Base Tier Summary'!K32</f>
        <v>0</v>
      </c>
      <c r="J32" s="124">
        <f t="shared" si="8"/>
        <v>10645823.299031023</v>
      </c>
      <c r="K32" s="124">
        <f>Performance!C33</f>
        <v>10159129.333333334</v>
      </c>
      <c r="L32" s="124">
        <f t="shared" si="9"/>
        <v>0</v>
      </c>
      <c r="M32" s="124">
        <f t="shared" si="10"/>
        <v>0</v>
      </c>
      <c r="N32" s="588">
        <f t="shared" si="4"/>
        <v>2340877.465697689</v>
      </c>
      <c r="O32" s="125">
        <f t="shared" si="5"/>
        <v>0.28186547060935341</v>
      </c>
      <c r="P32" s="347">
        <f t="shared" si="2"/>
        <v>3556350.2990310229</v>
      </c>
      <c r="Q32" s="125">
        <f t="shared" si="6"/>
        <v>0.50163817522558063</v>
      </c>
      <c r="R32" s="16">
        <v>10645823.299031023</v>
      </c>
      <c r="T32" s="16"/>
      <c r="V32" s="562"/>
    </row>
    <row r="33" spans="1:22">
      <c r="A33" s="126" t="s">
        <v>103</v>
      </c>
      <c r="B33" s="11" t="s">
        <v>104</v>
      </c>
      <c r="C33" s="14">
        <v>12689697.4742733</v>
      </c>
      <c r="D33" s="14">
        <v>14465850.304452771</v>
      </c>
      <c r="E33" s="14">
        <v>3010925.3044527713</v>
      </c>
      <c r="F33" s="14">
        <v>11454925</v>
      </c>
      <c r="G33" s="259">
        <f t="shared" si="3"/>
        <v>0</v>
      </c>
      <c r="H33" s="14">
        <f t="shared" si="7"/>
        <v>16618113.277903648</v>
      </c>
      <c r="I33" s="14">
        <f>'Base Tier Summary'!K33</f>
        <v>3517614.1161212046</v>
      </c>
      <c r="J33" s="14">
        <f t="shared" si="8"/>
        <v>13100499.161782444</v>
      </c>
      <c r="K33" s="14">
        <f>Performance!C34</f>
        <v>13019698.375</v>
      </c>
      <c r="L33" s="14">
        <f t="shared" si="9"/>
        <v>0</v>
      </c>
      <c r="M33" s="14">
        <f t="shared" si="10"/>
        <v>0</v>
      </c>
      <c r="N33" s="589">
        <f t="shared" si="4"/>
        <v>2152262.9734508768</v>
      </c>
      <c r="O33" s="127">
        <f t="shared" si="5"/>
        <v>0.14878233412856368</v>
      </c>
      <c r="P33" s="259">
        <f t="shared" si="2"/>
        <v>3928415.8036303483</v>
      </c>
      <c r="Q33" s="127">
        <f t="shared" si="6"/>
        <v>0.30957521340399935</v>
      </c>
      <c r="R33" s="16">
        <v>13100499.161782444</v>
      </c>
      <c r="T33" s="16"/>
      <c r="V33" s="562"/>
    </row>
    <row r="34" spans="1:22">
      <c r="A34" s="121" t="s">
        <v>105</v>
      </c>
      <c r="B34" s="122" t="s">
        <v>106</v>
      </c>
      <c r="C34" s="123">
        <v>11421474.2394602</v>
      </c>
      <c r="D34" s="123">
        <v>14455839.020715695</v>
      </c>
      <c r="E34" s="124">
        <v>1035822.354049027</v>
      </c>
      <c r="F34" s="124">
        <v>13420016.666666668</v>
      </c>
      <c r="G34" s="347">
        <f t="shared" si="3"/>
        <v>0</v>
      </c>
      <c r="H34" s="123">
        <f t="shared" si="7"/>
        <v>15410728.430040002</v>
      </c>
      <c r="I34" s="124">
        <f>'Base Tier Summary'!K34</f>
        <v>1362434.0806166418</v>
      </c>
      <c r="J34" s="124">
        <f t="shared" si="8"/>
        <v>14048294.34942336</v>
      </c>
      <c r="K34" s="124">
        <f>Performance!C35</f>
        <v>13129513.141666668</v>
      </c>
      <c r="L34" s="124">
        <f t="shared" si="9"/>
        <v>0</v>
      </c>
      <c r="M34" s="124">
        <f t="shared" si="10"/>
        <v>0</v>
      </c>
      <c r="N34" s="588">
        <f t="shared" si="4"/>
        <v>954889.40932430699</v>
      </c>
      <c r="O34" s="125">
        <f t="shared" si="5"/>
        <v>6.6055620013194594E-2</v>
      </c>
      <c r="P34" s="347">
        <f t="shared" si="2"/>
        <v>3989254.1905798018</v>
      </c>
      <c r="Q34" s="125">
        <f t="shared" si="6"/>
        <v>0.34927664388518914</v>
      </c>
      <c r="R34" s="16">
        <v>14048294.34942336</v>
      </c>
      <c r="T34" s="16"/>
      <c r="V34" s="562"/>
    </row>
    <row r="35" spans="1:22">
      <c r="A35" s="126" t="s">
        <v>107</v>
      </c>
      <c r="B35" s="11" t="s">
        <v>108</v>
      </c>
      <c r="C35" s="14">
        <v>5393748.1250374103</v>
      </c>
      <c r="D35" s="14">
        <v>6997357.9517072132</v>
      </c>
      <c r="E35" s="14">
        <v>1593999.6183738802</v>
      </c>
      <c r="F35" s="14">
        <v>5403358.333333333</v>
      </c>
      <c r="G35" s="259">
        <f t="shared" si="3"/>
        <v>0</v>
      </c>
      <c r="H35" s="14">
        <f t="shared" si="7"/>
        <v>8601064.684403915</v>
      </c>
      <c r="I35" s="14">
        <f>'Base Tier Summary'!K35</f>
        <v>1711753.434403915</v>
      </c>
      <c r="J35" s="14">
        <f t="shared" si="8"/>
        <v>5651843.4110917533</v>
      </c>
      <c r="K35" s="14">
        <f>Performance!C36</f>
        <v>6889311.25</v>
      </c>
      <c r="L35" s="14">
        <f t="shared" si="9"/>
        <v>1237467.8389082467</v>
      </c>
      <c r="M35" s="14">
        <f t="shared" si="10"/>
        <v>0</v>
      </c>
      <c r="N35" s="589">
        <f t="shared" si="4"/>
        <v>1603706.7326967018</v>
      </c>
      <c r="O35" s="127">
        <f t="shared" si="5"/>
        <v>0.2291874652925866</v>
      </c>
      <c r="P35" s="259">
        <f t="shared" si="2"/>
        <v>3207316.5593665047</v>
      </c>
      <c r="Q35" s="127">
        <f t="shared" si="6"/>
        <v>0.59463595351780707</v>
      </c>
      <c r="R35" s="16">
        <v>5651843.4110917533</v>
      </c>
      <c r="T35" s="16"/>
      <c r="V35" s="562"/>
    </row>
    <row r="36" spans="1:22">
      <c r="A36" s="121" t="s">
        <v>109</v>
      </c>
      <c r="B36" s="122" t="s">
        <v>110</v>
      </c>
      <c r="C36" s="123">
        <v>9840502.6633152626</v>
      </c>
      <c r="D36" s="123">
        <v>14145912.5</v>
      </c>
      <c r="E36" s="124">
        <v>0</v>
      </c>
      <c r="F36" s="124">
        <v>14145912.5</v>
      </c>
      <c r="G36" s="347">
        <f t="shared" si="3"/>
        <v>0</v>
      </c>
      <c r="H36" s="123">
        <f t="shared" si="7"/>
        <v>19331116.443293002</v>
      </c>
      <c r="I36" s="124">
        <f>'Base Tier Summary'!K36</f>
        <v>0</v>
      </c>
      <c r="J36" s="124">
        <f t="shared" si="8"/>
        <v>19331116.443293002</v>
      </c>
      <c r="K36" s="124">
        <f>Performance!C37</f>
        <v>18986059.208333332</v>
      </c>
      <c r="L36" s="124">
        <f t="shared" si="9"/>
        <v>0</v>
      </c>
      <c r="M36" s="124">
        <f t="shared" si="10"/>
        <v>0</v>
      </c>
      <c r="N36" s="588">
        <f t="shared" si="4"/>
        <v>5185203.9432930015</v>
      </c>
      <c r="O36" s="125">
        <f t="shared" si="5"/>
        <v>0.36655139378905399</v>
      </c>
      <c r="P36" s="347">
        <f t="shared" ref="P36:P55" si="11">H36-C36</f>
        <v>9490613.7799777389</v>
      </c>
      <c r="Q36" s="125">
        <f t="shared" si="6"/>
        <v>0.96444400298351773</v>
      </c>
      <c r="R36" s="16">
        <v>19331116.443293002</v>
      </c>
      <c r="T36" s="16"/>
      <c r="V36" s="562"/>
    </row>
    <row r="37" spans="1:22">
      <c r="A37" s="126" t="s">
        <v>111</v>
      </c>
      <c r="B37" s="11" t="s">
        <v>112</v>
      </c>
      <c r="C37" s="14">
        <v>5315529.3144252095</v>
      </c>
      <c r="D37" s="14">
        <v>6707441.2002798794</v>
      </c>
      <c r="E37" s="14">
        <v>1749512.0336132133</v>
      </c>
      <c r="F37" s="14">
        <v>4957929.166666666</v>
      </c>
      <c r="G37" s="259">
        <f t="shared" ref="G37:G54" si="12">IF(SUM(E37:F37)&lt;C37, C37-SUM(E37:F37), 0)</f>
        <v>0</v>
      </c>
      <c r="H37" s="14">
        <f t="shared" si="7"/>
        <v>7830967.2005253891</v>
      </c>
      <c r="I37" s="14">
        <f>'Base Tier Summary'!K37</f>
        <v>1345196.4755253894</v>
      </c>
      <c r="J37" s="14">
        <f t="shared" si="8"/>
        <v>5789213.9191919202</v>
      </c>
      <c r="K37" s="14">
        <f>Performance!C38</f>
        <v>6485770.7249999996</v>
      </c>
      <c r="L37" s="14">
        <f t="shared" si="9"/>
        <v>696556.80580807943</v>
      </c>
      <c r="M37" s="14">
        <f t="shared" si="10"/>
        <v>0</v>
      </c>
      <c r="N37" s="589">
        <f t="shared" ref="N37:N55" si="13">H37-D37</f>
        <v>1123526.0002455097</v>
      </c>
      <c r="O37" s="127">
        <f t="shared" ref="O37:O55" si="14">IFERROR(N37/D37,"")</f>
        <v>0.16750441288976617</v>
      </c>
      <c r="P37" s="259">
        <f t="shared" si="11"/>
        <v>2515437.8861001795</v>
      </c>
      <c r="Q37" s="127">
        <f t="shared" ref="Q37:Q54" si="15">P37/C37</f>
        <v>0.47322434649618417</v>
      </c>
      <c r="R37" s="16">
        <v>5789213.9191919202</v>
      </c>
      <c r="T37" s="16"/>
      <c r="V37" s="562"/>
    </row>
    <row r="38" spans="1:22">
      <c r="A38" s="121" t="s">
        <v>113</v>
      </c>
      <c r="B38" s="122" t="s">
        <v>114</v>
      </c>
      <c r="C38" s="123">
        <v>7372923.2720445869</v>
      </c>
      <c r="D38" s="123">
        <v>11133179.450289667</v>
      </c>
      <c r="E38" s="124">
        <v>2539437.7836229987</v>
      </c>
      <c r="F38" s="124">
        <v>8593741.6666666679</v>
      </c>
      <c r="G38" s="347">
        <f t="shared" si="12"/>
        <v>0</v>
      </c>
      <c r="H38" s="123">
        <f t="shared" si="7"/>
        <v>11514111.925877785</v>
      </c>
      <c r="I38" s="124">
        <f>'Base Tier Summary'!K38</f>
        <v>2443701.8008777853</v>
      </c>
      <c r="J38" s="124">
        <f t="shared" si="8"/>
        <v>8774463.7671883497</v>
      </c>
      <c r="K38" s="124">
        <f>Performance!C39</f>
        <v>9070410.125</v>
      </c>
      <c r="L38" s="124">
        <f t="shared" si="9"/>
        <v>295946.35781165026</v>
      </c>
      <c r="M38" s="124">
        <f t="shared" si="10"/>
        <v>0</v>
      </c>
      <c r="N38" s="588">
        <f t="shared" si="13"/>
        <v>380932.47558811866</v>
      </c>
      <c r="O38" s="125">
        <f t="shared" si="14"/>
        <v>3.4215964746549331E-2</v>
      </c>
      <c r="P38" s="347">
        <f t="shared" si="11"/>
        <v>4141188.6538331984</v>
      </c>
      <c r="Q38" s="125">
        <f t="shared" si="15"/>
        <v>0.56167526787306499</v>
      </c>
      <c r="R38" s="16">
        <v>8774463.7671883497</v>
      </c>
      <c r="T38" s="16"/>
      <c r="V38" s="562"/>
    </row>
    <row r="39" spans="1:22">
      <c r="A39" s="126" t="s">
        <v>115</v>
      </c>
      <c r="B39" s="11" t="s">
        <v>116</v>
      </c>
      <c r="C39" s="14">
        <v>4227524.6929939846</v>
      </c>
      <c r="D39" s="14">
        <v>7343309.1063638702</v>
      </c>
      <c r="E39" s="14">
        <v>3224138.2730305362</v>
      </c>
      <c r="F39" s="14">
        <v>4119170.8333333335</v>
      </c>
      <c r="G39" s="259">
        <f t="shared" si="12"/>
        <v>0</v>
      </c>
      <c r="H39" s="14">
        <f t="shared" si="7"/>
        <v>8533292.021170076</v>
      </c>
      <c r="I39" s="14">
        <f>'Base Tier Summary'!K39</f>
        <v>3917705.8878367422</v>
      </c>
      <c r="J39" s="14">
        <f t="shared" si="8"/>
        <v>4159838.053716457</v>
      </c>
      <c r="K39" s="14">
        <f>Performance!C40</f>
        <v>4615586.1333333338</v>
      </c>
      <c r="L39" s="14">
        <f t="shared" si="9"/>
        <v>455748.07961687678</v>
      </c>
      <c r="M39" s="14">
        <f t="shared" si="10"/>
        <v>0</v>
      </c>
      <c r="N39" s="589">
        <f t="shared" si="13"/>
        <v>1189982.9148062058</v>
      </c>
      <c r="O39" s="127">
        <f t="shared" si="14"/>
        <v>0.16204995562217869</v>
      </c>
      <c r="P39" s="259">
        <f t="shared" si="11"/>
        <v>4305767.3281760914</v>
      </c>
      <c r="Q39" s="127">
        <f t="shared" si="15"/>
        <v>1.0185079073131786</v>
      </c>
      <c r="R39" s="16">
        <v>4159838.053716457</v>
      </c>
      <c r="T39" s="16"/>
      <c r="V39" s="562"/>
    </row>
    <row r="40" spans="1:22">
      <c r="A40" s="121" t="s">
        <v>117</v>
      </c>
      <c r="B40" s="122" t="s">
        <v>118</v>
      </c>
      <c r="C40" s="123">
        <v>41307655.086276107</v>
      </c>
      <c r="D40" s="123">
        <v>54995750</v>
      </c>
      <c r="E40" s="124">
        <v>0</v>
      </c>
      <c r="F40" s="124">
        <v>54995750</v>
      </c>
      <c r="G40" s="347">
        <f t="shared" si="12"/>
        <v>0</v>
      </c>
      <c r="H40" s="123">
        <f t="shared" si="7"/>
        <v>56747059.261080585</v>
      </c>
      <c r="I40" s="124">
        <f>'Base Tier Summary'!K40</f>
        <v>0</v>
      </c>
      <c r="J40" s="124">
        <f t="shared" si="8"/>
        <v>56747059.261080585</v>
      </c>
      <c r="K40" s="124">
        <f>Performance!C41</f>
        <v>55895486.166666664</v>
      </c>
      <c r="L40" s="124">
        <f t="shared" si="9"/>
        <v>0</v>
      </c>
      <c r="M40" s="124">
        <f t="shared" si="10"/>
        <v>0</v>
      </c>
      <c r="N40" s="588">
        <f t="shared" si="13"/>
        <v>1751309.2610805854</v>
      </c>
      <c r="O40" s="125">
        <f t="shared" si="14"/>
        <v>3.1844447272390781E-2</v>
      </c>
      <c r="P40" s="347">
        <f t="shared" si="11"/>
        <v>15439404.174804479</v>
      </c>
      <c r="Q40" s="125">
        <f t="shared" si="15"/>
        <v>0.37376617342614554</v>
      </c>
      <c r="R40" s="16">
        <v>56747059.261080585</v>
      </c>
      <c r="T40" s="16"/>
      <c r="V40" s="562"/>
    </row>
    <row r="41" spans="1:22">
      <c r="A41" s="126" t="s">
        <v>119</v>
      </c>
      <c r="B41" s="11" t="s">
        <v>120</v>
      </c>
      <c r="C41" s="14">
        <v>13544797.542661058</v>
      </c>
      <c r="D41" s="14">
        <v>19272421.639179744</v>
      </c>
      <c r="E41" s="14">
        <v>5649759.1391797438</v>
      </c>
      <c r="F41" s="14">
        <v>13622662.5</v>
      </c>
      <c r="G41" s="259">
        <f t="shared" si="12"/>
        <v>0</v>
      </c>
      <c r="H41" s="14">
        <f t="shared" si="7"/>
        <v>20717586.366001334</v>
      </c>
      <c r="I41" s="14">
        <f>'Base Tier Summary'!K41</f>
        <v>5825679.4660013355</v>
      </c>
      <c r="J41" s="14">
        <f t="shared" si="8"/>
        <v>14838229.842171282</v>
      </c>
      <c r="K41" s="14">
        <f>Performance!C42</f>
        <v>14891906.899999999</v>
      </c>
      <c r="L41" s="14">
        <f t="shared" si="9"/>
        <v>53677.057828716934</v>
      </c>
      <c r="M41" s="14">
        <f t="shared" si="10"/>
        <v>0</v>
      </c>
      <c r="N41" s="589">
        <f t="shared" si="13"/>
        <v>1445164.7268215902</v>
      </c>
      <c r="O41" s="127">
        <f t="shared" si="14"/>
        <v>7.4986151396960521E-2</v>
      </c>
      <c r="P41" s="259">
        <f t="shared" si="11"/>
        <v>7172788.8233402763</v>
      </c>
      <c r="Q41" s="127">
        <f t="shared" si="15"/>
        <v>0.52956043091442806</v>
      </c>
      <c r="R41" s="16">
        <v>14838229.842171282</v>
      </c>
      <c r="T41" s="16"/>
      <c r="V41" s="562"/>
    </row>
    <row r="42" spans="1:22">
      <c r="A42" s="121" t="s">
        <v>121</v>
      </c>
      <c r="B42" s="122" t="s">
        <v>122</v>
      </c>
      <c r="C42" s="123">
        <v>40094033</v>
      </c>
      <c r="D42" s="123">
        <v>52949625</v>
      </c>
      <c r="E42" s="124">
        <v>0</v>
      </c>
      <c r="F42" s="124">
        <v>52949625</v>
      </c>
      <c r="G42" s="347">
        <f t="shared" si="12"/>
        <v>0</v>
      </c>
      <c r="H42" s="123">
        <f t="shared" si="7"/>
        <v>56743211.558244228</v>
      </c>
      <c r="I42" s="124">
        <f>'Base Tier Summary'!K42</f>
        <v>0</v>
      </c>
      <c r="J42" s="124">
        <f t="shared" si="8"/>
        <v>56743211.558244228</v>
      </c>
      <c r="K42" s="124">
        <f>Performance!C43</f>
        <v>56465511.225000001</v>
      </c>
      <c r="L42" s="124">
        <f t="shared" si="9"/>
        <v>0</v>
      </c>
      <c r="M42" s="124">
        <f t="shared" si="10"/>
        <v>0</v>
      </c>
      <c r="N42" s="588">
        <f t="shared" si="13"/>
        <v>3793586.5582442284</v>
      </c>
      <c r="O42" s="125">
        <f t="shared" si="14"/>
        <v>7.1645201608967549E-2</v>
      </c>
      <c r="P42" s="347">
        <f t="shared" si="11"/>
        <v>16649178.558244228</v>
      </c>
      <c r="Q42" s="125">
        <f t="shared" si="15"/>
        <v>0.41525327617314595</v>
      </c>
      <c r="R42" s="16">
        <v>56743211.558244228</v>
      </c>
      <c r="T42" s="16"/>
      <c r="V42" s="562"/>
    </row>
    <row r="43" spans="1:22">
      <c r="A43" s="126" t="s">
        <v>123</v>
      </c>
      <c r="B43" s="11" t="s">
        <v>124</v>
      </c>
      <c r="C43" s="14">
        <v>9198627.9425264448</v>
      </c>
      <c r="D43" s="14">
        <v>14559626.38671248</v>
      </c>
      <c r="E43" s="14">
        <v>3045322.2200458143</v>
      </c>
      <c r="F43" s="14">
        <v>11514304.166666666</v>
      </c>
      <c r="G43" s="259">
        <f t="shared" si="12"/>
        <v>0</v>
      </c>
      <c r="H43" s="14">
        <f t="shared" si="7"/>
        <v>16416940.190705396</v>
      </c>
      <c r="I43" s="14">
        <f>'Base Tier Summary'!K43</f>
        <v>4162825.9407053962</v>
      </c>
      <c r="J43" s="14">
        <f t="shared" si="8"/>
        <v>11609740.698660672</v>
      </c>
      <c r="K43" s="14">
        <f>Performance!C44</f>
        <v>12254114.25</v>
      </c>
      <c r="L43" s="14">
        <f t="shared" si="9"/>
        <v>644373.55133932829</v>
      </c>
      <c r="M43" s="14">
        <f t="shared" si="10"/>
        <v>0</v>
      </c>
      <c r="N43" s="589">
        <f t="shared" si="13"/>
        <v>1857313.8039929159</v>
      </c>
      <c r="O43" s="127">
        <f t="shared" si="14"/>
        <v>0.12756603464000643</v>
      </c>
      <c r="P43" s="259">
        <f t="shared" si="11"/>
        <v>7218312.2481789514</v>
      </c>
      <c r="Q43" s="127">
        <f t="shared" si="15"/>
        <v>0.78471618737918092</v>
      </c>
      <c r="R43" s="16">
        <v>11609740.698660672</v>
      </c>
      <c r="T43" s="16"/>
      <c r="V43" s="562"/>
    </row>
    <row r="44" spans="1:22">
      <c r="A44" s="121" t="s">
        <v>125</v>
      </c>
      <c r="B44" s="122" t="s">
        <v>126</v>
      </c>
      <c r="C44" s="123">
        <v>58943345.30412893</v>
      </c>
      <c r="D44" s="123">
        <v>63972045.833333328</v>
      </c>
      <c r="E44" s="124">
        <v>0</v>
      </c>
      <c r="F44" s="124">
        <v>63972045.833333328</v>
      </c>
      <c r="G44" s="347">
        <f t="shared" si="12"/>
        <v>0</v>
      </c>
      <c r="H44" s="123">
        <f t="shared" si="7"/>
        <v>62745512.399999999</v>
      </c>
      <c r="I44" s="124">
        <f>'Base Tier Summary'!K44</f>
        <v>0</v>
      </c>
      <c r="J44" s="124">
        <f t="shared" si="8"/>
        <v>59580603.629842706</v>
      </c>
      <c r="K44" s="124">
        <f>Performance!C45</f>
        <v>62745512.399999999</v>
      </c>
      <c r="L44" s="124">
        <f t="shared" si="9"/>
        <v>3164908.7701572925</v>
      </c>
      <c r="M44" s="124">
        <f t="shared" si="10"/>
        <v>0</v>
      </c>
      <c r="N44" s="588">
        <f t="shared" si="13"/>
        <v>-1226533.4333333299</v>
      </c>
      <c r="O44" s="125">
        <f t="shared" si="14"/>
        <v>-1.9172959334907362E-2</v>
      </c>
      <c r="P44" s="347">
        <f t="shared" si="11"/>
        <v>3802167.0958710685</v>
      </c>
      <c r="Q44" s="125">
        <f t="shared" si="15"/>
        <v>6.4505451400036676E-2</v>
      </c>
      <c r="R44" s="16">
        <v>59580603.629842706</v>
      </c>
      <c r="T44" s="16"/>
      <c r="V44" s="562"/>
    </row>
    <row r="45" spans="1:22">
      <c r="A45" s="126" t="s">
        <v>127</v>
      </c>
      <c r="B45" s="11" t="s">
        <v>128</v>
      </c>
      <c r="C45" s="14">
        <v>7027187.1230124226</v>
      </c>
      <c r="D45" s="14">
        <v>8374879.4590523876</v>
      </c>
      <c r="E45" s="14">
        <v>1091133.6257190537</v>
      </c>
      <c r="F45" s="14">
        <v>7283745.833333334</v>
      </c>
      <c r="G45" s="259">
        <f t="shared" si="12"/>
        <v>0</v>
      </c>
      <c r="H45" s="14">
        <f t="shared" si="7"/>
        <v>10678908.153245583</v>
      </c>
      <c r="I45" s="14">
        <f>'Base Tier Summary'!K45</f>
        <v>770753.31431342475</v>
      </c>
      <c r="J45" s="14">
        <f t="shared" si="8"/>
        <v>9908154.8389321584</v>
      </c>
      <c r="K45" s="14">
        <f>Performance!C46</f>
        <v>8710755.708333334</v>
      </c>
      <c r="L45" s="14">
        <f t="shared" si="9"/>
        <v>0</v>
      </c>
      <c r="M45" s="14">
        <f t="shared" si="10"/>
        <v>0</v>
      </c>
      <c r="N45" s="589">
        <f t="shared" si="13"/>
        <v>2304028.6941931956</v>
      </c>
      <c r="O45" s="127">
        <f t="shared" si="14"/>
        <v>0.27511186345527355</v>
      </c>
      <c r="P45" s="259">
        <f t="shared" si="11"/>
        <v>3651721.0302331606</v>
      </c>
      <c r="Q45" s="127">
        <f t="shared" si="15"/>
        <v>0.51965615349484773</v>
      </c>
      <c r="R45" s="16">
        <v>9908154.8389321584</v>
      </c>
      <c r="T45" s="16"/>
      <c r="V45" s="562"/>
    </row>
    <row r="46" spans="1:22">
      <c r="A46" s="121" t="s">
        <v>129</v>
      </c>
      <c r="B46" s="122" t="s">
        <v>130</v>
      </c>
      <c r="C46" s="123">
        <v>6988563.8251828197</v>
      </c>
      <c r="D46" s="123">
        <v>9476887.5138550159</v>
      </c>
      <c r="E46" s="124">
        <v>2141787.5138550159</v>
      </c>
      <c r="F46" s="124">
        <v>7335100</v>
      </c>
      <c r="G46" s="347">
        <f t="shared" si="12"/>
        <v>0</v>
      </c>
      <c r="H46" s="123">
        <f t="shared" si="7"/>
        <v>13051660.031748995</v>
      </c>
      <c r="I46" s="124">
        <f>'Base Tier Summary'!K46</f>
        <v>1912247.5650823284</v>
      </c>
      <c r="J46" s="124">
        <f t="shared" si="8"/>
        <v>7418751.3729108814</v>
      </c>
      <c r="K46" s="124">
        <f>Performance!C47</f>
        <v>11139412.466666667</v>
      </c>
      <c r="L46" s="124">
        <f t="shared" si="9"/>
        <v>3720661.0937557854</v>
      </c>
      <c r="M46" s="124">
        <f t="shared" si="10"/>
        <v>0</v>
      </c>
      <c r="N46" s="588">
        <f t="shared" si="13"/>
        <v>3574772.5178939793</v>
      </c>
      <c r="O46" s="125">
        <f t="shared" si="14"/>
        <v>0.37720955457873007</v>
      </c>
      <c r="P46" s="347">
        <f t="shared" si="11"/>
        <v>6063096.2065661754</v>
      </c>
      <c r="Q46" s="125">
        <f t="shared" si="15"/>
        <v>0.86757399062711793</v>
      </c>
      <c r="R46" s="16">
        <v>7418751.3729108814</v>
      </c>
      <c r="T46" s="16"/>
      <c r="V46" s="562"/>
    </row>
    <row r="47" spans="1:22">
      <c r="A47" s="126" t="s">
        <v>131</v>
      </c>
      <c r="B47" s="11" t="s">
        <v>132</v>
      </c>
      <c r="C47" s="14">
        <v>9335003.7275364529</v>
      </c>
      <c r="D47" s="14">
        <v>14173095.833333334</v>
      </c>
      <c r="E47" s="14">
        <v>0</v>
      </c>
      <c r="F47" s="14">
        <v>14173095.833333334</v>
      </c>
      <c r="G47" s="259">
        <f t="shared" si="12"/>
        <v>0</v>
      </c>
      <c r="H47" s="14">
        <f t="shared" si="7"/>
        <v>18494218.702135343</v>
      </c>
      <c r="I47" s="14">
        <f>'Base Tier Summary'!K47</f>
        <v>0</v>
      </c>
      <c r="J47" s="14">
        <f t="shared" si="8"/>
        <v>18494218.702135343</v>
      </c>
      <c r="K47" s="14">
        <f>Performance!C48</f>
        <v>17219877.833333336</v>
      </c>
      <c r="L47" s="14">
        <f t="shared" si="9"/>
        <v>0</v>
      </c>
      <c r="M47" s="14">
        <f t="shared" si="10"/>
        <v>0</v>
      </c>
      <c r="N47" s="589">
        <f t="shared" si="13"/>
        <v>4321122.8688020092</v>
      </c>
      <c r="O47" s="127">
        <f t="shared" si="14"/>
        <v>0.30488207513839516</v>
      </c>
      <c r="P47" s="259">
        <f t="shared" si="11"/>
        <v>9159214.9745988902</v>
      </c>
      <c r="Q47" s="127">
        <f t="shared" si="15"/>
        <v>0.98116886098084566</v>
      </c>
      <c r="R47" s="16">
        <v>18494218.702135343</v>
      </c>
      <c r="T47" s="16"/>
      <c r="V47" s="562"/>
    </row>
    <row r="48" spans="1:22">
      <c r="A48" s="121" t="s">
        <v>133</v>
      </c>
      <c r="B48" s="122" t="s">
        <v>134</v>
      </c>
      <c r="C48" s="123">
        <v>10269635.132709406</v>
      </c>
      <c r="D48" s="123">
        <v>12247091.666666666</v>
      </c>
      <c r="E48" s="124">
        <v>0</v>
      </c>
      <c r="F48" s="124">
        <v>12247091.666666666</v>
      </c>
      <c r="G48" s="347">
        <f t="shared" si="12"/>
        <v>0</v>
      </c>
      <c r="H48" s="123">
        <f t="shared" si="7"/>
        <v>15242297.025000002</v>
      </c>
      <c r="I48" s="124">
        <f>'Base Tier Summary'!K48</f>
        <v>0</v>
      </c>
      <c r="J48" s="124">
        <f t="shared" si="8"/>
        <v>12628780.915363397</v>
      </c>
      <c r="K48" s="124">
        <f>Performance!C49</f>
        <v>15242297.025000002</v>
      </c>
      <c r="L48" s="124">
        <f t="shared" si="9"/>
        <v>2613516.1096366048</v>
      </c>
      <c r="M48" s="124">
        <f t="shared" si="10"/>
        <v>0</v>
      </c>
      <c r="N48" s="588">
        <f t="shared" si="13"/>
        <v>2995205.3583333362</v>
      </c>
      <c r="O48" s="125">
        <f t="shared" si="14"/>
        <v>0.24456462316563618</v>
      </c>
      <c r="P48" s="347">
        <f t="shared" si="11"/>
        <v>4972661.8922905959</v>
      </c>
      <c r="Q48" s="125">
        <f t="shared" si="15"/>
        <v>0.48421018157231005</v>
      </c>
      <c r="R48" s="16">
        <v>12628780.915363397</v>
      </c>
      <c r="T48" s="16"/>
      <c r="V48" s="562"/>
    </row>
    <row r="49" spans="1:22">
      <c r="A49" s="126" t="s">
        <v>135</v>
      </c>
      <c r="B49" s="11" t="s">
        <v>136</v>
      </c>
      <c r="C49" s="14">
        <v>19086153</v>
      </c>
      <c r="D49" s="14">
        <v>21256474.656651895</v>
      </c>
      <c r="E49" s="14">
        <v>897657.98998523131</v>
      </c>
      <c r="F49" s="14">
        <v>20358816.666666664</v>
      </c>
      <c r="G49" s="259">
        <f t="shared" si="12"/>
        <v>0</v>
      </c>
      <c r="H49" s="14">
        <f t="shared" si="7"/>
        <v>21698837.62364215</v>
      </c>
      <c r="I49" s="14">
        <f>'Base Tier Summary'!K49</f>
        <v>661617.79030881822</v>
      </c>
      <c r="J49" s="14">
        <f t="shared" si="8"/>
        <v>20364944.920073897</v>
      </c>
      <c r="K49" s="14">
        <f>Performance!C50</f>
        <v>21037219.833333332</v>
      </c>
      <c r="L49" s="14">
        <f t="shared" si="9"/>
        <v>672274.91325943545</v>
      </c>
      <c r="M49" s="14">
        <f t="shared" si="10"/>
        <v>0</v>
      </c>
      <c r="N49" s="589">
        <f t="shared" si="13"/>
        <v>442362.96699025482</v>
      </c>
      <c r="O49" s="127">
        <f t="shared" si="14"/>
        <v>2.0810739980903839E-2</v>
      </c>
      <c r="P49" s="259">
        <f t="shared" si="11"/>
        <v>2612684.6236421503</v>
      </c>
      <c r="Q49" s="127">
        <f t="shared" si="15"/>
        <v>0.13688901182140531</v>
      </c>
      <c r="R49" s="16">
        <v>20364944.920073897</v>
      </c>
      <c r="T49" s="16"/>
      <c r="V49" s="562"/>
    </row>
    <row r="50" spans="1:22">
      <c r="A50" s="121" t="s">
        <v>137</v>
      </c>
      <c r="B50" s="122" t="s">
        <v>138</v>
      </c>
      <c r="C50" s="123">
        <v>5742430.1738031404</v>
      </c>
      <c r="D50" s="123">
        <v>8237926.6805006517</v>
      </c>
      <c r="E50" s="124">
        <v>3115130.8471673178</v>
      </c>
      <c r="F50" s="124">
        <v>5122795.833333334</v>
      </c>
      <c r="G50" s="347">
        <f t="shared" si="12"/>
        <v>0</v>
      </c>
      <c r="H50" s="123">
        <f t="shared" si="7"/>
        <v>8286584.7539829277</v>
      </c>
      <c r="I50" s="124">
        <f>'Base Tier Summary'!K50</f>
        <v>3291701.1623162618</v>
      </c>
      <c r="J50" s="124">
        <f t="shared" si="8"/>
        <v>4474819.8227443798</v>
      </c>
      <c r="K50" s="124">
        <f>Performance!C51</f>
        <v>4994883.5916666659</v>
      </c>
      <c r="L50" s="124">
        <f t="shared" si="9"/>
        <v>520063.76892228611</v>
      </c>
      <c r="M50" s="124">
        <f t="shared" si="10"/>
        <v>0</v>
      </c>
      <c r="N50" s="588">
        <f t="shared" si="13"/>
        <v>48658.07348227594</v>
      </c>
      <c r="O50" s="125">
        <f t="shared" si="14"/>
        <v>5.9065922008568784E-3</v>
      </c>
      <c r="P50" s="347">
        <f t="shared" si="11"/>
        <v>2544154.5801797872</v>
      </c>
      <c r="Q50" s="125">
        <f t="shared" si="15"/>
        <v>0.44304493100955289</v>
      </c>
      <c r="R50" s="16">
        <v>4474819.8227443798</v>
      </c>
      <c r="T50" s="16"/>
      <c r="V50" s="562"/>
    </row>
    <row r="51" spans="1:22">
      <c r="A51" s="126" t="s">
        <v>139</v>
      </c>
      <c r="B51" s="11" t="s">
        <v>140</v>
      </c>
      <c r="C51" s="14">
        <v>5102088.0488486364</v>
      </c>
      <c r="D51" s="14">
        <v>5334445.833333333</v>
      </c>
      <c r="E51" s="14">
        <v>0</v>
      </c>
      <c r="F51" s="14">
        <v>5334445.833333333</v>
      </c>
      <c r="G51" s="259">
        <f t="shared" si="12"/>
        <v>0</v>
      </c>
      <c r="H51" s="14">
        <f t="shared" si="7"/>
        <v>5479332.1277427021</v>
      </c>
      <c r="I51" s="14">
        <f>'Base Tier Summary'!K51</f>
        <v>0</v>
      </c>
      <c r="J51" s="14">
        <f t="shared" si="8"/>
        <v>5479332.1277427021</v>
      </c>
      <c r="K51" s="14">
        <f>Performance!C52</f>
        <v>5357916.375</v>
      </c>
      <c r="L51" s="14">
        <f t="shared" si="9"/>
        <v>0</v>
      </c>
      <c r="M51" s="14">
        <f t="shared" si="10"/>
        <v>0</v>
      </c>
      <c r="N51" s="589">
        <f t="shared" si="13"/>
        <v>144886.29440936912</v>
      </c>
      <c r="O51" s="127">
        <f t="shared" si="14"/>
        <v>2.7160514688145981E-2</v>
      </c>
      <c r="P51" s="259">
        <f t="shared" si="11"/>
        <v>377244.07889406569</v>
      </c>
      <c r="Q51" s="127">
        <f t="shared" si="15"/>
        <v>7.3939154966013679E-2</v>
      </c>
      <c r="R51" s="16">
        <v>5479332.1277427021</v>
      </c>
      <c r="T51" s="16"/>
      <c r="V51" s="562"/>
    </row>
    <row r="52" spans="1:22">
      <c r="A52" s="121" t="s">
        <v>141</v>
      </c>
      <c r="B52" s="122" t="s">
        <v>142</v>
      </c>
      <c r="C52" s="123">
        <v>8925333.2135383934</v>
      </c>
      <c r="D52" s="123">
        <v>9682487.5</v>
      </c>
      <c r="E52" s="124">
        <v>0</v>
      </c>
      <c r="F52" s="124">
        <v>9682487.5</v>
      </c>
      <c r="G52" s="347">
        <f t="shared" si="12"/>
        <v>0</v>
      </c>
      <c r="H52" s="123">
        <f t="shared" si="7"/>
        <v>10627139.508333335</v>
      </c>
      <c r="I52" s="124">
        <f>'Base Tier Summary'!K52</f>
        <v>0</v>
      </c>
      <c r="J52" s="124">
        <f t="shared" si="8"/>
        <v>9854912.3615099341</v>
      </c>
      <c r="K52" s="124">
        <f>Performance!C53</f>
        <v>10627139.508333335</v>
      </c>
      <c r="L52" s="124">
        <f t="shared" si="9"/>
        <v>772227.14682340063</v>
      </c>
      <c r="M52" s="124">
        <f t="shared" si="10"/>
        <v>0</v>
      </c>
      <c r="N52" s="588">
        <f t="shared" si="13"/>
        <v>944652.0083333347</v>
      </c>
      <c r="O52" s="125">
        <f t="shared" si="14"/>
        <v>9.7562946333092065E-2</v>
      </c>
      <c r="P52" s="347">
        <f t="shared" si="11"/>
        <v>1701806.2947949413</v>
      </c>
      <c r="Q52" s="125">
        <f t="shared" si="15"/>
        <v>0.19067145775729202</v>
      </c>
      <c r="R52" s="16">
        <v>9854912.3615099341</v>
      </c>
      <c r="T52" s="16"/>
      <c r="V52" s="562"/>
    </row>
    <row r="53" spans="1:22">
      <c r="A53" s="126" t="s">
        <v>143</v>
      </c>
      <c r="B53" s="11" t="s">
        <v>144</v>
      </c>
      <c r="C53" s="14">
        <v>3763078.30596531</v>
      </c>
      <c r="D53" s="14">
        <v>4824244.0084019462</v>
      </c>
      <c r="E53" s="14">
        <v>2129202.3417352797</v>
      </c>
      <c r="F53" s="14">
        <v>2695041.6666666665</v>
      </c>
      <c r="G53" s="259">
        <f t="shared" si="12"/>
        <v>0</v>
      </c>
      <c r="H53" s="14">
        <f t="shared" si="7"/>
        <v>5384103.6065157577</v>
      </c>
      <c r="I53" s="14">
        <f>'Base Tier Summary'!K53</f>
        <v>2185048.6268517207</v>
      </c>
      <c r="J53" s="14">
        <f t="shared" si="8"/>
        <v>3199054.9796640375</v>
      </c>
      <c r="K53" s="14">
        <f>Performance!C54</f>
        <v>3069690.5166666671</v>
      </c>
      <c r="L53" s="14">
        <f t="shared" si="9"/>
        <v>0</v>
      </c>
      <c r="M53" s="14">
        <f t="shared" si="10"/>
        <v>0</v>
      </c>
      <c r="N53" s="589">
        <f t="shared" si="13"/>
        <v>559859.59811381157</v>
      </c>
      <c r="O53" s="127">
        <f t="shared" si="14"/>
        <v>0.11605126049568702</v>
      </c>
      <c r="P53" s="259">
        <f t="shared" si="11"/>
        <v>1621025.3005504478</v>
      </c>
      <c r="Q53" s="127">
        <f t="shared" si="15"/>
        <v>0.43077107855575708</v>
      </c>
      <c r="R53" s="16">
        <v>3199054.9796640375</v>
      </c>
      <c r="T53" s="16"/>
      <c r="V53" s="562"/>
    </row>
    <row r="54" spans="1:22">
      <c r="A54" s="128" t="s">
        <v>145</v>
      </c>
      <c r="B54" s="129" t="s">
        <v>146</v>
      </c>
      <c r="C54" s="130">
        <v>9305255.3876161184</v>
      </c>
      <c r="D54" s="130">
        <v>9305255.3876161184</v>
      </c>
      <c r="E54" s="131">
        <v>26356.25530064106</v>
      </c>
      <c r="F54" s="131">
        <v>8961133.3333333321</v>
      </c>
      <c r="G54" s="131">
        <f t="shared" si="12"/>
        <v>317765.79898214526</v>
      </c>
      <c r="H54" s="130">
        <f t="shared" si="7"/>
        <v>10631657.708333332</v>
      </c>
      <c r="I54" s="131">
        <f>'Base Tier Summary'!K54</f>
        <v>0</v>
      </c>
      <c r="J54" s="131">
        <f t="shared" si="8"/>
        <v>7832919.8685107576</v>
      </c>
      <c r="K54" s="131">
        <f>Performance!C55</f>
        <v>10631657.708333332</v>
      </c>
      <c r="L54" s="131">
        <f t="shared" si="9"/>
        <v>2798737.8398225745</v>
      </c>
      <c r="M54" s="124">
        <f t="shared" si="10"/>
        <v>0</v>
      </c>
      <c r="N54" s="590">
        <f t="shared" si="13"/>
        <v>1326402.3207172137</v>
      </c>
      <c r="O54" s="132">
        <f t="shared" si="14"/>
        <v>0.14254335485326428</v>
      </c>
      <c r="P54" s="131">
        <f t="shared" si="11"/>
        <v>1326402.3207172137</v>
      </c>
      <c r="Q54" s="132">
        <f t="shared" si="15"/>
        <v>0.14254335485326428</v>
      </c>
      <c r="R54" s="16">
        <v>7832919.8685107576</v>
      </c>
      <c r="T54" s="16"/>
    </row>
    <row r="55" spans="1:22">
      <c r="A55" s="133"/>
      <c r="B55" s="324" t="s">
        <v>35</v>
      </c>
      <c r="C55" s="135">
        <f t="shared" ref="C55:D55" si="16">SUM(C5:C54)</f>
        <v>922259716.0999999</v>
      </c>
      <c r="D55" s="135">
        <f t="shared" si="16"/>
        <v>1133240835.5680411</v>
      </c>
      <c r="E55" s="135">
        <f t="shared" ref="E55:M55" si="17">SUM(E5:E54)</f>
        <v>55844532.269058764</v>
      </c>
      <c r="F55" s="135">
        <f t="shared" si="17"/>
        <v>1077078537.5</v>
      </c>
      <c r="G55" s="135">
        <f t="shared" si="17"/>
        <v>317765.79898214526</v>
      </c>
      <c r="H55" s="135">
        <f t="shared" si="17"/>
        <v>1243059631.2665594</v>
      </c>
      <c r="I55" s="135">
        <f t="shared" si="17"/>
        <v>58740964.652154602</v>
      </c>
      <c r="J55" s="135">
        <f t="shared" si="17"/>
        <v>1119112150.5744464</v>
      </c>
      <c r="K55" s="135">
        <f t="shared" si="17"/>
        <v>1174584728.1000001</v>
      </c>
      <c r="L55" s="135">
        <f t="shared" si="17"/>
        <v>65206516.039957903</v>
      </c>
      <c r="M55" s="135">
        <f t="shared" si="17"/>
        <v>0</v>
      </c>
      <c r="N55" s="591">
        <f t="shared" si="13"/>
        <v>109818795.69851828</v>
      </c>
      <c r="O55" s="137">
        <f t="shared" si="14"/>
        <v>9.690684649875965E-2</v>
      </c>
      <c r="P55" s="136">
        <f t="shared" si="11"/>
        <v>320799915.16655946</v>
      </c>
      <c r="Q55" s="137">
        <f>IFERROR(P55/C55,"")</f>
        <v>0.34784118786315432</v>
      </c>
      <c r="R55" s="16"/>
      <c r="T55" s="16"/>
    </row>
    <row r="56" spans="1:22">
      <c r="A56" s="581" t="s">
        <v>2397</v>
      </c>
      <c r="H56" s="374"/>
      <c r="R56" s="16" t="e">
        <f>J56+#REF!</f>
        <v>#REF!</v>
      </c>
    </row>
  </sheetData>
  <mergeCells count="1">
    <mergeCell ref="A2:Q2"/>
  </mergeCells>
  <conditionalFormatting sqref="Q54">
    <cfRule type="cellIs" dxfId="0" priority="1" operator="lessThan">
      <formula>0</formula>
    </cfRule>
  </conditionalFormatting>
  <pageMargins left="0.25" right="0.25" top="0.25" bottom="0.25" header="0.05" footer="0.05"/>
  <pageSetup scale="94"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91857-F633-4A59-9C1C-D077AE09042E}">
  <sheetPr codeName="Sheet8">
    <tabColor theme="3" tint="-0.499984740745262"/>
    <pageSetUpPr fitToPage="1"/>
  </sheetPr>
  <dimension ref="A1:P58"/>
  <sheetViews>
    <sheetView zoomScale="80" zoomScaleNormal="80" workbookViewId="0">
      <pane xSplit="2" ySplit="4" topLeftCell="C5" activePane="bottomRight" state="frozen"/>
      <selection pane="topRight"/>
      <selection pane="bottomLeft"/>
      <selection pane="bottomRight"/>
    </sheetView>
  </sheetViews>
  <sheetFormatPr defaultRowHeight="15"/>
  <cols>
    <col min="2" max="2" width="20.5703125" customWidth="1"/>
    <col min="3" max="3" width="18.7109375" customWidth="1"/>
    <col min="4" max="4" width="18.140625" customWidth="1"/>
    <col min="5" max="5" width="13.28515625" customWidth="1"/>
    <col min="6" max="6" width="19.7109375" customWidth="1"/>
    <col min="7" max="7" width="13.42578125" customWidth="1"/>
    <col min="8" max="8" width="17.28515625" customWidth="1"/>
    <col min="9" max="9" width="14.5703125" customWidth="1"/>
    <col min="10" max="10" width="17.7109375" customWidth="1"/>
    <col min="11" max="12" width="22.28515625" customWidth="1"/>
    <col min="13" max="13" width="17.7109375" bestFit="1" customWidth="1"/>
    <col min="16" max="16" width="14.5703125" bestFit="1" customWidth="1"/>
  </cols>
  <sheetData>
    <row r="1" spans="1:14">
      <c r="A1" s="252" t="s">
        <v>2406</v>
      </c>
      <c r="B1" s="11"/>
      <c r="C1" s="11"/>
      <c r="D1" s="11"/>
      <c r="E1" s="11"/>
      <c r="F1" s="11"/>
      <c r="G1" s="11"/>
      <c r="H1" s="11"/>
      <c r="I1" s="11"/>
      <c r="J1" s="11"/>
      <c r="K1" s="11"/>
      <c r="L1" s="329"/>
    </row>
    <row r="2" spans="1:14">
      <c r="A2" s="655" t="s">
        <v>1823</v>
      </c>
      <c r="B2" s="655"/>
      <c r="C2" s="655"/>
      <c r="D2" s="655"/>
      <c r="E2" s="655"/>
      <c r="F2" s="655"/>
      <c r="G2" s="655"/>
      <c r="H2" s="655"/>
      <c r="I2" s="655"/>
      <c r="J2" s="655"/>
    </row>
    <row r="3" spans="1:14">
      <c r="A3" s="280"/>
      <c r="B3" s="280"/>
      <c r="C3" s="280"/>
      <c r="D3" s="304"/>
      <c r="E3" s="304">
        <v>0.5</v>
      </c>
      <c r="F3" s="304">
        <v>0.5</v>
      </c>
      <c r="G3" s="304">
        <v>0.25</v>
      </c>
      <c r="H3" s="304">
        <v>0.25</v>
      </c>
      <c r="I3" s="304">
        <v>0.25</v>
      </c>
      <c r="J3" s="304">
        <v>0.25</v>
      </c>
    </row>
    <row r="4" spans="1:14" ht="54" customHeight="1">
      <c r="A4" s="312" t="s">
        <v>1597</v>
      </c>
      <c r="B4" s="312" t="s">
        <v>1860</v>
      </c>
      <c r="C4" s="78" t="s">
        <v>2381</v>
      </c>
      <c r="D4" s="563" t="s">
        <v>1868</v>
      </c>
      <c r="E4" s="565" t="s">
        <v>1869</v>
      </c>
      <c r="F4" s="565" t="s">
        <v>2382</v>
      </c>
      <c r="G4" s="564" t="s">
        <v>1870</v>
      </c>
      <c r="H4" s="564" t="s">
        <v>2389</v>
      </c>
      <c r="I4" s="566" t="s">
        <v>1871</v>
      </c>
      <c r="J4" s="567" t="s">
        <v>2180</v>
      </c>
    </row>
    <row r="5" spans="1:14">
      <c r="A5" s="116" t="s">
        <v>45</v>
      </c>
      <c r="B5" s="117" t="s">
        <v>46</v>
      </c>
      <c r="C5" s="118">
        <f>Summary!H5</f>
        <v>83711683.740807354</v>
      </c>
      <c r="D5" s="118">
        <v>3855480</v>
      </c>
      <c r="E5" s="118">
        <v>0</v>
      </c>
      <c r="F5" s="118">
        <v>42130654.370403677</v>
      </c>
      <c r="G5" s="118">
        <f>G$3*Summary!$I5</f>
        <v>0</v>
      </c>
      <c r="H5" s="118">
        <f>$H$3*Summary!$J5+Summary!L5</f>
        <v>25021500.629836753</v>
      </c>
      <c r="I5" s="118">
        <f>I$3*Summary!$I5</f>
        <v>0</v>
      </c>
      <c r="J5" s="118">
        <f>J$3*(Summary!$J5+Summary!$N5)</f>
        <v>20790514.685201839</v>
      </c>
      <c r="K5" s="118">
        <f>SUM(E5:J5)</f>
        <v>87942669.685442269</v>
      </c>
      <c r="L5" s="579"/>
      <c r="M5" s="503"/>
      <c r="N5" s="503"/>
    </row>
    <row r="6" spans="1:14">
      <c r="A6" s="121" t="s">
        <v>48</v>
      </c>
      <c r="B6" s="122" t="s">
        <v>49</v>
      </c>
      <c r="C6" s="123">
        <f>Summary!H6</f>
        <v>9983466.8594580162</v>
      </c>
      <c r="D6" s="124">
        <v>0</v>
      </c>
      <c r="E6" s="124">
        <v>0</v>
      </c>
      <c r="F6" s="124">
        <v>4991733.4297290081</v>
      </c>
      <c r="G6" s="124">
        <f>G$3*Summary!$I6</f>
        <v>0</v>
      </c>
      <c r="H6" s="124">
        <f>$H$3*Summary!$J6+Summary!L6</f>
        <v>3252261.4821528406</v>
      </c>
      <c r="I6" s="124">
        <f>I$3*Summary!$I6</f>
        <v>0</v>
      </c>
      <c r="J6" s="124">
        <f>J$3*(Summary!$J6+Summary!$N6)</f>
        <v>2495866.7148645041</v>
      </c>
      <c r="K6" s="118">
        <f t="shared" ref="K6:K54" si="0">SUM(E6:J6)</f>
        <v>10739861.626746353</v>
      </c>
      <c r="L6" s="579"/>
      <c r="M6" s="503"/>
      <c r="N6" s="331"/>
    </row>
    <row r="7" spans="1:14">
      <c r="A7" s="126" t="s">
        <v>50</v>
      </c>
      <c r="B7" s="11" t="s">
        <v>51</v>
      </c>
      <c r="C7" s="14">
        <f>Summary!H7</f>
        <v>17504953.898248374</v>
      </c>
      <c r="D7" s="14">
        <v>0</v>
      </c>
      <c r="E7" s="14">
        <v>0</v>
      </c>
      <c r="F7" s="14">
        <v>8754135.2824575193</v>
      </c>
      <c r="G7" s="14">
        <f>G$3*Summary!$I7</f>
        <v>0</v>
      </c>
      <c r="H7" s="14">
        <f>$H$3*Summary!$J7+Summary!L7</f>
        <v>4586075.3333853316</v>
      </c>
      <c r="I7" s="14">
        <f>I$3*Summary!$I7</f>
        <v>0</v>
      </c>
      <c r="J7" s="14">
        <f>J$3*(Summary!$J7+Summary!$N7)</f>
        <v>4375409.3078954276</v>
      </c>
      <c r="K7" s="118">
        <f t="shared" si="0"/>
        <v>17715619.923738278</v>
      </c>
      <c r="L7" s="579"/>
      <c r="M7" s="503"/>
      <c r="N7" s="331"/>
    </row>
    <row r="8" spans="1:14">
      <c r="A8" s="121" t="s">
        <v>53</v>
      </c>
      <c r="B8" s="122" t="s">
        <v>54</v>
      </c>
      <c r="C8" s="123">
        <f>Summary!H8</f>
        <v>10907153.81788432</v>
      </c>
      <c r="D8" s="124">
        <v>1187500</v>
      </c>
      <c r="E8" s="124">
        <v>979547.18043652922</v>
      </c>
      <c r="F8" s="124">
        <v>4474029.728505631</v>
      </c>
      <c r="G8" s="124">
        <f>G$3*Summary!$I8</f>
        <v>489773.59021826461</v>
      </c>
      <c r="H8" s="124">
        <f>$H$3*Summary!$J8+Summary!L8</f>
        <v>2304073.8515471169</v>
      </c>
      <c r="I8" s="124">
        <f>I$3*Summary!$I8</f>
        <v>489773.59021826461</v>
      </c>
      <c r="J8" s="124">
        <f>J$3*(Summary!$J8+Summary!$N8)</f>
        <v>2237014.8642528155</v>
      </c>
      <c r="K8" s="118">
        <f t="shared" si="0"/>
        <v>10974212.805178622</v>
      </c>
      <c r="L8" s="579"/>
      <c r="M8" s="503"/>
      <c r="N8" s="331"/>
    </row>
    <row r="9" spans="1:14">
      <c r="A9" s="126" t="s">
        <v>55</v>
      </c>
      <c r="B9" s="11" t="s">
        <v>56</v>
      </c>
      <c r="C9" s="14">
        <f>Summary!H9</f>
        <v>56189923.985585988</v>
      </c>
      <c r="D9" s="14">
        <v>0</v>
      </c>
      <c r="E9" s="14">
        <v>0</v>
      </c>
      <c r="F9" s="14">
        <v>28094678.659459665</v>
      </c>
      <c r="G9" s="14">
        <f>G$3*Summary!$I9</f>
        <v>0</v>
      </c>
      <c r="H9" s="14">
        <f>$H$3*Summary!$J9+Summary!L9</f>
        <v>14592721.020107672</v>
      </c>
      <c r="I9" s="14">
        <f>I$3*Summary!$I9</f>
        <v>0</v>
      </c>
      <c r="J9" s="14">
        <f>J$3*(Summary!$J9+Summary!$N9)</f>
        <v>14047622.663063161</v>
      </c>
      <c r="K9" s="118">
        <f t="shared" si="0"/>
        <v>56735022.342630498</v>
      </c>
      <c r="L9" s="579"/>
      <c r="M9" s="503"/>
      <c r="N9" s="331"/>
    </row>
    <row r="10" spans="1:14">
      <c r="A10" s="121" t="s">
        <v>57</v>
      </c>
      <c r="B10" s="122" t="s">
        <v>58</v>
      </c>
      <c r="C10" s="123">
        <f>Summary!H10</f>
        <v>29548339.393134665</v>
      </c>
      <c r="D10" s="124">
        <v>0</v>
      </c>
      <c r="E10" s="124">
        <v>271055.33283847198</v>
      </c>
      <c r="F10" s="124">
        <v>14505063.830415184</v>
      </c>
      <c r="G10" s="124">
        <f>G$3*Summary!$I10</f>
        <v>135527.66641923599</v>
      </c>
      <c r="H10" s="124">
        <f>$H$3*Summary!$J10+Summary!L10</f>
        <v>9185233.7441242151</v>
      </c>
      <c r="I10" s="124">
        <f>I$3*Summary!$I10</f>
        <v>135527.66641923599</v>
      </c>
      <c r="J10" s="124">
        <f>J$3*(Summary!$J10+Summary!$N10)</f>
        <v>7250582.4485212686</v>
      </c>
      <c r="K10" s="118">
        <f t="shared" si="0"/>
        <v>31482990.688737612</v>
      </c>
      <c r="L10" s="579"/>
      <c r="M10" s="503"/>
      <c r="N10" s="331"/>
    </row>
    <row r="11" spans="1:14">
      <c r="A11" s="126" t="s">
        <v>59</v>
      </c>
      <c r="B11" s="11" t="s">
        <v>60</v>
      </c>
      <c r="C11" s="14">
        <f>Summary!H11</f>
        <v>7249615.6883346997</v>
      </c>
      <c r="D11" s="14">
        <v>500000</v>
      </c>
      <c r="E11" s="14">
        <v>0</v>
      </c>
      <c r="F11" s="14">
        <v>3644641.1775006833</v>
      </c>
      <c r="G11" s="14">
        <f>G$3*Summary!$I11</f>
        <v>0</v>
      </c>
      <c r="H11" s="14">
        <f>$H$3*Summary!$J11+Summary!L11</f>
        <v>1802487.2554170082</v>
      </c>
      <c r="I11" s="14">
        <f>I$3*Summary!$I11</f>
        <v>0</v>
      </c>
      <c r="J11" s="14">
        <f>J$3*(Summary!$J11+Summary!$N11)</f>
        <v>1802487.2554170082</v>
      </c>
      <c r="K11" s="118">
        <f t="shared" si="0"/>
        <v>7249615.6883346997</v>
      </c>
      <c r="L11" s="579"/>
      <c r="M11" s="503"/>
      <c r="N11" s="331"/>
    </row>
    <row r="12" spans="1:14">
      <c r="A12" s="121" t="s">
        <v>61</v>
      </c>
      <c r="B12" s="122" t="s">
        <v>62</v>
      </c>
      <c r="C12" s="123">
        <f>Summary!H12</f>
        <v>15674975.438772941</v>
      </c>
      <c r="D12" s="124">
        <v>0</v>
      </c>
      <c r="E12" s="124">
        <v>0</v>
      </c>
      <c r="F12" s="124">
        <v>7840037.7193864705</v>
      </c>
      <c r="G12" s="124">
        <f>G$3*Summary!$I12</f>
        <v>0</v>
      </c>
      <c r="H12" s="124">
        <f>$H$3*Summary!$J12+Summary!L12</f>
        <v>3917468.8596932353</v>
      </c>
      <c r="I12" s="124">
        <f>I$3*Summary!$I12</f>
        <v>0</v>
      </c>
      <c r="J12" s="124">
        <f>J$3*(Summary!$J12+Summary!$N12)</f>
        <v>3917468.8596932353</v>
      </c>
      <c r="K12" s="118">
        <f t="shared" si="0"/>
        <v>15674975.438772941</v>
      </c>
      <c r="L12" s="579"/>
      <c r="M12" s="503"/>
      <c r="N12" s="331"/>
    </row>
    <row r="13" spans="1:14">
      <c r="A13" s="126" t="s">
        <v>63</v>
      </c>
      <c r="B13" s="11" t="s">
        <v>64</v>
      </c>
      <c r="C13" s="14">
        <f>Summary!H13</f>
        <v>10138777.228738731</v>
      </c>
      <c r="D13" s="14">
        <v>0</v>
      </c>
      <c r="E13" s="14">
        <v>1869952.6100816298</v>
      </c>
      <c r="F13" s="14">
        <v>3271496.7042680965</v>
      </c>
      <c r="G13" s="14">
        <f>G$3*Summary!$I13</f>
        <v>934976.30504081491</v>
      </c>
      <c r="H13" s="14">
        <f>$H$3*Summary!$J13+Summary!L13</f>
        <v>1563687.6521536878</v>
      </c>
      <c r="I13" s="14">
        <f>I$3*Summary!$I13</f>
        <v>934976.30504081491</v>
      </c>
      <c r="J13" s="14">
        <f>J$3*(Summary!$J13+Summary!$N13)</f>
        <v>1563687.6521536878</v>
      </c>
      <c r="K13" s="118">
        <f t="shared" si="0"/>
        <v>10138777.228738731</v>
      </c>
      <c r="L13" s="579"/>
      <c r="M13" s="503"/>
      <c r="N13" s="331"/>
    </row>
    <row r="14" spans="1:14">
      <c r="A14" s="121" t="s">
        <v>65</v>
      </c>
      <c r="B14" s="122" t="s">
        <v>66</v>
      </c>
      <c r="C14" s="123">
        <f>Summary!H14</f>
        <v>7061644.8393201828</v>
      </c>
      <c r="D14" s="124">
        <v>0</v>
      </c>
      <c r="E14" s="124">
        <v>1877450.3952263198</v>
      </c>
      <c r="F14" s="124">
        <v>1718966.9910808059</v>
      </c>
      <c r="G14" s="124">
        <f>G$3*Summary!$I14</f>
        <v>938725.19761315989</v>
      </c>
      <c r="H14" s="124">
        <f>$H$3*Summary!$J14+Summary!L14</f>
        <v>793888.52889336867</v>
      </c>
      <c r="I14" s="124">
        <f>I$3*Summary!$I14</f>
        <v>938725.19761315989</v>
      </c>
      <c r="J14" s="124">
        <f>J$3*(Summary!$J14+Summary!$N14)</f>
        <v>793888.52889336867</v>
      </c>
      <c r="K14" s="118">
        <f t="shared" si="0"/>
        <v>7061644.8393201828</v>
      </c>
      <c r="L14" s="579"/>
      <c r="M14" s="503"/>
      <c r="N14" s="331"/>
    </row>
    <row r="15" spans="1:14">
      <c r="A15" s="126" t="s">
        <v>67</v>
      </c>
      <c r="B15" s="11" t="s">
        <v>68</v>
      </c>
      <c r="C15" s="14">
        <f>Summary!H15</f>
        <v>12073664.215544576</v>
      </c>
      <c r="D15" s="14">
        <v>0</v>
      </c>
      <c r="E15" s="14">
        <v>2179695.0192455868</v>
      </c>
      <c r="F15" s="14">
        <v>3847787.0885267034</v>
      </c>
      <c r="G15" s="14">
        <f>G$3*Summary!$I15</f>
        <v>1089847.5096227934</v>
      </c>
      <c r="H15" s="14">
        <f>$H$3*Summary!$J15+Summary!L15</f>
        <v>1968929.9999514148</v>
      </c>
      <c r="I15" s="14">
        <f>I$3*Summary!$I15</f>
        <v>1089847.5096227934</v>
      </c>
      <c r="J15" s="14">
        <f>J$3*(Summary!$J15+Summary!$N15)</f>
        <v>1933243.5442633489</v>
      </c>
      <c r="K15" s="118">
        <f t="shared" si="0"/>
        <v>12109350.671232641</v>
      </c>
      <c r="L15" s="579"/>
      <c r="M15" s="503"/>
      <c r="N15" s="331"/>
    </row>
    <row r="16" spans="1:14">
      <c r="A16" s="121" t="s">
        <v>69</v>
      </c>
      <c r="B16" s="122" t="s">
        <v>70</v>
      </c>
      <c r="C16" s="123">
        <f>Summary!H16</f>
        <v>7361238.5897965385</v>
      </c>
      <c r="D16" s="124">
        <v>0</v>
      </c>
      <c r="E16" s="124">
        <v>0</v>
      </c>
      <c r="F16" s="124">
        <v>3680619.2948982692</v>
      </c>
      <c r="G16" s="124">
        <f>G$3*Summary!$I16</f>
        <v>0</v>
      </c>
      <c r="H16" s="124">
        <f>$H$3*Summary!$J16+Summary!L16</f>
        <v>2390797.5572703583</v>
      </c>
      <c r="I16" s="124">
        <f>I$3*Summary!$I16</f>
        <v>0</v>
      </c>
      <c r="J16" s="124">
        <f>J$3*(Summary!$J16+Summary!$N16)</f>
        <v>1840309.6474491346</v>
      </c>
      <c r="K16" s="118">
        <f t="shared" si="0"/>
        <v>7911726.4996177619</v>
      </c>
      <c r="L16" s="579"/>
      <c r="M16" s="503"/>
      <c r="N16" s="331"/>
    </row>
    <row r="17" spans="1:14">
      <c r="A17" s="126" t="s">
        <v>71</v>
      </c>
      <c r="B17" s="11" t="s">
        <v>72</v>
      </c>
      <c r="C17" s="14">
        <f>Summary!H17</f>
        <v>62393853.854732826</v>
      </c>
      <c r="D17" s="14">
        <v>0</v>
      </c>
      <c r="E17" s="14">
        <v>0</v>
      </c>
      <c r="F17" s="14">
        <v>31219876.927366413</v>
      </c>
      <c r="G17" s="14">
        <f>G$3*Summary!$I17</f>
        <v>0</v>
      </c>
      <c r="H17" s="14">
        <f>$H$3*Summary!$J17+Summary!L17</f>
        <v>15586988.463683207</v>
      </c>
      <c r="I17" s="14">
        <f>I$3*Summary!$I17</f>
        <v>0</v>
      </c>
      <c r="J17" s="14">
        <f>J$3*(Summary!$J17+Summary!$N17)</f>
        <v>15586988.463683207</v>
      </c>
      <c r="K17" s="118">
        <f t="shared" si="0"/>
        <v>62393853.854732826</v>
      </c>
      <c r="L17" s="579"/>
      <c r="M17" s="503"/>
      <c r="N17" s="331"/>
    </row>
    <row r="18" spans="1:14">
      <c r="A18" s="121" t="s">
        <v>73</v>
      </c>
      <c r="B18" s="122" t="s">
        <v>74</v>
      </c>
      <c r="C18" s="123">
        <f>Summary!H18</f>
        <v>92178173.98666659</v>
      </c>
      <c r="D18" s="124">
        <v>1831907</v>
      </c>
      <c r="E18" s="124">
        <v>0</v>
      </c>
      <c r="F18" s="124">
        <v>46085149.493333295</v>
      </c>
      <c r="G18" s="124">
        <f>G$3*Summary!$I18</f>
        <v>0</v>
      </c>
      <c r="H18" s="124">
        <f>$H$3*Summary!$J18+Summary!L18</f>
        <v>36059363.04364761</v>
      </c>
      <c r="I18" s="124">
        <f>I$3*Summary!$I18</f>
        <v>0</v>
      </c>
      <c r="J18" s="124">
        <f>J$3*(Summary!$J18+Summary!$N18)</f>
        <v>23046512.246666647</v>
      </c>
      <c r="K18" s="118">
        <f t="shared" si="0"/>
        <v>105191024.78364754</v>
      </c>
      <c r="L18" s="579"/>
      <c r="M18" s="503"/>
      <c r="N18" s="331"/>
    </row>
    <row r="19" spans="1:14">
      <c r="A19" s="126" t="s">
        <v>75</v>
      </c>
      <c r="B19" s="11" t="s">
        <v>76</v>
      </c>
      <c r="C19" s="14">
        <f>Summary!H19</f>
        <v>19305567.502198987</v>
      </c>
      <c r="D19" s="14">
        <v>0</v>
      </c>
      <c r="E19" s="14">
        <v>0</v>
      </c>
      <c r="F19" s="14">
        <v>9652783.7510994934</v>
      </c>
      <c r="G19" s="14">
        <f>G$3*Summary!$I19</f>
        <v>0</v>
      </c>
      <c r="H19" s="14">
        <f>$H$3*Summary!$J19+Summary!L19</f>
        <v>5445112.9871679675</v>
      </c>
      <c r="I19" s="14">
        <f>I$3*Summary!$I19</f>
        <v>0</v>
      </c>
      <c r="J19" s="14">
        <f>J$3*(Summary!$J19+Summary!$N19)</f>
        <v>4826391.8755497467</v>
      </c>
      <c r="K19" s="118">
        <f t="shared" si="0"/>
        <v>19924288.613817208</v>
      </c>
      <c r="L19" s="579"/>
      <c r="M19" s="503"/>
      <c r="N19" s="331"/>
    </row>
    <row r="20" spans="1:14">
      <c r="A20" s="121" t="s">
        <v>77</v>
      </c>
      <c r="B20" s="122" t="s">
        <v>78</v>
      </c>
      <c r="C20" s="123">
        <f>Summary!H20</f>
        <v>38687318.214774922</v>
      </c>
      <c r="D20" s="124">
        <v>0</v>
      </c>
      <c r="E20" s="124">
        <v>0</v>
      </c>
      <c r="F20" s="124">
        <v>19384771.607387461</v>
      </c>
      <c r="G20" s="124">
        <f>G$3*Summary!$I20</f>
        <v>0</v>
      </c>
      <c r="H20" s="124">
        <f>$H$3*Summary!$J20+Summary!L20</f>
        <v>14468889.24977557</v>
      </c>
      <c r="I20" s="124">
        <f>I$3*Summary!$I20</f>
        <v>0</v>
      </c>
      <c r="J20" s="124">
        <f>J$3*(Summary!$J20+Summary!$N20)</f>
        <v>9651273.3036937304</v>
      </c>
      <c r="K20" s="118">
        <f t="shared" si="0"/>
        <v>43504934.160856754</v>
      </c>
      <c r="L20" s="579"/>
      <c r="M20" s="503"/>
      <c r="N20" s="331"/>
    </row>
    <row r="21" spans="1:14">
      <c r="A21" s="126" t="s">
        <v>79</v>
      </c>
      <c r="B21" s="11" t="s">
        <v>80</v>
      </c>
      <c r="C21" s="14">
        <f>Summary!H21</f>
        <v>7437878.4191452097</v>
      </c>
      <c r="D21" s="14">
        <v>0</v>
      </c>
      <c r="E21" s="14">
        <v>1799476.6568853999</v>
      </c>
      <c r="F21" s="14">
        <v>1964127.0193342371</v>
      </c>
      <c r="G21" s="14">
        <f>G$3*Summary!$I21</f>
        <v>899738.32844269997</v>
      </c>
      <c r="H21" s="14">
        <f>$H$3*Summary!$J21+Summary!L21</f>
        <v>1097119.6678634095</v>
      </c>
      <c r="I21" s="14">
        <f>I$3*Summary!$I21</f>
        <v>899738.32844269997</v>
      </c>
      <c r="J21" s="14">
        <f>J$3*(Summary!$J21+Summary!$N21)</f>
        <v>937399.04302008636</v>
      </c>
      <c r="K21" s="118">
        <f t="shared" si="0"/>
        <v>7597599.0439885333</v>
      </c>
      <c r="L21" s="579"/>
      <c r="M21" s="503"/>
      <c r="N21" s="331"/>
    </row>
    <row r="22" spans="1:14">
      <c r="A22" s="121" t="s">
        <v>81</v>
      </c>
      <c r="B22" s="122" t="s">
        <v>82</v>
      </c>
      <c r="C22" s="123">
        <f>Summary!H22</f>
        <v>5186192.9678680133</v>
      </c>
      <c r="D22" s="124">
        <v>0</v>
      </c>
      <c r="E22" s="124">
        <v>0</v>
      </c>
      <c r="F22" s="124">
        <v>2610096.4839340067</v>
      </c>
      <c r="G22" s="124">
        <f>G$3*Summary!$I22</f>
        <v>0</v>
      </c>
      <c r="H22" s="124">
        <f>$H$3*Summary!$J22+Summary!L22</f>
        <v>1288048.2419670033</v>
      </c>
      <c r="I22" s="124">
        <f>I$3*Summary!$I22</f>
        <v>0</v>
      </c>
      <c r="J22" s="124">
        <f>J$3*(Summary!$J22+Summary!$N22)</f>
        <v>1288048.2419670033</v>
      </c>
      <c r="K22" s="118">
        <f t="shared" si="0"/>
        <v>5186192.9678680133</v>
      </c>
      <c r="L22" s="579"/>
      <c r="M22" s="503"/>
      <c r="N22" s="331"/>
    </row>
    <row r="23" spans="1:14">
      <c r="A23" s="126" t="s">
        <v>83</v>
      </c>
      <c r="B23" s="11" t="s">
        <v>84</v>
      </c>
      <c r="C23" s="14">
        <f>Summary!H23</f>
        <v>8059504.5637122886</v>
      </c>
      <c r="D23" s="14">
        <v>303240</v>
      </c>
      <c r="E23" s="14">
        <v>0</v>
      </c>
      <c r="F23" s="14">
        <v>4146002.2818561443</v>
      </c>
      <c r="G23" s="14">
        <f>G$3*Summary!$I23</f>
        <v>0</v>
      </c>
      <c r="H23" s="14">
        <f>$H$3*Summary!$J23+Summary!L23</f>
        <v>3323219.0672077704</v>
      </c>
      <c r="I23" s="14">
        <f>I$3*Summary!$I23</f>
        <v>0</v>
      </c>
      <c r="J23" s="14">
        <f>J$3*(Summary!$J23+Summary!$N23)</f>
        <v>1956751.1409280722</v>
      </c>
      <c r="K23" s="118">
        <f t="shared" si="0"/>
        <v>9425972.4899919871</v>
      </c>
      <c r="L23" s="579"/>
      <c r="M23" s="503"/>
      <c r="N23" s="331"/>
    </row>
    <row r="24" spans="1:14">
      <c r="A24" s="121" t="s">
        <v>85</v>
      </c>
      <c r="B24" s="122" t="s">
        <v>86</v>
      </c>
      <c r="C24" s="123">
        <f>Summary!H24</f>
        <v>9085285.7209986467</v>
      </c>
      <c r="D24" s="124">
        <v>308872</v>
      </c>
      <c r="E24" s="124">
        <v>1563283.4916522042</v>
      </c>
      <c r="F24" s="124">
        <v>3002844.8688274878</v>
      </c>
      <c r="G24" s="124">
        <f>G$3*Summary!$I24</f>
        <v>781641.74582610209</v>
      </c>
      <c r="H24" s="124">
        <f>$H$3*Summary!$J24+Summary!L24</f>
        <v>3002651.4295204906</v>
      </c>
      <c r="I24" s="124">
        <f>I$3*Summary!$I24</f>
        <v>781641.74582610209</v>
      </c>
      <c r="J24" s="124">
        <f>J$3*(Summary!$J24+Summary!$N24)</f>
        <v>1477936.9344333753</v>
      </c>
      <c r="K24" s="118">
        <f t="shared" si="0"/>
        <v>10610000.216085762</v>
      </c>
      <c r="L24" s="579"/>
      <c r="M24" s="503"/>
      <c r="N24" s="331"/>
    </row>
    <row r="25" spans="1:14">
      <c r="A25" s="126" t="s">
        <v>87</v>
      </c>
      <c r="B25" s="11" t="s">
        <v>88</v>
      </c>
      <c r="C25" s="14">
        <f>Summary!H25</f>
        <v>62888258.205742784</v>
      </c>
      <c r="D25" s="14">
        <v>1187500</v>
      </c>
      <c r="E25" s="14">
        <v>0</v>
      </c>
      <c r="F25" s="14">
        <v>31421179.102871392</v>
      </c>
      <c r="G25" s="14">
        <f>G$3*Summary!$I25</f>
        <v>0</v>
      </c>
      <c r="H25" s="14">
        <f>$H$3*Summary!$J25+Summary!L25</f>
        <v>20405990.680389635</v>
      </c>
      <c r="I25" s="14">
        <f>I$3*Summary!$I25</f>
        <v>0</v>
      </c>
      <c r="J25" s="14">
        <f>J$3*(Summary!$J25+Summary!$N25)</f>
        <v>15733539.551435696</v>
      </c>
      <c r="K25" s="118">
        <f t="shared" si="0"/>
        <v>67560709.334696725</v>
      </c>
      <c r="L25" s="579"/>
      <c r="M25" s="503"/>
      <c r="N25" s="331"/>
    </row>
    <row r="26" spans="1:14">
      <c r="A26" s="121" t="s">
        <v>89</v>
      </c>
      <c r="B26" s="122" t="s">
        <v>90</v>
      </c>
      <c r="C26" s="123">
        <f>Summary!H26</f>
        <v>7085169.0569171049</v>
      </c>
      <c r="D26" s="124">
        <v>3326403</v>
      </c>
      <c r="E26" s="124">
        <v>177392.14404945448</v>
      </c>
      <c r="F26" s="124">
        <v>3369624.4844090994</v>
      </c>
      <c r="G26" s="124">
        <f>G$3*Summary!$I26</f>
        <v>88696.07202472724</v>
      </c>
      <c r="H26" s="124">
        <f>$H$3*Summary!$J26+Summary!L26</f>
        <v>2380111.2895155242</v>
      </c>
      <c r="I26" s="124">
        <f>I$3*Summary!$I26</f>
        <v>88696.07202472724</v>
      </c>
      <c r="J26" s="124">
        <f>J$3*(Summary!$J26+Summary!$N26)</f>
        <v>1680380.1422045482</v>
      </c>
      <c r="K26" s="118">
        <f t="shared" si="0"/>
        <v>7784900.2042280808</v>
      </c>
      <c r="L26" s="579"/>
      <c r="M26" s="503"/>
      <c r="N26" s="331"/>
    </row>
    <row r="27" spans="1:14">
      <c r="A27" s="126" t="s">
        <v>91</v>
      </c>
      <c r="B27" s="11" t="s">
        <v>92</v>
      </c>
      <c r="C27" s="14">
        <f>Summary!H27</f>
        <v>14271099.720436633</v>
      </c>
      <c r="D27" s="14">
        <v>0</v>
      </c>
      <c r="E27" s="14">
        <v>2098489.6651812214</v>
      </c>
      <c r="F27" s="14">
        <v>5037060.1950370949</v>
      </c>
      <c r="G27" s="14">
        <f>G$3*Summary!$I27</f>
        <v>1049244.8325906107</v>
      </c>
      <c r="H27" s="14">
        <f>$H$3*Summary!$J27+Summary!L27</f>
        <v>3286075.7989332406</v>
      </c>
      <c r="I27" s="14">
        <f>I$3*Summary!$I27</f>
        <v>1049244.8325906107</v>
      </c>
      <c r="J27" s="14">
        <f>J$3*(Summary!$J27+Summary!$N27)</f>
        <v>2518530.0975185474</v>
      </c>
      <c r="K27" s="118">
        <f t="shared" si="0"/>
        <v>15038645.421851326</v>
      </c>
      <c r="L27" s="579"/>
      <c r="M27" s="503"/>
      <c r="N27" s="331"/>
    </row>
    <row r="28" spans="1:14">
      <c r="A28" s="121" t="s">
        <v>93</v>
      </c>
      <c r="B28" s="122" t="s">
        <v>94</v>
      </c>
      <c r="C28" s="123">
        <f>Summary!H28</f>
        <v>22279516.102401063</v>
      </c>
      <c r="D28" s="124">
        <v>141164.29999999999</v>
      </c>
      <c r="E28" s="124">
        <v>0</v>
      </c>
      <c r="F28" s="124">
        <v>11139758.051200531</v>
      </c>
      <c r="G28" s="124">
        <f>G$3*Summary!$I28</f>
        <v>0</v>
      </c>
      <c r="H28" s="124">
        <f>$H$3*Summary!$J28+Summary!L28</f>
        <v>5569879.0256002657</v>
      </c>
      <c r="I28" s="124">
        <f>I$3*Summary!$I28</f>
        <v>0</v>
      </c>
      <c r="J28" s="124">
        <f>J$3*(Summary!$J28+Summary!$N28)</f>
        <v>5569879.0256002657</v>
      </c>
      <c r="K28" s="118">
        <f t="shared" si="0"/>
        <v>22279516.102401063</v>
      </c>
      <c r="L28" s="579"/>
      <c r="M28" s="503"/>
      <c r="N28" s="331"/>
    </row>
    <row r="29" spans="1:14">
      <c r="A29" s="126" t="s">
        <v>95</v>
      </c>
      <c r="B29" s="11" t="s">
        <v>96</v>
      </c>
      <c r="C29" s="14">
        <f>Summary!H29</f>
        <v>21830635.306975208</v>
      </c>
      <c r="D29" s="14">
        <v>0</v>
      </c>
      <c r="E29" s="14">
        <v>0</v>
      </c>
      <c r="F29" s="14">
        <v>10917017.653487604</v>
      </c>
      <c r="G29" s="14">
        <f>G$3*Summary!$I29</f>
        <v>0</v>
      </c>
      <c r="H29" s="14">
        <f>$H$3*Summary!$J29+Summary!L29</f>
        <v>5456808.8267438021</v>
      </c>
      <c r="I29" s="14">
        <f>I$3*Summary!$I29</f>
        <v>0</v>
      </c>
      <c r="J29" s="14">
        <f>J$3*(Summary!$J29+Summary!$N29)</f>
        <v>5456808.8267438021</v>
      </c>
      <c r="K29" s="118">
        <f t="shared" si="0"/>
        <v>21830635.306975208</v>
      </c>
      <c r="L29" s="579"/>
      <c r="M29" s="503"/>
      <c r="N29" s="331"/>
    </row>
    <row r="30" spans="1:14">
      <c r="A30" s="121" t="s">
        <v>97</v>
      </c>
      <c r="B30" s="122" t="s">
        <v>98</v>
      </c>
      <c r="C30" s="123">
        <f>Summary!H30</f>
        <v>113769464.1862307</v>
      </c>
      <c r="D30" s="124">
        <v>0</v>
      </c>
      <c r="E30" s="124">
        <v>0</v>
      </c>
      <c r="F30" s="124">
        <v>56890682.093115352</v>
      </c>
      <c r="G30" s="124">
        <f>G$3*Summary!$I30</f>
        <v>0</v>
      </c>
      <c r="H30" s="124">
        <f>$H$3*Summary!$J30+Summary!L30</f>
        <v>28439391.046557676</v>
      </c>
      <c r="I30" s="124">
        <f>I$3*Summary!$I30</f>
        <v>0</v>
      </c>
      <c r="J30" s="124">
        <f>J$3*(Summary!$J30+Summary!$N30)</f>
        <v>28439391.046557676</v>
      </c>
      <c r="K30" s="118">
        <f t="shared" si="0"/>
        <v>113769464.1862307</v>
      </c>
      <c r="L30" s="579"/>
      <c r="M30" s="503"/>
      <c r="N30" s="331"/>
    </row>
    <row r="31" spans="1:14">
      <c r="A31" s="126" t="s">
        <v>99</v>
      </c>
      <c r="B31" s="11" t="s">
        <v>100</v>
      </c>
      <c r="C31" s="14">
        <f>Summary!H31</f>
        <v>12205652.75690737</v>
      </c>
      <c r="D31" s="14">
        <v>0</v>
      </c>
      <c r="E31" s="14">
        <v>0</v>
      </c>
      <c r="F31" s="14">
        <v>6102826.378453685</v>
      </c>
      <c r="G31" s="14">
        <f>G$3*Summary!$I31</f>
        <v>0</v>
      </c>
      <c r="H31" s="14">
        <f>$H$3*Summary!$J31+Summary!L31</f>
        <v>4174289.091491499</v>
      </c>
      <c r="I31" s="14">
        <f>I$3*Summary!$I31</f>
        <v>0</v>
      </c>
      <c r="J31" s="14">
        <f>J$3*(Summary!$J31+Summary!$N31)</f>
        <v>3051413.1892268425</v>
      </c>
      <c r="K31" s="118">
        <f t="shared" si="0"/>
        <v>13328528.659172028</v>
      </c>
      <c r="L31" s="579"/>
      <c r="M31" s="503"/>
      <c r="N31" s="331"/>
    </row>
    <row r="32" spans="1:14">
      <c r="A32" s="121" t="s">
        <v>101</v>
      </c>
      <c r="B32" s="122" t="s">
        <v>102</v>
      </c>
      <c r="C32" s="123">
        <f>Summary!H32</f>
        <v>10645823.299031023</v>
      </c>
      <c r="D32" s="124">
        <v>1182853</v>
      </c>
      <c r="E32" s="124">
        <v>0</v>
      </c>
      <c r="F32" s="124">
        <v>5321211.6495155115</v>
      </c>
      <c r="G32" s="124">
        <f>G$3*Summary!$I32</f>
        <v>0</v>
      </c>
      <c r="H32" s="124">
        <f>$H$3*Summary!$J32+Summary!L32</f>
        <v>2662305.8247577557</v>
      </c>
      <c r="I32" s="124">
        <f>I$3*Summary!$I32</f>
        <v>0</v>
      </c>
      <c r="J32" s="124">
        <f>J$3*(Summary!$J32+Summary!$N32)</f>
        <v>2662305.8247577557</v>
      </c>
      <c r="K32" s="118">
        <f t="shared" si="0"/>
        <v>10645823.299031023</v>
      </c>
      <c r="L32" s="579"/>
      <c r="M32" s="503"/>
      <c r="N32" s="331"/>
    </row>
    <row r="33" spans="1:14">
      <c r="A33" s="126" t="s">
        <v>103</v>
      </c>
      <c r="B33" s="11" t="s">
        <v>104</v>
      </c>
      <c r="C33" s="14">
        <f>Summary!H33</f>
        <v>16618113.277903648</v>
      </c>
      <c r="D33" s="14">
        <v>0</v>
      </c>
      <c r="E33" s="14">
        <v>1758807.0580606023</v>
      </c>
      <c r="F33" s="14">
        <v>7404190.8809108678</v>
      </c>
      <c r="G33" s="14">
        <f>G$3*Summary!$I33</f>
        <v>879403.52903030114</v>
      </c>
      <c r="H33" s="14">
        <f>$H$3*Summary!$J33+Summary!L33</f>
        <v>4162770.2959561581</v>
      </c>
      <c r="I33" s="14">
        <f>I$3*Summary!$I33</f>
        <v>879403.52903030114</v>
      </c>
      <c r="J33" s="14">
        <f>J$3*(Summary!$J33+Summary!$N33)</f>
        <v>2848154.1404357878</v>
      </c>
      <c r="K33" s="118">
        <f t="shared" si="0"/>
        <v>17932729.433424018</v>
      </c>
      <c r="L33" s="579"/>
      <c r="M33" s="503"/>
      <c r="N33" s="331"/>
    </row>
    <row r="34" spans="1:14">
      <c r="A34" s="121" t="s">
        <v>105</v>
      </c>
      <c r="B34" s="122" t="s">
        <v>106</v>
      </c>
      <c r="C34" s="123">
        <f>Summary!H34</f>
        <v>15410728.430040002</v>
      </c>
      <c r="D34" s="124">
        <v>2500000</v>
      </c>
      <c r="E34" s="124">
        <v>681217.04030832089</v>
      </c>
      <c r="F34" s="124">
        <v>7027084.0746920435</v>
      </c>
      <c r="G34" s="124">
        <f>G$3*Summary!$I34</f>
        <v>340608.52015416045</v>
      </c>
      <c r="H34" s="124">
        <f>$H$3*Summary!$J34+Summary!L34</f>
        <v>3510605.1373656583</v>
      </c>
      <c r="I34" s="124">
        <f>I$3*Summary!$I34</f>
        <v>340608.52015416045</v>
      </c>
      <c r="J34" s="124">
        <f>J$3*(Summary!$J34+Summary!$N34)</f>
        <v>3510605.1373656583</v>
      </c>
      <c r="K34" s="118">
        <f t="shared" si="0"/>
        <v>15410728.430040002</v>
      </c>
      <c r="L34" s="579"/>
      <c r="M34" s="503"/>
      <c r="N34" s="331"/>
    </row>
    <row r="35" spans="1:14">
      <c r="A35" s="126" t="s">
        <v>107</v>
      </c>
      <c r="B35" s="11" t="s">
        <v>108</v>
      </c>
      <c r="C35" s="14">
        <f>Summary!H35</f>
        <v>7363596.8454956682</v>
      </c>
      <c r="D35" s="14">
        <v>0</v>
      </c>
      <c r="E35" s="14">
        <v>855876.71720195748</v>
      </c>
      <c r="F35" s="14">
        <v>2825921.7055458766</v>
      </c>
      <c r="G35" s="14">
        <f>G$3*Summary!$I35</f>
        <v>427938.35860097874</v>
      </c>
      <c r="H35" s="14">
        <f>$H$3*Summary!$J35+Summary!L35</f>
        <v>2178631.4042416178</v>
      </c>
      <c r="I35" s="14">
        <f>I$3*Summary!$I35</f>
        <v>427938.35860097874</v>
      </c>
      <c r="J35" s="14">
        <f>J$3*(Summary!$J35+Summary!$N35)</f>
        <v>1412960.8527729383</v>
      </c>
      <c r="K35" s="118">
        <f t="shared" si="0"/>
        <v>8129267.3969643479</v>
      </c>
      <c r="L35" s="579"/>
      <c r="M35" s="503"/>
      <c r="N35" s="331"/>
    </row>
    <row r="36" spans="1:14">
      <c r="A36" s="121" t="s">
        <v>109</v>
      </c>
      <c r="B36" s="122" t="s">
        <v>110</v>
      </c>
      <c r="C36" s="123">
        <f>Summary!H36</f>
        <v>19331116.443293002</v>
      </c>
      <c r="D36" s="124">
        <v>0</v>
      </c>
      <c r="E36" s="124">
        <v>0</v>
      </c>
      <c r="F36" s="124">
        <v>9665558.2216465008</v>
      </c>
      <c r="G36" s="124">
        <f>G$3*Summary!$I36</f>
        <v>0</v>
      </c>
      <c r="H36" s="124">
        <f>$H$3*Summary!$J36+Summary!L36</f>
        <v>4832779.1108232504</v>
      </c>
      <c r="I36" s="124">
        <f>I$3*Summary!$I36</f>
        <v>0</v>
      </c>
      <c r="J36" s="124">
        <f>J$3*(Summary!$J36+Summary!$N36)</f>
        <v>4832779.1108232504</v>
      </c>
      <c r="K36" s="118">
        <f t="shared" si="0"/>
        <v>19331116.443293002</v>
      </c>
      <c r="L36" s="579"/>
      <c r="M36" s="503"/>
      <c r="N36" s="331"/>
    </row>
    <row r="37" spans="1:14">
      <c r="A37" s="126" t="s">
        <v>111</v>
      </c>
      <c r="B37" s="11" t="s">
        <v>112</v>
      </c>
      <c r="C37" s="14">
        <f>Summary!H37</f>
        <v>7134410.3947173096</v>
      </c>
      <c r="D37" s="14">
        <v>0</v>
      </c>
      <c r="E37" s="14">
        <v>672598.23776269471</v>
      </c>
      <c r="F37" s="14">
        <v>2905675.4929489326</v>
      </c>
      <c r="G37" s="14">
        <f>G$3*Summary!$I37</f>
        <v>336299.11888134736</v>
      </c>
      <c r="H37" s="14">
        <f>$H$3*Summary!$J37+Summary!L37</f>
        <v>1817134.7882753196</v>
      </c>
      <c r="I37" s="14">
        <f>I$3*Summary!$I37</f>
        <v>336299.11888134736</v>
      </c>
      <c r="J37" s="14">
        <f>J$3*(Summary!$J37+Summary!$N37)</f>
        <v>1441769.2131214938</v>
      </c>
      <c r="K37" s="118">
        <f t="shared" si="0"/>
        <v>7509775.9698711354</v>
      </c>
      <c r="L37" s="579"/>
      <c r="M37" s="503"/>
      <c r="N37" s="331"/>
    </row>
    <row r="38" spans="1:14">
      <c r="A38" s="121" t="s">
        <v>113</v>
      </c>
      <c r="B38" s="122" t="s">
        <v>114</v>
      </c>
      <c r="C38" s="123">
        <f>Summary!H38</f>
        <v>11218165.568066135</v>
      </c>
      <c r="D38" s="124">
        <v>0</v>
      </c>
      <c r="E38" s="124">
        <v>1221850.9004388927</v>
      </c>
      <c r="F38" s="124">
        <v>4387231.8835941749</v>
      </c>
      <c r="G38" s="124">
        <f>G$3*Summary!$I38</f>
        <v>610925.45021944633</v>
      </c>
      <c r="H38" s="124">
        <f>$H$3*Summary!$J38+Summary!L38</f>
        <v>2301479.7431560778</v>
      </c>
      <c r="I38" s="124">
        <f>I$3*Summary!$I38</f>
        <v>610925.45021944633</v>
      </c>
      <c r="J38" s="124">
        <f>J$3*(Summary!$J38+Summary!$N38)</f>
        <v>2193615.9417970874</v>
      </c>
      <c r="K38" s="118">
        <f t="shared" si="0"/>
        <v>11326029.369425125</v>
      </c>
      <c r="L38" s="579"/>
      <c r="M38" s="503"/>
      <c r="N38" s="331"/>
    </row>
    <row r="39" spans="1:14">
      <c r="A39" s="126" t="s">
        <v>115</v>
      </c>
      <c r="B39" s="11" t="s">
        <v>116</v>
      </c>
      <c r="C39" s="14">
        <f>Summary!H39</f>
        <v>8077543.9415531997</v>
      </c>
      <c r="D39" s="14">
        <v>0</v>
      </c>
      <c r="E39" s="14">
        <v>1958852.9439183711</v>
      </c>
      <c r="F39" s="14">
        <v>2085975.293524893</v>
      </c>
      <c r="G39" s="14">
        <f>G$3*Summary!$I39</f>
        <v>979426.47195918555</v>
      </c>
      <c r="H39" s="14">
        <f>$H$3*Summary!$J39+Summary!L39</f>
        <v>1036931.380095782</v>
      </c>
      <c r="I39" s="14">
        <f>I$3*Summary!$I39</f>
        <v>979426.47195918555</v>
      </c>
      <c r="J39" s="14">
        <f>J$3*(Summary!$J39+Summary!$N39)</f>
        <v>1036931.380095782</v>
      </c>
      <c r="K39" s="118">
        <f t="shared" si="0"/>
        <v>8077543.9415531987</v>
      </c>
      <c r="L39" s="579"/>
      <c r="M39" s="503"/>
      <c r="N39" s="331"/>
    </row>
    <row r="40" spans="1:14">
      <c r="A40" s="121" t="s">
        <v>117</v>
      </c>
      <c r="B40" s="122" t="s">
        <v>118</v>
      </c>
      <c r="C40" s="123">
        <f>Summary!H40</f>
        <v>56747059.261080585</v>
      </c>
      <c r="D40" s="124">
        <v>0</v>
      </c>
      <c r="E40" s="124">
        <v>0</v>
      </c>
      <c r="F40" s="124">
        <v>28374096.297206957</v>
      </c>
      <c r="G40" s="124">
        <f>G$3*Summary!$I40</f>
        <v>0</v>
      </c>
      <c r="H40" s="124">
        <f>$H$3*Summary!$J40+Summary!L40</f>
        <v>14186481.481936814</v>
      </c>
      <c r="I40" s="124">
        <f>I$3*Summary!$I40</f>
        <v>0</v>
      </c>
      <c r="J40" s="124">
        <f>J$3*(Summary!$J40+Summary!$N40)</f>
        <v>14186481.481936814</v>
      </c>
      <c r="K40" s="118">
        <f t="shared" si="0"/>
        <v>56747059.261080585</v>
      </c>
      <c r="L40" s="579"/>
      <c r="M40" s="503"/>
      <c r="N40" s="331"/>
    </row>
    <row r="41" spans="1:14">
      <c r="A41" s="126" t="s">
        <v>119</v>
      </c>
      <c r="B41" s="11" t="s">
        <v>120</v>
      </c>
      <c r="C41" s="14">
        <f>Summary!H41</f>
        <v>20663909.308172617</v>
      </c>
      <c r="D41" s="14">
        <v>0</v>
      </c>
      <c r="E41" s="14">
        <v>2912839.7330006678</v>
      </c>
      <c r="F41" s="14">
        <v>7419114.9210856408</v>
      </c>
      <c r="G41" s="14">
        <f>G$3*Summary!$I41</f>
        <v>1456419.8665003339</v>
      </c>
      <c r="H41" s="14">
        <f>$H$3*Summary!$J41+Summary!L41</f>
        <v>3709557.4605428204</v>
      </c>
      <c r="I41" s="14">
        <f>I$3*Summary!$I41</f>
        <v>1456419.8665003339</v>
      </c>
      <c r="J41" s="14">
        <f>J$3*(Summary!$J41+Summary!$N41)</f>
        <v>3709557.4605428204</v>
      </c>
      <c r="K41" s="118">
        <f t="shared" si="0"/>
        <v>20663909.308172617</v>
      </c>
      <c r="L41" s="579"/>
      <c r="M41" s="503"/>
      <c r="N41" s="331"/>
    </row>
    <row r="42" spans="1:14">
      <c r="A42" s="121" t="s">
        <v>121</v>
      </c>
      <c r="B42" s="122" t="s">
        <v>122</v>
      </c>
      <c r="C42" s="123">
        <f>Summary!H42</f>
        <v>56743211.558244228</v>
      </c>
      <c r="D42" s="124">
        <v>0</v>
      </c>
      <c r="E42" s="124">
        <v>0</v>
      </c>
      <c r="F42" s="124">
        <v>28371605.779122114</v>
      </c>
      <c r="G42" s="124">
        <f>G$3*Summary!$I42</f>
        <v>0</v>
      </c>
      <c r="H42" s="124">
        <f>$H$3*Summary!$J42+Summary!L42</f>
        <v>14185802.889561057</v>
      </c>
      <c r="I42" s="124">
        <f>I$3*Summary!$I42</f>
        <v>0</v>
      </c>
      <c r="J42" s="124">
        <f>J$3*(Summary!$J42+Summary!$N42)</f>
        <v>14185802.889561057</v>
      </c>
      <c r="K42" s="118">
        <f t="shared" si="0"/>
        <v>56743211.558244228</v>
      </c>
      <c r="L42" s="579"/>
      <c r="M42" s="503"/>
      <c r="N42" s="331"/>
    </row>
    <row r="43" spans="1:14">
      <c r="A43" s="126" t="s">
        <v>123</v>
      </c>
      <c r="B43" s="11" t="s">
        <v>124</v>
      </c>
      <c r="C43" s="14">
        <f>Summary!H43</f>
        <v>15772566.639366068</v>
      </c>
      <c r="D43" s="14">
        <v>2500000</v>
      </c>
      <c r="E43" s="14">
        <v>2081412.9703526981</v>
      </c>
      <c r="F43" s="14">
        <v>5804587.0161933322</v>
      </c>
      <c r="G43" s="14">
        <f>G$3*Summary!$I43</f>
        <v>1040706.4851763491</v>
      </c>
      <c r="H43" s="14">
        <f>$H$3*Summary!$J43+Summary!L43</f>
        <v>3351699.5665155808</v>
      </c>
      <c r="I43" s="14">
        <f>I$3*Summary!$I43</f>
        <v>1040706.4851763491</v>
      </c>
      <c r="J43" s="14">
        <f>J$3*(Summary!$J43+Summary!$N43)</f>
        <v>2902576.8412336698</v>
      </c>
      <c r="K43" s="118">
        <f t="shared" si="0"/>
        <v>16221689.364647977</v>
      </c>
      <c r="L43" s="579"/>
      <c r="M43" s="503"/>
      <c r="N43" s="331"/>
    </row>
    <row r="44" spans="1:14">
      <c r="A44" s="121" t="s">
        <v>125</v>
      </c>
      <c r="B44" s="122" t="s">
        <v>126</v>
      </c>
      <c r="C44" s="123">
        <f>Summary!H44</f>
        <v>59580603.629842706</v>
      </c>
      <c r="D44" s="124">
        <v>0</v>
      </c>
      <c r="E44" s="124">
        <v>0</v>
      </c>
      <c r="F44" s="124">
        <v>29790301.814921353</v>
      </c>
      <c r="G44" s="124">
        <f>G$3*Summary!$I44</f>
        <v>0</v>
      </c>
      <c r="H44" s="124">
        <f>$H$3*Summary!$J44+Summary!L44</f>
        <v>17459539.960664906</v>
      </c>
      <c r="I44" s="124">
        <f>I$3*Summary!$I44</f>
        <v>0</v>
      </c>
      <c r="J44" s="124">
        <f>J$3*(Summary!$J44+Summary!$N44)</f>
        <v>14895150.907460677</v>
      </c>
      <c r="K44" s="118">
        <f t="shared" si="0"/>
        <v>62144992.683046937</v>
      </c>
      <c r="L44" s="579"/>
      <c r="M44" s="503"/>
      <c r="N44" s="331"/>
    </row>
    <row r="45" spans="1:14">
      <c r="A45" s="126" t="s">
        <v>127</v>
      </c>
      <c r="B45" s="11" t="s">
        <v>128</v>
      </c>
      <c r="C45" s="14">
        <f>Summary!H45</f>
        <v>10678908.153245583</v>
      </c>
      <c r="D45" s="14">
        <v>0</v>
      </c>
      <c r="E45" s="14">
        <v>385376.65715671238</v>
      </c>
      <c r="F45" s="14">
        <v>4954077.4194660792</v>
      </c>
      <c r="G45" s="14">
        <f>G$3*Summary!$I45</f>
        <v>192688.32857835619</v>
      </c>
      <c r="H45" s="14">
        <f>$H$3*Summary!$J45+Summary!L45</f>
        <v>2477038.7097330396</v>
      </c>
      <c r="I45" s="14">
        <f>I$3*Summary!$I45</f>
        <v>192688.32857835619</v>
      </c>
      <c r="J45" s="14">
        <f>J$3*(Summary!$J45+Summary!$N45)</f>
        <v>2477038.7097330396</v>
      </c>
      <c r="K45" s="118">
        <f t="shared" si="0"/>
        <v>10678908.153245583</v>
      </c>
      <c r="L45" s="579"/>
      <c r="M45" s="503"/>
      <c r="N45" s="331"/>
    </row>
    <row r="46" spans="1:14">
      <c r="A46" s="121" t="s">
        <v>129</v>
      </c>
      <c r="B46" s="122" t="s">
        <v>130</v>
      </c>
      <c r="C46" s="123">
        <f>Summary!H46</f>
        <v>9330998.9379932098</v>
      </c>
      <c r="D46" s="124">
        <v>0</v>
      </c>
      <c r="E46" s="124">
        <v>956123.7825411642</v>
      </c>
      <c r="F46" s="124">
        <v>3722862.5531024709</v>
      </c>
      <c r="G46" s="124">
        <f>G$3*Summary!$I46</f>
        <v>478061.8912705821</v>
      </c>
      <c r="H46" s="124">
        <f>$H$3*Summary!$J46+Summary!L46</f>
        <v>4957414.2403650498</v>
      </c>
      <c r="I46" s="124">
        <f>I$3*Summary!$I46</f>
        <v>478061.8912705821</v>
      </c>
      <c r="J46" s="124">
        <f>J$3*(Summary!$J46+Summary!$N46)</f>
        <v>1847944.4099042052</v>
      </c>
      <c r="K46" s="118">
        <f t="shared" si="0"/>
        <v>12440468.768454053</v>
      </c>
      <c r="L46" s="579"/>
      <c r="M46" s="503"/>
      <c r="N46" s="331"/>
    </row>
    <row r="47" spans="1:14">
      <c r="A47" s="126" t="s">
        <v>131</v>
      </c>
      <c r="B47" s="11" t="s">
        <v>132</v>
      </c>
      <c r="C47" s="14">
        <f>Summary!H47</f>
        <v>18494218.702135343</v>
      </c>
      <c r="D47" s="14">
        <v>0</v>
      </c>
      <c r="E47" s="14">
        <v>0</v>
      </c>
      <c r="F47" s="14">
        <v>9247109.3510676716</v>
      </c>
      <c r="G47" s="14">
        <f>G$3*Summary!$I47</f>
        <v>0</v>
      </c>
      <c r="H47" s="14">
        <f>$H$3*Summary!$J47+Summary!L47</f>
        <v>4623554.6755338358</v>
      </c>
      <c r="I47" s="14">
        <f>I$3*Summary!$I47</f>
        <v>0</v>
      </c>
      <c r="J47" s="14">
        <f>J$3*(Summary!$J47+Summary!$N47)</f>
        <v>4623554.6755338358</v>
      </c>
      <c r="K47" s="118">
        <f t="shared" si="0"/>
        <v>18494218.702135343</v>
      </c>
      <c r="L47" s="579"/>
      <c r="M47" s="503"/>
      <c r="N47" s="331"/>
    </row>
    <row r="48" spans="1:14">
      <c r="A48" s="121" t="s">
        <v>133</v>
      </c>
      <c r="B48" s="122" t="s">
        <v>134</v>
      </c>
      <c r="C48" s="123">
        <f>Summary!H48</f>
        <v>12628780.915363397</v>
      </c>
      <c r="D48" s="124">
        <v>0</v>
      </c>
      <c r="E48" s="124">
        <v>0</v>
      </c>
      <c r="F48" s="124">
        <v>6316940.4576816987</v>
      </c>
      <c r="G48" s="124">
        <f>G$3*Summary!$I48</f>
        <v>0</v>
      </c>
      <c r="H48" s="124">
        <f>$H$3*Summary!$J48+Summary!L48</f>
        <v>5224687.5789881172</v>
      </c>
      <c r="I48" s="124">
        <f>I$3*Summary!$I48</f>
        <v>0</v>
      </c>
      <c r="J48" s="124">
        <f>J$3*(Summary!$J48+Summary!$N48)</f>
        <v>3155920.2288408494</v>
      </c>
      <c r="K48" s="118">
        <f t="shared" si="0"/>
        <v>14697548.265510667</v>
      </c>
      <c r="L48" s="579"/>
      <c r="M48" s="503"/>
      <c r="N48" s="331"/>
    </row>
    <row r="49" spans="1:16">
      <c r="A49" s="126" t="s">
        <v>135</v>
      </c>
      <c r="B49" s="11" t="s">
        <v>136</v>
      </c>
      <c r="C49" s="14">
        <f>Summary!H49</f>
        <v>21026562.710382715</v>
      </c>
      <c r="D49" s="14">
        <v>0</v>
      </c>
      <c r="E49" s="14">
        <v>330808.89515440911</v>
      </c>
      <c r="F49" s="14">
        <v>10182472.460036948</v>
      </c>
      <c r="G49" s="14">
        <f>G$3*Summary!$I49</f>
        <v>165404.44757720456</v>
      </c>
      <c r="H49" s="14">
        <f>$H$3*Summary!$J49+Summary!L49</f>
        <v>5091236.2300184742</v>
      </c>
      <c r="I49" s="14">
        <f>I$3*Summary!$I49</f>
        <v>165404.44757720456</v>
      </c>
      <c r="J49" s="14">
        <f>J$3*(Summary!$J49+Summary!$N49)</f>
        <v>5091236.2300184742</v>
      </c>
      <c r="K49" s="118">
        <f t="shared" si="0"/>
        <v>21026562.710382715</v>
      </c>
      <c r="L49" s="579"/>
      <c r="M49" s="503"/>
      <c r="N49" s="331"/>
    </row>
    <row r="50" spans="1:16">
      <c r="A50" s="121" t="s">
        <v>137</v>
      </c>
      <c r="B50" s="122" t="s">
        <v>138</v>
      </c>
      <c r="C50" s="123">
        <f>Summary!H50</f>
        <v>7766520.9850606415</v>
      </c>
      <c r="D50" s="124">
        <v>0</v>
      </c>
      <c r="E50" s="124">
        <v>1645850.5811581309</v>
      </c>
      <c r="F50" s="124">
        <v>2240742.711352563</v>
      </c>
      <c r="G50" s="124">
        <f>G$3*Summary!$I50</f>
        <v>822925.29057906545</v>
      </c>
      <c r="H50" s="124">
        <f>$H$3*Summary!$J50+Summary!L50</f>
        <v>1505367.7405466682</v>
      </c>
      <c r="I50" s="124">
        <f>I$3*Summary!$I50</f>
        <v>822925.29057906545</v>
      </c>
      <c r="J50" s="124">
        <f>J$3*(Summary!$J50+Summary!$N50)</f>
        <v>1117038.5556959084</v>
      </c>
      <c r="K50" s="118">
        <f t="shared" si="0"/>
        <v>8154850.1699114013</v>
      </c>
      <c r="L50" s="579"/>
      <c r="M50" s="503"/>
      <c r="N50" s="331"/>
    </row>
    <row r="51" spans="1:16">
      <c r="A51" s="126" t="s">
        <v>139</v>
      </c>
      <c r="B51" s="11" t="s">
        <v>140</v>
      </c>
      <c r="C51" s="14">
        <f>Summary!H51</f>
        <v>5479332.1277427021</v>
      </c>
      <c r="D51" s="14">
        <v>0</v>
      </c>
      <c r="E51" s="14">
        <v>0</v>
      </c>
      <c r="F51" s="14">
        <v>2739666.0638713511</v>
      </c>
      <c r="G51" s="14">
        <f>G$3*Summary!$I51</f>
        <v>0</v>
      </c>
      <c r="H51" s="14">
        <f>$H$3*Summary!$J51+Summary!L51</f>
        <v>1369833.0319356755</v>
      </c>
      <c r="I51" s="14">
        <f>I$3*Summary!$I51</f>
        <v>0</v>
      </c>
      <c r="J51" s="14">
        <f>J$3*(Summary!$J51+Summary!$N51)</f>
        <v>1369833.0319356755</v>
      </c>
      <c r="K51" s="118">
        <f t="shared" si="0"/>
        <v>5479332.1277427021</v>
      </c>
      <c r="L51" s="579"/>
      <c r="M51" s="503"/>
      <c r="N51" s="331"/>
    </row>
    <row r="52" spans="1:16">
      <c r="A52" s="121" t="s">
        <v>141</v>
      </c>
      <c r="B52" s="122" t="s">
        <v>142</v>
      </c>
      <c r="C52" s="123">
        <f>Summary!H52</f>
        <v>9854912.3615099341</v>
      </c>
      <c r="D52" s="124">
        <v>0</v>
      </c>
      <c r="E52" s="124">
        <v>0</v>
      </c>
      <c r="F52" s="124">
        <v>4991489.514088301</v>
      </c>
      <c r="G52" s="124">
        <f>G$3*Summary!$I52</f>
        <v>0</v>
      </c>
      <c r="H52" s="124">
        <f>$H$3*Summary!$J52+Summary!L52</f>
        <v>3230304.0733006233</v>
      </c>
      <c r="I52" s="124">
        <f>I$3*Summary!$I52</f>
        <v>0</v>
      </c>
      <c r="J52" s="124">
        <f>J$3*(Summary!$J52+Summary!$N52)</f>
        <v>2431711.4237108165</v>
      </c>
      <c r="K52" s="118">
        <f t="shared" si="0"/>
        <v>10653505.011099741</v>
      </c>
      <c r="L52" s="579"/>
      <c r="M52" s="503"/>
      <c r="N52" s="331"/>
    </row>
    <row r="53" spans="1:16">
      <c r="A53" s="126" t="s">
        <v>143</v>
      </c>
      <c r="B53" s="11" t="s">
        <v>144</v>
      </c>
      <c r="C53" s="14">
        <f>Summary!H53</f>
        <v>5384103.6065157577</v>
      </c>
      <c r="D53" s="14">
        <v>0</v>
      </c>
      <c r="E53" s="14">
        <v>1092524.3134258604</v>
      </c>
      <c r="F53" s="14">
        <v>1608999.9564790507</v>
      </c>
      <c r="G53" s="14">
        <f>G$3*Summary!$I53</f>
        <v>546262.15671293018</v>
      </c>
      <c r="H53" s="14">
        <f>$H$3*Summary!$J53+Summary!L53</f>
        <v>795027.51159249339</v>
      </c>
      <c r="I53" s="14">
        <f>I$3*Summary!$I53</f>
        <v>546262.15671293018</v>
      </c>
      <c r="J53" s="14">
        <f>J$3*(Summary!$J53+Summary!$N53)</f>
        <v>795027.51159249339</v>
      </c>
      <c r="K53" s="118">
        <f t="shared" si="0"/>
        <v>5384103.6065157587</v>
      </c>
      <c r="L53" s="579"/>
      <c r="M53" s="503"/>
      <c r="N53" s="331"/>
    </row>
    <row r="54" spans="1:16">
      <c r="A54" s="128" t="s">
        <v>145</v>
      </c>
      <c r="B54" s="129" t="s">
        <v>146</v>
      </c>
      <c r="C54" s="130">
        <f>Summary!H54</f>
        <v>7832919.8685107576</v>
      </c>
      <c r="D54" s="131">
        <v>0</v>
      </c>
      <c r="E54" s="131">
        <v>0</v>
      </c>
      <c r="F54" s="131">
        <v>4652627.6938080592</v>
      </c>
      <c r="G54" s="131">
        <f>G$3*Summary!$I54</f>
        <v>0</v>
      </c>
      <c r="H54" s="131">
        <f>$H$3*Summary!$J54+Summary!L54</f>
        <v>4613713.8892191742</v>
      </c>
      <c r="I54" s="131">
        <f>I$3*Summary!$I54</f>
        <v>0</v>
      </c>
      <c r="J54" s="131">
        <f>J$3*(Summary!$J54+Summary!$N54)</f>
        <v>1958229.9671276894</v>
      </c>
      <c r="K54" s="118">
        <f t="shared" si="0"/>
        <v>11224571.550154923</v>
      </c>
      <c r="L54" s="579"/>
      <c r="M54" s="503"/>
      <c r="N54" s="331"/>
    </row>
    <row r="55" spans="1:16" s="321" customFormat="1" ht="12.75">
      <c r="B55" s="322" t="s">
        <v>35</v>
      </c>
      <c r="C55" s="323">
        <f>SUM(C5:C54)</f>
        <v>1177853115.2266011</v>
      </c>
      <c r="D55" s="323">
        <f t="shared" ref="D55:J55" si="1">SUM(D5:D54)</f>
        <v>18824919.300000001</v>
      </c>
      <c r="E55" s="323">
        <f t="shared" si="1"/>
        <v>29370482.326077301</v>
      </c>
      <c r="F55" s="323">
        <f t="shared" si="1"/>
        <v>561937187.88020754</v>
      </c>
      <c r="G55" s="323">
        <f t="shared" ref="G55:I55" si="2">SUM(G5:G54)</f>
        <v>14685241.163038651</v>
      </c>
      <c r="H55" s="323">
        <f t="shared" si="2"/>
        <v>330646960.54972368</v>
      </c>
      <c r="I55" s="323">
        <f t="shared" si="2"/>
        <v>14685241.163038651</v>
      </c>
      <c r="J55" s="323">
        <f t="shared" si="1"/>
        <v>278955565.22689587</v>
      </c>
      <c r="K55" s="576"/>
      <c r="L55" s="580"/>
      <c r="M55" s="596"/>
      <c r="P55" s="580"/>
    </row>
    <row r="56" spans="1:16">
      <c r="A56" s="352"/>
      <c r="H56" s="336"/>
      <c r="J56" s="331">
        <f>SUM(I55:J55)-89500000</f>
        <v>204140806.38993454</v>
      </c>
    </row>
    <row r="57" spans="1:16">
      <c r="A57" s="330" t="s">
        <v>2407</v>
      </c>
      <c r="H57" s="336"/>
      <c r="J57">
        <f>J56/SUM(I55:J55)</f>
        <v>0.69520584996231682</v>
      </c>
    </row>
    <row r="58" spans="1:16">
      <c r="J58" s="336"/>
    </row>
  </sheetData>
  <sheetProtection algorithmName="SHA-512" hashValue="LFPKuvvFYUoeQ7MH+hml6+0cRQVw5MayLjUh40nrFPS6ytiMAZVMNHjVkDoCUJg0/FmBvKVAGdqgkpJI4chyUA==" saltValue="G1lBpArTAbCBLMk18tTLyA==" spinCount="100000" sheet="1" objects="1" scenarios="1" formatColumns="0"/>
  <mergeCells count="1">
    <mergeCell ref="A2:J2"/>
  </mergeCells>
  <pageMargins left="0.25" right="0.25" top="0.25" bottom="0.25" header="0.05" footer="0.05"/>
  <pageSetup scale="5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42C20-365B-41F5-BD97-37AF40D7FDF1}">
  <sheetPr codeName="Sheet9">
    <tabColor theme="3" tint="-0.499984740745262"/>
  </sheetPr>
  <dimension ref="A1:BAA115"/>
  <sheetViews>
    <sheetView zoomScale="91" zoomScaleNormal="100" workbookViewId="0">
      <pane xSplit="1" ySplit="5" topLeftCell="B37" activePane="bottomRight" state="frozen"/>
      <selection pane="topRight"/>
      <selection pane="bottomLeft"/>
      <selection pane="bottomRight"/>
    </sheetView>
  </sheetViews>
  <sheetFormatPr defaultColWidth="9.140625" defaultRowHeight="14.25"/>
  <cols>
    <col min="1" max="1" width="19.5703125" style="115" customWidth="1"/>
    <col min="2" max="2" width="2.7109375" style="215" customWidth="1"/>
    <col min="3" max="3" width="20.28515625" style="193" customWidth="1"/>
    <col min="4" max="6" width="15.7109375" style="193" customWidth="1"/>
    <col min="7" max="7" width="12.28515625" style="193" customWidth="1"/>
    <col min="8" max="8" width="15.7109375" style="193" customWidth="1"/>
    <col min="9" max="9" width="17.28515625" style="193" customWidth="1"/>
    <col min="10" max="10" width="15.7109375" style="193" customWidth="1"/>
    <col min="11" max="11" width="12.28515625" style="193" customWidth="1"/>
    <col min="12" max="12" width="15.28515625" style="193" customWidth="1"/>
    <col min="13" max="13" width="17.28515625" style="193" customWidth="1"/>
    <col min="14" max="14" width="12.140625" style="193" bestFit="1" customWidth="1"/>
    <col min="15" max="15" width="12.7109375" style="193" customWidth="1"/>
    <col min="16" max="16" width="14.7109375" style="193" customWidth="1"/>
    <col min="17" max="17" width="14.42578125" style="193" customWidth="1"/>
    <col min="18" max="18" width="12.5703125" style="193" customWidth="1"/>
    <col min="19" max="19" width="12.7109375" style="193" customWidth="1"/>
    <col min="20" max="20" width="14" style="193" customWidth="1"/>
    <col min="21" max="21" width="14.7109375" style="193" customWidth="1"/>
    <col min="22" max="22" width="12.140625" style="193" customWidth="1"/>
    <col min="23" max="23" width="12.7109375" style="193" customWidth="1"/>
    <col min="24" max="24" width="14.42578125" style="193" customWidth="1"/>
    <col min="25" max="25" width="13.5703125" style="193" customWidth="1"/>
    <col min="26" max="26" width="12.7109375" style="193" customWidth="1"/>
    <col min="27" max="27" width="14.28515625" style="193" customWidth="1"/>
    <col min="28" max="28" width="12.85546875" style="193" customWidth="1"/>
    <col min="29" max="29" width="12.7109375" style="193" customWidth="1"/>
    <col min="30" max="30" width="14.85546875" style="193" customWidth="1"/>
    <col min="31" max="31" width="12.28515625" style="193" customWidth="1"/>
    <col min="32" max="32" width="13.7109375" style="193" customWidth="1"/>
    <col min="33" max="33" width="12.7109375" style="193" customWidth="1"/>
    <col min="34" max="34" width="14.85546875" style="193" customWidth="1"/>
    <col min="35" max="35" width="11.5703125" style="193" customWidth="1"/>
    <col min="36" max="36" width="13.5703125" style="193" customWidth="1"/>
    <col min="37" max="37" width="12.7109375" style="193" customWidth="1"/>
    <col min="38" max="38" width="14.140625" style="193" customWidth="1"/>
    <col min="39" max="39" width="11.5703125" style="193" customWidth="1"/>
    <col min="40" max="40" width="13.85546875" style="193" customWidth="1"/>
    <col min="41" max="41" width="12.7109375" style="193" customWidth="1"/>
    <col min="42" max="42" width="14.5703125" style="193" customWidth="1"/>
    <col min="43" max="43" width="12.42578125" style="193" customWidth="1"/>
    <col min="44" max="44" width="13.7109375" style="193" customWidth="1"/>
    <col min="45" max="45" width="12.7109375" style="193" customWidth="1"/>
    <col min="46" max="46" width="14.42578125" style="193" customWidth="1"/>
    <col min="47" max="47" width="11.5703125" style="193" customWidth="1"/>
    <col min="48" max="48" width="13.7109375" style="193" customWidth="1"/>
    <col min="49" max="49" width="12.7109375" style="193" customWidth="1"/>
    <col min="50" max="50" width="16" style="193" customWidth="1"/>
    <col min="51" max="51" width="11.5703125" style="193" customWidth="1"/>
    <col min="52" max="52" width="12.28515625" style="193" bestFit="1" customWidth="1"/>
    <col min="53" max="53" width="12.7109375" style="193" customWidth="1"/>
    <col min="54" max="54" width="15.140625" style="193" customWidth="1"/>
    <col min="55" max="55" width="11.5703125" style="193" customWidth="1"/>
    <col min="56" max="57" width="12.7109375" style="193" customWidth="1"/>
    <col min="58" max="58" width="15" style="193" customWidth="1"/>
    <col min="59" max="59" width="11.5703125" style="193" customWidth="1"/>
    <col min="60" max="61" width="12.7109375" style="193" customWidth="1"/>
    <col min="62" max="62" width="16.28515625" style="193" customWidth="1"/>
    <col min="63" max="64" width="12.7109375" style="193" customWidth="1"/>
    <col min="65" max="65" width="16.140625" style="193" customWidth="1"/>
    <col min="66" max="67" width="12.7109375" style="193" customWidth="1"/>
    <col min="68" max="68" width="16.7109375" style="193" customWidth="1"/>
    <col min="69" max="16384" width="9.140625" style="115"/>
  </cols>
  <sheetData>
    <row r="1" spans="1:1379">
      <c r="A1" s="252" t="s">
        <v>2404</v>
      </c>
      <c r="B1" s="191"/>
      <c r="C1" s="191"/>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91"/>
      <c r="AI1" s="191"/>
      <c r="AJ1" s="191"/>
      <c r="AK1" s="191"/>
      <c r="AL1" s="191"/>
      <c r="AM1" s="191"/>
      <c r="AN1" s="191"/>
      <c r="AO1" s="191"/>
      <c r="AP1" s="191"/>
      <c r="AQ1" s="191"/>
      <c r="AR1" s="191"/>
      <c r="AS1" s="191"/>
      <c r="AT1" s="191"/>
      <c r="AU1" s="191"/>
      <c r="AV1" s="191"/>
      <c r="AW1" s="191"/>
      <c r="AX1" s="191"/>
      <c r="AY1" s="191"/>
      <c r="AZ1" s="191"/>
      <c r="BA1" s="191"/>
      <c r="BB1" s="191"/>
      <c r="BC1" s="191"/>
      <c r="BD1" s="191"/>
      <c r="BE1" s="191"/>
      <c r="BF1" s="191"/>
      <c r="BG1" s="191"/>
      <c r="BH1" s="191"/>
      <c r="BI1" s="191"/>
      <c r="BJ1" s="191"/>
      <c r="BK1" s="191"/>
      <c r="BL1" s="191"/>
      <c r="BM1" s="191"/>
      <c r="BN1" s="191"/>
      <c r="BO1" s="191"/>
      <c r="BP1" s="191"/>
    </row>
    <row r="2" spans="1:1379">
      <c r="A2" s="253" t="s">
        <v>1959</v>
      </c>
      <c r="B2" s="192"/>
    </row>
    <row r="3" spans="1:1379" s="194" customFormat="1" ht="15">
      <c r="B3" s="195"/>
      <c r="C3" s="662" t="s">
        <v>149</v>
      </c>
      <c r="D3" s="662"/>
      <c r="E3" s="662"/>
      <c r="F3" s="662"/>
      <c r="G3" s="662"/>
      <c r="H3" s="662"/>
      <c r="I3" s="662"/>
      <c r="J3" s="662"/>
      <c r="K3" s="662"/>
      <c r="L3" s="662"/>
      <c r="M3" s="662"/>
      <c r="N3" s="662"/>
      <c r="O3" s="662"/>
      <c r="P3" s="662"/>
      <c r="Q3" s="662"/>
      <c r="R3" s="662"/>
      <c r="S3" s="662"/>
      <c r="T3" s="662"/>
      <c r="U3" s="662"/>
      <c r="V3" s="662"/>
      <c r="W3" s="662"/>
      <c r="X3" s="662"/>
      <c r="Y3" s="662"/>
      <c r="Z3" s="662"/>
      <c r="AA3" s="662"/>
      <c r="AB3" s="662"/>
      <c r="AC3" s="662" t="s">
        <v>149</v>
      </c>
      <c r="AD3" s="662"/>
      <c r="AE3" s="662"/>
      <c r="AF3" s="662"/>
      <c r="AG3" s="662"/>
      <c r="AH3" s="662"/>
      <c r="AI3" s="662"/>
      <c r="AJ3" s="662"/>
      <c r="AK3" s="662"/>
      <c r="AL3" s="662"/>
      <c r="AM3" s="662"/>
      <c r="AN3" s="662"/>
      <c r="AO3" s="662"/>
      <c r="AP3" s="662"/>
      <c r="AQ3" s="662"/>
      <c r="AR3" s="661" t="s">
        <v>149</v>
      </c>
      <c r="AS3" s="661"/>
      <c r="AT3" s="661"/>
      <c r="AU3" s="661"/>
      <c r="AV3" s="661"/>
      <c r="AW3" s="661"/>
      <c r="AX3" s="661"/>
      <c r="AY3" s="661"/>
      <c r="AZ3" s="661"/>
      <c r="BA3" s="661"/>
      <c r="BB3" s="661"/>
      <c r="BC3" s="661"/>
      <c r="BD3" s="661"/>
      <c r="BE3" s="661"/>
      <c r="BF3" s="661"/>
      <c r="BG3" s="661"/>
      <c r="BH3" s="193"/>
      <c r="BI3" s="193"/>
      <c r="BJ3" s="193"/>
      <c r="BK3" s="193"/>
      <c r="BL3" s="193"/>
      <c r="BM3" s="193"/>
      <c r="BN3" s="193"/>
      <c r="BO3" s="193"/>
      <c r="BP3" s="193"/>
    </row>
    <row r="4" spans="1:1379" s="257" customFormat="1" ht="49.5" customHeight="1">
      <c r="A4" s="80" t="s">
        <v>150</v>
      </c>
      <c r="B4" s="258" t="s">
        <v>151</v>
      </c>
      <c r="C4" s="663" t="s">
        <v>11</v>
      </c>
      <c r="D4" s="664"/>
      <c r="E4" s="664"/>
      <c r="F4" s="665" t="s">
        <v>152</v>
      </c>
      <c r="G4" s="666"/>
      <c r="H4" s="666"/>
      <c r="I4" s="667"/>
      <c r="J4" s="665" t="s">
        <v>153</v>
      </c>
      <c r="K4" s="666"/>
      <c r="L4" s="666"/>
      <c r="M4" s="667"/>
      <c r="N4" s="658" t="s">
        <v>154</v>
      </c>
      <c r="O4" s="659"/>
      <c r="P4" s="659"/>
      <c r="Q4" s="660"/>
      <c r="R4" s="658" t="s">
        <v>155</v>
      </c>
      <c r="S4" s="659"/>
      <c r="T4" s="659"/>
      <c r="U4" s="660"/>
      <c r="V4" s="658" t="s">
        <v>156</v>
      </c>
      <c r="W4" s="659"/>
      <c r="X4" s="660"/>
      <c r="Y4" s="658" t="s">
        <v>157</v>
      </c>
      <c r="Z4" s="659"/>
      <c r="AA4" s="660"/>
      <c r="AB4" s="658" t="s">
        <v>2038</v>
      </c>
      <c r="AC4" s="659"/>
      <c r="AD4" s="659"/>
      <c r="AE4" s="660"/>
      <c r="AF4" s="658" t="s">
        <v>2035</v>
      </c>
      <c r="AG4" s="659"/>
      <c r="AH4" s="659"/>
      <c r="AI4" s="660"/>
      <c r="AJ4" s="658" t="s">
        <v>158</v>
      </c>
      <c r="AK4" s="659"/>
      <c r="AL4" s="659"/>
      <c r="AM4" s="660"/>
      <c r="AN4" s="658" t="s">
        <v>159</v>
      </c>
      <c r="AO4" s="659"/>
      <c r="AP4" s="659"/>
      <c r="AQ4" s="660"/>
      <c r="AR4" s="658" t="s">
        <v>160</v>
      </c>
      <c r="AS4" s="659"/>
      <c r="AT4" s="659"/>
      <c r="AU4" s="660"/>
      <c r="AV4" s="658" t="s">
        <v>31</v>
      </c>
      <c r="AW4" s="659"/>
      <c r="AX4" s="659"/>
      <c r="AY4" s="660"/>
      <c r="AZ4" s="658" t="s">
        <v>161</v>
      </c>
      <c r="BA4" s="659"/>
      <c r="BB4" s="659"/>
      <c r="BC4" s="660"/>
      <c r="BD4" s="658" t="s">
        <v>34</v>
      </c>
      <c r="BE4" s="659"/>
      <c r="BF4" s="659"/>
      <c r="BG4" s="660"/>
      <c r="BH4" s="658" t="s">
        <v>1945</v>
      </c>
      <c r="BI4" s="659"/>
      <c r="BJ4" s="660"/>
      <c r="BK4" s="658" t="s">
        <v>1946</v>
      </c>
      <c r="BL4" s="659"/>
      <c r="BM4" s="660"/>
      <c r="BN4" s="658" t="s">
        <v>1947</v>
      </c>
      <c r="BO4" s="659"/>
      <c r="BP4" s="659"/>
      <c r="BQ4" s="196"/>
      <c r="BR4" s="196"/>
      <c r="BS4" s="196"/>
      <c r="BT4" s="196"/>
      <c r="BU4" s="196"/>
      <c r="BV4" s="196"/>
      <c r="BW4" s="196"/>
      <c r="BX4" s="196"/>
      <c r="BY4" s="196"/>
      <c r="BZ4" s="196"/>
      <c r="CA4" s="196"/>
      <c r="CB4" s="196"/>
      <c r="CC4" s="196"/>
      <c r="CD4" s="196"/>
      <c r="CE4" s="196"/>
      <c r="CF4" s="196"/>
      <c r="CG4" s="196"/>
      <c r="CH4" s="196"/>
      <c r="CI4" s="196"/>
      <c r="CJ4" s="196"/>
      <c r="CK4" s="196"/>
      <c r="CL4" s="196"/>
      <c r="CM4" s="196"/>
      <c r="CN4" s="196"/>
      <c r="CO4" s="196"/>
      <c r="CP4" s="196"/>
      <c r="CQ4" s="196"/>
      <c r="CR4" s="196"/>
      <c r="CS4" s="196"/>
      <c r="CT4" s="196"/>
      <c r="CU4" s="196"/>
      <c r="CV4" s="196"/>
      <c r="CW4" s="196"/>
      <c r="CX4" s="196"/>
      <c r="CY4" s="196"/>
      <c r="CZ4" s="196"/>
      <c r="DA4" s="196"/>
      <c r="DB4" s="196"/>
      <c r="DC4" s="196"/>
      <c r="DD4" s="196"/>
      <c r="DE4" s="196"/>
      <c r="DF4" s="196"/>
      <c r="DG4" s="196"/>
      <c r="DH4" s="196"/>
      <c r="DI4" s="196"/>
      <c r="DJ4" s="196"/>
      <c r="DK4" s="196"/>
      <c r="DL4" s="196"/>
      <c r="DM4" s="196"/>
      <c r="DN4" s="196"/>
      <c r="DO4" s="196"/>
      <c r="DP4" s="196"/>
      <c r="DQ4" s="196"/>
      <c r="DR4" s="196"/>
      <c r="DS4" s="196"/>
      <c r="DT4" s="196"/>
      <c r="DU4" s="196"/>
      <c r="DV4" s="196"/>
      <c r="DW4" s="196"/>
      <c r="DX4" s="196"/>
      <c r="DY4" s="196"/>
      <c r="DZ4" s="196"/>
      <c r="EA4" s="196"/>
      <c r="EB4" s="196"/>
      <c r="EC4" s="196"/>
      <c r="ED4" s="196"/>
      <c r="EE4" s="196"/>
      <c r="EF4" s="196"/>
      <c r="EG4" s="196"/>
      <c r="EH4" s="196"/>
      <c r="EI4" s="196"/>
      <c r="EJ4" s="196"/>
      <c r="EK4" s="196"/>
      <c r="EL4" s="196"/>
      <c r="EM4" s="196"/>
      <c r="EN4" s="196"/>
      <c r="EO4" s="196"/>
      <c r="EP4" s="196"/>
      <c r="EQ4" s="196"/>
      <c r="ER4" s="196"/>
      <c r="ES4" s="196"/>
      <c r="ET4" s="196"/>
      <c r="EU4" s="196"/>
      <c r="EV4" s="196"/>
      <c r="EW4" s="196"/>
      <c r="EX4" s="196"/>
      <c r="EY4" s="196"/>
      <c r="EZ4" s="196"/>
      <c r="FA4" s="196"/>
      <c r="FB4" s="196"/>
      <c r="FC4" s="196"/>
      <c r="FD4" s="196"/>
      <c r="FE4" s="196"/>
      <c r="FF4" s="196"/>
      <c r="FG4" s="196"/>
      <c r="FH4" s="196"/>
      <c r="FI4" s="196"/>
      <c r="FJ4" s="196"/>
      <c r="FK4" s="196"/>
      <c r="FL4" s="196"/>
      <c r="FM4" s="196"/>
      <c r="FN4" s="196"/>
      <c r="FO4" s="196"/>
      <c r="FP4" s="196"/>
      <c r="FQ4" s="196"/>
      <c r="FR4" s="196"/>
      <c r="FS4" s="196"/>
      <c r="FT4" s="196"/>
      <c r="FU4" s="196"/>
      <c r="FV4" s="196"/>
      <c r="FW4" s="196"/>
      <c r="FX4" s="196"/>
      <c r="FY4" s="196"/>
      <c r="FZ4" s="196"/>
      <c r="GA4" s="196"/>
      <c r="GB4" s="196"/>
      <c r="GC4" s="196"/>
      <c r="GD4" s="196"/>
      <c r="GE4" s="196"/>
      <c r="GF4" s="196"/>
      <c r="GG4" s="196"/>
      <c r="GH4" s="196"/>
      <c r="GI4" s="196"/>
      <c r="GJ4" s="196"/>
      <c r="GK4" s="196"/>
      <c r="GL4" s="196"/>
      <c r="GM4" s="196"/>
      <c r="GN4" s="196"/>
      <c r="GO4" s="196"/>
      <c r="GP4" s="196"/>
      <c r="GQ4" s="196"/>
      <c r="GR4" s="196"/>
      <c r="GS4" s="196"/>
      <c r="GT4" s="196"/>
      <c r="GU4" s="196"/>
      <c r="GV4" s="196"/>
      <c r="GW4" s="196"/>
      <c r="GX4" s="196"/>
      <c r="GY4" s="196"/>
      <c r="GZ4" s="196"/>
      <c r="HA4" s="196"/>
      <c r="HB4" s="196"/>
      <c r="HC4" s="196"/>
      <c r="HD4" s="196"/>
      <c r="HE4" s="196"/>
      <c r="HF4" s="196"/>
      <c r="HG4" s="196"/>
      <c r="HH4" s="196"/>
      <c r="HI4" s="196"/>
      <c r="HJ4" s="196"/>
      <c r="HK4" s="196"/>
      <c r="HL4" s="196"/>
      <c r="HM4" s="196"/>
      <c r="HN4" s="196"/>
      <c r="HO4" s="196"/>
      <c r="HP4" s="196"/>
      <c r="HQ4" s="196"/>
      <c r="HR4" s="196"/>
      <c r="HS4" s="196"/>
      <c r="HT4" s="196"/>
      <c r="HU4" s="196"/>
      <c r="HV4" s="196"/>
      <c r="HW4" s="196"/>
      <c r="HX4" s="196"/>
      <c r="HY4" s="196"/>
      <c r="HZ4" s="196"/>
      <c r="IA4" s="196"/>
      <c r="IB4" s="196"/>
      <c r="IC4" s="196"/>
      <c r="ID4" s="196"/>
      <c r="IE4" s="196"/>
      <c r="IF4" s="196"/>
      <c r="IG4" s="196"/>
      <c r="IH4" s="196"/>
      <c r="II4" s="196"/>
      <c r="IJ4" s="196"/>
      <c r="IK4" s="196"/>
      <c r="IL4" s="196"/>
      <c r="IM4" s="196"/>
      <c r="IN4" s="196"/>
      <c r="IO4" s="196"/>
      <c r="IP4" s="196"/>
      <c r="IQ4" s="196"/>
      <c r="IR4" s="196"/>
      <c r="IS4" s="196"/>
      <c r="IT4" s="196"/>
      <c r="IU4" s="196"/>
      <c r="IV4" s="196"/>
      <c r="IW4" s="196"/>
      <c r="IX4" s="196"/>
      <c r="IY4" s="196"/>
      <c r="IZ4" s="196"/>
      <c r="JA4" s="196"/>
      <c r="JB4" s="196"/>
      <c r="JC4" s="196"/>
      <c r="JD4" s="196"/>
      <c r="JE4" s="196"/>
      <c r="JF4" s="196"/>
      <c r="JG4" s="196"/>
      <c r="JH4" s="196"/>
      <c r="JI4" s="196"/>
      <c r="JJ4" s="196"/>
      <c r="JK4" s="196"/>
      <c r="JL4" s="196"/>
      <c r="JM4" s="196"/>
      <c r="JN4" s="196"/>
      <c r="JO4" s="196"/>
      <c r="JP4" s="196"/>
      <c r="JQ4" s="196"/>
      <c r="JR4" s="196"/>
      <c r="JS4" s="196"/>
      <c r="JT4" s="196"/>
      <c r="JU4" s="196"/>
      <c r="JV4" s="196"/>
      <c r="JW4" s="196"/>
      <c r="JX4" s="196"/>
      <c r="JY4" s="196"/>
      <c r="JZ4" s="196"/>
      <c r="KA4" s="196"/>
      <c r="KB4" s="196"/>
      <c r="KC4" s="196"/>
      <c r="KD4" s="196"/>
      <c r="KE4" s="196"/>
      <c r="KF4" s="196"/>
      <c r="KG4" s="196"/>
      <c r="KH4" s="196"/>
      <c r="KI4" s="196"/>
      <c r="KJ4" s="196"/>
      <c r="KK4" s="196"/>
      <c r="KL4" s="196"/>
      <c r="KM4" s="196"/>
      <c r="KN4" s="196"/>
      <c r="KO4" s="196"/>
      <c r="KP4" s="196"/>
      <c r="KQ4" s="196"/>
      <c r="KR4" s="196"/>
      <c r="KS4" s="196"/>
      <c r="KT4" s="196"/>
      <c r="KU4" s="196"/>
      <c r="KV4" s="196"/>
      <c r="KW4" s="196"/>
      <c r="KX4" s="196"/>
      <c r="KY4" s="196"/>
      <c r="KZ4" s="196"/>
      <c r="LA4" s="196"/>
      <c r="LB4" s="196"/>
      <c r="LC4" s="196"/>
      <c r="LD4" s="196"/>
      <c r="LE4" s="196"/>
      <c r="LF4" s="196"/>
      <c r="LG4" s="196"/>
      <c r="LH4" s="196"/>
      <c r="LI4" s="196"/>
      <c r="LJ4" s="196"/>
      <c r="LK4" s="196"/>
      <c r="LL4" s="196"/>
      <c r="LM4" s="196"/>
      <c r="LN4" s="196"/>
      <c r="LO4" s="196"/>
      <c r="LP4" s="196"/>
      <c r="LQ4" s="196"/>
      <c r="LR4" s="196"/>
      <c r="LS4" s="196"/>
      <c r="LT4" s="196"/>
      <c r="LU4" s="196"/>
      <c r="LV4" s="196"/>
      <c r="LW4" s="196"/>
      <c r="LX4" s="196"/>
      <c r="LY4" s="196"/>
      <c r="LZ4" s="196"/>
      <c r="MA4" s="196"/>
      <c r="MB4" s="196"/>
      <c r="MC4" s="196"/>
      <c r="MD4" s="196"/>
      <c r="ME4" s="196"/>
      <c r="MF4" s="196"/>
      <c r="MG4" s="196"/>
      <c r="MH4" s="196"/>
      <c r="MI4" s="196"/>
      <c r="MJ4" s="196"/>
      <c r="MK4" s="196"/>
      <c r="ML4" s="196"/>
      <c r="MM4" s="196"/>
      <c r="MN4" s="196"/>
      <c r="MO4" s="196"/>
      <c r="MP4" s="196"/>
      <c r="MQ4" s="196"/>
      <c r="MR4" s="196"/>
      <c r="MS4" s="196"/>
      <c r="MT4" s="196"/>
      <c r="MU4" s="196"/>
      <c r="MV4" s="196"/>
      <c r="MW4" s="196"/>
      <c r="MX4" s="196"/>
      <c r="MY4" s="196"/>
      <c r="MZ4" s="196"/>
      <c r="NA4" s="196"/>
      <c r="NB4" s="196"/>
      <c r="NC4" s="196"/>
      <c r="ND4" s="196"/>
      <c r="NE4" s="196"/>
      <c r="NF4" s="196"/>
      <c r="NG4" s="196"/>
      <c r="NH4" s="196"/>
      <c r="NI4" s="196"/>
      <c r="NJ4" s="196"/>
      <c r="NK4" s="196"/>
      <c r="NL4" s="196"/>
      <c r="NM4" s="196"/>
      <c r="NN4" s="196"/>
      <c r="NO4" s="196"/>
      <c r="NP4" s="196"/>
      <c r="NQ4" s="196"/>
      <c r="NR4" s="196"/>
      <c r="NS4" s="196"/>
      <c r="NT4" s="196"/>
      <c r="NU4" s="196"/>
      <c r="NV4" s="196"/>
      <c r="NW4" s="196"/>
      <c r="NX4" s="196"/>
      <c r="NY4" s="196"/>
      <c r="NZ4" s="196"/>
      <c r="OA4" s="196"/>
      <c r="OB4" s="196"/>
      <c r="OC4" s="196"/>
      <c r="OD4" s="196"/>
      <c r="OE4" s="196"/>
      <c r="OF4" s="196"/>
      <c r="OG4" s="196"/>
      <c r="OH4" s="196"/>
      <c r="OI4" s="196"/>
      <c r="OJ4" s="196"/>
      <c r="OK4" s="196"/>
      <c r="OL4" s="196"/>
      <c r="OM4" s="196"/>
      <c r="ON4" s="196"/>
      <c r="OO4" s="196"/>
      <c r="OP4" s="196"/>
      <c r="OQ4" s="196"/>
      <c r="OR4" s="196"/>
      <c r="OS4" s="196"/>
      <c r="OT4" s="196"/>
      <c r="OU4" s="196"/>
      <c r="OV4" s="196"/>
      <c r="OW4" s="196"/>
      <c r="OX4" s="196"/>
      <c r="OY4" s="196"/>
      <c r="OZ4" s="196"/>
      <c r="PA4" s="196"/>
      <c r="PB4" s="196"/>
      <c r="PC4" s="196"/>
      <c r="PD4" s="196"/>
      <c r="PE4" s="196"/>
      <c r="PF4" s="196"/>
      <c r="PG4" s="196"/>
      <c r="PH4" s="196"/>
      <c r="PI4" s="196"/>
      <c r="PJ4" s="196"/>
      <c r="PK4" s="196"/>
      <c r="PL4" s="196"/>
      <c r="PM4" s="196"/>
      <c r="PN4" s="196"/>
      <c r="PO4" s="196"/>
      <c r="PP4" s="196"/>
      <c r="PQ4" s="196"/>
      <c r="PR4" s="196"/>
      <c r="PS4" s="196"/>
      <c r="PT4" s="196"/>
      <c r="PU4" s="196"/>
      <c r="PV4" s="196"/>
      <c r="PW4" s="196"/>
      <c r="PX4" s="196"/>
      <c r="PY4" s="196"/>
      <c r="PZ4" s="196"/>
      <c r="QA4" s="196"/>
      <c r="QB4" s="196"/>
      <c r="QC4" s="196"/>
      <c r="QD4" s="196"/>
      <c r="QE4" s="196"/>
      <c r="QF4" s="196"/>
      <c r="QG4" s="196"/>
      <c r="QH4" s="196"/>
      <c r="QI4" s="196"/>
      <c r="QJ4" s="196"/>
      <c r="QK4" s="196"/>
      <c r="QL4" s="196"/>
      <c r="QM4" s="196"/>
      <c r="QN4" s="196"/>
      <c r="QO4" s="196"/>
      <c r="QP4" s="196"/>
      <c r="QQ4" s="196"/>
      <c r="QR4" s="196"/>
      <c r="QS4" s="196"/>
      <c r="QT4" s="196"/>
      <c r="QU4" s="196"/>
      <c r="QV4" s="196"/>
      <c r="QW4" s="196"/>
      <c r="QX4" s="196"/>
      <c r="QY4" s="196"/>
      <c r="QZ4" s="196"/>
      <c r="RA4" s="196"/>
      <c r="RB4" s="196"/>
      <c r="RC4" s="196"/>
      <c r="RD4" s="196"/>
      <c r="RE4" s="196"/>
      <c r="RF4" s="196"/>
      <c r="RG4" s="196"/>
      <c r="RH4" s="196"/>
      <c r="RI4" s="196"/>
      <c r="RJ4" s="196"/>
      <c r="RK4" s="196"/>
      <c r="RL4" s="196"/>
      <c r="RM4" s="196"/>
      <c r="RN4" s="196"/>
      <c r="RO4" s="196"/>
      <c r="RP4" s="196"/>
      <c r="RQ4" s="196"/>
      <c r="RR4" s="196"/>
      <c r="RS4" s="196"/>
      <c r="RT4" s="196"/>
      <c r="RU4" s="196"/>
      <c r="RV4" s="196"/>
      <c r="RW4" s="196"/>
      <c r="RX4" s="196"/>
      <c r="RY4" s="196"/>
      <c r="RZ4" s="196"/>
      <c r="SA4" s="196"/>
      <c r="SB4" s="196"/>
      <c r="SC4" s="196"/>
      <c r="SD4" s="196"/>
      <c r="SE4" s="196"/>
      <c r="SF4" s="196"/>
      <c r="SG4" s="196"/>
      <c r="SH4" s="196"/>
      <c r="SI4" s="196"/>
      <c r="SJ4" s="196"/>
      <c r="SK4" s="196"/>
      <c r="SL4" s="196"/>
      <c r="SM4" s="196"/>
      <c r="SN4" s="196"/>
      <c r="SO4" s="196"/>
      <c r="SP4" s="196"/>
      <c r="SQ4" s="196"/>
      <c r="SR4" s="196"/>
      <c r="SS4" s="196"/>
      <c r="ST4" s="196"/>
      <c r="SU4" s="196"/>
      <c r="SV4" s="196"/>
      <c r="SW4" s="196"/>
      <c r="SX4" s="196"/>
      <c r="SY4" s="196"/>
      <c r="SZ4" s="196"/>
      <c r="TA4" s="196"/>
      <c r="TB4" s="196"/>
      <c r="TC4" s="196"/>
      <c r="TD4" s="196"/>
      <c r="TE4" s="196"/>
      <c r="TF4" s="196"/>
      <c r="TG4" s="196"/>
      <c r="TH4" s="196"/>
      <c r="TI4" s="196"/>
      <c r="TJ4" s="196"/>
      <c r="TK4" s="196"/>
      <c r="TL4" s="196"/>
      <c r="TM4" s="196"/>
      <c r="TN4" s="196"/>
      <c r="TO4" s="196"/>
      <c r="TP4" s="196"/>
      <c r="TQ4" s="196"/>
      <c r="TR4" s="196"/>
      <c r="TS4" s="196"/>
      <c r="TT4" s="196"/>
      <c r="TU4" s="196"/>
      <c r="TV4" s="196"/>
      <c r="TW4" s="196"/>
      <c r="TX4" s="196"/>
      <c r="TY4" s="196"/>
      <c r="TZ4" s="196"/>
      <c r="UA4" s="196"/>
      <c r="UB4" s="196"/>
      <c r="UC4" s="196"/>
      <c r="UD4" s="196"/>
      <c r="UE4" s="196"/>
      <c r="UF4" s="196"/>
      <c r="UG4" s="196"/>
      <c r="UH4" s="196"/>
      <c r="UI4" s="196"/>
      <c r="UJ4" s="196"/>
      <c r="UK4" s="196"/>
      <c r="UL4" s="196"/>
      <c r="UM4" s="196"/>
      <c r="UN4" s="196"/>
      <c r="UO4" s="196"/>
      <c r="UP4" s="196"/>
      <c r="UQ4" s="196"/>
      <c r="UR4" s="196"/>
      <c r="US4" s="196"/>
      <c r="UT4" s="196"/>
      <c r="UU4" s="196"/>
      <c r="UV4" s="196"/>
      <c r="UW4" s="196"/>
      <c r="UX4" s="196"/>
      <c r="UY4" s="196"/>
      <c r="UZ4" s="196"/>
      <c r="VA4" s="196"/>
      <c r="VB4" s="196"/>
      <c r="VC4" s="196"/>
      <c r="VD4" s="196"/>
      <c r="VE4" s="196"/>
      <c r="VF4" s="196"/>
      <c r="VG4" s="196"/>
      <c r="VH4" s="196"/>
      <c r="VI4" s="196"/>
      <c r="VJ4" s="196"/>
      <c r="VK4" s="196"/>
      <c r="VL4" s="196"/>
      <c r="VM4" s="196"/>
      <c r="VN4" s="196"/>
      <c r="VO4" s="196"/>
      <c r="VP4" s="196"/>
      <c r="VQ4" s="196"/>
      <c r="VR4" s="196"/>
      <c r="VS4" s="196"/>
      <c r="VT4" s="196"/>
      <c r="VU4" s="196"/>
      <c r="VV4" s="196"/>
      <c r="VW4" s="196"/>
      <c r="VX4" s="196"/>
      <c r="VY4" s="196"/>
      <c r="VZ4" s="196"/>
      <c r="WA4" s="196"/>
      <c r="WB4" s="196"/>
      <c r="WC4" s="196"/>
      <c r="WD4" s="196"/>
      <c r="WE4" s="196"/>
      <c r="WF4" s="196"/>
      <c r="WG4" s="196"/>
      <c r="WH4" s="196"/>
      <c r="WI4" s="196"/>
      <c r="WJ4" s="196"/>
      <c r="WK4" s="196"/>
      <c r="WL4" s="196"/>
      <c r="WM4" s="196"/>
      <c r="WN4" s="196"/>
      <c r="WO4" s="196"/>
      <c r="WP4" s="196"/>
      <c r="WQ4" s="196"/>
      <c r="WR4" s="196"/>
      <c r="WS4" s="196"/>
      <c r="WT4" s="196"/>
      <c r="WU4" s="196"/>
      <c r="WV4" s="196"/>
      <c r="WW4" s="196"/>
      <c r="WX4" s="196"/>
      <c r="WY4" s="196"/>
      <c r="WZ4" s="196"/>
      <c r="XA4" s="196"/>
      <c r="XB4" s="196"/>
      <c r="XC4" s="196"/>
      <c r="XD4" s="196"/>
      <c r="XE4" s="196"/>
      <c r="XF4" s="196"/>
      <c r="XG4" s="196"/>
      <c r="XH4" s="196"/>
      <c r="XI4" s="196"/>
      <c r="XJ4" s="196"/>
      <c r="XK4" s="196"/>
      <c r="XL4" s="196"/>
      <c r="XM4" s="196"/>
      <c r="XN4" s="196"/>
      <c r="XO4" s="196"/>
      <c r="XP4" s="196"/>
      <c r="XQ4" s="196"/>
      <c r="XR4" s="196"/>
      <c r="XS4" s="196"/>
      <c r="XT4" s="196"/>
      <c r="XU4" s="196"/>
      <c r="XV4" s="196"/>
      <c r="XW4" s="196"/>
      <c r="XX4" s="196"/>
      <c r="XY4" s="196"/>
      <c r="XZ4" s="196"/>
      <c r="YA4" s="196"/>
      <c r="YB4" s="196"/>
      <c r="YC4" s="196"/>
      <c r="YD4" s="196"/>
      <c r="YE4" s="196"/>
      <c r="YF4" s="196"/>
      <c r="YG4" s="196"/>
      <c r="YH4" s="196"/>
      <c r="YI4" s="196"/>
      <c r="YJ4" s="196"/>
      <c r="YK4" s="196"/>
      <c r="YL4" s="196"/>
      <c r="YM4" s="196"/>
      <c r="YN4" s="196"/>
      <c r="YO4" s="196"/>
      <c r="YP4" s="196"/>
      <c r="YQ4" s="196"/>
      <c r="YR4" s="196"/>
      <c r="YS4" s="196"/>
      <c r="YT4" s="196"/>
      <c r="YU4" s="196"/>
      <c r="YV4" s="196"/>
      <c r="YW4" s="196"/>
      <c r="YX4" s="196"/>
      <c r="YY4" s="196"/>
      <c r="YZ4" s="196"/>
      <c r="ZA4" s="196"/>
      <c r="ZB4" s="196"/>
      <c r="ZC4" s="196"/>
      <c r="ZD4" s="196"/>
      <c r="ZE4" s="196"/>
      <c r="ZF4" s="196"/>
      <c r="ZG4" s="196"/>
      <c r="ZH4" s="196"/>
      <c r="ZI4" s="196"/>
      <c r="ZJ4" s="196"/>
      <c r="ZK4" s="196"/>
      <c r="ZL4" s="196"/>
      <c r="ZM4" s="196"/>
      <c r="ZN4" s="196"/>
      <c r="ZO4" s="196"/>
      <c r="ZP4" s="196"/>
      <c r="ZQ4" s="196"/>
      <c r="ZR4" s="196"/>
      <c r="ZS4" s="196"/>
      <c r="ZT4" s="196"/>
      <c r="ZU4" s="196"/>
      <c r="ZV4" s="196"/>
      <c r="ZW4" s="196"/>
      <c r="ZX4" s="196"/>
      <c r="ZY4" s="196"/>
      <c r="ZZ4" s="196"/>
      <c r="AAA4" s="196"/>
      <c r="AAB4" s="196"/>
      <c r="AAC4" s="196"/>
      <c r="AAD4" s="196"/>
      <c r="AAE4" s="196"/>
      <c r="AAF4" s="196"/>
      <c r="AAG4" s="196"/>
      <c r="AAH4" s="196"/>
      <c r="AAI4" s="196"/>
      <c r="AAJ4" s="196"/>
      <c r="AAK4" s="196"/>
      <c r="AAL4" s="196"/>
      <c r="AAM4" s="196"/>
      <c r="AAN4" s="196"/>
      <c r="AAO4" s="196"/>
      <c r="AAP4" s="196"/>
      <c r="AAQ4" s="196"/>
      <c r="AAR4" s="196"/>
      <c r="AAS4" s="196"/>
      <c r="AAT4" s="196"/>
      <c r="AAU4" s="196"/>
      <c r="AAV4" s="196"/>
      <c r="AAW4" s="196"/>
      <c r="AAX4" s="196"/>
      <c r="AAY4" s="196"/>
      <c r="AAZ4" s="196"/>
      <c r="ABA4" s="196"/>
      <c r="ABB4" s="196"/>
      <c r="ABC4" s="196"/>
      <c r="ABD4" s="196"/>
      <c r="ABE4" s="196"/>
      <c r="ABF4" s="196"/>
      <c r="ABG4" s="196"/>
      <c r="ABH4" s="196"/>
      <c r="ABI4" s="196"/>
      <c r="ABJ4" s="196"/>
      <c r="ABK4" s="196"/>
      <c r="ABL4" s="196"/>
      <c r="ABM4" s="196"/>
      <c r="ABN4" s="196"/>
      <c r="ABO4" s="196"/>
      <c r="ABP4" s="196"/>
      <c r="ABQ4" s="196"/>
      <c r="ABR4" s="196"/>
      <c r="ABS4" s="196"/>
      <c r="ABT4" s="196"/>
      <c r="ABU4" s="196"/>
      <c r="ABV4" s="196"/>
      <c r="ABW4" s="196"/>
      <c r="ABX4" s="196"/>
      <c r="ABY4" s="196"/>
      <c r="ABZ4" s="196"/>
      <c r="ACA4" s="196"/>
      <c r="ACB4" s="196"/>
      <c r="ACC4" s="196"/>
      <c r="ACD4" s="196"/>
      <c r="ACE4" s="196"/>
      <c r="ACF4" s="196"/>
      <c r="ACG4" s="196"/>
      <c r="ACH4" s="196"/>
      <c r="ACI4" s="196"/>
      <c r="ACJ4" s="196"/>
      <c r="ACK4" s="196"/>
      <c r="ACL4" s="196"/>
      <c r="ACM4" s="196"/>
      <c r="ACN4" s="196"/>
      <c r="ACO4" s="196"/>
      <c r="ACP4" s="196"/>
      <c r="ACQ4" s="196"/>
      <c r="ACR4" s="196"/>
      <c r="ACS4" s="196"/>
      <c r="ACT4" s="196"/>
      <c r="ACU4" s="196"/>
      <c r="ACV4" s="196"/>
      <c r="ACW4" s="196"/>
      <c r="ACX4" s="196"/>
      <c r="ACY4" s="196"/>
      <c r="ACZ4" s="196"/>
      <c r="ADA4" s="196"/>
      <c r="ADB4" s="196"/>
      <c r="ADC4" s="196"/>
      <c r="ADD4" s="196"/>
      <c r="ADE4" s="196"/>
      <c r="ADF4" s="196"/>
      <c r="ADG4" s="196"/>
      <c r="ADH4" s="196"/>
      <c r="ADI4" s="196"/>
      <c r="ADJ4" s="196"/>
      <c r="ADK4" s="196"/>
      <c r="ADL4" s="196"/>
      <c r="ADM4" s="196"/>
      <c r="ADN4" s="196"/>
      <c r="ADO4" s="196"/>
      <c r="ADP4" s="196"/>
      <c r="ADQ4" s="196"/>
      <c r="ADR4" s="196"/>
      <c r="ADS4" s="196"/>
      <c r="ADT4" s="196"/>
      <c r="ADU4" s="196"/>
      <c r="ADV4" s="196"/>
      <c r="ADW4" s="196"/>
      <c r="ADX4" s="196"/>
      <c r="ADY4" s="196"/>
      <c r="ADZ4" s="196"/>
      <c r="AEA4" s="196"/>
      <c r="AEB4" s="196"/>
      <c r="AEC4" s="196"/>
      <c r="AED4" s="196"/>
      <c r="AEE4" s="196"/>
      <c r="AEF4" s="196"/>
      <c r="AEG4" s="196"/>
      <c r="AEH4" s="196"/>
      <c r="AEI4" s="196"/>
      <c r="AEJ4" s="196"/>
      <c r="AEK4" s="196"/>
      <c r="AEL4" s="196"/>
      <c r="AEM4" s="196"/>
      <c r="AEN4" s="196"/>
      <c r="AEO4" s="196"/>
      <c r="AEP4" s="196"/>
      <c r="AEQ4" s="196"/>
      <c r="AER4" s="196"/>
      <c r="AES4" s="196"/>
      <c r="AET4" s="196"/>
      <c r="AEU4" s="196"/>
      <c r="AEV4" s="196"/>
      <c r="AEW4" s="196"/>
      <c r="AEX4" s="196"/>
      <c r="AEY4" s="196"/>
      <c r="AEZ4" s="196"/>
      <c r="AFA4" s="196"/>
      <c r="AFB4" s="196"/>
      <c r="AFC4" s="196"/>
      <c r="AFD4" s="196"/>
      <c r="AFE4" s="196"/>
      <c r="AFF4" s="196"/>
      <c r="AFG4" s="196"/>
      <c r="AFH4" s="196"/>
      <c r="AFI4" s="196"/>
      <c r="AFJ4" s="196"/>
      <c r="AFK4" s="196"/>
      <c r="AFL4" s="196"/>
      <c r="AFM4" s="196"/>
      <c r="AFN4" s="196"/>
      <c r="AFO4" s="196"/>
      <c r="AFP4" s="196"/>
      <c r="AFQ4" s="196"/>
      <c r="AFR4" s="196"/>
      <c r="AFS4" s="196"/>
      <c r="AFT4" s="196"/>
      <c r="AFU4" s="196"/>
      <c r="AFV4" s="196"/>
      <c r="AFW4" s="196"/>
      <c r="AFX4" s="196"/>
      <c r="AFY4" s="196"/>
      <c r="AFZ4" s="196"/>
      <c r="AGA4" s="196"/>
      <c r="AGB4" s="196"/>
      <c r="AGC4" s="196"/>
      <c r="AGD4" s="196"/>
      <c r="AGE4" s="196"/>
      <c r="AGF4" s="196"/>
      <c r="AGG4" s="196"/>
      <c r="AGH4" s="196"/>
      <c r="AGI4" s="196"/>
      <c r="AGJ4" s="196"/>
      <c r="AGK4" s="196"/>
      <c r="AGL4" s="196"/>
      <c r="AGM4" s="196"/>
      <c r="AGN4" s="196"/>
      <c r="AGO4" s="196"/>
      <c r="AGP4" s="196"/>
      <c r="AGQ4" s="196"/>
      <c r="AGR4" s="196"/>
      <c r="AGS4" s="196"/>
      <c r="AGT4" s="196"/>
      <c r="AGU4" s="196"/>
      <c r="AGV4" s="196"/>
      <c r="AGW4" s="196"/>
      <c r="AGX4" s="196"/>
      <c r="AGY4" s="196"/>
      <c r="AGZ4" s="196"/>
      <c r="AHA4" s="196"/>
      <c r="AHB4" s="196"/>
      <c r="AHC4" s="196"/>
      <c r="AHD4" s="196"/>
      <c r="AHE4" s="196"/>
      <c r="AHF4" s="196"/>
      <c r="AHG4" s="196"/>
      <c r="AHH4" s="196"/>
      <c r="AHI4" s="196"/>
      <c r="AHJ4" s="196"/>
      <c r="AHK4" s="196"/>
      <c r="AHL4" s="196"/>
      <c r="AHM4" s="196"/>
      <c r="AHN4" s="196"/>
      <c r="AHO4" s="196"/>
      <c r="AHP4" s="196"/>
      <c r="AHQ4" s="196"/>
      <c r="AHR4" s="196"/>
      <c r="AHS4" s="196"/>
      <c r="AHT4" s="196"/>
      <c r="AHU4" s="196"/>
      <c r="AHV4" s="196"/>
      <c r="AHW4" s="196"/>
      <c r="AHX4" s="196"/>
      <c r="AHY4" s="196"/>
      <c r="AHZ4" s="196"/>
      <c r="AIA4" s="196"/>
      <c r="AIB4" s="196"/>
      <c r="AIC4" s="196"/>
      <c r="AID4" s="196"/>
      <c r="AIE4" s="196"/>
      <c r="AIF4" s="196"/>
      <c r="AIG4" s="196"/>
      <c r="AIH4" s="196"/>
      <c r="AII4" s="196"/>
      <c r="AIJ4" s="196"/>
      <c r="AIK4" s="196"/>
      <c r="AIL4" s="196"/>
      <c r="AIM4" s="196"/>
      <c r="AIN4" s="196"/>
      <c r="AIO4" s="196"/>
      <c r="AIP4" s="196"/>
      <c r="AIQ4" s="196"/>
      <c r="AIR4" s="196"/>
      <c r="AIS4" s="196"/>
      <c r="AIT4" s="196"/>
      <c r="AIU4" s="196"/>
      <c r="AIV4" s="196"/>
      <c r="AIW4" s="196"/>
      <c r="AIX4" s="196"/>
      <c r="AIY4" s="196"/>
      <c r="AIZ4" s="196"/>
      <c r="AJA4" s="196"/>
      <c r="AJB4" s="196"/>
      <c r="AJC4" s="196"/>
      <c r="AJD4" s="196"/>
      <c r="AJE4" s="196"/>
      <c r="AJF4" s="196"/>
      <c r="AJG4" s="196"/>
      <c r="AJH4" s="196"/>
      <c r="AJI4" s="196"/>
      <c r="AJJ4" s="196"/>
      <c r="AJK4" s="196"/>
      <c r="AJL4" s="196"/>
      <c r="AJM4" s="196"/>
      <c r="AJN4" s="196"/>
      <c r="AJO4" s="196"/>
      <c r="AJP4" s="196"/>
      <c r="AJQ4" s="196"/>
      <c r="AJR4" s="196"/>
      <c r="AJS4" s="196"/>
      <c r="AJT4" s="196"/>
      <c r="AJU4" s="196"/>
      <c r="AJV4" s="196"/>
      <c r="AJW4" s="196"/>
      <c r="AJX4" s="196"/>
      <c r="AJY4" s="196"/>
      <c r="AJZ4" s="196"/>
      <c r="AKA4" s="196"/>
      <c r="AKB4" s="196"/>
      <c r="AKC4" s="196"/>
      <c r="AKD4" s="196"/>
      <c r="AKE4" s="196"/>
      <c r="AKF4" s="196"/>
      <c r="AKG4" s="196"/>
      <c r="AKH4" s="196"/>
      <c r="AKI4" s="196"/>
      <c r="AKJ4" s="196"/>
      <c r="AKK4" s="196"/>
      <c r="AKL4" s="196"/>
      <c r="AKM4" s="196"/>
      <c r="AKN4" s="196"/>
      <c r="AKO4" s="196"/>
      <c r="AKP4" s="196"/>
      <c r="AKQ4" s="196"/>
      <c r="AKR4" s="196"/>
      <c r="AKS4" s="196"/>
      <c r="AKT4" s="196"/>
      <c r="AKU4" s="196"/>
      <c r="AKV4" s="196"/>
      <c r="AKW4" s="196"/>
      <c r="AKX4" s="196"/>
      <c r="AKY4" s="196"/>
      <c r="AKZ4" s="196"/>
      <c r="ALA4" s="196"/>
      <c r="ALB4" s="196"/>
      <c r="ALC4" s="196"/>
      <c r="ALD4" s="196"/>
      <c r="ALE4" s="196"/>
      <c r="ALF4" s="196"/>
      <c r="ALG4" s="196"/>
      <c r="ALH4" s="196"/>
      <c r="ALI4" s="196"/>
      <c r="ALJ4" s="196"/>
      <c r="ALK4" s="196"/>
      <c r="ALL4" s="196"/>
      <c r="ALM4" s="196"/>
      <c r="ALN4" s="196"/>
      <c r="ALO4" s="196"/>
      <c r="ALP4" s="196"/>
      <c r="ALQ4" s="196"/>
      <c r="ALR4" s="196"/>
      <c r="ALS4" s="196"/>
      <c r="ALT4" s="196"/>
      <c r="ALU4" s="196"/>
      <c r="ALV4" s="196"/>
      <c r="ALW4" s="196"/>
      <c r="ALX4" s="196"/>
      <c r="ALY4" s="196"/>
      <c r="ALZ4" s="196"/>
      <c r="AMA4" s="196"/>
      <c r="AMB4" s="196"/>
      <c r="AMC4" s="196"/>
      <c r="AMD4" s="196"/>
      <c r="AME4" s="196"/>
      <c r="AMF4" s="196"/>
      <c r="AMG4" s="196"/>
      <c r="AMH4" s="196"/>
      <c r="AMI4" s="196"/>
      <c r="AMJ4" s="196"/>
      <c r="AMK4" s="196"/>
      <c r="AML4" s="196"/>
      <c r="AMM4" s="196"/>
      <c r="AMN4" s="196"/>
      <c r="AMO4" s="196"/>
      <c r="AMP4" s="196"/>
      <c r="AMQ4" s="196"/>
      <c r="AMR4" s="196"/>
      <c r="AMS4" s="196"/>
      <c r="AMT4" s="196"/>
      <c r="AMU4" s="196"/>
      <c r="AMV4" s="196"/>
      <c r="AMW4" s="196"/>
      <c r="AMX4" s="196"/>
      <c r="AMY4" s="196"/>
      <c r="AMZ4" s="196"/>
      <c r="ANA4" s="196"/>
      <c r="ANB4" s="196"/>
      <c r="ANC4" s="196"/>
      <c r="AND4" s="196"/>
      <c r="ANE4" s="196"/>
      <c r="ANF4" s="196"/>
      <c r="ANG4" s="196"/>
      <c r="ANH4" s="196"/>
      <c r="ANI4" s="196"/>
      <c r="ANJ4" s="196"/>
      <c r="ANK4" s="196"/>
      <c r="ANL4" s="196"/>
      <c r="ANM4" s="196"/>
      <c r="ANN4" s="196"/>
      <c r="ANO4" s="196"/>
      <c r="ANP4" s="196"/>
      <c r="ANQ4" s="196"/>
      <c r="ANR4" s="196"/>
      <c r="ANS4" s="196"/>
      <c r="ANT4" s="196"/>
      <c r="ANU4" s="196"/>
      <c r="ANV4" s="196"/>
      <c r="ANW4" s="196"/>
      <c r="ANX4" s="196"/>
      <c r="ANY4" s="196"/>
      <c r="ANZ4" s="196"/>
      <c r="AOA4" s="196"/>
      <c r="AOB4" s="196"/>
      <c r="AOC4" s="196"/>
      <c r="AOD4" s="196"/>
      <c r="AOE4" s="196"/>
      <c r="AOF4" s="196"/>
      <c r="AOG4" s="196"/>
      <c r="AOH4" s="196"/>
      <c r="AOI4" s="196"/>
      <c r="AOJ4" s="196"/>
      <c r="AOK4" s="196"/>
      <c r="AOL4" s="196"/>
      <c r="AOM4" s="196"/>
      <c r="AON4" s="196"/>
      <c r="AOO4" s="196"/>
      <c r="AOP4" s="196"/>
      <c r="AOQ4" s="196"/>
      <c r="AOR4" s="196"/>
      <c r="AOS4" s="196"/>
      <c r="AOT4" s="196"/>
      <c r="AOU4" s="196"/>
      <c r="AOV4" s="196"/>
      <c r="AOW4" s="196"/>
      <c r="AOX4" s="196"/>
      <c r="AOY4" s="196"/>
      <c r="AOZ4" s="196"/>
      <c r="APA4" s="196"/>
      <c r="APB4" s="196"/>
      <c r="APC4" s="196"/>
      <c r="APD4" s="196"/>
      <c r="APE4" s="196"/>
      <c r="APF4" s="196"/>
      <c r="APG4" s="196"/>
      <c r="APH4" s="196"/>
      <c r="API4" s="196"/>
      <c r="APJ4" s="196"/>
      <c r="APK4" s="196"/>
      <c r="APL4" s="196"/>
      <c r="APM4" s="196"/>
      <c r="APN4" s="196"/>
      <c r="APO4" s="196"/>
      <c r="APP4" s="196"/>
      <c r="APQ4" s="196"/>
      <c r="APR4" s="196"/>
      <c r="APS4" s="196"/>
      <c r="APT4" s="196"/>
      <c r="APU4" s="196"/>
      <c r="APV4" s="196"/>
      <c r="APW4" s="196"/>
      <c r="APX4" s="196"/>
      <c r="APY4" s="196"/>
      <c r="APZ4" s="196"/>
      <c r="AQA4" s="196"/>
      <c r="AQB4" s="196"/>
      <c r="AQC4" s="196"/>
      <c r="AQD4" s="196"/>
      <c r="AQE4" s="196"/>
      <c r="AQF4" s="196"/>
      <c r="AQG4" s="196"/>
      <c r="AQH4" s="196"/>
      <c r="AQI4" s="196"/>
      <c r="AQJ4" s="196"/>
      <c r="AQK4" s="196"/>
      <c r="AQL4" s="196"/>
      <c r="AQM4" s="196"/>
      <c r="AQN4" s="196"/>
      <c r="AQO4" s="196"/>
      <c r="AQP4" s="196"/>
      <c r="AQQ4" s="196"/>
      <c r="AQR4" s="196"/>
      <c r="AQS4" s="196"/>
      <c r="AQT4" s="196"/>
      <c r="AQU4" s="196"/>
      <c r="AQV4" s="196"/>
      <c r="AQW4" s="196"/>
      <c r="AQX4" s="196"/>
      <c r="AQY4" s="196"/>
      <c r="AQZ4" s="196"/>
      <c r="ARA4" s="196"/>
      <c r="ARB4" s="196"/>
      <c r="ARC4" s="196"/>
      <c r="ARD4" s="196"/>
      <c r="ARE4" s="196"/>
      <c r="ARF4" s="196"/>
      <c r="ARG4" s="196"/>
      <c r="ARH4" s="196"/>
      <c r="ARI4" s="196"/>
      <c r="ARJ4" s="196"/>
      <c r="ARK4" s="196"/>
      <c r="ARL4" s="196"/>
      <c r="ARM4" s="196"/>
      <c r="ARN4" s="196"/>
      <c r="ARO4" s="196"/>
      <c r="ARP4" s="196"/>
      <c r="ARQ4" s="196"/>
      <c r="ARR4" s="196"/>
      <c r="ARS4" s="196"/>
      <c r="ART4" s="196"/>
      <c r="ARU4" s="196"/>
      <c r="ARV4" s="196"/>
      <c r="ARW4" s="196"/>
      <c r="ARX4" s="196"/>
      <c r="ARY4" s="196"/>
      <c r="ARZ4" s="196"/>
      <c r="ASA4" s="196"/>
      <c r="ASB4" s="196"/>
      <c r="ASC4" s="196"/>
      <c r="ASD4" s="196"/>
      <c r="ASE4" s="196"/>
      <c r="ASF4" s="196"/>
      <c r="ASG4" s="196"/>
      <c r="ASH4" s="196"/>
      <c r="ASI4" s="196"/>
      <c r="ASJ4" s="196"/>
      <c r="ASK4" s="196"/>
      <c r="ASL4" s="196"/>
      <c r="ASM4" s="196"/>
      <c r="ASN4" s="196"/>
      <c r="ASO4" s="196"/>
      <c r="ASP4" s="196"/>
      <c r="ASQ4" s="196"/>
      <c r="ASR4" s="196"/>
      <c r="ASS4" s="196"/>
      <c r="AST4" s="196"/>
      <c r="ASU4" s="196"/>
      <c r="ASV4" s="196"/>
      <c r="ASW4" s="196"/>
      <c r="ASX4" s="196"/>
      <c r="ASY4" s="196"/>
      <c r="ASZ4" s="196"/>
      <c r="ATA4" s="196"/>
      <c r="ATB4" s="196"/>
      <c r="ATC4" s="196"/>
      <c r="ATD4" s="196"/>
      <c r="ATE4" s="196"/>
      <c r="ATF4" s="196"/>
      <c r="ATG4" s="196"/>
      <c r="ATH4" s="196"/>
      <c r="ATI4" s="196"/>
      <c r="ATJ4" s="196"/>
      <c r="ATK4" s="196"/>
      <c r="ATL4" s="196"/>
      <c r="ATM4" s="196"/>
      <c r="ATN4" s="196"/>
      <c r="ATO4" s="196"/>
      <c r="ATP4" s="196"/>
      <c r="ATQ4" s="196"/>
      <c r="ATR4" s="196"/>
      <c r="ATS4" s="196"/>
      <c r="ATT4" s="196"/>
      <c r="ATU4" s="196"/>
      <c r="ATV4" s="196"/>
      <c r="ATW4" s="196"/>
      <c r="ATX4" s="196"/>
      <c r="ATY4" s="196"/>
      <c r="ATZ4" s="196"/>
      <c r="AUA4" s="196"/>
      <c r="AUB4" s="196"/>
      <c r="AUC4" s="196"/>
      <c r="AUD4" s="196"/>
      <c r="AUE4" s="196"/>
      <c r="AUF4" s="196"/>
      <c r="AUG4" s="196"/>
      <c r="AUH4" s="196"/>
      <c r="AUI4" s="196"/>
      <c r="AUJ4" s="196"/>
      <c r="AUK4" s="196"/>
      <c r="AUL4" s="196"/>
      <c r="AUM4" s="196"/>
      <c r="AUN4" s="196"/>
      <c r="AUO4" s="196"/>
      <c r="AUP4" s="196"/>
      <c r="AUQ4" s="196"/>
      <c r="AUR4" s="196"/>
      <c r="AUS4" s="196"/>
      <c r="AUT4" s="196"/>
      <c r="AUU4" s="196"/>
      <c r="AUV4" s="196"/>
      <c r="AUW4" s="196"/>
      <c r="AUX4" s="196"/>
      <c r="AUY4" s="196"/>
      <c r="AUZ4" s="196"/>
      <c r="AVA4" s="196"/>
      <c r="AVB4" s="196"/>
      <c r="AVC4" s="196"/>
      <c r="AVD4" s="196"/>
      <c r="AVE4" s="196"/>
      <c r="AVF4" s="196"/>
      <c r="AVG4" s="196"/>
      <c r="AVH4" s="196"/>
      <c r="AVI4" s="196"/>
      <c r="AVJ4" s="196"/>
      <c r="AVK4" s="196"/>
      <c r="AVL4" s="196"/>
      <c r="AVM4" s="196"/>
      <c r="AVN4" s="196"/>
      <c r="AVO4" s="196"/>
      <c r="AVP4" s="196"/>
      <c r="AVQ4" s="196"/>
      <c r="AVR4" s="196"/>
      <c r="AVS4" s="196"/>
      <c r="AVT4" s="196"/>
      <c r="AVU4" s="196"/>
      <c r="AVV4" s="196"/>
      <c r="AVW4" s="196"/>
      <c r="AVX4" s="196"/>
      <c r="AVY4" s="196"/>
      <c r="AVZ4" s="196"/>
      <c r="AWA4" s="196"/>
      <c r="AWB4" s="196"/>
      <c r="AWC4" s="196"/>
      <c r="AWD4" s="196"/>
      <c r="AWE4" s="196"/>
      <c r="AWF4" s="196"/>
      <c r="AWG4" s="196"/>
      <c r="AWH4" s="196"/>
      <c r="AWI4" s="196"/>
      <c r="AWJ4" s="196"/>
      <c r="AWK4" s="196"/>
      <c r="AWL4" s="196"/>
      <c r="AWM4" s="196"/>
      <c r="AWN4" s="196"/>
      <c r="AWO4" s="196"/>
      <c r="AWP4" s="196"/>
      <c r="AWQ4" s="196"/>
      <c r="AWR4" s="196"/>
      <c r="AWS4" s="196"/>
      <c r="AWT4" s="196"/>
      <c r="AWU4" s="196"/>
      <c r="AWV4" s="196"/>
      <c r="AWW4" s="196"/>
      <c r="AWX4" s="196"/>
      <c r="AWY4" s="196"/>
      <c r="AWZ4" s="196"/>
      <c r="AXA4" s="196"/>
      <c r="AXB4" s="196"/>
      <c r="AXC4" s="196"/>
      <c r="AXD4" s="196"/>
      <c r="AXE4" s="196"/>
      <c r="AXF4" s="196"/>
      <c r="AXG4" s="196"/>
      <c r="AXH4" s="196"/>
      <c r="AXI4" s="196"/>
      <c r="AXJ4" s="196"/>
      <c r="AXK4" s="196"/>
      <c r="AXL4" s="196"/>
      <c r="AXM4" s="196"/>
      <c r="AXN4" s="196"/>
      <c r="AXO4" s="196"/>
      <c r="AXP4" s="196"/>
      <c r="AXQ4" s="196"/>
      <c r="AXR4" s="196"/>
      <c r="AXS4" s="196"/>
      <c r="AXT4" s="196"/>
      <c r="AXU4" s="196"/>
      <c r="AXV4" s="196"/>
      <c r="AXW4" s="196"/>
      <c r="AXX4" s="196"/>
      <c r="AXY4" s="196"/>
      <c r="AXZ4" s="196"/>
      <c r="AYA4" s="196"/>
      <c r="AYB4" s="196"/>
      <c r="AYC4" s="196"/>
      <c r="AYD4" s="196"/>
      <c r="AYE4" s="196"/>
      <c r="AYF4" s="196"/>
      <c r="AYG4" s="196"/>
      <c r="AYH4" s="196"/>
      <c r="AYI4" s="196"/>
      <c r="AYJ4" s="196"/>
      <c r="AYK4" s="196"/>
      <c r="AYL4" s="196"/>
      <c r="AYM4" s="196"/>
      <c r="AYN4" s="196"/>
      <c r="AYO4" s="196"/>
      <c r="AYP4" s="196"/>
      <c r="AYQ4" s="196"/>
      <c r="AYR4" s="196"/>
      <c r="AYS4" s="196"/>
      <c r="AYT4" s="196"/>
      <c r="AYU4" s="196"/>
      <c r="AYV4" s="196"/>
      <c r="AYW4" s="196"/>
      <c r="AYX4" s="196"/>
      <c r="AYY4" s="196"/>
      <c r="AYZ4" s="196"/>
      <c r="AZA4" s="196"/>
      <c r="AZB4" s="196"/>
      <c r="AZC4" s="196"/>
      <c r="AZD4" s="196"/>
      <c r="AZE4" s="196"/>
      <c r="AZF4" s="196"/>
      <c r="AZG4" s="196"/>
      <c r="AZH4" s="196"/>
      <c r="AZI4" s="196"/>
      <c r="AZJ4" s="196"/>
      <c r="AZK4" s="196"/>
      <c r="AZL4" s="196"/>
      <c r="AZM4" s="196"/>
      <c r="AZN4" s="196"/>
      <c r="AZO4" s="196"/>
      <c r="AZP4" s="196"/>
      <c r="AZQ4" s="196"/>
      <c r="AZR4" s="196"/>
      <c r="AZS4" s="196"/>
      <c r="AZT4" s="196"/>
      <c r="AZU4" s="196"/>
      <c r="AZV4" s="196"/>
      <c r="AZW4" s="196"/>
      <c r="AZX4" s="196"/>
      <c r="AZY4" s="196"/>
      <c r="AZZ4" s="196"/>
      <c r="BAA4" s="196"/>
    </row>
    <row r="5" spans="1:1379" s="203" customFormat="1" ht="62.45" customHeight="1">
      <c r="A5" s="197"/>
      <c r="B5" s="198"/>
      <c r="C5" s="199" t="s">
        <v>162</v>
      </c>
      <c r="D5" s="200" t="s">
        <v>163</v>
      </c>
      <c r="E5" s="200" t="s">
        <v>164</v>
      </c>
      <c r="F5" s="199" t="s">
        <v>162</v>
      </c>
      <c r="G5" s="200" t="s">
        <v>163</v>
      </c>
      <c r="H5" s="200" t="s">
        <v>164</v>
      </c>
      <c r="I5" s="201" t="s">
        <v>165</v>
      </c>
      <c r="J5" s="199" t="s">
        <v>162</v>
      </c>
      <c r="K5" s="200" t="s">
        <v>163</v>
      </c>
      <c r="L5" s="200" t="s">
        <v>164</v>
      </c>
      <c r="M5" s="201" t="s">
        <v>165</v>
      </c>
      <c r="N5" s="202" t="s">
        <v>162</v>
      </c>
      <c r="O5" s="200" t="s">
        <v>163</v>
      </c>
      <c r="P5" s="200" t="s">
        <v>164</v>
      </c>
      <c r="Q5" s="200" t="s">
        <v>165</v>
      </c>
      <c r="R5" s="202" t="s">
        <v>162</v>
      </c>
      <c r="S5" s="200" t="s">
        <v>163</v>
      </c>
      <c r="T5" s="200" t="s">
        <v>164</v>
      </c>
      <c r="U5" s="200" t="s">
        <v>165</v>
      </c>
      <c r="V5" s="202" t="s">
        <v>162</v>
      </c>
      <c r="W5" s="200" t="s">
        <v>163</v>
      </c>
      <c r="X5" s="200" t="s">
        <v>164</v>
      </c>
      <c r="Y5" s="202" t="s">
        <v>162</v>
      </c>
      <c r="Z5" s="200" t="s">
        <v>163</v>
      </c>
      <c r="AA5" s="200" t="s">
        <v>164</v>
      </c>
      <c r="AB5" s="202" t="s">
        <v>162</v>
      </c>
      <c r="AC5" s="200" t="s">
        <v>163</v>
      </c>
      <c r="AD5" s="200" t="s">
        <v>164</v>
      </c>
      <c r="AE5" s="201" t="s">
        <v>165</v>
      </c>
      <c r="AF5" s="202" t="s">
        <v>162</v>
      </c>
      <c r="AG5" s="200" t="s">
        <v>163</v>
      </c>
      <c r="AH5" s="200" t="s">
        <v>164</v>
      </c>
      <c r="AI5" s="201" t="s">
        <v>165</v>
      </c>
      <c r="AJ5" s="202" t="s">
        <v>162</v>
      </c>
      <c r="AK5" s="200" t="s">
        <v>163</v>
      </c>
      <c r="AL5" s="200" t="s">
        <v>164</v>
      </c>
      <c r="AM5" s="201" t="s">
        <v>165</v>
      </c>
      <c r="AN5" s="202" t="s">
        <v>162</v>
      </c>
      <c r="AO5" s="200" t="s">
        <v>163</v>
      </c>
      <c r="AP5" s="200" t="s">
        <v>164</v>
      </c>
      <c r="AQ5" s="201" t="s">
        <v>165</v>
      </c>
      <c r="AR5" s="202" t="s">
        <v>162</v>
      </c>
      <c r="AS5" s="200" t="s">
        <v>163</v>
      </c>
      <c r="AT5" s="200" t="s">
        <v>164</v>
      </c>
      <c r="AU5" s="201" t="s">
        <v>165</v>
      </c>
      <c r="AV5" s="202" t="s">
        <v>162</v>
      </c>
      <c r="AW5" s="200" t="s">
        <v>163</v>
      </c>
      <c r="AX5" s="200" t="s">
        <v>164</v>
      </c>
      <c r="AY5" s="201" t="s">
        <v>165</v>
      </c>
      <c r="AZ5" s="202" t="s">
        <v>162</v>
      </c>
      <c r="BA5" s="200" t="s">
        <v>163</v>
      </c>
      <c r="BB5" s="200" t="s">
        <v>164</v>
      </c>
      <c r="BC5" s="201" t="s">
        <v>165</v>
      </c>
      <c r="BD5" s="202" t="s">
        <v>162</v>
      </c>
      <c r="BE5" s="200" t="s">
        <v>163</v>
      </c>
      <c r="BF5" s="200" t="s">
        <v>164</v>
      </c>
      <c r="BG5" s="201" t="s">
        <v>165</v>
      </c>
      <c r="BH5" s="202" t="s">
        <v>162</v>
      </c>
      <c r="BI5" s="348" t="s">
        <v>163</v>
      </c>
      <c r="BJ5" s="348" t="s">
        <v>164</v>
      </c>
      <c r="BK5" s="202" t="s">
        <v>162</v>
      </c>
      <c r="BL5" s="348" t="s">
        <v>163</v>
      </c>
      <c r="BM5" s="348" t="s">
        <v>164</v>
      </c>
      <c r="BN5" s="202" t="s">
        <v>162</v>
      </c>
      <c r="BO5" s="348" t="s">
        <v>163</v>
      </c>
      <c r="BP5" s="348" t="s">
        <v>164</v>
      </c>
    </row>
    <row r="6" spans="1:1379" ht="34.9" customHeight="1">
      <c r="A6" s="204" t="s">
        <v>46</v>
      </c>
      <c r="B6" s="205"/>
      <c r="C6" s="206">
        <f>Performance!D6</f>
        <v>12663000</v>
      </c>
      <c r="D6" s="207">
        <f>C6/Performance!$C6</f>
        <v>0.14117500830865964</v>
      </c>
      <c r="E6" s="219" t="str">
        <f>ROUND(IF(Performance!D112&gt;Performance!D165, AVERAGE(Outcomes!C8,Outcomes!C61,Outcomes!C114), Outcomes!C8), 0)&amp; CHAR(10) &amp;"("&amp;IF(Performance!D112&gt;Performance!D165, "3yr avg", Performance!$F$1)&amp;")"</f>
        <v>3618
(2025)</v>
      </c>
      <c r="F6" s="206">
        <f>Performance!E6</f>
        <v>20406458.333333336</v>
      </c>
      <c r="G6" s="207">
        <f>F6/Performance!$C6</f>
        <v>0.22750390308447055</v>
      </c>
      <c r="H6" s="224" t="str">
        <f>ROUND(IF(Performance!E112&gt;Performance!E165, AVERAGE(Outcomes!D8, Outcomes!D61, Outcomes!D114), Outcomes!D8), 0)&amp; CHAR(10) &amp;"("&amp;IF(Performance!E112&gt;Performance!E165, "3yr avg", Performance!$F$1)&amp;")"</f>
        <v>4349
(3yr avg)</v>
      </c>
      <c r="I6" s="223">
        <f>Performance!E59</f>
        <v>5830.416666666667</v>
      </c>
      <c r="J6" s="206">
        <f>Performance!F6</f>
        <v>73762.5</v>
      </c>
      <c r="K6" s="207">
        <f>J6/Performance!$C6</f>
        <v>8.2235027642482087E-4</v>
      </c>
      <c r="L6" s="224" t="str">
        <f>ROUND(IF(Performance!F112&gt;Performance!F165, AVERAGE(Outcomes!H8, Outcomes!H61, Outcomes!H114), Outcomes!H8), 0)&amp; CHAR(10) &amp;"("&amp;IF(Performance!F112&gt;Performance!F165, "3yr avg", Performance!$F$1)&amp;")"</f>
        <v>18
(3yr avg)</v>
      </c>
      <c r="M6" s="223">
        <f>Performance!F59</f>
        <v>21.074999999999999</v>
      </c>
      <c r="N6" s="208">
        <f>Performance!I6</f>
        <v>383087.50000000006</v>
      </c>
      <c r="O6" s="207">
        <f>N6/Performance!$C6</f>
        <v>4.2708979701053191E-3</v>
      </c>
      <c r="P6" s="224" t="str">
        <f>ROUND(IF(Performance!I112&gt;Performance!I165, AVERAGE(Outcomes!N8, Outcomes!N61, Outcomes!N114), Outcomes!N8), 0)&amp; CHAR(10) &amp;"("&amp;IF(Performance!I112&gt;Performance!I165, "3yr avg", Performance!$F$1)&amp;")"</f>
        <v>270
(2025)</v>
      </c>
      <c r="Q6" s="223">
        <f>Performance!I59</f>
        <v>383.08750000000003</v>
      </c>
      <c r="R6" s="208">
        <f>Performance!J6</f>
        <v>1151562.5</v>
      </c>
      <c r="S6" s="207">
        <f>R6/Performance!$C6</f>
        <v>1.2838335742354962E-2</v>
      </c>
      <c r="T6" s="224" t="str">
        <f>ROUND(IF(Performance!J112&gt;Performance!J165, AVERAGE(Outcomes!R8, Outcomes!R61, Outcomes!R114), Outcomes!R8), 0)&amp; CHAR(10) &amp;"("&amp;IF(Performance!J112&gt;Performance!J165, "3yr avg", Performance!$F$1)&amp;")"</f>
        <v>635
(2025)</v>
      </c>
      <c r="U6" s="223">
        <f>Performance!J59</f>
        <v>921.25</v>
      </c>
      <c r="V6" s="208">
        <f>Performance!G6</f>
        <v>55099.999999999993</v>
      </c>
      <c r="W6" s="207">
        <f>V6/Performance!$C6</f>
        <v>6.1428910667354853E-4</v>
      </c>
      <c r="X6" s="223" t="str">
        <f>ROUND(Performance!G59, 0)&amp; CHAR(10) &amp;"("&amp;IF(Performance!G112&gt;Performance!G165, "3yr avg", Performance!$F$1)&amp;")"</f>
        <v>55
(2025)</v>
      </c>
      <c r="Y6" s="208">
        <f>Performance!H6</f>
        <v>591250</v>
      </c>
      <c r="Z6" s="207">
        <f>Y6/Performance!$C6</f>
        <v>6.5916231274180696E-3</v>
      </c>
      <c r="AA6" s="223" t="str">
        <f>ROUND(Performance!H59, 0)&amp; CHAR(10) &amp;"("&amp;IF(Performance!H112&gt;Performance!H165, "3yr avg", Performance!$F$1)&amp;")"</f>
        <v>473
(2025)</v>
      </c>
      <c r="AB6" s="206">
        <f>Performance!K6</f>
        <v>3087568.75</v>
      </c>
      <c r="AC6" s="207">
        <f>AB6/Performance!$C6</f>
        <v>3.4422138824512984E-2</v>
      </c>
      <c r="AD6" s="224" t="str">
        <f>ROUND(IF(Performance!K112&gt;Performance!K165, AVERAGE(Outcomes!V8, Outcomes!V61, Outcomes!V114), Outcomes!V8), 0)&amp; CHAR(10) &amp;"("&amp;IF(Performance!K112&gt;Performance!K165, "3yr avg", Performance!$F$1)&amp;")"</f>
        <v>1211
(2025)</v>
      </c>
      <c r="AE6" s="223">
        <f>Performance!K59</f>
        <v>1764.325</v>
      </c>
      <c r="AF6" s="206">
        <f>Performance!L6</f>
        <v>6886074.9999999991</v>
      </c>
      <c r="AG6" s="207">
        <f>AF6/Performance!$C6</f>
        <v>7.6770251546952009E-2</v>
      </c>
      <c r="AH6" s="224" t="str">
        <f>ROUND(IF(Performance!L112&gt;Performance!L165, AVERAGE(Outcomes!Z8, Outcomes!Z61, Outcomes!Z114), Outcomes!Z8), 0)&amp; CHAR(10) &amp;"("&amp;IF(Performance!L112&gt;Performance!L165, "3yr avg", Performance!$F$1)&amp;")"</f>
        <v>1284
(2025)</v>
      </c>
      <c r="AI6" s="223">
        <f>Performance!L59</f>
        <v>1967.4499999999998</v>
      </c>
      <c r="AJ6" s="206">
        <f>Performance!M6</f>
        <v>3762.5000000000005</v>
      </c>
      <c r="AK6" s="207">
        <f>AJ6/Performance!$C6</f>
        <v>4.1946692629024082E-5</v>
      </c>
      <c r="AL6" s="224" t="str">
        <f>ROUND(IF(Performance!M112&gt;Performance!M165, AVERAGE(Outcomes!AD8, Outcomes!AD61, Outcomes!AD114), Outcomes!AD8), 0)&amp; CHAR(10) &amp;"("&amp;IF(Performance!M112&gt;Performance!M165, "3yr avg", Performance!$F$1)&amp;")"</f>
        <v>1
(2025)</v>
      </c>
      <c r="AM6" s="223">
        <f>Performance!M59</f>
        <v>2.1500000000000004</v>
      </c>
      <c r="AN6" s="206">
        <f>Performance!N6</f>
        <v>58800</v>
      </c>
      <c r="AO6" s="207">
        <f>AN6/Performance!$C6</f>
        <v>6.5553901038846929E-4</v>
      </c>
      <c r="AP6" s="224" t="str">
        <f>ROUND(IF(Performance!N112&gt;Performance!N165, AVERAGE(Outcomes!AH8, Outcomes!AH61, Outcomes!AH114), Outcomes!AH8), 0)&amp; CHAR(10) &amp;"("&amp;IF(Performance!N112&gt;Performance!N165, "3yr avg", Performance!$F$1)&amp;")"</f>
        <v>11
(3yr avg)</v>
      </c>
      <c r="AQ6" s="223">
        <f>Performance!N59</f>
        <v>16.8</v>
      </c>
      <c r="AR6" s="206">
        <f>Performance!O6</f>
        <v>34144775</v>
      </c>
      <c r="AS6" s="207">
        <f>AR6/Performance!$C6</f>
        <v>0.38066721111287327</v>
      </c>
      <c r="AT6" s="224" t="str">
        <f>ROUND(IF(Performance!O112&gt;Performance!O165, AVERAGE(Outcomes!AL8, Outcomes!AL61, Outcomes!AL114), Outcomes!AL8), 0)&amp; CHAR(10) &amp;"("&amp;IF(Performance!O112&gt;Performance!O165, "3yr avg", Performance!$F$1)&amp;")"</f>
        <v>7075
(2025)</v>
      </c>
      <c r="AU6" s="223">
        <f>Performance!O59</f>
        <v>9755.65</v>
      </c>
      <c r="AV6" s="206">
        <f>Performance!P6</f>
        <v>9359043.75</v>
      </c>
      <c r="AW6" s="207">
        <f>AV6/Performance!$C6</f>
        <v>0.1043404469057379</v>
      </c>
      <c r="AX6" s="224" t="str">
        <f>ROUND(IF(Performance!P112&gt;Performance!P165, AVERAGE(Outcomes!AP8, Outcomes!AP61, Outcomes!AP114), Outcomes!AP8), 0)&amp; CHAR(10) &amp;"("&amp;IF(Performance!P112&gt;Performance!P165, "3yr avg", Performance!$F$1)&amp;")"</f>
        <v>1354
(2025)</v>
      </c>
      <c r="AY6" s="223">
        <f>Performance!P59</f>
        <v>2079.7874999999999</v>
      </c>
      <c r="AZ6" s="206">
        <f>Performance!Q6</f>
        <v>0</v>
      </c>
      <c r="BA6" s="207">
        <f>AZ6/Performance!$C6</f>
        <v>0</v>
      </c>
      <c r="BB6" s="224" t="str">
        <f>ROUND(IF(Performance!Q112&gt;Performance!Q165, AVERAGE(Outcomes!AT8, Outcomes!AT61, Outcomes!AT114), Outcomes!AT8), 0)&amp; CHAR(10) &amp;"("&amp;IF(Performance!Q112&gt;Performance!Q165, "3yr avg", Performance!$F$1)&amp;")"</f>
        <v>0
(2025)</v>
      </c>
      <c r="BC6" s="223">
        <f>Performance!Q59</f>
        <v>0</v>
      </c>
      <c r="BD6" s="206">
        <f>Performance!R6</f>
        <v>344700</v>
      </c>
      <c r="BE6" s="207">
        <f>BD6/Performance!$C6</f>
        <v>3.8429302190630165E-3</v>
      </c>
      <c r="BF6" s="224" t="str">
        <f>ROUND(IF(Performance!R112&gt;Performance!R165, AVERAGE(Outcomes!AX8, Outcomes!AX61, Outcomes!AX114), Outcomes!AX8), 0)&amp; CHAR(10) &amp;"("&amp;IF(Performance!R112&gt;Performance!R165, "3yr avg", Performance!$F$1)&amp;")"</f>
        <v>50
(2025)</v>
      </c>
      <c r="BG6" s="223">
        <f>Performance!R59</f>
        <v>76.599999999999994</v>
      </c>
      <c r="BH6" s="206">
        <f>Performance!S6</f>
        <v>27399.899999999998</v>
      </c>
      <c r="BI6" s="207">
        <f>BH6/Performance!$C6</f>
        <v>3.054711450806636E-4</v>
      </c>
      <c r="BJ6" s="224" t="str">
        <f>ROUND(IF(Performance!S112&gt;Performance!S165, AVERAGE(Outcomes!BB8, Outcomes!BB61, Outcomes!BB114), Outcomes!BB8), 0)&amp; CHAR(10) &amp;"("&amp;IF(Performance!S112&gt;Performance!S165, "3yr avg", Performance!$F$1)&amp;")"</f>
        <v>63
(2025)</v>
      </c>
      <c r="BK6" s="206">
        <f>Performance!T6</f>
        <v>460833.33333333331</v>
      </c>
      <c r="BL6" s="207">
        <f>BK6/Performance!$C6</f>
        <v>5.1376569266556619E-3</v>
      </c>
      <c r="BM6" s="224" t="str">
        <f>ROUND(IF(Performance!T112&gt;Performance!T165, AVERAGE(Outcomes!BC8, Outcomes!BC61, Outcomes!BC114), Outcomes!BC8), 0)&amp; CHAR(10) &amp;"("&amp;IF(Performance!T112&gt;Performance!T165, "3yr avg", Performance!$F$1)&amp;")"</f>
        <v>527
(3yr avg)</v>
      </c>
      <c r="BN6" s="206">
        <f>Performance!U6</f>
        <v>0</v>
      </c>
      <c r="BO6" s="207">
        <f>BN6/Performance!$C6</f>
        <v>0</v>
      </c>
      <c r="BP6" s="224" t="str">
        <f>ROUND(IF(Performance!U112&gt;Performance!U165, AVERAGE(Outcomes!BD8, Outcomes!BD61, Outcomes!BD114), Outcomes!BD8), 0)&amp; CHAR(10) &amp;"("&amp;IF(Performance!U112&gt;Performance!U165, "3yr avg", Performance!$F$1)&amp;")"</f>
        <v>0
(2025)</v>
      </c>
    </row>
    <row r="7" spans="1:1379" ht="34.9" customHeight="1">
      <c r="A7" s="210" t="s">
        <v>49</v>
      </c>
      <c r="B7" s="205"/>
      <c r="C7" s="211">
        <f>Performance!D7</f>
        <v>2413949.9999999995</v>
      </c>
      <c r="D7" s="212">
        <f>C7/Performance!$C7</f>
        <v>0.21879217778076779</v>
      </c>
      <c r="E7" s="225" t="str">
        <f>ROUND(IF(Performance!D113&gt;Performance!D166, AVERAGE(Outcomes!C9,Outcomes!C62,Outcomes!C115), Outcomes!C9), 0)&amp; CHAR(10) &amp;"("&amp;IF(Performance!D113&gt;Performance!D166, "3yr avg", Performance!$F$1)&amp;")"</f>
        <v>690
(2025)</v>
      </c>
      <c r="F7" s="211">
        <f>Performance!E7</f>
        <v>1853395.8333333333</v>
      </c>
      <c r="G7" s="212">
        <f>F7/Performance!$C7</f>
        <v>0.16798546393454752</v>
      </c>
      <c r="H7" s="226" t="str">
        <f>ROUND(IF(Performance!E113&gt;Performance!E166, AVERAGE(Outcomes!D9, Outcomes!D62, Outcomes!D115), Outcomes!D9), 0)&amp; CHAR(10) &amp;"("&amp;IF(Performance!E113&gt;Performance!E166, "3yr avg", Performance!$F$1)&amp;")"</f>
        <v>421
(3yr avg)</v>
      </c>
      <c r="I7" s="229">
        <f>Performance!E60</f>
        <v>529.54166666666663</v>
      </c>
      <c r="J7" s="211">
        <f>Performance!F7</f>
        <v>0</v>
      </c>
      <c r="K7" s="212">
        <f>J7/Performance!$C7</f>
        <v>0</v>
      </c>
      <c r="L7" s="226" t="str">
        <f>ROUND(IF(Performance!F113&gt;Performance!F166, AVERAGE(Outcomes!H9, Outcomes!H62, Outcomes!H115), Outcomes!H9), 0)&amp; CHAR(10) &amp;"("&amp;IF(Performance!F113&gt;Performance!F166, "3yr avg", Performance!$F$1)&amp;")"</f>
        <v>0
(2025)</v>
      </c>
      <c r="M7" s="229">
        <f>Performance!F60</f>
        <v>0</v>
      </c>
      <c r="N7" s="213">
        <f>Performance!I7</f>
        <v>13750</v>
      </c>
      <c r="O7" s="212">
        <f>N7/Performance!$C7</f>
        <v>1.2462530062700378E-3</v>
      </c>
      <c r="P7" s="226" t="str">
        <f>ROUND(IF(Performance!I113&gt;Performance!I166, AVERAGE(Outcomes!N9, Outcomes!N62, Outcomes!N115), Outcomes!N9), 0)&amp; CHAR(10) &amp;"("&amp;IF(Performance!I113&gt;Performance!I166, "3yr avg", Performance!$F$1)&amp;")"</f>
        <v>13
(2025)</v>
      </c>
      <c r="Q7" s="228">
        <f>Performance!I60</f>
        <v>13.75</v>
      </c>
      <c r="R7" s="213">
        <f>Performance!J7</f>
        <v>122812.5</v>
      </c>
      <c r="S7" s="212">
        <f>R7/Performance!$C7</f>
        <v>1.1131305260548292E-2</v>
      </c>
      <c r="T7" s="226" t="str">
        <f>ROUND(IF(Performance!J113&gt;Performance!J166, AVERAGE(Outcomes!R9, Outcomes!R62, Outcomes!R115), Outcomes!R9), 0)&amp; CHAR(10) &amp;"("&amp;IF(Performance!J113&gt;Performance!J166, "3yr avg", Performance!$F$1)&amp;")"</f>
        <v>68
(2025)</v>
      </c>
      <c r="U7" s="228">
        <f>Performance!J60</f>
        <v>98.25</v>
      </c>
      <c r="V7" s="213">
        <f>Performance!G7</f>
        <v>0</v>
      </c>
      <c r="W7" s="212">
        <f>V7/Performance!$C7</f>
        <v>0</v>
      </c>
      <c r="X7" s="228" t="str">
        <f>ROUND(Performance!G60, 0)&amp; CHAR(10) &amp;"("&amp;IF(Performance!G113&gt;Performance!G166, "3yr avg", Performance!$F$1)&amp;")"</f>
        <v>0
(2025)</v>
      </c>
      <c r="Y7" s="213">
        <f>Performance!H7</f>
        <v>40500</v>
      </c>
      <c r="Z7" s="212">
        <f>Y7/Performance!$C7</f>
        <v>3.670781582104475E-3</v>
      </c>
      <c r="AA7" s="228" t="str">
        <f>ROUND(Performance!H60, 0)&amp; CHAR(10) &amp;"("&amp;IF(Performance!H113&gt;Performance!H166, "3yr avg", Performance!$F$1)&amp;")"</f>
        <v>32
(3yr avg)</v>
      </c>
      <c r="AB7" s="211">
        <f>Performance!K7</f>
        <v>631312.5</v>
      </c>
      <c r="AC7" s="212">
        <f>AB7/Performance!$C7</f>
        <v>5.7220007346971143E-2</v>
      </c>
      <c r="AD7" s="226" t="str">
        <f>ROUND(IF(Performance!K113&gt;Performance!K166, AVERAGE(Outcomes!V9, Outcomes!V62, Outcomes!V115), Outcomes!V9), 0)&amp; CHAR(10) &amp;"("&amp;IF(Performance!K113&gt;Performance!K166, "3yr avg", Performance!$F$1)&amp;")"</f>
        <v>240
(2025)</v>
      </c>
      <c r="AE7" s="229">
        <f>Performance!K60</f>
        <v>360.75</v>
      </c>
      <c r="AF7" s="211">
        <f>Performance!L7</f>
        <v>1720600</v>
      </c>
      <c r="AG7" s="212">
        <f>AF7/Performance!$C7</f>
        <v>0.15594930346096197</v>
      </c>
      <c r="AH7" s="226" t="str">
        <f>ROUND(IF(Performance!L113&gt;Performance!L166, AVERAGE(Outcomes!Z9, Outcomes!Z62, Outcomes!Z115), Outcomes!Z9), 0)&amp; CHAR(10) &amp;"("&amp;IF(Performance!L113&gt;Performance!L166, "3yr avg", Performance!$F$1)&amp;")"</f>
        <v>327
(2025)</v>
      </c>
      <c r="AI7" s="229">
        <f>Performance!L60</f>
        <v>491.6</v>
      </c>
      <c r="AJ7" s="211">
        <f>Performance!M7</f>
        <v>0</v>
      </c>
      <c r="AK7" s="212">
        <f>AJ7/Performance!$C7</f>
        <v>0</v>
      </c>
      <c r="AL7" s="226" t="str">
        <f>ROUND(IF(Performance!M113&gt;Performance!M166, AVERAGE(Outcomes!AD9, Outcomes!AD62, Outcomes!AD115), Outcomes!AD9), 0)&amp; CHAR(10) &amp;"("&amp;IF(Performance!M113&gt;Performance!M166, "3yr avg", Performance!$F$1)&amp;")"</f>
        <v>0
(2025)</v>
      </c>
      <c r="AM7" s="229">
        <f>Performance!M60</f>
        <v>0</v>
      </c>
      <c r="AN7" s="211">
        <f>Performance!N7</f>
        <v>0</v>
      </c>
      <c r="AO7" s="212">
        <f>AN7/Performance!$C7</f>
        <v>0</v>
      </c>
      <c r="AP7" s="226" t="str">
        <f>ROUND(IF(Performance!N113&gt;Performance!N166, AVERAGE(Outcomes!AH9, Outcomes!AH62, Outcomes!AH115), Outcomes!AH9), 0)&amp; CHAR(10) &amp;"("&amp;IF(Performance!N113&gt;Performance!N166, "3yr avg", Performance!$F$1)&amp;")"</f>
        <v>0
(2025)</v>
      </c>
      <c r="AQ7" s="229">
        <f>Performance!N60</f>
        <v>0</v>
      </c>
      <c r="AR7" s="211">
        <f>Performance!O7</f>
        <v>2836050.0000000005</v>
      </c>
      <c r="AS7" s="212">
        <f>AR7/Performance!$C7</f>
        <v>0.2570498791587012</v>
      </c>
      <c r="AT7" s="226" t="str">
        <f>ROUND(IF(Performance!O113&gt;Performance!O166, AVERAGE(Outcomes!AL9, Outcomes!AL62, Outcomes!AL115), Outcomes!AL9), 0)&amp; CHAR(10) &amp;"("&amp;IF(Performance!O113&gt;Performance!O166, "3yr avg", Performance!$F$1)&amp;")"</f>
        <v>636
(2025)</v>
      </c>
      <c r="AU7" s="229">
        <f>Performance!O60</f>
        <v>810.30000000000007</v>
      </c>
      <c r="AV7" s="211">
        <f>Performance!P7</f>
        <v>1341281.25</v>
      </c>
      <c r="AW7" s="212">
        <f>AV7/Performance!$C7</f>
        <v>0.12156914836844612</v>
      </c>
      <c r="AX7" s="226" t="str">
        <f>ROUND(IF(Performance!P113&gt;Performance!P166, AVERAGE(Outcomes!AP9, Outcomes!AP62, Outcomes!AP115), Outcomes!AP9), 0)&amp; CHAR(10) &amp;"("&amp;IF(Performance!P113&gt;Performance!P166, "3yr avg", Performance!$F$1)&amp;")"</f>
        <v>198
(2025)</v>
      </c>
      <c r="AY7" s="229">
        <f>Performance!P60</f>
        <v>298.0625</v>
      </c>
      <c r="AZ7" s="211">
        <f>Performance!Q7</f>
        <v>0</v>
      </c>
      <c r="BA7" s="212">
        <f>AZ7/Performance!$C7</f>
        <v>0</v>
      </c>
      <c r="BB7" s="226" t="str">
        <f>ROUND(IF(Performance!Q113&gt;Performance!Q166, AVERAGE(Outcomes!AT9, Outcomes!AT62, Outcomes!AT115), Outcomes!AT9), 0)&amp; CHAR(10) &amp;"("&amp;IF(Performance!Q113&gt;Performance!Q166, "3yr avg", Performance!$F$1)&amp;")"</f>
        <v>0
(2025)</v>
      </c>
      <c r="BC7" s="229">
        <f>Performance!Q60</f>
        <v>0</v>
      </c>
      <c r="BD7" s="211">
        <f>Performance!R7</f>
        <v>0</v>
      </c>
      <c r="BE7" s="212">
        <f>BD7/Performance!$C7</f>
        <v>0</v>
      </c>
      <c r="BF7" s="226" t="str">
        <f>ROUND(IF(Performance!R113&gt;Performance!R166, AVERAGE(Outcomes!AX9, Outcomes!AX62, Outcomes!AX115), Outcomes!AX9), 0)&amp; CHAR(10) &amp;"("&amp;IF(Performance!R113&gt;Performance!R166, "3yr avg", Performance!$F$1)&amp;")"</f>
        <v>0
(2025)</v>
      </c>
      <c r="BG7" s="229">
        <f>Performance!R60</f>
        <v>0</v>
      </c>
      <c r="BH7" s="211">
        <f>Performance!S7</f>
        <v>12039.349999999999</v>
      </c>
      <c r="BI7" s="212">
        <f>BH7/Performance!$C7</f>
        <v>1.0912055368027039E-3</v>
      </c>
      <c r="BJ7" s="226" t="str">
        <f>ROUND(IF(Performance!S113&gt;Performance!S166, AVERAGE(Outcomes!BB9, Outcomes!BB62, Outcomes!BB115), Outcomes!BB9), 0)&amp; CHAR(10) &amp;"("&amp;IF(Performance!S113&gt;Performance!S166, "3yr avg", Performance!$F$1)&amp;")"</f>
        <v>28
(2025)</v>
      </c>
      <c r="BK7" s="211">
        <f>Performance!T7</f>
        <v>47381.25</v>
      </c>
      <c r="BL7" s="212">
        <f>BK7/Performance!$C7</f>
        <v>4.294474563878708E-3</v>
      </c>
      <c r="BM7" s="226" t="str">
        <f>ROUND(IF(Performance!T113&gt;Performance!T166, AVERAGE(Outcomes!BC9, Outcomes!BC62, Outcomes!BC115), Outcomes!BC9), 0)&amp; CHAR(10) &amp;"("&amp;IF(Performance!T113&gt;Performance!T166, "3yr avg", Performance!$F$1)&amp;")"</f>
        <v>54
(2025)</v>
      </c>
      <c r="BN7" s="211">
        <f>Performance!U7</f>
        <v>0</v>
      </c>
      <c r="BO7" s="212">
        <f>BN7/Performance!$C7</f>
        <v>0</v>
      </c>
      <c r="BP7" s="226" t="str">
        <f>ROUND(IF(Performance!U113&gt;Performance!U166, AVERAGE(Outcomes!BD9, Outcomes!BD62, Outcomes!BD115), Outcomes!BD9), 0)&amp; CHAR(10) &amp;"("&amp;IF(Performance!U113&gt;Performance!U166, "3yr avg", Performance!$F$1)&amp;")"</f>
        <v>0
(2025)</v>
      </c>
    </row>
    <row r="8" spans="1:1379" ht="34.9" customHeight="1">
      <c r="A8" s="204" t="s">
        <v>51</v>
      </c>
      <c r="B8" s="205"/>
      <c r="C8" s="206">
        <f>Performance!D8</f>
        <v>2158333.333333333</v>
      </c>
      <c r="D8" s="207">
        <f>C8/Performance!$C8</f>
        <v>0.11383527419618965</v>
      </c>
      <c r="E8" s="219" t="str">
        <f>ROUND(IF(Performance!D114&gt;Performance!D167, AVERAGE(Outcomes!C10,Outcomes!C63,Outcomes!C116), Outcomes!C10), 0)&amp; CHAR(10) &amp;"("&amp;IF(Performance!D114&gt;Performance!D167, "3yr avg", Performance!$F$1)&amp;")"</f>
        <v>617
(3yr avg)</v>
      </c>
      <c r="F8" s="206">
        <f>Performance!E8</f>
        <v>3625212.5000000005</v>
      </c>
      <c r="G8" s="207">
        <f>F8/Performance!$C8</f>
        <v>0.19120172615766221</v>
      </c>
      <c r="H8" s="227" t="str">
        <f>ROUND(IF(Performance!E114&gt;Performance!E167, AVERAGE(Outcomes!D10, Outcomes!D63, Outcomes!D116), Outcomes!D10), 0)&amp; CHAR(10) &amp;"("&amp;IF(Performance!E114&gt;Performance!E167, "3yr avg", Performance!$F$1)&amp;")"</f>
        <v>762
(2025)</v>
      </c>
      <c r="I8" s="223">
        <f>Performance!E61</f>
        <v>1035.7750000000001</v>
      </c>
      <c r="J8" s="206">
        <f>Performance!F8</f>
        <v>0</v>
      </c>
      <c r="K8" s="207">
        <f>J8/Performance!$C8</f>
        <v>0</v>
      </c>
      <c r="L8" s="227" t="str">
        <f>ROUND(IF(Performance!F114&gt;Performance!F167, AVERAGE(Outcomes!H10, Outcomes!H63, Outcomes!H116), Outcomes!H10), 0)&amp; CHAR(10) &amp;"("&amp;IF(Performance!F114&gt;Performance!F167, "3yr avg", Performance!$F$1)&amp;")"</f>
        <v>0
(2025)</v>
      </c>
      <c r="M8" s="223">
        <f>Performance!F61</f>
        <v>0</v>
      </c>
      <c r="N8" s="208">
        <f>Performance!I8</f>
        <v>156750</v>
      </c>
      <c r="O8" s="207">
        <f>N8/Performance!$C8</f>
        <v>8.2673417283024228E-3</v>
      </c>
      <c r="P8" s="227" t="str">
        <f>ROUND(IF(Performance!I114&gt;Performance!I167, AVERAGE(Outcomes!N10, Outcomes!N63, Outcomes!N116), Outcomes!N10), 0)&amp; CHAR(10) &amp;"("&amp;IF(Performance!I114&gt;Performance!I167, "3yr avg", Performance!$F$1)&amp;")"</f>
        <v>126
(2025)</v>
      </c>
      <c r="Q8" s="216">
        <f>Performance!I61</f>
        <v>156.75</v>
      </c>
      <c r="R8" s="208">
        <f>Performance!J8</f>
        <v>333687.5</v>
      </c>
      <c r="S8" s="207">
        <f>R8/Performance!$C8</f>
        <v>1.7599416861007432E-2</v>
      </c>
      <c r="T8" s="224" t="str">
        <f>ROUND(IF(Performance!J114&gt;Performance!J167, AVERAGE(Outcomes!R10, Outcomes!R63, Outcomes!R116), Outcomes!R10), 0)&amp; CHAR(10) &amp;"("&amp;IF(Performance!J114&gt;Performance!J167, "3yr avg", Performance!$F$1)&amp;")"</f>
        <v>189
(2025)</v>
      </c>
      <c r="U8" s="216">
        <f>Performance!J61</f>
        <v>266.95</v>
      </c>
      <c r="V8" s="208">
        <f>Performance!G8</f>
        <v>1000</v>
      </c>
      <c r="W8" s="207">
        <f>V8/Performance!$C8</f>
        <v>5.2742211982790578E-5</v>
      </c>
      <c r="X8" s="216" t="str">
        <f>ROUND(Performance!G61, 0)&amp; CHAR(10) &amp;"("&amp;IF(Performance!G114&gt;Performance!G167, "3yr avg", Performance!$F$1)&amp;")"</f>
        <v>1
(2025)</v>
      </c>
      <c r="Y8" s="208">
        <f>Performance!H8</f>
        <v>0</v>
      </c>
      <c r="Z8" s="207">
        <f>Y8/Performance!$C8</f>
        <v>0</v>
      </c>
      <c r="AA8" s="216" t="str">
        <f>ROUND(Performance!H61, 0)&amp; CHAR(10) &amp;"("&amp;IF(Performance!H114&gt;Performance!H167, "3yr avg", Performance!$F$1)&amp;")"</f>
        <v>0
(2025)</v>
      </c>
      <c r="AB8" s="206">
        <f>Performance!K8</f>
        <v>547691.66666666674</v>
      </c>
      <c r="AC8" s="207">
        <f>AB8/Performance!$C8</f>
        <v>2.888646998454121E-2</v>
      </c>
      <c r="AD8" s="227" t="str">
        <f>ROUND(IF(Performance!K114&gt;Performance!K167, AVERAGE(Outcomes!V10, Outcomes!V63, Outcomes!V116), Outcomes!V10), 0)&amp; CHAR(10) &amp;"("&amp;IF(Performance!K114&gt;Performance!K167, "3yr avg", Performance!$F$1)&amp;")"</f>
        <v>209
(3yr avg)</v>
      </c>
      <c r="AE8" s="223">
        <f>Performance!K61</f>
        <v>312.9666666666667</v>
      </c>
      <c r="AF8" s="206">
        <f>Performance!L8</f>
        <v>4089750</v>
      </c>
      <c r="AG8" s="207">
        <f>AF8/Performance!$C8</f>
        <v>0.21570246145661776</v>
      </c>
      <c r="AH8" s="227" t="str">
        <f>ROUND(IF(Performance!L114&gt;Performance!L167, AVERAGE(Outcomes!Z10, Outcomes!Z63, Outcomes!Z116), Outcomes!Z10), 0)&amp; CHAR(10) &amp;"("&amp;IF(Performance!L114&gt;Performance!L167, "3yr avg", Performance!$F$1)&amp;")"</f>
        <v>778
(2025)</v>
      </c>
      <c r="AI8" s="223">
        <f>Performance!L61</f>
        <v>1168.5</v>
      </c>
      <c r="AJ8" s="206">
        <f>Performance!M8</f>
        <v>6737.5</v>
      </c>
      <c r="AK8" s="207">
        <f>AJ8/Performance!$C8</f>
        <v>3.5535065323405148E-4</v>
      </c>
      <c r="AL8" s="227" t="str">
        <f>ROUND(IF(Performance!M114&gt;Performance!M167, AVERAGE(Outcomes!AD10, Outcomes!AD63, Outcomes!AD116), Outcomes!AD10), 0)&amp; CHAR(10) &amp;"("&amp;IF(Performance!M114&gt;Performance!M167, "3yr avg", Performance!$F$1)&amp;")"</f>
        <v>3
(3yr avg)</v>
      </c>
      <c r="AM8" s="223">
        <f>Performance!M61</f>
        <v>3.85</v>
      </c>
      <c r="AN8" s="206">
        <f>Performance!N8</f>
        <v>0</v>
      </c>
      <c r="AO8" s="207">
        <f>AN8/Performance!$C8</f>
        <v>0</v>
      </c>
      <c r="AP8" s="227" t="str">
        <f>ROUND(IF(Performance!N114&gt;Performance!N167, AVERAGE(Outcomes!AH10, Outcomes!AH63, Outcomes!AH116), Outcomes!AH10), 0)&amp; CHAR(10) &amp;"("&amp;IF(Performance!N114&gt;Performance!N167, "3yr avg", Performance!$F$1)&amp;")"</f>
        <v>0
(2025)</v>
      </c>
      <c r="AQ8" s="223">
        <f>Performance!N61</f>
        <v>0</v>
      </c>
      <c r="AR8" s="206">
        <f>Performance!O8</f>
        <v>3785745.8333333335</v>
      </c>
      <c r="AS8" s="207">
        <f>AR8/Performance!$C8</f>
        <v>0.19966860925463284</v>
      </c>
      <c r="AT8" s="227" t="str">
        <f>ROUND(IF(Performance!O114&gt;Performance!O167, AVERAGE(Outcomes!AL10, Outcomes!AL63, Outcomes!AL116), Outcomes!AL10), 0)&amp; CHAR(10) &amp;"("&amp;IF(Performance!O114&gt;Performance!O167, "3yr avg", Performance!$F$1)&amp;")"</f>
        <v>775
(3yr avg)</v>
      </c>
      <c r="AU8" s="223">
        <f>Performance!O61</f>
        <v>1081.6416666666667</v>
      </c>
      <c r="AV8" s="206">
        <f>Performance!P8</f>
        <v>4124306.25</v>
      </c>
      <c r="AW8" s="207">
        <f>AV8/Performance!$C8</f>
        <v>0.21752503451944807</v>
      </c>
      <c r="AX8" s="227" t="str">
        <f>ROUND(IF(Performance!P114&gt;Performance!P167, AVERAGE(Outcomes!AP10, Outcomes!AP63, Outcomes!AP116), Outcomes!AP10), 0)&amp; CHAR(10) &amp;"("&amp;IF(Performance!P114&gt;Performance!P167, "3yr avg", Performance!$F$1)&amp;")"</f>
        <v>625
(2025)</v>
      </c>
      <c r="AY8" s="223">
        <f>Performance!P61</f>
        <v>916.51250000000005</v>
      </c>
      <c r="AZ8" s="206">
        <f>Performance!Q8</f>
        <v>0</v>
      </c>
      <c r="BA8" s="207">
        <f>AZ8/Performance!$C8</f>
        <v>0</v>
      </c>
      <c r="BB8" s="227" t="str">
        <f>ROUND(IF(Performance!Q114&gt;Performance!Q167, AVERAGE(Outcomes!AT10, Outcomes!AT63, Outcomes!AT116), Outcomes!AT10), 0)&amp; CHAR(10) &amp;"("&amp;IF(Performance!Q114&gt;Performance!Q167, "3yr avg", Performance!$F$1)&amp;")"</f>
        <v>0
(2025)</v>
      </c>
      <c r="BC8" s="223">
        <f>Performance!Q61</f>
        <v>0</v>
      </c>
      <c r="BD8" s="206">
        <f>Performance!R8</f>
        <v>0</v>
      </c>
      <c r="BE8" s="207">
        <f>BD8/Performance!$C8</f>
        <v>0</v>
      </c>
      <c r="BF8" s="227" t="str">
        <f>ROUND(IF(Performance!R114&gt;Performance!R167, AVERAGE(Outcomes!AX10, Outcomes!AX63, Outcomes!AX116), Outcomes!AX10), 0)&amp; CHAR(10) &amp;"("&amp;IF(Performance!R114&gt;Performance!R167, "3yr avg", Performance!$F$1)&amp;")"</f>
        <v>0
(2025)</v>
      </c>
      <c r="BG8" s="223">
        <f>Performance!R61</f>
        <v>0</v>
      </c>
      <c r="BH8" s="206">
        <f>Performance!S8</f>
        <v>24180.666666666668</v>
      </c>
      <c r="BI8" s="207">
        <f>BH8/Performance!$C8</f>
        <v>1.2753418472185314E-3</v>
      </c>
      <c r="BJ8" s="227" t="str">
        <f>ROUND(IF(Performance!S114&gt;Performance!S167, AVERAGE(Outcomes!BB10, Outcomes!BB63, Outcomes!BB116), Outcomes!BB10), 0)&amp; CHAR(10) &amp;"("&amp;IF(Performance!S114&gt;Performance!S167, "3yr avg", Performance!$F$1)&amp;")"</f>
        <v>55
(3yr avg)</v>
      </c>
      <c r="BK8" s="206">
        <f>Performance!T8</f>
        <v>106750</v>
      </c>
      <c r="BL8" s="207">
        <f>BK8/Performance!$C8</f>
        <v>5.6302311291628942E-3</v>
      </c>
      <c r="BM8" s="227" t="str">
        <f>ROUND(IF(Performance!T114&gt;Performance!T167, AVERAGE(Outcomes!BC10, Outcomes!BC63, Outcomes!BC116), Outcomes!BC10), 0)&amp; CHAR(10) &amp;"("&amp;IF(Performance!T114&gt;Performance!T167, "3yr avg", Performance!$F$1)&amp;")"</f>
        <v>122
(3yr avg)</v>
      </c>
      <c r="BN8" s="206">
        <f>Performance!U8</f>
        <v>0</v>
      </c>
      <c r="BO8" s="207">
        <f>BN8/Performance!$C8</f>
        <v>0</v>
      </c>
      <c r="BP8" s="227" t="str">
        <f>ROUND(IF(Performance!U114&gt;Performance!U167, AVERAGE(Outcomes!BD10, Outcomes!BD63, Outcomes!BD116), Outcomes!BD10), 0)&amp; CHAR(10) &amp;"("&amp;IF(Performance!U114&gt;Performance!U167, "3yr avg", Performance!$F$1)&amp;")"</f>
        <v>0
(2025)</v>
      </c>
    </row>
    <row r="9" spans="1:1379" ht="34.9" customHeight="1">
      <c r="A9" s="210" t="s">
        <v>54</v>
      </c>
      <c r="B9" s="205"/>
      <c r="C9" s="211">
        <f>Performance!D9</f>
        <v>1798533.3333333333</v>
      </c>
      <c r="D9" s="212">
        <f>C9/Performance!$C9</f>
        <v>0.19114404819489789</v>
      </c>
      <c r="E9" s="225" t="str">
        <f>ROUND(IF(Performance!D115&gt;Performance!D168, AVERAGE(Outcomes!C11,Outcomes!C64,Outcomes!C117), Outcomes!C11), 0)&amp; CHAR(10) &amp;"("&amp;IF(Performance!D115&gt;Performance!D168, "3yr avg", Performance!$F$1)&amp;")"</f>
        <v>514
(3yr avg)</v>
      </c>
      <c r="F9" s="211">
        <f>Performance!E9</f>
        <v>1742431.2500000002</v>
      </c>
      <c r="G9" s="212">
        <f>F9/Performance!$C9</f>
        <v>0.18518164587421024</v>
      </c>
      <c r="H9" s="226" t="str">
        <f>ROUND(IF(Performance!E115&gt;Performance!E168, AVERAGE(Outcomes!D11, Outcomes!D64, Outcomes!D117), Outcomes!D11), 0)&amp; CHAR(10) &amp;"("&amp;IF(Performance!E115&gt;Performance!E168, "3yr avg", Performance!$F$1)&amp;")"</f>
        <v>368
(3yr avg)</v>
      </c>
      <c r="I9" s="229">
        <f>Performance!E62</f>
        <v>497.83750000000003</v>
      </c>
      <c r="J9" s="211">
        <f>Performance!F9</f>
        <v>0</v>
      </c>
      <c r="K9" s="212">
        <f>J9/Performance!$C9</f>
        <v>0</v>
      </c>
      <c r="L9" s="226" t="str">
        <f>ROUND(IF(Performance!F115&gt;Performance!F168, AVERAGE(Outcomes!H11, Outcomes!H64, Outcomes!H117), Outcomes!H11), 0)&amp; CHAR(10) &amp;"("&amp;IF(Performance!F115&gt;Performance!F168, "3yr avg", Performance!$F$1)&amp;")"</f>
        <v>0
(2025)</v>
      </c>
      <c r="M9" s="229">
        <f>Performance!F62</f>
        <v>0</v>
      </c>
      <c r="N9" s="213">
        <f>Performance!I9</f>
        <v>8333.3333333333339</v>
      </c>
      <c r="O9" s="212">
        <f>N9/Performance!$C9</f>
        <v>8.8564778798881465E-4</v>
      </c>
      <c r="P9" s="226" t="str">
        <f>ROUND(IF(Performance!I115&gt;Performance!I168, AVERAGE(Outcomes!N11, Outcomes!N64, Outcomes!N117), Outcomes!N11), 0)&amp; CHAR(10) &amp;"("&amp;IF(Performance!I115&gt;Performance!I168, "3yr avg", Performance!$F$1)&amp;")"</f>
        <v>7
(3yr avg)</v>
      </c>
      <c r="Q9" s="228">
        <f>Performance!I62</f>
        <v>8.3333333333333339</v>
      </c>
      <c r="R9" s="213">
        <f>Performance!J9</f>
        <v>151750</v>
      </c>
      <c r="S9" s="212">
        <f>R9/Performance!$C9</f>
        <v>1.6127646219276311E-2</v>
      </c>
      <c r="T9" s="226" t="str">
        <f>ROUND(IF(Performance!J115&gt;Performance!J168, AVERAGE(Outcomes!R11, Outcomes!R64, Outcomes!R117), Outcomes!R11), 0)&amp; CHAR(10) &amp;"("&amp;IF(Performance!J115&gt;Performance!J168, "3yr avg", Performance!$F$1)&amp;")"</f>
        <v>93
(2025)</v>
      </c>
      <c r="U9" s="228">
        <f>Performance!J62</f>
        <v>121.39999999999999</v>
      </c>
      <c r="V9" s="213">
        <f>Performance!G9</f>
        <v>8000</v>
      </c>
      <c r="W9" s="212">
        <f>V9/Performance!$C9</f>
        <v>8.5022187646926193E-4</v>
      </c>
      <c r="X9" s="228" t="str">
        <f>ROUND(Performance!G62, 0)&amp; CHAR(10) &amp;"("&amp;IF(Performance!G115&gt;Performance!G168, "3yr avg", Performance!$F$1)&amp;")"</f>
        <v>8
(2025)</v>
      </c>
      <c r="Y9" s="213">
        <f>Performance!H9</f>
        <v>433750</v>
      </c>
      <c r="Z9" s="212">
        <f>Y9/Performance!$C9</f>
        <v>4.6097967364817798E-2</v>
      </c>
      <c r="AA9" s="228" t="str">
        <f>ROUND(Performance!H62, 0)&amp; CHAR(10) &amp;"("&amp;IF(Performance!H115&gt;Performance!H168, "3yr avg", Performance!$F$1)&amp;")"</f>
        <v>347
(2025)</v>
      </c>
      <c r="AB9" s="211">
        <f>Performance!K9</f>
        <v>284550</v>
      </c>
      <c r="AC9" s="212">
        <f>AB9/Performance!$C9</f>
        <v>3.024132936866606E-2</v>
      </c>
      <c r="AD9" s="226" t="str">
        <f>ROUND(IF(Performance!K115&gt;Performance!K168, AVERAGE(Outcomes!V11, Outcomes!V64, Outcomes!V117), Outcomes!V11), 0)&amp; CHAR(10) &amp;"("&amp;IF(Performance!K115&gt;Performance!K168, "3yr avg", Performance!$F$1)&amp;")"</f>
        <v>111
(3yr avg)</v>
      </c>
      <c r="AE9" s="229">
        <f>Performance!K62</f>
        <v>162.6</v>
      </c>
      <c r="AF9" s="211">
        <f>Performance!L9</f>
        <v>1916031.25</v>
      </c>
      <c r="AG9" s="212">
        <f>AF9/Performance!$C9</f>
        <v>0.20363146059359319</v>
      </c>
      <c r="AH9" s="226" t="str">
        <f>ROUND(IF(Performance!L115&gt;Performance!L168, AVERAGE(Outcomes!Z11, Outcomes!Z64, Outcomes!Z117), Outcomes!Z11), 0)&amp; CHAR(10) &amp;"("&amp;IF(Performance!L115&gt;Performance!L168, "3yr avg", Performance!$F$1)&amp;")"</f>
        <v>371
(2025)</v>
      </c>
      <c r="AI9" s="229">
        <f>Performance!L62</f>
        <v>547.4375</v>
      </c>
      <c r="AJ9" s="211">
        <f>Performance!M9</f>
        <v>0</v>
      </c>
      <c r="AK9" s="212">
        <f>AJ9/Performance!$C9</f>
        <v>0</v>
      </c>
      <c r="AL9" s="226" t="str">
        <f>ROUND(IF(Performance!M115&gt;Performance!M168, AVERAGE(Outcomes!AD11, Outcomes!AD64, Outcomes!AD117), Outcomes!AD11), 0)&amp; CHAR(10) &amp;"("&amp;IF(Performance!M115&gt;Performance!M168, "3yr avg", Performance!$F$1)&amp;")"</f>
        <v>0
(2025)</v>
      </c>
      <c r="AM9" s="229">
        <f>Performance!M62</f>
        <v>0</v>
      </c>
      <c r="AN9" s="211">
        <f>Performance!N9</f>
        <v>0</v>
      </c>
      <c r="AO9" s="212">
        <f>AN9/Performance!$C9</f>
        <v>0</v>
      </c>
      <c r="AP9" s="226" t="str">
        <f>ROUND(IF(Performance!N115&gt;Performance!N168, AVERAGE(Outcomes!AH11, Outcomes!AH64, Outcomes!AH117), Outcomes!AH11), 0)&amp; CHAR(10) &amp;"("&amp;IF(Performance!N115&gt;Performance!N168, "3yr avg", Performance!$F$1)&amp;")"</f>
        <v>0
(2025)</v>
      </c>
      <c r="AQ9" s="229">
        <f>Performance!N62</f>
        <v>0</v>
      </c>
      <c r="AR9" s="211">
        <f>Performance!O9</f>
        <v>1505700</v>
      </c>
      <c r="AS9" s="212">
        <f>AR9/Performance!$C9</f>
        <v>0.16002238492497095</v>
      </c>
      <c r="AT9" s="226" t="str">
        <f>ROUND(IF(Performance!O115&gt;Performance!O168, AVERAGE(Outcomes!AL11, Outcomes!AL64, Outcomes!AL117), Outcomes!AL11), 0)&amp; CHAR(10) &amp;"("&amp;IF(Performance!O115&gt;Performance!O168, "3yr avg", Performance!$F$1)&amp;")"</f>
        <v>324
(2025)</v>
      </c>
      <c r="AU9" s="229">
        <f>Performance!O62</f>
        <v>430.2</v>
      </c>
      <c r="AV9" s="211">
        <f>Performance!P9</f>
        <v>1520718.75</v>
      </c>
      <c r="AW9" s="212">
        <f>AV9/Performance!$C9</f>
        <v>0.1616185436508738</v>
      </c>
      <c r="AX9" s="226" t="str">
        <f>ROUND(IF(Performance!P115&gt;Performance!P168, AVERAGE(Outcomes!AP11, Outcomes!AP64, Outcomes!AP117), Outcomes!AP11), 0)&amp; CHAR(10) &amp;"("&amp;IF(Performance!P115&gt;Performance!P168, "3yr avg", Performance!$F$1)&amp;")"</f>
        <v>223
(2025)</v>
      </c>
      <c r="AY9" s="229">
        <f>Performance!P62</f>
        <v>337.9375</v>
      </c>
      <c r="AZ9" s="211">
        <f>Performance!Q9</f>
        <v>0</v>
      </c>
      <c r="BA9" s="212">
        <f>AZ9/Performance!$C9</f>
        <v>0</v>
      </c>
      <c r="BB9" s="226" t="str">
        <f>ROUND(IF(Performance!Q115&gt;Performance!Q168, AVERAGE(Outcomes!AT11, Outcomes!AT64, Outcomes!AT117), Outcomes!AT11), 0)&amp; CHAR(10) &amp;"("&amp;IF(Performance!Q115&gt;Performance!Q168, "3yr avg", Performance!$F$1)&amp;")"</f>
        <v>0
(2025)</v>
      </c>
      <c r="BC9" s="229">
        <f>Performance!Q62</f>
        <v>0</v>
      </c>
      <c r="BD9" s="211">
        <f>Performance!R9</f>
        <v>0</v>
      </c>
      <c r="BE9" s="212">
        <f>BD9/Performance!$C9</f>
        <v>0</v>
      </c>
      <c r="BF9" s="226" t="str">
        <f>ROUND(IF(Performance!R115&gt;Performance!R168, AVERAGE(Outcomes!AX11, Outcomes!AX64, Outcomes!AX117), Outcomes!AX11), 0)&amp; CHAR(10) &amp;"("&amp;IF(Performance!R115&gt;Performance!R168, "3yr avg", Performance!$F$1)&amp;")"</f>
        <v>0
(2025)</v>
      </c>
      <c r="BG9" s="229">
        <f>Performance!R62</f>
        <v>0</v>
      </c>
      <c r="BH9" s="211">
        <f>Performance!S9</f>
        <v>8885.6666666666661</v>
      </c>
      <c r="BI9" s="212">
        <f>BH9/Performance!$C9</f>
        <v>9.4434852337671308E-4</v>
      </c>
      <c r="BJ9" s="226" t="str">
        <f>ROUND(IF(Performance!S115&gt;Performance!S168, AVERAGE(Outcomes!BB11, Outcomes!BB64, Outcomes!BB117), Outcomes!BB11), 0)&amp; CHAR(10) &amp;"("&amp;IF(Performance!S115&gt;Performance!S168, "3yr avg", Performance!$F$1)&amp;")"</f>
        <v>20
(3yr avg)</v>
      </c>
      <c r="BK9" s="211">
        <f>Performance!T9</f>
        <v>30625</v>
      </c>
      <c r="BL9" s="212">
        <f>BK9/Performance!$C9</f>
        <v>3.2547556208588932E-3</v>
      </c>
      <c r="BM9" s="226" t="str">
        <f>ROUND(IF(Performance!T115&gt;Performance!T168, AVERAGE(Outcomes!BC11, Outcomes!BC64, Outcomes!BC117), Outcomes!BC11), 0)&amp; CHAR(10) &amp;"("&amp;IF(Performance!T115&gt;Performance!T168, "3yr avg", Performance!$F$1)&amp;")"</f>
        <v>35
(2025)</v>
      </c>
      <c r="BN9" s="211">
        <f>Performance!U9</f>
        <v>0</v>
      </c>
      <c r="BO9" s="212">
        <f>BN9/Performance!$C9</f>
        <v>0</v>
      </c>
      <c r="BP9" s="226" t="str">
        <f>ROUND(IF(Performance!U115&gt;Performance!U168, AVERAGE(Outcomes!BD11, Outcomes!BD64, Outcomes!BD117), Outcomes!BD11), 0)&amp; CHAR(10) &amp;"("&amp;IF(Performance!U115&gt;Performance!U168, "3yr avg", Performance!$F$1)&amp;")"</f>
        <v>0
(2025)</v>
      </c>
    </row>
    <row r="10" spans="1:1379" ht="34.9" customHeight="1">
      <c r="A10" s="204" t="s">
        <v>56</v>
      </c>
      <c r="B10" s="205"/>
      <c r="C10" s="206">
        <f>Performance!D10</f>
        <v>8163166.666666667</v>
      </c>
      <c r="D10" s="207">
        <f>C10/Performance!$C10</f>
        <v>0.14600989683663271</v>
      </c>
      <c r="E10" s="219" t="str">
        <f>ROUND(IF(Performance!D116&gt;Performance!D169, AVERAGE(Outcomes!C12,Outcomes!C65,Outcomes!C118), Outcomes!C12), 0)&amp; CHAR(10) &amp;"("&amp;IF(Performance!D116&gt;Performance!D169, "3yr avg", Performance!$F$1)&amp;")"</f>
        <v>2332
(3yr avg)</v>
      </c>
      <c r="F10" s="206">
        <f>Performance!E10</f>
        <v>12076400</v>
      </c>
      <c r="G10" s="207">
        <f>F10/Performance!$C10</f>
        <v>0.21600366501862978</v>
      </c>
      <c r="H10" s="227" t="str">
        <f>ROUND(IF(Performance!E116&gt;Performance!E169, AVERAGE(Outcomes!D12, Outcomes!D65, Outcomes!D118), Outcomes!D12), 0)&amp; CHAR(10) &amp;"("&amp;IF(Performance!E116&gt;Performance!E169, "3yr avg", Performance!$F$1)&amp;")"</f>
        <v>2730
(2025)</v>
      </c>
      <c r="I10" s="223">
        <f>Performance!E63</f>
        <v>3450.4</v>
      </c>
      <c r="J10" s="206">
        <f>Performance!F10</f>
        <v>635658.33333333337</v>
      </c>
      <c r="K10" s="207">
        <f>J10/Performance!$C10</f>
        <v>1.1369657323344195E-2</v>
      </c>
      <c r="L10" s="227" t="str">
        <f>ROUND(IF(Performance!F116&gt;Performance!F169, AVERAGE(Outcomes!H12, Outcomes!H65, Outcomes!H118), Outcomes!H12), 0)&amp; CHAR(10) &amp;"("&amp;IF(Performance!F116&gt;Performance!F169, "3yr avg", Performance!$F$1)&amp;")"</f>
        <v>163
(3yr avg)</v>
      </c>
      <c r="M10" s="223">
        <f>Performance!F63</f>
        <v>181.61666666666667</v>
      </c>
      <c r="N10" s="208">
        <f>Performance!I10</f>
        <v>789212.49999999988</v>
      </c>
      <c r="O10" s="207">
        <f>N10/Performance!$C10</f>
        <v>1.4116192944794419E-2</v>
      </c>
      <c r="P10" s="227" t="str">
        <f>ROUND(IF(Performance!I116&gt;Performance!I169, AVERAGE(Outcomes!N12, Outcomes!N65, Outcomes!N118), Outcomes!N12), 0)&amp; CHAR(10) &amp;"("&amp;IF(Performance!I116&gt;Performance!I169, "3yr avg", Performance!$F$1)&amp;")"</f>
        <v>576
(2025)</v>
      </c>
      <c r="Q10" s="216">
        <f>Performance!I63</f>
        <v>789.21249999999986</v>
      </c>
      <c r="R10" s="208">
        <f>Performance!J10</f>
        <v>1901750</v>
      </c>
      <c r="S10" s="207">
        <f>R10/Performance!$C10</f>
        <v>3.4015515381171472E-2</v>
      </c>
      <c r="T10" s="224" t="str">
        <f>ROUND(IF(Performance!J116&gt;Performance!J169, AVERAGE(Outcomes!R12, Outcomes!R65, Outcomes!R118), Outcomes!R12), 0)&amp; CHAR(10) &amp;"("&amp;IF(Performance!J116&gt;Performance!J169, "3yr avg", Performance!$F$1)&amp;")"</f>
        <v>1047
(2025)</v>
      </c>
      <c r="U10" s="216">
        <f>Performance!J63</f>
        <v>1521.4</v>
      </c>
      <c r="V10" s="208">
        <f>Performance!G10</f>
        <v>5000</v>
      </c>
      <c r="W10" s="207">
        <f>V10/Performance!$C10</f>
        <v>8.9432142450825489E-5</v>
      </c>
      <c r="X10" s="216" t="str">
        <f>ROUND(Performance!G63, 0)&amp; CHAR(10) &amp;"("&amp;IF(Performance!G116&gt;Performance!G169, "3yr avg", Performance!$F$1)&amp;")"</f>
        <v>5
(2025)</v>
      </c>
      <c r="Y10" s="208">
        <f>Performance!H10</f>
        <v>241250</v>
      </c>
      <c r="Z10" s="207">
        <f>Y10/Performance!$C10</f>
        <v>4.3151008732523295E-3</v>
      </c>
      <c r="AA10" s="216" t="str">
        <f>ROUND(Performance!H63, 0)&amp; CHAR(10) &amp;"("&amp;IF(Performance!H116&gt;Performance!H169, "3yr avg", Performance!$F$1)&amp;")"</f>
        <v>193
(2025)</v>
      </c>
      <c r="AB10" s="206">
        <f>Performance!K10</f>
        <v>2293921.875</v>
      </c>
      <c r="AC10" s="207">
        <f>AB10/Performance!$C10</f>
        <v>4.1030069579212937E-2</v>
      </c>
      <c r="AD10" s="227" t="str">
        <f>ROUND(IF(Performance!K116&gt;Performance!K169, AVERAGE(Outcomes!V12, Outcomes!V65, Outcomes!V118), Outcomes!V12), 0)&amp; CHAR(10) &amp;"("&amp;IF(Performance!K116&gt;Performance!K169, "3yr avg", Performance!$F$1)&amp;")"</f>
        <v>914
(2025)</v>
      </c>
      <c r="AE10" s="223">
        <f>Performance!K63</f>
        <v>1310.8125</v>
      </c>
      <c r="AF10" s="206">
        <f>Performance!L10</f>
        <v>3922800.0000000005</v>
      </c>
      <c r="AG10" s="207">
        <f>AF10/Performance!$C10</f>
        <v>7.0164881681219649E-2</v>
      </c>
      <c r="AH10" s="227" t="str">
        <f>ROUND(IF(Performance!L116&gt;Performance!L169, AVERAGE(Outcomes!Z12, Outcomes!Z65, Outcomes!Z118), Outcomes!Z12), 0)&amp; CHAR(10) &amp;"("&amp;IF(Performance!L116&gt;Performance!L169, "3yr avg", Performance!$F$1)&amp;")"</f>
        <v>756
(2025)</v>
      </c>
      <c r="AI10" s="223">
        <f>Performance!L63</f>
        <v>1120.8000000000002</v>
      </c>
      <c r="AJ10" s="206">
        <f>Performance!M10</f>
        <v>54993.75</v>
      </c>
      <c r="AK10" s="207">
        <f>AJ10/Performance!$C10</f>
        <v>9.8364177678101684E-4</v>
      </c>
      <c r="AL10" s="227" t="str">
        <f>ROUND(IF(Performance!M116&gt;Performance!M169, AVERAGE(Outcomes!AD12, Outcomes!AD65, Outcomes!AD118), Outcomes!AD12), 0)&amp; CHAR(10) &amp;"("&amp;IF(Performance!M116&gt;Performance!M169, "3yr avg", Performance!$F$1)&amp;")"</f>
        <v>21
(2025)</v>
      </c>
      <c r="AM10" s="223">
        <f>Performance!M63</f>
        <v>31.425000000000001</v>
      </c>
      <c r="AN10" s="206">
        <f>Performance!N10</f>
        <v>519574.99999999994</v>
      </c>
      <c r="AO10" s="207">
        <f>AN10/Performance!$C10</f>
        <v>9.2933410827775297E-3</v>
      </c>
      <c r="AP10" s="227" t="str">
        <f>ROUND(IF(Performance!N116&gt;Performance!N169, AVERAGE(Outcomes!AH12, Outcomes!AH65, Outcomes!AH118), Outcomes!AH12), 0)&amp; CHAR(10) &amp;"("&amp;IF(Performance!N116&gt;Performance!N169, "3yr avg", Performance!$F$1)&amp;")"</f>
        <v>99
(2025)</v>
      </c>
      <c r="AQ10" s="223">
        <f>Performance!N63</f>
        <v>148.44999999999999</v>
      </c>
      <c r="AR10" s="206">
        <f>Performance!O10</f>
        <v>17531500</v>
      </c>
      <c r="AS10" s="207">
        <f>AR10/Performance!$C10</f>
        <v>0.31357592107532939</v>
      </c>
      <c r="AT10" s="227" t="str">
        <f>ROUND(IF(Performance!O116&gt;Performance!O169, AVERAGE(Outcomes!AL12, Outcomes!AL65, Outcomes!AL118), Outcomes!AL12), 0)&amp; CHAR(10) &amp;"("&amp;IF(Performance!O116&gt;Performance!O169, "3yr avg", Performance!$F$1)&amp;")"</f>
        <v>3782
(2025)</v>
      </c>
      <c r="AU10" s="223">
        <f>Performance!O63</f>
        <v>5009</v>
      </c>
      <c r="AV10" s="206">
        <f>Performance!P10</f>
        <v>6928762.5000000009</v>
      </c>
      <c r="AW10" s="207">
        <f>AV10/Performance!$C10</f>
        <v>0.12393081498158756</v>
      </c>
      <c r="AX10" s="227" t="str">
        <f>ROUND(IF(Performance!P116&gt;Performance!P169, AVERAGE(Outcomes!AP12, Outcomes!AP65, Outcomes!AP118), Outcomes!AP12), 0)&amp; CHAR(10) &amp;"("&amp;IF(Performance!P116&gt;Performance!P169, "3yr avg", Performance!$F$1)&amp;")"</f>
        <v>1056
(2025)</v>
      </c>
      <c r="AY10" s="223">
        <f>Performance!P63</f>
        <v>1539.7250000000001</v>
      </c>
      <c r="AZ10" s="206">
        <f>Performance!Q10</f>
        <v>16625</v>
      </c>
      <c r="BA10" s="207">
        <f>AZ10/Performance!$C10</f>
        <v>2.9736187364899473E-4</v>
      </c>
      <c r="BB10" s="227" t="str">
        <f>ROUND(IF(Performance!Q116&gt;Performance!Q169, AVERAGE(Outcomes!AT12, Outcomes!AT65, Outcomes!AT118), Outcomes!AT12), 0)&amp; CHAR(10) &amp;"("&amp;IF(Performance!Q116&gt;Performance!Q169, "3yr avg", Performance!$F$1)&amp;")"</f>
        <v>3
(2025)</v>
      </c>
      <c r="BC10" s="223">
        <f>Performance!Q63</f>
        <v>4.75</v>
      </c>
      <c r="BD10" s="206">
        <f>Performance!R10</f>
        <v>597600</v>
      </c>
      <c r="BE10" s="207">
        <f>BD10/Performance!$C10</f>
        <v>1.0688929665722663E-2</v>
      </c>
      <c r="BF10" s="227" t="str">
        <f>ROUND(IF(Performance!R116&gt;Performance!R169, AVERAGE(Outcomes!AX12, Outcomes!AX65, Outcomes!AX118), Outcomes!AX12), 0)&amp; CHAR(10) &amp;"("&amp;IF(Performance!R116&gt;Performance!R169, "3yr avg", Performance!$F$1)&amp;")"</f>
        <v>90
(2025)</v>
      </c>
      <c r="BG10" s="223">
        <f>Performance!R63</f>
        <v>132.80000000000001</v>
      </c>
      <c r="BH10" s="206">
        <f>Performance!S10</f>
        <v>26220</v>
      </c>
      <c r="BI10" s="207">
        <f>BH10/Performance!$C10</f>
        <v>4.6898215501212884E-4</v>
      </c>
      <c r="BJ10" s="227" t="str">
        <f>ROUND(IF(Performance!S116&gt;Performance!S169, AVERAGE(Outcomes!BB12, Outcomes!BB65, Outcomes!BB118), Outcomes!BB12), 0)&amp; CHAR(10) &amp;"("&amp;IF(Performance!S116&gt;Performance!S169, "3yr avg", Performance!$F$1)&amp;")"</f>
        <v>60
(2025)</v>
      </c>
      <c r="BK10" s="206">
        <f>Performance!T10</f>
        <v>203875</v>
      </c>
      <c r="BL10" s="207">
        <f>BK10/Performance!$C10</f>
        <v>3.6465956084324094E-3</v>
      </c>
      <c r="BM10" s="227" t="str">
        <f>ROUND(IF(Performance!T116&gt;Performance!T169, AVERAGE(Outcomes!BC12, Outcomes!BC65, Outcomes!BC118), Outcomes!BC12), 0)&amp; CHAR(10) &amp;"("&amp;IF(Performance!T116&gt;Performance!T169, "3yr avg", Performance!$F$1)&amp;")"</f>
        <v>233
(2025)</v>
      </c>
      <c r="BN10" s="206">
        <f>Performance!U10</f>
        <v>0</v>
      </c>
      <c r="BO10" s="207">
        <f>BN10/Performance!$C10</f>
        <v>0</v>
      </c>
      <c r="BP10" s="227" t="str">
        <f>ROUND(IF(Performance!U116&gt;Performance!U169, AVERAGE(Outcomes!BD12, Outcomes!BD65, Outcomes!BD118), Outcomes!BD12), 0)&amp; CHAR(10) &amp;"("&amp;IF(Performance!U116&gt;Performance!U169, "3yr avg", Performance!$F$1)&amp;")"</f>
        <v>0
(2025)</v>
      </c>
    </row>
    <row r="11" spans="1:1379" ht="34.9" customHeight="1">
      <c r="A11" s="210" t="s">
        <v>58</v>
      </c>
      <c r="B11" s="205"/>
      <c r="C11" s="211">
        <f>Performance!D11</f>
        <v>1582000</v>
      </c>
      <c r="D11" s="212">
        <f>C11/Performance!$C11</f>
        <v>5.0602257316533776E-2</v>
      </c>
      <c r="E11" s="225" t="str">
        <f>ROUND(IF(Performance!D117&gt;Performance!D170, AVERAGE(Outcomes!C13,Outcomes!C66,Outcomes!C119), Outcomes!C13), 0)&amp; CHAR(10) &amp;"("&amp;IF(Performance!D117&gt;Performance!D170, "3yr avg", Performance!$F$1)&amp;")"</f>
        <v>452
(3yr avg)</v>
      </c>
      <c r="F11" s="211">
        <f>Performance!E11</f>
        <v>14335343.75</v>
      </c>
      <c r="G11" s="212">
        <f>F11/Performance!$C11</f>
        <v>0.45853397797627327</v>
      </c>
      <c r="H11" s="226" t="str">
        <f>ROUND(IF(Performance!E117&gt;Performance!E170, AVERAGE(Outcomes!D13, Outcomes!D66, Outcomes!D119), Outcomes!D13), 0)&amp; CHAR(10) &amp;"("&amp;IF(Performance!E117&gt;Performance!E170, "3yr avg", Performance!$F$1)&amp;")"</f>
        <v>3656
(2025)</v>
      </c>
      <c r="I11" s="229">
        <f>Performance!E64</f>
        <v>4095.8125</v>
      </c>
      <c r="J11" s="211">
        <f>Performance!F11</f>
        <v>3811981.25</v>
      </c>
      <c r="K11" s="212">
        <f>J11/Performance!$C11</f>
        <v>0.12193100891169538</v>
      </c>
      <c r="L11" s="226" t="str">
        <f>ROUND(IF(Performance!F117&gt;Performance!F170, AVERAGE(Outcomes!H13, Outcomes!H66, Outcomes!H119), Outcomes!H13), 0)&amp; CHAR(10) &amp;"("&amp;IF(Performance!F117&gt;Performance!F170, "3yr avg", Performance!$F$1)&amp;")"</f>
        <v>1036
(2025)</v>
      </c>
      <c r="M11" s="229">
        <f>Performance!F64</f>
        <v>1089.1375</v>
      </c>
      <c r="N11" s="213">
        <f>Performance!I11</f>
        <v>47950.000000000007</v>
      </c>
      <c r="O11" s="212">
        <f>N11/Performance!$C11</f>
        <v>1.5337409850365328E-3</v>
      </c>
      <c r="P11" s="226" t="str">
        <f>ROUND(IF(Performance!I117&gt;Performance!I170, AVERAGE(Outcomes!N13, Outcomes!N66, Outcomes!N119), Outcomes!N13), 0)&amp; CHAR(10) &amp;"("&amp;IF(Performance!I117&gt;Performance!I170, "3yr avg", Performance!$F$1)&amp;")"</f>
        <v>44
(3yr avg)</v>
      </c>
      <c r="Q11" s="228">
        <f>Performance!I64</f>
        <v>47.95000000000001</v>
      </c>
      <c r="R11" s="213">
        <f>Performance!J11</f>
        <v>193265.62499999997</v>
      </c>
      <c r="S11" s="212">
        <f>R11/Performance!$C11</f>
        <v>6.1818437968967901E-3</v>
      </c>
      <c r="T11" s="226" t="str">
        <f>ROUND(IF(Performance!J117&gt;Performance!J170, AVERAGE(Outcomes!R13, Outcomes!R66, Outcomes!R119), Outcomes!R13), 0)&amp; CHAR(10) &amp;"("&amp;IF(Performance!J117&gt;Performance!J170, "3yr avg", Performance!$F$1)&amp;")"</f>
        <v>114
(2025)</v>
      </c>
      <c r="U11" s="228">
        <f>Performance!J64</f>
        <v>154.61249999999998</v>
      </c>
      <c r="V11" s="213">
        <f>Performance!G11</f>
        <v>43699.999999999993</v>
      </c>
      <c r="W11" s="212">
        <f>V11/Performance!$C11</f>
        <v>1.3977993961646813E-3</v>
      </c>
      <c r="X11" s="228" t="str">
        <f>ROUND(Performance!G64, 0)&amp; CHAR(10) &amp;"("&amp;IF(Performance!G117&gt;Performance!G170, "3yr avg", Performance!$F$1)&amp;")"</f>
        <v>44
(2025)</v>
      </c>
      <c r="Y11" s="213">
        <f>Performance!H11</f>
        <v>425124.99999999994</v>
      </c>
      <c r="Z11" s="212">
        <f>Y11/Performance!$C11</f>
        <v>1.3598157169210758E-2</v>
      </c>
      <c r="AA11" s="228" t="str">
        <f>ROUND(Performance!H64, 0)&amp; CHAR(10) &amp;"("&amp;IF(Performance!H117&gt;Performance!H170, "3yr avg", Performance!$F$1)&amp;")"</f>
        <v>340
(2025)</v>
      </c>
      <c r="AB11" s="211">
        <f>Performance!K11</f>
        <v>235345.83333333331</v>
      </c>
      <c r="AC11" s="212">
        <f>AB11/Performance!$C11</f>
        <v>7.5278321218125192E-3</v>
      </c>
      <c r="AD11" s="226" t="str">
        <f>ROUND(IF(Performance!K117&gt;Performance!K170, AVERAGE(Outcomes!V13, Outcomes!V66, Outcomes!V119), Outcomes!V13), 0)&amp; CHAR(10) &amp;"("&amp;IF(Performance!K117&gt;Performance!K170, "3yr avg", Performance!$F$1)&amp;")"</f>
        <v>97
(3yr avg)</v>
      </c>
      <c r="AE11" s="229">
        <f>Performance!K64</f>
        <v>134.48333333333332</v>
      </c>
      <c r="AF11" s="211">
        <f>Performance!L11</f>
        <v>1068156.2499999998</v>
      </c>
      <c r="AG11" s="212">
        <f>AF11/Performance!$C11</f>
        <v>3.416631947962312E-2</v>
      </c>
      <c r="AH11" s="226" t="str">
        <f>ROUND(IF(Performance!L117&gt;Performance!L170, AVERAGE(Outcomes!Z13, Outcomes!Z66, Outcomes!Z119), Outcomes!Z13), 0)&amp; CHAR(10) &amp;"("&amp;IF(Performance!L117&gt;Performance!L170, "3yr avg", Performance!$F$1)&amp;")"</f>
        <v>228
(2025)</v>
      </c>
      <c r="AI11" s="229">
        <f>Performance!L64</f>
        <v>305.18749999999994</v>
      </c>
      <c r="AJ11" s="211">
        <f>Performance!M11</f>
        <v>1750</v>
      </c>
      <c r="AK11" s="212">
        <f>AJ11/Performance!$C11</f>
        <v>5.5975948358997546E-5</v>
      </c>
      <c r="AL11" s="226" t="str">
        <f>ROUND(IF(Performance!M117&gt;Performance!M170, AVERAGE(Outcomes!AD13, Outcomes!AD66, Outcomes!AD119), Outcomes!AD13), 0)&amp; CHAR(10) &amp;"("&amp;IF(Performance!M117&gt;Performance!M170, "3yr avg", Performance!$F$1)&amp;")"</f>
        <v>1
(2025)</v>
      </c>
      <c r="AM11" s="229">
        <f>Performance!M64</f>
        <v>1</v>
      </c>
      <c r="AN11" s="211">
        <f>Performance!N11</f>
        <v>0</v>
      </c>
      <c r="AO11" s="212">
        <f>AN11/Performance!$C11</f>
        <v>0</v>
      </c>
      <c r="AP11" s="226" t="str">
        <f>ROUND(IF(Performance!N117&gt;Performance!N170, AVERAGE(Outcomes!AH13, Outcomes!AH66, Outcomes!AH119), Outcomes!AH13), 0)&amp; CHAR(10) &amp;"("&amp;IF(Performance!N117&gt;Performance!N170, "3yr avg", Performance!$F$1)&amp;")"</f>
        <v>0
(2025)</v>
      </c>
      <c r="AQ11" s="229">
        <f>Performance!N64</f>
        <v>0</v>
      </c>
      <c r="AR11" s="211">
        <f>Performance!O11</f>
        <v>6992474.9999999991</v>
      </c>
      <c r="AS11" s="212">
        <f>AR11/Performance!$C11</f>
        <v>0.22366309685804645</v>
      </c>
      <c r="AT11" s="226" t="str">
        <f>ROUND(IF(Performance!O117&gt;Performance!O170, AVERAGE(Outcomes!AL13, Outcomes!AL66, Outcomes!AL119), Outcomes!AL13), 0)&amp; CHAR(10) &amp;"("&amp;IF(Performance!O117&gt;Performance!O170, "3yr avg", Performance!$F$1)&amp;")"</f>
        <v>1688
(3yr avg)</v>
      </c>
      <c r="AU11" s="229">
        <f>Performance!O64</f>
        <v>1997.8499999999997</v>
      </c>
      <c r="AV11" s="211">
        <f>Performance!P11</f>
        <v>2470912.5</v>
      </c>
      <c r="AW11" s="212">
        <f>AV11/Performance!$C11</f>
        <v>7.9035240285486585E-2</v>
      </c>
      <c r="AX11" s="226" t="str">
        <f>ROUND(IF(Performance!P117&gt;Performance!P170, AVERAGE(Outcomes!AP13, Outcomes!AP66, Outcomes!AP119), Outcomes!AP13), 0)&amp; CHAR(10) &amp;"("&amp;IF(Performance!P117&gt;Performance!P170, "3yr avg", Performance!$F$1)&amp;")"</f>
        <v>432
(3yr avg)</v>
      </c>
      <c r="AY11" s="229">
        <f>Performance!P64</f>
        <v>549.0916666666667</v>
      </c>
      <c r="AZ11" s="211">
        <f>Performance!Q11</f>
        <v>0</v>
      </c>
      <c r="BA11" s="212">
        <f>AZ11/Performance!$C11</f>
        <v>0</v>
      </c>
      <c r="BB11" s="226" t="str">
        <f>ROUND(IF(Performance!Q117&gt;Performance!Q170, AVERAGE(Outcomes!AT13, Outcomes!AT66, Outcomes!AT119), Outcomes!AT13), 0)&amp; CHAR(10) &amp;"("&amp;IF(Performance!Q117&gt;Performance!Q170, "3yr avg", Performance!$F$1)&amp;")"</f>
        <v>0
(2025)</v>
      </c>
      <c r="BC11" s="229">
        <f>Performance!Q64</f>
        <v>0</v>
      </c>
      <c r="BD11" s="211">
        <f>Performance!R11</f>
        <v>0</v>
      </c>
      <c r="BE11" s="212">
        <f>BD11/Performance!$C11</f>
        <v>0</v>
      </c>
      <c r="BF11" s="226" t="str">
        <f>ROUND(IF(Performance!R117&gt;Performance!R170, AVERAGE(Outcomes!AX13, Outcomes!AX66, Outcomes!AX119), Outcomes!AX13), 0)&amp; CHAR(10) &amp;"("&amp;IF(Performance!R117&gt;Performance!R170, "3yr avg", Performance!$F$1)&amp;")"</f>
        <v>0
(2025)</v>
      </c>
      <c r="BG11" s="229">
        <f>Performance!R64</f>
        <v>0</v>
      </c>
      <c r="BH11" s="211">
        <f>Performance!S11</f>
        <v>7880.5666666666657</v>
      </c>
      <c r="BI11" s="212">
        <f>BH11/Performance!$C11</f>
        <v>2.5206982444169753E-4</v>
      </c>
      <c r="BJ11" s="226" t="str">
        <f>ROUND(IF(Performance!S117&gt;Performance!S170, AVERAGE(Outcomes!BB13, Outcomes!BB66, Outcomes!BB119), Outcomes!BB13), 0)&amp; CHAR(10) &amp;"("&amp;IF(Performance!S117&gt;Performance!S170, "3yr avg", Performance!$F$1)&amp;")"</f>
        <v>18
(3yr avg)</v>
      </c>
      <c r="BK11" s="211">
        <f>Performance!T11</f>
        <v>47541.666666666672</v>
      </c>
      <c r="BL11" s="212">
        <f>BK11/Performance!$C11</f>
        <v>1.5206799304194334E-3</v>
      </c>
      <c r="BM11" s="226" t="str">
        <f>ROUND(IF(Performance!T117&gt;Performance!T170, AVERAGE(Outcomes!BC13, Outcomes!BC66, Outcomes!BC119), Outcomes!BC13), 0)&amp; CHAR(10) &amp;"("&amp;IF(Performance!T117&gt;Performance!T170, "3yr avg", Performance!$F$1)&amp;")"</f>
        <v>54
(3yr avg)</v>
      </c>
      <c r="BN11" s="211">
        <f>Performance!U11</f>
        <v>0</v>
      </c>
      <c r="BO11" s="212">
        <f>BN11/Performance!$C11</f>
        <v>0</v>
      </c>
      <c r="BP11" s="226" t="str">
        <f>ROUND(IF(Performance!U117&gt;Performance!U170, AVERAGE(Outcomes!BD13, Outcomes!BD66, Outcomes!BD119), Outcomes!BD13), 0)&amp; CHAR(10) &amp;"("&amp;IF(Performance!U117&gt;Performance!U170, "3yr avg", Performance!$F$1)&amp;")"</f>
        <v>0
(2025)</v>
      </c>
    </row>
    <row r="12" spans="1:1379" ht="34.9" customHeight="1">
      <c r="A12" s="204" t="s">
        <v>60</v>
      </c>
      <c r="B12" s="205"/>
      <c r="C12" s="206">
        <f>Performance!D12</f>
        <v>1453025</v>
      </c>
      <c r="D12" s="207">
        <f>C12/Performance!$C12</f>
        <v>0.20207747390258543</v>
      </c>
      <c r="E12" s="219" t="str">
        <f>ROUND(IF(Performance!D118&gt;Performance!D171, AVERAGE(Outcomes!C14,Outcomes!C67,Outcomes!C120), Outcomes!C14), 0)&amp; CHAR(10) &amp;"("&amp;IF(Performance!D118&gt;Performance!D171, "3yr avg", Performance!$F$1)&amp;")"</f>
        <v>415
(2025)</v>
      </c>
      <c r="F12" s="206">
        <f>Performance!E12</f>
        <v>902037.50000000012</v>
      </c>
      <c r="G12" s="207">
        <f>F12/Performance!$C12</f>
        <v>0.1254496373877968</v>
      </c>
      <c r="H12" s="227" t="str">
        <f>ROUND(IF(Performance!E118&gt;Performance!E171, AVERAGE(Outcomes!D14, Outcomes!D67, Outcomes!D120), Outcomes!D14), 0)&amp; CHAR(10) &amp;"("&amp;IF(Performance!E118&gt;Performance!E171, "3yr avg", Performance!$F$1)&amp;")"</f>
        <v>214
(2025)</v>
      </c>
      <c r="I12" s="223">
        <f>Performance!E65</f>
        <v>257.72500000000002</v>
      </c>
      <c r="J12" s="206">
        <f>Performance!F12</f>
        <v>0</v>
      </c>
      <c r="K12" s="207">
        <f>J12/Performance!$C12</f>
        <v>0</v>
      </c>
      <c r="L12" s="227" t="str">
        <f>ROUND(IF(Performance!F118&gt;Performance!F171, AVERAGE(Outcomes!H14, Outcomes!H67, Outcomes!H120), Outcomes!H14), 0)&amp; CHAR(10) &amp;"("&amp;IF(Performance!F118&gt;Performance!F171, "3yr avg", Performance!$F$1)&amp;")"</f>
        <v>0
(2025)</v>
      </c>
      <c r="M12" s="223">
        <f>Performance!F65</f>
        <v>0</v>
      </c>
      <c r="N12" s="208">
        <f>Performance!I12</f>
        <v>7900.0000000000009</v>
      </c>
      <c r="O12" s="207">
        <f>N12/Performance!$C12</f>
        <v>1.098681745895924E-3</v>
      </c>
      <c r="P12" s="227" t="str">
        <f>ROUND(IF(Performance!I118&gt;Performance!I171, AVERAGE(Outcomes!N14, Outcomes!N67, Outcomes!N120), Outcomes!N14), 0)&amp; CHAR(10) &amp;"("&amp;IF(Performance!I118&gt;Performance!I171, "3yr avg", Performance!$F$1)&amp;")"</f>
        <v>7
(3yr avg)</v>
      </c>
      <c r="Q12" s="216">
        <f>Performance!I65</f>
        <v>7.9000000000000012</v>
      </c>
      <c r="R12" s="208">
        <f>Performance!J12</f>
        <v>44828.125</v>
      </c>
      <c r="S12" s="207">
        <f>R12/Performance!$C12</f>
        <v>6.2344104607899645E-3</v>
      </c>
      <c r="T12" s="224" t="str">
        <f>ROUND(IF(Performance!J118&gt;Performance!J171, AVERAGE(Outcomes!R14, Outcomes!R67, Outcomes!R120), Outcomes!R14), 0)&amp; CHAR(10) &amp;"("&amp;IF(Performance!J118&gt;Performance!J171, "3yr avg", Performance!$F$1)&amp;")"</f>
        <v>24
(2025)</v>
      </c>
      <c r="U12" s="216">
        <f>Performance!J65</f>
        <v>35.862499999999997</v>
      </c>
      <c r="V12" s="208">
        <f>Performance!G12</f>
        <v>1000</v>
      </c>
      <c r="W12" s="207">
        <f>V12/Performance!$C12</f>
        <v>1.3907363872100304E-4</v>
      </c>
      <c r="X12" s="216" t="str">
        <f>ROUND(Performance!G65, 0)&amp; CHAR(10) &amp;"("&amp;IF(Performance!G118&gt;Performance!G171, "3yr avg", Performance!$F$1)&amp;")"</f>
        <v>1
(2025)</v>
      </c>
      <c r="Y12" s="208">
        <f>Performance!H12</f>
        <v>74250</v>
      </c>
      <c r="Z12" s="207">
        <f>Y12/Performance!$C12</f>
        <v>1.0326217675034475E-2</v>
      </c>
      <c r="AA12" s="216" t="str">
        <f>ROUND(Performance!H65, 0)&amp; CHAR(10) &amp;"("&amp;IF(Performance!H118&gt;Performance!H171, "3yr avg", Performance!$F$1)&amp;")"</f>
        <v>59
(2025)</v>
      </c>
      <c r="AB12" s="206">
        <f>Performance!K12</f>
        <v>606695.83333333337</v>
      </c>
      <c r="AC12" s="207">
        <f>AB12/Performance!$C12</f>
        <v>8.437539713853788E-2</v>
      </c>
      <c r="AD12" s="227" t="str">
        <f>ROUND(IF(Performance!K118&gt;Performance!K171, AVERAGE(Outcomes!V14, Outcomes!V67, Outcomes!V120), Outcomes!V14), 0)&amp; CHAR(10) &amp;"("&amp;IF(Performance!K118&gt;Performance!K171, "3yr avg", Performance!$F$1)&amp;")"</f>
        <v>247
(3yr avg)</v>
      </c>
      <c r="AE12" s="223">
        <f>Performance!K65</f>
        <v>346.68333333333334</v>
      </c>
      <c r="AF12" s="206">
        <f>Performance!L12</f>
        <v>859541.66666666674</v>
      </c>
      <c r="AG12" s="207">
        <f>AF12/Performance!$C12</f>
        <v>0.11953958721564883</v>
      </c>
      <c r="AH12" s="227" t="str">
        <f>ROUND(IF(Performance!L118&gt;Performance!L171, AVERAGE(Outcomes!Z14, Outcomes!Z67, Outcomes!Z120), Outcomes!Z14), 0)&amp; CHAR(10) &amp;"("&amp;IF(Performance!L118&gt;Performance!L171, "3yr avg", Performance!$F$1)&amp;")"</f>
        <v>177
(3yr avg)</v>
      </c>
      <c r="AI12" s="223">
        <f>Performance!L65</f>
        <v>245.58333333333334</v>
      </c>
      <c r="AJ12" s="206">
        <f>Performance!M12</f>
        <v>0</v>
      </c>
      <c r="AK12" s="207">
        <f>AJ12/Performance!$C12</f>
        <v>0</v>
      </c>
      <c r="AL12" s="227" t="str">
        <f>ROUND(IF(Performance!M118&gt;Performance!M171, AVERAGE(Outcomes!AD14, Outcomes!AD67, Outcomes!AD120), Outcomes!AD14), 0)&amp; CHAR(10) &amp;"("&amp;IF(Performance!M118&gt;Performance!M171, "3yr avg", Performance!$F$1)&amp;")"</f>
        <v>0
(2025)</v>
      </c>
      <c r="AM12" s="223">
        <f>Performance!M65</f>
        <v>0</v>
      </c>
      <c r="AN12" s="206">
        <f>Performance!N12</f>
        <v>0</v>
      </c>
      <c r="AO12" s="207">
        <f>AN12/Performance!$C12</f>
        <v>0</v>
      </c>
      <c r="AP12" s="227" t="str">
        <f>ROUND(IF(Performance!N118&gt;Performance!N171, AVERAGE(Outcomes!AH14, Outcomes!AH67, Outcomes!AH120), Outcomes!AH14), 0)&amp; CHAR(10) &amp;"("&amp;IF(Performance!N118&gt;Performance!N171, "3yr avg", Performance!$F$1)&amp;")"</f>
        <v>0
(2025)</v>
      </c>
      <c r="AQ12" s="223">
        <f>Performance!N65</f>
        <v>0</v>
      </c>
      <c r="AR12" s="206">
        <f>Performance!O12</f>
        <v>1793225</v>
      </c>
      <c r="AS12" s="207">
        <f>AR12/Performance!$C12</f>
        <v>0.24939032579547066</v>
      </c>
      <c r="AT12" s="227" t="str">
        <f>ROUND(IF(Performance!O118&gt;Performance!O171, AVERAGE(Outcomes!AL14, Outcomes!AL67, Outcomes!AL120), Outcomes!AL14), 0)&amp; CHAR(10) &amp;"("&amp;IF(Performance!O118&gt;Performance!O171, "3yr avg", Performance!$F$1)&amp;")"</f>
        <v>379
(3yr avg)</v>
      </c>
      <c r="AU12" s="223">
        <f>Performance!O65</f>
        <v>512.35</v>
      </c>
      <c r="AV12" s="206">
        <f>Performance!P12</f>
        <v>787162.49999999988</v>
      </c>
      <c r="AW12" s="207">
        <f>AV12/Performance!$C12</f>
        <v>0.10947355313972154</v>
      </c>
      <c r="AX12" s="227" t="str">
        <f>ROUND(IF(Performance!P118&gt;Performance!P171, AVERAGE(Outcomes!AP14, Outcomes!AP67, Outcomes!AP120), Outcomes!AP14), 0)&amp; CHAR(10) &amp;"("&amp;IF(Performance!P118&gt;Performance!P171, "3yr avg", Performance!$F$1)&amp;")"</f>
        <v>122
(2025)</v>
      </c>
      <c r="AY12" s="223">
        <f>Performance!P65</f>
        <v>174.92499999999998</v>
      </c>
      <c r="AZ12" s="206">
        <f>Performance!Q12</f>
        <v>341862.5</v>
      </c>
      <c r="BA12" s="207">
        <f>AZ12/Performance!$C12</f>
        <v>4.7544061817258898E-2</v>
      </c>
      <c r="BB12" s="227" t="str">
        <f>ROUND(IF(Performance!Q118&gt;Performance!Q171, AVERAGE(Outcomes!AT14, Outcomes!AT67, Outcomes!AT120), Outcomes!AT14), 0)&amp; CHAR(10) &amp;"("&amp;IF(Performance!Q118&gt;Performance!Q171, "3yr avg", Performance!$F$1)&amp;")"</f>
        <v>65
(2025)</v>
      </c>
      <c r="BC12" s="223">
        <f>Performance!Q65</f>
        <v>97.674999999999997</v>
      </c>
      <c r="BD12" s="206">
        <f>Performance!R12</f>
        <v>182437.5</v>
      </c>
      <c r="BE12" s="207">
        <f>BD12/Performance!$C12</f>
        <v>2.537224696416299E-2</v>
      </c>
      <c r="BF12" s="227" t="str">
        <f>ROUND(IF(Performance!R118&gt;Performance!R171, AVERAGE(Outcomes!AX14, Outcomes!AX67, Outcomes!AX120), Outcomes!AX14), 0)&amp; CHAR(10) &amp;"("&amp;IF(Performance!R118&gt;Performance!R171, "3yr avg", Performance!$F$1)&amp;")"</f>
        <v>26
(3yr avg)</v>
      </c>
      <c r="BG12" s="223">
        <f>Performance!R65</f>
        <v>40.541666666666664</v>
      </c>
      <c r="BH12" s="206">
        <f>Performance!S12</f>
        <v>26511.333333333332</v>
      </c>
      <c r="BI12" s="207">
        <f>BH12/Performance!$C12</f>
        <v>3.687027594012085E-3</v>
      </c>
      <c r="BJ12" s="227" t="str">
        <f>ROUND(IF(Performance!S118&gt;Performance!S171, AVERAGE(Outcomes!BB14, Outcomes!BB67, Outcomes!BB120), Outcomes!BB14), 0)&amp; CHAR(10) &amp;"("&amp;IF(Performance!S118&gt;Performance!S171, "3yr avg", Performance!$F$1)&amp;")"</f>
        <v>61
(3yr avg)</v>
      </c>
      <c r="BK12" s="206">
        <f>Performance!T12</f>
        <v>106750</v>
      </c>
      <c r="BL12" s="207">
        <f>BK12/Performance!$C12</f>
        <v>1.4846110933467074E-2</v>
      </c>
      <c r="BM12" s="227" t="str">
        <f>ROUND(IF(Performance!T118&gt;Performance!T171, AVERAGE(Outcomes!BC14, Outcomes!BC67, Outcomes!BC120), Outcomes!BC14), 0)&amp; CHAR(10) &amp;"("&amp;IF(Performance!T118&gt;Performance!T171, "3yr avg", Performance!$F$1)&amp;")"</f>
        <v>122
(2025)</v>
      </c>
      <c r="BN12" s="206">
        <f>Performance!U12</f>
        <v>3208.333333333333</v>
      </c>
      <c r="BO12" s="207">
        <f>BN12/Performance!$C12</f>
        <v>4.4619459089655138E-4</v>
      </c>
      <c r="BP12" s="227" t="str">
        <f>ROUND(IF(Performance!U118&gt;Performance!U171, AVERAGE(Outcomes!BD14, Outcomes!BD67, Outcomes!BD120), Outcomes!BD14), 0)&amp; CHAR(10) &amp;"("&amp;IF(Performance!U118&gt;Performance!U171, "3yr avg", Performance!$F$1)&amp;")"</f>
        <v>4
(3yr avg)</v>
      </c>
    </row>
    <row r="13" spans="1:1379" ht="34.9" customHeight="1">
      <c r="A13" s="210" t="s">
        <v>62</v>
      </c>
      <c r="B13" s="205"/>
      <c r="C13" s="211">
        <f>Performance!D13</f>
        <v>1955800.0000000002</v>
      </c>
      <c r="D13" s="212">
        <f>C13/Performance!$C13</f>
        <v>0.12508283014794025</v>
      </c>
      <c r="E13" s="225" t="str">
        <f>ROUND(IF(Performance!D119&gt;Performance!D172, AVERAGE(Outcomes!C15,Outcomes!C68,Outcomes!C121), Outcomes!C15), 0)&amp; CHAR(10) &amp;"("&amp;IF(Performance!D119&gt;Performance!D172, "3yr avg", Performance!$F$1)&amp;")"</f>
        <v>559
(2025)</v>
      </c>
      <c r="F13" s="211">
        <f>Performance!E13</f>
        <v>3163708.333333333</v>
      </c>
      <c r="G13" s="212">
        <f>F13/Performance!$C13</f>
        <v>0.20233438597809408</v>
      </c>
      <c r="H13" s="226" t="str">
        <f>ROUND(IF(Performance!E119&gt;Performance!E172, AVERAGE(Outcomes!D15, Outcomes!D68, Outcomes!D121), Outcomes!D15), 0)&amp; CHAR(10) &amp;"("&amp;IF(Performance!E119&gt;Performance!E172, "3yr avg", Performance!$F$1)&amp;")"</f>
        <v>648
(3yr avg)</v>
      </c>
      <c r="I13" s="229">
        <f>Performance!E66</f>
        <v>903.91666666666663</v>
      </c>
      <c r="J13" s="211">
        <f>Performance!F13</f>
        <v>0</v>
      </c>
      <c r="K13" s="212">
        <f>J13/Performance!$C13</f>
        <v>0</v>
      </c>
      <c r="L13" s="226" t="str">
        <f>ROUND(IF(Performance!F119&gt;Performance!F172, AVERAGE(Outcomes!H15, Outcomes!H68, Outcomes!H121), Outcomes!H15), 0)&amp; CHAR(10) &amp;"("&amp;IF(Performance!F119&gt;Performance!F172, "3yr avg", Performance!$F$1)&amp;")"</f>
        <v>0
(2025)</v>
      </c>
      <c r="M13" s="229">
        <f>Performance!F66</f>
        <v>0</v>
      </c>
      <c r="N13" s="213">
        <f>Performance!I13</f>
        <v>7525</v>
      </c>
      <c r="O13" s="212">
        <f>N13/Performance!$C13</f>
        <v>4.8125999430578299E-4</v>
      </c>
      <c r="P13" s="226" t="str">
        <f>ROUND(IF(Performance!I119&gt;Performance!I172, AVERAGE(Outcomes!N15, Outcomes!N68, Outcomes!N121), Outcomes!N15), 0)&amp; CHAR(10) &amp;"("&amp;IF(Performance!I119&gt;Performance!I172, "3yr avg", Performance!$F$1)&amp;")"</f>
        <v>5
(2025)</v>
      </c>
      <c r="Q13" s="228">
        <f>Performance!I66</f>
        <v>7.5250000000000004</v>
      </c>
      <c r="R13" s="213">
        <f>Performance!J13</f>
        <v>26125.000000000004</v>
      </c>
      <c r="S13" s="212">
        <f>R13/Performance!$C13</f>
        <v>1.6708195815599446E-3</v>
      </c>
      <c r="T13" s="226" t="str">
        <f>ROUND(IF(Performance!J119&gt;Performance!J172, AVERAGE(Outcomes!R15, Outcomes!R68, Outcomes!R121), Outcomes!R15), 0)&amp; CHAR(10) &amp;"("&amp;IF(Performance!J119&gt;Performance!J172, "3yr avg", Performance!$F$1)&amp;")"</f>
        <v>15
(2025)</v>
      </c>
      <c r="U13" s="228">
        <f>Performance!J66</f>
        <v>20.900000000000002</v>
      </c>
      <c r="V13" s="213">
        <f>Performance!G13</f>
        <v>62000</v>
      </c>
      <c r="W13" s="212">
        <f>V13/Performance!$C13</f>
        <v>3.9651986241805376E-3</v>
      </c>
      <c r="X13" s="228" t="str">
        <f>ROUND(Performance!G66, 0)&amp; CHAR(10) &amp;"("&amp;IF(Performance!G119&gt;Performance!G172, "3yr avg", Performance!$F$1)&amp;")"</f>
        <v>62
(2025)</v>
      </c>
      <c r="Y13" s="213">
        <f>Performance!H13</f>
        <v>165145.83333333334</v>
      </c>
      <c r="Z13" s="212">
        <f>Y13/Performance!$C13</f>
        <v>1.0561871469717448E-2</v>
      </c>
      <c r="AA13" s="228" t="str">
        <f>ROUND(Performance!H66, 0)&amp; CHAR(10) &amp;"("&amp;IF(Performance!H119&gt;Performance!H172, "3yr avg", Performance!$F$1)&amp;")"</f>
        <v>132
(3yr avg)</v>
      </c>
      <c r="AB13" s="211">
        <f>Performance!K13</f>
        <v>920616.66666666674</v>
      </c>
      <c r="AC13" s="212">
        <f>AB13/Performance!$C13</f>
        <v>5.8877870001037731E-2</v>
      </c>
      <c r="AD13" s="226" t="str">
        <f>ROUND(IF(Performance!K119&gt;Performance!K172, AVERAGE(Outcomes!V15, Outcomes!V68, Outcomes!V121), Outcomes!V15), 0)&amp; CHAR(10) &amp;"("&amp;IF(Performance!K119&gt;Performance!K172, "3yr avg", Performance!$F$1)&amp;")"</f>
        <v>332
(3yr avg)</v>
      </c>
      <c r="AE13" s="229">
        <f>Performance!K66</f>
        <v>526.06666666666672</v>
      </c>
      <c r="AF13" s="211">
        <f>Performance!L13</f>
        <v>2738137.5</v>
      </c>
      <c r="AG13" s="212">
        <f>AF13/Performance!$C13</f>
        <v>0.17511708141640542</v>
      </c>
      <c r="AH13" s="226" t="str">
        <f>ROUND(IF(Performance!L119&gt;Performance!L172, AVERAGE(Outcomes!Z15, Outcomes!Z68, Outcomes!Z121), Outcomes!Z15), 0)&amp; CHAR(10) &amp;"("&amp;IF(Performance!L119&gt;Performance!L172, "3yr avg", Performance!$F$1)&amp;")"</f>
        <v>485
(2025)</v>
      </c>
      <c r="AI13" s="229">
        <f>Performance!L66</f>
        <v>782.32500000000005</v>
      </c>
      <c r="AJ13" s="211">
        <f>Performance!M13</f>
        <v>0</v>
      </c>
      <c r="AK13" s="212">
        <f>AJ13/Performance!$C13</f>
        <v>0</v>
      </c>
      <c r="AL13" s="226" t="str">
        <f>ROUND(IF(Performance!M119&gt;Performance!M172, AVERAGE(Outcomes!AD15, Outcomes!AD68, Outcomes!AD121), Outcomes!AD15), 0)&amp; CHAR(10) &amp;"("&amp;IF(Performance!M119&gt;Performance!M172, "3yr avg", Performance!$F$1)&amp;")"</f>
        <v>0
(2025)</v>
      </c>
      <c r="AM13" s="229">
        <f>Performance!M66</f>
        <v>0</v>
      </c>
      <c r="AN13" s="211">
        <f>Performance!N13</f>
        <v>0</v>
      </c>
      <c r="AO13" s="212">
        <f>AN13/Performance!$C13</f>
        <v>0</v>
      </c>
      <c r="AP13" s="226" t="str">
        <f>ROUND(IF(Performance!N119&gt;Performance!N172, AVERAGE(Outcomes!AH15, Outcomes!AH68, Outcomes!AH121), Outcomes!AH15), 0)&amp; CHAR(10) &amp;"("&amp;IF(Performance!N119&gt;Performance!N172, "3yr avg", Performance!$F$1)&amp;")"</f>
        <v>0
(2025)</v>
      </c>
      <c r="AQ13" s="229">
        <f>Performance!N66</f>
        <v>0</v>
      </c>
      <c r="AR13" s="211">
        <f>Performance!O13</f>
        <v>4848870.833333333</v>
      </c>
      <c r="AS13" s="212">
        <f>AR13/Performance!$C13</f>
        <v>0.3101086444703624</v>
      </c>
      <c r="AT13" s="226" t="str">
        <f>ROUND(IF(Performance!O119&gt;Performance!O172, AVERAGE(Outcomes!AL15, Outcomes!AL68, Outcomes!AL121), Outcomes!AL15), 0)&amp; CHAR(10) &amp;"("&amp;IF(Performance!O119&gt;Performance!O172, "3yr avg", Performance!$F$1)&amp;")"</f>
        <v>972
(3yr avg)</v>
      </c>
      <c r="AU13" s="229">
        <f>Performance!O66</f>
        <v>1385.3916666666667</v>
      </c>
      <c r="AV13" s="211">
        <f>Performance!P13</f>
        <v>1685418.75</v>
      </c>
      <c r="AW13" s="212">
        <f>AV13/Performance!$C13</f>
        <v>0.10779064691400131</v>
      </c>
      <c r="AX13" s="226" t="str">
        <f>ROUND(IF(Performance!P119&gt;Performance!P172, AVERAGE(Outcomes!AP15, Outcomes!AP68, Outcomes!AP121), Outcomes!AP15), 0)&amp; CHAR(10) &amp;"("&amp;IF(Performance!P119&gt;Performance!P172, "3yr avg", Performance!$F$1)&amp;")"</f>
        <v>238
(2025)</v>
      </c>
      <c r="AY13" s="229">
        <f>Performance!P66</f>
        <v>374.53750000000002</v>
      </c>
      <c r="AZ13" s="211">
        <f>Performance!Q13</f>
        <v>0</v>
      </c>
      <c r="BA13" s="212">
        <f>AZ13/Performance!$C13</f>
        <v>0</v>
      </c>
      <c r="BB13" s="226" t="str">
        <f>ROUND(IF(Performance!Q119&gt;Performance!Q172, AVERAGE(Outcomes!AT15, Outcomes!AT68, Outcomes!AT121), Outcomes!AT15), 0)&amp; CHAR(10) &amp;"("&amp;IF(Performance!Q119&gt;Performance!Q172, "3yr avg", Performance!$F$1)&amp;")"</f>
        <v>0
(2025)</v>
      </c>
      <c r="BC13" s="229">
        <f>Performance!Q66</f>
        <v>0</v>
      </c>
      <c r="BD13" s="211">
        <f>Performance!R13</f>
        <v>0</v>
      </c>
      <c r="BE13" s="212">
        <f>BD13/Performance!$C13</f>
        <v>0</v>
      </c>
      <c r="BF13" s="226" t="str">
        <f>ROUND(IF(Performance!R119&gt;Performance!R172, AVERAGE(Outcomes!AX15, Outcomes!AX68, Outcomes!AX121), Outcomes!AX15), 0)&amp; CHAR(10) &amp;"("&amp;IF(Performance!R119&gt;Performance!R172, "3yr avg", Performance!$F$1)&amp;")"</f>
        <v>0
(2025)</v>
      </c>
      <c r="BG13" s="229">
        <f>Performance!R66</f>
        <v>0</v>
      </c>
      <c r="BH13" s="211">
        <f>Performance!S13</f>
        <v>15149.333333333332</v>
      </c>
      <c r="BI13" s="212">
        <f>BH13/Performance!$C13</f>
        <v>9.6887283371912397E-4</v>
      </c>
      <c r="BJ13" s="226" t="str">
        <f>ROUND(IF(Performance!S119&gt;Performance!S172, AVERAGE(Outcomes!BB15, Outcomes!BB68, Outcomes!BB121), Outcomes!BB15), 0)&amp; CHAR(10) &amp;"("&amp;IF(Performance!S119&gt;Performance!S172, "3yr avg", Performance!$F$1)&amp;")"</f>
        <v>35
(3yr avg)</v>
      </c>
      <c r="BK13" s="211">
        <f>Performance!T13</f>
        <v>47541.666666666672</v>
      </c>
      <c r="BL13" s="212">
        <f>BK13/Performance!$C13</f>
        <v>3.0405185686760709E-3</v>
      </c>
      <c r="BM13" s="226" t="str">
        <f>ROUND(IF(Performance!T119&gt;Performance!T172, AVERAGE(Outcomes!BC15, Outcomes!BC68, Outcomes!BC121), Outcomes!BC15), 0)&amp; CHAR(10) &amp;"("&amp;IF(Performance!T119&gt;Performance!T172, "3yr avg", Performance!$F$1)&amp;")"</f>
        <v>54
(3yr avg)</v>
      </c>
      <c r="BN13" s="211">
        <f>Performance!U13</f>
        <v>0</v>
      </c>
      <c r="BO13" s="212">
        <f>BN13/Performance!$C13</f>
        <v>0</v>
      </c>
      <c r="BP13" s="226" t="str">
        <f>ROUND(IF(Performance!U119&gt;Performance!U172, AVERAGE(Outcomes!BD15, Outcomes!BD68, Outcomes!BD121), Outcomes!BD15), 0)&amp; CHAR(10) &amp;"("&amp;IF(Performance!U119&gt;Performance!U172, "3yr avg", Performance!$F$1)&amp;")"</f>
        <v>0
(2025)</v>
      </c>
    </row>
    <row r="14" spans="1:1379" ht="34.9" customHeight="1">
      <c r="A14" s="204" t="s">
        <v>64</v>
      </c>
      <c r="B14" s="205"/>
      <c r="C14" s="206">
        <f>Performance!D14</f>
        <v>1477000</v>
      </c>
      <c r="D14" s="207">
        <f>C14/Performance!$C14</f>
        <v>0.23975473269403427</v>
      </c>
      <c r="E14" s="219" t="str">
        <f>ROUND(IF(Performance!D120&gt;Performance!D173, AVERAGE(Outcomes!C16,Outcomes!C69,Outcomes!C122), Outcomes!C16), 0)&amp; CHAR(10) &amp;"("&amp;IF(Performance!D120&gt;Performance!D173, "3yr avg", Performance!$F$1)&amp;")"</f>
        <v>422
(2025)</v>
      </c>
      <c r="F14" s="206">
        <f>Performance!E14</f>
        <v>1019870.8333333333</v>
      </c>
      <c r="G14" s="207">
        <f>F14/Performance!$C14</f>
        <v>0.165551021684682</v>
      </c>
      <c r="H14" s="227" t="str">
        <f>ROUND(IF(Performance!E120&gt;Performance!E173, AVERAGE(Outcomes!D16, Outcomes!D69, Outcomes!D122), Outcomes!D16), 0)&amp; CHAR(10) &amp;"("&amp;IF(Performance!E120&gt;Performance!E173, "3yr avg", Performance!$F$1)&amp;")"</f>
        <v>235
(3yr avg)</v>
      </c>
      <c r="I14" s="223">
        <f>Performance!E67</f>
        <v>291.39166666666665</v>
      </c>
      <c r="J14" s="206">
        <f>Performance!F14</f>
        <v>0</v>
      </c>
      <c r="K14" s="207">
        <f>J14/Performance!$C14</f>
        <v>0</v>
      </c>
      <c r="L14" s="227" t="str">
        <f>ROUND(IF(Performance!F120&gt;Performance!F173, AVERAGE(Outcomes!H16, Outcomes!H69, Outcomes!H122), Outcomes!H16), 0)&amp; CHAR(10) &amp;"("&amp;IF(Performance!F120&gt;Performance!F173, "3yr avg", Performance!$F$1)&amp;")"</f>
        <v>0
(2025)</v>
      </c>
      <c r="M14" s="223">
        <f>Performance!F67</f>
        <v>0</v>
      </c>
      <c r="N14" s="208">
        <f>Performance!I14</f>
        <v>4000</v>
      </c>
      <c r="O14" s="207">
        <f>N14/Performance!$C14</f>
        <v>6.493019165715214E-4</v>
      </c>
      <c r="P14" s="227" t="str">
        <f>ROUND(IF(Performance!I120&gt;Performance!I173, AVERAGE(Outcomes!N16, Outcomes!N69, Outcomes!N122), Outcomes!N16), 0)&amp; CHAR(10) &amp;"("&amp;IF(Performance!I120&gt;Performance!I173, "3yr avg", Performance!$F$1)&amp;")"</f>
        <v>4
(2025)</v>
      </c>
      <c r="Q14" s="216">
        <f>Performance!I67</f>
        <v>4</v>
      </c>
      <c r="R14" s="208">
        <f>Performance!J14</f>
        <v>23718.749999999996</v>
      </c>
      <c r="S14" s="207">
        <f>R14/Performance!$C14</f>
        <v>3.8501574584201927E-3</v>
      </c>
      <c r="T14" s="224" t="str">
        <f>ROUND(IF(Performance!J120&gt;Performance!J173, AVERAGE(Outcomes!R16, Outcomes!R69, Outcomes!R122), Outcomes!R16), 0)&amp; CHAR(10) &amp;"("&amp;IF(Performance!J120&gt;Performance!J173, "3yr avg", Performance!$F$1)&amp;")"</f>
        <v>10
(2025)</v>
      </c>
      <c r="U14" s="216">
        <f>Performance!J67</f>
        <v>18.974999999999998</v>
      </c>
      <c r="V14" s="208">
        <f>Performance!G14</f>
        <v>35150</v>
      </c>
      <c r="W14" s="207">
        <f>V14/Performance!$C14</f>
        <v>5.7057405918722447E-3</v>
      </c>
      <c r="X14" s="216" t="str">
        <f>ROUND(Performance!G67, 0)&amp; CHAR(10) &amp;"("&amp;IF(Performance!G120&gt;Performance!G173, "3yr avg", Performance!$F$1)&amp;")"</f>
        <v>35
(2025)</v>
      </c>
      <c r="Y14" s="208">
        <f>Performance!H14</f>
        <v>243354.16666666663</v>
      </c>
      <c r="Z14" s="207">
        <f>Y14/Performance!$C14</f>
        <v>3.9502581705583024E-2</v>
      </c>
      <c r="AA14" s="216" t="str">
        <f>ROUND(Performance!H67, 0)&amp; CHAR(10) &amp;"("&amp;IF(Performance!H120&gt;Performance!H173, "3yr avg", Performance!$F$1)&amp;")"</f>
        <v>195
(3yr avg)</v>
      </c>
      <c r="AB14" s="206">
        <f>Performance!K14</f>
        <v>104897.91666666666</v>
      </c>
      <c r="AC14" s="207">
        <f>AB14/Performance!$C14</f>
        <v>1.7027604584006602E-2</v>
      </c>
      <c r="AD14" s="227" t="str">
        <f>ROUND(IF(Performance!K120&gt;Performance!K173, AVERAGE(Outcomes!V16, Outcomes!V69, Outcomes!V122), Outcomes!V16), 0)&amp; CHAR(10) &amp;"("&amp;IF(Performance!K120&gt;Performance!K173, "3yr avg", Performance!$F$1)&amp;")"</f>
        <v>39
(3yr avg)</v>
      </c>
      <c r="AE14" s="223">
        <f>Performance!K67</f>
        <v>59.941666666666663</v>
      </c>
      <c r="AF14" s="206">
        <f>Performance!L14</f>
        <v>888606.25</v>
      </c>
      <c r="AG14" s="207">
        <f>AF14/Performance!$C14</f>
        <v>0.14424343530060812</v>
      </c>
      <c r="AH14" s="227" t="str">
        <f>ROUND(IF(Performance!L120&gt;Performance!L173, AVERAGE(Outcomes!Z16, Outcomes!Z69, Outcomes!Z122), Outcomes!Z16), 0)&amp; CHAR(10) &amp;"("&amp;IF(Performance!L120&gt;Performance!L173, "3yr avg", Performance!$F$1)&amp;")"</f>
        <v>157
(2025)</v>
      </c>
      <c r="AI14" s="223">
        <f>Performance!L67</f>
        <v>253.88749999999999</v>
      </c>
      <c r="AJ14" s="206">
        <f>Performance!M14</f>
        <v>0</v>
      </c>
      <c r="AK14" s="207">
        <f>AJ14/Performance!$C14</f>
        <v>0</v>
      </c>
      <c r="AL14" s="227" t="str">
        <f>ROUND(IF(Performance!M120&gt;Performance!M173, AVERAGE(Outcomes!AD16, Outcomes!AD69, Outcomes!AD122), Outcomes!AD16), 0)&amp; CHAR(10) &amp;"("&amp;IF(Performance!M120&gt;Performance!M173, "3yr avg", Performance!$F$1)&amp;")"</f>
        <v>0
(2025)</v>
      </c>
      <c r="AM14" s="223">
        <f>Performance!M67</f>
        <v>0</v>
      </c>
      <c r="AN14" s="206">
        <f>Performance!N14</f>
        <v>0</v>
      </c>
      <c r="AO14" s="207">
        <f>AN14/Performance!$C14</f>
        <v>0</v>
      </c>
      <c r="AP14" s="227" t="str">
        <f>ROUND(IF(Performance!N120&gt;Performance!N173, AVERAGE(Outcomes!AH16, Outcomes!AH69, Outcomes!AH122), Outcomes!AH16), 0)&amp; CHAR(10) &amp;"("&amp;IF(Performance!N120&gt;Performance!N173, "3yr avg", Performance!$F$1)&amp;")"</f>
        <v>0
(2025)</v>
      </c>
      <c r="AQ14" s="223">
        <f>Performance!N67</f>
        <v>0</v>
      </c>
      <c r="AR14" s="206">
        <f>Performance!O14</f>
        <v>1635258.3333333335</v>
      </c>
      <c r="AS14" s="207">
        <f>AR14/Performance!$C14</f>
        <v>0.26544409248072132</v>
      </c>
      <c r="AT14" s="227" t="str">
        <f>ROUND(IF(Performance!O120&gt;Performance!O173, AVERAGE(Outcomes!AL16, Outcomes!AL69, Outcomes!AL122), Outcomes!AL16), 0)&amp; CHAR(10) &amp;"("&amp;IF(Performance!O120&gt;Performance!O173, "3yr avg", Performance!$F$1)&amp;")"</f>
        <v>351
(3yr avg)</v>
      </c>
      <c r="AU14" s="223">
        <f>Performance!O67</f>
        <v>467.2166666666667</v>
      </c>
      <c r="AV14" s="206">
        <f>Performance!P14</f>
        <v>697387.49999999988</v>
      </c>
      <c r="AW14" s="207">
        <f>AV14/Performance!$C14</f>
        <v>0.11320376008575546</v>
      </c>
      <c r="AX14" s="227" t="str">
        <f>ROUND(IF(Performance!P120&gt;Performance!P173, AVERAGE(Outcomes!AP16, Outcomes!AP69, Outcomes!AP122), Outcomes!AP16), 0)&amp; CHAR(10) &amp;"("&amp;IF(Performance!P120&gt;Performance!P173, "3yr avg", Performance!$F$1)&amp;")"</f>
        <v>96
(2025)</v>
      </c>
      <c r="AY14" s="223">
        <f>Performance!P67</f>
        <v>154.97499999999997</v>
      </c>
      <c r="AZ14" s="206">
        <f>Performance!Q14</f>
        <v>0</v>
      </c>
      <c r="BA14" s="207">
        <f>AZ14/Performance!$C14</f>
        <v>0</v>
      </c>
      <c r="BB14" s="227" t="str">
        <f>ROUND(IF(Performance!Q120&gt;Performance!Q173, AVERAGE(Outcomes!AT16, Outcomes!AT69, Outcomes!AT122), Outcomes!AT16), 0)&amp; CHAR(10) &amp;"("&amp;IF(Performance!Q120&gt;Performance!Q173, "3yr avg", Performance!$F$1)&amp;")"</f>
        <v>0
(2025)</v>
      </c>
      <c r="BC14" s="223">
        <f>Performance!Q67</f>
        <v>0</v>
      </c>
      <c r="BD14" s="206">
        <f>Performance!R14</f>
        <v>0</v>
      </c>
      <c r="BE14" s="207">
        <f>BD14/Performance!$C14</f>
        <v>0</v>
      </c>
      <c r="BF14" s="227" t="str">
        <f>ROUND(IF(Performance!R120&gt;Performance!R173, AVERAGE(Outcomes!AX16, Outcomes!AX69, Outcomes!AX122), Outcomes!AX16), 0)&amp; CHAR(10) &amp;"("&amp;IF(Performance!R120&gt;Performance!R173, "3yr avg", Performance!$F$1)&amp;")"</f>
        <v>0
(2025)</v>
      </c>
      <c r="BG14" s="223">
        <f>Performance!R67</f>
        <v>0</v>
      </c>
      <c r="BH14" s="206">
        <f>Performance!S14</f>
        <v>3787.333333333333</v>
      </c>
      <c r="BI14" s="207">
        <f>BH14/Performance!$C14</f>
        <v>6.1478069800713548E-4</v>
      </c>
      <c r="BJ14" s="227" t="str">
        <f>ROUND(IF(Performance!S120&gt;Performance!S173, AVERAGE(Outcomes!BB16, Outcomes!BB69, Outcomes!BB122), Outcomes!BB16), 0)&amp; CHAR(10) &amp;"("&amp;IF(Performance!S120&gt;Performance!S173, "3yr avg", Performance!$F$1)&amp;")"</f>
        <v>9
(3yr avg)</v>
      </c>
      <c r="BK14" s="206">
        <f>Performance!T14</f>
        <v>27431.249999999996</v>
      </c>
      <c r="BL14" s="207">
        <f>BK14/Performance!$C14</f>
        <v>4.4527907997381358E-3</v>
      </c>
      <c r="BM14" s="227" t="str">
        <f>ROUND(IF(Performance!T120&gt;Performance!T173, AVERAGE(Outcomes!BC16, Outcomes!BC69, Outcomes!BC122), Outcomes!BC16), 0)&amp; CHAR(10) &amp;"("&amp;IF(Performance!T120&gt;Performance!T173, "3yr avg", Performance!$F$1)&amp;")"</f>
        <v>31
(2025)</v>
      </c>
      <c r="BN14" s="206">
        <f>Performance!U14</f>
        <v>0</v>
      </c>
      <c r="BO14" s="207">
        <f>BN14/Performance!$C14</f>
        <v>0</v>
      </c>
      <c r="BP14" s="227" t="str">
        <f>ROUND(IF(Performance!U120&gt;Performance!U173, AVERAGE(Outcomes!BD16, Outcomes!BD69, Outcomes!BD122), Outcomes!BD16), 0)&amp; CHAR(10) &amp;"("&amp;IF(Performance!U120&gt;Performance!U173, "3yr avg", Performance!$F$1)&amp;")"</f>
        <v>0
(2025)</v>
      </c>
    </row>
    <row r="15" spans="1:1379" ht="34.9" customHeight="1">
      <c r="A15" s="210" t="s">
        <v>66</v>
      </c>
      <c r="B15" s="205"/>
      <c r="C15" s="211">
        <f>Performance!D15</f>
        <v>796891.66666666663</v>
      </c>
      <c r="D15" s="212">
        <f>C15/Performance!$C15</f>
        <v>0.25609351222716836</v>
      </c>
      <c r="E15" s="225" t="str">
        <f>ROUND(IF(Performance!D121&gt;Performance!D174, AVERAGE(Outcomes!C17,Outcomes!C70,Outcomes!C123), Outcomes!C17), 0)&amp; CHAR(10) &amp;"("&amp;IF(Performance!D121&gt;Performance!D174, "3yr avg", Performance!$F$1)&amp;")"</f>
        <v>228
(3yr avg)</v>
      </c>
      <c r="F15" s="211">
        <f>Performance!E15</f>
        <v>589837.5</v>
      </c>
      <c r="G15" s="212">
        <f>F15/Performance!$C15</f>
        <v>0.18955344036930041</v>
      </c>
      <c r="H15" s="226" t="str">
        <f>ROUND(IF(Performance!E121&gt;Performance!E174, AVERAGE(Outcomes!D17, Outcomes!D70, Outcomes!D123), Outcomes!D17), 0)&amp; CHAR(10) &amp;"("&amp;IF(Performance!E121&gt;Performance!E174, "3yr avg", Performance!$F$1)&amp;")"</f>
        <v>126
(2025)</v>
      </c>
      <c r="I15" s="229">
        <f>Performance!E68</f>
        <v>168.52500000000001</v>
      </c>
      <c r="J15" s="211">
        <f>Performance!F15</f>
        <v>0</v>
      </c>
      <c r="K15" s="212">
        <f>J15/Performance!$C15</f>
        <v>0</v>
      </c>
      <c r="L15" s="226" t="str">
        <f>ROUND(IF(Performance!F121&gt;Performance!F174, AVERAGE(Outcomes!H17, Outcomes!H70, Outcomes!H123), Outcomes!H17), 0)&amp; CHAR(10) &amp;"("&amp;IF(Performance!F121&gt;Performance!F174, "3yr avg", Performance!$F$1)&amp;")"</f>
        <v>0
(2025)</v>
      </c>
      <c r="M15" s="229">
        <f>Performance!F68</f>
        <v>0</v>
      </c>
      <c r="N15" s="213">
        <f>Performance!I15</f>
        <v>4000</v>
      </c>
      <c r="O15" s="212">
        <f>N15/Performance!$C15</f>
        <v>1.2854621170698738E-3</v>
      </c>
      <c r="P15" s="226" t="str">
        <f>ROUND(IF(Performance!I121&gt;Performance!I174, AVERAGE(Outcomes!N17, Outcomes!N70, Outcomes!N123), Outcomes!N17), 0)&amp; CHAR(10) &amp;"("&amp;IF(Performance!I121&gt;Performance!I174, "3yr avg", Performance!$F$1)&amp;")"</f>
        <v>4
(2025)</v>
      </c>
      <c r="Q15" s="228">
        <f>Performance!I68</f>
        <v>4</v>
      </c>
      <c r="R15" s="213">
        <f>Performance!J15</f>
        <v>0</v>
      </c>
      <c r="S15" s="212">
        <f>R15/Performance!$C15</f>
        <v>0</v>
      </c>
      <c r="T15" s="226" t="str">
        <f>ROUND(IF(Performance!J121&gt;Performance!J174, AVERAGE(Outcomes!R17, Outcomes!R70, Outcomes!R123), Outcomes!R17), 0)&amp; CHAR(10) &amp;"("&amp;IF(Performance!J121&gt;Performance!J174, "3yr avg", Performance!$F$1)&amp;")"</f>
        <v>0
(2025)</v>
      </c>
      <c r="U15" s="228">
        <f>Performance!J68</f>
        <v>0</v>
      </c>
      <c r="V15" s="213">
        <f>Performance!G15</f>
        <v>0</v>
      </c>
      <c r="W15" s="212">
        <f>V15/Performance!$C15</f>
        <v>0</v>
      </c>
      <c r="X15" s="228" t="str">
        <f>ROUND(Performance!G68, 0)&amp; CHAR(10) &amp;"("&amp;IF(Performance!G121&gt;Performance!G174, "3yr avg", Performance!$F$1)&amp;")"</f>
        <v>0
(2025)</v>
      </c>
      <c r="Y15" s="213">
        <f>Performance!H15</f>
        <v>84166.666666666657</v>
      </c>
      <c r="Z15" s="212">
        <f>Y15/Performance!$C15</f>
        <v>2.7048265380011923E-2</v>
      </c>
      <c r="AA15" s="228" t="str">
        <f>ROUND(Performance!H68, 0)&amp; CHAR(10) &amp;"("&amp;IF(Performance!H121&gt;Performance!H174, "3yr avg", Performance!$F$1)&amp;")"</f>
        <v>67
(3yr avg)</v>
      </c>
      <c r="AB15" s="211">
        <f>Performance!K15</f>
        <v>94893.75</v>
      </c>
      <c r="AC15" s="212">
        <f>AB15/Performance!$C15</f>
        <v>3.0495580192924834E-2</v>
      </c>
      <c r="AD15" s="226" t="str">
        <f>ROUND(IF(Performance!K121&gt;Performance!K174, AVERAGE(Outcomes!V17, Outcomes!V70, Outcomes!V123), Outcomes!V17), 0)&amp; CHAR(10) &amp;"("&amp;IF(Performance!K121&gt;Performance!K174, "3yr avg", Performance!$F$1)&amp;")"</f>
        <v>38
(2025)</v>
      </c>
      <c r="AE15" s="229">
        <f>Performance!K68</f>
        <v>54.225000000000001</v>
      </c>
      <c r="AF15" s="211">
        <f>Performance!L15</f>
        <v>737275</v>
      </c>
      <c r="AG15" s="212">
        <f>AF15/Performance!$C15</f>
        <v>0.23693477059067281</v>
      </c>
      <c r="AH15" s="226" t="str">
        <f>ROUND(IF(Performance!L121&gt;Performance!L174, AVERAGE(Outcomes!Z17, Outcomes!Z70, Outcomes!Z123), Outcomes!Z17), 0)&amp; CHAR(10) &amp;"("&amp;IF(Performance!L121&gt;Performance!L174, "3yr avg", Performance!$F$1)&amp;")"</f>
        <v>145
(3yr avg)</v>
      </c>
      <c r="AI15" s="229">
        <f>Performance!L68</f>
        <v>210.65</v>
      </c>
      <c r="AJ15" s="211">
        <f>Performance!M15</f>
        <v>0</v>
      </c>
      <c r="AK15" s="212">
        <f>AJ15/Performance!$C15</f>
        <v>0</v>
      </c>
      <c r="AL15" s="226" t="str">
        <f>ROUND(IF(Performance!M121&gt;Performance!M174, AVERAGE(Outcomes!AD17, Outcomes!AD70, Outcomes!AD123), Outcomes!AD17), 0)&amp; CHAR(10) &amp;"("&amp;IF(Performance!M121&gt;Performance!M174, "3yr avg", Performance!$F$1)&amp;")"</f>
        <v>0
(2025)</v>
      </c>
      <c r="AM15" s="229">
        <f>Performance!M68</f>
        <v>0</v>
      </c>
      <c r="AN15" s="211">
        <f>Performance!N15</f>
        <v>0</v>
      </c>
      <c r="AO15" s="212">
        <f>AN15/Performance!$C15</f>
        <v>0</v>
      </c>
      <c r="AP15" s="226" t="str">
        <f>ROUND(IF(Performance!N121&gt;Performance!N174, AVERAGE(Outcomes!AH17, Outcomes!AH70, Outcomes!AH123), Outcomes!AH17), 0)&amp; CHAR(10) &amp;"("&amp;IF(Performance!N121&gt;Performance!N174, "3yr avg", Performance!$F$1)&amp;")"</f>
        <v>0
(2025)</v>
      </c>
      <c r="AQ15" s="229">
        <f>Performance!N68</f>
        <v>0</v>
      </c>
      <c r="AR15" s="211">
        <f>Performance!O15</f>
        <v>586337.49999999988</v>
      </c>
      <c r="AS15" s="212">
        <f>AR15/Performance!$C15</f>
        <v>0.18842866101686426</v>
      </c>
      <c r="AT15" s="226" t="str">
        <f>ROUND(IF(Performance!O121&gt;Performance!O174, AVERAGE(Outcomes!AL17, Outcomes!AL70, Outcomes!AL123), Outcomes!AL17), 0)&amp; CHAR(10) &amp;"("&amp;IF(Performance!O121&gt;Performance!O174, "3yr avg", Performance!$F$1)&amp;")"</f>
        <v>112
(2025)</v>
      </c>
      <c r="AU15" s="229">
        <f>Performance!O68</f>
        <v>167.52499999999998</v>
      </c>
      <c r="AV15" s="211">
        <f>Performance!P15</f>
        <v>210375</v>
      </c>
      <c r="AW15" s="212">
        <f>AV15/Performance!$C15</f>
        <v>6.7607273219643674E-2</v>
      </c>
      <c r="AX15" s="226" t="str">
        <f>ROUND(IF(Performance!P121&gt;Performance!P174, AVERAGE(Outcomes!AP17, Outcomes!AP70, Outcomes!AP123), Outcomes!AP17), 0)&amp; CHAR(10) &amp;"("&amp;IF(Performance!P121&gt;Performance!P174, "3yr avg", Performance!$F$1)&amp;")"</f>
        <v>28
(2025)</v>
      </c>
      <c r="AY15" s="229">
        <f>Performance!P68</f>
        <v>46.75</v>
      </c>
      <c r="AZ15" s="211">
        <f>Performance!Q15</f>
        <v>0</v>
      </c>
      <c r="BA15" s="212">
        <f>AZ15/Performance!$C15</f>
        <v>0</v>
      </c>
      <c r="BB15" s="226" t="str">
        <f>ROUND(IF(Performance!Q121&gt;Performance!Q174, AVERAGE(Outcomes!AT17, Outcomes!AT70, Outcomes!AT123), Outcomes!AT17), 0)&amp; CHAR(10) &amp;"("&amp;IF(Performance!Q121&gt;Performance!Q174, "3yr avg", Performance!$F$1)&amp;")"</f>
        <v>0
(2025)</v>
      </c>
      <c r="BC15" s="229">
        <f>Performance!Q68</f>
        <v>0</v>
      </c>
      <c r="BD15" s="211">
        <f>Performance!R15</f>
        <v>0</v>
      </c>
      <c r="BE15" s="212">
        <f>BD15/Performance!$C15</f>
        <v>0</v>
      </c>
      <c r="BF15" s="226" t="str">
        <f>ROUND(IF(Performance!R121&gt;Performance!R174, AVERAGE(Outcomes!AX17, Outcomes!AX70, Outcomes!AX123), Outcomes!AX17), 0)&amp; CHAR(10) &amp;"("&amp;IF(Performance!R121&gt;Performance!R174, "3yr avg", Performance!$F$1)&amp;")"</f>
        <v>0
(2025)</v>
      </c>
      <c r="BG15" s="229">
        <f>Performance!R68</f>
        <v>0</v>
      </c>
      <c r="BH15" s="211">
        <f>Performance!S15</f>
        <v>3131.8333333333335</v>
      </c>
      <c r="BI15" s="212">
        <f>BH15/Performance!$C15</f>
        <v>1.0064632767441666E-3</v>
      </c>
      <c r="BJ15" s="226" t="str">
        <f>ROUND(IF(Performance!S121&gt;Performance!S174, AVERAGE(Outcomes!BB17, Outcomes!BB70, Outcomes!BB123), Outcomes!BB17), 0)&amp; CHAR(10) &amp;"("&amp;IF(Performance!S121&gt;Performance!S174, "3yr avg", Performance!$F$1)&amp;")"</f>
        <v>7
(3yr avg)</v>
      </c>
      <c r="BK15" s="211">
        <f>Performance!T15</f>
        <v>4812.5</v>
      </c>
      <c r="BL15" s="212">
        <f>BK15/Performance!$C15</f>
        <v>1.546571609599692E-3</v>
      </c>
      <c r="BM15" s="226" t="str">
        <f>ROUND(IF(Performance!T121&gt;Performance!T174, AVERAGE(Outcomes!BC17, Outcomes!BC70, Outcomes!BC123), Outcomes!BC17), 0)&amp; CHAR(10) &amp;"("&amp;IF(Performance!T121&gt;Performance!T174, "3yr avg", Performance!$F$1)&amp;")"</f>
        <v>6
(2025)</v>
      </c>
      <c r="BN15" s="211">
        <f>Performance!U15</f>
        <v>0</v>
      </c>
      <c r="BO15" s="212">
        <f>BN15/Performance!$C15</f>
        <v>0</v>
      </c>
      <c r="BP15" s="226" t="str">
        <f>ROUND(IF(Performance!U121&gt;Performance!U174, AVERAGE(Outcomes!BD17, Outcomes!BD70, Outcomes!BD123), Outcomes!BD17), 0)&amp; CHAR(10) &amp;"("&amp;IF(Performance!U121&gt;Performance!U174, "3yr avg", Performance!$F$1)&amp;")"</f>
        <v>0
(2025)</v>
      </c>
    </row>
    <row r="16" spans="1:1379" ht="34.9" customHeight="1">
      <c r="A16" s="204" t="s">
        <v>68</v>
      </c>
      <c r="B16" s="205"/>
      <c r="C16" s="206">
        <f>Performance!D16</f>
        <v>1955100</v>
      </c>
      <c r="D16" s="207">
        <f>C16/Performance!$C16</f>
        <v>0.25102515876039688</v>
      </c>
      <c r="E16" s="219" t="str">
        <f>ROUND(IF(Performance!D122&gt;Performance!D175, AVERAGE(Outcomes!C18,Outcomes!C71,Outcomes!C124), Outcomes!C18), 0)&amp; CHAR(10) &amp;"("&amp;IF(Performance!D122&gt;Performance!D175, "3yr avg", Performance!$F$1)&amp;")"</f>
        <v>559
(2025)</v>
      </c>
      <c r="F16" s="206">
        <f>Performance!E16</f>
        <v>1404958.3333333335</v>
      </c>
      <c r="G16" s="207">
        <f>F16/Performance!$C16</f>
        <v>0.18038969294498627</v>
      </c>
      <c r="H16" s="227" t="str">
        <f>ROUND(IF(Performance!E122&gt;Performance!E175, AVERAGE(Outcomes!D18, Outcomes!D71, Outcomes!D124), Outcomes!D18), 0)&amp; CHAR(10) &amp;"("&amp;IF(Performance!E122&gt;Performance!E175, "3yr avg", Performance!$F$1)&amp;")"</f>
        <v>292
(3yr avg)</v>
      </c>
      <c r="I16" s="223">
        <f>Performance!E69</f>
        <v>401.41666666666669</v>
      </c>
      <c r="J16" s="206">
        <f>Performance!F16</f>
        <v>0</v>
      </c>
      <c r="K16" s="207">
        <f>J16/Performance!$C16</f>
        <v>0</v>
      </c>
      <c r="L16" s="227" t="str">
        <f>ROUND(IF(Performance!F122&gt;Performance!F175, AVERAGE(Outcomes!H18, Outcomes!H71, Outcomes!H124), Outcomes!H18), 0)&amp; CHAR(10) &amp;"("&amp;IF(Performance!F122&gt;Performance!F175, "3yr avg", Performance!$F$1)&amp;")"</f>
        <v>0
(2025)</v>
      </c>
      <c r="M16" s="223">
        <f>Performance!F69</f>
        <v>0</v>
      </c>
      <c r="N16" s="208">
        <f>Performance!I16</f>
        <v>183350</v>
      </c>
      <c r="O16" s="207">
        <f>N16/Performance!$C16</f>
        <v>2.3541232089774829E-2</v>
      </c>
      <c r="P16" s="227" t="str">
        <f>ROUND(IF(Performance!I122&gt;Performance!I175, AVERAGE(Outcomes!N18, Outcomes!N71, Outcomes!N124), Outcomes!N18), 0)&amp; CHAR(10) &amp;"("&amp;IF(Performance!I122&gt;Performance!I175, "3yr avg", Performance!$F$1)&amp;")"</f>
        <v>136
(2025)</v>
      </c>
      <c r="Q16" s="216">
        <f>Performance!I69</f>
        <v>183.35</v>
      </c>
      <c r="R16" s="208">
        <f>Performance!J16</f>
        <v>493109.375</v>
      </c>
      <c r="S16" s="207">
        <f>R16/Performance!$C16</f>
        <v>6.331280197719559E-2</v>
      </c>
      <c r="T16" s="224" t="str">
        <f>ROUND(IF(Performance!J122&gt;Performance!J175, AVERAGE(Outcomes!R18, Outcomes!R71, Outcomes!R124), Outcomes!R18), 0)&amp; CHAR(10) &amp;"("&amp;IF(Performance!J122&gt;Performance!J175, "3yr avg", Performance!$F$1)&amp;")"</f>
        <v>270
(2025)</v>
      </c>
      <c r="U16" s="216">
        <f>Performance!J69</f>
        <v>394.48750000000001</v>
      </c>
      <c r="V16" s="208">
        <f>Performance!G16</f>
        <v>23666.666666666668</v>
      </c>
      <c r="W16" s="207">
        <f>V16/Performance!$C16</f>
        <v>3.0386828076975057E-3</v>
      </c>
      <c r="X16" s="216" t="str">
        <f>ROUND(Performance!G69, 0)&amp; CHAR(10) &amp;"("&amp;IF(Performance!G122&gt;Performance!G175, "3yr avg", Performance!$F$1)&amp;")"</f>
        <v>24
(3yr avg)</v>
      </c>
      <c r="Y16" s="208">
        <f>Performance!H16</f>
        <v>242791.66666666669</v>
      </c>
      <c r="Z16" s="207">
        <f>Y16/Performance!$C16</f>
        <v>3.1173247747277054E-2</v>
      </c>
      <c r="AA16" s="216" t="str">
        <f>ROUND(Performance!H69, 0)&amp; CHAR(10) &amp;"("&amp;IF(Performance!H122&gt;Performance!H175, "3yr avg", Performance!$F$1)&amp;")"</f>
        <v>194
(3yr avg)</v>
      </c>
      <c r="AB16" s="206">
        <f>Performance!K16</f>
        <v>422143.75000000006</v>
      </c>
      <c r="AC16" s="207">
        <f>AB16/Performance!$C16</f>
        <v>5.4201167133885383E-2</v>
      </c>
      <c r="AD16" s="227" t="str">
        <f>ROUND(IF(Performance!K122&gt;Performance!K175, AVERAGE(Outcomes!V18, Outcomes!V71, Outcomes!V124), Outcomes!V18), 0)&amp; CHAR(10) &amp;"("&amp;IF(Performance!K122&gt;Performance!K175, "3yr avg", Performance!$F$1)&amp;")"</f>
        <v>184
(2025)</v>
      </c>
      <c r="AE16" s="223">
        <f>Performance!K69</f>
        <v>241.22500000000002</v>
      </c>
      <c r="AF16" s="206">
        <f>Performance!L16</f>
        <v>857850</v>
      </c>
      <c r="AG16" s="207">
        <f>AF16/Performance!$C16</f>
        <v>0.11014369210915374</v>
      </c>
      <c r="AH16" s="227" t="str">
        <f>ROUND(IF(Performance!L122&gt;Performance!L175, AVERAGE(Outcomes!Z18, Outcomes!Z71, Outcomes!Z124), Outcomes!Z18), 0)&amp; CHAR(10) &amp;"("&amp;IF(Performance!L122&gt;Performance!L175, "3yr avg", Performance!$F$1)&amp;")"</f>
        <v>164
(3yr avg)</v>
      </c>
      <c r="AI16" s="223">
        <f>Performance!L69</f>
        <v>245.1</v>
      </c>
      <c r="AJ16" s="206">
        <f>Performance!M16</f>
        <v>0</v>
      </c>
      <c r="AK16" s="207">
        <f>AJ16/Performance!$C16</f>
        <v>0</v>
      </c>
      <c r="AL16" s="227" t="str">
        <f>ROUND(IF(Performance!M122&gt;Performance!M175, AVERAGE(Outcomes!AD18, Outcomes!AD71, Outcomes!AD124), Outcomes!AD18), 0)&amp; CHAR(10) &amp;"("&amp;IF(Performance!M122&gt;Performance!M175, "3yr avg", Performance!$F$1)&amp;")"</f>
        <v>0
(2025)</v>
      </c>
      <c r="AM16" s="223">
        <f>Performance!M69</f>
        <v>0</v>
      </c>
      <c r="AN16" s="206">
        <f>Performance!N16</f>
        <v>0</v>
      </c>
      <c r="AO16" s="207">
        <f>AN16/Performance!$C16</f>
        <v>0</v>
      </c>
      <c r="AP16" s="227" t="str">
        <f>ROUND(IF(Performance!N122&gt;Performance!N175, AVERAGE(Outcomes!AH18, Outcomes!AH71, Outcomes!AH124), Outcomes!AH18), 0)&amp; CHAR(10) &amp;"("&amp;IF(Performance!N122&gt;Performance!N175, "3yr avg", Performance!$F$1)&amp;")"</f>
        <v>0
(2025)</v>
      </c>
      <c r="AQ16" s="223">
        <f>Performance!N69</f>
        <v>0</v>
      </c>
      <c r="AR16" s="206">
        <f>Performance!O16</f>
        <v>1358729.1666666665</v>
      </c>
      <c r="AS16" s="207">
        <f>AR16/Performance!$C16</f>
        <v>0.17445409686199259</v>
      </c>
      <c r="AT16" s="227" t="str">
        <f>ROUND(IF(Performance!O122&gt;Performance!O175, AVERAGE(Outcomes!AL18, Outcomes!AL71, Outcomes!AL124), Outcomes!AL18), 0)&amp; CHAR(10) &amp;"("&amp;IF(Performance!O122&gt;Performance!O175, "3yr avg", Performance!$F$1)&amp;")"</f>
        <v>279
(3yr avg)</v>
      </c>
      <c r="AU16" s="223">
        <f>Performance!O69</f>
        <v>388.20833333333331</v>
      </c>
      <c r="AV16" s="206">
        <f>Performance!P16</f>
        <v>839137.5</v>
      </c>
      <c r="AW16" s="207">
        <f>AV16/Performance!$C16</f>
        <v>0.10774109976947602</v>
      </c>
      <c r="AX16" s="227" t="str">
        <f>ROUND(IF(Performance!P122&gt;Performance!P175, AVERAGE(Outcomes!AP18, Outcomes!AP71, Outcomes!AP124), Outcomes!AP18), 0)&amp; CHAR(10) &amp;"("&amp;IF(Performance!P122&gt;Performance!P175, "3yr avg", Performance!$F$1)&amp;")"</f>
        <v>119
(3yr avg)</v>
      </c>
      <c r="AY16" s="223">
        <f>Performance!P69</f>
        <v>186.47499999999999</v>
      </c>
      <c r="AZ16" s="206">
        <f>Performance!Q16</f>
        <v>0</v>
      </c>
      <c r="BA16" s="207">
        <f>AZ16/Performance!$C16</f>
        <v>0</v>
      </c>
      <c r="BB16" s="227" t="str">
        <f>ROUND(IF(Performance!Q122&gt;Performance!Q175, AVERAGE(Outcomes!AT18, Outcomes!AT71, Outcomes!AT124), Outcomes!AT18), 0)&amp; CHAR(10) &amp;"("&amp;IF(Performance!Q122&gt;Performance!Q175, "3yr avg", Performance!$F$1)&amp;")"</f>
        <v>0
(2025)</v>
      </c>
      <c r="BC16" s="223">
        <f>Performance!Q69</f>
        <v>0</v>
      </c>
      <c r="BD16" s="206">
        <f>Performance!R16</f>
        <v>0</v>
      </c>
      <c r="BE16" s="207">
        <f>BD16/Performance!$C16</f>
        <v>0</v>
      </c>
      <c r="BF16" s="227" t="str">
        <f>ROUND(IF(Performance!R122&gt;Performance!R175, AVERAGE(Outcomes!AX18, Outcomes!AX71, Outcomes!AX124), Outcomes!AX18), 0)&amp; CHAR(10) &amp;"("&amp;IF(Performance!R122&gt;Performance!R175, "3yr avg", Performance!$F$1)&amp;")"</f>
        <v>0
(2025)</v>
      </c>
      <c r="BG16" s="223">
        <f>Performance!R69</f>
        <v>0</v>
      </c>
      <c r="BH16" s="206">
        <f>Performance!S16</f>
        <v>1034.2333333333333</v>
      </c>
      <c r="BI16" s="207">
        <f>BH16/Performance!$C16</f>
        <v>1.3279043869638099E-4</v>
      </c>
      <c r="BJ16" s="227" t="str">
        <f>ROUND(IF(Performance!S122&gt;Performance!S175, AVERAGE(Outcomes!BB18, Outcomes!BB71, Outcomes!BB124), Outcomes!BB18), 0)&amp; CHAR(10) &amp;"("&amp;IF(Performance!S122&gt;Performance!S175, "3yr avg", Performance!$F$1)&amp;")"</f>
        <v>2
(3yr avg)</v>
      </c>
      <c r="BK16" s="206">
        <f>Performance!T16</f>
        <v>6591.666666666667</v>
      </c>
      <c r="BL16" s="207">
        <f>BK16/Performance!$C16</f>
        <v>8.4633735946786168E-4</v>
      </c>
      <c r="BM16" s="227" t="str">
        <f>ROUND(IF(Performance!T122&gt;Performance!T175, AVERAGE(Outcomes!BC18, Outcomes!BC71, Outcomes!BC124), Outcomes!BC18), 0)&amp; CHAR(10) &amp;"("&amp;IF(Performance!T122&gt;Performance!T175, "3yr avg", Performance!$F$1)&amp;")"</f>
        <v>8
(3yr avg)</v>
      </c>
      <c r="BN16" s="206">
        <f>Performance!U16</f>
        <v>0</v>
      </c>
      <c r="BO16" s="207">
        <f>BN16/Performance!$C16</f>
        <v>0</v>
      </c>
      <c r="BP16" s="227" t="str">
        <f>ROUND(IF(Performance!U122&gt;Performance!U175, AVERAGE(Outcomes!BD18, Outcomes!BD71, Outcomes!BD124), Outcomes!BD18), 0)&amp; CHAR(10) &amp;"("&amp;IF(Performance!U122&gt;Performance!U175, "3yr avg", Performance!$F$1)&amp;")"</f>
        <v>0
(2025)</v>
      </c>
    </row>
    <row r="17" spans="1:68" ht="34.9" customHeight="1">
      <c r="A17" s="210" t="s">
        <v>70</v>
      </c>
      <c r="B17" s="205"/>
      <c r="C17" s="211">
        <f>Performance!D17</f>
        <v>1694000</v>
      </c>
      <c r="D17" s="212">
        <f>C17/Performance!$C17</f>
        <v>0.20763574104856866</v>
      </c>
      <c r="E17" s="225" t="str">
        <f>ROUND(IF(Performance!D123&gt;Performance!D176, AVERAGE(Outcomes!C19,Outcomes!C72,Outcomes!C125), Outcomes!C19), 0)&amp; CHAR(10) &amp;"("&amp;IF(Performance!D123&gt;Performance!D176, "3yr avg", Performance!$F$1)&amp;")"</f>
        <v>484
(2025)</v>
      </c>
      <c r="F17" s="211">
        <f>Performance!E17</f>
        <v>1391862.5</v>
      </c>
      <c r="G17" s="212">
        <f>F17/Performance!$C17</f>
        <v>0.17060236223448252</v>
      </c>
      <c r="H17" s="226" t="str">
        <f>ROUND(IF(Performance!E123&gt;Performance!E176, AVERAGE(Outcomes!D19, Outcomes!D72, Outcomes!D125), Outcomes!D19), 0)&amp; CHAR(10) &amp;"("&amp;IF(Performance!E123&gt;Performance!E176, "3yr avg", Performance!$F$1)&amp;")"</f>
        <v>303
(2025)</v>
      </c>
      <c r="I17" s="229">
        <f>Performance!E70</f>
        <v>397.67500000000001</v>
      </c>
      <c r="J17" s="211">
        <f>Performance!F17</f>
        <v>0</v>
      </c>
      <c r="K17" s="212">
        <f>J17/Performance!$C17</f>
        <v>0</v>
      </c>
      <c r="L17" s="226" t="str">
        <f>ROUND(IF(Performance!F123&gt;Performance!F176, AVERAGE(Outcomes!H19, Outcomes!H72, Outcomes!H125), Outcomes!H19), 0)&amp; CHAR(10) &amp;"("&amp;IF(Performance!F123&gt;Performance!F176, "3yr avg", Performance!$F$1)&amp;")"</f>
        <v>0
(2025)</v>
      </c>
      <c r="M17" s="229">
        <f>Performance!F70</f>
        <v>0</v>
      </c>
      <c r="N17" s="213">
        <f>Performance!I17</f>
        <v>0</v>
      </c>
      <c r="O17" s="212">
        <f>N17/Performance!$C17</f>
        <v>0</v>
      </c>
      <c r="P17" s="226" t="str">
        <f>ROUND(IF(Performance!I123&gt;Performance!I176, AVERAGE(Outcomes!N19, Outcomes!N72, Outcomes!N125), Outcomes!N19), 0)&amp; CHAR(10) &amp;"("&amp;IF(Performance!I123&gt;Performance!I176, "3yr avg", Performance!$F$1)&amp;")"</f>
        <v>0
(2025)</v>
      </c>
      <c r="Q17" s="228">
        <f>Performance!I70</f>
        <v>0</v>
      </c>
      <c r="R17" s="213">
        <f>Performance!J17</f>
        <v>16843.75</v>
      </c>
      <c r="S17" s="212">
        <f>R17/Performance!$C17</f>
        <v>2.064559925198836E-3</v>
      </c>
      <c r="T17" s="226" t="str">
        <f>ROUND(IF(Performance!J123&gt;Performance!J176, AVERAGE(Outcomes!R19, Outcomes!R72, Outcomes!R125), Outcomes!R19), 0)&amp; CHAR(10) &amp;"("&amp;IF(Performance!J123&gt;Performance!J176, "3yr avg", Performance!$F$1)&amp;")"</f>
        <v>10
(2025)</v>
      </c>
      <c r="U17" s="228">
        <f>Performance!J70</f>
        <v>13.475</v>
      </c>
      <c r="V17" s="213">
        <f>Performance!G17</f>
        <v>107350</v>
      </c>
      <c r="W17" s="212">
        <f>V17/Performance!$C17</f>
        <v>1.3158026447204161E-2</v>
      </c>
      <c r="X17" s="228" t="str">
        <f>ROUND(Performance!G70, 0)&amp; CHAR(10) &amp;"("&amp;IF(Performance!G123&gt;Performance!G176, "3yr avg", Performance!$F$1)&amp;")"</f>
        <v>107
(2025)</v>
      </c>
      <c r="Y17" s="213">
        <f>Performance!H17</f>
        <v>133375</v>
      </c>
      <c r="Z17" s="212">
        <f>Y17/Performance!$C17</f>
        <v>1.6347943897492827E-2</v>
      </c>
      <c r="AA17" s="228" t="str">
        <f>ROUND(Performance!H70, 0)&amp; CHAR(10) &amp;"("&amp;IF(Performance!H123&gt;Performance!H176, "3yr avg", Performance!$F$1)&amp;")"</f>
        <v>107
(2025)</v>
      </c>
      <c r="AB17" s="211">
        <f>Performance!K17</f>
        <v>235272.91666666666</v>
      </c>
      <c r="AC17" s="212">
        <f>AB17/Performance!$C17</f>
        <v>2.8837701535266515E-2</v>
      </c>
      <c r="AD17" s="226" t="str">
        <f>ROUND(IF(Performance!K123&gt;Performance!K176, AVERAGE(Outcomes!V19, Outcomes!V72, Outcomes!V125), Outcomes!V19), 0)&amp; CHAR(10) &amp;"("&amp;IF(Performance!K123&gt;Performance!K176, "3yr avg", Performance!$F$1)&amp;")"</f>
        <v>92
(3yr avg)</v>
      </c>
      <c r="AE17" s="229">
        <f>Performance!K70</f>
        <v>134.44166666666666</v>
      </c>
      <c r="AF17" s="211">
        <f>Performance!L17</f>
        <v>1231912.4999999998</v>
      </c>
      <c r="AG17" s="212">
        <f>AF17/Performance!$C17</f>
        <v>0.15099708668506187</v>
      </c>
      <c r="AH17" s="226" t="str">
        <f>ROUND(IF(Performance!L123&gt;Performance!L176, AVERAGE(Outcomes!Z19, Outcomes!Z72, Outcomes!Z125), Outcomes!Z19), 0)&amp; CHAR(10) &amp;"("&amp;IF(Performance!L123&gt;Performance!L176, "3yr avg", Performance!$F$1)&amp;")"</f>
        <v>236
(2025)</v>
      </c>
      <c r="AI17" s="229">
        <f>Performance!L70</f>
        <v>351.97499999999997</v>
      </c>
      <c r="AJ17" s="211">
        <f>Performance!M17</f>
        <v>0</v>
      </c>
      <c r="AK17" s="212">
        <f>AJ17/Performance!$C17</f>
        <v>0</v>
      </c>
      <c r="AL17" s="226" t="str">
        <f>ROUND(IF(Performance!M123&gt;Performance!M176, AVERAGE(Outcomes!AD19, Outcomes!AD72, Outcomes!AD125), Outcomes!AD19), 0)&amp; CHAR(10) &amp;"("&amp;IF(Performance!M123&gt;Performance!M176, "3yr avg", Performance!$F$1)&amp;")"</f>
        <v>0
(2025)</v>
      </c>
      <c r="AM17" s="229">
        <f>Performance!M70</f>
        <v>0</v>
      </c>
      <c r="AN17" s="211">
        <f>Performance!N17</f>
        <v>0</v>
      </c>
      <c r="AO17" s="212">
        <f>AN17/Performance!$C17</f>
        <v>0</v>
      </c>
      <c r="AP17" s="226" t="str">
        <f>ROUND(IF(Performance!N123&gt;Performance!N176, AVERAGE(Outcomes!AH19, Outcomes!AH72, Outcomes!AH125), Outcomes!AH19), 0)&amp; CHAR(10) &amp;"("&amp;IF(Performance!N123&gt;Performance!N176, "3yr avg", Performance!$F$1)&amp;")"</f>
        <v>0
(2025)</v>
      </c>
      <c r="AQ17" s="229">
        <f>Performance!N70</f>
        <v>0</v>
      </c>
      <c r="AR17" s="211">
        <f>Performance!O17</f>
        <v>2180368.75</v>
      </c>
      <c r="AS17" s="212">
        <f>AR17/Performance!$C17</f>
        <v>0.26725057920034911</v>
      </c>
      <c r="AT17" s="226" t="str">
        <f>ROUND(IF(Performance!O123&gt;Performance!O176, AVERAGE(Outcomes!AL19, Outcomes!AL72, Outcomes!AL125), Outcomes!AL19), 0)&amp; CHAR(10) &amp;"("&amp;IF(Performance!O123&gt;Performance!O176, "3yr avg", Performance!$F$1)&amp;")"</f>
        <v>473
(2025)</v>
      </c>
      <c r="AU17" s="229">
        <f>Performance!O70</f>
        <v>622.96249999999998</v>
      </c>
      <c r="AV17" s="211">
        <f>Performance!P17</f>
        <v>954393.74999999988</v>
      </c>
      <c r="AW17" s="212">
        <f>AV17/Performance!$C17</f>
        <v>0.11698125946480069</v>
      </c>
      <c r="AX17" s="226" t="str">
        <f>ROUND(IF(Performance!P123&gt;Performance!P176, AVERAGE(Outcomes!AP19, Outcomes!AP72, Outcomes!AP125), Outcomes!AP19), 0)&amp; CHAR(10) &amp;"("&amp;IF(Performance!P123&gt;Performance!P176, "3yr avg", Performance!$F$1)&amp;")"</f>
        <v>143
(2025)</v>
      </c>
      <c r="AY17" s="229">
        <f>Performance!P70</f>
        <v>212.08749999999998</v>
      </c>
      <c r="AZ17" s="211">
        <f>Performance!Q17</f>
        <v>0</v>
      </c>
      <c r="BA17" s="212">
        <f>AZ17/Performance!$C17</f>
        <v>0</v>
      </c>
      <c r="BB17" s="226" t="str">
        <f>ROUND(IF(Performance!Q123&gt;Performance!Q176, AVERAGE(Outcomes!AT19, Outcomes!AT72, Outcomes!AT125), Outcomes!AT19), 0)&amp; CHAR(10) &amp;"("&amp;IF(Performance!Q123&gt;Performance!Q176, "3yr avg", Performance!$F$1)&amp;")"</f>
        <v>0
(2025)</v>
      </c>
      <c r="BC17" s="229">
        <f>Performance!Q70</f>
        <v>0</v>
      </c>
      <c r="BD17" s="211">
        <f>Performance!R17</f>
        <v>128700</v>
      </c>
      <c r="BE17" s="212">
        <f>BD17/Performance!$C17</f>
        <v>1.5774923183560087E-2</v>
      </c>
      <c r="BF17" s="226" t="str">
        <f>ROUND(IF(Performance!R123&gt;Performance!R176, AVERAGE(Outcomes!AX19, Outcomes!AX72, Outcomes!AX125), Outcomes!AX19), 0)&amp; CHAR(10) &amp;"("&amp;IF(Performance!R123&gt;Performance!R176, "3yr avg", Performance!$F$1)&amp;")"</f>
        <v>19
(2025)</v>
      </c>
      <c r="BG17" s="229">
        <f>Performance!R70</f>
        <v>28.6</v>
      </c>
      <c r="BH17" s="211">
        <f>Performance!S17</f>
        <v>11289.166666666666</v>
      </c>
      <c r="BI17" s="212">
        <f>BH17/Performance!$C17</f>
        <v>1.383727560008343E-3</v>
      </c>
      <c r="BJ17" s="226" t="str">
        <f>ROUND(IF(Performance!S123&gt;Performance!S176, AVERAGE(Outcomes!BB19, Outcomes!BB72, Outcomes!BB125), Outcomes!BB19), 0)&amp; CHAR(10) &amp;"("&amp;IF(Performance!S123&gt;Performance!S176, "3yr avg", Performance!$F$1)&amp;")"</f>
        <v>26
(3yr avg)</v>
      </c>
      <c r="BK17" s="211">
        <f>Performance!T17</f>
        <v>73150</v>
      </c>
      <c r="BL17" s="212">
        <f>BK17/Performance!$C17</f>
        <v>8.966088818006375E-3</v>
      </c>
      <c r="BM17" s="226" t="str">
        <f>ROUND(IF(Performance!T123&gt;Performance!T176, AVERAGE(Outcomes!BC19, Outcomes!BC72, Outcomes!BC125), Outcomes!BC19), 0)&amp; CHAR(10) &amp;"("&amp;IF(Performance!T123&gt;Performance!T176, "3yr avg", Performance!$F$1)&amp;")"</f>
        <v>84
(2025)</v>
      </c>
      <c r="BN17" s="211">
        <f>Performance!U17</f>
        <v>0</v>
      </c>
      <c r="BO17" s="212">
        <f>BN17/Performance!$C17</f>
        <v>0</v>
      </c>
      <c r="BP17" s="226" t="str">
        <f>ROUND(IF(Performance!U123&gt;Performance!U176, AVERAGE(Outcomes!BD19, Outcomes!BD72, Outcomes!BD125), Outcomes!BD19), 0)&amp; CHAR(10) &amp;"("&amp;IF(Performance!U123&gt;Performance!U176, "3yr avg", Performance!$F$1)&amp;")"</f>
        <v>0
(2025)</v>
      </c>
    </row>
    <row r="18" spans="1:68" ht="34.9" customHeight="1">
      <c r="A18" s="204" t="s">
        <v>72</v>
      </c>
      <c r="B18" s="205"/>
      <c r="C18" s="206">
        <f>Performance!D18</f>
        <v>10759000</v>
      </c>
      <c r="D18" s="207">
        <f>C18/Performance!$C18</f>
        <v>0.17570409840288517</v>
      </c>
      <c r="E18" s="219" t="str">
        <f>ROUND(IF(Performance!D124&gt;Performance!D177, AVERAGE(Outcomes!C20,Outcomes!C73,Outcomes!C126), Outcomes!C20), 0)&amp; CHAR(10) &amp;"("&amp;IF(Performance!D124&gt;Performance!D177, "3yr avg", Performance!$F$1)&amp;")"</f>
        <v>3074
(2025)</v>
      </c>
      <c r="F18" s="206">
        <f>Performance!E18</f>
        <v>14328154.166666666</v>
      </c>
      <c r="G18" s="207">
        <f>F18/Performance!$C18</f>
        <v>0.23399158003826648</v>
      </c>
      <c r="H18" s="227" t="str">
        <f>ROUND(IF(Performance!E124&gt;Performance!E177, AVERAGE(Outcomes!D20, Outcomes!D73, Outcomes!D126), Outcomes!D20), 0)&amp; CHAR(10) &amp;"("&amp;IF(Performance!E124&gt;Performance!E177, "3yr avg", Performance!$F$1)&amp;")"</f>
        <v>3337
(3yr avg)</v>
      </c>
      <c r="I18" s="223">
        <f>Performance!E71</f>
        <v>4093.7583333333332</v>
      </c>
      <c r="J18" s="206">
        <f>Performance!F18</f>
        <v>3500</v>
      </c>
      <c r="K18" s="207">
        <f>J18/Performance!$C18</f>
        <v>5.7158132206533885E-5</v>
      </c>
      <c r="L18" s="227" t="str">
        <f>ROUND(IF(Performance!F124&gt;Performance!F177, AVERAGE(Outcomes!H20, Outcomes!H73, Outcomes!H126), Outcomes!H20), 0)&amp; CHAR(10) &amp;"("&amp;IF(Performance!F124&gt;Performance!F177, "3yr avg", Performance!$F$1)&amp;")"</f>
        <v>1
(2025)</v>
      </c>
      <c r="M18" s="223">
        <f>Performance!F71</f>
        <v>1</v>
      </c>
      <c r="N18" s="208">
        <f>Performance!I18</f>
        <v>685112.5</v>
      </c>
      <c r="O18" s="207">
        <f>N18/Performance!$C18</f>
        <v>1.1188500243242557E-2</v>
      </c>
      <c r="P18" s="227" t="str">
        <f>ROUND(IF(Performance!I124&gt;Performance!I177, AVERAGE(Outcomes!N20, Outcomes!N73, Outcomes!N126), Outcomes!N20), 0)&amp; CHAR(10) &amp;"("&amp;IF(Performance!I124&gt;Performance!I177, "3yr avg", Performance!$F$1)&amp;")"</f>
        <v>526
(2025)</v>
      </c>
      <c r="Q18" s="216">
        <f>Performance!I71</f>
        <v>685.11249999999995</v>
      </c>
      <c r="R18" s="208">
        <f>Performance!J18</f>
        <v>1321875</v>
      </c>
      <c r="S18" s="207">
        <f>R18/Performance!$C18</f>
        <v>2.1587401717289137E-2</v>
      </c>
      <c r="T18" s="224" t="str">
        <f>ROUND(IF(Performance!J124&gt;Performance!J177, AVERAGE(Outcomes!R20, Outcomes!R73, Outcomes!R126), Outcomes!R20), 0)&amp; CHAR(10) &amp;"("&amp;IF(Performance!J124&gt;Performance!J177, "3yr avg", Performance!$F$1)&amp;")"</f>
        <v>820
(2025)</v>
      </c>
      <c r="U18" s="216">
        <f>Performance!J71</f>
        <v>1057.5</v>
      </c>
      <c r="V18" s="208">
        <f>Performance!G18</f>
        <v>0</v>
      </c>
      <c r="W18" s="207">
        <f>V18/Performance!$C18</f>
        <v>0</v>
      </c>
      <c r="X18" s="216" t="str">
        <f>ROUND(Performance!G71, 0)&amp; CHAR(10) &amp;"("&amp;IF(Performance!G124&gt;Performance!G177, "3yr avg", Performance!$F$1)&amp;")"</f>
        <v>0
(2025)</v>
      </c>
      <c r="Y18" s="208">
        <f>Performance!H18</f>
        <v>29687.5</v>
      </c>
      <c r="Z18" s="207">
        <f>Y18/Performance!$C18</f>
        <v>4.8482344282327848E-4</v>
      </c>
      <c r="AA18" s="216" t="str">
        <f>ROUND(Performance!H71, 0)&amp; CHAR(10) &amp;"("&amp;IF(Performance!H124&gt;Performance!H177, "3yr avg", Performance!$F$1)&amp;")"</f>
        <v>24
(2025)</v>
      </c>
      <c r="AB18" s="206">
        <f>Performance!K18</f>
        <v>3929756.2499999995</v>
      </c>
      <c r="AC18" s="207">
        <f>AB18/Performance!$C18</f>
        <v>6.4176436364843659E-2</v>
      </c>
      <c r="AD18" s="227" t="str">
        <f>ROUND(IF(Performance!K124&gt;Performance!K177, AVERAGE(Outcomes!V20, Outcomes!V73, Outcomes!V126), Outcomes!V20), 0)&amp; CHAR(10) &amp;"("&amp;IF(Performance!K124&gt;Performance!K177, "3yr avg", Performance!$F$1)&amp;")"</f>
        <v>1685
(2025)</v>
      </c>
      <c r="AE18" s="223">
        <f>Performance!K71</f>
        <v>2245.5749999999998</v>
      </c>
      <c r="AF18" s="206">
        <f>Performance!L18</f>
        <v>7647543.7499999991</v>
      </c>
      <c r="AG18" s="207">
        <f>AF18/Performance!$C18</f>
        <v>0.12489123334792911</v>
      </c>
      <c r="AH18" s="227" t="str">
        <f>ROUND(IF(Performance!L124&gt;Performance!L177, AVERAGE(Outcomes!Z20, Outcomes!Z73, Outcomes!Z126), Outcomes!Z20), 0)&amp; CHAR(10) &amp;"("&amp;IF(Performance!L124&gt;Performance!L177, "3yr avg", Performance!$F$1)&amp;")"</f>
        <v>1559
(2025)</v>
      </c>
      <c r="AI18" s="223">
        <f>Performance!L71</f>
        <v>2185.0124999999998</v>
      </c>
      <c r="AJ18" s="206">
        <f>Performance!M18</f>
        <v>0</v>
      </c>
      <c r="AK18" s="207">
        <f>AJ18/Performance!$C18</f>
        <v>0</v>
      </c>
      <c r="AL18" s="227" t="str">
        <f>ROUND(IF(Performance!M124&gt;Performance!M177, AVERAGE(Outcomes!AD20, Outcomes!AD73, Outcomes!AD126), Outcomes!AD20), 0)&amp; CHAR(10) &amp;"("&amp;IF(Performance!M124&gt;Performance!M177, "3yr avg", Performance!$F$1)&amp;")"</f>
        <v>0
(2025)</v>
      </c>
      <c r="AM18" s="223">
        <f>Performance!M71</f>
        <v>0</v>
      </c>
      <c r="AN18" s="206">
        <f>Performance!N18</f>
        <v>64793.750000000007</v>
      </c>
      <c r="AO18" s="207">
        <f>AN18/Performance!$C18</f>
        <v>1.0581399224734588E-3</v>
      </c>
      <c r="AP18" s="227" t="str">
        <f>ROUND(IF(Performance!N124&gt;Performance!N177, AVERAGE(Outcomes!AH20, Outcomes!AH73, Outcomes!AH126), Outcomes!AH20), 0)&amp; CHAR(10) &amp;"("&amp;IF(Performance!N124&gt;Performance!N177, "3yr avg", Performance!$F$1)&amp;")"</f>
        <v>12
(2025)</v>
      </c>
      <c r="AQ18" s="223">
        <f>Performance!N71</f>
        <v>18.512500000000003</v>
      </c>
      <c r="AR18" s="206">
        <f>Performance!O18</f>
        <v>15827568.749999998</v>
      </c>
      <c r="AS18" s="207">
        <f>AR18/Performance!$C18</f>
        <v>0.25847836203442975</v>
      </c>
      <c r="AT18" s="227" t="str">
        <f>ROUND(IF(Performance!O124&gt;Performance!O177, AVERAGE(Outcomes!AL20, Outcomes!AL73, Outcomes!AL126), Outcomes!AL20), 0)&amp; CHAR(10) &amp;"("&amp;IF(Performance!O124&gt;Performance!O177, "3yr avg", Performance!$F$1)&amp;")"</f>
        <v>3582
(2025)</v>
      </c>
      <c r="AU18" s="223">
        <f>Performance!O71</f>
        <v>4522.1624999999995</v>
      </c>
      <c r="AV18" s="206">
        <f>Performance!P18</f>
        <v>4970662.4999999991</v>
      </c>
      <c r="AW18" s="207">
        <f>AV18/Performance!$C18</f>
        <v>8.1175366951160052E-2</v>
      </c>
      <c r="AX18" s="227" t="str">
        <f>ROUND(IF(Performance!P124&gt;Performance!P177, AVERAGE(Outcomes!AP20, Outcomes!AP73, Outcomes!AP126), Outcomes!AP20), 0)&amp; CHAR(10) &amp;"("&amp;IF(Performance!P124&gt;Performance!P177, "3yr avg", Performance!$F$1)&amp;")"</f>
        <v>812
(3yr avg)</v>
      </c>
      <c r="AY18" s="223">
        <f>Performance!P71</f>
        <v>1104.5916666666665</v>
      </c>
      <c r="AZ18" s="206">
        <f>Performance!Q18</f>
        <v>44887.5</v>
      </c>
      <c r="BA18" s="207">
        <f>AZ18/Performance!$C18</f>
        <v>7.3305304554879705E-4</v>
      </c>
      <c r="BB18" s="227" t="str">
        <f>ROUND(IF(Performance!Q124&gt;Performance!Q177, AVERAGE(Outcomes!AT20, Outcomes!AT73, Outcomes!AT126), Outcomes!AT20), 0)&amp; CHAR(10) &amp;"("&amp;IF(Performance!Q124&gt;Performance!Q177, "3yr avg", Performance!$F$1)&amp;")"</f>
        <v>10
(2025)</v>
      </c>
      <c r="BC18" s="223">
        <f>Performance!Q71</f>
        <v>12.824999999999999</v>
      </c>
      <c r="BD18" s="206">
        <f>Performance!R18</f>
        <v>1205943.75</v>
      </c>
      <c r="BE18" s="207">
        <f>BD18/Performance!$C18</f>
        <v>1.9694140656040929E-2</v>
      </c>
      <c r="BF18" s="227" t="str">
        <f>ROUND(IF(Performance!R124&gt;Performance!R177, AVERAGE(Outcomes!AX20, Outcomes!AX73, Outcomes!AX126), Outcomes!AX20), 0)&amp; CHAR(10) &amp;"("&amp;IF(Performance!R124&gt;Performance!R177, "3yr avg", Performance!$F$1)&amp;")"</f>
        <v>204
(2025)</v>
      </c>
      <c r="BG18" s="223">
        <f>Performance!R71</f>
        <v>267.98750000000001</v>
      </c>
      <c r="BH18" s="206">
        <f>Performance!S18</f>
        <v>36271</v>
      </c>
      <c r="BI18" s="207">
        <f>BH18/Performance!$C18</f>
        <v>5.9233788950376878E-4</v>
      </c>
      <c r="BJ18" s="227" t="str">
        <f>ROUND(IF(Performance!S124&gt;Performance!S177, AVERAGE(Outcomes!BB20, Outcomes!BB73, Outcomes!BB126), Outcomes!BB20), 0)&amp; CHAR(10) &amp;"("&amp;IF(Performance!S124&gt;Performance!S177, "3yr avg", Performance!$F$1)&amp;")"</f>
        <v>83
(2025)</v>
      </c>
      <c r="BK18" s="206">
        <f>Performance!T18</f>
        <v>378875</v>
      </c>
      <c r="BL18" s="207">
        <f>BK18/Performance!$C18</f>
        <v>6.187367811357293E-3</v>
      </c>
      <c r="BM18" s="227" t="str">
        <f>ROUND(IF(Performance!T124&gt;Performance!T177, AVERAGE(Outcomes!BC20, Outcomes!BC73, Outcomes!BC126), Outcomes!BC20), 0)&amp; CHAR(10) &amp;"("&amp;IF(Performance!T124&gt;Performance!T177, "3yr avg", Performance!$F$1)&amp;")"</f>
        <v>433
(2025)</v>
      </c>
      <c r="BN18" s="206">
        <f>Performance!U18</f>
        <v>0</v>
      </c>
      <c r="BO18" s="207">
        <f>BN18/Performance!$C18</f>
        <v>0</v>
      </c>
      <c r="BP18" s="227" t="str">
        <f>ROUND(IF(Performance!U124&gt;Performance!U177, AVERAGE(Outcomes!BD20, Outcomes!BD73, Outcomes!BD126), Outcomes!BD20), 0)&amp; CHAR(10) &amp;"("&amp;IF(Performance!U124&gt;Performance!U177, "3yr avg", Performance!$F$1)&amp;")"</f>
        <v>0
(2025)</v>
      </c>
    </row>
    <row r="19" spans="1:68" ht="34.9" customHeight="1">
      <c r="A19" s="210" t="s">
        <v>74</v>
      </c>
      <c r="B19" s="205"/>
      <c r="C19" s="211">
        <f>Performance!D19</f>
        <v>16206050</v>
      </c>
      <c r="D19" s="212">
        <f>C19/Performance!$C19</f>
        <v>0.15179865051125679</v>
      </c>
      <c r="E19" s="225" t="str">
        <f>ROUND(IF(Performance!D125&gt;Performance!D178, AVERAGE(Outcomes!C21,Outcomes!C74,Outcomes!C127), Outcomes!C21), 0)&amp; CHAR(10) &amp;"("&amp;IF(Performance!D125&gt;Performance!D178, "3yr avg", Performance!$F$1)&amp;")"</f>
        <v>4630
(2025)</v>
      </c>
      <c r="F19" s="211">
        <f>Performance!E19</f>
        <v>23704887.5</v>
      </c>
      <c r="G19" s="212">
        <f>F19/Performance!$C19</f>
        <v>0.22203867895145082</v>
      </c>
      <c r="H19" s="226" t="str">
        <f>ROUND(IF(Performance!E125&gt;Performance!E178, AVERAGE(Outcomes!D21, Outcomes!D74, Outcomes!D127), Outcomes!D21), 0)&amp; CHAR(10) &amp;"("&amp;IF(Performance!E125&gt;Performance!E178, "3yr avg", Performance!$F$1)&amp;")"</f>
        <v>5126
(2025)</v>
      </c>
      <c r="I19" s="229">
        <f>Performance!E72</f>
        <v>6772.8249999999998</v>
      </c>
      <c r="J19" s="211">
        <f>Performance!F19</f>
        <v>5687.5</v>
      </c>
      <c r="K19" s="212">
        <f>J19/Performance!$C19</f>
        <v>5.3273612310388587E-5</v>
      </c>
      <c r="L19" s="226" t="str">
        <f>ROUND(IF(Performance!F125&gt;Performance!F178, AVERAGE(Outcomes!H21, Outcomes!H74, Outcomes!H127), Outcomes!H21), 0)&amp; CHAR(10) &amp;"("&amp;IF(Performance!F125&gt;Performance!F178, "3yr avg", Performance!$F$1)&amp;")"</f>
        <v>1
(2025)</v>
      </c>
      <c r="M19" s="229">
        <f>Performance!F72</f>
        <v>1.625</v>
      </c>
      <c r="N19" s="213">
        <f>Performance!I19</f>
        <v>237262.5</v>
      </c>
      <c r="O19" s="212">
        <f>N19/Performance!$C19</f>
        <v>2.2223877698098588E-3</v>
      </c>
      <c r="P19" s="226" t="str">
        <f>ROUND(IF(Performance!I125&gt;Performance!I178, AVERAGE(Outcomes!N21, Outcomes!N74, Outcomes!N127), Outcomes!N21), 0)&amp; CHAR(10) &amp;"("&amp;IF(Performance!I125&gt;Performance!I178, "3yr avg", Performance!$F$1)&amp;")"</f>
        <v>172
(2025)</v>
      </c>
      <c r="Q19" s="228">
        <f>Performance!I72</f>
        <v>237.26249999999999</v>
      </c>
      <c r="R19" s="213">
        <f>Performance!J19</f>
        <v>1439843.75</v>
      </c>
      <c r="S19" s="212">
        <f>R19/Performance!$C19</f>
        <v>1.3486712567039309E-2</v>
      </c>
      <c r="T19" s="226" t="str">
        <f>ROUND(IF(Performance!J125&gt;Performance!J178, AVERAGE(Outcomes!R21, Outcomes!R74, Outcomes!R127), Outcomes!R21), 0)&amp; CHAR(10) &amp;"("&amp;IF(Performance!J125&gt;Performance!J178, "3yr avg", Performance!$F$1)&amp;")"</f>
        <v>797
(2025)</v>
      </c>
      <c r="U19" s="228">
        <f>Performance!J72</f>
        <v>1151.875</v>
      </c>
      <c r="V19" s="213">
        <f>Performance!G19</f>
        <v>368599.99999999994</v>
      </c>
      <c r="W19" s="212">
        <f>V19/Performance!$C19</f>
        <v>3.4525984171620626E-3</v>
      </c>
      <c r="X19" s="228" t="str">
        <f>ROUND(Performance!G72, 0)&amp; CHAR(10) &amp;"("&amp;IF(Performance!G125&gt;Performance!G178, "3yr avg", Performance!$F$1)&amp;")"</f>
        <v>369
(2025)</v>
      </c>
      <c r="Y19" s="213">
        <f>Performance!H19</f>
        <v>1211250</v>
      </c>
      <c r="Z19" s="212">
        <f>Y19/Performance!$C19</f>
        <v>1.134552314917946E-2</v>
      </c>
      <c r="AA19" s="228" t="str">
        <f>ROUND(Performance!H72, 0)&amp; CHAR(10) &amp;"("&amp;IF(Performance!H125&gt;Performance!H178, "3yr avg", Performance!$F$1)&amp;")"</f>
        <v>969
(2025)</v>
      </c>
      <c r="AB19" s="211">
        <f>Performance!K19</f>
        <v>5478593.75</v>
      </c>
      <c r="AC19" s="212">
        <f>AB19/Performance!$C19</f>
        <v>5.1316831550526236E-2</v>
      </c>
      <c r="AD19" s="226" t="str">
        <f>ROUND(IF(Performance!K125&gt;Performance!K178, AVERAGE(Outcomes!V21, Outcomes!V74, Outcomes!V127), Outcomes!V21), 0)&amp; CHAR(10) &amp;"("&amp;IF(Performance!K125&gt;Performance!K178, "3yr avg", Performance!$F$1)&amp;")"</f>
        <v>2188
(2025)</v>
      </c>
      <c r="AE19" s="229">
        <f>Performance!K72</f>
        <v>3130.625</v>
      </c>
      <c r="AF19" s="211">
        <f>Performance!L19</f>
        <v>13680887.500000002</v>
      </c>
      <c r="AG19" s="212">
        <f>AF19/Performance!$C19</f>
        <v>0.12814598623947981</v>
      </c>
      <c r="AH19" s="226" t="str">
        <f>ROUND(IF(Performance!L125&gt;Performance!L178, AVERAGE(Outcomes!Z21, Outcomes!Z74, Outcomes!Z127), Outcomes!Z21), 0)&amp; CHAR(10) &amp;"("&amp;IF(Performance!L125&gt;Performance!L178, "3yr avg", Performance!$F$1)&amp;")"</f>
        <v>2709
(3yr avg)</v>
      </c>
      <c r="AI19" s="229">
        <f>Performance!L72</f>
        <v>3908.8250000000003</v>
      </c>
      <c r="AJ19" s="211">
        <f>Performance!M19</f>
        <v>2625</v>
      </c>
      <c r="AK19" s="212">
        <f>AJ19/Performance!$C19</f>
        <v>2.4587821066333196E-5</v>
      </c>
      <c r="AL19" s="226" t="str">
        <f>ROUND(IF(Performance!M125&gt;Performance!M178, AVERAGE(Outcomes!AD21, Outcomes!AD74, Outcomes!AD127), Outcomes!AD21), 0)&amp; CHAR(10) &amp;"("&amp;IF(Performance!M125&gt;Performance!M178, "3yr avg", Performance!$F$1)&amp;")"</f>
        <v>1
(2025)</v>
      </c>
      <c r="AM19" s="229">
        <f>Performance!M72</f>
        <v>1.5</v>
      </c>
      <c r="AN19" s="211">
        <f>Performance!N19</f>
        <v>268012.5</v>
      </c>
      <c r="AO19" s="212">
        <f>AN19/Performance!$C19</f>
        <v>2.510416530872619E-3</v>
      </c>
      <c r="AP19" s="226" t="str">
        <f>ROUND(IF(Performance!N125&gt;Performance!N178, AVERAGE(Outcomes!AH21, Outcomes!AH74, Outcomes!AH127), Outcomes!AH21), 0)&amp; CHAR(10) &amp;"("&amp;IF(Performance!N125&gt;Performance!N178, "3yr avg", Performance!$F$1)&amp;")"</f>
        <v>50
(2025)</v>
      </c>
      <c r="AQ19" s="229">
        <f>Performance!N72</f>
        <v>76.575000000000003</v>
      </c>
      <c r="AR19" s="211">
        <f>Performance!O19</f>
        <v>32648612.500000004</v>
      </c>
      <c r="AS19" s="212">
        <f>AR19/Performance!$C19</f>
        <v>0.30581266370059024</v>
      </c>
      <c r="AT19" s="226" t="str">
        <f>ROUND(IF(Performance!O125&gt;Performance!O178, AVERAGE(Outcomes!AL21, Outcomes!AL74, Outcomes!AL127), Outcomes!AL21), 0)&amp; CHAR(10) &amp;"("&amp;IF(Performance!O125&gt;Performance!O178, "3yr avg", Performance!$F$1)&amp;")"</f>
        <v>7022
(2025)</v>
      </c>
      <c r="AU19" s="229">
        <f>Performance!O72</f>
        <v>9328.1750000000011</v>
      </c>
      <c r="AV19" s="211">
        <f>Performance!P19</f>
        <v>9555356.25</v>
      </c>
      <c r="AW19" s="212">
        <f>AV19/Performance!$C19</f>
        <v>8.9503005600026123E-2</v>
      </c>
      <c r="AX19" s="226" t="str">
        <f>ROUND(IF(Performance!P125&gt;Performance!P178, AVERAGE(Outcomes!AP21, Outcomes!AP74, Outcomes!AP127), Outcomes!AP21), 0)&amp; CHAR(10) &amp;"("&amp;IF(Performance!P125&gt;Performance!P178, "3yr avg", Performance!$F$1)&amp;")"</f>
        <v>1454
(2025)</v>
      </c>
      <c r="AY19" s="229">
        <f>Performance!P72</f>
        <v>2123.4124999999999</v>
      </c>
      <c r="AZ19" s="211">
        <f>Performance!Q19</f>
        <v>0</v>
      </c>
      <c r="BA19" s="212">
        <f>AZ19/Performance!$C19</f>
        <v>0</v>
      </c>
      <c r="BB19" s="226" t="str">
        <f>ROUND(IF(Performance!Q125&gt;Performance!Q178, AVERAGE(Outcomes!AT21, Outcomes!AT74, Outcomes!AT127), Outcomes!AT21), 0)&amp; CHAR(10) &amp;"("&amp;IF(Performance!Q125&gt;Performance!Q178, "3yr avg", Performance!$F$1)&amp;")"</f>
        <v>0
(2025)</v>
      </c>
      <c r="BC19" s="229">
        <f>Performance!Q72</f>
        <v>0</v>
      </c>
      <c r="BD19" s="211">
        <f>Performance!R19</f>
        <v>1006537.5</v>
      </c>
      <c r="BE19" s="212">
        <f>BD19/Performance!$C19</f>
        <v>9.4280243605921327E-3</v>
      </c>
      <c r="BF19" s="226" t="str">
        <f>ROUND(IF(Performance!R125&gt;Performance!R178, AVERAGE(Outcomes!AX21, Outcomes!AX74, Outcomes!AX127), Outcomes!AX21), 0)&amp; CHAR(10) &amp;"("&amp;IF(Performance!R125&gt;Performance!R178, "3yr avg", Performance!$F$1)&amp;")"</f>
        <v>153
(2025)</v>
      </c>
      <c r="BG19" s="229">
        <f>Performance!R72</f>
        <v>223.67500000000001</v>
      </c>
      <c r="BH19" s="211">
        <f>Performance!S19</f>
        <v>112090.5</v>
      </c>
      <c r="BI19" s="212">
        <f>BH19/Performance!$C19</f>
        <v>1.0499280598993603E-3</v>
      </c>
      <c r="BJ19" s="226" t="str">
        <f>ROUND(IF(Performance!S125&gt;Performance!S178, AVERAGE(Outcomes!BB21, Outcomes!BB74, Outcomes!BB127), Outcomes!BB21), 0)&amp; CHAR(10) &amp;"("&amp;IF(Performance!S125&gt;Performance!S178, "3yr avg", Performance!$F$1)&amp;")"</f>
        <v>257
(2025)</v>
      </c>
      <c r="BK19" s="211">
        <f>Performance!T19</f>
        <v>833875</v>
      </c>
      <c r="BL19" s="212">
        <f>BK19/Performance!$C19</f>
        <v>7.8107311587385115E-3</v>
      </c>
      <c r="BM19" s="226" t="str">
        <f>ROUND(IF(Performance!T125&gt;Performance!T178, AVERAGE(Outcomes!BC21, Outcomes!BC74, Outcomes!BC127), Outcomes!BC21), 0)&amp; CHAR(10) &amp;"("&amp;IF(Performance!T125&gt;Performance!T178, "3yr avg", Performance!$F$1)&amp;")"</f>
        <v>953
(2025)</v>
      </c>
      <c r="BN19" s="211">
        <f>Performance!U19</f>
        <v>0</v>
      </c>
      <c r="BO19" s="212">
        <f>BN19/Performance!$C19</f>
        <v>0</v>
      </c>
      <c r="BP19" s="226" t="str">
        <f>ROUND(IF(Performance!U125&gt;Performance!U178, AVERAGE(Outcomes!BD21, Outcomes!BD74, Outcomes!BD127), Outcomes!BD21), 0)&amp; CHAR(10) &amp;"("&amp;IF(Performance!U125&gt;Performance!U178, "3yr avg", Performance!$F$1)&amp;")"</f>
        <v>0
(2025)</v>
      </c>
    </row>
    <row r="20" spans="1:68" ht="34.9" customHeight="1">
      <c r="A20" s="204" t="s">
        <v>76</v>
      </c>
      <c r="B20" s="205"/>
      <c r="C20" s="206">
        <f>Performance!D20</f>
        <v>2940000</v>
      </c>
      <c r="D20" s="207">
        <f>C20/Performance!$C20</f>
        <v>0.14849781235636703</v>
      </c>
      <c r="E20" s="219" t="str">
        <f>ROUND(IF(Performance!D126&gt;Performance!D179, AVERAGE(Outcomes!C22,Outcomes!C75,Outcomes!C128), Outcomes!C22), 0)&amp; CHAR(10) &amp;"("&amp;IF(Performance!D126&gt;Performance!D179, "3yr avg", Performance!$F$1)&amp;")"</f>
        <v>840
(2025)</v>
      </c>
      <c r="F20" s="206">
        <f>Performance!E20</f>
        <v>2923083.333333333</v>
      </c>
      <c r="G20" s="207">
        <f>F20/Performance!$C20</f>
        <v>0.14764336065828473</v>
      </c>
      <c r="H20" s="227" t="str">
        <f>ROUND(IF(Performance!E126&gt;Performance!E179, AVERAGE(Outcomes!D22, Outcomes!D75, Outcomes!D128), Outcomes!D22), 0)&amp; CHAR(10) &amp;"("&amp;IF(Performance!E126&gt;Performance!E179, "3yr avg", Performance!$F$1)&amp;")"</f>
        <v>632
(3yr avg)</v>
      </c>
      <c r="I20" s="223">
        <f>Performance!E73</f>
        <v>835.16666666666663</v>
      </c>
      <c r="J20" s="206">
        <f>Performance!F20</f>
        <v>4375</v>
      </c>
      <c r="K20" s="207">
        <f>J20/Performance!$C20</f>
        <v>2.2097888743506997E-4</v>
      </c>
      <c r="L20" s="227" t="str">
        <f>ROUND(IF(Performance!F126&gt;Performance!F179, AVERAGE(Outcomes!H22, Outcomes!H75, Outcomes!H128), Outcomes!H22), 0)&amp; CHAR(10) &amp;"("&amp;IF(Performance!F126&gt;Performance!F179, "3yr avg", Performance!$F$1)&amp;")"</f>
        <v>1
(2025)</v>
      </c>
      <c r="M20" s="223">
        <f>Performance!F73</f>
        <v>1.25</v>
      </c>
      <c r="N20" s="208">
        <f>Performance!I20</f>
        <v>30312.5</v>
      </c>
      <c r="O20" s="207">
        <f>N20/Performance!$C20</f>
        <v>1.5310680058001278E-3</v>
      </c>
      <c r="P20" s="227" t="str">
        <f>ROUND(IF(Performance!I126&gt;Performance!I179, AVERAGE(Outcomes!N22, Outcomes!N75, Outcomes!N128), Outcomes!N22), 0)&amp; CHAR(10) &amp;"("&amp;IF(Performance!I126&gt;Performance!I179, "3yr avg", Performance!$F$1)&amp;")"</f>
        <v>28
(3yr avg)</v>
      </c>
      <c r="Q20" s="216">
        <f>Performance!I73</f>
        <v>30.3125</v>
      </c>
      <c r="R20" s="208">
        <f>Performance!J20</f>
        <v>130328.12499999999</v>
      </c>
      <c r="S20" s="207">
        <f>R20/Performance!$C20</f>
        <v>6.5828032146282803E-3</v>
      </c>
      <c r="T20" s="224" t="str">
        <f>ROUND(IF(Performance!J126&gt;Performance!J179, AVERAGE(Outcomes!R22, Outcomes!R75, Outcomes!R128), Outcomes!R22), 0)&amp; CHAR(10) &amp;"("&amp;IF(Performance!J126&gt;Performance!J179, "3yr avg", Performance!$F$1)&amp;")"</f>
        <v>68
(2025)</v>
      </c>
      <c r="U20" s="216">
        <f>Performance!J73</f>
        <v>104.26249999999999</v>
      </c>
      <c r="V20" s="208">
        <f>Performance!G20</f>
        <v>436049.99999999994</v>
      </c>
      <c r="W20" s="207">
        <f>V20/Performance!$C20</f>
        <v>2.2024650026528515E-2</v>
      </c>
      <c r="X20" s="216" t="str">
        <f>ROUND(Performance!G73, 0)&amp; CHAR(10) &amp;"("&amp;IF(Performance!G126&gt;Performance!G179, "3yr avg", Performance!$F$1)&amp;")"</f>
        <v>436
(2025)</v>
      </c>
      <c r="Y20" s="208">
        <f>Performance!H20</f>
        <v>3689125</v>
      </c>
      <c r="Z20" s="207">
        <f>Y20/Performance!$C20</f>
        <v>0.18633571156774914</v>
      </c>
      <c r="AA20" s="216" t="str">
        <f>ROUND(Performance!H73, 0)&amp; CHAR(10) &amp;"("&amp;IF(Performance!H126&gt;Performance!H179, "3yr avg", Performance!$F$1)&amp;")"</f>
        <v>2951
(2025)</v>
      </c>
      <c r="AB20" s="206">
        <f>Performance!K20</f>
        <v>894599.99999999988</v>
      </c>
      <c r="AC20" s="207">
        <f>AB20/Performance!$C20</f>
        <v>4.5185762902723102E-2</v>
      </c>
      <c r="AD20" s="227" t="str">
        <f>ROUND(IF(Performance!K126&gt;Performance!K179, AVERAGE(Outcomes!V22, Outcomes!V75, Outcomes!V128), Outcomes!V22), 0)&amp; CHAR(10) &amp;"("&amp;IF(Performance!K126&gt;Performance!K179, "3yr avg", Performance!$F$1)&amp;")"</f>
        <v>359
(2025)</v>
      </c>
      <c r="AE20" s="223">
        <f>Performance!K73</f>
        <v>511.19999999999993</v>
      </c>
      <c r="AF20" s="206">
        <f>Performance!L20</f>
        <v>1623956.2499999998</v>
      </c>
      <c r="AG20" s="207">
        <f>AF20/Performance!$C20</f>
        <v>8.2025153227023612E-2</v>
      </c>
      <c r="AH20" s="227" t="str">
        <f>ROUND(IF(Performance!L126&gt;Performance!L179, AVERAGE(Outcomes!Z22, Outcomes!Z75, Outcomes!Z128), Outcomes!Z22), 0)&amp; CHAR(10) &amp;"("&amp;IF(Performance!L126&gt;Performance!L179, "3yr avg", Performance!$F$1)&amp;")"</f>
        <v>307
(2025)</v>
      </c>
      <c r="AI20" s="223">
        <f>Performance!L73</f>
        <v>463.98749999999995</v>
      </c>
      <c r="AJ20" s="206">
        <f>Performance!M20</f>
        <v>2493.7499999999995</v>
      </c>
      <c r="AK20" s="207">
        <f>AJ20/Performance!$C20</f>
        <v>1.2595796583798985E-4</v>
      </c>
      <c r="AL20" s="227" t="str">
        <f>ROUND(IF(Performance!M126&gt;Performance!M179, AVERAGE(Outcomes!AD22, Outcomes!AD75, Outcomes!AD128), Outcomes!AD22), 0)&amp; CHAR(10) &amp;"("&amp;IF(Performance!M126&gt;Performance!M179, "3yr avg", Performance!$F$1)&amp;")"</f>
        <v>1
(2025)</v>
      </c>
      <c r="AM20" s="223">
        <f>Performance!M73</f>
        <v>1.4249999999999998</v>
      </c>
      <c r="AN20" s="206">
        <f>Performance!N20</f>
        <v>5775.0000000000009</v>
      </c>
      <c r="AO20" s="207">
        <f>AN20/Performance!$C20</f>
        <v>2.916921314142924E-4</v>
      </c>
      <c r="AP20" s="227" t="str">
        <f>ROUND(IF(Performance!N126&gt;Performance!N179, AVERAGE(Outcomes!AH22, Outcomes!AH75, Outcomes!AH128), Outcomes!AH22), 0)&amp; CHAR(10) &amp;"("&amp;IF(Performance!N126&gt;Performance!N179, "3yr avg", Performance!$F$1)&amp;")"</f>
        <v>1
(2025)</v>
      </c>
      <c r="AQ20" s="223">
        <f>Performance!N73</f>
        <v>1.6500000000000001</v>
      </c>
      <c r="AR20" s="206">
        <f>Performance!O20</f>
        <v>2617037.5</v>
      </c>
      <c r="AS20" s="207">
        <f>AR20/Performance!$C20</f>
        <v>0.13218515088591015</v>
      </c>
      <c r="AT20" s="227" t="str">
        <f>ROUND(IF(Performance!O126&gt;Performance!O179, AVERAGE(Outcomes!AL22, Outcomes!AL75, Outcomes!AL128), Outcomes!AL22), 0)&amp; CHAR(10) &amp;"("&amp;IF(Performance!O126&gt;Performance!O179, "3yr avg", Performance!$F$1)&amp;")"</f>
        <v>528
(2025)</v>
      </c>
      <c r="AU20" s="223">
        <f>Performance!O73</f>
        <v>747.72500000000002</v>
      </c>
      <c r="AV20" s="206">
        <f>Performance!P20</f>
        <v>4334081.25</v>
      </c>
      <c r="AW20" s="207">
        <f>AV20/Performance!$C20</f>
        <v>0.21891210346930226</v>
      </c>
      <c r="AX20" s="227" t="str">
        <f>ROUND(IF(Performance!P126&gt;Performance!P179, AVERAGE(Outcomes!AP22, Outcomes!AP75, Outcomes!AP128), Outcomes!AP22), 0)&amp; CHAR(10) &amp;"("&amp;IF(Performance!P126&gt;Performance!P179, "3yr avg", Performance!$F$1)&amp;")"</f>
        <v>648
(3yr avg)</v>
      </c>
      <c r="AY20" s="223">
        <f>Performance!P73</f>
        <v>963.12916666666661</v>
      </c>
      <c r="AZ20" s="206">
        <f>Performance!Q20</f>
        <v>0</v>
      </c>
      <c r="BA20" s="207">
        <f>AZ20/Performance!$C20</f>
        <v>0</v>
      </c>
      <c r="BB20" s="227" t="str">
        <f>ROUND(IF(Performance!Q126&gt;Performance!Q179, AVERAGE(Outcomes!AT22, Outcomes!AT75, Outcomes!AT128), Outcomes!AT22), 0)&amp; CHAR(10) &amp;"("&amp;IF(Performance!Q126&gt;Performance!Q179, "3yr avg", Performance!$F$1)&amp;")"</f>
        <v>0
(2025)</v>
      </c>
      <c r="BC20" s="223">
        <f>Performance!Q73</f>
        <v>0</v>
      </c>
      <c r="BD20" s="206">
        <f>Performance!R20</f>
        <v>110475</v>
      </c>
      <c r="BE20" s="207">
        <f>BD20/Performance!$C20</f>
        <v>5.5800325918604239E-3</v>
      </c>
      <c r="BF20" s="227" t="str">
        <f>ROUND(IF(Performance!R126&gt;Performance!R179, AVERAGE(Outcomes!AX22, Outcomes!AX75, Outcomes!AX128), Outcomes!AX22), 0)&amp; CHAR(10) &amp;"("&amp;IF(Performance!R126&gt;Performance!R179, "3yr avg", Performance!$F$1)&amp;")"</f>
        <v>16
(2025)</v>
      </c>
      <c r="BG20" s="223">
        <f>Performance!R73</f>
        <v>24.55</v>
      </c>
      <c r="BH20" s="206">
        <f>Performance!S20</f>
        <v>10378.75</v>
      </c>
      <c r="BI20" s="207">
        <f>BH20/Performance!$C20</f>
        <v>5.2422505782096743E-4</v>
      </c>
      <c r="BJ20" s="227" t="str">
        <f>ROUND(IF(Performance!S126&gt;Performance!S179, AVERAGE(Outcomes!BB22, Outcomes!BB75, Outcomes!BB128), Outcomes!BB22), 0)&amp; CHAR(10) &amp;"("&amp;IF(Performance!S126&gt;Performance!S179, "3yr avg", Performance!$F$1)&amp;")"</f>
        <v>24
(2025)</v>
      </c>
      <c r="BK20" s="206">
        <f>Performance!T20</f>
        <v>46200.000000000007</v>
      </c>
      <c r="BL20" s="207">
        <f>BK20/Performance!$C20</f>
        <v>2.3335370513143392E-3</v>
      </c>
      <c r="BM20" s="227" t="str">
        <f>ROUND(IF(Performance!T126&gt;Performance!T179, AVERAGE(Outcomes!BC22, Outcomes!BC75, Outcomes!BC128), Outcomes!BC22), 0)&amp; CHAR(10) &amp;"("&amp;IF(Performance!T126&gt;Performance!T179, "3yr avg", Performance!$F$1)&amp;")"</f>
        <v>53
(2025)</v>
      </c>
      <c r="BN20" s="206">
        <f>Performance!U20</f>
        <v>0</v>
      </c>
      <c r="BO20" s="207">
        <f>BN20/Performance!$C20</f>
        <v>0</v>
      </c>
      <c r="BP20" s="227" t="str">
        <f>ROUND(IF(Performance!U126&gt;Performance!U179, AVERAGE(Outcomes!BD22, Outcomes!BD75, Outcomes!BD128), Outcomes!BD22), 0)&amp; CHAR(10) &amp;"("&amp;IF(Performance!U126&gt;Performance!U179, "3yr avg", Performance!$F$1)&amp;")"</f>
        <v>0
(2025)</v>
      </c>
    </row>
    <row r="21" spans="1:68" ht="34.9" customHeight="1">
      <c r="A21" s="210" t="s">
        <v>78</v>
      </c>
      <c r="B21" s="205"/>
      <c r="C21" s="211">
        <f>Performance!D21</f>
        <v>9355500</v>
      </c>
      <c r="D21" s="212">
        <f>C21/Performance!$C21</f>
        <v>0.21201664866389749</v>
      </c>
      <c r="E21" s="225" t="str">
        <f>ROUND(IF(Performance!D127&gt;Performance!D180, AVERAGE(Outcomes!C23,Outcomes!C76,Outcomes!C129), Outcomes!C23), 0)&amp; CHAR(10) &amp;"("&amp;IF(Performance!D127&gt;Performance!D180, "3yr avg", Performance!$F$1)&amp;")"</f>
        <v>2673
(2025)</v>
      </c>
      <c r="F21" s="211">
        <f>Performance!E21</f>
        <v>11135118.75</v>
      </c>
      <c r="G21" s="212">
        <f>F21/Performance!$C21</f>
        <v>0.25234680774405727</v>
      </c>
      <c r="H21" s="226" t="str">
        <f>ROUND(IF(Performance!E127&gt;Performance!E180, AVERAGE(Outcomes!D23, Outcomes!D76, Outcomes!D129), Outcomes!D23), 0)&amp; CHAR(10) &amp;"("&amp;IF(Performance!E127&gt;Performance!E180, "3yr avg", Performance!$F$1)&amp;")"</f>
        <v>2350
(2025)</v>
      </c>
      <c r="I21" s="229">
        <f>Performance!E74</f>
        <v>3181.4625000000001</v>
      </c>
      <c r="J21" s="211">
        <f>Performance!F21</f>
        <v>0</v>
      </c>
      <c r="K21" s="212">
        <f>J21/Performance!$C21</f>
        <v>0</v>
      </c>
      <c r="L21" s="226" t="str">
        <f>ROUND(IF(Performance!F127&gt;Performance!F180, AVERAGE(Outcomes!H23, Outcomes!H76, Outcomes!H129), Outcomes!H23), 0)&amp; CHAR(10) &amp;"("&amp;IF(Performance!F127&gt;Performance!F180, "3yr avg", Performance!$F$1)&amp;")"</f>
        <v>0
(2025)</v>
      </c>
      <c r="M21" s="229">
        <f>Performance!F74</f>
        <v>0</v>
      </c>
      <c r="N21" s="213">
        <f>Performance!I21</f>
        <v>0</v>
      </c>
      <c r="O21" s="212">
        <f>N21/Performance!$C21</f>
        <v>0</v>
      </c>
      <c r="P21" s="226" t="str">
        <f>ROUND(IF(Performance!I127&gt;Performance!I180, AVERAGE(Outcomes!N23, Outcomes!N76, Outcomes!N129), Outcomes!N23), 0)&amp; CHAR(10) &amp;"("&amp;IF(Performance!I127&gt;Performance!I180, "3yr avg", Performance!$F$1)&amp;")"</f>
        <v>0
(2025)</v>
      </c>
      <c r="Q21" s="228">
        <f>Performance!I74</f>
        <v>0</v>
      </c>
      <c r="R21" s="213">
        <f>Performance!J21</f>
        <v>0</v>
      </c>
      <c r="S21" s="212">
        <f>R21/Performance!$C21</f>
        <v>0</v>
      </c>
      <c r="T21" s="226" t="str">
        <f>ROUND(IF(Performance!J127&gt;Performance!J180, AVERAGE(Outcomes!R23, Outcomes!R76, Outcomes!R129), Outcomes!R23), 0)&amp; CHAR(10) &amp;"("&amp;IF(Performance!J127&gt;Performance!J180, "3yr avg", Performance!$F$1)&amp;")"</f>
        <v>0
(2025)</v>
      </c>
      <c r="U21" s="228">
        <f>Performance!J74</f>
        <v>0</v>
      </c>
      <c r="V21" s="213">
        <f>Performance!G21</f>
        <v>307566.66666666669</v>
      </c>
      <c r="W21" s="212">
        <f>V21/Performance!$C21</f>
        <v>6.9701516655863126E-3</v>
      </c>
      <c r="X21" s="228" t="str">
        <f>ROUND(Performance!G74, 0)&amp; CHAR(10) &amp;"("&amp;IF(Performance!G127&gt;Performance!G180, "3yr avg", Performance!$F$1)&amp;")"</f>
        <v>308
(3yr avg)</v>
      </c>
      <c r="Y21" s="213">
        <f>Performance!H21</f>
        <v>593750</v>
      </c>
      <c r="Z21" s="212">
        <f>Y21/Performance!$C21</f>
        <v>1.3455708956676729E-2</v>
      </c>
      <c r="AA21" s="228" t="str">
        <f>ROUND(Performance!H74, 0)&amp; CHAR(10) &amp;"("&amp;IF(Performance!H127&gt;Performance!H180, "3yr avg", Performance!$F$1)&amp;")"</f>
        <v>475
(2025)</v>
      </c>
      <c r="AB21" s="211">
        <f>Performance!K21</f>
        <v>938437.5</v>
      </c>
      <c r="AC21" s="212">
        <f>AB21/Performance!$C21</f>
        <v>2.1267102103631693E-2</v>
      </c>
      <c r="AD21" s="226" t="str">
        <f>ROUND(IF(Performance!K127&gt;Performance!K180, AVERAGE(Outcomes!V23, Outcomes!V76, Outcomes!V129), Outcomes!V23), 0)&amp; CHAR(10) &amp;"("&amp;IF(Performance!K127&gt;Performance!K180, "3yr avg", Performance!$F$1)&amp;")"</f>
        <v>378
(2025)</v>
      </c>
      <c r="AE21" s="229">
        <f>Performance!K74</f>
        <v>536.25</v>
      </c>
      <c r="AF21" s="211">
        <f>Performance!L21</f>
        <v>3149387.4999999995</v>
      </c>
      <c r="AG21" s="212">
        <f>AF21/Performance!$C21</f>
        <v>7.1372196365129648E-2</v>
      </c>
      <c r="AH21" s="226" t="str">
        <f>ROUND(IF(Performance!L127&gt;Performance!L180, AVERAGE(Outcomes!Z23, Outcomes!Z76, Outcomes!Z129), Outcomes!Z23), 0)&amp; CHAR(10) &amp;"("&amp;IF(Performance!L127&gt;Performance!L180, "3yr avg", Performance!$F$1)&amp;")"</f>
        <v>600
(3yr avg)</v>
      </c>
      <c r="AI21" s="229">
        <f>Performance!L74</f>
        <v>899.82499999999993</v>
      </c>
      <c r="AJ21" s="211">
        <f>Performance!M21</f>
        <v>8502.0833333333339</v>
      </c>
      <c r="AK21" s="212">
        <f>AJ21/Performance!$C21</f>
        <v>1.9267630965683416E-4</v>
      </c>
      <c r="AL21" s="226" t="str">
        <f>ROUND(IF(Performance!M127&gt;Performance!M180, AVERAGE(Outcomes!AD23, Outcomes!AD76, Outcomes!AD129), Outcomes!AD23), 0)&amp; CHAR(10) &amp;"("&amp;IF(Performance!M127&gt;Performance!M180, "3yr avg", Performance!$F$1)&amp;")"</f>
        <v>3
(3yr avg)</v>
      </c>
      <c r="AM21" s="229">
        <f>Performance!M74</f>
        <v>4.8583333333333334</v>
      </c>
      <c r="AN21" s="211">
        <f>Performance!N21</f>
        <v>0</v>
      </c>
      <c r="AO21" s="212">
        <f>AN21/Performance!$C21</f>
        <v>0</v>
      </c>
      <c r="AP21" s="226" t="str">
        <f>ROUND(IF(Performance!N127&gt;Performance!N180, AVERAGE(Outcomes!AH23, Outcomes!AH76, Outcomes!AH129), Outcomes!AH23), 0)&amp; CHAR(10) &amp;"("&amp;IF(Performance!N127&gt;Performance!N180, "3yr avg", Performance!$F$1)&amp;")"</f>
        <v>0
(2025)</v>
      </c>
      <c r="AQ21" s="229">
        <f>Performance!N74</f>
        <v>0</v>
      </c>
      <c r="AR21" s="211">
        <f>Performance!O21</f>
        <v>12465950.000000002</v>
      </c>
      <c r="AS21" s="212">
        <f>AR21/Performance!$C21</f>
        <v>0.28250643379955248</v>
      </c>
      <c r="AT21" s="226" t="str">
        <f>ROUND(IF(Performance!O127&gt;Performance!O180, AVERAGE(Outcomes!AL23, Outcomes!AL76, Outcomes!AL129), Outcomes!AL23), 0)&amp; CHAR(10) &amp;"("&amp;IF(Performance!O127&gt;Performance!O180, "3yr avg", Performance!$F$1)&amp;")"</f>
        <v>2697
(2025)</v>
      </c>
      <c r="AU21" s="229">
        <f>Performance!O74</f>
        <v>3561.7000000000003</v>
      </c>
      <c r="AV21" s="211">
        <f>Performance!P21</f>
        <v>6127143.7499999991</v>
      </c>
      <c r="AW21" s="212">
        <f>AV21/Performance!$C21</f>
        <v>0.13885484300752982</v>
      </c>
      <c r="AX21" s="226" t="str">
        <f>ROUND(IF(Performance!P127&gt;Performance!P180, AVERAGE(Outcomes!AP23, Outcomes!AP76, Outcomes!AP129), Outcomes!AP23), 0)&amp; CHAR(10) &amp;"("&amp;IF(Performance!P127&gt;Performance!P180, "3yr avg", Performance!$F$1)&amp;")"</f>
        <v>912
(2025)</v>
      </c>
      <c r="AY21" s="229">
        <f>Performance!P74</f>
        <v>1361.5874999999999</v>
      </c>
      <c r="AZ21" s="211">
        <f>Performance!Q21</f>
        <v>0</v>
      </c>
      <c r="BA21" s="212">
        <f>AZ21/Performance!$C21</f>
        <v>0</v>
      </c>
      <c r="BB21" s="226" t="str">
        <f>ROUND(IF(Performance!Q127&gt;Performance!Q180, AVERAGE(Outcomes!AT23, Outcomes!AT76, Outcomes!AT129), Outcomes!AT23), 0)&amp; CHAR(10) &amp;"("&amp;IF(Performance!Q127&gt;Performance!Q180, "3yr avg", Performance!$F$1)&amp;")"</f>
        <v>0
(2025)</v>
      </c>
      <c r="BC21" s="229">
        <f>Performance!Q74</f>
        <v>0</v>
      </c>
      <c r="BD21" s="211">
        <f>Performance!R21</f>
        <v>0</v>
      </c>
      <c r="BE21" s="212">
        <f>BD21/Performance!$C21</f>
        <v>0</v>
      </c>
      <c r="BF21" s="226" t="str">
        <f>ROUND(IF(Performance!R127&gt;Performance!R180, AVERAGE(Outcomes!AX23, Outcomes!AX76, Outcomes!AX129), Outcomes!AX23), 0)&amp; CHAR(10) &amp;"("&amp;IF(Performance!R127&gt;Performance!R180, "3yr avg", Performance!$F$1)&amp;")"</f>
        <v>0
(2025)</v>
      </c>
      <c r="BG21" s="229">
        <f>Performance!R74</f>
        <v>0</v>
      </c>
      <c r="BH21" s="211">
        <f>Performance!S21</f>
        <v>5812.0999999999995</v>
      </c>
      <c r="BI21" s="212">
        <f>BH21/Performance!$C21</f>
        <v>1.3171524383511716E-4</v>
      </c>
      <c r="BJ21" s="226" t="str">
        <f>ROUND(IF(Performance!S127&gt;Performance!S180, AVERAGE(Outcomes!BB23, Outcomes!BB76, Outcomes!BB129), Outcomes!BB23), 0)&amp; CHAR(10) &amp;"("&amp;IF(Performance!S127&gt;Performance!S180, "3yr avg", Performance!$F$1)&amp;")"</f>
        <v>13
(2025)</v>
      </c>
      <c r="BK21" s="211">
        <f>Performance!T21</f>
        <v>39083.333333333328</v>
      </c>
      <c r="BL21" s="212">
        <f>BK21/Performance!$C21</f>
        <v>8.8571614044651026E-4</v>
      </c>
      <c r="BM21" s="226" t="str">
        <f>ROUND(IF(Performance!T127&gt;Performance!T180, AVERAGE(Outcomes!BC23, Outcomes!BC76, Outcomes!BC129), Outcomes!BC23), 0)&amp; CHAR(10) &amp;"("&amp;IF(Performance!T127&gt;Performance!T180, "3yr avg", Performance!$F$1)&amp;")"</f>
        <v>45
(3yr avg)</v>
      </c>
      <c r="BN21" s="211">
        <f>Performance!U21</f>
        <v>0</v>
      </c>
      <c r="BO21" s="212">
        <f>BN21/Performance!$C21</f>
        <v>0</v>
      </c>
      <c r="BP21" s="226" t="str">
        <f>ROUND(IF(Performance!U127&gt;Performance!U180, AVERAGE(Outcomes!BD23, Outcomes!BD76, Outcomes!BD129), Outcomes!BD23), 0)&amp; CHAR(10) &amp;"("&amp;IF(Performance!U127&gt;Performance!U180, "3yr avg", Performance!$F$1)&amp;")"</f>
        <v>0
(2025)</v>
      </c>
    </row>
    <row r="22" spans="1:68" ht="34.9" customHeight="1">
      <c r="A22" s="204" t="s">
        <v>80</v>
      </c>
      <c r="B22" s="205"/>
      <c r="C22" s="206">
        <f>Performance!D22</f>
        <v>1494500</v>
      </c>
      <c r="D22" s="207">
        <f>C22/Performance!$C22</f>
        <v>0.37766487407678295</v>
      </c>
      <c r="E22" s="219" t="str">
        <f>ROUND(IF(Performance!D128&gt;Performance!D181, AVERAGE(Outcomes!C24,Outcomes!C77,Outcomes!C130), Outcomes!C24), 0)&amp; CHAR(10) &amp;"("&amp;IF(Performance!D128&gt;Performance!D181, "3yr avg", Performance!$F$1)&amp;")"</f>
        <v>427
(2025)</v>
      </c>
      <c r="F22" s="206">
        <f>Performance!E22</f>
        <v>561837.50000000012</v>
      </c>
      <c r="G22" s="207">
        <f>F22/Performance!$C22</f>
        <v>0.14197811220415829</v>
      </c>
      <c r="H22" s="227" t="str">
        <f>ROUND(IF(Performance!E128&gt;Performance!E181, AVERAGE(Outcomes!D24, Outcomes!D77, Outcomes!D130), Outcomes!D24), 0)&amp; CHAR(10) &amp;"("&amp;IF(Performance!E128&gt;Performance!E181, "3yr avg", Performance!$F$1)&amp;")"</f>
        <v>119
(2025)</v>
      </c>
      <c r="I22" s="223">
        <f>Performance!E75</f>
        <v>160.52500000000003</v>
      </c>
      <c r="J22" s="206">
        <f>Performance!F22</f>
        <v>0</v>
      </c>
      <c r="K22" s="207">
        <f>J22/Performance!$C22</f>
        <v>0</v>
      </c>
      <c r="L22" s="227" t="str">
        <f>ROUND(IF(Performance!F128&gt;Performance!F181, AVERAGE(Outcomes!H24, Outcomes!H77, Outcomes!H130), Outcomes!H24), 0)&amp; CHAR(10) &amp;"("&amp;IF(Performance!F128&gt;Performance!F181, "3yr avg", Performance!$F$1)&amp;")"</f>
        <v>0
(2025)</v>
      </c>
      <c r="M22" s="223">
        <f>Performance!F75</f>
        <v>0</v>
      </c>
      <c r="N22" s="208">
        <f>Performance!I22</f>
        <v>78487.5</v>
      </c>
      <c r="O22" s="207">
        <f>N22/Performance!$C22</f>
        <v>1.9834039347006692E-2</v>
      </c>
      <c r="P22" s="227" t="str">
        <f>ROUND(IF(Performance!I128&gt;Performance!I181, AVERAGE(Outcomes!N24, Outcomes!N77, Outcomes!N130), Outcomes!N24), 0)&amp; CHAR(10) &amp;"("&amp;IF(Performance!I128&gt;Performance!I181, "3yr avg", Performance!$F$1)&amp;")"</f>
        <v>74
(3yr avg)</v>
      </c>
      <c r="Q22" s="216">
        <f>Performance!I75</f>
        <v>78.487499999999997</v>
      </c>
      <c r="R22" s="208">
        <f>Performance!J22</f>
        <v>68578.125</v>
      </c>
      <c r="S22" s="207">
        <f>R22/Performance!$C22</f>
        <v>1.7329908961222402E-2</v>
      </c>
      <c r="T22" s="224" t="str">
        <f>ROUND(IF(Performance!J128&gt;Performance!J181, AVERAGE(Outcomes!R24, Outcomes!R77, Outcomes!R130), Outcomes!R24), 0)&amp; CHAR(10) &amp;"("&amp;IF(Performance!J128&gt;Performance!J181, "3yr avg", Performance!$F$1)&amp;")"</f>
        <v>41
(2025)</v>
      </c>
      <c r="U22" s="216">
        <f>Performance!J75</f>
        <v>54.862499999999997</v>
      </c>
      <c r="V22" s="208">
        <f>Performance!G22</f>
        <v>16000</v>
      </c>
      <c r="W22" s="207">
        <f>V22/Performance!$C22</f>
        <v>4.0432505755962043E-3</v>
      </c>
      <c r="X22" s="216" t="str">
        <f>ROUND(Performance!G75, 0)&amp; CHAR(10) &amp;"("&amp;IF(Performance!G128&gt;Performance!G181, "3yr avg", Performance!$F$1)&amp;")"</f>
        <v>16
(2025)</v>
      </c>
      <c r="Y22" s="208">
        <f>Performance!H22</f>
        <v>247000</v>
      </c>
      <c r="Z22" s="207">
        <f>Y22/Performance!$C22</f>
        <v>6.2417680760766404E-2</v>
      </c>
      <c r="AA22" s="216" t="str">
        <f>ROUND(Performance!H75, 0)&amp; CHAR(10) &amp;"("&amp;IF(Performance!H128&gt;Performance!H181, "3yr avg", Performance!$F$1)&amp;")"</f>
        <v>198
(2025)</v>
      </c>
      <c r="AB22" s="206">
        <f>Performance!K22</f>
        <v>143193.75</v>
      </c>
      <c r="AC22" s="207">
        <f>AB22/Performance!$C22</f>
        <v>3.6185513256829935E-2</v>
      </c>
      <c r="AD22" s="227" t="str">
        <f>ROUND(IF(Performance!K128&gt;Performance!K181, AVERAGE(Outcomes!V24, Outcomes!V77, Outcomes!V130), Outcomes!V24), 0)&amp; CHAR(10) &amp;"("&amp;IF(Performance!K128&gt;Performance!K181, "3yr avg", Performance!$F$1)&amp;")"</f>
        <v>64
(2025)</v>
      </c>
      <c r="AE22" s="223">
        <f>Performance!K75</f>
        <v>81.825000000000003</v>
      </c>
      <c r="AF22" s="206">
        <f>Performance!L22</f>
        <v>619850.00000000012</v>
      </c>
      <c r="AG22" s="207">
        <f>AF22/Performance!$C22</f>
        <v>0.15663805433020672</v>
      </c>
      <c r="AH22" s="227" t="str">
        <f>ROUND(IF(Performance!L128&gt;Performance!L181, AVERAGE(Outcomes!Z24, Outcomes!Z77, Outcomes!Z130), Outcomes!Z24), 0)&amp; CHAR(10) &amp;"("&amp;IF(Performance!L128&gt;Performance!L181, "3yr avg", Performance!$F$1)&amp;")"</f>
        <v>127
(2025)</v>
      </c>
      <c r="AI22" s="223">
        <f>Performance!L75</f>
        <v>177.10000000000002</v>
      </c>
      <c r="AJ22" s="206">
        <f>Performance!M22</f>
        <v>0</v>
      </c>
      <c r="AK22" s="207">
        <f>AJ22/Performance!$C22</f>
        <v>0</v>
      </c>
      <c r="AL22" s="227" t="str">
        <f>ROUND(IF(Performance!M128&gt;Performance!M181, AVERAGE(Outcomes!AD24, Outcomes!AD77, Outcomes!AD130), Outcomes!AD24), 0)&amp; CHAR(10) &amp;"("&amp;IF(Performance!M128&gt;Performance!M181, "3yr avg", Performance!$F$1)&amp;")"</f>
        <v>0
(2025)</v>
      </c>
      <c r="AM22" s="223">
        <f>Performance!M75</f>
        <v>0</v>
      </c>
      <c r="AN22" s="206">
        <f>Performance!N22</f>
        <v>0</v>
      </c>
      <c r="AO22" s="207">
        <f>AN22/Performance!$C22</f>
        <v>0</v>
      </c>
      <c r="AP22" s="227" t="str">
        <f>ROUND(IF(Performance!N128&gt;Performance!N181, AVERAGE(Outcomes!AH24, Outcomes!AH77, Outcomes!AH130), Outcomes!AH24), 0)&amp; CHAR(10) &amp;"("&amp;IF(Performance!N128&gt;Performance!N181, "3yr avg", Performance!$F$1)&amp;")"</f>
        <v>0
(2025)</v>
      </c>
      <c r="AQ22" s="223">
        <f>Performance!N75</f>
        <v>0</v>
      </c>
      <c r="AR22" s="206">
        <f>Performance!O22</f>
        <v>624283.33333333337</v>
      </c>
      <c r="AS22" s="207">
        <f>AR22/Performance!$C22</f>
        <v>0.15775837167719481</v>
      </c>
      <c r="AT22" s="227" t="str">
        <f>ROUND(IF(Performance!O128&gt;Performance!O181, AVERAGE(Outcomes!AL24, Outcomes!AL77, Outcomes!AL130), Outcomes!AL24), 0)&amp; CHAR(10) &amp;"("&amp;IF(Performance!O128&gt;Performance!O181, "3yr avg", Performance!$F$1)&amp;")"</f>
        <v>131
(3yr avg)</v>
      </c>
      <c r="AU22" s="223">
        <f>Performance!O75</f>
        <v>178.36666666666667</v>
      </c>
      <c r="AV22" s="206">
        <f>Performance!P22</f>
        <v>97987.5</v>
      </c>
      <c r="AW22" s="207">
        <f>AV22/Performance!$C22</f>
        <v>2.4761750986014564E-2</v>
      </c>
      <c r="AX22" s="227" t="str">
        <f>ROUND(IF(Performance!P128&gt;Performance!P181, AVERAGE(Outcomes!AP24, Outcomes!AP77, Outcomes!AP130), Outcomes!AP24), 0)&amp; CHAR(10) &amp;"("&amp;IF(Performance!P128&gt;Performance!P181, "3yr avg", Performance!$F$1)&amp;")"</f>
        <v>15
(2025)</v>
      </c>
      <c r="AY22" s="223">
        <f>Performance!P75</f>
        <v>21.774999999999999</v>
      </c>
      <c r="AZ22" s="206">
        <f>Performance!Q22</f>
        <v>0</v>
      </c>
      <c r="BA22" s="207">
        <f>AZ22/Performance!$C22</f>
        <v>0</v>
      </c>
      <c r="BB22" s="227" t="str">
        <f>ROUND(IF(Performance!Q128&gt;Performance!Q181, AVERAGE(Outcomes!AT24, Outcomes!AT77, Outcomes!AT130), Outcomes!AT24), 0)&amp; CHAR(10) &amp;"("&amp;IF(Performance!Q128&gt;Performance!Q181, "3yr avg", Performance!$F$1)&amp;")"</f>
        <v>0
(2025)</v>
      </c>
      <c r="BC22" s="223">
        <f>Performance!Q75</f>
        <v>0</v>
      </c>
      <c r="BD22" s="206">
        <f>Performance!R22</f>
        <v>0</v>
      </c>
      <c r="BE22" s="207">
        <f>BD22/Performance!$C22</f>
        <v>0</v>
      </c>
      <c r="BF22" s="227" t="str">
        <f>ROUND(IF(Performance!R128&gt;Performance!R181, AVERAGE(Outcomes!AX24, Outcomes!AX77, Outcomes!AX130), Outcomes!AX24), 0)&amp; CHAR(10) &amp;"("&amp;IF(Performance!R128&gt;Performance!R181, "3yr avg", Performance!$F$1)&amp;")"</f>
        <v>0
(2025)</v>
      </c>
      <c r="BG22" s="223">
        <f>Performance!R75</f>
        <v>0</v>
      </c>
      <c r="BH22" s="206">
        <f>Performance!S22</f>
        <v>3102.7000000000003</v>
      </c>
      <c r="BI22" s="207">
        <f>BH22/Performance!$C22</f>
        <v>7.8406209755639642E-4</v>
      </c>
      <c r="BJ22" s="227" t="str">
        <f>ROUND(IF(Performance!S128&gt;Performance!S181, AVERAGE(Outcomes!BB24, Outcomes!BB77, Outcomes!BB130), Outcomes!BB24), 0)&amp; CHAR(10) &amp;"("&amp;IF(Performance!S128&gt;Performance!S181, "3yr avg", Performance!$F$1)&amp;")"</f>
        <v>7
(3yr avg)</v>
      </c>
      <c r="BK22" s="206">
        <f>Performance!T22</f>
        <v>2391.6666666666665</v>
      </c>
      <c r="BL22" s="207">
        <f>BK22/Performance!$C22</f>
        <v>6.0438172666464087E-4</v>
      </c>
      <c r="BM22" s="227" t="str">
        <f>ROUND(IF(Performance!T128&gt;Performance!T181, AVERAGE(Outcomes!BC24, Outcomes!BC77, Outcomes!BC130), Outcomes!BC24), 0)&amp; CHAR(10) &amp;"("&amp;IF(Performance!T128&gt;Performance!T181, "3yr avg", Performance!$F$1)&amp;")"</f>
        <v>3
(3yr avg)</v>
      </c>
      <c r="BN22" s="206">
        <f>Performance!U22</f>
        <v>0</v>
      </c>
      <c r="BO22" s="207">
        <f>BN22/Performance!$C22</f>
        <v>0</v>
      </c>
      <c r="BP22" s="227" t="str">
        <f>ROUND(IF(Performance!U128&gt;Performance!U181, AVERAGE(Outcomes!BD24, Outcomes!BD77, Outcomes!BD130), Outcomes!BD24), 0)&amp; CHAR(10) &amp;"("&amp;IF(Performance!U128&gt;Performance!U181, "3yr avg", Performance!$F$1)&amp;")"</f>
        <v>0
(2025)</v>
      </c>
    </row>
    <row r="23" spans="1:68" ht="34.9" customHeight="1">
      <c r="A23" s="210" t="s">
        <v>82</v>
      </c>
      <c r="B23" s="205"/>
      <c r="C23" s="211">
        <f>Performance!D23</f>
        <v>591850</v>
      </c>
      <c r="D23" s="212">
        <f>C23/Performance!$C23</f>
        <v>0.11274406656847065</v>
      </c>
      <c r="E23" s="225" t="str">
        <f>ROUND(IF(Performance!D129&gt;Performance!D182, AVERAGE(Outcomes!C25,Outcomes!C78,Outcomes!C131), Outcomes!C25), 0)&amp; CHAR(10) &amp;"("&amp;IF(Performance!D129&gt;Performance!D182, "3yr avg", Performance!$F$1)&amp;")"</f>
        <v>169
(2025)</v>
      </c>
      <c r="F23" s="211">
        <f>Performance!E23</f>
        <v>699475.00000000012</v>
      </c>
      <c r="G23" s="212">
        <f>F23/Performance!$C23</f>
        <v>0.13324601835428068</v>
      </c>
      <c r="H23" s="226" t="str">
        <f>ROUND(IF(Performance!E129&gt;Performance!E182, AVERAGE(Outcomes!D25, Outcomes!D78, Outcomes!D131), Outcomes!D25), 0)&amp; CHAR(10) &amp;"("&amp;IF(Performance!E129&gt;Performance!E182, "3yr avg", Performance!$F$1)&amp;")"</f>
        <v>153
(2025)</v>
      </c>
      <c r="I23" s="229">
        <f>Performance!E76</f>
        <v>199.85000000000002</v>
      </c>
      <c r="J23" s="211">
        <f>Performance!F23</f>
        <v>0</v>
      </c>
      <c r="K23" s="212">
        <f>J23/Performance!$C23</f>
        <v>0</v>
      </c>
      <c r="L23" s="226" t="str">
        <f>ROUND(IF(Performance!F129&gt;Performance!F182, AVERAGE(Outcomes!H25, Outcomes!H78, Outcomes!H131), Outcomes!H25), 0)&amp; CHAR(10) &amp;"("&amp;IF(Performance!F129&gt;Performance!F182, "3yr avg", Performance!$F$1)&amp;")"</f>
        <v>0
(2025)</v>
      </c>
      <c r="M23" s="229">
        <f>Performance!F76</f>
        <v>0</v>
      </c>
      <c r="N23" s="213">
        <f>Performance!I23</f>
        <v>19000</v>
      </c>
      <c r="O23" s="212">
        <f>N23/Performance!$C23</f>
        <v>3.6193921851836483E-3</v>
      </c>
      <c r="P23" s="226" t="str">
        <f>ROUND(IF(Performance!I129&gt;Performance!I182, AVERAGE(Outcomes!N25, Outcomes!N78, Outcomes!N131), Outcomes!N25), 0)&amp; CHAR(10) &amp;"("&amp;IF(Performance!I129&gt;Performance!I182, "3yr avg", Performance!$F$1)&amp;")"</f>
        <v>19
(2025)</v>
      </c>
      <c r="Q23" s="228">
        <f>Performance!I76</f>
        <v>19</v>
      </c>
      <c r="R23" s="213">
        <f>Performance!J23</f>
        <v>159510.41666666666</v>
      </c>
      <c r="S23" s="212">
        <f>R23/Performance!$C23</f>
        <v>3.0385829238880047E-2</v>
      </c>
      <c r="T23" s="226" t="str">
        <f>ROUND(IF(Performance!J129&gt;Performance!J182, AVERAGE(Outcomes!R25, Outcomes!R78, Outcomes!R131), Outcomes!R25), 0)&amp; CHAR(10) &amp;"("&amp;IF(Performance!J129&gt;Performance!J182, "3yr avg", Performance!$F$1)&amp;")"</f>
        <v>120
(3yr avg)</v>
      </c>
      <c r="U23" s="228">
        <f>Performance!J76</f>
        <v>127.60833333333333</v>
      </c>
      <c r="V23" s="213">
        <f>Performance!G23</f>
        <v>0</v>
      </c>
      <c r="W23" s="212">
        <f>V23/Performance!$C23</f>
        <v>0</v>
      </c>
      <c r="X23" s="228" t="str">
        <f>ROUND(Performance!G76, 0)&amp; CHAR(10) &amp;"("&amp;IF(Performance!G129&gt;Performance!G182, "3yr avg", Performance!$F$1)&amp;")"</f>
        <v>0
(2025)</v>
      </c>
      <c r="Y23" s="213">
        <f>Performance!H23</f>
        <v>1250</v>
      </c>
      <c r="Z23" s="212">
        <f>Y23/Performance!$C23</f>
        <v>2.3811790691997687E-4</v>
      </c>
      <c r="AA23" s="228" t="str">
        <f>ROUND(Performance!H76, 0)&amp; CHAR(10) &amp;"("&amp;IF(Performance!H129&gt;Performance!H182, "3yr avg", Performance!$F$1)&amp;")"</f>
        <v>1
(2025)</v>
      </c>
      <c r="AB23" s="211">
        <f>Performance!K23</f>
        <v>98437.5</v>
      </c>
      <c r="AC23" s="212">
        <f>AB23/Performance!$C23</f>
        <v>1.8751785169948177E-2</v>
      </c>
      <c r="AD23" s="226" t="str">
        <f>ROUND(IF(Performance!K129&gt;Performance!K182, AVERAGE(Outcomes!V25, Outcomes!V78, Outcomes!V131), Outcomes!V25), 0)&amp; CHAR(10) &amp;"("&amp;IF(Performance!K129&gt;Performance!K182, "3yr avg", Performance!$F$1)&amp;")"</f>
        <v>38
(3yr avg)</v>
      </c>
      <c r="AE23" s="229">
        <f>Performance!K76</f>
        <v>56.25</v>
      </c>
      <c r="AF23" s="211">
        <f>Performance!L23</f>
        <v>1286818.7499999998</v>
      </c>
      <c r="AG23" s="212">
        <f>AF23/Performance!$C23</f>
        <v>0.24513166986830473</v>
      </c>
      <c r="AH23" s="226" t="str">
        <f>ROUND(IF(Performance!L129&gt;Performance!L182, AVERAGE(Outcomes!Z25, Outcomes!Z78, Outcomes!Z131), Outcomes!Z25), 0)&amp; CHAR(10) &amp;"("&amp;IF(Performance!L129&gt;Performance!L182, "3yr avg", Performance!$F$1)&amp;")"</f>
        <v>240
(2025)</v>
      </c>
      <c r="AI23" s="229">
        <f>Performance!L76</f>
        <v>367.66249999999997</v>
      </c>
      <c r="AJ23" s="211">
        <f>Performance!M23</f>
        <v>0</v>
      </c>
      <c r="AK23" s="212">
        <f>AJ23/Performance!$C23</f>
        <v>0</v>
      </c>
      <c r="AL23" s="226" t="str">
        <f>ROUND(IF(Performance!M129&gt;Performance!M182, AVERAGE(Outcomes!AD25, Outcomes!AD78, Outcomes!AD131), Outcomes!AD25), 0)&amp; CHAR(10) &amp;"("&amp;IF(Performance!M129&gt;Performance!M182, "3yr avg", Performance!$F$1)&amp;")"</f>
        <v>0
(2025)</v>
      </c>
      <c r="AM23" s="229">
        <f>Performance!M76</f>
        <v>0</v>
      </c>
      <c r="AN23" s="211">
        <f>Performance!N23</f>
        <v>318500</v>
      </c>
      <c r="AO23" s="212">
        <f>AN23/Performance!$C23</f>
        <v>6.0672442683210107E-2</v>
      </c>
      <c r="AP23" s="226" t="str">
        <f>ROUND(IF(Performance!N129&gt;Performance!N182, AVERAGE(Outcomes!AH25, Outcomes!AH78, Outcomes!AH131), Outcomes!AH25), 0)&amp; CHAR(10) &amp;"("&amp;IF(Performance!N129&gt;Performance!N182, "3yr avg", Performance!$F$1)&amp;")"</f>
        <v>64
(2025)</v>
      </c>
      <c r="AQ23" s="229">
        <f>Performance!N76</f>
        <v>91</v>
      </c>
      <c r="AR23" s="211">
        <f>Performance!O23</f>
        <v>828902.08333333326</v>
      </c>
      <c r="AS23" s="212">
        <f>AR23/Performance!$C23</f>
        <v>0.15790114329995325</v>
      </c>
      <c r="AT23" s="226" t="str">
        <f>ROUND(IF(Performance!O129&gt;Performance!O182, AVERAGE(Outcomes!AL25, Outcomes!AL78, Outcomes!AL131), Outcomes!AL25), 0)&amp; CHAR(10) &amp;"("&amp;IF(Performance!O129&gt;Performance!O182, "3yr avg", Performance!$F$1)&amp;")"</f>
        <v>171
(3yr avg)</v>
      </c>
      <c r="AU23" s="229">
        <f>Performance!O76</f>
        <v>236.82916666666665</v>
      </c>
      <c r="AV23" s="211">
        <f>Performance!P23</f>
        <v>963918.74999999988</v>
      </c>
      <c r="AW23" s="212">
        <f>AV23/Performance!$C23</f>
        <v>0.18362105215273633</v>
      </c>
      <c r="AX23" s="226" t="str">
        <f>ROUND(IF(Performance!P129&gt;Performance!P182, AVERAGE(Outcomes!AP25, Outcomes!AP78, Outcomes!AP131), Outcomes!AP25), 0)&amp; CHAR(10) &amp;"("&amp;IF(Performance!P129&gt;Performance!P182, "3yr avg", Performance!$F$1)&amp;")"</f>
        <v>145
(3yr avg)</v>
      </c>
      <c r="AY23" s="229">
        <f>Performance!P76</f>
        <v>214.20416666666665</v>
      </c>
      <c r="AZ23" s="211">
        <f>Performance!Q23</f>
        <v>0</v>
      </c>
      <c r="BA23" s="212">
        <f>AZ23/Performance!$C23</f>
        <v>0</v>
      </c>
      <c r="BB23" s="226" t="str">
        <f>ROUND(IF(Performance!Q129&gt;Performance!Q182, AVERAGE(Outcomes!AT25, Outcomes!AT78, Outcomes!AT131), Outcomes!AT25), 0)&amp; CHAR(10) &amp;"("&amp;IF(Performance!Q129&gt;Performance!Q182, "3yr avg", Performance!$F$1)&amp;")"</f>
        <v>0
(2025)</v>
      </c>
      <c r="BC23" s="229">
        <f>Performance!Q76</f>
        <v>0</v>
      </c>
      <c r="BD23" s="211">
        <f>Performance!R23</f>
        <v>262462.5</v>
      </c>
      <c r="BE23" s="212">
        <f>BD23/Performance!$C23</f>
        <v>4.9997616915987544E-2</v>
      </c>
      <c r="BF23" s="226" t="str">
        <f>ROUND(IF(Performance!R129&gt;Performance!R182, AVERAGE(Outcomes!AX25, Outcomes!AX78, Outcomes!AX131), Outcomes!AX25), 0)&amp; CHAR(10) &amp;"("&amp;IF(Performance!R129&gt;Performance!R182, "3yr avg", Performance!$F$1)&amp;")"</f>
        <v>36
(2025)</v>
      </c>
      <c r="BG23" s="229">
        <f>Performance!R76</f>
        <v>58.324999999999996</v>
      </c>
      <c r="BH23" s="211">
        <f>Performance!S23</f>
        <v>5287.7000000000007</v>
      </c>
      <c r="BI23" s="212">
        <f>BH23/Performance!$C23</f>
        <v>1.0072768451366094E-3</v>
      </c>
      <c r="BJ23" s="226" t="str">
        <f>ROUND(IF(Performance!S129&gt;Performance!S182, AVERAGE(Outcomes!BB25, Outcomes!BB78, Outcomes!BB131), Outcomes!BB25), 0)&amp; CHAR(10) &amp;"("&amp;IF(Performance!S129&gt;Performance!S182, "3yr avg", Performance!$F$1)&amp;")"</f>
        <v>12
(2025)</v>
      </c>
      <c r="BK23" s="211">
        <f>Performance!T23</f>
        <v>14087.499999999998</v>
      </c>
      <c r="BL23" s="212">
        <f>BK23/Performance!$C23</f>
        <v>2.6835888109881388E-3</v>
      </c>
      <c r="BM23" s="226" t="str">
        <f>ROUND(IF(Performance!T129&gt;Performance!T182, AVERAGE(Outcomes!BC25, Outcomes!BC78, Outcomes!BC131), Outcomes!BC25), 0)&amp; CHAR(10) &amp;"("&amp;IF(Performance!T129&gt;Performance!T182, "3yr avg", Performance!$F$1)&amp;")"</f>
        <v>16
(3yr avg)</v>
      </c>
      <c r="BN23" s="211">
        <f>Performance!U23</f>
        <v>0</v>
      </c>
      <c r="BO23" s="212">
        <f>BN23/Performance!$C23</f>
        <v>0</v>
      </c>
      <c r="BP23" s="226" t="str">
        <f>ROUND(IF(Performance!U129&gt;Performance!U182, AVERAGE(Outcomes!BD25, Outcomes!BD78, Outcomes!BD131), Outcomes!BD25), 0)&amp; CHAR(10) &amp;"("&amp;IF(Performance!U129&gt;Performance!U182, "3yr avg", Performance!$F$1)&amp;")"</f>
        <v>0
(2025)</v>
      </c>
    </row>
    <row r="24" spans="1:68" ht="34.9" customHeight="1">
      <c r="A24" s="204" t="s">
        <v>84</v>
      </c>
      <c r="B24" s="205"/>
      <c r="C24" s="206">
        <f>Performance!D24</f>
        <v>1559424.9999999998</v>
      </c>
      <c r="D24" s="207">
        <f>C24/Performance!$C24</f>
        <v>0.16523808175246785</v>
      </c>
      <c r="E24" s="219" t="str">
        <f>ROUND(IF(Performance!D130&gt;Performance!D183, AVERAGE(Outcomes!C26,Outcomes!C79,Outcomes!C132), Outcomes!C26), 0)&amp; CHAR(10) &amp;"("&amp;IF(Performance!D130&gt;Performance!D183, "3yr avg", Performance!$F$1)&amp;")"</f>
        <v>446
(2025)</v>
      </c>
      <c r="F24" s="206">
        <f>Performance!E24</f>
        <v>950250</v>
      </c>
      <c r="G24" s="207">
        <f>F24/Performance!$C24</f>
        <v>0.10068934843630351</v>
      </c>
      <c r="H24" s="227" t="str">
        <f>ROUND(IF(Performance!E130&gt;Performance!E183, AVERAGE(Outcomes!D26, Outcomes!D79, Outcomes!D132), Outcomes!D26), 0)&amp; CHAR(10) &amp;"("&amp;IF(Performance!E130&gt;Performance!E183, "3yr avg", Performance!$F$1)&amp;")"</f>
        <v>211
(2025)</v>
      </c>
      <c r="I24" s="223">
        <f>Performance!E77</f>
        <v>271.5</v>
      </c>
      <c r="J24" s="206">
        <f>Performance!F24</f>
        <v>0</v>
      </c>
      <c r="K24" s="207">
        <f>J24/Performance!$C24</f>
        <v>0</v>
      </c>
      <c r="L24" s="227" t="str">
        <f>ROUND(IF(Performance!F130&gt;Performance!F183, AVERAGE(Outcomes!H26, Outcomes!H79, Outcomes!H132), Outcomes!H26), 0)&amp; CHAR(10) &amp;"("&amp;IF(Performance!F130&gt;Performance!F183, "3yr avg", Performance!$F$1)&amp;")"</f>
        <v>0
(2025)</v>
      </c>
      <c r="M24" s="223">
        <f>Performance!F77</f>
        <v>0</v>
      </c>
      <c r="N24" s="208">
        <f>Performance!I24</f>
        <v>48925</v>
      </c>
      <c r="O24" s="207">
        <f>N24/Performance!$C24</f>
        <v>5.1841371978386197E-3</v>
      </c>
      <c r="P24" s="227" t="str">
        <f>ROUND(IF(Performance!I130&gt;Performance!I183, AVERAGE(Outcomes!N26, Outcomes!N79, Outcomes!N132), Outcomes!N26), 0)&amp; CHAR(10) &amp;"("&amp;IF(Performance!I130&gt;Performance!I183, "3yr avg", Performance!$F$1)&amp;")"</f>
        <v>36
(2025)</v>
      </c>
      <c r="Q24" s="216">
        <f>Performance!I77</f>
        <v>48.924999999999997</v>
      </c>
      <c r="R24" s="208">
        <f>Performance!J24</f>
        <v>323812.5</v>
      </c>
      <c r="S24" s="207">
        <f>R24/Performance!$C24</f>
        <v>3.4311465025551727E-2</v>
      </c>
      <c r="T24" s="224" t="str">
        <f>ROUND(IF(Performance!J130&gt;Performance!J183, AVERAGE(Outcomes!R26, Outcomes!R79, Outcomes!R132), Outcomes!R26), 0)&amp; CHAR(10) &amp;"("&amp;IF(Performance!J130&gt;Performance!J183, "3yr avg", Performance!$F$1)&amp;")"</f>
        <v>196
(2025)</v>
      </c>
      <c r="U24" s="216">
        <f>Performance!J77</f>
        <v>259.05</v>
      </c>
      <c r="V24" s="208">
        <f>Performance!G24</f>
        <v>0</v>
      </c>
      <c r="W24" s="207">
        <f>V24/Performance!$C24</f>
        <v>0</v>
      </c>
      <c r="X24" s="216" t="str">
        <f>ROUND(Performance!G77, 0)&amp; CHAR(10) &amp;"("&amp;IF(Performance!G130&gt;Performance!G183, "3yr avg", Performance!$F$1)&amp;")"</f>
        <v>0
(2025)</v>
      </c>
      <c r="Y24" s="208">
        <f>Performance!H24</f>
        <v>127458.33333333331</v>
      </c>
      <c r="Z24" s="207">
        <f>Y24/Performance!$C24</f>
        <v>1.3505600143236532E-2</v>
      </c>
      <c r="AA24" s="216" t="str">
        <f>ROUND(Performance!H77, 0)&amp; CHAR(10) &amp;"("&amp;IF(Performance!H130&gt;Performance!H183, "3yr avg", Performance!$F$1)&amp;")"</f>
        <v>102
(3yr avg)</v>
      </c>
      <c r="AB24" s="206">
        <f>Performance!K24</f>
        <v>482912.5</v>
      </c>
      <c r="AC24" s="207">
        <f>AB24/Performance!$C24</f>
        <v>5.1169844753219063E-2</v>
      </c>
      <c r="AD24" s="227" t="str">
        <f>ROUND(IF(Performance!K130&gt;Performance!K183, AVERAGE(Outcomes!V26, Outcomes!V79, Outcomes!V132), Outcomes!V26), 0)&amp; CHAR(10) &amp;"("&amp;IF(Performance!K130&gt;Performance!K183, "3yr avg", Performance!$F$1)&amp;")"</f>
        <v>198
(2025)</v>
      </c>
      <c r="AE24" s="223">
        <f>Performance!K77</f>
        <v>275.95</v>
      </c>
      <c r="AF24" s="206">
        <f>Performance!L24</f>
        <v>1743962.5</v>
      </c>
      <c r="AG24" s="207">
        <f>AF24/Performance!$C24</f>
        <v>0.18479184195984946</v>
      </c>
      <c r="AH24" s="227" t="str">
        <f>ROUND(IF(Performance!L130&gt;Performance!L183, AVERAGE(Outcomes!Z26, Outcomes!Z79, Outcomes!Z132), Outcomes!Z26), 0)&amp; CHAR(10) &amp;"("&amp;IF(Performance!L130&gt;Performance!L183, "3yr avg", Performance!$F$1)&amp;")"</f>
        <v>347
(2025)</v>
      </c>
      <c r="AI24" s="223">
        <f>Performance!L77</f>
        <v>498.27499999999998</v>
      </c>
      <c r="AJ24" s="206">
        <f>Performance!M24</f>
        <v>0</v>
      </c>
      <c r="AK24" s="207">
        <f>AJ24/Performance!$C24</f>
        <v>0</v>
      </c>
      <c r="AL24" s="227" t="str">
        <f>ROUND(IF(Performance!M130&gt;Performance!M183, AVERAGE(Outcomes!AD26, Outcomes!AD79, Outcomes!AD132), Outcomes!AD26), 0)&amp; CHAR(10) &amp;"("&amp;IF(Performance!M130&gt;Performance!M183, "3yr avg", Performance!$F$1)&amp;")"</f>
        <v>0
(2025)</v>
      </c>
      <c r="AM24" s="223">
        <f>Performance!M77</f>
        <v>0</v>
      </c>
      <c r="AN24" s="206">
        <f>Performance!N24</f>
        <v>0</v>
      </c>
      <c r="AO24" s="207">
        <f>AN24/Performance!$C24</f>
        <v>0</v>
      </c>
      <c r="AP24" s="227" t="str">
        <f>ROUND(IF(Performance!N130&gt;Performance!N183, AVERAGE(Outcomes!AH26, Outcomes!AH79, Outcomes!AH132), Outcomes!AH26), 0)&amp; CHAR(10) &amp;"("&amp;IF(Performance!N130&gt;Performance!N183, "3yr avg", Performance!$F$1)&amp;")"</f>
        <v>0
(2025)</v>
      </c>
      <c r="AQ24" s="223">
        <f>Performance!N77</f>
        <v>0</v>
      </c>
      <c r="AR24" s="206">
        <f>Performance!O24</f>
        <v>1606587.5</v>
      </c>
      <c r="AS24" s="207">
        <f>AR24/Performance!$C24</f>
        <v>0.17023546285810023</v>
      </c>
      <c r="AT24" s="227" t="str">
        <f>ROUND(IF(Performance!O130&gt;Performance!O183, AVERAGE(Outcomes!AL26, Outcomes!AL79, Outcomes!AL132), Outcomes!AL26), 0)&amp; CHAR(10) &amp;"("&amp;IF(Performance!O130&gt;Performance!O183, "3yr avg", Performance!$F$1)&amp;")"</f>
        <v>357
(2025)</v>
      </c>
      <c r="AU24" s="223">
        <f>Performance!O77</f>
        <v>459.02499999999998</v>
      </c>
      <c r="AV24" s="206">
        <f>Performance!P24</f>
        <v>2111118.75</v>
      </c>
      <c r="AW24" s="207">
        <f>AV24/Performance!$C24</f>
        <v>0.22369604989125336</v>
      </c>
      <c r="AX24" s="227" t="str">
        <f>ROUND(IF(Performance!P130&gt;Performance!P183, AVERAGE(Outcomes!AP26, Outcomes!AP79, Outcomes!AP132), Outcomes!AP26), 0)&amp; CHAR(10) &amp;"("&amp;IF(Performance!P130&gt;Performance!P183, "3yr avg", Performance!$F$1)&amp;")"</f>
        <v>316
(2025)</v>
      </c>
      <c r="AY24" s="223">
        <f>Performance!P77</f>
        <v>469.13749999999999</v>
      </c>
      <c r="AZ24" s="206">
        <f>Performance!Q24</f>
        <v>0</v>
      </c>
      <c r="BA24" s="207">
        <f>AZ24/Performance!$C24</f>
        <v>0</v>
      </c>
      <c r="BB24" s="227" t="str">
        <f>ROUND(IF(Performance!Q130&gt;Performance!Q183, AVERAGE(Outcomes!AT26, Outcomes!AT79, Outcomes!AT132), Outcomes!AT26), 0)&amp; CHAR(10) &amp;"("&amp;IF(Performance!Q130&gt;Performance!Q183, "3yr avg", Performance!$F$1)&amp;")"</f>
        <v>0
(2025)</v>
      </c>
      <c r="BC24" s="223">
        <f>Performance!Q77</f>
        <v>0</v>
      </c>
      <c r="BD24" s="206">
        <f>Performance!R24</f>
        <v>429243.75</v>
      </c>
      <c r="BE24" s="207">
        <f>BD24/Performance!$C24</f>
        <v>4.5483055519974273E-2</v>
      </c>
      <c r="BF24" s="227" t="str">
        <f>ROUND(IF(Performance!R130&gt;Performance!R183, AVERAGE(Outcomes!AX26, Outcomes!AX79, Outcomes!AX132), Outcomes!AX26), 0)&amp; CHAR(10) &amp;"("&amp;IF(Performance!R130&gt;Performance!R183, "3yr avg", Performance!$F$1)&amp;")"</f>
        <v>60
(2025)</v>
      </c>
      <c r="BG24" s="223">
        <f>Performance!R77</f>
        <v>95.387500000000003</v>
      </c>
      <c r="BH24" s="206">
        <f>Performance!S24</f>
        <v>18747.300000000003</v>
      </c>
      <c r="BI24" s="207">
        <f>BH24/Performance!$C24</f>
        <v>1.9864808439251911E-3</v>
      </c>
      <c r="BJ24" s="227" t="str">
        <f>ROUND(IF(Performance!S130&gt;Performance!S183, AVERAGE(Outcomes!BB26, Outcomes!BB79, Outcomes!BB132), Outcomes!BB26), 0)&amp; CHAR(10) &amp;"("&amp;IF(Performance!S130&gt;Performance!S183, "3yr avg", Performance!$F$1)&amp;")"</f>
        <v>43
(2025)</v>
      </c>
      <c r="BK24" s="206">
        <f>Performance!T24</f>
        <v>35000</v>
      </c>
      <c r="BL24" s="207">
        <f>BK24/Performance!$C24</f>
        <v>3.7086316182800552E-3</v>
      </c>
      <c r="BM24" s="227" t="str">
        <f>ROUND(IF(Performance!T130&gt;Performance!T183, AVERAGE(Outcomes!BC26, Outcomes!BC79, Outcomes!BC132), Outcomes!BC26), 0)&amp; CHAR(10) &amp;"("&amp;IF(Performance!T130&gt;Performance!T183, "3yr avg", Performance!$F$1)&amp;")"</f>
        <v>40
(2025)</v>
      </c>
      <c r="BN24" s="206">
        <f>Performance!U24</f>
        <v>0</v>
      </c>
      <c r="BO24" s="207">
        <f>BN24/Performance!$C24</f>
        <v>0</v>
      </c>
      <c r="BP24" s="227" t="str">
        <f>ROUND(IF(Performance!U130&gt;Performance!U183, AVERAGE(Outcomes!BD26, Outcomes!BD79, Outcomes!BD132), Outcomes!BD26), 0)&amp; CHAR(10) &amp;"("&amp;IF(Performance!U130&gt;Performance!U183, "3yr avg", Performance!$F$1)&amp;")"</f>
        <v>0
(2025)</v>
      </c>
    </row>
    <row r="25" spans="1:68" ht="34.9" customHeight="1">
      <c r="A25" s="210" t="s">
        <v>86</v>
      </c>
      <c r="B25" s="205"/>
      <c r="C25" s="211">
        <f>Performance!D25</f>
        <v>2026500</v>
      </c>
      <c r="D25" s="212">
        <f>C25/Performance!$C25</f>
        <v>0.25281902465260575</v>
      </c>
      <c r="E25" s="225" t="str">
        <f>ROUND(IF(Performance!D131&gt;Performance!D184, AVERAGE(Outcomes!C27,Outcomes!C80,Outcomes!C133), Outcomes!C27), 0)&amp; CHAR(10) &amp;"("&amp;IF(Performance!D131&gt;Performance!D184, "3yr avg", Performance!$F$1)&amp;")"</f>
        <v>579
(2025)</v>
      </c>
      <c r="F25" s="211">
        <f>Performance!E25</f>
        <v>1697718.75</v>
      </c>
      <c r="G25" s="212">
        <f>F25/Performance!$C25</f>
        <v>0.21180143030320309</v>
      </c>
      <c r="H25" s="226" t="str">
        <f>ROUND(IF(Performance!E131&gt;Performance!E184, AVERAGE(Outcomes!D27, Outcomes!D80, Outcomes!D133), Outcomes!D27), 0)&amp; CHAR(10) &amp;"("&amp;IF(Performance!E131&gt;Performance!E184, "3yr avg", Performance!$F$1)&amp;")"</f>
        <v>365
(2025)</v>
      </c>
      <c r="I25" s="229">
        <f>Performance!E78</f>
        <v>485.0625</v>
      </c>
      <c r="J25" s="211">
        <f>Performance!F25</f>
        <v>0</v>
      </c>
      <c r="K25" s="212">
        <f>J25/Performance!$C25</f>
        <v>0</v>
      </c>
      <c r="L25" s="226" t="str">
        <f>ROUND(IF(Performance!F131&gt;Performance!F184, AVERAGE(Outcomes!H27, Outcomes!H80, Outcomes!H133), Outcomes!H27), 0)&amp; CHAR(10) &amp;"("&amp;IF(Performance!F131&gt;Performance!F184, "3yr avg", Performance!$F$1)&amp;")"</f>
        <v>0
(2025)</v>
      </c>
      <c r="M25" s="229">
        <f>Performance!F78</f>
        <v>0</v>
      </c>
      <c r="N25" s="213">
        <f>Performance!I25</f>
        <v>32225</v>
      </c>
      <c r="O25" s="212">
        <f>N25/Performance!$C25</f>
        <v>4.0202778531607305E-3</v>
      </c>
      <c r="P25" s="226" t="str">
        <f>ROUND(IF(Performance!I131&gt;Performance!I184, AVERAGE(Outcomes!N27, Outcomes!N80, Outcomes!N133), Outcomes!N27), 0)&amp; CHAR(10) &amp;"("&amp;IF(Performance!I131&gt;Performance!I184, "3yr avg", Performance!$F$1)&amp;")"</f>
        <v>32
(3yr avg)</v>
      </c>
      <c r="Q25" s="228">
        <f>Performance!I78</f>
        <v>32.225000000000001</v>
      </c>
      <c r="R25" s="213">
        <f>Performance!J25</f>
        <v>160312.49999999997</v>
      </c>
      <c r="S25" s="212">
        <f>R25/Performance!$C25</f>
        <v>2.0000024618613794E-2</v>
      </c>
      <c r="T25" s="226" t="str">
        <f>ROUND(IF(Performance!J131&gt;Performance!J184, AVERAGE(Outcomes!R27, Outcomes!R80, Outcomes!R133), Outcomes!R27), 0)&amp; CHAR(10) &amp;"("&amp;IF(Performance!J131&gt;Performance!J184, "3yr avg", Performance!$F$1)&amp;")"</f>
        <v>105
(2025)</v>
      </c>
      <c r="U25" s="228">
        <f>Performance!J78</f>
        <v>128.24999999999997</v>
      </c>
      <c r="V25" s="213">
        <f>Performance!G25</f>
        <v>0</v>
      </c>
      <c r="W25" s="212">
        <f>V25/Performance!$C25</f>
        <v>0</v>
      </c>
      <c r="X25" s="228" t="str">
        <f>ROUND(Performance!G78, 0)&amp; CHAR(10) &amp;"("&amp;IF(Performance!G131&gt;Performance!G184, "3yr avg", Performance!$F$1)&amp;")"</f>
        <v>0
(2025)</v>
      </c>
      <c r="Y25" s="213">
        <f>Performance!H25</f>
        <v>132000</v>
      </c>
      <c r="Z25" s="212">
        <f>Y25/Performance!$C25</f>
        <v>1.6467856528074986E-2</v>
      </c>
      <c r="AA25" s="228" t="str">
        <f>ROUND(Performance!H78, 0)&amp; CHAR(10) &amp;"("&amp;IF(Performance!H131&gt;Performance!H184, "3yr avg", Performance!$F$1)&amp;")"</f>
        <v>106
(2025)</v>
      </c>
      <c r="AB25" s="211">
        <f>Performance!K25</f>
        <v>148166.66666666669</v>
      </c>
      <c r="AC25" s="212">
        <f>AB25/Performance!$C25</f>
        <v>1.8484753097801346E-2</v>
      </c>
      <c r="AD25" s="226" t="str">
        <f>ROUND(IF(Performance!K131&gt;Performance!K184, AVERAGE(Outcomes!V27, Outcomes!V80, Outcomes!V133), Outcomes!V27), 0)&amp; CHAR(10) &amp;"("&amp;IF(Performance!K131&gt;Performance!K184, "3yr avg", Performance!$F$1)&amp;")"</f>
        <v>62
(3yr avg)</v>
      </c>
      <c r="AE25" s="229">
        <f>Performance!K78</f>
        <v>84.666666666666671</v>
      </c>
      <c r="AF25" s="211">
        <f>Performance!L25</f>
        <v>1421437.4999999998</v>
      </c>
      <c r="AG25" s="212">
        <f>AF25/Performance!$C25</f>
        <v>0.17733355161837566</v>
      </c>
      <c r="AH25" s="226" t="str">
        <f>ROUND(IF(Performance!L131&gt;Performance!L184, AVERAGE(Outcomes!Z27, Outcomes!Z80, Outcomes!Z133), Outcomes!Z27), 0)&amp; CHAR(10) &amp;"("&amp;IF(Performance!L131&gt;Performance!L184, "3yr avg", Performance!$F$1)&amp;")"</f>
        <v>296
(2025)</v>
      </c>
      <c r="AI25" s="229">
        <f>Performance!L78</f>
        <v>406.12499999999994</v>
      </c>
      <c r="AJ25" s="211">
        <f>Performance!M25</f>
        <v>0</v>
      </c>
      <c r="AK25" s="212">
        <f>AJ25/Performance!$C25</f>
        <v>0</v>
      </c>
      <c r="AL25" s="226" t="str">
        <f>ROUND(IF(Performance!M131&gt;Performance!M184, AVERAGE(Outcomes!AD27, Outcomes!AD80, Outcomes!AD133), Outcomes!AD27), 0)&amp; CHAR(10) &amp;"("&amp;IF(Performance!M131&gt;Performance!M184, "3yr avg", Performance!$F$1)&amp;")"</f>
        <v>0
(2025)</v>
      </c>
      <c r="AM25" s="229">
        <f>Performance!M78</f>
        <v>0</v>
      </c>
      <c r="AN25" s="211">
        <f>Performance!N25</f>
        <v>0</v>
      </c>
      <c r="AO25" s="212">
        <f>AN25/Performance!$C25</f>
        <v>0</v>
      </c>
      <c r="AP25" s="226" t="str">
        <f>ROUND(IF(Performance!N131&gt;Performance!N184, AVERAGE(Outcomes!AH27, Outcomes!AH80, Outcomes!AH133), Outcomes!AH27), 0)&amp; CHAR(10) &amp;"("&amp;IF(Performance!N131&gt;Performance!N184, "3yr avg", Performance!$F$1)&amp;")"</f>
        <v>0
(2025)</v>
      </c>
      <c r="AQ25" s="229">
        <f>Performance!N78</f>
        <v>0</v>
      </c>
      <c r="AR25" s="211">
        <f>Performance!O25</f>
        <v>1369754.1666666667</v>
      </c>
      <c r="AS25" s="212">
        <f>AR25/Performance!$C25</f>
        <v>0.1708857204196938</v>
      </c>
      <c r="AT25" s="226" t="str">
        <f>ROUND(IF(Performance!O131&gt;Performance!O184, AVERAGE(Outcomes!AL27, Outcomes!AL80, Outcomes!AL133), Outcomes!AL27), 0)&amp; CHAR(10) &amp;"("&amp;IF(Performance!O131&gt;Performance!O184, "3yr avg", Performance!$F$1)&amp;")"</f>
        <v>287
(3yr avg)</v>
      </c>
      <c r="AU25" s="229">
        <f>Performance!O78</f>
        <v>391.35833333333335</v>
      </c>
      <c r="AV25" s="211">
        <f>Performance!P25</f>
        <v>997143.75</v>
      </c>
      <c r="AW25" s="212">
        <f>AV25/Performance!$C25</f>
        <v>0.12440015312777783</v>
      </c>
      <c r="AX25" s="226" t="str">
        <f>ROUND(IF(Performance!P131&gt;Performance!P184, AVERAGE(Outcomes!AP27, Outcomes!AP80, Outcomes!AP133), Outcomes!AP27), 0)&amp; CHAR(10) &amp;"("&amp;IF(Performance!P131&gt;Performance!P184, "3yr avg", Performance!$F$1)&amp;")"</f>
        <v>144
(2025)</v>
      </c>
      <c r="AY25" s="229">
        <f>Performance!P78</f>
        <v>221.58750000000001</v>
      </c>
      <c r="AZ25" s="211">
        <f>Performance!Q25</f>
        <v>0</v>
      </c>
      <c r="BA25" s="212">
        <f>AZ25/Performance!$C25</f>
        <v>0</v>
      </c>
      <c r="BB25" s="226" t="str">
        <f>ROUND(IF(Performance!Q131&gt;Performance!Q184, AVERAGE(Outcomes!AT27, Outcomes!AT80, Outcomes!AT133), Outcomes!AT27), 0)&amp; CHAR(10) &amp;"("&amp;IF(Performance!Q131&gt;Performance!Q184, "3yr avg", Performance!$F$1)&amp;")"</f>
        <v>0
(2025)</v>
      </c>
      <c r="BC25" s="229">
        <f>Performance!Q78</f>
        <v>0</v>
      </c>
      <c r="BD25" s="211">
        <f>Performance!R25</f>
        <v>0</v>
      </c>
      <c r="BE25" s="212">
        <f>BD25/Performance!$C25</f>
        <v>0</v>
      </c>
      <c r="BF25" s="226" t="str">
        <f>ROUND(IF(Performance!R131&gt;Performance!R184, AVERAGE(Outcomes!AX27, Outcomes!AX80, Outcomes!AX133), Outcomes!AX27), 0)&amp; CHAR(10) &amp;"("&amp;IF(Performance!R131&gt;Performance!R184, "3yr avg", Performance!$F$1)&amp;")"</f>
        <v>0
(2025)</v>
      </c>
      <c r="BG25" s="229">
        <f>Performance!R78</f>
        <v>0</v>
      </c>
      <c r="BH25" s="211">
        <f>Performance!S25</f>
        <v>4981.7999999999993</v>
      </c>
      <c r="BI25" s="212">
        <f>BH25/Performance!$C25</f>
        <v>6.2151187614821186E-4</v>
      </c>
      <c r="BJ25" s="226" t="str">
        <f>ROUND(IF(Performance!S131&gt;Performance!S184, AVERAGE(Outcomes!BB27, Outcomes!BB80, Outcomes!BB133), Outcomes!BB27), 0)&amp; CHAR(10) &amp;"("&amp;IF(Performance!S131&gt;Performance!S184, "3yr avg", Performance!$F$1)&amp;")"</f>
        <v>11
(2025)</v>
      </c>
      <c r="BK25" s="211">
        <f>Performance!T25</f>
        <v>25375</v>
      </c>
      <c r="BL25" s="212">
        <f>BK25/Performance!$C25</f>
        <v>3.1656959045447183E-3</v>
      </c>
      <c r="BM25" s="226" t="str">
        <f>ROUND(IF(Performance!T131&gt;Performance!T184, AVERAGE(Outcomes!BC27, Outcomes!BC80, Outcomes!BC133), Outcomes!BC27), 0)&amp; CHAR(10) &amp;"("&amp;IF(Performance!T131&gt;Performance!T184, "3yr avg", Performance!$F$1)&amp;")"</f>
        <v>29
(2025)</v>
      </c>
      <c r="BN25" s="211">
        <f>Performance!U25</f>
        <v>0</v>
      </c>
      <c r="BO25" s="212">
        <f>BN25/Performance!$C25</f>
        <v>0</v>
      </c>
      <c r="BP25" s="226" t="str">
        <f>ROUND(IF(Performance!U131&gt;Performance!U184, AVERAGE(Outcomes!BD27, Outcomes!BD80, Outcomes!BD133), Outcomes!BD27), 0)&amp; CHAR(10) &amp;"("&amp;IF(Performance!U131&gt;Performance!U184, "3yr avg", Performance!$F$1)&amp;")"</f>
        <v>0
(2025)</v>
      </c>
    </row>
    <row r="26" spans="1:68" ht="34.9" customHeight="1">
      <c r="A26" s="204" t="s">
        <v>88</v>
      </c>
      <c r="B26" s="205"/>
      <c r="C26" s="206">
        <f>Performance!D26</f>
        <v>9845500</v>
      </c>
      <c r="D26" s="207">
        <f>C26/Performance!$C26</f>
        <v>0.14147811630032245</v>
      </c>
      <c r="E26" s="219" t="str">
        <f>ROUND(IF(Performance!D132&gt;Performance!D185, AVERAGE(Outcomes!C28,Outcomes!C81,Outcomes!C134), Outcomes!C28), 0)&amp; CHAR(10) &amp;"("&amp;IF(Performance!D132&gt;Performance!D185, "3yr avg", Performance!$F$1)&amp;")"</f>
        <v>2813
(2025)</v>
      </c>
      <c r="F26" s="206">
        <f>Performance!E26</f>
        <v>18012400.000000004</v>
      </c>
      <c r="G26" s="207">
        <f>F26/Performance!$C26</f>
        <v>0.25883504362885873</v>
      </c>
      <c r="H26" s="227" t="str">
        <f>ROUND(IF(Performance!E132&gt;Performance!E185, AVERAGE(Outcomes!D28, Outcomes!D81, Outcomes!D134), Outcomes!D28), 0)&amp; CHAR(10) &amp;"("&amp;IF(Performance!E132&gt;Performance!E185, "3yr avg", Performance!$F$1)&amp;")"</f>
        <v>3671
(2025)</v>
      </c>
      <c r="I26" s="223">
        <f>Performance!E79</f>
        <v>5146.4000000000005</v>
      </c>
      <c r="J26" s="206">
        <f>Performance!F26</f>
        <v>247902.08333333334</v>
      </c>
      <c r="K26" s="207">
        <f>J26/Performance!$C26</f>
        <v>3.5623096619699923E-3</v>
      </c>
      <c r="L26" s="227" t="str">
        <f>ROUND(IF(Performance!F132&gt;Performance!F185, AVERAGE(Outcomes!H28, Outcomes!H81, Outcomes!H134), Outcomes!H28), 0)&amp; CHAR(10) &amp;"("&amp;IF(Performance!F132&gt;Performance!F185, "3yr avg", Performance!$F$1)&amp;")"</f>
        <v>62
(3yr avg)</v>
      </c>
      <c r="M26" s="223">
        <f>Performance!F79</f>
        <v>70.829166666666666</v>
      </c>
      <c r="N26" s="208">
        <f>Performance!I26</f>
        <v>42012.499999999993</v>
      </c>
      <c r="O26" s="207">
        <f>N26/Performance!$C26</f>
        <v>6.0371229100272155E-4</v>
      </c>
      <c r="P26" s="227" t="str">
        <f>ROUND(IF(Performance!I132&gt;Performance!I185, AVERAGE(Outcomes!N28, Outcomes!N81, Outcomes!N134), Outcomes!N28), 0)&amp; CHAR(10) &amp;"("&amp;IF(Performance!I132&gt;Performance!I185, "3yr avg", Performance!$F$1)&amp;")"</f>
        <v>38
(3yr avg)</v>
      </c>
      <c r="Q26" s="216">
        <f>Performance!I79</f>
        <v>42.012499999999996</v>
      </c>
      <c r="R26" s="208">
        <f>Performance!J26</f>
        <v>1729562.4999999998</v>
      </c>
      <c r="S26" s="207">
        <f>R26/Performance!$C26</f>
        <v>2.4853511200414034E-2</v>
      </c>
      <c r="T26" s="224" t="str">
        <f>ROUND(IF(Performance!J132&gt;Performance!J185, AVERAGE(Outcomes!R28, Outcomes!R81, Outcomes!R134), Outcomes!R28), 0)&amp; CHAR(10) &amp;"("&amp;IF(Performance!J132&gt;Performance!J185, "3yr avg", Performance!$F$1)&amp;")"</f>
        <v>962
(2025)</v>
      </c>
      <c r="U26" s="216">
        <f>Performance!J79</f>
        <v>1383.6499999999999</v>
      </c>
      <c r="V26" s="208">
        <f>Performance!G26</f>
        <v>236866.66666666669</v>
      </c>
      <c r="W26" s="207">
        <f>V26/Performance!$C26</f>
        <v>3.4037326508898863E-3</v>
      </c>
      <c r="X26" s="216" t="str">
        <f>ROUND(Performance!G79, 0)&amp; CHAR(10) &amp;"("&amp;IF(Performance!G132&gt;Performance!G185, "3yr avg", Performance!$F$1)&amp;")"</f>
        <v>237
(3yr avg)</v>
      </c>
      <c r="Y26" s="208">
        <f>Performance!H26</f>
        <v>996312.5</v>
      </c>
      <c r="Z26" s="207">
        <f>Y26/Performance!$C26</f>
        <v>1.4316836701687572E-2</v>
      </c>
      <c r="AA26" s="216" t="str">
        <f>ROUND(Performance!H79, 0)&amp; CHAR(10) &amp;"("&amp;IF(Performance!H132&gt;Performance!H185, "3yr avg", Performance!$F$1)&amp;")"</f>
        <v>797
(2025)</v>
      </c>
      <c r="AB26" s="206">
        <f>Performance!K26</f>
        <v>1754097.9166666667</v>
      </c>
      <c r="AC26" s="207">
        <f>AB26/Performance!$C26</f>
        <v>2.5206080854839264E-2</v>
      </c>
      <c r="AD26" s="227" t="str">
        <f>ROUND(IF(Performance!K132&gt;Performance!K185, AVERAGE(Outcomes!V28, Outcomes!V81, Outcomes!V134), Outcomes!V28), 0)&amp; CHAR(10) &amp;"("&amp;IF(Performance!K132&gt;Performance!K185, "3yr avg", Performance!$F$1)&amp;")"</f>
        <v>694
(3yr avg)</v>
      </c>
      <c r="AE26" s="223">
        <f>Performance!K79</f>
        <v>1002.3416666666667</v>
      </c>
      <c r="AF26" s="206">
        <f>Performance!L26</f>
        <v>7655462.4999999991</v>
      </c>
      <c r="AG26" s="207">
        <f>AF26/Performance!$C26</f>
        <v>0.11000765973366076</v>
      </c>
      <c r="AH26" s="227" t="str">
        <f>ROUND(IF(Performance!L132&gt;Performance!L185, AVERAGE(Outcomes!Z28, Outcomes!Z81, Outcomes!Z134), Outcomes!Z28), 0)&amp; CHAR(10) &amp;"("&amp;IF(Performance!L132&gt;Performance!L185, "3yr avg", Performance!$F$1)&amp;")"</f>
        <v>1537
(2025)</v>
      </c>
      <c r="AI26" s="223">
        <f>Performance!L79</f>
        <v>2187.2749999999996</v>
      </c>
      <c r="AJ26" s="206">
        <f>Performance!M26</f>
        <v>10609.375</v>
      </c>
      <c r="AK26" s="207">
        <f>AJ26/Performance!$C26</f>
        <v>1.5245486670293365E-4</v>
      </c>
      <c r="AL26" s="227" t="str">
        <f>ROUND(IF(Performance!M132&gt;Performance!M185, AVERAGE(Outcomes!AD28, Outcomes!AD81, Outcomes!AD134), Outcomes!AD28), 0)&amp; CHAR(10) &amp;"("&amp;IF(Performance!M132&gt;Performance!M185, "3yr avg", Performance!$F$1)&amp;")"</f>
        <v>4
(3yr avg)</v>
      </c>
      <c r="AM26" s="223">
        <f>Performance!M79</f>
        <v>6.0625</v>
      </c>
      <c r="AN26" s="206">
        <f>Performance!N26</f>
        <v>82862.5</v>
      </c>
      <c r="AO26" s="207">
        <f>AN26/Performance!$C26</f>
        <v>1.1907196599396138E-3</v>
      </c>
      <c r="AP26" s="227" t="str">
        <f>ROUND(IF(Performance!N132&gt;Performance!N185, AVERAGE(Outcomes!AH28, Outcomes!AH81, Outcomes!AH134), Outcomes!AH28), 0)&amp; CHAR(10) &amp;"("&amp;IF(Performance!N132&gt;Performance!N185, "3yr avg", Performance!$F$1)&amp;")"</f>
        <v>16
(3yr avg)</v>
      </c>
      <c r="AQ26" s="223">
        <f>Performance!N79</f>
        <v>23.675000000000001</v>
      </c>
      <c r="AR26" s="206">
        <f>Performance!O26</f>
        <v>22204875</v>
      </c>
      <c r="AS26" s="207">
        <f>AR26/Performance!$C26</f>
        <v>0.31908017751095652</v>
      </c>
      <c r="AT26" s="227" t="str">
        <f>ROUND(IF(Performance!O132&gt;Performance!O185, AVERAGE(Outcomes!AL28, Outcomes!AL81, Outcomes!AL134), Outcomes!AL28), 0)&amp; CHAR(10) &amp;"("&amp;IF(Performance!O132&gt;Performance!O185, "3yr avg", Performance!$F$1)&amp;")"</f>
        <v>4421
(2025)</v>
      </c>
      <c r="AU26" s="223">
        <f>Performance!O79</f>
        <v>6344.25</v>
      </c>
      <c r="AV26" s="206">
        <f>Performance!P26</f>
        <v>6422118.7499999991</v>
      </c>
      <c r="AW26" s="207">
        <f>AV26/Performance!$C26</f>
        <v>9.228472534731412E-2</v>
      </c>
      <c r="AX26" s="227" t="str">
        <f>ROUND(IF(Performance!P132&gt;Performance!P185, AVERAGE(Outcomes!AP28, Outcomes!AP81, Outcomes!AP134), Outcomes!AP28), 0)&amp; CHAR(10) &amp;"("&amp;IF(Performance!P132&gt;Performance!P185, "3yr avg", Performance!$F$1)&amp;")"</f>
        <v>947
(2025)</v>
      </c>
      <c r="AY26" s="223">
        <f>Performance!P79</f>
        <v>1427.1374999999998</v>
      </c>
      <c r="AZ26" s="206">
        <f>Performance!Q26</f>
        <v>0</v>
      </c>
      <c r="BA26" s="207">
        <f>AZ26/Performance!$C26</f>
        <v>0</v>
      </c>
      <c r="BB26" s="227" t="str">
        <f>ROUND(IF(Performance!Q132&gt;Performance!Q185, AVERAGE(Outcomes!AT28, Outcomes!AT81, Outcomes!AT134), Outcomes!AT28), 0)&amp; CHAR(10) &amp;"("&amp;IF(Performance!Q132&gt;Performance!Q185, "3yr avg", Performance!$F$1)&amp;")"</f>
        <v>0
(2025)</v>
      </c>
      <c r="BC26" s="223">
        <f>Performance!Q79</f>
        <v>0</v>
      </c>
      <c r="BD26" s="206">
        <f>Performance!R26</f>
        <v>0</v>
      </c>
      <c r="BE26" s="207">
        <f>BD26/Performance!$C26</f>
        <v>0</v>
      </c>
      <c r="BF26" s="227" t="str">
        <f>ROUND(IF(Performance!R132&gt;Performance!R185, AVERAGE(Outcomes!AX28, Outcomes!AX81, Outcomes!AX134), Outcomes!AX28), 0)&amp; CHAR(10) &amp;"("&amp;IF(Performance!R132&gt;Performance!R185, "3yr avg", Performance!$F$1)&amp;")"</f>
        <v>0
(2025)</v>
      </c>
      <c r="BG26" s="223">
        <f>Performance!R79</f>
        <v>0</v>
      </c>
      <c r="BH26" s="206">
        <f>Performance!S26</f>
        <v>45448</v>
      </c>
      <c r="BI26" s="207">
        <f>BH26/Performance!$C26</f>
        <v>6.5307982627769577E-4</v>
      </c>
      <c r="BJ26" s="227" t="str">
        <f>ROUND(IF(Performance!S132&gt;Performance!S185, AVERAGE(Outcomes!BB28, Outcomes!BB81, Outcomes!BB134), Outcomes!BB28), 0)&amp; CHAR(10) &amp;"("&amp;IF(Performance!S132&gt;Performance!S185, "3yr avg", Performance!$F$1)&amp;")"</f>
        <v>104
(2025)</v>
      </c>
      <c r="BK26" s="206">
        <f>Performance!T26</f>
        <v>304237.5</v>
      </c>
      <c r="BL26" s="207">
        <f>BK26/Performance!$C26</f>
        <v>4.3718397651637143E-3</v>
      </c>
      <c r="BM26" s="227" t="str">
        <f>ROUND(IF(Performance!T132&gt;Performance!T185, AVERAGE(Outcomes!BC28, Outcomes!BC81, Outcomes!BC134), Outcomes!BC28), 0)&amp; CHAR(10) &amp;"("&amp;IF(Performance!T132&gt;Performance!T185, "3yr avg", Performance!$F$1)&amp;")"</f>
        <v>348
(2025)</v>
      </c>
      <c r="BN26" s="206">
        <f>Performance!U26</f>
        <v>0</v>
      </c>
      <c r="BO26" s="207">
        <f>BN26/Performance!$C26</f>
        <v>0</v>
      </c>
      <c r="BP26" s="227" t="str">
        <f>ROUND(IF(Performance!U132&gt;Performance!U185, AVERAGE(Outcomes!BD28, Outcomes!BD81, Outcomes!BD134), Outcomes!BD28), 0)&amp; CHAR(10) &amp;"("&amp;IF(Performance!U132&gt;Performance!U185, "3yr avg", Performance!$F$1)&amp;")"</f>
        <v>0
(2025)</v>
      </c>
    </row>
    <row r="27" spans="1:68" ht="34.9" customHeight="1">
      <c r="A27" s="210" t="s">
        <v>90</v>
      </c>
      <c r="B27" s="205"/>
      <c r="C27" s="211">
        <f>Performance!D27</f>
        <v>1743116.6666666665</v>
      </c>
      <c r="D27" s="212">
        <f>C27/Performance!$C27</f>
        <v>0.22672743701355139</v>
      </c>
      <c r="E27" s="225" t="str">
        <f>ROUND(IF(Performance!D133&gt;Performance!D186, AVERAGE(Outcomes!C29,Outcomes!C82,Outcomes!C135), Outcomes!C29), 0)&amp; CHAR(10) &amp;"("&amp;IF(Performance!D133&gt;Performance!D186, "3yr avg", Performance!$F$1)&amp;")"</f>
        <v>498
(3yr avg)</v>
      </c>
      <c r="F27" s="211">
        <f>Performance!E27</f>
        <v>1131462.5</v>
      </c>
      <c r="G27" s="212">
        <f>F27/Performance!$C27</f>
        <v>0.14716949106597116</v>
      </c>
      <c r="H27" s="226" t="str">
        <f>ROUND(IF(Performance!E133&gt;Performance!E186, AVERAGE(Outcomes!D29, Outcomes!D82, Outcomes!D135), Outcomes!D29), 0)&amp; CHAR(10) &amp;"("&amp;IF(Performance!E133&gt;Performance!E186, "3yr avg", Performance!$F$1)&amp;")"</f>
        <v>242
(2025)</v>
      </c>
      <c r="I27" s="229">
        <f>Performance!E80</f>
        <v>323.27499999999998</v>
      </c>
      <c r="J27" s="211">
        <f>Performance!F27</f>
        <v>0</v>
      </c>
      <c r="K27" s="212">
        <f>J27/Performance!$C27</f>
        <v>0</v>
      </c>
      <c r="L27" s="226" t="str">
        <f>ROUND(IF(Performance!F133&gt;Performance!F186, AVERAGE(Outcomes!H29, Outcomes!H82, Outcomes!H135), Outcomes!H29), 0)&amp; CHAR(10) &amp;"("&amp;IF(Performance!F133&gt;Performance!F186, "3yr avg", Performance!$F$1)&amp;")"</f>
        <v>0
(2025)</v>
      </c>
      <c r="M27" s="229">
        <f>Performance!F80</f>
        <v>0</v>
      </c>
      <c r="N27" s="213">
        <f>Performance!I27</f>
        <v>1187.5</v>
      </c>
      <c r="O27" s="212">
        <f>N27/Performance!$C27</f>
        <v>1.5445829679802976E-4</v>
      </c>
      <c r="P27" s="226" t="str">
        <f>ROUND(IF(Performance!I133&gt;Performance!I186, AVERAGE(Outcomes!N29, Outcomes!N82, Outcomes!N135), Outcomes!N29), 0)&amp; CHAR(10) &amp;"("&amp;IF(Performance!I133&gt;Performance!I186, "3yr avg", Performance!$F$1)&amp;")"</f>
        <v>1
(2025)</v>
      </c>
      <c r="Q27" s="228">
        <f>Performance!I80</f>
        <v>1.1875</v>
      </c>
      <c r="R27" s="213">
        <f>Performance!J27</f>
        <v>0</v>
      </c>
      <c r="S27" s="212">
        <f>R27/Performance!$C27</f>
        <v>0</v>
      </c>
      <c r="T27" s="226" t="str">
        <f>ROUND(IF(Performance!J133&gt;Performance!J186, AVERAGE(Outcomes!R29, Outcomes!R82, Outcomes!R135), Outcomes!R29), 0)&amp; CHAR(10) &amp;"("&amp;IF(Performance!J133&gt;Performance!J186, "3yr avg", Performance!$F$1)&amp;")"</f>
        <v>0
(2025)</v>
      </c>
      <c r="U27" s="228">
        <f>Performance!J80</f>
        <v>0</v>
      </c>
      <c r="V27" s="213">
        <f>Performance!G27</f>
        <v>79800</v>
      </c>
      <c r="W27" s="212">
        <f>V27/Performance!$C27</f>
        <v>1.0379597544827599E-2</v>
      </c>
      <c r="X27" s="228" t="str">
        <f>ROUND(Performance!G80, 0)&amp; CHAR(10) &amp;"("&amp;IF(Performance!G133&gt;Performance!G186, "3yr avg", Performance!$F$1)&amp;")"</f>
        <v>80
(2025)</v>
      </c>
      <c r="Y27" s="213">
        <f>Performance!H27</f>
        <v>1036750.0000000001</v>
      </c>
      <c r="Z27" s="212">
        <f>Y27/Performance!$C27</f>
        <v>0.134850222488722</v>
      </c>
      <c r="AA27" s="228" t="str">
        <f>ROUND(Performance!H80, 0)&amp; CHAR(10) &amp;"("&amp;IF(Performance!H133&gt;Performance!H186, "3yr avg", Performance!$F$1)&amp;")"</f>
        <v>829
(2025)</v>
      </c>
      <c r="AB27" s="211">
        <f>Performance!K27</f>
        <v>60221.874999999993</v>
      </c>
      <c r="AC27" s="212">
        <f>AB27/Performance!$C27</f>
        <v>7.8330679936706085E-3</v>
      </c>
      <c r="AD27" s="226" t="str">
        <f>ROUND(IF(Performance!K133&gt;Performance!K186, AVERAGE(Outcomes!V29, Outcomes!V82, Outcomes!V135), Outcomes!V29), 0)&amp; CHAR(10) &amp;"("&amp;IF(Performance!K133&gt;Performance!K186, "3yr avg", Performance!$F$1)&amp;")"</f>
        <v>22
(2025)</v>
      </c>
      <c r="AE27" s="229">
        <f>Performance!K80</f>
        <v>34.412499999999994</v>
      </c>
      <c r="AF27" s="211">
        <f>Performance!L27</f>
        <v>891625</v>
      </c>
      <c r="AG27" s="212">
        <f>AF27/Performance!$C27</f>
        <v>0.11597379274319435</v>
      </c>
      <c r="AH27" s="226" t="str">
        <f>ROUND(IF(Performance!L133&gt;Performance!L186, AVERAGE(Outcomes!Z29, Outcomes!Z82, Outcomes!Z135), Outcomes!Z29), 0)&amp; CHAR(10) &amp;"("&amp;IF(Performance!L133&gt;Performance!L186, "3yr avg", Performance!$F$1)&amp;")"</f>
        <v>171
(2025)</v>
      </c>
      <c r="AI27" s="229">
        <f>Performance!L80</f>
        <v>254.75</v>
      </c>
      <c r="AJ27" s="211">
        <f>Performance!M27</f>
        <v>0</v>
      </c>
      <c r="AK27" s="212">
        <f>AJ27/Performance!$C27</f>
        <v>0</v>
      </c>
      <c r="AL27" s="226" t="str">
        <f>ROUND(IF(Performance!M133&gt;Performance!M186, AVERAGE(Outcomes!AD29, Outcomes!AD82, Outcomes!AD135), Outcomes!AD29), 0)&amp; CHAR(10) &amp;"("&amp;IF(Performance!M133&gt;Performance!M186, "3yr avg", Performance!$F$1)&amp;")"</f>
        <v>0
(2025)</v>
      </c>
      <c r="AM27" s="229">
        <f>Performance!M80</f>
        <v>0</v>
      </c>
      <c r="AN27" s="211">
        <f>Performance!N27</f>
        <v>5541.6666666666661</v>
      </c>
      <c r="AO27" s="212">
        <f>AN27/Performance!$C27</f>
        <v>7.2080538505747205E-4</v>
      </c>
      <c r="AP27" s="226" t="str">
        <f>ROUND(IF(Performance!N133&gt;Performance!N186, AVERAGE(Outcomes!AH29, Outcomes!AH82, Outcomes!AH135), Outcomes!AH29), 0)&amp; CHAR(10) &amp;"("&amp;IF(Performance!N133&gt;Performance!N186, "3yr avg", Performance!$F$1)&amp;")"</f>
        <v>1
(3yr avg)</v>
      </c>
      <c r="AQ27" s="229">
        <f>Performance!N80</f>
        <v>1.5833333333333333</v>
      </c>
      <c r="AR27" s="211">
        <f>Performance!O27</f>
        <v>1439900.0000000002</v>
      </c>
      <c r="AS27" s="212">
        <f>AR27/Performance!$C27</f>
        <v>0.18728800131324891</v>
      </c>
      <c r="AT27" s="226" t="str">
        <f>ROUND(IF(Performance!O133&gt;Performance!O186, AVERAGE(Outcomes!AL29, Outcomes!AL82, Outcomes!AL135), Outcomes!AL29), 0)&amp; CHAR(10) &amp;"("&amp;IF(Performance!O133&gt;Performance!O186, "3yr avg", Performance!$F$1)&amp;")"</f>
        <v>308
(2025)</v>
      </c>
      <c r="AU27" s="229">
        <f>Performance!O80</f>
        <v>411.40000000000003</v>
      </c>
      <c r="AV27" s="211">
        <f>Performance!P27</f>
        <v>1258987.5</v>
      </c>
      <c r="AW27" s="212">
        <f>AV27/Performance!$C27</f>
        <v>0.16375668626527115</v>
      </c>
      <c r="AX27" s="226" t="str">
        <f>ROUND(IF(Performance!P133&gt;Performance!P186, AVERAGE(Outcomes!AP29, Outcomes!AP82, Outcomes!AP135), Outcomes!AP29), 0)&amp; CHAR(10) &amp;"("&amp;IF(Performance!P133&gt;Performance!P186, "3yr avg", Performance!$F$1)&amp;")"</f>
        <v>185
(2025)</v>
      </c>
      <c r="AY27" s="229">
        <f>Performance!P80</f>
        <v>279.77499999999998</v>
      </c>
      <c r="AZ27" s="211">
        <f>Performance!Q27</f>
        <v>0</v>
      </c>
      <c r="BA27" s="212">
        <f>AZ27/Performance!$C27</f>
        <v>0</v>
      </c>
      <c r="BB27" s="226" t="str">
        <f>ROUND(IF(Performance!Q133&gt;Performance!Q186, AVERAGE(Outcomes!AT29, Outcomes!AT82, Outcomes!AT135), Outcomes!AT29), 0)&amp; CHAR(10) &amp;"("&amp;IF(Performance!Q133&gt;Performance!Q186, "3yr avg", Performance!$F$1)&amp;")"</f>
        <v>0
(2025)</v>
      </c>
      <c r="BC27" s="229">
        <f>Performance!Q80</f>
        <v>0</v>
      </c>
      <c r="BD27" s="211">
        <f>Performance!R27</f>
        <v>0</v>
      </c>
      <c r="BE27" s="212">
        <f>BD27/Performance!$C27</f>
        <v>0</v>
      </c>
      <c r="BF27" s="226" t="str">
        <f>ROUND(IF(Performance!R133&gt;Performance!R186, AVERAGE(Outcomes!AX29, Outcomes!AX82, Outcomes!AX135), Outcomes!AX29), 0)&amp; CHAR(10) &amp;"("&amp;IF(Performance!R133&gt;Performance!R186, "3yr avg", Performance!$F$1)&amp;")"</f>
        <v>0
(2025)</v>
      </c>
      <c r="BG27" s="229">
        <f>Performance!R80</f>
        <v>0</v>
      </c>
      <c r="BH27" s="211">
        <f>Performance!S27</f>
        <v>4566.6499999999996</v>
      </c>
      <c r="BI27" s="212">
        <f>BH27/Performance!$C27</f>
        <v>5.9398482616650314E-4</v>
      </c>
      <c r="BJ27" s="226" t="str">
        <f>ROUND(IF(Performance!S133&gt;Performance!S186, AVERAGE(Outcomes!BB29, Outcomes!BB82, Outcomes!BB135), Outcomes!BB29), 0)&amp; CHAR(10) &amp;"("&amp;IF(Performance!S133&gt;Performance!S186, "3yr avg", Performance!$F$1)&amp;")"</f>
        <v>10
(2025)</v>
      </c>
      <c r="BK27" s="211">
        <f>Performance!T27</f>
        <v>35000</v>
      </c>
      <c r="BL27" s="212">
        <f>BK27/Performance!$C27</f>
        <v>4.5524550635208773E-3</v>
      </c>
      <c r="BM27" s="226" t="str">
        <f>ROUND(IF(Performance!T133&gt;Performance!T186, AVERAGE(Outcomes!BC29, Outcomes!BC82, Outcomes!BC135), Outcomes!BC29), 0)&amp; CHAR(10) &amp;"("&amp;IF(Performance!T133&gt;Performance!T186, "3yr avg", Performance!$F$1)&amp;")"</f>
        <v>40
(2025)</v>
      </c>
      <c r="BN27" s="211">
        <f>Performance!U27</f>
        <v>0</v>
      </c>
      <c r="BO27" s="212">
        <f>BN27/Performance!$C27</f>
        <v>0</v>
      </c>
      <c r="BP27" s="226" t="str">
        <f>ROUND(IF(Performance!U133&gt;Performance!U186, AVERAGE(Outcomes!BD29, Outcomes!BD82, Outcomes!BD135), Outcomes!BD29), 0)&amp; CHAR(10) &amp;"("&amp;IF(Performance!U133&gt;Performance!U186, "3yr avg", Performance!$F$1)&amp;")"</f>
        <v>0
(2025)</v>
      </c>
    </row>
    <row r="28" spans="1:68" ht="34.9" customHeight="1">
      <c r="A28" s="204" t="s">
        <v>92</v>
      </c>
      <c r="B28" s="205"/>
      <c r="C28" s="206">
        <f>Performance!D28</f>
        <v>2831500</v>
      </c>
      <c r="D28" s="207">
        <f>C28/Performance!$C28</f>
        <v>0.25006331434143503</v>
      </c>
      <c r="E28" s="219" t="str">
        <f>ROUND(IF(Performance!D134&gt;Performance!D187, AVERAGE(Outcomes!C30,Outcomes!C83,Outcomes!C136), Outcomes!C30), 0)&amp; CHAR(10) &amp;"("&amp;IF(Performance!D134&gt;Performance!D187, "3yr avg", Performance!$F$1)&amp;")"</f>
        <v>809
(2025)</v>
      </c>
      <c r="F28" s="206">
        <f>Performance!E28</f>
        <v>1911656.25</v>
      </c>
      <c r="G28" s="207">
        <f>F28/Performance!$C28</f>
        <v>0.16882751112714775</v>
      </c>
      <c r="H28" s="227" t="str">
        <f>ROUND(IF(Performance!E134&gt;Performance!E187, AVERAGE(Outcomes!D30, Outcomes!D83, Outcomes!D136), Outcomes!D30), 0)&amp; CHAR(10) &amp;"("&amp;IF(Performance!E134&gt;Performance!E187, "3yr avg", Performance!$F$1)&amp;")"</f>
        <v>402
(2025)</v>
      </c>
      <c r="I28" s="223">
        <f>Performance!E81</f>
        <v>546.1875</v>
      </c>
      <c r="J28" s="206">
        <f>Performance!F28</f>
        <v>0</v>
      </c>
      <c r="K28" s="207">
        <f>J28/Performance!$C28</f>
        <v>0</v>
      </c>
      <c r="L28" s="227" t="str">
        <f>ROUND(IF(Performance!F134&gt;Performance!F187, AVERAGE(Outcomes!H30, Outcomes!H83, Outcomes!H136), Outcomes!H30), 0)&amp; CHAR(10) &amp;"("&amp;IF(Performance!F134&gt;Performance!F187, "3yr avg", Performance!$F$1)&amp;")"</f>
        <v>0
(2025)</v>
      </c>
      <c r="M28" s="223">
        <f>Performance!F81</f>
        <v>0</v>
      </c>
      <c r="N28" s="208">
        <f>Performance!I28</f>
        <v>0</v>
      </c>
      <c r="O28" s="207">
        <f>N28/Performance!$C28</f>
        <v>0</v>
      </c>
      <c r="P28" s="227" t="str">
        <f>ROUND(IF(Performance!I134&gt;Performance!I187, AVERAGE(Outcomes!N30, Outcomes!N83, Outcomes!N136), Outcomes!N30), 0)&amp; CHAR(10) &amp;"("&amp;IF(Performance!I134&gt;Performance!I187, "3yr avg", Performance!$F$1)&amp;")"</f>
        <v>0
(2025)</v>
      </c>
      <c r="Q28" s="216">
        <f>Performance!I81</f>
        <v>0</v>
      </c>
      <c r="R28" s="208">
        <f>Performance!J28</f>
        <v>74312.5</v>
      </c>
      <c r="S28" s="207">
        <f>R28/Performance!$C28</f>
        <v>6.5628924764251769E-3</v>
      </c>
      <c r="T28" s="224" t="str">
        <f>ROUND(IF(Performance!J134&gt;Performance!J187, AVERAGE(Outcomes!R30, Outcomes!R83, Outcomes!R136), Outcomes!R30), 0)&amp; CHAR(10) &amp;"("&amp;IF(Performance!J134&gt;Performance!J187, "3yr avg", Performance!$F$1)&amp;")"</f>
        <v>57
(3yr avg)</v>
      </c>
      <c r="U28" s="216">
        <f>Performance!J81</f>
        <v>59.449999999999996</v>
      </c>
      <c r="V28" s="208">
        <f>Performance!G28</f>
        <v>53900.000000000007</v>
      </c>
      <c r="W28" s="207">
        <f>V28/Performance!$C28</f>
        <v>4.7601669231867733E-3</v>
      </c>
      <c r="X28" s="216" t="str">
        <f>ROUND(Performance!G81, 0)&amp; CHAR(10) &amp;"("&amp;IF(Performance!G134&gt;Performance!G187, "3yr avg", Performance!$F$1)&amp;")"</f>
        <v>54
(2025)</v>
      </c>
      <c r="Y28" s="208">
        <f>Performance!H28</f>
        <v>737000</v>
      </c>
      <c r="Z28" s="207">
        <f>Y28/Performance!$C28</f>
        <v>6.5087996704798728E-2</v>
      </c>
      <c r="AA28" s="216" t="str">
        <f>ROUND(Performance!H81, 0)&amp; CHAR(10) &amp;"("&amp;IF(Performance!H134&gt;Performance!H187, "3yr avg", Performance!$F$1)&amp;")"</f>
        <v>590
(2025)</v>
      </c>
      <c r="AB28" s="206">
        <f>Performance!K28</f>
        <v>713285.41666666674</v>
      </c>
      <c r="AC28" s="207">
        <f>AB28/Performance!$C28</f>
        <v>6.2993648371208952E-2</v>
      </c>
      <c r="AD28" s="227" t="str">
        <f>ROUND(IF(Performance!K134&gt;Performance!K187, AVERAGE(Outcomes!V30, Outcomes!V83, Outcomes!V136), Outcomes!V30), 0)&amp; CHAR(10) &amp;"("&amp;IF(Performance!K134&gt;Performance!K187, "3yr avg", Performance!$F$1)&amp;")"</f>
        <v>309
(3yr avg)</v>
      </c>
      <c r="AE28" s="223">
        <f>Performance!K81</f>
        <v>407.5916666666667</v>
      </c>
      <c r="AF28" s="206">
        <f>Performance!L28</f>
        <v>1080318.7499999998</v>
      </c>
      <c r="AG28" s="207">
        <f>AF28/Performance!$C28</f>
        <v>9.5408118371956951E-2</v>
      </c>
      <c r="AH28" s="227" t="str">
        <f>ROUND(IF(Performance!L134&gt;Performance!L187, AVERAGE(Outcomes!Z30, Outcomes!Z83, Outcomes!Z136), Outcomes!Z30), 0)&amp; CHAR(10) &amp;"("&amp;IF(Performance!L134&gt;Performance!L187, "3yr avg", Performance!$F$1)&amp;")"</f>
        <v>230
(2025)</v>
      </c>
      <c r="AI28" s="223">
        <f>Performance!L81</f>
        <v>308.66249999999997</v>
      </c>
      <c r="AJ28" s="206">
        <f>Performance!M28</f>
        <v>0</v>
      </c>
      <c r="AK28" s="207">
        <f>AJ28/Performance!$C28</f>
        <v>0</v>
      </c>
      <c r="AL28" s="227" t="str">
        <f>ROUND(IF(Performance!M134&gt;Performance!M187, AVERAGE(Outcomes!AD30, Outcomes!AD83, Outcomes!AD136), Outcomes!AD30), 0)&amp; CHAR(10) &amp;"("&amp;IF(Performance!M134&gt;Performance!M187, "3yr avg", Performance!$F$1)&amp;")"</f>
        <v>0
(2025)</v>
      </c>
      <c r="AM28" s="223">
        <f>Performance!M81</f>
        <v>0</v>
      </c>
      <c r="AN28" s="206">
        <f>Performance!N28</f>
        <v>0</v>
      </c>
      <c r="AO28" s="207">
        <f>AN28/Performance!$C28</f>
        <v>0</v>
      </c>
      <c r="AP28" s="227" t="str">
        <f>ROUND(IF(Performance!N134&gt;Performance!N187, AVERAGE(Outcomes!AH30, Outcomes!AH83, Outcomes!AH136), Outcomes!AH30), 0)&amp; CHAR(10) &amp;"("&amp;IF(Performance!N134&gt;Performance!N187, "3yr avg", Performance!$F$1)&amp;")"</f>
        <v>0
(2025)</v>
      </c>
      <c r="AQ28" s="223">
        <f>Performance!N81</f>
        <v>0</v>
      </c>
      <c r="AR28" s="206">
        <f>Performance!O28</f>
        <v>2749425</v>
      </c>
      <c r="AS28" s="207">
        <f>AR28/Performance!$C28</f>
        <v>0.24281487834476426</v>
      </c>
      <c r="AT28" s="227" t="str">
        <f>ROUND(IF(Performance!O134&gt;Performance!O187, AVERAGE(Outcomes!AL30, Outcomes!AL83, Outcomes!AL136), Outcomes!AL30), 0)&amp; CHAR(10) &amp;"("&amp;IF(Performance!O134&gt;Performance!O187, "3yr avg", Performance!$F$1)&amp;")"</f>
        <v>555
(2025)</v>
      </c>
      <c r="AU28" s="223">
        <f>Performance!O81</f>
        <v>785.55</v>
      </c>
      <c r="AV28" s="206">
        <f>Performance!P28</f>
        <v>1110600</v>
      </c>
      <c r="AW28" s="207">
        <f>AV28/Performance!$C28</f>
        <v>9.8082400461803901E-2</v>
      </c>
      <c r="AX28" s="227" t="str">
        <f>ROUND(IF(Performance!P134&gt;Performance!P187, AVERAGE(Outcomes!AP30, Outcomes!AP83, Outcomes!AP136), Outcomes!AP30), 0)&amp; CHAR(10) &amp;"("&amp;IF(Performance!P134&gt;Performance!P187, "3yr avg", Performance!$F$1)&amp;")"</f>
        <v>160
(2025)</v>
      </c>
      <c r="AY28" s="223">
        <f>Performance!P81</f>
        <v>246.8</v>
      </c>
      <c r="AZ28" s="206">
        <f>Performance!Q28</f>
        <v>0</v>
      </c>
      <c r="BA28" s="207">
        <f>AZ28/Performance!$C28</f>
        <v>0</v>
      </c>
      <c r="BB28" s="227" t="str">
        <f>ROUND(IF(Performance!Q134&gt;Performance!Q187, AVERAGE(Outcomes!AT30, Outcomes!AT83, Outcomes!AT136), Outcomes!AT30), 0)&amp; CHAR(10) &amp;"("&amp;IF(Performance!Q134&gt;Performance!Q187, "3yr avg", Performance!$F$1)&amp;")"</f>
        <v>0
(2025)</v>
      </c>
      <c r="BC28" s="223">
        <f>Performance!Q81</f>
        <v>0</v>
      </c>
      <c r="BD28" s="206">
        <f>Performance!R28</f>
        <v>0</v>
      </c>
      <c r="BE28" s="207">
        <f>BD28/Performance!$C28</f>
        <v>0</v>
      </c>
      <c r="BF28" s="227" t="str">
        <f>ROUND(IF(Performance!R134&gt;Performance!R187, AVERAGE(Outcomes!AX30, Outcomes!AX83, Outcomes!AX136), Outcomes!AX30), 0)&amp; CHAR(10) &amp;"("&amp;IF(Performance!R134&gt;Performance!R187, "3yr avg", Performance!$F$1)&amp;")"</f>
        <v>0
(2025)</v>
      </c>
      <c r="BG28" s="223">
        <f>Performance!R81</f>
        <v>0</v>
      </c>
      <c r="BH28" s="206">
        <f>Performance!S28</f>
        <v>11799</v>
      </c>
      <c r="BI28" s="207">
        <f>BH28/Performance!$C28</f>
        <v>1.0420261507732974E-3</v>
      </c>
      <c r="BJ28" s="227" t="str">
        <f>ROUND(IF(Performance!S134&gt;Performance!S187, AVERAGE(Outcomes!BB30, Outcomes!BB83, Outcomes!BB136), Outcomes!BB30), 0)&amp; CHAR(10) &amp;"("&amp;IF(Performance!S134&gt;Performance!S187, "3yr avg", Performance!$F$1)&amp;")"</f>
        <v>27
(2025)</v>
      </c>
      <c r="BK28" s="206">
        <f>Performance!T28</f>
        <v>49335.416666666664</v>
      </c>
      <c r="BL28" s="207">
        <f>BK28/Performance!$C28</f>
        <v>4.357046726499148E-3</v>
      </c>
      <c r="BM28" s="227" t="str">
        <f>ROUND(IF(Performance!T134&gt;Performance!T187, AVERAGE(Outcomes!BC30, Outcomes!BC83, Outcomes!BC136), Outcomes!BC30), 0)&amp; CHAR(10) &amp;"("&amp;IF(Performance!T134&gt;Performance!T187, "3yr avg", Performance!$F$1)&amp;")"</f>
        <v>56
(3yr avg)</v>
      </c>
      <c r="BN28" s="206">
        <f>Performance!U28</f>
        <v>0</v>
      </c>
      <c r="BO28" s="207">
        <f>BN28/Performance!$C28</f>
        <v>0</v>
      </c>
      <c r="BP28" s="227" t="str">
        <f>ROUND(IF(Performance!U134&gt;Performance!U187, AVERAGE(Outcomes!BD30, Outcomes!BD83, Outcomes!BD136), Outcomes!BD30), 0)&amp; CHAR(10) &amp;"("&amp;IF(Performance!U134&gt;Performance!U187, "3yr avg", Performance!$F$1)&amp;")"</f>
        <v>0
(2025)</v>
      </c>
    </row>
    <row r="29" spans="1:68" ht="34.9" customHeight="1">
      <c r="A29" s="210" t="s">
        <v>94</v>
      </c>
      <c r="B29" s="205"/>
      <c r="C29" s="211">
        <f>Performance!D29</f>
        <v>6265000</v>
      </c>
      <c r="D29" s="212">
        <f>C29/Performance!$C29</f>
        <v>0.27163761782605056</v>
      </c>
      <c r="E29" s="225" t="str">
        <f>ROUND(IF(Performance!D135&gt;Performance!D188, AVERAGE(Outcomes!C31,Outcomes!C84,Outcomes!C137), Outcomes!C31), 0)&amp; CHAR(10) &amp;"("&amp;IF(Performance!D135&gt;Performance!D188, "3yr avg", Performance!$F$1)&amp;")"</f>
        <v>1790
(2025)</v>
      </c>
      <c r="F29" s="211">
        <f>Performance!E29</f>
        <v>5140143.75</v>
      </c>
      <c r="G29" s="212">
        <f>F29/Performance!$C29</f>
        <v>0.22286614581539702</v>
      </c>
      <c r="H29" s="226" t="str">
        <f>ROUND(IF(Performance!E135&gt;Performance!E188, AVERAGE(Outcomes!D31, Outcomes!D84, Outcomes!D137), Outcomes!D31), 0)&amp; CHAR(10) &amp;"("&amp;IF(Performance!E135&gt;Performance!E188, "3yr avg", Performance!$F$1)&amp;")"</f>
        <v>1091
(2025)</v>
      </c>
      <c r="I29" s="229">
        <f>Performance!E82</f>
        <v>1468.6125</v>
      </c>
      <c r="J29" s="211">
        <f>Performance!F29</f>
        <v>0</v>
      </c>
      <c r="K29" s="212">
        <f>J29/Performance!$C29</f>
        <v>0</v>
      </c>
      <c r="L29" s="226" t="str">
        <f>ROUND(IF(Performance!F135&gt;Performance!F188, AVERAGE(Outcomes!H31, Outcomes!H84, Outcomes!H137), Outcomes!H31), 0)&amp; CHAR(10) &amp;"("&amp;IF(Performance!F135&gt;Performance!F188, "3yr avg", Performance!$F$1)&amp;")"</f>
        <v>0
(2025)</v>
      </c>
      <c r="M29" s="229">
        <f>Performance!F82</f>
        <v>0</v>
      </c>
      <c r="N29" s="213">
        <f>Performance!I29</f>
        <v>73687.499999999985</v>
      </c>
      <c r="O29" s="212">
        <f>N29/Performance!$C29</f>
        <v>3.1949396589875654E-3</v>
      </c>
      <c r="P29" s="226" t="str">
        <f>ROUND(IF(Performance!I135&gt;Performance!I188, AVERAGE(Outcomes!N31, Outcomes!N84, Outcomes!N137), Outcomes!N31), 0)&amp; CHAR(10) &amp;"("&amp;IF(Performance!I135&gt;Performance!I188, "3yr avg", Performance!$F$1)&amp;")"</f>
        <v>58
(2025)</v>
      </c>
      <c r="Q29" s="228">
        <f>Performance!I82</f>
        <v>73.687499999999986</v>
      </c>
      <c r="R29" s="213">
        <f>Performance!J29</f>
        <v>175000</v>
      </c>
      <c r="S29" s="212">
        <f>R29/Performance!$C29</f>
        <v>7.5876429560349313E-3</v>
      </c>
      <c r="T29" s="226" t="str">
        <f>ROUND(IF(Performance!J135&gt;Performance!J188, AVERAGE(Outcomes!R31, Outcomes!R84, Outcomes!R137), Outcomes!R31), 0)&amp; CHAR(10) &amp;"("&amp;IF(Performance!J135&gt;Performance!J188, "3yr avg", Performance!$F$1)&amp;")"</f>
        <v>103
(2025)</v>
      </c>
      <c r="U29" s="228">
        <f>Performance!J82</f>
        <v>140</v>
      </c>
      <c r="V29" s="213">
        <f>Performance!G29</f>
        <v>38000</v>
      </c>
      <c r="W29" s="212">
        <f>V29/Performance!$C29</f>
        <v>1.6476024704532993E-3</v>
      </c>
      <c r="X29" s="228" t="str">
        <f>ROUND(Performance!G82, 0)&amp; CHAR(10) &amp;"("&amp;IF(Performance!G135&gt;Performance!G188, "3yr avg", Performance!$F$1)&amp;")"</f>
        <v>38
(2025)</v>
      </c>
      <c r="Y29" s="213">
        <f>Performance!H29</f>
        <v>510000</v>
      </c>
      <c r="Z29" s="212">
        <f>Y29/Performance!$C29</f>
        <v>2.2112559471873228E-2</v>
      </c>
      <c r="AA29" s="228" t="str">
        <f>ROUND(Performance!H82, 0)&amp; CHAR(10) &amp;"("&amp;IF(Performance!H135&gt;Performance!H188, "3yr avg", Performance!$F$1)&amp;")"</f>
        <v>408
(2025)</v>
      </c>
      <c r="AB29" s="211">
        <f>Performance!K29</f>
        <v>1034774.9999999999</v>
      </c>
      <c r="AC29" s="212">
        <f>AB29/Performance!$C29</f>
        <v>4.4865732799034545E-2</v>
      </c>
      <c r="AD29" s="226" t="str">
        <f>ROUND(IF(Performance!K135&gt;Performance!K188, AVERAGE(Outcomes!V31, Outcomes!V84, Outcomes!V137), Outcomes!V31), 0)&amp; CHAR(10) &amp;"("&amp;IF(Performance!K135&gt;Performance!K188, "3yr avg", Performance!$F$1)&amp;")"</f>
        <v>411
(2025)</v>
      </c>
      <c r="AE29" s="229">
        <f>Performance!K82</f>
        <v>591.29999999999995</v>
      </c>
      <c r="AF29" s="211">
        <f>Performance!L29</f>
        <v>2871968.75</v>
      </c>
      <c r="AG29" s="212">
        <f>AF29/Performance!$C29</f>
        <v>0.12452270546222827</v>
      </c>
      <c r="AH29" s="226" t="str">
        <f>ROUND(IF(Performance!L135&gt;Performance!L188, AVERAGE(Outcomes!Z31, Outcomes!Z84, Outcomes!Z137), Outcomes!Z31), 0)&amp; CHAR(10) &amp;"("&amp;IF(Performance!L135&gt;Performance!L188, "3yr avg", Performance!$F$1)&amp;")"</f>
        <v>558
(2025)</v>
      </c>
      <c r="AI29" s="229">
        <f>Performance!L82</f>
        <v>820.5625</v>
      </c>
      <c r="AJ29" s="211">
        <f>Performance!M29</f>
        <v>0</v>
      </c>
      <c r="AK29" s="212">
        <f>AJ29/Performance!$C29</f>
        <v>0</v>
      </c>
      <c r="AL29" s="226" t="str">
        <f>ROUND(IF(Performance!M135&gt;Performance!M188, AVERAGE(Outcomes!AD31, Outcomes!AD84, Outcomes!AD137), Outcomes!AD31), 0)&amp; CHAR(10) &amp;"("&amp;IF(Performance!M135&gt;Performance!M188, "3yr avg", Performance!$F$1)&amp;")"</f>
        <v>0
(2025)</v>
      </c>
      <c r="AM29" s="229">
        <f>Performance!M82</f>
        <v>0</v>
      </c>
      <c r="AN29" s="211">
        <f>Performance!N29</f>
        <v>0</v>
      </c>
      <c r="AO29" s="212">
        <f>AN29/Performance!$C29</f>
        <v>0</v>
      </c>
      <c r="AP29" s="226" t="str">
        <f>ROUND(IF(Performance!N135&gt;Performance!N188, AVERAGE(Outcomes!AH31, Outcomes!AH84, Outcomes!AH137), Outcomes!AH31), 0)&amp; CHAR(10) &amp;"("&amp;IF(Performance!N135&gt;Performance!N188, "3yr avg", Performance!$F$1)&amp;")"</f>
        <v>0
(2025)</v>
      </c>
      <c r="AQ29" s="229">
        <f>Performance!N82</f>
        <v>0</v>
      </c>
      <c r="AR29" s="211">
        <f>Performance!O29</f>
        <v>5365937.5</v>
      </c>
      <c r="AS29" s="212">
        <f>AR29/Performance!$C29</f>
        <v>0.23265610213942109</v>
      </c>
      <c r="AT29" s="226" t="str">
        <f>ROUND(IF(Performance!O135&gt;Performance!O188, AVERAGE(Outcomes!AL31, Outcomes!AL84, Outcomes!AL137), Outcomes!AL31), 0)&amp; CHAR(10) &amp;"("&amp;IF(Performance!O135&gt;Performance!O188, "3yr avg", Performance!$F$1)&amp;")"</f>
        <v>1089
(2025)</v>
      </c>
      <c r="AU29" s="229">
        <f>Performance!O82</f>
        <v>1533.125</v>
      </c>
      <c r="AV29" s="211">
        <f>Performance!P29</f>
        <v>983512.49999999988</v>
      </c>
      <c r="AW29" s="212">
        <f>AV29/Performance!$C29</f>
        <v>4.264309538741317E-2</v>
      </c>
      <c r="AX29" s="226" t="str">
        <f>ROUND(IF(Performance!P135&gt;Performance!P188, AVERAGE(Outcomes!AP31, Outcomes!AP84, Outcomes!AP137), Outcomes!AP31), 0)&amp; CHAR(10) &amp;"("&amp;IF(Performance!P135&gt;Performance!P188, "3yr avg", Performance!$F$1)&amp;")"</f>
        <v>154
(3yr avg)</v>
      </c>
      <c r="AY29" s="229">
        <f>Performance!P82</f>
        <v>218.55833333333331</v>
      </c>
      <c r="AZ29" s="211">
        <f>Performance!Q29</f>
        <v>101208.33333333334</v>
      </c>
      <c r="BA29" s="212">
        <f>AZ29/Performance!$C29</f>
        <v>4.388186842906869E-3</v>
      </c>
      <c r="BB29" s="226" t="str">
        <f>ROUND(IF(Performance!Q135&gt;Performance!Q188, AVERAGE(Outcomes!AT31, Outcomes!AT84, Outcomes!AT137), Outcomes!AT31), 0)&amp; CHAR(10) &amp;"("&amp;IF(Performance!Q135&gt;Performance!Q188, "3yr avg", Performance!$F$1)&amp;")"</f>
        <v>19
(3yr avg)</v>
      </c>
      <c r="BC29" s="229">
        <f>Performance!Q82</f>
        <v>28.916666666666668</v>
      </c>
      <c r="BD29" s="211">
        <f>Performance!R29</f>
        <v>467437.5</v>
      </c>
      <c r="BE29" s="212">
        <f>BD29/Performance!$C29</f>
        <v>2.0267136310066162E-2</v>
      </c>
      <c r="BF29" s="226" t="str">
        <f>ROUND(IF(Performance!R135&gt;Performance!R188, AVERAGE(Outcomes!AX31, Outcomes!AX84, Outcomes!AX137), Outcomes!AX31), 0)&amp; CHAR(10) &amp;"("&amp;IF(Performance!R135&gt;Performance!R188, "3yr avg", Performance!$F$1)&amp;")"</f>
        <v>67
(2025)</v>
      </c>
      <c r="BG29" s="229">
        <f>Performance!R82</f>
        <v>103.875</v>
      </c>
      <c r="BH29" s="211">
        <f>Performance!S29</f>
        <v>11624.199999999999</v>
      </c>
      <c r="BI29" s="212">
        <f>BH29/Performance!$C29</f>
        <v>5.0400159571166426E-4</v>
      </c>
      <c r="BJ29" s="226" t="str">
        <f>ROUND(IF(Performance!S135&gt;Performance!S188, AVERAGE(Outcomes!BB31, Outcomes!BB84, Outcomes!BB137), Outcomes!BB31), 0)&amp; CHAR(10) &amp;"("&amp;IF(Performance!S135&gt;Performance!S188, "3yr avg", Performance!$F$1)&amp;")"</f>
        <v>27
(2025)</v>
      </c>
      <c r="BK29" s="211">
        <f>Performance!T29</f>
        <v>25520.833333333336</v>
      </c>
      <c r="BL29" s="212">
        <f>BK29/Performance!$C29</f>
        <v>1.106531264421761E-3</v>
      </c>
      <c r="BM29" s="226" t="str">
        <f>ROUND(IF(Performance!T135&gt;Performance!T188, AVERAGE(Outcomes!BC31, Outcomes!BC84, Outcomes!BC137), Outcomes!BC31), 0)&amp; CHAR(10) &amp;"("&amp;IF(Performance!T135&gt;Performance!T188, "3yr avg", Performance!$F$1)&amp;")"</f>
        <v>29
(3yr avg)</v>
      </c>
      <c r="BN29" s="211">
        <f>Performance!U29</f>
        <v>0</v>
      </c>
      <c r="BO29" s="212">
        <f>BN29/Performance!$C29</f>
        <v>0</v>
      </c>
      <c r="BP29" s="226" t="str">
        <f>ROUND(IF(Performance!U135&gt;Performance!U188, AVERAGE(Outcomes!BD31, Outcomes!BD84, Outcomes!BD137), Outcomes!BD31), 0)&amp; CHAR(10) &amp;"("&amp;IF(Performance!U135&gt;Performance!U188, "3yr avg", Performance!$F$1)&amp;")"</f>
        <v>0
(2025)</v>
      </c>
    </row>
    <row r="30" spans="1:68" ht="34.9" customHeight="1">
      <c r="A30" s="204" t="s">
        <v>96</v>
      </c>
      <c r="B30" s="205"/>
      <c r="C30" s="206">
        <f>Performance!D30</f>
        <v>3055500</v>
      </c>
      <c r="D30" s="207">
        <f>C30/Performance!$C30</f>
        <v>0.14215668374605339</v>
      </c>
      <c r="E30" s="219" t="str">
        <f>ROUND(IF(Performance!D136&gt;Performance!D189, AVERAGE(Outcomes!C32,Outcomes!C85,Outcomes!C138), Outcomes!C32), 0)&amp; CHAR(10) &amp;"("&amp;IF(Performance!D136&gt;Performance!D189, "3yr avg", Performance!$F$1)&amp;")"</f>
        <v>873
(2025)</v>
      </c>
      <c r="F30" s="206">
        <f>Performance!E30</f>
        <v>1994343.75</v>
      </c>
      <c r="G30" s="207">
        <f>F30/Performance!$C30</f>
        <v>9.2786546800742317E-2</v>
      </c>
      <c r="H30" s="227" t="str">
        <f>ROUND(IF(Performance!E136&gt;Performance!E189, AVERAGE(Outcomes!D32, Outcomes!D85, Outcomes!D138), Outcomes!D32), 0)&amp; CHAR(10) &amp;"("&amp;IF(Performance!E136&gt;Performance!E189, "3yr avg", Performance!$F$1)&amp;")"</f>
        <v>428
(2025)</v>
      </c>
      <c r="I30" s="223">
        <f>Performance!E83</f>
        <v>569.8125</v>
      </c>
      <c r="J30" s="206">
        <f>Performance!F30</f>
        <v>0</v>
      </c>
      <c r="K30" s="207">
        <f>J30/Performance!$C30</f>
        <v>0</v>
      </c>
      <c r="L30" s="227" t="str">
        <f>ROUND(IF(Performance!F136&gt;Performance!F189, AVERAGE(Outcomes!H32, Outcomes!H85, Outcomes!H138), Outcomes!H32), 0)&amp; CHAR(10) &amp;"("&amp;IF(Performance!F136&gt;Performance!F189, "3yr avg", Performance!$F$1)&amp;")"</f>
        <v>0
(2025)</v>
      </c>
      <c r="M30" s="223">
        <f>Performance!F83</f>
        <v>0</v>
      </c>
      <c r="N30" s="208">
        <f>Performance!I30</f>
        <v>6500</v>
      </c>
      <c r="O30" s="207">
        <f>N30/Performance!$C30</f>
        <v>3.0241153472405398E-4</v>
      </c>
      <c r="P30" s="227" t="str">
        <f>ROUND(IF(Performance!I136&gt;Performance!I189, AVERAGE(Outcomes!N32, Outcomes!N85, Outcomes!N138), Outcomes!N32), 0)&amp; CHAR(10) &amp;"("&amp;IF(Performance!I136&gt;Performance!I189, "3yr avg", Performance!$F$1)&amp;")"</f>
        <v>4
(2025)</v>
      </c>
      <c r="Q30" s="216">
        <f>Performance!I83</f>
        <v>6.5</v>
      </c>
      <c r="R30" s="208">
        <f>Performance!J30</f>
        <v>8843.7500000000018</v>
      </c>
      <c r="S30" s="207">
        <f>R30/Performance!$C30</f>
        <v>4.1145415541782353E-4</v>
      </c>
      <c r="T30" s="224" t="str">
        <f>ROUND(IF(Performance!J136&gt;Performance!J189, AVERAGE(Outcomes!R32, Outcomes!R85, Outcomes!R138), Outcomes!R32), 0)&amp; CHAR(10) &amp;"("&amp;IF(Performance!J136&gt;Performance!J189, "3yr avg", Performance!$F$1)&amp;")"</f>
        <v>4
(2025)</v>
      </c>
      <c r="U30" s="216">
        <f>Performance!J83</f>
        <v>7.0750000000000011</v>
      </c>
      <c r="V30" s="208">
        <f>Performance!G30</f>
        <v>69000</v>
      </c>
      <c r="W30" s="207">
        <f>V30/Performance!$C30</f>
        <v>3.2102147532245733E-3</v>
      </c>
      <c r="X30" s="216" t="str">
        <f>ROUND(Performance!G83, 0)&amp; CHAR(10) &amp;"("&amp;IF(Performance!G136&gt;Performance!G189, "3yr avg", Performance!$F$1)&amp;")"</f>
        <v>69
(2025)</v>
      </c>
      <c r="Y30" s="208">
        <f>Performance!H30</f>
        <v>539125</v>
      </c>
      <c r="Z30" s="207">
        <f>Y30/Performance!$C30</f>
        <v>2.5082710562785479E-2</v>
      </c>
      <c r="AA30" s="216" t="str">
        <f>ROUND(Performance!H83, 0)&amp; CHAR(10) &amp;"("&amp;IF(Performance!H136&gt;Performance!H189, "3yr avg", Performance!$F$1)&amp;")"</f>
        <v>431
(2025)</v>
      </c>
      <c r="AB30" s="206">
        <f>Performance!K30</f>
        <v>5890456.25</v>
      </c>
      <c r="AC30" s="207">
        <f>AB30/Performance!$C30</f>
        <v>0.27405260227498396</v>
      </c>
      <c r="AD30" s="227" t="str">
        <f>ROUND(IF(Performance!K136&gt;Performance!K189, AVERAGE(Outcomes!V32, Outcomes!V85, Outcomes!V138), Outcomes!V32), 0)&amp; CHAR(10) &amp;"("&amp;IF(Performance!K136&gt;Performance!K189, "3yr avg", Performance!$F$1)&amp;")"</f>
        <v>1846
(2025)</v>
      </c>
      <c r="AE30" s="223">
        <f>Performance!K83</f>
        <v>3365.9749999999999</v>
      </c>
      <c r="AF30" s="206">
        <f>Performance!L30</f>
        <v>3090427.083333333</v>
      </c>
      <c r="AG30" s="207">
        <f>AF30/Performance!$C30</f>
        <v>0.1437816611113254</v>
      </c>
      <c r="AH30" s="227" t="str">
        <f>ROUND(IF(Performance!L136&gt;Performance!L189, AVERAGE(Outcomes!Z32, Outcomes!Z85, Outcomes!Z138), Outcomes!Z32), 0)&amp; CHAR(10) &amp;"("&amp;IF(Performance!L136&gt;Performance!L189, "3yr avg", Performance!$F$1)&amp;")"</f>
        <v>581
(3yr avg)</v>
      </c>
      <c r="AI30" s="223">
        <f>Performance!L83</f>
        <v>882.97916666666663</v>
      </c>
      <c r="AJ30" s="206">
        <f>Performance!M30</f>
        <v>0</v>
      </c>
      <c r="AK30" s="207">
        <f>AJ30/Performance!$C30</f>
        <v>0</v>
      </c>
      <c r="AL30" s="227" t="str">
        <f>ROUND(IF(Performance!M136&gt;Performance!M189, AVERAGE(Outcomes!AD32, Outcomes!AD85, Outcomes!AD138), Outcomes!AD32), 0)&amp; CHAR(10) &amp;"("&amp;IF(Performance!M136&gt;Performance!M189, "3yr avg", Performance!$F$1)&amp;")"</f>
        <v>0
(2025)</v>
      </c>
      <c r="AM30" s="223">
        <f>Performance!M83</f>
        <v>0</v>
      </c>
      <c r="AN30" s="206">
        <f>Performance!N30</f>
        <v>0</v>
      </c>
      <c r="AO30" s="207">
        <f>AN30/Performance!$C30</f>
        <v>0</v>
      </c>
      <c r="AP30" s="227" t="str">
        <f>ROUND(IF(Performance!N136&gt;Performance!N189, AVERAGE(Outcomes!AH32, Outcomes!AH85, Outcomes!AH138), Outcomes!AH32), 0)&amp; CHAR(10) &amp;"("&amp;IF(Performance!N136&gt;Performance!N189, "3yr avg", Performance!$F$1)&amp;")"</f>
        <v>0
(2025)</v>
      </c>
      <c r="AQ30" s="223">
        <f>Performance!N83</f>
        <v>0</v>
      </c>
      <c r="AR30" s="206">
        <f>Performance!O30</f>
        <v>4649750</v>
      </c>
      <c r="AS30" s="207">
        <f>AR30/Performance!$C30</f>
        <v>0.21632892824356462</v>
      </c>
      <c r="AT30" s="227" t="str">
        <f>ROUND(IF(Performance!O136&gt;Performance!O189, AVERAGE(Outcomes!AL32, Outcomes!AL85, Outcomes!AL138), Outcomes!AL32), 0)&amp; CHAR(10) &amp;"("&amp;IF(Performance!O136&gt;Performance!O189, "3yr avg", Performance!$F$1)&amp;")"</f>
        <v>887
(2025)</v>
      </c>
      <c r="AU30" s="223">
        <f>Performance!O83</f>
        <v>1328.5</v>
      </c>
      <c r="AV30" s="206">
        <f>Performance!P30</f>
        <v>2061056.25</v>
      </c>
      <c r="AW30" s="207">
        <f>AV30/Performance!$C30</f>
        <v>9.5890335956169775E-2</v>
      </c>
      <c r="AX30" s="227" t="str">
        <f>ROUND(IF(Performance!P136&gt;Performance!P189, AVERAGE(Outcomes!AP32, Outcomes!AP85, Outcomes!AP138), Outcomes!AP32), 0)&amp; CHAR(10) &amp;"("&amp;IF(Performance!P136&gt;Performance!P189, "3yr avg", Performance!$F$1)&amp;")"</f>
        <v>302
(2025)</v>
      </c>
      <c r="AY30" s="223">
        <f>Performance!P83</f>
        <v>458.01249999999999</v>
      </c>
      <c r="AZ30" s="206">
        <f>Performance!Q30</f>
        <v>0</v>
      </c>
      <c r="BA30" s="207">
        <f>AZ30/Performance!$C30</f>
        <v>0</v>
      </c>
      <c r="BB30" s="227" t="str">
        <f>ROUND(IF(Performance!Q136&gt;Performance!Q189, AVERAGE(Outcomes!AT32, Outcomes!AT85, Outcomes!AT138), Outcomes!AT32), 0)&amp; CHAR(10) &amp;"("&amp;IF(Performance!Q136&gt;Performance!Q189, "3yr avg", Performance!$F$1)&amp;")"</f>
        <v>0
(2025)</v>
      </c>
      <c r="BC30" s="223">
        <f>Performance!Q83</f>
        <v>0</v>
      </c>
      <c r="BD30" s="206">
        <f>Performance!R30</f>
        <v>0</v>
      </c>
      <c r="BE30" s="207">
        <f>BD30/Performance!$C30</f>
        <v>0</v>
      </c>
      <c r="BF30" s="227" t="str">
        <f>ROUND(IF(Performance!R136&gt;Performance!R189, AVERAGE(Outcomes!AX32, Outcomes!AX85, Outcomes!AX138), Outcomes!AX32), 0)&amp; CHAR(10) &amp;"("&amp;IF(Performance!R136&gt;Performance!R189, "3yr avg", Performance!$F$1)&amp;")"</f>
        <v>0
(2025)</v>
      </c>
      <c r="BG30" s="223">
        <f>Performance!R83</f>
        <v>0</v>
      </c>
      <c r="BH30" s="206">
        <f>Performance!S30</f>
        <v>19512.05</v>
      </c>
      <c r="BI30" s="207">
        <f>BH30/Performance!$C30</f>
        <v>9.0779522863268882E-4</v>
      </c>
      <c r="BJ30" s="227" t="str">
        <f>ROUND(IF(Performance!S136&gt;Performance!S189, AVERAGE(Outcomes!BB32, Outcomes!BB85, Outcomes!BB138), Outcomes!BB32), 0)&amp; CHAR(10) &amp;"("&amp;IF(Performance!S136&gt;Performance!S189, "3yr avg", Performance!$F$1)&amp;")"</f>
        <v>45
(2025)</v>
      </c>
      <c r="BK30" s="206">
        <f>Performance!T30</f>
        <v>109375</v>
      </c>
      <c r="BL30" s="207">
        <f>BK30/Performance!$C30</f>
        <v>5.0886556323759087E-3</v>
      </c>
      <c r="BM30" s="227" t="str">
        <f>ROUND(IF(Performance!T136&gt;Performance!T189, AVERAGE(Outcomes!BC32, Outcomes!BC85, Outcomes!BC138), Outcomes!BC32), 0)&amp; CHAR(10) &amp;"("&amp;IF(Performance!T136&gt;Performance!T189, "3yr avg", Performance!$F$1)&amp;")"</f>
        <v>125
(2025)</v>
      </c>
      <c r="BN30" s="206">
        <f>Performance!U30</f>
        <v>0</v>
      </c>
      <c r="BO30" s="207">
        <f>BN30/Performance!$C30</f>
        <v>0</v>
      </c>
      <c r="BP30" s="227" t="str">
        <f>ROUND(IF(Performance!U136&gt;Performance!U189, AVERAGE(Outcomes!BD32, Outcomes!BD85, Outcomes!BD138), Outcomes!BD32), 0)&amp; CHAR(10) &amp;"("&amp;IF(Performance!U136&gt;Performance!U189, "3yr avg", Performance!$F$1)&amp;")"</f>
        <v>0
(2025)</v>
      </c>
    </row>
    <row r="31" spans="1:68" ht="34.9" customHeight="1">
      <c r="A31" s="210" t="s">
        <v>98</v>
      </c>
      <c r="B31" s="205"/>
      <c r="C31" s="211">
        <f>Performance!D31</f>
        <v>28619500</v>
      </c>
      <c r="D31" s="212">
        <f>C31/Performance!$C31</f>
        <v>0.25546559600710111</v>
      </c>
      <c r="E31" s="225" t="str">
        <f>ROUND(IF(Performance!D137&gt;Performance!D190, AVERAGE(Outcomes!C33,Outcomes!C86,Outcomes!C139), Outcomes!C33), 0)&amp; CHAR(10) &amp;"("&amp;IF(Performance!D137&gt;Performance!D190, "3yr avg", Performance!$F$1)&amp;")"</f>
        <v>8177
(2025)</v>
      </c>
      <c r="F31" s="211">
        <f>Performance!E31</f>
        <v>28743312.5</v>
      </c>
      <c r="G31" s="212">
        <f>F31/Performance!$C31</f>
        <v>0.25657078072750605</v>
      </c>
      <c r="H31" s="226" t="str">
        <f>ROUND(IF(Performance!E137&gt;Performance!E190, AVERAGE(Outcomes!D33, Outcomes!D86, Outcomes!D139), Outcomes!D33), 0)&amp; CHAR(10) &amp;"("&amp;IF(Performance!E137&gt;Performance!E190, "3yr avg", Performance!$F$1)&amp;")"</f>
        <v>6258
(2025)</v>
      </c>
      <c r="I31" s="229">
        <f>Performance!E84</f>
        <v>8212.375</v>
      </c>
      <c r="J31" s="211">
        <f>Performance!F31</f>
        <v>1458.3333333333335</v>
      </c>
      <c r="K31" s="212">
        <f>J31/Performance!$C31</f>
        <v>1.3017487872849717E-5</v>
      </c>
      <c r="L31" s="226" t="str">
        <f>ROUND(IF(Performance!F137&gt;Performance!F190, AVERAGE(Outcomes!H33, Outcomes!H86, Outcomes!H139), Outcomes!H33), 0)&amp; CHAR(10) &amp;"("&amp;IF(Performance!F137&gt;Performance!F190, "3yr avg", Performance!$F$1)&amp;")"</f>
        <v>0
(3yr avg)</v>
      </c>
      <c r="M31" s="229">
        <f>Performance!F84</f>
        <v>0.41666666666666669</v>
      </c>
      <c r="N31" s="213">
        <f>Performance!I31</f>
        <v>30983.333333333336</v>
      </c>
      <c r="O31" s="212">
        <f>N31/Performance!$C31</f>
        <v>2.7656582806431568E-4</v>
      </c>
      <c r="P31" s="226" t="str">
        <f>ROUND(IF(Performance!I137&gt;Performance!I190, AVERAGE(Outcomes!N33, Outcomes!N86, Outcomes!N139), Outcomes!N33), 0)&amp; CHAR(10) &amp;"("&amp;IF(Performance!I137&gt;Performance!I190, "3yr avg", Performance!$F$1)&amp;")"</f>
        <v>30
(3yr avg)</v>
      </c>
      <c r="Q31" s="228">
        <f>Performance!I84</f>
        <v>30.983333333333334</v>
      </c>
      <c r="R31" s="213">
        <f>Performance!J31</f>
        <v>363000.00000000006</v>
      </c>
      <c r="S31" s="212">
        <f>R31/Performance!$C31</f>
        <v>3.240238695664764E-3</v>
      </c>
      <c r="T31" s="226" t="str">
        <f>ROUND(IF(Performance!J137&gt;Performance!J190, AVERAGE(Outcomes!R33, Outcomes!R86, Outcomes!R139), Outcomes!R33), 0)&amp; CHAR(10) &amp;"("&amp;IF(Performance!J137&gt;Performance!J190, "3yr avg", Performance!$F$1)&amp;")"</f>
        <v>219
(2025)</v>
      </c>
      <c r="U31" s="228">
        <f>Performance!J84</f>
        <v>290.40000000000003</v>
      </c>
      <c r="V31" s="213">
        <f>Performance!G31</f>
        <v>0</v>
      </c>
      <c r="W31" s="212">
        <f>V31/Performance!$C31</f>
        <v>0</v>
      </c>
      <c r="X31" s="228" t="str">
        <f>ROUND(Performance!G84, 0)&amp; CHAR(10) &amp;"("&amp;IF(Performance!G137&gt;Performance!G190, "3yr avg", Performance!$F$1)&amp;")"</f>
        <v>0
(2025)</v>
      </c>
      <c r="Y31" s="213">
        <f>Performance!H31</f>
        <v>729166.66666666674</v>
      </c>
      <c r="Z31" s="212">
        <f>Y31/Performance!$C31</f>
        <v>6.5087439364248587E-3</v>
      </c>
      <c r="AA31" s="228" t="str">
        <f>ROUND(Performance!H84, 0)&amp; CHAR(10) &amp;"("&amp;IF(Performance!H137&gt;Performance!H190, "3yr avg", Performance!$F$1)&amp;")"</f>
        <v>583
(3yr avg)</v>
      </c>
      <c r="AB31" s="211">
        <f>Performance!K31</f>
        <v>2420184.3749999995</v>
      </c>
      <c r="AC31" s="212">
        <f>AB31/Performance!$C31</f>
        <v>2.1603237086827105E-2</v>
      </c>
      <c r="AD31" s="226" t="str">
        <f>ROUND(IF(Performance!K137&gt;Performance!K190, AVERAGE(Outcomes!V33, Outcomes!V86, Outcomes!V139), Outcomes!V33), 0)&amp; CHAR(10) &amp;"("&amp;IF(Performance!K137&gt;Performance!K190, "3yr avg", Performance!$F$1)&amp;")"</f>
        <v>921
(2025)</v>
      </c>
      <c r="AE31" s="229">
        <f>Performance!K84</f>
        <v>1382.9624999999999</v>
      </c>
      <c r="AF31" s="211">
        <f>Performance!L31</f>
        <v>6203312.5</v>
      </c>
      <c r="AG31" s="212">
        <f>AF31/Performance!$C31</f>
        <v>5.5372488164740837E-2</v>
      </c>
      <c r="AH31" s="226" t="str">
        <f>ROUND(IF(Performance!L137&gt;Performance!L190, AVERAGE(Outcomes!Z33, Outcomes!Z86, Outcomes!Z139), Outcomes!Z33), 0)&amp; CHAR(10) &amp;"("&amp;IF(Performance!L137&gt;Performance!L190, "3yr avg", Performance!$F$1)&amp;")"</f>
        <v>1251
(2025)</v>
      </c>
      <c r="AI31" s="229">
        <f>Performance!L84</f>
        <v>1772.375</v>
      </c>
      <c r="AJ31" s="211">
        <f>Performance!M31</f>
        <v>136324.99999999997</v>
      </c>
      <c r="AK31" s="212">
        <f>AJ31/Performance!$C31</f>
        <v>1.2168747663539913E-3</v>
      </c>
      <c r="AL31" s="226" t="str">
        <f>ROUND(IF(Performance!M137&gt;Performance!M190, AVERAGE(Outcomes!AD33, Outcomes!AD86, Outcomes!AD139), Outcomes!AD33), 0)&amp; CHAR(10) &amp;"("&amp;IF(Performance!M137&gt;Performance!M190, "3yr avg", Performance!$F$1)&amp;")"</f>
        <v>53
(2025)</v>
      </c>
      <c r="AM31" s="229">
        <f>Performance!M84</f>
        <v>77.899999999999991</v>
      </c>
      <c r="AN31" s="211">
        <f>Performance!N31</f>
        <v>355366.66666666669</v>
      </c>
      <c r="AO31" s="212">
        <f>AN31/Performance!$C31</f>
        <v>3.1721014448560189E-3</v>
      </c>
      <c r="AP31" s="226" t="str">
        <f>ROUND(IF(Performance!N137&gt;Performance!N190, AVERAGE(Outcomes!AH33, Outcomes!AH86, Outcomes!AH139), Outcomes!AH33), 0)&amp; CHAR(10) &amp;"("&amp;IF(Performance!N137&gt;Performance!N190, "3yr avg", Performance!$F$1)&amp;")"</f>
        <v>67
(3yr avg)</v>
      </c>
      <c r="AQ31" s="229">
        <f>Performance!N84</f>
        <v>101.53333333333335</v>
      </c>
      <c r="AR31" s="211">
        <f>Performance!O31</f>
        <v>34051806.25</v>
      </c>
      <c r="AS31" s="212">
        <f>AR31/Performance!$C31</f>
        <v>0.30395586850834505</v>
      </c>
      <c r="AT31" s="226" t="str">
        <f>ROUND(IF(Performance!O137&gt;Performance!O190, AVERAGE(Outcomes!AL33, Outcomes!AL86, Outcomes!AL139), Outcomes!AL33), 0)&amp; CHAR(10) &amp;"("&amp;IF(Performance!O137&gt;Performance!O190, "3yr avg", Performance!$F$1)&amp;")"</f>
        <v>7360
(2025)</v>
      </c>
      <c r="AU31" s="229">
        <f>Performance!O84</f>
        <v>9729.0874999999996</v>
      </c>
      <c r="AV31" s="211">
        <f>Performance!P31</f>
        <v>8132962.4999999991</v>
      </c>
      <c r="AW31" s="212">
        <f>AV31/Performance!$C31</f>
        <v>7.2597079346805593E-2</v>
      </c>
      <c r="AX31" s="226" t="str">
        <f>ROUND(IF(Performance!P137&gt;Performance!P190, AVERAGE(Outcomes!AP33, Outcomes!AP86, Outcomes!AP139), Outcomes!AP33), 0)&amp; CHAR(10) &amp;"("&amp;IF(Performance!P137&gt;Performance!P190, "3yr avg", Performance!$F$1)&amp;")"</f>
        <v>1206
(2025)</v>
      </c>
      <c r="AY31" s="229">
        <f>Performance!P84</f>
        <v>1807.3249999999998</v>
      </c>
      <c r="AZ31" s="211">
        <f>Performance!Q31</f>
        <v>491122.91666666663</v>
      </c>
      <c r="BA31" s="212">
        <f>AZ31/Performance!$C31</f>
        <v>4.3838993909395985E-3</v>
      </c>
      <c r="BB31" s="226" t="str">
        <f>ROUND(IF(Performance!Q137&gt;Performance!Q190, AVERAGE(Outcomes!AT33, Outcomes!AT86, Outcomes!AT139), Outcomes!AT33), 0)&amp; CHAR(10) &amp;"("&amp;IF(Performance!Q137&gt;Performance!Q190, "3yr avg", Performance!$F$1)&amp;")"</f>
        <v>87
(3yr avg)</v>
      </c>
      <c r="BC31" s="229">
        <f>Performance!Q84</f>
        <v>140.32083333333333</v>
      </c>
      <c r="BD31" s="211">
        <f>Performance!R31</f>
        <v>1195425.0000000002</v>
      </c>
      <c r="BE31" s="212">
        <f>BD31/Performance!$C31</f>
        <v>1.0670695159132371E-2</v>
      </c>
      <c r="BF31" s="226" t="str">
        <f>ROUND(IF(Performance!R137&gt;Performance!R190, AVERAGE(Outcomes!AX33, Outcomes!AX86, Outcomes!AX139), Outcomes!AX33), 0)&amp; CHAR(10) &amp;"("&amp;IF(Performance!R137&gt;Performance!R190, "3yr avg", Performance!$F$1)&amp;")"</f>
        <v>184
(2025)</v>
      </c>
      <c r="BG31" s="229">
        <f>Performance!R84</f>
        <v>265.65000000000003</v>
      </c>
      <c r="BH31" s="211">
        <f>Performance!S31</f>
        <v>33357.666666666664</v>
      </c>
      <c r="BI31" s="212">
        <f>BH31/Performance!$C31</f>
        <v>2.9775978603421475E-4</v>
      </c>
      <c r="BJ31" s="226" t="str">
        <f>ROUND(IF(Performance!S137&gt;Performance!S190, AVERAGE(Outcomes!BB33, Outcomes!BB86, Outcomes!BB139), Outcomes!BB33), 0)&amp; CHAR(10) &amp;"("&amp;IF(Performance!S137&gt;Performance!S190, "3yr avg", Performance!$F$1)&amp;")"</f>
        <v>76
(3yr avg)</v>
      </c>
      <c r="BK31" s="211">
        <f>Performance!T31</f>
        <v>521500</v>
      </c>
      <c r="BL31" s="212">
        <f>BK31/Performance!$C31</f>
        <v>4.6550536633310586E-3</v>
      </c>
      <c r="BM31" s="226" t="str">
        <f>ROUND(IF(Performance!T137&gt;Performance!T190, AVERAGE(Outcomes!BC33, Outcomes!BC86, Outcomes!BC139), Outcomes!BC33), 0)&amp; CHAR(10) &amp;"("&amp;IF(Performance!T137&gt;Performance!T190, "3yr avg", Performance!$F$1)&amp;")"</f>
        <v>596
(2025)</v>
      </c>
      <c r="BN31" s="211">
        <f>Performance!U31</f>
        <v>0</v>
      </c>
      <c r="BO31" s="212">
        <f>BN31/Performance!$C31</f>
        <v>0</v>
      </c>
      <c r="BP31" s="226" t="str">
        <f>ROUND(IF(Performance!U137&gt;Performance!U190, AVERAGE(Outcomes!BD33, Outcomes!BD86, Outcomes!BD139), Outcomes!BD33), 0)&amp; CHAR(10) &amp;"("&amp;IF(Performance!U137&gt;Performance!U190, "3yr avg", Performance!$F$1)&amp;")"</f>
        <v>0
(2025)</v>
      </c>
    </row>
    <row r="32" spans="1:68" ht="34.9" customHeight="1">
      <c r="A32" s="204" t="s">
        <v>100</v>
      </c>
      <c r="B32" s="205"/>
      <c r="C32" s="206">
        <f>Performance!D32</f>
        <v>1547000</v>
      </c>
      <c r="D32" s="207">
        <f>C32/Performance!$C32</f>
        <v>0.11159489772906819</v>
      </c>
      <c r="E32" s="219" t="str">
        <f>ROUND(IF(Performance!D138&gt;Performance!D191, AVERAGE(Outcomes!C34,Outcomes!C87,Outcomes!C140), Outcomes!C34), 0)&amp; CHAR(10) &amp;"("&amp;IF(Performance!D138&gt;Performance!D191, "3yr avg", Performance!$F$1)&amp;")"</f>
        <v>442
(2025)</v>
      </c>
      <c r="F32" s="206">
        <f>Performance!E32</f>
        <v>2823639.583333333</v>
      </c>
      <c r="G32" s="207">
        <f>F32/Performance!$C32</f>
        <v>0.20368698805806854</v>
      </c>
      <c r="H32" s="227" t="str">
        <f>ROUND(IF(Performance!E138&gt;Performance!E191, AVERAGE(Outcomes!D34, Outcomes!D87, Outcomes!D140), Outcomes!D34), 0)&amp; CHAR(10) &amp;"("&amp;IF(Performance!E138&gt;Performance!E191, "3yr avg", Performance!$F$1)&amp;")"</f>
        <v>592
(3yr avg)</v>
      </c>
      <c r="I32" s="223">
        <f>Performance!E85</f>
        <v>806.75416666666661</v>
      </c>
      <c r="J32" s="206">
        <f>Performance!F32</f>
        <v>0</v>
      </c>
      <c r="K32" s="207">
        <f>J32/Performance!$C32</f>
        <v>0</v>
      </c>
      <c r="L32" s="227" t="str">
        <f>ROUND(IF(Performance!F138&gt;Performance!F191, AVERAGE(Outcomes!H34, Outcomes!H87, Outcomes!H140), Outcomes!H34), 0)&amp; CHAR(10) &amp;"("&amp;IF(Performance!F138&gt;Performance!F191, "3yr avg", Performance!$F$1)&amp;")"</f>
        <v>0
(2025)</v>
      </c>
      <c r="M32" s="223">
        <f>Performance!F85</f>
        <v>0</v>
      </c>
      <c r="N32" s="208">
        <f>Performance!I32</f>
        <v>43137.499999999993</v>
      </c>
      <c r="O32" s="207">
        <f>N32/Performance!$C32</f>
        <v>3.1117808020605549E-3</v>
      </c>
      <c r="P32" s="227" t="str">
        <f>ROUND(IF(Performance!I138&gt;Performance!I191, AVERAGE(Outcomes!N34, Outcomes!N87, Outcomes!N140), Outcomes!N34), 0)&amp; CHAR(10) &amp;"("&amp;IF(Performance!I138&gt;Performance!I191, "3yr avg", Performance!$F$1)&amp;")"</f>
        <v>28
(2025)</v>
      </c>
      <c r="Q32" s="216">
        <f>Performance!I85</f>
        <v>43.137499999999996</v>
      </c>
      <c r="R32" s="208">
        <f>Performance!J32</f>
        <v>579421.875</v>
      </c>
      <c r="S32" s="207">
        <f>R32/Performance!$C32</f>
        <v>4.1797365793542297E-2</v>
      </c>
      <c r="T32" s="224" t="str">
        <f>ROUND(IF(Performance!J138&gt;Performance!J191, AVERAGE(Outcomes!R34, Outcomes!R87, Outcomes!R140), Outcomes!R34), 0)&amp; CHAR(10) &amp;"("&amp;IF(Performance!J138&gt;Performance!J191, "3yr avg", Performance!$F$1)&amp;")"</f>
        <v>328
(2025)</v>
      </c>
      <c r="U32" s="216">
        <f>Performance!J85</f>
        <v>463.53750000000002</v>
      </c>
      <c r="V32" s="208">
        <f>Performance!G32</f>
        <v>26599.999999999996</v>
      </c>
      <c r="W32" s="207">
        <f>V32/Performance!$C32</f>
        <v>1.9188262957939323E-3</v>
      </c>
      <c r="X32" s="216" t="str">
        <f>ROUND(Performance!G85, 0)&amp; CHAR(10) &amp;"("&amp;IF(Performance!G138&gt;Performance!G191, "3yr avg", Performance!$F$1)&amp;")"</f>
        <v>27
(2025)</v>
      </c>
      <c r="Y32" s="208">
        <f>Performance!H32</f>
        <v>286250</v>
      </c>
      <c r="Z32" s="207">
        <f>Y32/Performance!$C32</f>
        <v>2.0649023577857639E-2</v>
      </c>
      <c r="AA32" s="216" t="str">
        <f>ROUND(Performance!H85, 0)&amp; CHAR(10) &amp;"("&amp;IF(Performance!H138&gt;Performance!H191, "3yr avg", Performance!$F$1)&amp;")"</f>
        <v>229
(2025)</v>
      </c>
      <c r="AB32" s="206">
        <f>Performance!K32</f>
        <v>363270.83333333337</v>
      </c>
      <c r="AC32" s="207">
        <f>AB32/Performance!$C32</f>
        <v>2.6205023590036659E-2</v>
      </c>
      <c r="AD32" s="227" t="str">
        <f>ROUND(IF(Performance!K138&gt;Performance!K191, AVERAGE(Outcomes!V34, Outcomes!V87, Outcomes!V140), Outcomes!V34), 0)&amp; CHAR(10) &amp;"("&amp;IF(Performance!K138&gt;Performance!K191, "3yr avg", Performance!$F$1)&amp;")"</f>
        <v>143
(3yr avg)</v>
      </c>
      <c r="AE32" s="223">
        <f>Performance!K85</f>
        <v>207.58333333333334</v>
      </c>
      <c r="AF32" s="206">
        <f>Performance!L32</f>
        <v>1488768.7499999998</v>
      </c>
      <c r="AG32" s="207">
        <f>AF32/Performance!$C32</f>
        <v>0.10739430924271665</v>
      </c>
      <c r="AH32" s="227" t="str">
        <f>ROUND(IF(Performance!L138&gt;Performance!L191, AVERAGE(Outcomes!Z34, Outcomes!Z87, Outcomes!Z140), Outcomes!Z34), 0)&amp; CHAR(10) &amp;"("&amp;IF(Performance!L138&gt;Performance!L191, "3yr avg", Performance!$F$1)&amp;")"</f>
        <v>277
(2025)</v>
      </c>
      <c r="AI32" s="223">
        <f>Performance!L85</f>
        <v>425.36249999999995</v>
      </c>
      <c r="AJ32" s="206">
        <f>Performance!M32</f>
        <v>0</v>
      </c>
      <c r="AK32" s="207">
        <f>AJ32/Performance!$C32</f>
        <v>0</v>
      </c>
      <c r="AL32" s="227" t="str">
        <f>ROUND(IF(Performance!M138&gt;Performance!M191, AVERAGE(Outcomes!AD34, Outcomes!AD87, Outcomes!AD140), Outcomes!AD34), 0)&amp; CHAR(10) &amp;"("&amp;IF(Performance!M138&gt;Performance!M191, "3yr avg", Performance!$F$1)&amp;")"</f>
        <v>0
(2025)</v>
      </c>
      <c r="AM32" s="223">
        <f>Performance!M85</f>
        <v>0</v>
      </c>
      <c r="AN32" s="206">
        <f>Performance!N32</f>
        <v>61599.999999999993</v>
      </c>
      <c r="AO32" s="207">
        <f>AN32/Performance!$C32</f>
        <v>4.4435977376280538E-3</v>
      </c>
      <c r="AP32" s="227" t="str">
        <f>ROUND(IF(Performance!N138&gt;Performance!N191, AVERAGE(Outcomes!AH34, Outcomes!AH87, Outcomes!AH140), Outcomes!AH34), 0)&amp; CHAR(10) &amp;"("&amp;IF(Performance!N138&gt;Performance!N191, "3yr avg", Performance!$F$1)&amp;")"</f>
        <v>12
(3yr avg)</v>
      </c>
      <c r="AQ32" s="223">
        <f>Performance!N85</f>
        <v>17.599999999999998</v>
      </c>
      <c r="AR32" s="206">
        <f>Performance!O32</f>
        <v>4016425.0000000005</v>
      </c>
      <c r="AS32" s="207">
        <f>AR32/Performance!$C32</f>
        <v>0.28973014680767467</v>
      </c>
      <c r="AT32" s="227" t="str">
        <f>ROUND(IF(Performance!O138&gt;Performance!O191, AVERAGE(Outcomes!AL34, Outcomes!AL87, Outcomes!AL140), Outcomes!AL34), 0)&amp; CHAR(10) &amp;"("&amp;IF(Performance!O138&gt;Performance!O191, "3yr avg", Performance!$F$1)&amp;")"</f>
        <v>845
(2025)</v>
      </c>
      <c r="AU32" s="223">
        <f>Performance!O85</f>
        <v>1147.5500000000002</v>
      </c>
      <c r="AV32" s="206">
        <f>Performance!P32</f>
        <v>2574618.7499999995</v>
      </c>
      <c r="AW32" s="207">
        <f>AV32/Performance!$C32</f>
        <v>0.18572353981744752</v>
      </c>
      <c r="AX32" s="227" t="str">
        <f>ROUND(IF(Performance!P138&gt;Performance!P191, AVERAGE(Outcomes!AP34, Outcomes!AP87, Outcomes!AP140), Outcomes!AP34), 0)&amp; CHAR(10) &amp;"("&amp;IF(Performance!P138&gt;Performance!P191, "3yr avg", Performance!$F$1)&amp;")"</f>
        <v>389
(2025)</v>
      </c>
      <c r="AY32" s="223">
        <f>Performance!P85</f>
        <v>572.13749999999993</v>
      </c>
      <c r="AZ32" s="206">
        <f>Performance!Q32</f>
        <v>0</v>
      </c>
      <c r="BA32" s="207">
        <f>AZ32/Performance!$C32</f>
        <v>0</v>
      </c>
      <c r="BB32" s="227" t="str">
        <f>ROUND(IF(Performance!Q138&gt;Performance!Q191, AVERAGE(Outcomes!AT34, Outcomes!AT87, Outcomes!AT140), Outcomes!AT34), 0)&amp; CHAR(10) &amp;"("&amp;IF(Performance!Q138&gt;Performance!Q191, "3yr avg", Performance!$F$1)&amp;")"</f>
        <v>0
(2025)</v>
      </c>
      <c r="BC32" s="223">
        <f>Performance!Q85</f>
        <v>0</v>
      </c>
      <c r="BD32" s="206">
        <f>Performance!R32</f>
        <v>0</v>
      </c>
      <c r="BE32" s="207">
        <f>BD32/Performance!$C32</f>
        <v>0</v>
      </c>
      <c r="BF32" s="227" t="str">
        <f>ROUND(IF(Performance!R138&gt;Performance!R191, AVERAGE(Outcomes!AX34, Outcomes!AX87, Outcomes!AX140), Outcomes!AX34), 0)&amp; CHAR(10) &amp;"("&amp;IF(Performance!R138&gt;Performance!R191, "3yr avg", Performance!$F$1)&amp;")"</f>
        <v>0
(2025)</v>
      </c>
      <c r="BG32" s="223">
        <f>Performance!R85</f>
        <v>0</v>
      </c>
      <c r="BH32" s="206">
        <f>Performance!S32</f>
        <v>6992</v>
      </c>
      <c r="BI32" s="207">
        <f>BH32/Performance!$C32</f>
        <v>5.0437719775154796E-4</v>
      </c>
      <c r="BJ32" s="227" t="str">
        <f>ROUND(IF(Performance!S138&gt;Performance!S191, AVERAGE(Outcomes!BB34, Outcomes!BB87, Outcomes!BB140), Outcomes!BB34), 0)&amp; CHAR(10) &amp;"("&amp;IF(Performance!S138&gt;Performance!S191, "3yr avg", Performance!$F$1)&amp;")"</f>
        <v>16
(2025)</v>
      </c>
      <c r="BK32" s="206">
        <f>Performance!T32</f>
        <v>44916.666666666672</v>
      </c>
      <c r="BL32" s="207">
        <f>BK32/Performance!$C32</f>
        <v>3.24012335035379E-3</v>
      </c>
      <c r="BM32" s="227" t="str">
        <f>ROUND(IF(Performance!T138&gt;Performance!T191, AVERAGE(Outcomes!BC34, Outcomes!BC87, Outcomes!BC140), Outcomes!BC34), 0)&amp; CHAR(10) &amp;"("&amp;IF(Performance!T138&gt;Performance!T191, "3yr avg", Performance!$F$1)&amp;")"</f>
        <v>51
(3yr avg)</v>
      </c>
      <c r="BN32" s="206">
        <f>Performance!U32</f>
        <v>0</v>
      </c>
      <c r="BO32" s="207">
        <f>BN32/Performance!$C32</f>
        <v>0</v>
      </c>
      <c r="BP32" s="227" t="str">
        <f>ROUND(IF(Performance!U138&gt;Performance!U191, AVERAGE(Outcomes!BD34, Outcomes!BD87, Outcomes!BD140), Outcomes!BD34), 0)&amp; CHAR(10) &amp;"("&amp;IF(Performance!U138&gt;Performance!U191, "3yr avg", Performance!$F$1)&amp;")"</f>
        <v>0
(2025)</v>
      </c>
    </row>
    <row r="33" spans="1:68" ht="34.9" customHeight="1">
      <c r="A33" s="210" t="s">
        <v>102</v>
      </c>
      <c r="B33" s="205"/>
      <c r="C33" s="211">
        <f>Performance!D33</f>
        <v>2282000</v>
      </c>
      <c r="D33" s="212">
        <f>C33/Performance!$C33</f>
        <v>0.2246255486198489</v>
      </c>
      <c r="E33" s="225" t="str">
        <f>ROUND(IF(Performance!D139&gt;Performance!D192, AVERAGE(Outcomes!C35,Outcomes!C88,Outcomes!C141), Outcomes!C35), 0)&amp; CHAR(10) &amp;"("&amp;IF(Performance!D139&gt;Performance!D192, "3yr avg", Performance!$F$1)&amp;")"</f>
        <v>652
(2025)</v>
      </c>
      <c r="F33" s="211">
        <f>Performance!E33</f>
        <v>1668070.8333333335</v>
      </c>
      <c r="G33" s="212">
        <f>F33/Performance!$C33</f>
        <v>0.16419427084761989</v>
      </c>
      <c r="H33" s="226" t="str">
        <f>ROUND(IF(Performance!E139&gt;Performance!E192, AVERAGE(Outcomes!D35, Outcomes!D88, Outcomes!D141), Outcomes!D35), 0)&amp; CHAR(10) &amp;"("&amp;IF(Performance!E139&gt;Performance!E192, "3yr avg", Performance!$F$1)&amp;")"</f>
        <v>395
(3yr avg)</v>
      </c>
      <c r="I33" s="229">
        <f>Performance!E86</f>
        <v>476.5916666666667</v>
      </c>
      <c r="J33" s="211">
        <f>Performance!F33</f>
        <v>58712.499999999993</v>
      </c>
      <c r="K33" s="212">
        <f>J33/Performance!$C33</f>
        <v>5.7792846289846092E-3</v>
      </c>
      <c r="L33" s="226" t="str">
        <f>ROUND(IF(Performance!F139&gt;Performance!F192, AVERAGE(Outcomes!H35, Outcomes!H88, Outcomes!H141), Outcomes!H35), 0)&amp; CHAR(10) &amp;"("&amp;IF(Performance!F139&gt;Performance!F192, "3yr avg", Performance!$F$1)&amp;")"</f>
        <v>15
(2025)</v>
      </c>
      <c r="M33" s="229">
        <f>Performance!F86</f>
        <v>16.774999999999999</v>
      </c>
      <c r="N33" s="213">
        <f>Performance!I33</f>
        <v>0</v>
      </c>
      <c r="O33" s="212">
        <f>N33/Performance!$C33</f>
        <v>0</v>
      </c>
      <c r="P33" s="226" t="str">
        <f>ROUND(IF(Performance!I139&gt;Performance!I192, AVERAGE(Outcomes!N35, Outcomes!N88, Outcomes!N141), Outcomes!N35), 0)&amp; CHAR(10) &amp;"("&amp;IF(Performance!I139&gt;Performance!I192, "3yr avg", Performance!$F$1)&amp;")"</f>
        <v>0
(2025)</v>
      </c>
      <c r="Q33" s="228">
        <f>Performance!I86</f>
        <v>0</v>
      </c>
      <c r="R33" s="213">
        <f>Performance!J33</f>
        <v>28187.5</v>
      </c>
      <c r="S33" s="212">
        <f>R33/Performance!$C33</f>
        <v>2.7745980068895667E-3</v>
      </c>
      <c r="T33" s="226" t="str">
        <f>ROUND(IF(Performance!J139&gt;Performance!J192, AVERAGE(Outcomes!R35, Outcomes!R88, Outcomes!R141), Outcomes!R35), 0)&amp; CHAR(10) &amp;"("&amp;IF(Performance!J139&gt;Performance!J192, "3yr avg", Performance!$F$1)&amp;")"</f>
        <v>19
(2025)</v>
      </c>
      <c r="U33" s="228">
        <f>Performance!J86</f>
        <v>22.55</v>
      </c>
      <c r="V33" s="213">
        <f>Performance!G33</f>
        <v>87399.999999999985</v>
      </c>
      <c r="W33" s="212">
        <f>V33/Performance!$C33</f>
        <v>8.6030994519609074E-3</v>
      </c>
      <c r="X33" s="228" t="str">
        <f>ROUND(Performance!G86, 0)&amp; CHAR(10) &amp;"("&amp;IF(Performance!G139&gt;Performance!G192, "3yr avg", Performance!$F$1)&amp;")"</f>
        <v>87
(2025)</v>
      </c>
      <c r="Y33" s="213">
        <f>Performance!H33</f>
        <v>566437.5</v>
      </c>
      <c r="Z33" s="212">
        <f>Y33/Performance!$C33</f>
        <v>5.575650052425752E-2</v>
      </c>
      <c r="AA33" s="228" t="str">
        <f>ROUND(Performance!H86, 0)&amp; CHAR(10) &amp;"("&amp;IF(Performance!H139&gt;Performance!H192, "3yr avg", Performance!$F$1)&amp;")"</f>
        <v>453
(2025)</v>
      </c>
      <c r="AB33" s="211">
        <f>Performance!K33</f>
        <v>522987.49999999994</v>
      </c>
      <c r="AC33" s="212">
        <f>AB33/Performance!$C33</f>
        <v>5.1479559206320427E-2</v>
      </c>
      <c r="AD33" s="226" t="str">
        <f>ROUND(IF(Performance!K139&gt;Performance!K192, AVERAGE(Outcomes!V35, Outcomes!V88, Outcomes!V141), Outcomes!V35), 0)&amp; CHAR(10) &amp;"("&amp;IF(Performance!K139&gt;Performance!K192, "3yr avg", Performance!$F$1)&amp;")"</f>
        <v>242
(2025)</v>
      </c>
      <c r="AE33" s="229">
        <f>Performance!K86</f>
        <v>298.84999999999997</v>
      </c>
      <c r="AF33" s="211">
        <f>Performance!L33</f>
        <v>2096587.5</v>
      </c>
      <c r="AG33" s="212">
        <f>AF33/Performance!$C33</f>
        <v>0.20637472279448618</v>
      </c>
      <c r="AH33" s="226" t="str">
        <f>ROUND(IF(Performance!L139&gt;Performance!L192, AVERAGE(Outcomes!Z35, Outcomes!Z88, Outcomes!Z141), Outcomes!Z35), 0)&amp; CHAR(10) &amp;"("&amp;IF(Performance!L139&gt;Performance!L192, "3yr avg", Performance!$F$1)&amp;")"</f>
        <v>442
(2025)</v>
      </c>
      <c r="AI33" s="229">
        <f>Performance!L86</f>
        <v>599.02499999999998</v>
      </c>
      <c r="AJ33" s="211">
        <f>Performance!M33</f>
        <v>0</v>
      </c>
      <c r="AK33" s="212">
        <f>AJ33/Performance!$C33</f>
        <v>0</v>
      </c>
      <c r="AL33" s="226" t="str">
        <f>ROUND(IF(Performance!M139&gt;Performance!M192, AVERAGE(Outcomes!AD35, Outcomes!AD88, Outcomes!AD141), Outcomes!AD35), 0)&amp; CHAR(10) &amp;"("&amp;IF(Performance!M139&gt;Performance!M192, "3yr avg", Performance!$F$1)&amp;")"</f>
        <v>0
(2025)</v>
      </c>
      <c r="AM33" s="229">
        <f>Performance!M86</f>
        <v>0</v>
      </c>
      <c r="AN33" s="211">
        <f>Performance!N33</f>
        <v>0</v>
      </c>
      <c r="AO33" s="212">
        <f>AN33/Performance!$C33</f>
        <v>0</v>
      </c>
      <c r="AP33" s="226" t="str">
        <f>ROUND(IF(Performance!N139&gt;Performance!N192, AVERAGE(Outcomes!AH35, Outcomes!AH88, Outcomes!AH141), Outcomes!AH35), 0)&amp; CHAR(10) &amp;"("&amp;IF(Performance!N139&gt;Performance!N192, "3yr avg", Performance!$F$1)&amp;")"</f>
        <v>0
(2025)</v>
      </c>
      <c r="AQ33" s="229">
        <f>Performance!N86</f>
        <v>0</v>
      </c>
      <c r="AR33" s="211">
        <f>Performance!O33</f>
        <v>1522325</v>
      </c>
      <c r="AS33" s="212">
        <f>AR33/Performance!$C33</f>
        <v>0.14984797909847128</v>
      </c>
      <c r="AT33" s="226" t="str">
        <f>ROUND(IF(Performance!O139&gt;Performance!O192, AVERAGE(Outcomes!AL35, Outcomes!AL88, Outcomes!AL141), Outcomes!AL35), 0)&amp; CHAR(10) &amp;"("&amp;IF(Performance!O139&gt;Performance!O192, "3yr avg", Performance!$F$1)&amp;")"</f>
        <v>341
(3yr avg)</v>
      </c>
      <c r="AU33" s="229">
        <f>Performance!O86</f>
        <v>434.95</v>
      </c>
      <c r="AV33" s="211">
        <f>Performance!P33</f>
        <v>944250</v>
      </c>
      <c r="AW33" s="212">
        <f>AV33/Performance!$C33</f>
        <v>9.2945957179795063E-2</v>
      </c>
      <c r="AX33" s="226" t="str">
        <f>ROUND(IF(Performance!P139&gt;Performance!P192, AVERAGE(Outcomes!AP35, Outcomes!AP88, Outcomes!AP141), Outcomes!AP35), 0)&amp; CHAR(10) &amp;"("&amp;IF(Performance!P139&gt;Performance!P192, "3yr avg", Performance!$F$1)&amp;")"</f>
        <v>144
(3yr avg)</v>
      </c>
      <c r="AY33" s="229">
        <f>Performance!P86</f>
        <v>209.83333333333334</v>
      </c>
      <c r="AZ33" s="211">
        <f>Performance!Q33</f>
        <v>80500</v>
      </c>
      <c r="BA33" s="212">
        <f>AZ33/Performance!$C33</f>
        <v>7.9239073899639943E-3</v>
      </c>
      <c r="BB33" s="226" t="str">
        <f>ROUND(IF(Performance!Q139&gt;Performance!Q192, AVERAGE(Outcomes!AT35, Outcomes!AT88, Outcomes!AT141), Outcomes!AT35), 0)&amp; CHAR(10) &amp;"("&amp;IF(Performance!Q139&gt;Performance!Q192, "3yr avg", Performance!$F$1)&amp;")"</f>
        <v>15
(2025)</v>
      </c>
      <c r="BC33" s="229">
        <f>Performance!Q86</f>
        <v>23</v>
      </c>
      <c r="BD33" s="211">
        <f>Performance!R33</f>
        <v>213750</v>
      </c>
      <c r="BE33" s="212">
        <f>BD33/Performance!$C33</f>
        <v>2.1040188877078311E-2</v>
      </c>
      <c r="BF33" s="226" t="str">
        <f>ROUND(IF(Performance!R139&gt;Performance!R192, AVERAGE(Outcomes!AX35, Outcomes!AX88, Outcomes!AX141), Outcomes!AX35), 0)&amp; CHAR(10) &amp;"("&amp;IF(Performance!R139&gt;Performance!R192, "3yr avg", Performance!$F$1)&amp;")"</f>
        <v>31
(2025)</v>
      </c>
      <c r="BG33" s="229">
        <f>Performance!R86</f>
        <v>47.5</v>
      </c>
      <c r="BH33" s="211">
        <f>Performance!S33</f>
        <v>14421</v>
      </c>
      <c r="BI33" s="212">
        <f>BH33/Performance!$C33</f>
        <v>1.41951140957355E-3</v>
      </c>
      <c r="BJ33" s="226" t="str">
        <f>ROUND(IF(Performance!S139&gt;Performance!S192, AVERAGE(Outcomes!BB35, Outcomes!BB88, Outcomes!BB141), Outcomes!BB35), 0)&amp; CHAR(10) &amp;"("&amp;IF(Performance!S139&gt;Performance!S192, "3yr avg", Performance!$F$1)&amp;")"</f>
        <v>33
(2025)</v>
      </c>
      <c r="BK33" s="211">
        <f>Performance!T33</f>
        <v>71750</v>
      </c>
      <c r="BL33" s="212">
        <f>BK33/Performance!$C33</f>
        <v>7.0626131084461693E-3</v>
      </c>
      <c r="BM33" s="226" t="str">
        <f>ROUND(IF(Performance!T139&gt;Performance!T192, AVERAGE(Outcomes!BC35, Outcomes!BC88, Outcomes!BC141), Outcomes!BC35), 0)&amp; CHAR(10) &amp;"("&amp;IF(Performance!T139&gt;Performance!T192, "3yr avg", Performance!$F$1)&amp;")"</f>
        <v>82
(2025)</v>
      </c>
      <c r="BN33" s="211">
        <f>Performance!U33</f>
        <v>1750</v>
      </c>
      <c r="BO33" s="212">
        <f>BN33/Performance!$C33</f>
        <v>1.7225885630356511E-4</v>
      </c>
      <c r="BP33" s="226" t="str">
        <f>ROUND(IF(Performance!U139&gt;Performance!U192, AVERAGE(Outcomes!BD35, Outcomes!BD88, Outcomes!BD141), Outcomes!BD35), 0)&amp; CHAR(10) &amp;"("&amp;IF(Performance!U139&gt;Performance!U192, "3yr avg", Performance!$F$1)&amp;")"</f>
        <v>2
(2025)</v>
      </c>
    </row>
    <row r="34" spans="1:68" ht="34.9" customHeight="1">
      <c r="A34" s="204" t="s">
        <v>104</v>
      </c>
      <c r="B34" s="205"/>
      <c r="C34" s="206">
        <f>Performance!D34</f>
        <v>2919000</v>
      </c>
      <c r="D34" s="207">
        <f>C34/Performance!$C34</f>
        <v>0.22419874223852748</v>
      </c>
      <c r="E34" s="219" t="str">
        <f>ROUND(IF(Performance!D140&gt;Performance!D193, AVERAGE(Outcomes!C36,Outcomes!C89,Outcomes!C142), Outcomes!C36), 0)&amp; CHAR(10) &amp;"("&amp;IF(Performance!D140&gt;Performance!D193, "3yr avg", Performance!$F$1)&amp;")"</f>
        <v>834
(2025)</v>
      </c>
      <c r="F34" s="206">
        <f>Performance!E34</f>
        <v>3153675</v>
      </c>
      <c r="G34" s="207">
        <f>F34/Performance!$C34</f>
        <v>0.24222335335015011</v>
      </c>
      <c r="H34" s="227" t="str">
        <f>ROUND(IF(Performance!E140&gt;Performance!E193, AVERAGE(Outcomes!D36, Outcomes!D89, Outcomes!D142), Outcomes!D36), 0)&amp; CHAR(10) &amp;"("&amp;IF(Performance!E140&gt;Performance!E193, "3yr avg", Performance!$F$1)&amp;")"</f>
        <v>687
(2025)</v>
      </c>
      <c r="I34" s="223">
        <f>Performance!E87</f>
        <v>901.05</v>
      </c>
      <c r="J34" s="206">
        <f>Performance!F34</f>
        <v>4331.25</v>
      </c>
      <c r="K34" s="207">
        <f>J34/Performance!$C34</f>
        <v>3.3266899702659203E-4</v>
      </c>
      <c r="L34" s="227" t="str">
        <f>ROUND(IF(Performance!F140&gt;Performance!F193, AVERAGE(Outcomes!H36, Outcomes!H89, Outcomes!H142), Outcomes!H36), 0)&amp; CHAR(10) &amp;"("&amp;IF(Performance!F140&gt;Performance!F193, "3yr avg", Performance!$F$1)&amp;")"</f>
        <v>1
(2025)</v>
      </c>
      <c r="M34" s="223">
        <f>Performance!F87</f>
        <v>1.2375</v>
      </c>
      <c r="N34" s="208">
        <f>Performance!I34</f>
        <v>0</v>
      </c>
      <c r="O34" s="207">
        <f>N34/Performance!$C34</f>
        <v>0</v>
      </c>
      <c r="P34" s="227" t="str">
        <f>ROUND(IF(Performance!I140&gt;Performance!I193, AVERAGE(Outcomes!N36, Outcomes!N89, Outcomes!N142), Outcomes!N36), 0)&amp; CHAR(10) &amp;"("&amp;IF(Performance!I140&gt;Performance!I193, "3yr avg", Performance!$F$1)&amp;")"</f>
        <v>0
(2025)</v>
      </c>
      <c r="Q34" s="216">
        <f>Performance!I87</f>
        <v>0</v>
      </c>
      <c r="R34" s="208">
        <f>Performance!J34</f>
        <v>0</v>
      </c>
      <c r="S34" s="207">
        <f>R34/Performance!$C34</f>
        <v>0</v>
      </c>
      <c r="T34" s="224" t="str">
        <f>ROUND(IF(Performance!J140&gt;Performance!J193, AVERAGE(Outcomes!R36, Outcomes!R89, Outcomes!R142), Outcomes!R36), 0)&amp; CHAR(10) &amp;"("&amp;IF(Performance!J140&gt;Performance!J193, "3yr avg", Performance!$F$1)&amp;")"</f>
        <v>0
(2025)</v>
      </c>
      <c r="U34" s="216">
        <f>Performance!J87</f>
        <v>0</v>
      </c>
      <c r="V34" s="208">
        <f>Performance!G34</f>
        <v>0</v>
      </c>
      <c r="W34" s="207">
        <f>V34/Performance!$C34</f>
        <v>0</v>
      </c>
      <c r="X34" s="216" t="str">
        <f>ROUND(Performance!G87, 0)&amp; CHAR(10) &amp;"("&amp;IF(Performance!G140&gt;Performance!G193, "3yr avg", Performance!$F$1)&amp;")"</f>
        <v>0
(2025)</v>
      </c>
      <c r="Y34" s="208">
        <f>Performance!H34</f>
        <v>192500</v>
      </c>
      <c r="Z34" s="207">
        <f>Y34/Performance!$C34</f>
        <v>1.4785288756737423E-2</v>
      </c>
      <c r="AA34" s="216" t="str">
        <f>ROUND(Performance!H87, 0)&amp; CHAR(10) &amp;"("&amp;IF(Performance!H140&gt;Performance!H193, "3yr avg", Performance!$F$1)&amp;")"</f>
        <v>154
(2025)</v>
      </c>
      <c r="AB34" s="206">
        <f>Performance!K34</f>
        <v>431353.12499999994</v>
      </c>
      <c r="AC34" s="207">
        <f>AB34/Performance!$C34</f>
        <v>3.3130807840239231E-2</v>
      </c>
      <c r="AD34" s="227" t="str">
        <f>ROUND(IF(Performance!K140&gt;Performance!K193, AVERAGE(Outcomes!V36, Outcomes!V89, Outcomes!V142), Outcomes!V36), 0)&amp; CHAR(10) &amp;"("&amp;IF(Performance!K140&gt;Performance!K193, "3yr avg", Performance!$F$1)&amp;")"</f>
        <v>192
(2025)</v>
      </c>
      <c r="AE34" s="223">
        <f>Performance!K87</f>
        <v>246.48749999999998</v>
      </c>
      <c r="AF34" s="206">
        <f>Performance!L34</f>
        <v>1521800</v>
      </c>
      <c r="AG34" s="207">
        <f>AF34/Performance!$C34</f>
        <v>0.11688442820780785</v>
      </c>
      <c r="AH34" s="227" t="str">
        <f>ROUND(IF(Performance!L140&gt;Performance!L193, AVERAGE(Outcomes!Z36, Outcomes!Z89, Outcomes!Z142), Outcomes!Z36), 0)&amp; CHAR(10) &amp;"("&amp;IF(Performance!L140&gt;Performance!L193, "3yr avg", Performance!$F$1)&amp;")"</f>
        <v>311
(2025)</v>
      </c>
      <c r="AI34" s="223">
        <f>Performance!L87</f>
        <v>434.8</v>
      </c>
      <c r="AJ34" s="206">
        <f>Performance!M34</f>
        <v>0</v>
      </c>
      <c r="AK34" s="207">
        <f>AJ34/Performance!$C34</f>
        <v>0</v>
      </c>
      <c r="AL34" s="227" t="str">
        <f>ROUND(IF(Performance!M140&gt;Performance!M193, AVERAGE(Outcomes!AD36, Outcomes!AD89, Outcomes!AD142), Outcomes!AD36), 0)&amp; CHAR(10) &amp;"("&amp;IF(Performance!M140&gt;Performance!M193, "3yr avg", Performance!$F$1)&amp;")"</f>
        <v>0
(2025)</v>
      </c>
      <c r="AM34" s="223">
        <f>Performance!M87</f>
        <v>0</v>
      </c>
      <c r="AN34" s="206">
        <f>Performance!N34</f>
        <v>0</v>
      </c>
      <c r="AO34" s="207">
        <f>AN34/Performance!$C34</f>
        <v>0</v>
      </c>
      <c r="AP34" s="227" t="str">
        <f>ROUND(IF(Performance!N140&gt;Performance!N193, AVERAGE(Outcomes!AH36, Outcomes!AH89, Outcomes!AH142), Outcomes!AH36), 0)&amp; CHAR(10) &amp;"("&amp;IF(Performance!N140&gt;Performance!N193, "3yr avg", Performance!$F$1)&amp;")"</f>
        <v>0
(2025)</v>
      </c>
      <c r="AQ34" s="223">
        <f>Performance!N87</f>
        <v>0</v>
      </c>
      <c r="AR34" s="206">
        <f>Performance!O34</f>
        <v>2606362.5</v>
      </c>
      <c r="AS34" s="207">
        <f>AR34/Performance!$C34</f>
        <v>0.20018608918042619</v>
      </c>
      <c r="AT34" s="227" t="str">
        <f>ROUND(IF(Performance!O140&gt;Performance!O193, AVERAGE(Outcomes!AL36, Outcomes!AL89, Outcomes!AL142), Outcomes!AL36), 0)&amp; CHAR(10) &amp;"("&amp;IF(Performance!O140&gt;Performance!O193, "3yr avg", Performance!$F$1)&amp;")"</f>
        <v>579
(2025)</v>
      </c>
      <c r="AU34" s="223">
        <f>Performance!O87</f>
        <v>744.67499999999995</v>
      </c>
      <c r="AV34" s="206">
        <f>Performance!P34</f>
        <v>2034900</v>
      </c>
      <c r="AW34" s="207">
        <f>AV34/Performance!$C34</f>
        <v>0.1562939433303116</v>
      </c>
      <c r="AX34" s="227" t="str">
        <f>ROUND(IF(Performance!P140&gt;Performance!P193, AVERAGE(Outcomes!AP36, Outcomes!AP89, Outcomes!AP142), Outcomes!AP36), 0)&amp; CHAR(10) &amp;"("&amp;IF(Performance!P140&gt;Performance!P193, "3yr avg", Performance!$F$1)&amp;")"</f>
        <v>314
(2025)</v>
      </c>
      <c r="AY34" s="223">
        <f>Performance!P87</f>
        <v>452.2</v>
      </c>
      <c r="AZ34" s="206">
        <f>Performance!Q34</f>
        <v>0</v>
      </c>
      <c r="BA34" s="207">
        <f>AZ34/Performance!$C34</f>
        <v>0</v>
      </c>
      <c r="BB34" s="227" t="str">
        <f>ROUND(IF(Performance!Q140&gt;Performance!Q193, AVERAGE(Outcomes!AT36, Outcomes!AT89, Outcomes!AT142), Outcomes!AT36), 0)&amp; CHAR(10) &amp;"("&amp;IF(Performance!Q140&gt;Performance!Q193, "3yr avg", Performance!$F$1)&amp;")"</f>
        <v>0
(2025)</v>
      </c>
      <c r="BC34" s="223">
        <f>Performance!Q87</f>
        <v>0</v>
      </c>
      <c r="BD34" s="206">
        <f>Performance!R34</f>
        <v>91912.499999999985</v>
      </c>
      <c r="BE34" s="207">
        <f>BD34/Performance!$C34</f>
        <v>7.0594953394993677E-3</v>
      </c>
      <c r="BF34" s="227" t="str">
        <f>ROUND(IF(Performance!R140&gt;Performance!R193, AVERAGE(Outcomes!AX36, Outcomes!AX89, Outcomes!AX142), Outcomes!AX36), 0)&amp; CHAR(10) &amp;"("&amp;IF(Performance!R140&gt;Performance!R193, "3yr avg", Performance!$F$1)&amp;")"</f>
        <v>13
(2025)</v>
      </c>
      <c r="BG34" s="223">
        <f>Performance!R87</f>
        <v>20.424999999999997</v>
      </c>
      <c r="BH34" s="206">
        <f>Performance!S34</f>
        <v>9614</v>
      </c>
      <c r="BI34" s="207">
        <f>BH34/Performance!$C34</f>
        <v>7.3841956419362902E-4</v>
      </c>
      <c r="BJ34" s="227" t="str">
        <f>ROUND(IF(Performance!S140&gt;Performance!S193, AVERAGE(Outcomes!BB36, Outcomes!BB89, Outcomes!BB142), Outcomes!BB36), 0)&amp; CHAR(10) &amp;"("&amp;IF(Performance!S140&gt;Performance!S193, "3yr avg", Performance!$F$1)&amp;")"</f>
        <v>22
(2025)</v>
      </c>
      <c r="BK34" s="206">
        <f>Performance!T34</f>
        <v>54250</v>
      </c>
      <c r="BL34" s="207">
        <f>BK34/Performance!$C34</f>
        <v>4.1667631950805467E-3</v>
      </c>
      <c r="BM34" s="227" t="str">
        <f>ROUND(IF(Performance!T140&gt;Performance!T193, AVERAGE(Outcomes!BC36, Outcomes!BC89, Outcomes!BC142), Outcomes!BC36), 0)&amp; CHAR(10) &amp;"("&amp;IF(Performance!T140&gt;Performance!T193, "3yr avg", Performance!$F$1)&amp;")"</f>
        <v>62
(2025)</v>
      </c>
      <c r="BN34" s="206">
        <f>Performance!U34</f>
        <v>0</v>
      </c>
      <c r="BO34" s="207">
        <f>BN34/Performance!$C34</f>
        <v>0</v>
      </c>
      <c r="BP34" s="227" t="str">
        <f>ROUND(IF(Performance!U140&gt;Performance!U193, AVERAGE(Outcomes!BD36, Outcomes!BD89, Outcomes!BD142), Outcomes!BD36), 0)&amp; CHAR(10) &amp;"("&amp;IF(Performance!U140&gt;Performance!U193, "3yr avg", Performance!$F$1)&amp;")"</f>
        <v>0
(2025)</v>
      </c>
    </row>
    <row r="35" spans="1:68" ht="34.9" customHeight="1">
      <c r="A35" s="210" t="s">
        <v>106</v>
      </c>
      <c r="B35" s="205"/>
      <c r="C35" s="211">
        <f>Performance!D35</f>
        <v>2170000</v>
      </c>
      <c r="D35" s="212">
        <f>C35/Performance!$C35</f>
        <v>0.16527650161783067</v>
      </c>
      <c r="E35" s="225" t="str">
        <f>ROUND(IF(Performance!D141&gt;Performance!D194, AVERAGE(Outcomes!C37,Outcomes!C90,Outcomes!C143), Outcomes!C37), 0)&amp; CHAR(10) &amp;"("&amp;IF(Performance!D141&gt;Performance!D194, "3yr avg", Performance!$F$1)&amp;")"</f>
        <v>620
(2025)</v>
      </c>
      <c r="F35" s="211">
        <f>Performance!E35</f>
        <v>3295541.666666667</v>
      </c>
      <c r="G35" s="212">
        <f>F35/Performance!$C35</f>
        <v>0.25100257954030497</v>
      </c>
      <c r="H35" s="226" t="str">
        <f>ROUND(IF(Performance!E141&gt;Performance!E194, AVERAGE(Outcomes!D37, Outcomes!D90, Outcomes!D143), Outcomes!D37), 0)&amp; CHAR(10) &amp;"("&amp;IF(Performance!E141&gt;Performance!E194, "3yr avg", Performance!$F$1)&amp;")"</f>
        <v>738
(3yr avg)</v>
      </c>
      <c r="I35" s="229">
        <f>Performance!E88</f>
        <v>941.58333333333337</v>
      </c>
      <c r="J35" s="211">
        <f>Performance!F35</f>
        <v>0</v>
      </c>
      <c r="K35" s="212">
        <f>J35/Performance!$C35</f>
        <v>0</v>
      </c>
      <c r="L35" s="226" t="str">
        <f>ROUND(IF(Performance!F141&gt;Performance!F194, AVERAGE(Outcomes!H37, Outcomes!H90, Outcomes!H143), Outcomes!H37), 0)&amp; CHAR(10) &amp;"("&amp;IF(Performance!F141&gt;Performance!F194, "3yr avg", Performance!$F$1)&amp;")"</f>
        <v>0
(2025)</v>
      </c>
      <c r="M35" s="229">
        <f>Performance!F88</f>
        <v>0</v>
      </c>
      <c r="N35" s="213">
        <f>Performance!I35</f>
        <v>68162.500000000015</v>
      </c>
      <c r="O35" s="212">
        <f>N35/Performance!$C35</f>
        <v>5.1915481758181498E-3</v>
      </c>
      <c r="P35" s="226" t="str">
        <f>ROUND(IF(Performance!I141&gt;Performance!I194, AVERAGE(Outcomes!N37, Outcomes!N90, Outcomes!N143), Outcomes!N37), 0)&amp; CHAR(10) &amp;"("&amp;IF(Performance!I141&gt;Performance!I194, "3yr avg", Performance!$F$1)&amp;")"</f>
        <v>48
(2025)</v>
      </c>
      <c r="Q35" s="228">
        <f>Performance!I88</f>
        <v>68.162500000000009</v>
      </c>
      <c r="R35" s="213">
        <f>Performance!J35</f>
        <v>158234.375</v>
      </c>
      <c r="S35" s="212">
        <f>R35/Performance!$C35</f>
        <v>1.2051808265292131E-2</v>
      </c>
      <c r="T35" s="226" t="str">
        <f>ROUND(IF(Performance!J141&gt;Performance!J194, AVERAGE(Outcomes!R37, Outcomes!R90, Outcomes!R143), Outcomes!R37), 0)&amp; CHAR(10) &amp;"("&amp;IF(Performance!J141&gt;Performance!J194, "3yr avg", Performance!$F$1)&amp;")"</f>
        <v>86
(2025)</v>
      </c>
      <c r="U35" s="228">
        <f>Performance!J88</f>
        <v>126.58750000000001</v>
      </c>
      <c r="V35" s="213">
        <f>Performance!G35</f>
        <v>0</v>
      </c>
      <c r="W35" s="212">
        <f>V35/Performance!$C35</f>
        <v>0</v>
      </c>
      <c r="X35" s="228" t="str">
        <f>ROUND(Performance!G88, 0)&amp; CHAR(10) &amp;"("&amp;IF(Performance!G141&gt;Performance!G194, "3yr avg", Performance!$F$1)&amp;")"</f>
        <v>0
(2025)</v>
      </c>
      <c r="Y35" s="213">
        <f>Performance!H35</f>
        <v>220500</v>
      </c>
      <c r="Z35" s="212">
        <f>Y35/Performance!$C35</f>
        <v>1.6794225164392471E-2</v>
      </c>
      <c r="AA35" s="228" t="str">
        <f>ROUND(Performance!H88, 0)&amp; CHAR(10) &amp;"("&amp;IF(Performance!H141&gt;Performance!H194, "3yr avg", Performance!$F$1)&amp;")"</f>
        <v>176
(3yr avg)</v>
      </c>
      <c r="AB35" s="211">
        <f>Performance!K35</f>
        <v>507850</v>
      </c>
      <c r="AC35" s="212">
        <f>AB35/Performance!$C35</f>
        <v>3.8680032878624565E-2</v>
      </c>
      <c r="AD35" s="226" t="str">
        <f>ROUND(IF(Performance!K141&gt;Performance!K194, AVERAGE(Outcomes!V37, Outcomes!V90, Outcomes!V143), Outcomes!V37), 0)&amp; CHAR(10) &amp;"("&amp;IF(Performance!K141&gt;Performance!K194, "3yr avg", Performance!$F$1)&amp;")"</f>
        <v>246
(2025)</v>
      </c>
      <c r="AE35" s="229">
        <f>Performance!K88</f>
        <v>290.2</v>
      </c>
      <c r="AF35" s="211">
        <f>Performance!L35</f>
        <v>1248974.9999999998</v>
      </c>
      <c r="AG35" s="212">
        <f>AF35/Performance!$C35</f>
        <v>9.5127289681165905E-2</v>
      </c>
      <c r="AH35" s="226" t="str">
        <f>ROUND(IF(Performance!L141&gt;Performance!L194, AVERAGE(Outcomes!Z37, Outcomes!Z90, Outcomes!Z143), Outcomes!Z37), 0)&amp; CHAR(10) &amp;"("&amp;IF(Performance!L141&gt;Performance!L194, "3yr avg", Performance!$F$1)&amp;")"</f>
        <v>251
(2025)</v>
      </c>
      <c r="AI35" s="229">
        <f>Performance!L88</f>
        <v>356.84999999999997</v>
      </c>
      <c r="AJ35" s="211">
        <f>Performance!M35</f>
        <v>0</v>
      </c>
      <c r="AK35" s="212">
        <f>AJ35/Performance!$C35</f>
        <v>0</v>
      </c>
      <c r="AL35" s="226" t="str">
        <f>ROUND(IF(Performance!M141&gt;Performance!M194, AVERAGE(Outcomes!AD37, Outcomes!AD90, Outcomes!AD143), Outcomes!AD37), 0)&amp; CHAR(10) &amp;"("&amp;IF(Performance!M141&gt;Performance!M194, "3yr avg", Performance!$F$1)&amp;")"</f>
        <v>0
(2025)</v>
      </c>
      <c r="AM35" s="229">
        <f>Performance!M88</f>
        <v>0</v>
      </c>
      <c r="AN35" s="211">
        <f>Performance!N35</f>
        <v>0</v>
      </c>
      <c r="AO35" s="212">
        <f>AN35/Performance!$C35</f>
        <v>0</v>
      </c>
      <c r="AP35" s="226" t="str">
        <f>ROUND(IF(Performance!N141&gt;Performance!N194, AVERAGE(Outcomes!AH37, Outcomes!AH90, Outcomes!AH143), Outcomes!AH37), 0)&amp; CHAR(10) &amp;"("&amp;IF(Performance!N141&gt;Performance!N194, "3yr avg", Performance!$F$1)&amp;")"</f>
        <v>0
(2025)</v>
      </c>
      <c r="AQ35" s="229">
        <f>Performance!N88</f>
        <v>0</v>
      </c>
      <c r="AR35" s="211">
        <f>Performance!O35</f>
        <v>3940708.3333333335</v>
      </c>
      <c r="AS35" s="212">
        <f>AR35/Performance!$C35</f>
        <v>0.30014123835463846</v>
      </c>
      <c r="AT35" s="226" t="str">
        <f>ROUND(IF(Performance!O141&gt;Performance!O194, AVERAGE(Outcomes!AL37, Outcomes!AL90, Outcomes!AL143), Outcomes!AL37), 0)&amp; CHAR(10) &amp;"("&amp;IF(Performance!O141&gt;Performance!O194, "3yr avg", Performance!$F$1)&amp;")"</f>
        <v>849
(3yr avg)</v>
      </c>
      <c r="AU35" s="229">
        <f>Performance!O88</f>
        <v>1125.9166666666667</v>
      </c>
      <c r="AV35" s="211">
        <f>Performance!P35</f>
        <v>1384087.5</v>
      </c>
      <c r="AW35" s="212">
        <f>AV35/Performance!$C35</f>
        <v>0.10541803683546969</v>
      </c>
      <c r="AX35" s="226" t="str">
        <f>ROUND(IF(Performance!P141&gt;Performance!P194, AVERAGE(Outcomes!AP37, Outcomes!AP90, Outcomes!AP143), Outcomes!AP37), 0)&amp; CHAR(10) &amp;"("&amp;IF(Performance!P141&gt;Performance!P194, "3yr avg", Performance!$F$1)&amp;")"</f>
        <v>210
(2025)</v>
      </c>
      <c r="AY35" s="229">
        <f>Performance!P88</f>
        <v>307.57499999999999</v>
      </c>
      <c r="AZ35" s="211">
        <f>Performance!Q35</f>
        <v>0</v>
      </c>
      <c r="BA35" s="212">
        <f>AZ35/Performance!$C35</f>
        <v>0</v>
      </c>
      <c r="BB35" s="226" t="str">
        <f>ROUND(IF(Performance!Q141&gt;Performance!Q194, AVERAGE(Outcomes!AT37, Outcomes!AT90, Outcomes!AT143), Outcomes!AT37), 0)&amp; CHAR(10) &amp;"("&amp;IF(Performance!Q141&gt;Performance!Q194, "3yr avg", Performance!$F$1)&amp;")"</f>
        <v>0
(2025)</v>
      </c>
      <c r="BC35" s="229">
        <f>Performance!Q88</f>
        <v>0</v>
      </c>
      <c r="BD35" s="211">
        <f>Performance!R35</f>
        <v>0</v>
      </c>
      <c r="BE35" s="212">
        <f>BD35/Performance!$C35</f>
        <v>0</v>
      </c>
      <c r="BF35" s="226" t="str">
        <f>ROUND(IF(Performance!R141&gt;Performance!R194, AVERAGE(Outcomes!AX37, Outcomes!AX90, Outcomes!AX143), Outcomes!AX37), 0)&amp; CHAR(10) &amp;"("&amp;IF(Performance!R141&gt;Performance!R194, "3yr avg", Performance!$F$1)&amp;")"</f>
        <v>0
(2025)</v>
      </c>
      <c r="BG35" s="229">
        <f>Performance!R88</f>
        <v>0</v>
      </c>
      <c r="BH35" s="211">
        <f>Performance!S35</f>
        <v>9453.7666666666682</v>
      </c>
      <c r="BI35" s="212">
        <f>BH35/Performance!$C35</f>
        <v>7.2003939252439039E-4</v>
      </c>
      <c r="BJ35" s="226" t="str">
        <f>ROUND(IF(Performance!S141&gt;Performance!S194, AVERAGE(Outcomes!BB37, Outcomes!BB90, Outcomes!BB143), Outcomes!BB37), 0)&amp; CHAR(10) &amp;"("&amp;IF(Performance!S141&gt;Performance!S194, "3yr avg", Performance!$F$1)&amp;")"</f>
        <v>22
(3yr avg)</v>
      </c>
      <c r="BK35" s="211">
        <f>Performance!T35</f>
        <v>126000</v>
      </c>
      <c r="BL35" s="212">
        <f>BK35/Performance!$C35</f>
        <v>9.5967000939385545E-3</v>
      </c>
      <c r="BM35" s="226" t="str">
        <f>ROUND(IF(Performance!T141&gt;Performance!T194, AVERAGE(Outcomes!BC37, Outcomes!BC90, Outcomes!BC143), Outcomes!BC37), 0)&amp; CHAR(10) &amp;"("&amp;IF(Performance!T141&gt;Performance!T194, "3yr avg", Performance!$F$1)&amp;")"</f>
        <v>144
(2025)</v>
      </c>
      <c r="BN35" s="211">
        <f>Performance!U35</f>
        <v>0</v>
      </c>
      <c r="BO35" s="212">
        <f>BN35/Performance!$C35</f>
        <v>0</v>
      </c>
      <c r="BP35" s="226" t="str">
        <f>ROUND(IF(Performance!U141&gt;Performance!U194, AVERAGE(Outcomes!BD37, Outcomes!BD90, Outcomes!BD143), Outcomes!BD37), 0)&amp; CHAR(10) &amp;"("&amp;IF(Performance!U141&gt;Performance!U194, "3yr avg", Performance!$F$1)&amp;")"</f>
        <v>0
(2025)</v>
      </c>
    </row>
    <row r="36" spans="1:68" ht="34.9" customHeight="1">
      <c r="A36" s="204" t="s">
        <v>108</v>
      </c>
      <c r="B36" s="205"/>
      <c r="C36" s="206">
        <f>Performance!D36</f>
        <v>1153775</v>
      </c>
      <c r="D36" s="207">
        <f>C36/Performance!$C36</f>
        <v>0.16747319987901549</v>
      </c>
      <c r="E36" s="219" t="str">
        <f>ROUND(IF(Performance!D142&gt;Performance!D195, AVERAGE(Outcomes!C38,Outcomes!C91,Outcomes!C144), Outcomes!C38), 0)&amp; CHAR(10) &amp;"("&amp;IF(Performance!D142&gt;Performance!D195, "3yr avg", Performance!$F$1)&amp;")"</f>
        <v>330
(2025)</v>
      </c>
      <c r="F36" s="206">
        <f>Performance!E36</f>
        <v>1319500</v>
      </c>
      <c r="G36" s="207">
        <f>F36/Performance!$C36</f>
        <v>0.19152857987073818</v>
      </c>
      <c r="H36" s="227" t="str">
        <f>ROUND(IF(Performance!E142&gt;Performance!E195, AVERAGE(Outcomes!D38, Outcomes!D91, Outcomes!D144), Outcomes!D38), 0)&amp; CHAR(10) &amp;"("&amp;IF(Performance!E142&gt;Performance!E195, "3yr avg", Performance!$F$1)&amp;")"</f>
        <v>270
(2025)</v>
      </c>
      <c r="I36" s="223">
        <f>Performance!E89</f>
        <v>377</v>
      </c>
      <c r="J36" s="206">
        <f>Performance!F36</f>
        <v>0</v>
      </c>
      <c r="K36" s="207">
        <f>J36/Performance!$C36</f>
        <v>0</v>
      </c>
      <c r="L36" s="227" t="str">
        <f>ROUND(IF(Performance!F142&gt;Performance!F195, AVERAGE(Outcomes!H38, Outcomes!H91, Outcomes!H144), Outcomes!H38), 0)&amp; CHAR(10) &amp;"("&amp;IF(Performance!F142&gt;Performance!F195, "3yr avg", Performance!$F$1)&amp;")"</f>
        <v>0
(2025)</v>
      </c>
      <c r="M36" s="223">
        <f>Performance!F89</f>
        <v>0</v>
      </c>
      <c r="N36" s="208">
        <f>Performance!I36</f>
        <v>2000</v>
      </c>
      <c r="O36" s="207">
        <f>N36/Performance!$C36</f>
        <v>2.9030478191851184E-4</v>
      </c>
      <c r="P36" s="227" t="str">
        <f>ROUND(IF(Performance!I142&gt;Performance!I195, AVERAGE(Outcomes!N38, Outcomes!N91, Outcomes!N144), Outcomes!N38), 0)&amp; CHAR(10) &amp;"("&amp;IF(Performance!I142&gt;Performance!I195, "3yr avg", Performance!$F$1)&amp;")"</f>
        <v>2
(2025)</v>
      </c>
      <c r="Q36" s="216">
        <f>Performance!I89</f>
        <v>2</v>
      </c>
      <c r="R36" s="208">
        <f>Performance!J36</f>
        <v>43312.5</v>
      </c>
      <c r="S36" s="207">
        <f>R36/Performance!$C36</f>
        <v>6.2869129334227718E-3</v>
      </c>
      <c r="T36" s="224" t="str">
        <f>ROUND(IF(Performance!J142&gt;Performance!J195, AVERAGE(Outcomes!R38, Outcomes!R91, Outcomes!R144), Outcomes!R38), 0)&amp; CHAR(10) &amp;"("&amp;IF(Performance!J142&gt;Performance!J195, "3yr avg", Performance!$F$1)&amp;")"</f>
        <v>25
(2025)</v>
      </c>
      <c r="U36" s="216">
        <f>Performance!J89</f>
        <v>34.65</v>
      </c>
      <c r="V36" s="208">
        <f>Performance!G36</f>
        <v>0</v>
      </c>
      <c r="W36" s="207">
        <f>V36/Performance!$C36</f>
        <v>0</v>
      </c>
      <c r="X36" s="216" t="str">
        <f>ROUND(Performance!G89, 0)&amp; CHAR(10) &amp;"("&amp;IF(Performance!G142&gt;Performance!G195, "3yr avg", Performance!$F$1)&amp;")"</f>
        <v>0
(2025)</v>
      </c>
      <c r="Y36" s="208">
        <f>Performance!H36</f>
        <v>112812.5</v>
      </c>
      <c r="Z36" s="207">
        <f>Y36/Performance!$C36</f>
        <v>1.6375004105091056E-2</v>
      </c>
      <c r="AA36" s="216" t="str">
        <f>ROUND(Performance!H89, 0)&amp; CHAR(10) &amp;"("&amp;IF(Performance!H142&gt;Performance!H195, "3yr avg", Performance!$F$1)&amp;")"</f>
        <v>90
(2025)</v>
      </c>
      <c r="AB36" s="206">
        <f>Performance!K36</f>
        <v>349387.5</v>
      </c>
      <c r="AC36" s="207">
        <f>AB36/Performance!$C36</f>
        <v>5.0714430996277024E-2</v>
      </c>
      <c r="AD36" s="227" t="str">
        <f>ROUND(IF(Performance!K142&gt;Performance!K195, AVERAGE(Outcomes!V38, Outcomes!V91, Outcomes!V144), Outcomes!V38), 0)&amp; CHAR(10) &amp;"("&amp;IF(Performance!K142&gt;Performance!K195, "3yr avg", Performance!$F$1)&amp;")"</f>
        <v>124
(3yr avg)</v>
      </c>
      <c r="AE36" s="223">
        <f>Performance!K89</f>
        <v>199.65</v>
      </c>
      <c r="AF36" s="206">
        <f>Performance!L36</f>
        <v>1423099.9999999998</v>
      </c>
      <c r="AG36" s="207">
        <f>AF36/Performance!$C36</f>
        <v>0.20656636757411703</v>
      </c>
      <c r="AH36" s="227" t="str">
        <f>ROUND(IF(Performance!L142&gt;Performance!L195, AVERAGE(Outcomes!Z38, Outcomes!Z91, Outcomes!Z144), Outcomes!Z38), 0)&amp; CHAR(10) &amp;"("&amp;IF(Performance!L142&gt;Performance!L195, "3yr avg", Performance!$F$1)&amp;")"</f>
        <v>279
(2025)</v>
      </c>
      <c r="AI36" s="223">
        <f>Performance!L89</f>
        <v>406.59999999999997</v>
      </c>
      <c r="AJ36" s="206">
        <f>Performance!M36</f>
        <v>0</v>
      </c>
      <c r="AK36" s="207">
        <f>AJ36/Performance!$C36</f>
        <v>0</v>
      </c>
      <c r="AL36" s="227" t="str">
        <f>ROUND(IF(Performance!M142&gt;Performance!M195, AVERAGE(Outcomes!AD38, Outcomes!AD91, Outcomes!AD144), Outcomes!AD38), 0)&amp; CHAR(10) &amp;"("&amp;IF(Performance!M142&gt;Performance!M195, "3yr avg", Performance!$F$1)&amp;")"</f>
        <v>0
(2025)</v>
      </c>
      <c r="AM36" s="223">
        <f>Performance!M89</f>
        <v>0</v>
      </c>
      <c r="AN36" s="206">
        <f>Performance!N36</f>
        <v>0</v>
      </c>
      <c r="AO36" s="207">
        <f>AN36/Performance!$C36</f>
        <v>0</v>
      </c>
      <c r="AP36" s="227" t="str">
        <f>ROUND(IF(Performance!N142&gt;Performance!N195, AVERAGE(Outcomes!AH38, Outcomes!AH91, Outcomes!AH144), Outcomes!AH38), 0)&amp; CHAR(10) &amp;"("&amp;IF(Performance!N142&gt;Performance!N195, "3yr avg", Performance!$F$1)&amp;")"</f>
        <v>0
(2025)</v>
      </c>
      <c r="AQ36" s="223">
        <f>Performance!N89</f>
        <v>0</v>
      </c>
      <c r="AR36" s="206">
        <f>Performance!O36</f>
        <v>1490650</v>
      </c>
      <c r="AS36" s="207">
        <f>AR36/Performance!$C36</f>
        <v>0.2163714115834148</v>
      </c>
      <c r="AT36" s="227" t="str">
        <f>ROUND(IF(Performance!O142&gt;Performance!O195, AVERAGE(Outcomes!AL38, Outcomes!AL91, Outcomes!AL144), Outcomes!AL38), 0)&amp; CHAR(10) &amp;"("&amp;IF(Performance!O142&gt;Performance!O195, "3yr avg", Performance!$F$1)&amp;")"</f>
        <v>297
(2025)</v>
      </c>
      <c r="AU36" s="223">
        <f>Performance!O89</f>
        <v>425.9</v>
      </c>
      <c r="AV36" s="206">
        <f>Performance!P36</f>
        <v>967218.75</v>
      </c>
      <c r="AW36" s="207">
        <f>AV36/Performance!$C36</f>
        <v>0.14039411414312281</v>
      </c>
      <c r="AX36" s="227" t="str">
        <f>ROUND(IF(Performance!P142&gt;Performance!P195, AVERAGE(Outcomes!AP38, Outcomes!AP91, Outcomes!AP144), Outcomes!AP38), 0)&amp; CHAR(10) &amp;"("&amp;IF(Performance!P142&gt;Performance!P195, "3yr avg", Performance!$F$1)&amp;")"</f>
        <v>139
(2025)</v>
      </c>
      <c r="AY36" s="223">
        <f>Performance!P89</f>
        <v>214.9375</v>
      </c>
      <c r="AZ36" s="206">
        <f>Performance!Q36</f>
        <v>0</v>
      </c>
      <c r="BA36" s="207">
        <f>AZ36/Performance!$C36</f>
        <v>0</v>
      </c>
      <c r="BB36" s="227" t="str">
        <f>ROUND(IF(Performance!Q142&gt;Performance!Q195, AVERAGE(Outcomes!AT38, Outcomes!AT91, Outcomes!AT144), Outcomes!AT38), 0)&amp; CHAR(10) &amp;"("&amp;IF(Performance!Q142&gt;Performance!Q195, "3yr avg", Performance!$F$1)&amp;")"</f>
        <v>0
(2025)</v>
      </c>
      <c r="BC36" s="223">
        <f>Performance!Q89</f>
        <v>0</v>
      </c>
      <c r="BD36" s="206">
        <f>Performance!R36</f>
        <v>0</v>
      </c>
      <c r="BE36" s="207">
        <f>BD36/Performance!$C36</f>
        <v>0</v>
      </c>
      <c r="BF36" s="227" t="str">
        <f>ROUND(IF(Performance!R142&gt;Performance!R195, AVERAGE(Outcomes!AX38, Outcomes!AX91, Outcomes!AX144), Outcomes!AX38), 0)&amp; CHAR(10) &amp;"("&amp;IF(Performance!R142&gt;Performance!R195, "3yr avg", Performance!$F$1)&amp;")"</f>
        <v>0
(2025)</v>
      </c>
      <c r="BG36" s="223">
        <f>Performance!R89</f>
        <v>0</v>
      </c>
      <c r="BH36" s="206">
        <f>Performance!S36</f>
        <v>6555</v>
      </c>
      <c r="BI36" s="207">
        <f>BH36/Performance!$C36</f>
        <v>9.5147392273792241E-4</v>
      </c>
      <c r="BJ36" s="227" t="str">
        <f>ROUND(IF(Performance!S142&gt;Performance!S195, AVERAGE(Outcomes!BB38, Outcomes!BB91, Outcomes!BB144), Outcomes!BB38), 0)&amp; CHAR(10) &amp;"("&amp;IF(Performance!S142&gt;Performance!S195, "3yr avg", Performance!$F$1)&amp;")"</f>
        <v>15
(2025)</v>
      </c>
      <c r="BK36" s="206">
        <f>Performance!T36</f>
        <v>21000</v>
      </c>
      <c r="BL36" s="207">
        <f>BK36/Performance!$C36</f>
        <v>3.0482002101443742E-3</v>
      </c>
      <c r="BM36" s="227" t="str">
        <f>ROUND(IF(Performance!T142&gt;Performance!T195, AVERAGE(Outcomes!BC38, Outcomes!BC91, Outcomes!BC144), Outcomes!BC38), 0)&amp; CHAR(10) &amp;"("&amp;IF(Performance!T142&gt;Performance!T195, "3yr avg", Performance!$F$1)&amp;")"</f>
        <v>24
(2025)</v>
      </c>
      <c r="BN36" s="206">
        <f>Performance!U36</f>
        <v>0</v>
      </c>
      <c r="BO36" s="207">
        <f>BN36/Performance!$C36</f>
        <v>0</v>
      </c>
      <c r="BP36" s="227" t="str">
        <f>ROUND(IF(Performance!U142&gt;Performance!U195, AVERAGE(Outcomes!BD38, Outcomes!BD91, Outcomes!BD144), Outcomes!BD38), 0)&amp; CHAR(10) &amp;"("&amp;IF(Performance!U142&gt;Performance!U195, "3yr avg", Performance!$F$1)&amp;")"</f>
        <v>0
(2025)</v>
      </c>
    </row>
    <row r="37" spans="1:68" ht="34.9" customHeight="1">
      <c r="A37" s="210" t="s">
        <v>110</v>
      </c>
      <c r="B37" s="205"/>
      <c r="C37" s="211">
        <f>Performance!D37</f>
        <v>4301500</v>
      </c>
      <c r="D37" s="212">
        <f>C37/Performance!$C37</f>
        <v>0.22656097048891494</v>
      </c>
      <c r="E37" s="225" t="str">
        <f>ROUND(IF(Performance!D143&gt;Performance!D196, AVERAGE(Outcomes!C39,Outcomes!C92,Outcomes!C145), Outcomes!C39), 0)&amp; CHAR(10) &amp;"("&amp;IF(Performance!D143&gt;Performance!D196, "3yr avg", Performance!$F$1)&amp;")"</f>
        <v>1229
(2025)</v>
      </c>
      <c r="F37" s="211">
        <f>Performance!E37</f>
        <v>2972841.6666666665</v>
      </c>
      <c r="G37" s="212">
        <f>F37/Performance!$C37</f>
        <v>0.15658023784956024</v>
      </c>
      <c r="H37" s="226" t="str">
        <f>ROUND(IF(Performance!E143&gt;Performance!E196, AVERAGE(Outcomes!D39, Outcomes!D92, Outcomes!D145), Outcomes!D39), 0)&amp; CHAR(10) &amp;"("&amp;IF(Performance!E143&gt;Performance!E196, "3yr avg", Performance!$F$1)&amp;")"</f>
        <v>604
(3yr avg)</v>
      </c>
      <c r="I37" s="229">
        <f>Performance!E90</f>
        <v>849.38333333333333</v>
      </c>
      <c r="J37" s="211">
        <f>Performance!F37</f>
        <v>0</v>
      </c>
      <c r="K37" s="212">
        <f>J37/Performance!$C37</f>
        <v>0</v>
      </c>
      <c r="L37" s="226" t="str">
        <f>ROUND(IF(Performance!F143&gt;Performance!F196, AVERAGE(Outcomes!H39, Outcomes!H92, Outcomes!H145), Outcomes!H39), 0)&amp; CHAR(10) &amp;"("&amp;IF(Performance!F143&gt;Performance!F196, "3yr avg", Performance!$F$1)&amp;")"</f>
        <v>0
(2025)</v>
      </c>
      <c r="M37" s="229">
        <f>Performance!F90</f>
        <v>0</v>
      </c>
      <c r="N37" s="213">
        <f>Performance!I37</f>
        <v>0</v>
      </c>
      <c r="O37" s="212">
        <f>N37/Performance!$C37</f>
        <v>0</v>
      </c>
      <c r="P37" s="226" t="str">
        <f>ROUND(IF(Performance!I143&gt;Performance!I196, AVERAGE(Outcomes!N39, Outcomes!N92, Outcomes!N145), Outcomes!N39), 0)&amp; CHAR(10) &amp;"("&amp;IF(Performance!I143&gt;Performance!I196, "3yr avg", Performance!$F$1)&amp;")"</f>
        <v>0
(2025)</v>
      </c>
      <c r="Q37" s="228">
        <f>Performance!I90</f>
        <v>0</v>
      </c>
      <c r="R37" s="213">
        <f>Performance!J37</f>
        <v>527109.375</v>
      </c>
      <c r="S37" s="212">
        <f>R37/Performance!$C37</f>
        <v>2.7762969093061817E-2</v>
      </c>
      <c r="T37" s="226" t="str">
        <f>ROUND(IF(Performance!J143&gt;Performance!J196, AVERAGE(Outcomes!R39, Outcomes!R92, Outcomes!R145), Outcomes!R39), 0)&amp; CHAR(10) &amp;"("&amp;IF(Performance!J143&gt;Performance!J196, "3yr avg", Performance!$F$1)&amp;")"</f>
        <v>328
(2025)</v>
      </c>
      <c r="U37" s="228">
        <f>Performance!J90</f>
        <v>421.6875</v>
      </c>
      <c r="V37" s="213">
        <f>Performance!G37</f>
        <v>4000</v>
      </c>
      <c r="W37" s="212">
        <f>V37/Performance!$C37</f>
        <v>2.1068089781603157E-4</v>
      </c>
      <c r="X37" s="228" t="str">
        <f>ROUND(Performance!G90, 0)&amp; CHAR(10) &amp;"("&amp;IF(Performance!G143&gt;Performance!G196, "3yr avg", Performance!$F$1)&amp;")"</f>
        <v>4
(2025)</v>
      </c>
      <c r="Y37" s="213">
        <f>Performance!H37</f>
        <v>138875</v>
      </c>
      <c r="Z37" s="212">
        <f>Y37/Performance!$C37</f>
        <v>7.3145774210503457E-3</v>
      </c>
      <c r="AA37" s="228" t="str">
        <f>ROUND(Performance!H90, 0)&amp; CHAR(10) &amp;"("&amp;IF(Performance!H143&gt;Performance!H196, "3yr avg", Performance!$F$1)&amp;")"</f>
        <v>111
(2025)</v>
      </c>
      <c r="AB37" s="211">
        <f>Performance!K37</f>
        <v>767812.5</v>
      </c>
      <c r="AC37" s="212">
        <f>AB37/Performance!$C37</f>
        <v>4.0440856713592932E-2</v>
      </c>
      <c r="AD37" s="226" t="str">
        <f>ROUND(IF(Performance!K143&gt;Performance!K196, AVERAGE(Outcomes!V39, Outcomes!V92, Outcomes!V145), Outcomes!V39), 0)&amp; CHAR(10) &amp;"("&amp;IF(Performance!K143&gt;Performance!K196, "3yr avg", Performance!$F$1)&amp;")"</f>
        <v>302
(3yr avg)</v>
      </c>
      <c r="AE37" s="229">
        <f>Performance!K90</f>
        <v>438.75</v>
      </c>
      <c r="AF37" s="211">
        <f>Performance!L37</f>
        <v>2423662.4999999995</v>
      </c>
      <c r="AG37" s="212">
        <f>AF37/Performance!$C37</f>
        <v>0.12765484787576187</v>
      </c>
      <c r="AH37" s="226" t="str">
        <f>ROUND(IF(Performance!L143&gt;Performance!L196, AVERAGE(Outcomes!Z39, Outcomes!Z92, Outcomes!Z145), Outcomes!Z39), 0)&amp; CHAR(10) &amp;"("&amp;IF(Performance!L143&gt;Performance!L196, "3yr avg", Performance!$F$1)&amp;")"</f>
        <v>491
(2025)</v>
      </c>
      <c r="AI37" s="229">
        <f>Performance!L90</f>
        <v>692.47499999999991</v>
      </c>
      <c r="AJ37" s="211">
        <f>Performance!M37</f>
        <v>0</v>
      </c>
      <c r="AK37" s="212">
        <f>AJ37/Performance!$C37</f>
        <v>0</v>
      </c>
      <c r="AL37" s="226" t="str">
        <f>ROUND(IF(Performance!M143&gt;Performance!M196, AVERAGE(Outcomes!AD39, Outcomes!AD92, Outcomes!AD145), Outcomes!AD39), 0)&amp; CHAR(10) &amp;"("&amp;IF(Performance!M143&gt;Performance!M196, "3yr avg", Performance!$F$1)&amp;")"</f>
        <v>0
(2025)</v>
      </c>
      <c r="AM37" s="229">
        <f>Performance!M90</f>
        <v>0</v>
      </c>
      <c r="AN37" s="211">
        <f>Performance!N37</f>
        <v>0</v>
      </c>
      <c r="AO37" s="212">
        <f>AN37/Performance!$C37</f>
        <v>0</v>
      </c>
      <c r="AP37" s="226" t="str">
        <f>ROUND(IF(Performance!N143&gt;Performance!N196, AVERAGE(Outcomes!AH39, Outcomes!AH92, Outcomes!AH145), Outcomes!AH39), 0)&amp; CHAR(10) &amp;"("&amp;IF(Performance!N143&gt;Performance!N196, "3yr avg", Performance!$F$1)&amp;")"</f>
        <v>0
(2025)</v>
      </c>
      <c r="AQ37" s="229">
        <f>Performance!N90</f>
        <v>0</v>
      </c>
      <c r="AR37" s="211">
        <f>Performance!O37</f>
        <v>3836729.1666666665</v>
      </c>
      <c r="AS37" s="212">
        <f>AR37/Performance!$C37</f>
        <v>0.20208138637757198</v>
      </c>
      <c r="AT37" s="226" t="str">
        <f>ROUND(IF(Performance!O143&gt;Performance!O196, AVERAGE(Outcomes!AL39, Outcomes!AL92, Outcomes!AL145), Outcomes!AL39), 0)&amp; CHAR(10) &amp;"("&amp;IF(Performance!O143&gt;Performance!O196, "3yr avg", Performance!$F$1)&amp;")"</f>
        <v>777
(3yr avg)</v>
      </c>
      <c r="AU37" s="229">
        <f>Performance!O90</f>
        <v>1096.2083333333333</v>
      </c>
      <c r="AV37" s="211">
        <f>Performance!P37</f>
        <v>3129300.0000000005</v>
      </c>
      <c r="AW37" s="212">
        <f>AV37/Performance!$C37</f>
        <v>0.16482093338392692</v>
      </c>
      <c r="AX37" s="226" t="str">
        <f>ROUND(IF(Performance!P143&gt;Performance!P196, AVERAGE(Outcomes!AP39, Outcomes!AP92, Outcomes!AP145), Outcomes!AP39), 0)&amp; CHAR(10) &amp;"("&amp;IF(Performance!P143&gt;Performance!P196, "3yr avg", Performance!$F$1)&amp;")"</f>
        <v>462
(2025)</v>
      </c>
      <c r="AY37" s="229">
        <f>Performance!P90</f>
        <v>695.40000000000009</v>
      </c>
      <c r="AZ37" s="211">
        <f>Performance!Q37</f>
        <v>131104.16666666669</v>
      </c>
      <c r="BA37" s="212">
        <f>AZ37/Performance!$C37</f>
        <v>6.9052858851889939E-3</v>
      </c>
      <c r="BB37" s="226" t="str">
        <f>ROUND(IF(Performance!Q143&gt;Performance!Q196, AVERAGE(Outcomes!AT39, Outcomes!AT92, Outcomes!AT145), Outcomes!AT39), 0)&amp; CHAR(10) &amp;"("&amp;IF(Performance!Q143&gt;Performance!Q196, "3yr avg", Performance!$F$1)&amp;")"</f>
        <v>24
(3yr avg)</v>
      </c>
      <c r="BC37" s="229">
        <f>Performance!Q90</f>
        <v>37.458333333333336</v>
      </c>
      <c r="BD37" s="211">
        <f>Performance!R37</f>
        <v>557887.5</v>
      </c>
      <c r="BE37" s="212">
        <f>BD37/Performance!$C37</f>
        <v>2.9384059845085329E-2</v>
      </c>
      <c r="BF37" s="226" t="str">
        <f>ROUND(IF(Performance!R143&gt;Performance!R196, AVERAGE(Outcomes!AX39, Outcomes!AX92, Outcomes!AX145), Outcomes!AX39), 0)&amp; CHAR(10) &amp;"("&amp;IF(Performance!R143&gt;Performance!R196, "3yr avg", Performance!$F$1)&amp;")"</f>
        <v>77
(2025)</v>
      </c>
      <c r="BG37" s="229">
        <f>Performance!R90</f>
        <v>123.97499999999999</v>
      </c>
      <c r="BH37" s="211">
        <f>Performance!S37</f>
        <v>29279</v>
      </c>
      <c r="BI37" s="212">
        <f>BH37/Performance!$C37</f>
        <v>1.5421315017888971E-3</v>
      </c>
      <c r="BJ37" s="226" t="str">
        <f>ROUND(IF(Performance!S143&gt;Performance!S196, AVERAGE(Outcomes!BB39, Outcomes!BB92, Outcomes!BB145), Outcomes!BB39), 0)&amp; CHAR(10) &amp;"("&amp;IF(Performance!S143&gt;Performance!S196, "3yr avg", Performance!$F$1)&amp;")"</f>
        <v>67
(2025)</v>
      </c>
      <c r="BK37" s="211">
        <f>Performance!T37</f>
        <v>165958.33333333331</v>
      </c>
      <c r="BL37" s="212">
        <f>BK37/Performance!$C37</f>
        <v>8.7410626666797261E-3</v>
      </c>
      <c r="BM37" s="226" t="str">
        <f>ROUND(IF(Performance!T143&gt;Performance!T196, AVERAGE(Outcomes!BC39, Outcomes!BC92, Outcomes!BC145), Outcomes!BC39), 0)&amp; CHAR(10) &amp;"("&amp;IF(Performance!T143&gt;Performance!T196, "3yr avg", Performance!$F$1)&amp;")"</f>
        <v>190
(3yr avg)</v>
      </c>
      <c r="BN37" s="211">
        <f>Performance!U37</f>
        <v>0</v>
      </c>
      <c r="BO37" s="212">
        <f>BN37/Performance!$C37</f>
        <v>0</v>
      </c>
      <c r="BP37" s="226" t="str">
        <f>ROUND(IF(Performance!U143&gt;Performance!U196, AVERAGE(Outcomes!BD39, Outcomes!BD92, Outcomes!BD145), Outcomes!BD39), 0)&amp; CHAR(10) &amp;"("&amp;IF(Performance!U143&gt;Performance!U196, "3yr avg", Performance!$F$1)&amp;")"</f>
        <v>0
(2025)</v>
      </c>
    </row>
    <row r="38" spans="1:68" ht="34.9" customHeight="1">
      <c r="A38" s="204" t="s">
        <v>112</v>
      </c>
      <c r="B38" s="205"/>
      <c r="C38" s="206">
        <f>Performance!D38</f>
        <v>1103900</v>
      </c>
      <c r="D38" s="207">
        <f>C38/Performance!$C38</f>
        <v>0.17020336468955277</v>
      </c>
      <c r="E38" s="219" t="str">
        <f>ROUND(IF(Performance!D144&gt;Performance!D197, AVERAGE(Outcomes!C40,Outcomes!C93,Outcomes!C146), Outcomes!C40), 0)&amp; CHAR(10) &amp;"("&amp;IF(Performance!D144&gt;Performance!D197, "3yr avg", Performance!$F$1)&amp;")"</f>
        <v>315
(2025)</v>
      </c>
      <c r="F38" s="206">
        <f>Performance!E38</f>
        <v>792575.00000000012</v>
      </c>
      <c r="G38" s="207">
        <f>F38/Performance!$C38</f>
        <v>0.1222021304183552</v>
      </c>
      <c r="H38" s="227" t="str">
        <f>ROUND(IF(Performance!E144&gt;Performance!E197, AVERAGE(Outcomes!D40, Outcomes!D93, Outcomes!D146), Outcomes!D40), 0)&amp; CHAR(10) &amp;"("&amp;IF(Performance!E144&gt;Performance!E197, "3yr avg", Performance!$F$1)&amp;")"</f>
        <v>177
(2025)</v>
      </c>
      <c r="I38" s="223">
        <f>Performance!E91</f>
        <v>226.45000000000002</v>
      </c>
      <c r="J38" s="206">
        <f>Performance!F38</f>
        <v>0</v>
      </c>
      <c r="K38" s="207">
        <f>J38/Performance!$C38</f>
        <v>0</v>
      </c>
      <c r="L38" s="227" t="str">
        <f>ROUND(IF(Performance!F144&gt;Performance!F197, AVERAGE(Outcomes!H40, Outcomes!H93, Outcomes!H146), Outcomes!H40), 0)&amp; CHAR(10) &amp;"("&amp;IF(Performance!F144&gt;Performance!F197, "3yr avg", Performance!$F$1)&amp;")"</f>
        <v>0
(2025)</v>
      </c>
      <c r="M38" s="223">
        <f>Performance!F91</f>
        <v>0</v>
      </c>
      <c r="N38" s="208">
        <f>Performance!I38</f>
        <v>57050</v>
      </c>
      <c r="O38" s="207">
        <f>N38/Performance!$C38</f>
        <v>8.7961789614448647E-3</v>
      </c>
      <c r="P38" s="227" t="str">
        <f>ROUND(IF(Performance!I144&gt;Performance!I197, AVERAGE(Outcomes!N40, Outcomes!N93, Outcomes!N146), Outcomes!N40), 0)&amp; CHAR(10) &amp;"("&amp;IF(Performance!I144&gt;Performance!I197, "3yr avg", Performance!$F$1)&amp;")"</f>
        <v>39
(2025)</v>
      </c>
      <c r="Q38" s="216">
        <f>Performance!I91</f>
        <v>57.05</v>
      </c>
      <c r="R38" s="208">
        <f>Performance!J38</f>
        <v>193859.37499999997</v>
      </c>
      <c r="S38" s="207">
        <f>R38/Performance!$C38</f>
        <v>2.9889951899278705E-2</v>
      </c>
      <c r="T38" s="224" t="str">
        <f>ROUND(IF(Performance!J144&gt;Performance!J197, AVERAGE(Outcomes!R40, Outcomes!R93, Outcomes!R146), Outcomes!R40), 0)&amp; CHAR(10) &amp;"("&amp;IF(Performance!J144&gt;Performance!J197, "3yr avg", Performance!$F$1)&amp;")"</f>
        <v>126
(2025)</v>
      </c>
      <c r="U38" s="216">
        <f>Performance!J91</f>
        <v>155.08749999999998</v>
      </c>
      <c r="V38" s="208">
        <f>Performance!G38</f>
        <v>0</v>
      </c>
      <c r="W38" s="207">
        <f>V38/Performance!$C38</f>
        <v>0</v>
      </c>
      <c r="X38" s="216" t="str">
        <f>ROUND(Performance!G91, 0)&amp; CHAR(10) &amp;"("&amp;IF(Performance!G144&gt;Performance!G197, "3yr avg", Performance!$F$1)&amp;")"</f>
        <v>0
(2025)</v>
      </c>
      <c r="Y38" s="208">
        <f>Performance!H38</f>
        <v>853812.5</v>
      </c>
      <c r="Z38" s="207">
        <f>Y38/Performance!$C38</f>
        <v>0.13164395354108052</v>
      </c>
      <c r="AA38" s="216" t="str">
        <f>ROUND(Performance!H91, 0)&amp; CHAR(10) &amp;"("&amp;IF(Performance!H144&gt;Performance!H197, "3yr avg", Performance!$F$1)&amp;")"</f>
        <v>683
(2025)</v>
      </c>
      <c r="AB38" s="206">
        <f>Performance!K38</f>
        <v>294393.75</v>
      </c>
      <c r="AC38" s="207">
        <f>AB38/Performance!$C38</f>
        <v>4.5390711834020311E-2</v>
      </c>
      <c r="AD38" s="227" t="str">
        <f>ROUND(IF(Performance!K144&gt;Performance!K197, AVERAGE(Outcomes!V40, Outcomes!V93, Outcomes!V146), Outcomes!V40), 0)&amp; CHAR(10) &amp;"("&amp;IF(Performance!K144&gt;Performance!K197, "3yr avg", Performance!$F$1)&amp;")"</f>
        <v>121
(3yr avg)</v>
      </c>
      <c r="AE38" s="223">
        <f>Performance!K91</f>
        <v>168.22499999999999</v>
      </c>
      <c r="AF38" s="206">
        <f>Performance!L38</f>
        <v>1165281.25</v>
      </c>
      <c r="AG38" s="207">
        <f>AF38/Performance!$C38</f>
        <v>0.17966735171632206</v>
      </c>
      <c r="AH38" s="227" t="str">
        <f>ROUND(IF(Performance!L144&gt;Performance!L197, AVERAGE(Outcomes!Z40, Outcomes!Z93, Outcomes!Z146), Outcomes!Z40), 0)&amp; CHAR(10) &amp;"("&amp;IF(Performance!L144&gt;Performance!L197, "3yr avg", Performance!$F$1)&amp;")"</f>
        <v>249
(2025)</v>
      </c>
      <c r="AI38" s="223">
        <f>Performance!L91</f>
        <v>332.9375</v>
      </c>
      <c r="AJ38" s="206">
        <f>Performance!M38</f>
        <v>0</v>
      </c>
      <c r="AK38" s="207">
        <f>AJ38/Performance!$C38</f>
        <v>0</v>
      </c>
      <c r="AL38" s="227" t="str">
        <f>ROUND(IF(Performance!M144&gt;Performance!M197, AVERAGE(Outcomes!AD40, Outcomes!AD93, Outcomes!AD146), Outcomes!AD40), 0)&amp; CHAR(10) &amp;"("&amp;IF(Performance!M144&gt;Performance!M197, "3yr avg", Performance!$F$1)&amp;")"</f>
        <v>0
(2025)</v>
      </c>
      <c r="AM38" s="223">
        <f>Performance!M91</f>
        <v>0</v>
      </c>
      <c r="AN38" s="206">
        <f>Performance!N38</f>
        <v>0</v>
      </c>
      <c r="AO38" s="207">
        <f>AN38/Performance!$C38</f>
        <v>0</v>
      </c>
      <c r="AP38" s="227" t="str">
        <f>ROUND(IF(Performance!N144&gt;Performance!N197, AVERAGE(Outcomes!AH40, Outcomes!AH93, Outcomes!AH146), Outcomes!AH40), 0)&amp; CHAR(10) &amp;"("&amp;IF(Performance!N144&gt;Performance!N197, "3yr avg", Performance!$F$1)&amp;")"</f>
        <v>0
(2025)</v>
      </c>
      <c r="AQ38" s="223">
        <f>Performance!N91</f>
        <v>0</v>
      </c>
      <c r="AR38" s="206">
        <f>Performance!O38</f>
        <v>1134787.4999999998</v>
      </c>
      <c r="AS38" s="207">
        <f>AR38/Performance!$C38</f>
        <v>0.17496571311499756</v>
      </c>
      <c r="AT38" s="227" t="str">
        <f>ROUND(IF(Performance!O144&gt;Performance!O197, AVERAGE(Outcomes!AL40, Outcomes!AL93, Outcomes!AL146), Outcomes!AL40), 0)&amp; CHAR(10) &amp;"("&amp;IF(Performance!O144&gt;Performance!O197, "3yr avg", Performance!$F$1)&amp;")"</f>
        <v>254
(3yr avg)</v>
      </c>
      <c r="AU38" s="223">
        <f>Performance!O91</f>
        <v>324.22499999999997</v>
      </c>
      <c r="AV38" s="206">
        <f>Performance!P38</f>
        <v>868256.25</v>
      </c>
      <c r="AW38" s="207">
        <f>AV38/Performance!$C38</f>
        <v>0.13387094407349714</v>
      </c>
      <c r="AX38" s="227" t="str">
        <f>ROUND(IF(Performance!P144&gt;Performance!P197, AVERAGE(Outcomes!AP40, Outcomes!AP93, Outcomes!AP146), Outcomes!AP40), 0)&amp; CHAR(10) &amp;"("&amp;IF(Performance!P144&gt;Performance!P197, "3yr avg", Performance!$F$1)&amp;")"</f>
        <v>133
(3yr avg)</v>
      </c>
      <c r="AY38" s="223">
        <f>Performance!P91</f>
        <v>192.94583333333333</v>
      </c>
      <c r="AZ38" s="206">
        <f>Performance!Q38</f>
        <v>0</v>
      </c>
      <c r="BA38" s="207">
        <f>AZ38/Performance!$C38</f>
        <v>0</v>
      </c>
      <c r="BB38" s="227" t="str">
        <f>ROUND(IF(Performance!Q144&gt;Performance!Q197, AVERAGE(Outcomes!AT40, Outcomes!AT93, Outcomes!AT146), Outcomes!AT40), 0)&amp; CHAR(10) &amp;"("&amp;IF(Performance!Q144&gt;Performance!Q197, "3yr avg", Performance!$F$1)&amp;")"</f>
        <v>0
(2025)</v>
      </c>
      <c r="BC38" s="223">
        <f>Performance!Q91</f>
        <v>0</v>
      </c>
      <c r="BD38" s="206">
        <f>Performance!R38</f>
        <v>0</v>
      </c>
      <c r="BE38" s="207">
        <f>BD38/Performance!$C38</f>
        <v>0</v>
      </c>
      <c r="BF38" s="227" t="str">
        <f>ROUND(IF(Performance!R144&gt;Performance!R197, AVERAGE(Outcomes!AX40, Outcomes!AX93, Outcomes!AX146), Outcomes!AX40), 0)&amp; CHAR(10) &amp;"("&amp;IF(Performance!R144&gt;Performance!R197, "3yr avg", Performance!$F$1)&amp;")"</f>
        <v>0
(2025)</v>
      </c>
      <c r="BG38" s="223">
        <f>Performance!R91</f>
        <v>0</v>
      </c>
      <c r="BH38" s="206">
        <f>Performance!S38</f>
        <v>4646.7666666666664</v>
      </c>
      <c r="BI38" s="207">
        <f>BH38/Performance!$C38</f>
        <v>7.1645558618889762E-4</v>
      </c>
      <c r="BJ38" s="227" t="str">
        <f>ROUND(IF(Performance!S144&gt;Performance!S197, AVERAGE(Outcomes!BB40, Outcomes!BB93, Outcomes!BB146), Outcomes!BB40), 0)&amp; CHAR(10) &amp;"("&amp;IF(Performance!S144&gt;Performance!S197, "3yr avg", Performance!$F$1)&amp;")"</f>
        <v>11
(3yr avg)</v>
      </c>
      <c r="BK38" s="206">
        <f>Performance!T38</f>
        <v>17208.333333333336</v>
      </c>
      <c r="BL38" s="207">
        <f>BK38/Performance!$C38</f>
        <v>2.6532441652619993E-3</v>
      </c>
      <c r="BM38" s="227" t="str">
        <f>ROUND(IF(Performance!T144&gt;Performance!T197, AVERAGE(Outcomes!BC40, Outcomes!BC93, Outcomes!BC146), Outcomes!BC40), 0)&amp; CHAR(10) &amp;"("&amp;IF(Performance!T144&gt;Performance!T197, "3yr avg", Performance!$F$1)&amp;")"</f>
        <v>20
(3yr avg)</v>
      </c>
      <c r="BN38" s="206">
        <f>Performance!U38</f>
        <v>0</v>
      </c>
      <c r="BO38" s="207">
        <f>BN38/Performance!$C38</f>
        <v>0</v>
      </c>
      <c r="BP38" s="227" t="str">
        <f>ROUND(IF(Performance!U144&gt;Performance!U197, AVERAGE(Outcomes!BD40, Outcomes!BD93, Outcomes!BD146), Outcomes!BD40), 0)&amp; CHAR(10) &amp;"("&amp;IF(Performance!U144&gt;Performance!U197, "3yr avg", Performance!$F$1)&amp;")"</f>
        <v>0
(2025)</v>
      </c>
    </row>
    <row r="39" spans="1:68" ht="34.9" customHeight="1">
      <c r="A39" s="210" t="s">
        <v>114</v>
      </c>
      <c r="B39" s="205"/>
      <c r="C39" s="211">
        <f>Performance!D39</f>
        <v>2523208.333333333</v>
      </c>
      <c r="D39" s="212">
        <f>C39/Performance!$C39</f>
        <v>0.27818018133257594</v>
      </c>
      <c r="E39" s="225" t="str">
        <f>ROUND(IF(Performance!D145&gt;Performance!D198, AVERAGE(Outcomes!C41,Outcomes!C94,Outcomes!C147), Outcomes!C41), 0)&amp; CHAR(10) &amp;"("&amp;IF(Performance!D145&gt;Performance!D198, "3yr avg", Performance!$F$1)&amp;")"</f>
        <v>721
(3yr avg)</v>
      </c>
      <c r="F39" s="211">
        <f>Performance!E39</f>
        <v>1630431.2500000002</v>
      </c>
      <c r="G39" s="212">
        <f>F39/Performance!$C39</f>
        <v>0.17975275952585443</v>
      </c>
      <c r="H39" s="226" t="str">
        <f>ROUND(IF(Performance!E145&gt;Performance!E198, AVERAGE(Outcomes!D41, Outcomes!D94, Outcomes!D147), Outcomes!D41), 0)&amp; CHAR(10) &amp;"("&amp;IF(Performance!E145&gt;Performance!E198, "3yr avg", Performance!$F$1)&amp;")"</f>
        <v>344
(3yr avg)</v>
      </c>
      <c r="I39" s="229">
        <f>Performance!E92</f>
        <v>465.83750000000003</v>
      </c>
      <c r="J39" s="211">
        <f>Performance!F39</f>
        <v>0</v>
      </c>
      <c r="K39" s="212">
        <f>J39/Performance!$C39</f>
        <v>0</v>
      </c>
      <c r="L39" s="226" t="str">
        <f>ROUND(IF(Performance!F145&gt;Performance!F198, AVERAGE(Outcomes!H41, Outcomes!H94, Outcomes!H147), Outcomes!H41), 0)&amp; CHAR(10) &amp;"("&amp;IF(Performance!F145&gt;Performance!F198, "3yr avg", Performance!$F$1)&amp;")"</f>
        <v>0
(2025)</v>
      </c>
      <c r="M39" s="229">
        <f>Performance!F92</f>
        <v>0</v>
      </c>
      <c r="N39" s="213">
        <f>Performance!I39</f>
        <v>15200</v>
      </c>
      <c r="O39" s="212">
        <f>N39/Performance!$C39</f>
        <v>1.6757786903268609E-3</v>
      </c>
      <c r="P39" s="226" t="str">
        <f>ROUND(IF(Performance!I145&gt;Performance!I198, AVERAGE(Outcomes!N41, Outcomes!N94, Outcomes!N147), Outcomes!N41), 0)&amp; CHAR(10) &amp;"("&amp;IF(Performance!I145&gt;Performance!I198, "3yr avg", Performance!$F$1)&amp;")"</f>
        <v>10
(2025)</v>
      </c>
      <c r="Q39" s="228">
        <f>Performance!I92</f>
        <v>15.2</v>
      </c>
      <c r="R39" s="213">
        <f>Performance!J39</f>
        <v>374953.125</v>
      </c>
      <c r="S39" s="212">
        <f>R39/Performance!$C39</f>
        <v>4.1338056364898935E-2</v>
      </c>
      <c r="T39" s="226" t="str">
        <f>ROUND(IF(Performance!J145&gt;Performance!J198, AVERAGE(Outcomes!R41, Outcomes!R94, Outcomes!R147), Outcomes!R41), 0)&amp; CHAR(10) &amp;"("&amp;IF(Performance!J145&gt;Performance!J198, "3yr avg", Performance!$F$1)&amp;")"</f>
        <v>215
(2025)</v>
      </c>
      <c r="U39" s="228">
        <f>Performance!J92</f>
        <v>299.96249999999998</v>
      </c>
      <c r="V39" s="213">
        <f>Performance!G39</f>
        <v>4000</v>
      </c>
      <c r="W39" s="212">
        <f>V39/Performance!$C39</f>
        <v>4.4099439219127924E-4</v>
      </c>
      <c r="X39" s="228" t="str">
        <f>ROUND(Performance!G92, 0)&amp; CHAR(10) &amp;"("&amp;IF(Performance!G145&gt;Performance!G198, "3yr avg", Performance!$F$1)&amp;")"</f>
        <v>4
(2025)</v>
      </c>
      <c r="Y39" s="213">
        <f>Performance!H39</f>
        <v>209000.00000000003</v>
      </c>
      <c r="Z39" s="212">
        <f>Y39/Performance!$C39</f>
        <v>2.3041956991994343E-2</v>
      </c>
      <c r="AA39" s="228" t="str">
        <f>ROUND(Performance!H92, 0)&amp; CHAR(10) &amp;"("&amp;IF(Performance!H145&gt;Performance!H198, "3yr avg", Performance!$F$1)&amp;")"</f>
        <v>167
(2025)</v>
      </c>
      <c r="AB39" s="211">
        <f>Performance!K39</f>
        <v>121741.66666666666</v>
      </c>
      <c r="AC39" s="212">
        <f>AB39/Performance!$C39</f>
        <v>1.3421848074004995E-2</v>
      </c>
      <c r="AD39" s="226" t="str">
        <f>ROUND(IF(Performance!K145&gt;Performance!K198, AVERAGE(Outcomes!V41, Outcomes!V94, Outcomes!V147), Outcomes!V41), 0)&amp; CHAR(10) &amp;"("&amp;IF(Performance!K145&gt;Performance!K198, "3yr avg", Performance!$F$1)&amp;")"</f>
        <v>47
(3yr avg)</v>
      </c>
      <c r="AE39" s="229">
        <f>Performance!K92</f>
        <v>69.566666666666663</v>
      </c>
      <c r="AF39" s="211">
        <f>Performance!L39</f>
        <v>992600.00000000012</v>
      </c>
      <c r="AG39" s="212">
        <f>AF39/Performance!$C39</f>
        <v>0.10943275842226595</v>
      </c>
      <c r="AH39" s="226" t="str">
        <f>ROUND(IF(Performance!L145&gt;Performance!L198, AVERAGE(Outcomes!Z41, Outcomes!Z94, Outcomes!Z147), Outcomes!Z41), 0)&amp; CHAR(10) &amp;"("&amp;IF(Performance!L145&gt;Performance!L198, "3yr avg", Performance!$F$1)&amp;")"</f>
        <v>189
(2025)</v>
      </c>
      <c r="AI39" s="229">
        <f>Performance!L92</f>
        <v>283.60000000000002</v>
      </c>
      <c r="AJ39" s="211">
        <f>Performance!M39</f>
        <v>0</v>
      </c>
      <c r="AK39" s="212">
        <f>AJ39/Performance!$C39</f>
        <v>0</v>
      </c>
      <c r="AL39" s="226" t="str">
        <f>ROUND(IF(Performance!M145&gt;Performance!M198, AVERAGE(Outcomes!AD41, Outcomes!AD94, Outcomes!AD147), Outcomes!AD41), 0)&amp; CHAR(10) &amp;"("&amp;IF(Performance!M145&gt;Performance!M198, "3yr avg", Performance!$F$1)&amp;")"</f>
        <v>0
(2025)</v>
      </c>
      <c r="AM39" s="229">
        <f>Performance!M92</f>
        <v>0</v>
      </c>
      <c r="AN39" s="211">
        <f>Performance!N39</f>
        <v>0</v>
      </c>
      <c r="AO39" s="212">
        <f>AN39/Performance!$C39</f>
        <v>0</v>
      </c>
      <c r="AP39" s="226" t="str">
        <f>ROUND(IF(Performance!N145&gt;Performance!N198, AVERAGE(Outcomes!AH41, Outcomes!AH94, Outcomes!AH147), Outcomes!AH41), 0)&amp; CHAR(10) &amp;"("&amp;IF(Performance!N145&gt;Performance!N198, "3yr avg", Performance!$F$1)&amp;")"</f>
        <v>0
(2025)</v>
      </c>
      <c r="AQ39" s="229">
        <f>Performance!N92</f>
        <v>0</v>
      </c>
      <c r="AR39" s="211">
        <f>Performance!O39</f>
        <v>1628812.5</v>
      </c>
      <c r="AS39" s="212">
        <f>AR39/Performance!$C39</f>
        <v>0.1795742946077645</v>
      </c>
      <c r="AT39" s="226" t="str">
        <f>ROUND(IF(Performance!O145&gt;Performance!O198, AVERAGE(Outcomes!AL41, Outcomes!AL94, Outcomes!AL147), Outcomes!AL41), 0)&amp; CHAR(10) &amp;"("&amp;IF(Performance!O145&gt;Performance!O198, "3yr avg", Performance!$F$1)&amp;")"</f>
        <v>341
(3yr avg)</v>
      </c>
      <c r="AU39" s="229">
        <f>Performance!O92</f>
        <v>465.375</v>
      </c>
      <c r="AV39" s="211">
        <f>Performance!P39</f>
        <v>1542206.2500000002</v>
      </c>
      <c r="AW39" s="212">
        <f>AV39/Performance!$C39</f>
        <v>0.17002607696308553</v>
      </c>
      <c r="AX39" s="226" t="str">
        <f>ROUND(IF(Performance!P145&gt;Performance!P198, AVERAGE(Outcomes!AP41, Outcomes!AP94, Outcomes!AP147), Outcomes!AP41), 0)&amp; CHAR(10) &amp;"("&amp;IF(Performance!P145&gt;Performance!P198, "3yr avg", Performance!$F$1)&amp;")"</f>
        <v>236
(2025)</v>
      </c>
      <c r="AY39" s="229">
        <f>Performance!P92</f>
        <v>342.71250000000003</v>
      </c>
      <c r="AZ39" s="211">
        <f>Performance!Q39</f>
        <v>0</v>
      </c>
      <c r="BA39" s="212">
        <f>AZ39/Performance!$C39</f>
        <v>0</v>
      </c>
      <c r="BB39" s="226" t="str">
        <f>ROUND(IF(Performance!Q145&gt;Performance!Q198, AVERAGE(Outcomes!AT41, Outcomes!AT94, Outcomes!AT147), Outcomes!AT41), 0)&amp; CHAR(10) &amp;"("&amp;IF(Performance!Q145&gt;Performance!Q198, "3yr avg", Performance!$F$1)&amp;")"</f>
        <v>0
(2025)</v>
      </c>
      <c r="BC39" s="229">
        <f>Performance!Q92</f>
        <v>0</v>
      </c>
      <c r="BD39" s="211">
        <f>Performance!R39</f>
        <v>0</v>
      </c>
      <c r="BE39" s="212">
        <f>BD39/Performance!$C39</f>
        <v>0</v>
      </c>
      <c r="BF39" s="226" t="str">
        <f>ROUND(IF(Performance!R145&gt;Performance!R198, AVERAGE(Outcomes!AX41, Outcomes!AX94, Outcomes!AX147), Outcomes!AX41), 0)&amp; CHAR(10) &amp;"("&amp;IF(Performance!R145&gt;Performance!R198, "3yr avg", Performance!$F$1)&amp;")"</f>
        <v>0
(2025)</v>
      </c>
      <c r="BG39" s="229">
        <f>Performance!R92</f>
        <v>0</v>
      </c>
      <c r="BH39" s="211">
        <f>Performance!S39</f>
        <v>4807</v>
      </c>
      <c r="BI39" s="212">
        <f>BH39/Performance!$C39</f>
        <v>5.2996501081586976E-4</v>
      </c>
      <c r="BJ39" s="226" t="str">
        <f>ROUND(IF(Performance!S145&gt;Performance!S198, AVERAGE(Outcomes!BB41, Outcomes!BB94, Outcomes!BB147), Outcomes!BB41), 0)&amp; CHAR(10) &amp;"("&amp;IF(Performance!S145&gt;Performance!S198, "3yr avg", Performance!$F$1)&amp;")"</f>
        <v>11
(2025)</v>
      </c>
      <c r="BK39" s="211">
        <f>Performance!T39</f>
        <v>23450</v>
      </c>
      <c r="BL39" s="212">
        <f>BK39/Performance!$C39</f>
        <v>2.5853296242213746E-3</v>
      </c>
      <c r="BM39" s="226" t="str">
        <f>ROUND(IF(Performance!T145&gt;Performance!T198, AVERAGE(Outcomes!BC41, Outcomes!BC94, Outcomes!BC147), Outcomes!BC41), 0)&amp; CHAR(10) &amp;"("&amp;IF(Performance!T145&gt;Performance!T198, "3yr avg", Performance!$F$1)&amp;")"</f>
        <v>27
(3yr avg)</v>
      </c>
      <c r="BN39" s="211">
        <f>Performance!U39</f>
        <v>0</v>
      </c>
      <c r="BO39" s="212">
        <f>BN39/Performance!$C39</f>
        <v>0</v>
      </c>
      <c r="BP39" s="226" t="str">
        <f>ROUND(IF(Performance!U145&gt;Performance!U198, AVERAGE(Outcomes!BD41, Outcomes!BD94, Outcomes!BD147), Outcomes!BD41), 0)&amp; CHAR(10) &amp;"("&amp;IF(Performance!U145&gt;Performance!U198, "3yr avg", Performance!$F$1)&amp;")"</f>
        <v>0
(2025)</v>
      </c>
    </row>
    <row r="40" spans="1:68" ht="34.9" customHeight="1">
      <c r="A40" s="204" t="s">
        <v>116</v>
      </c>
      <c r="B40" s="205"/>
      <c r="C40" s="206">
        <f>Performance!D40</f>
        <v>1366575</v>
      </c>
      <c r="D40" s="207">
        <f>C40/Performance!$C40</f>
        <v>0.29607832256248506</v>
      </c>
      <c r="E40" s="219" t="str">
        <f>ROUND(IF(Performance!D146&gt;Performance!D199, AVERAGE(Outcomes!C42,Outcomes!C95,Outcomes!C148), Outcomes!C42), 0)&amp; CHAR(10) &amp;"("&amp;IF(Performance!D146&gt;Performance!D199, "3yr avg", Performance!$F$1)&amp;")"</f>
        <v>390
(2025)</v>
      </c>
      <c r="F40" s="206">
        <f>Performance!E40</f>
        <v>1002662.4999999999</v>
      </c>
      <c r="G40" s="207">
        <f>F40/Performance!$C40</f>
        <v>0.21723405674500679</v>
      </c>
      <c r="H40" s="227" t="str">
        <f>ROUND(IF(Performance!E146&gt;Performance!E199, AVERAGE(Outcomes!D42, Outcomes!D95, Outcomes!D148), Outcomes!D42), 0)&amp; CHAR(10) &amp;"("&amp;IF(Performance!E146&gt;Performance!E199, "3yr avg", Performance!$F$1)&amp;")"</f>
        <v>241
(3yr avg)</v>
      </c>
      <c r="I40" s="223">
        <f>Performance!E93</f>
        <v>286.47499999999997</v>
      </c>
      <c r="J40" s="206">
        <f>Performance!F40</f>
        <v>0</v>
      </c>
      <c r="K40" s="207">
        <f>J40/Performance!$C40</f>
        <v>0</v>
      </c>
      <c r="L40" s="227" t="str">
        <f>ROUND(IF(Performance!F146&gt;Performance!F199, AVERAGE(Outcomes!H42, Outcomes!H95, Outcomes!H148), Outcomes!H42), 0)&amp; CHAR(10) &amp;"("&amp;IF(Performance!F146&gt;Performance!F199, "3yr avg", Performance!$F$1)&amp;")"</f>
        <v>0
(2025)</v>
      </c>
      <c r="M40" s="223">
        <f>Performance!F93</f>
        <v>0</v>
      </c>
      <c r="N40" s="208">
        <f>Performance!I40</f>
        <v>10000</v>
      </c>
      <c r="O40" s="207">
        <f>N40/Performance!$C40</f>
        <v>2.1665720693155154E-3</v>
      </c>
      <c r="P40" s="227" t="str">
        <f>ROUND(IF(Performance!I146&gt;Performance!I199, AVERAGE(Outcomes!N42, Outcomes!N95, Outcomes!N148), Outcomes!N42), 0)&amp; CHAR(10) &amp;"("&amp;IF(Performance!I146&gt;Performance!I199, "3yr avg", Performance!$F$1)&amp;")"</f>
        <v>10
(2025)</v>
      </c>
      <c r="Q40" s="216">
        <f>Performance!I93</f>
        <v>10</v>
      </c>
      <c r="R40" s="208">
        <f>Performance!J40</f>
        <v>22500</v>
      </c>
      <c r="S40" s="207">
        <f>R40/Performance!$C40</f>
        <v>4.8747871559599101E-3</v>
      </c>
      <c r="T40" s="224" t="str">
        <f>ROUND(IF(Performance!J146&gt;Performance!J199, AVERAGE(Outcomes!R42, Outcomes!R95, Outcomes!R148), Outcomes!R42), 0)&amp; CHAR(10) &amp;"("&amp;IF(Performance!J146&gt;Performance!J199, "3yr avg", Performance!$F$1)&amp;")"</f>
        <v>18
(2025)</v>
      </c>
      <c r="U40" s="216">
        <f>Performance!J93</f>
        <v>18</v>
      </c>
      <c r="V40" s="208">
        <f>Performance!G40</f>
        <v>5666.666666666667</v>
      </c>
      <c r="W40" s="207">
        <f>V40/Performance!$C40</f>
        <v>1.2277241726121255E-3</v>
      </c>
      <c r="X40" s="216" t="str">
        <f>ROUND(Performance!G93, 0)&amp; CHAR(10) &amp;"("&amp;IF(Performance!G146&gt;Performance!G199, "3yr avg", Performance!$F$1)&amp;")"</f>
        <v>6
(3yr avg)</v>
      </c>
      <c r="Y40" s="208">
        <f>Performance!H40</f>
        <v>31250</v>
      </c>
      <c r="Z40" s="207">
        <f>Y40/Performance!$C40</f>
        <v>6.7705377166109859E-3</v>
      </c>
      <c r="AA40" s="216" t="str">
        <f>ROUND(Performance!H93, 0)&amp; CHAR(10) &amp;"("&amp;IF(Performance!H146&gt;Performance!H199, "3yr avg", Performance!$F$1)&amp;")"</f>
        <v>25
(3yr avg)</v>
      </c>
      <c r="AB40" s="206">
        <f>Performance!K40</f>
        <v>182875</v>
      </c>
      <c r="AC40" s="207">
        <f>AB40/Performance!$C40</f>
        <v>3.962118671760749E-2</v>
      </c>
      <c r="AD40" s="227" t="str">
        <f>ROUND(IF(Performance!K146&gt;Performance!K199, AVERAGE(Outcomes!V42, Outcomes!V95, Outcomes!V148), Outcomes!V42), 0)&amp; CHAR(10) &amp;"("&amp;IF(Performance!K146&gt;Performance!K199, "3yr avg", Performance!$F$1)&amp;")"</f>
        <v>92
(2025)</v>
      </c>
      <c r="AE40" s="223">
        <f>Performance!K93</f>
        <v>104.5</v>
      </c>
      <c r="AF40" s="206">
        <f>Performance!L40</f>
        <v>712162.5</v>
      </c>
      <c r="AG40" s="207">
        <f>AF40/Performance!$C40</f>
        <v>0.15429513813139109</v>
      </c>
      <c r="AH40" s="227" t="str">
        <f>ROUND(IF(Performance!L146&gt;Performance!L199, AVERAGE(Outcomes!Z42, Outcomes!Z95, Outcomes!Z148), Outcomes!Z42), 0)&amp; CHAR(10) &amp;"("&amp;IF(Performance!L146&gt;Performance!L199, "3yr avg", Performance!$F$1)&amp;")"</f>
        <v>178
(2025)</v>
      </c>
      <c r="AI40" s="223">
        <f>Performance!L93</f>
        <v>203.47499999999999</v>
      </c>
      <c r="AJ40" s="206">
        <f>Performance!M40</f>
        <v>0</v>
      </c>
      <c r="AK40" s="207">
        <f>AJ40/Performance!$C40</f>
        <v>0</v>
      </c>
      <c r="AL40" s="227" t="str">
        <f>ROUND(IF(Performance!M146&gt;Performance!M199, AVERAGE(Outcomes!AD42, Outcomes!AD95, Outcomes!AD148), Outcomes!AD42), 0)&amp; CHAR(10) &amp;"("&amp;IF(Performance!M146&gt;Performance!M199, "3yr avg", Performance!$F$1)&amp;")"</f>
        <v>0
(2025)</v>
      </c>
      <c r="AM40" s="223">
        <f>Performance!M93</f>
        <v>0</v>
      </c>
      <c r="AN40" s="206">
        <f>Performance!N40</f>
        <v>0</v>
      </c>
      <c r="AO40" s="207">
        <f>AN40/Performance!$C40</f>
        <v>0</v>
      </c>
      <c r="AP40" s="227" t="str">
        <f>ROUND(IF(Performance!N146&gt;Performance!N199, AVERAGE(Outcomes!AH42, Outcomes!AH95, Outcomes!AH148), Outcomes!AH42), 0)&amp; CHAR(10) &amp;"("&amp;IF(Performance!N146&gt;Performance!N199, "3yr avg", Performance!$F$1)&amp;")"</f>
        <v>0
(2025)</v>
      </c>
      <c r="AQ40" s="223">
        <f>Performance!N93</f>
        <v>0</v>
      </c>
      <c r="AR40" s="206">
        <f>Performance!O40</f>
        <v>1016837.5000000001</v>
      </c>
      <c r="AS40" s="207">
        <f>AR40/Performance!$C40</f>
        <v>0.22030517265326158</v>
      </c>
      <c r="AT40" s="227" t="str">
        <f>ROUND(IF(Performance!O146&gt;Performance!O199, AVERAGE(Outcomes!AL42, Outcomes!AL95, Outcomes!AL148), Outcomes!AL42), 0)&amp; CHAR(10) &amp;"("&amp;IF(Performance!O146&gt;Performance!O199, "3yr avg", Performance!$F$1)&amp;")"</f>
        <v>238
(2025)</v>
      </c>
      <c r="AU40" s="223">
        <f>Performance!O93</f>
        <v>290.52500000000003</v>
      </c>
      <c r="AV40" s="206">
        <f>Performance!P40</f>
        <v>256162.5</v>
      </c>
      <c r="AW40" s="207">
        <f>AV40/Performance!$C40</f>
        <v>5.5499451770603572E-2</v>
      </c>
      <c r="AX40" s="227" t="str">
        <f>ROUND(IF(Performance!P146&gt;Performance!P199, AVERAGE(Outcomes!AP42, Outcomes!AP95, Outcomes!AP148), Outcomes!AP42), 0)&amp; CHAR(10) &amp;"("&amp;IF(Performance!P146&gt;Performance!P199, "3yr avg", Performance!$F$1)&amp;")"</f>
        <v>40
(2025)</v>
      </c>
      <c r="AY40" s="223">
        <f>Performance!P93</f>
        <v>56.924999999999997</v>
      </c>
      <c r="AZ40" s="206">
        <f>Performance!Q40</f>
        <v>0</v>
      </c>
      <c r="BA40" s="207">
        <f>AZ40/Performance!$C40</f>
        <v>0</v>
      </c>
      <c r="BB40" s="227" t="str">
        <f>ROUND(IF(Performance!Q146&gt;Performance!Q199, AVERAGE(Outcomes!AT42, Outcomes!AT95, Outcomes!AT148), Outcomes!AT42), 0)&amp; CHAR(10) &amp;"("&amp;IF(Performance!Q146&gt;Performance!Q199, "3yr avg", Performance!$F$1)&amp;")"</f>
        <v>0
(2025)</v>
      </c>
      <c r="BC40" s="223">
        <f>Performance!Q93</f>
        <v>0</v>
      </c>
      <c r="BD40" s="206">
        <f>Performance!R40</f>
        <v>0</v>
      </c>
      <c r="BE40" s="207">
        <f>BD40/Performance!$C40</f>
        <v>0</v>
      </c>
      <c r="BF40" s="227" t="str">
        <f>ROUND(IF(Performance!R146&gt;Performance!R199, AVERAGE(Outcomes!AX42, Outcomes!AX95, Outcomes!AX148), Outcomes!AX42), 0)&amp; CHAR(10) &amp;"("&amp;IF(Performance!R146&gt;Performance!R199, "3yr avg", Performance!$F$1)&amp;")"</f>
        <v>0
(2025)</v>
      </c>
      <c r="BG40" s="223">
        <f>Performance!R93</f>
        <v>0</v>
      </c>
      <c r="BH40" s="206">
        <f>Performance!S40</f>
        <v>1194.4666666666665</v>
      </c>
      <c r="BI40" s="207">
        <f>BH40/Performance!$C40</f>
        <v>2.5878981177284056E-4</v>
      </c>
      <c r="BJ40" s="227" t="str">
        <f>ROUND(IF(Performance!S146&gt;Performance!S199, AVERAGE(Outcomes!BB42, Outcomes!BB95, Outcomes!BB148), Outcomes!BB42), 0)&amp; CHAR(10) &amp;"("&amp;IF(Performance!S146&gt;Performance!S199, "3yr avg", Performance!$F$1)&amp;")"</f>
        <v>3
(3yr avg)</v>
      </c>
      <c r="BK40" s="206">
        <f>Performance!T40</f>
        <v>7700.0000000000009</v>
      </c>
      <c r="BL40" s="207">
        <f>BK40/Performance!$C40</f>
        <v>1.6682604933729471E-3</v>
      </c>
      <c r="BM40" s="227" t="str">
        <f>ROUND(IF(Performance!T146&gt;Performance!T199, AVERAGE(Outcomes!BC42, Outcomes!BC95, Outcomes!BC148), Outcomes!BC42), 0)&amp; CHAR(10) &amp;"("&amp;IF(Performance!T146&gt;Performance!T199, "3yr avg", Performance!$F$1)&amp;")"</f>
        <v>9
(2025)</v>
      </c>
      <c r="BN40" s="206">
        <f>Performance!U40</f>
        <v>0</v>
      </c>
      <c r="BO40" s="207">
        <f>BN40/Performance!$C40</f>
        <v>0</v>
      </c>
      <c r="BP40" s="227" t="str">
        <f>ROUND(IF(Performance!U146&gt;Performance!U199, AVERAGE(Outcomes!BD42, Outcomes!BD95, Outcomes!BD148), Outcomes!BD42), 0)&amp; CHAR(10) &amp;"("&amp;IF(Performance!U146&gt;Performance!U199, "3yr avg", Performance!$F$1)&amp;")"</f>
        <v>0
(2025)</v>
      </c>
    </row>
    <row r="41" spans="1:68" ht="34.9" customHeight="1">
      <c r="A41" s="210" t="s">
        <v>118</v>
      </c>
      <c r="B41" s="205"/>
      <c r="C41" s="211">
        <f>Performance!D41</f>
        <v>7570500</v>
      </c>
      <c r="D41" s="212">
        <f>C41/Performance!$C41</f>
        <v>0.13544027468383799</v>
      </c>
      <c r="E41" s="225" t="str">
        <f>ROUND(IF(Performance!D147&gt;Performance!D200, AVERAGE(Outcomes!C43,Outcomes!C96,Outcomes!C149), Outcomes!C43), 0)&amp; CHAR(10) &amp;"("&amp;IF(Performance!D147&gt;Performance!D200, "3yr avg", Performance!$F$1)&amp;")"</f>
        <v>2163
(2025)</v>
      </c>
      <c r="F41" s="211">
        <f>Performance!E41</f>
        <v>10372818.750000002</v>
      </c>
      <c r="G41" s="212">
        <f>F41/Performance!$C41</f>
        <v>0.18557524876106801</v>
      </c>
      <c r="H41" s="226" t="str">
        <f>ROUND(IF(Performance!E147&gt;Performance!E200, AVERAGE(Outcomes!D43, Outcomes!D96, Outcomes!D149), Outcomes!D43), 0)&amp; CHAR(10) &amp;"("&amp;IF(Performance!E147&gt;Performance!E200, "3yr avg", Performance!$F$1)&amp;")"</f>
        <v>2290
(2025)</v>
      </c>
      <c r="I41" s="229">
        <f>Performance!E94</f>
        <v>2963.6625000000004</v>
      </c>
      <c r="J41" s="211">
        <f>Performance!F41</f>
        <v>0</v>
      </c>
      <c r="K41" s="212">
        <f>J41/Performance!$C41</f>
        <v>0</v>
      </c>
      <c r="L41" s="226" t="str">
        <f>ROUND(IF(Performance!F147&gt;Performance!F200, AVERAGE(Outcomes!H43, Outcomes!H96, Outcomes!H149), Outcomes!H43), 0)&amp; CHAR(10) &amp;"("&amp;IF(Performance!F147&gt;Performance!F200, "3yr avg", Performance!$F$1)&amp;")"</f>
        <v>0
(2025)</v>
      </c>
      <c r="M41" s="229">
        <f>Performance!F94</f>
        <v>0</v>
      </c>
      <c r="N41" s="213">
        <f>Performance!I41</f>
        <v>38000</v>
      </c>
      <c r="O41" s="212">
        <f>N41/Performance!$C41</f>
        <v>6.7984022693162195E-4</v>
      </c>
      <c r="P41" s="226" t="str">
        <f>ROUND(IF(Performance!I147&gt;Performance!I200, AVERAGE(Outcomes!N43, Outcomes!N96, Outcomes!N149), Outcomes!N43), 0)&amp; CHAR(10) &amp;"("&amp;IF(Performance!I147&gt;Performance!I200, "3yr avg", Performance!$F$1)&amp;")"</f>
        <v>38
(2025)</v>
      </c>
      <c r="Q41" s="228">
        <f>Performance!I94</f>
        <v>38</v>
      </c>
      <c r="R41" s="213">
        <f>Performance!J41</f>
        <v>119520.83333333334</v>
      </c>
      <c r="S41" s="212">
        <f>R41/Performance!$C41</f>
        <v>2.1382913277997345E-3</v>
      </c>
      <c r="T41" s="226" t="str">
        <f>ROUND(IF(Performance!J147&gt;Performance!J200, AVERAGE(Outcomes!R43, Outcomes!R96, Outcomes!R149), Outcomes!R43), 0)&amp; CHAR(10) &amp;"("&amp;IF(Performance!J147&gt;Performance!J200, "3yr avg", Performance!$F$1)&amp;")"</f>
        <v>87
(3yr avg)</v>
      </c>
      <c r="U41" s="228">
        <f>Performance!J94</f>
        <v>95.616666666666674</v>
      </c>
      <c r="V41" s="213">
        <f>Performance!G41</f>
        <v>48000</v>
      </c>
      <c r="W41" s="212">
        <f>V41/Performance!$C41</f>
        <v>8.5874554980836459E-4</v>
      </c>
      <c r="X41" s="228" t="str">
        <f>ROUND(Performance!G94, 0)&amp; CHAR(10) &amp;"("&amp;IF(Performance!G147&gt;Performance!G200, "3yr avg", Performance!$F$1)&amp;")"</f>
        <v>48
(2025)</v>
      </c>
      <c r="Y41" s="213">
        <f>Performance!H41</f>
        <v>323000</v>
      </c>
      <c r="Z41" s="212">
        <f>Y41/Performance!$C41</f>
        <v>5.7786419289187867E-3</v>
      </c>
      <c r="AA41" s="228" t="str">
        <f>ROUND(Performance!H94, 0)&amp; CHAR(10) &amp;"("&amp;IF(Performance!H147&gt;Performance!H200, "3yr avg", Performance!$F$1)&amp;")"</f>
        <v>258
(2025)</v>
      </c>
      <c r="AB41" s="211">
        <f>Performance!K41</f>
        <v>2204475</v>
      </c>
      <c r="AC41" s="212">
        <f>AB41/Performance!$C41</f>
        <v>3.9439231164870719E-2</v>
      </c>
      <c r="AD41" s="226" t="str">
        <f>ROUND(IF(Performance!K147&gt;Performance!K200, AVERAGE(Outcomes!V43, Outcomes!V96, Outcomes!V149), Outcomes!V43), 0)&amp; CHAR(10) &amp;"("&amp;IF(Performance!K147&gt;Performance!K200, "3yr avg", Performance!$F$1)&amp;")"</f>
        <v>885
(3yr avg)</v>
      </c>
      <c r="AE41" s="229">
        <f>Performance!K94</f>
        <v>1259.7</v>
      </c>
      <c r="AF41" s="211">
        <f>Performance!L41</f>
        <v>8791431.25</v>
      </c>
      <c r="AG41" s="212">
        <f>AF41/Performance!$C41</f>
        <v>0.15728338463299349</v>
      </c>
      <c r="AH41" s="226" t="str">
        <f>ROUND(IF(Performance!L147&gt;Performance!L200, AVERAGE(Outcomes!Z43, Outcomes!Z96, Outcomes!Z149), Outcomes!Z43), 0)&amp; CHAR(10) &amp;"("&amp;IF(Performance!L147&gt;Performance!L200, "3yr avg", Performance!$F$1)&amp;")"</f>
        <v>1823
(2025)</v>
      </c>
      <c r="AI41" s="229">
        <f>Performance!L94</f>
        <v>2511.8375000000001</v>
      </c>
      <c r="AJ41" s="211">
        <f>Performance!M41</f>
        <v>0</v>
      </c>
      <c r="AK41" s="212">
        <f>AJ41/Performance!$C41</f>
        <v>0</v>
      </c>
      <c r="AL41" s="226" t="str">
        <f>ROUND(IF(Performance!M147&gt;Performance!M200, AVERAGE(Outcomes!AD43, Outcomes!AD96, Outcomes!AD149), Outcomes!AD43), 0)&amp; CHAR(10) &amp;"("&amp;IF(Performance!M147&gt;Performance!M200, "3yr avg", Performance!$F$1)&amp;")"</f>
        <v>0
(2025)</v>
      </c>
      <c r="AM41" s="229">
        <f>Performance!M94</f>
        <v>0</v>
      </c>
      <c r="AN41" s="211">
        <f>Performance!N41</f>
        <v>307562.49999999994</v>
      </c>
      <c r="AO41" s="212">
        <f>AN41/Performance!$C41</f>
        <v>5.502456836727814E-3</v>
      </c>
      <c r="AP41" s="226" t="str">
        <f>ROUND(IF(Performance!N147&gt;Performance!N200, AVERAGE(Outcomes!AH43, Outcomes!AH96, Outcomes!AH149), Outcomes!AH43), 0)&amp; CHAR(10) &amp;"("&amp;IF(Performance!N147&gt;Performance!N200, "3yr avg", Performance!$F$1)&amp;")"</f>
        <v>60
(2025)</v>
      </c>
      <c r="AQ41" s="229">
        <f>Performance!N94</f>
        <v>87.874999999999986</v>
      </c>
      <c r="AR41" s="211">
        <f>Performance!O41</f>
        <v>17371681.25</v>
      </c>
      <c r="AS41" s="212">
        <f>AR41/Performance!$C41</f>
        <v>0.31078862429431059</v>
      </c>
      <c r="AT41" s="226" t="str">
        <f>ROUND(IF(Performance!O147&gt;Performance!O200, AVERAGE(Outcomes!AL43, Outcomes!AL96, Outcomes!AL149), Outcomes!AL43), 0)&amp; CHAR(10) &amp;"("&amp;IF(Performance!O147&gt;Performance!O200, "3yr avg", Performance!$F$1)&amp;")"</f>
        <v>3853
(2025)</v>
      </c>
      <c r="AU41" s="229">
        <f>Performance!O94</f>
        <v>4963.3374999999996</v>
      </c>
      <c r="AV41" s="211">
        <f>Performance!P41</f>
        <v>8078793.75</v>
      </c>
      <c r="AW41" s="212">
        <f>AV41/Performance!$C41</f>
        <v>0.14453392042983604</v>
      </c>
      <c r="AX41" s="226" t="str">
        <f>ROUND(IF(Performance!P147&gt;Performance!P200, AVERAGE(Outcomes!AP43, Outcomes!AP96, Outcomes!AP149), Outcomes!AP43), 0)&amp; CHAR(10) &amp;"("&amp;IF(Performance!P147&gt;Performance!P200, "3yr avg", Performance!$F$1)&amp;")"</f>
        <v>1275
(2025)</v>
      </c>
      <c r="AY41" s="229">
        <f>Performance!P94</f>
        <v>1795.2874999999999</v>
      </c>
      <c r="AZ41" s="211">
        <f>Performance!Q41</f>
        <v>0</v>
      </c>
      <c r="BA41" s="212">
        <f>AZ41/Performance!$C41</f>
        <v>0</v>
      </c>
      <c r="BB41" s="226" t="str">
        <f>ROUND(IF(Performance!Q147&gt;Performance!Q200, AVERAGE(Outcomes!AT43, Outcomes!AT96, Outcomes!AT149), Outcomes!AT43), 0)&amp; CHAR(10) &amp;"("&amp;IF(Performance!Q147&gt;Performance!Q200, "3yr avg", Performance!$F$1)&amp;")"</f>
        <v>0
(2025)</v>
      </c>
      <c r="BC41" s="229">
        <f>Performance!Q94</f>
        <v>0</v>
      </c>
      <c r="BD41" s="211">
        <f>Performance!R41</f>
        <v>195637.5</v>
      </c>
      <c r="BE41" s="212">
        <f>BD41/Performance!$C41</f>
        <v>3.5000590104298734E-3</v>
      </c>
      <c r="BF41" s="226" t="str">
        <f>ROUND(IF(Performance!R147&gt;Performance!R200, AVERAGE(Outcomes!AX43, Outcomes!AX96, Outcomes!AX149), Outcomes!AX43), 0)&amp; CHAR(10) &amp;"("&amp;IF(Performance!R147&gt;Performance!R200, "3yr avg", Performance!$F$1)&amp;")"</f>
        <v>30
(2025)</v>
      </c>
      <c r="BG41" s="229">
        <f>Performance!R94</f>
        <v>43.475000000000001</v>
      </c>
      <c r="BH41" s="211">
        <f>Performance!S41</f>
        <v>33940.333333333336</v>
      </c>
      <c r="BI41" s="212">
        <f>BH41/Performance!$C41</f>
        <v>6.0721062935442703E-4</v>
      </c>
      <c r="BJ41" s="226" t="str">
        <f>ROUND(IF(Performance!S147&gt;Performance!S200, AVERAGE(Outcomes!BB43, Outcomes!BB96, Outcomes!BB149), Outcomes!BB43), 0)&amp; CHAR(10) &amp;"("&amp;IF(Performance!S147&gt;Performance!S200, "3yr avg", Performance!$F$1)&amp;")"</f>
        <v>78
(3yr avg)</v>
      </c>
      <c r="BK41" s="211">
        <f>Performance!T41</f>
        <v>440125</v>
      </c>
      <c r="BL41" s="212">
        <f>BK41/Performance!$C41</f>
        <v>7.8740705231126352E-3</v>
      </c>
      <c r="BM41" s="226" t="str">
        <f>ROUND(IF(Performance!T147&gt;Performance!T200, AVERAGE(Outcomes!BC43, Outcomes!BC96, Outcomes!BC149), Outcomes!BC43), 0)&amp; CHAR(10) &amp;"("&amp;IF(Performance!T147&gt;Performance!T200, "3yr avg", Performance!$F$1)&amp;")"</f>
        <v>503
(2025)</v>
      </c>
      <c r="BN41" s="211">
        <f>Performance!U41</f>
        <v>0</v>
      </c>
      <c r="BO41" s="212">
        <f>BN41/Performance!$C41</f>
        <v>0</v>
      </c>
      <c r="BP41" s="226" t="str">
        <f>ROUND(IF(Performance!U147&gt;Performance!U200, AVERAGE(Outcomes!BD43, Outcomes!BD96, Outcomes!BD149), Outcomes!BD43), 0)&amp; CHAR(10) &amp;"("&amp;IF(Performance!U147&gt;Performance!U200, "3yr avg", Performance!$F$1)&amp;")"</f>
        <v>0
(2025)</v>
      </c>
    </row>
    <row r="42" spans="1:68" ht="34.9" customHeight="1">
      <c r="A42" s="204" t="s">
        <v>120</v>
      </c>
      <c r="B42" s="205"/>
      <c r="C42" s="206">
        <f>Performance!D42</f>
        <v>2544500</v>
      </c>
      <c r="D42" s="207">
        <f>C42/Performance!$C42</f>
        <v>0.17086461909052092</v>
      </c>
      <c r="E42" s="219" t="str">
        <f>ROUND(IF(Performance!D148&gt;Performance!D201, AVERAGE(Outcomes!C44,Outcomes!C97,Outcomes!C150), Outcomes!C44), 0)&amp; CHAR(10) &amp;"("&amp;IF(Performance!D148&gt;Performance!D201, "3yr avg", Performance!$F$1)&amp;")"</f>
        <v>727
(2025)</v>
      </c>
      <c r="F42" s="206">
        <f>Performance!E42</f>
        <v>3007958.333333333</v>
      </c>
      <c r="G42" s="207">
        <f>F42/Performance!$C42</f>
        <v>0.20198610920226295</v>
      </c>
      <c r="H42" s="227" t="str">
        <f>ROUND(IF(Performance!E148&gt;Performance!E201, AVERAGE(Outcomes!D44, Outcomes!D97, Outcomes!D150), Outcomes!D44), 0)&amp; CHAR(10) &amp;"("&amp;IF(Performance!E148&gt;Performance!E201, "3yr avg", Performance!$F$1)&amp;")"</f>
        <v>618
(3yr avg)</v>
      </c>
      <c r="I42" s="223">
        <f>Performance!E95</f>
        <v>859.41666666666663</v>
      </c>
      <c r="J42" s="206">
        <f>Performance!F42</f>
        <v>74025.000000000015</v>
      </c>
      <c r="K42" s="207">
        <f>J42/Performance!$C42</f>
        <v>4.9708207617118541E-3</v>
      </c>
      <c r="L42" s="227" t="str">
        <f>ROUND(IF(Performance!F148&gt;Performance!F201, AVERAGE(Outcomes!H44, Outcomes!H97, Outcomes!H150), Outcomes!H44), 0)&amp; CHAR(10) &amp;"("&amp;IF(Performance!F148&gt;Performance!F201, "3yr avg", Performance!$F$1)&amp;")"</f>
        <v>17
(3yr avg)</v>
      </c>
      <c r="M42" s="223">
        <f>Performance!F95</f>
        <v>21.150000000000002</v>
      </c>
      <c r="N42" s="208">
        <f>Performance!I42</f>
        <v>58512.5</v>
      </c>
      <c r="O42" s="207">
        <f>N42/Performance!$C42</f>
        <v>3.929147582839106E-3</v>
      </c>
      <c r="P42" s="227" t="str">
        <f>ROUND(IF(Performance!I148&gt;Performance!I201, AVERAGE(Outcomes!N44, Outcomes!N97, Outcomes!N150), Outcomes!N44), 0)&amp; CHAR(10) &amp;"("&amp;IF(Performance!I148&gt;Performance!I201, "3yr avg", Performance!$F$1)&amp;")"</f>
        <v>38
(2025)</v>
      </c>
      <c r="Q42" s="216">
        <f>Performance!I95</f>
        <v>58.512500000000003</v>
      </c>
      <c r="R42" s="208">
        <f>Performance!J42</f>
        <v>1250</v>
      </c>
      <c r="S42" s="207">
        <f>R42/Performance!$C42</f>
        <v>8.3938209417626708E-5</v>
      </c>
      <c r="T42" s="224" t="str">
        <f>ROUND(IF(Performance!J148&gt;Performance!J201, AVERAGE(Outcomes!R44, Outcomes!R97, Outcomes!R150), Outcomes!R44), 0)&amp; CHAR(10) &amp;"("&amp;IF(Performance!J148&gt;Performance!J201, "3yr avg", Performance!$F$1)&amp;")"</f>
        <v>1
(2025)</v>
      </c>
      <c r="U42" s="216">
        <f>Performance!J95</f>
        <v>1</v>
      </c>
      <c r="V42" s="208">
        <f>Performance!G42</f>
        <v>0</v>
      </c>
      <c r="W42" s="207">
        <f>V42/Performance!$C42</f>
        <v>0</v>
      </c>
      <c r="X42" s="216" t="str">
        <f>ROUND(Performance!G95, 0)&amp; CHAR(10) &amp;"("&amp;IF(Performance!G148&gt;Performance!G201, "3yr avg", Performance!$F$1)&amp;")"</f>
        <v>0
(2025)</v>
      </c>
      <c r="Y42" s="208">
        <f>Performance!H42</f>
        <v>399583.33333333337</v>
      </c>
      <c r="Z42" s="207">
        <f>Y42/Performance!$C42</f>
        <v>2.683224761050134E-2</v>
      </c>
      <c r="AA42" s="216" t="str">
        <f>ROUND(Performance!H95, 0)&amp; CHAR(10) &amp;"("&amp;IF(Performance!H148&gt;Performance!H201, "3yr avg", Performance!$F$1)&amp;")"</f>
        <v>320
(3yr avg)</v>
      </c>
      <c r="AB42" s="206">
        <f>Performance!K42</f>
        <v>923941.66666666674</v>
      </c>
      <c r="AC42" s="207">
        <f>AB42/Performance!$C42</f>
        <v>6.2043207285070179E-2</v>
      </c>
      <c r="AD42" s="227" t="str">
        <f>ROUND(IF(Performance!K148&gt;Performance!K201, AVERAGE(Outcomes!V44, Outcomes!V97, Outcomes!V150), Outcomes!V44), 0)&amp; CHAR(10) &amp;"("&amp;IF(Performance!K148&gt;Performance!K201, "3yr avg", Performance!$F$1)&amp;")"</f>
        <v>364
(3yr avg)</v>
      </c>
      <c r="AE42" s="223">
        <f>Performance!K95</f>
        <v>527.9666666666667</v>
      </c>
      <c r="AF42" s="206">
        <f>Performance!L42</f>
        <v>1994037.5</v>
      </c>
      <c r="AG42" s="207">
        <f>AF42/Performance!$C42</f>
        <v>0.13390074980928066</v>
      </c>
      <c r="AH42" s="227" t="str">
        <f>ROUND(IF(Performance!L148&gt;Performance!L201, AVERAGE(Outcomes!Z44, Outcomes!Z97, Outcomes!Z150), Outcomes!Z44), 0)&amp; CHAR(10) &amp;"("&amp;IF(Performance!L148&gt;Performance!L201, "3yr avg", Performance!$F$1)&amp;")"</f>
        <v>371
(2025)</v>
      </c>
      <c r="AI42" s="223">
        <f>Performance!L95</f>
        <v>569.72500000000002</v>
      </c>
      <c r="AJ42" s="206">
        <f>Performance!M42</f>
        <v>0</v>
      </c>
      <c r="AK42" s="207">
        <f>AJ42/Performance!$C42</f>
        <v>0</v>
      </c>
      <c r="AL42" s="227" t="str">
        <f>ROUND(IF(Performance!M148&gt;Performance!M201, AVERAGE(Outcomes!AD44, Outcomes!AD97, Outcomes!AD150), Outcomes!AD44), 0)&amp; CHAR(10) &amp;"("&amp;IF(Performance!M148&gt;Performance!M201, "3yr avg", Performance!$F$1)&amp;")"</f>
        <v>0
(2025)</v>
      </c>
      <c r="AM42" s="223">
        <f>Performance!M95</f>
        <v>0</v>
      </c>
      <c r="AN42" s="206">
        <f>Performance!N42</f>
        <v>0</v>
      </c>
      <c r="AO42" s="207">
        <f>AN42/Performance!$C42</f>
        <v>0</v>
      </c>
      <c r="AP42" s="227" t="str">
        <f>ROUND(IF(Performance!N148&gt;Performance!N201, AVERAGE(Outcomes!AH44, Outcomes!AH97, Outcomes!AH150), Outcomes!AH44), 0)&amp; CHAR(10) &amp;"("&amp;IF(Performance!N148&gt;Performance!N201, "3yr avg", Performance!$F$1)&amp;")"</f>
        <v>0
(2025)</v>
      </c>
      <c r="AQ42" s="223">
        <f>Performance!N95</f>
        <v>0</v>
      </c>
      <c r="AR42" s="206">
        <f>Performance!O42</f>
        <v>3550910.4166666665</v>
      </c>
      <c r="AS42" s="207">
        <f>AR42/Performance!$C42</f>
        <v>0.23844564974191901</v>
      </c>
      <c r="AT42" s="227" t="str">
        <f>ROUND(IF(Performance!O148&gt;Performance!O201, AVERAGE(Outcomes!AL44, Outcomes!AL97, Outcomes!AL150), Outcomes!AL44), 0)&amp; CHAR(10) &amp;"("&amp;IF(Performance!O148&gt;Performance!O201, "3yr avg", Performance!$F$1)&amp;")"</f>
        <v>717
(3yr avg)</v>
      </c>
      <c r="AU42" s="223">
        <f>Performance!O95</f>
        <v>1014.5458333333332</v>
      </c>
      <c r="AV42" s="206">
        <f>Performance!P42</f>
        <v>2266818.75</v>
      </c>
      <c r="AW42" s="207">
        <f>AV42/Performance!$C42</f>
        <v>0.15221816555944223</v>
      </c>
      <c r="AX42" s="227" t="str">
        <f>ROUND(IF(Performance!P148&gt;Performance!P201, AVERAGE(Outcomes!AP44, Outcomes!AP97, Outcomes!AP150), Outcomes!AP44), 0)&amp; CHAR(10) &amp;"("&amp;IF(Performance!P148&gt;Performance!P201, "3yr avg", Performance!$F$1)&amp;")"</f>
        <v>328
(2025)</v>
      </c>
      <c r="AY42" s="223">
        <f>Performance!P95</f>
        <v>503.73750000000001</v>
      </c>
      <c r="AZ42" s="206">
        <f>Performance!Q42</f>
        <v>0</v>
      </c>
      <c r="BA42" s="207">
        <f>AZ42/Performance!$C42</f>
        <v>0</v>
      </c>
      <c r="BB42" s="227" t="str">
        <f>ROUND(IF(Performance!Q148&gt;Performance!Q201, AVERAGE(Outcomes!AT44, Outcomes!AT97, Outcomes!AT150), Outcomes!AT44), 0)&amp; CHAR(10) &amp;"("&amp;IF(Performance!Q148&gt;Performance!Q201, "3yr avg", Performance!$F$1)&amp;")"</f>
        <v>0
(2025)</v>
      </c>
      <c r="BC42" s="223">
        <f>Performance!Q95</f>
        <v>0</v>
      </c>
      <c r="BD42" s="206">
        <f>Performance!R42</f>
        <v>0</v>
      </c>
      <c r="BE42" s="207">
        <f>BD42/Performance!$C42</f>
        <v>0</v>
      </c>
      <c r="BF42" s="227" t="str">
        <f>ROUND(IF(Performance!R148&gt;Performance!R201, AVERAGE(Outcomes!AX44, Outcomes!AX97, Outcomes!AX150), Outcomes!AX44), 0)&amp; CHAR(10) &amp;"("&amp;IF(Performance!R148&gt;Performance!R201, "3yr avg", Performance!$F$1)&amp;")"</f>
        <v>0
(2025)</v>
      </c>
      <c r="BG42" s="223">
        <f>Performance!R95</f>
        <v>0</v>
      </c>
      <c r="BH42" s="206">
        <f>Performance!S42</f>
        <v>8536.0666666666675</v>
      </c>
      <c r="BI42" s="207">
        <f>BH42/Performance!$C42</f>
        <v>5.7320172117559154E-4</v>
      </c>
      <c r="BJ42" s="227" t="str">
        <f>ROUND(IF(Performance!S148&gt;Performance!S201, AVERAGE(Outcomes!BB44, Outcomes!BB97, Outcomes!BB150), Outcomes!BB44), 0)&amp; CHAR(10) &amp;"("&amp;IF(Performance!S148&gt;Performance!S201, "3yr avg", Performance!$F$1)&amp;")"</f>
        <v>20
(3yr avg)</v>
      </c>
      <c r="BK42" s="206">
        <f>Performance!T42</f>
        <v>61833.333333333336</v>
      </c>
      <c r="BL42" s="207">
        <f>BK42/Performance!$C42</f>
        <v>4.1521434258586015E-3</v>
      </c>
      <c r="BM42" s="227" t="str">
        <f>ROUND(IF(Performance!T148&gt;Performance!T201, AVERAGE(Outcomes!BC44, Outcomes!BC97, Outcomes!BC150), Outcomes!BC44), 0)&amp; CHAR(10) &amp;"("&amp;IF(Performance!T148&gt;Performance!T201, "3yr avg", Performance!$F$1)&amp;")"</f>
        <v>71
(3yr avg)</v>
      </c>
      <c r="BN42" s="206">
        <f>Performance!U42</f>
        <v>0</v>
      </c>
      <c r="BO42" s="207">
        <f>BN42/Performance!$C42</f>
        <v>0</v>
      </c>
      <c r="BP42" s="227" t="str">
        <f>ROUND(IF(Performance!U148&gt;Performance!U201, AVERAGE(Outcomes!BD44, Outcomes!BD97, Outcomes!BD150), Outcomes!BD44), 0)&amp; CHAR(10) &amp;"("&amp;IF(Performance!U148&gt;Performance!U201, "3yr avg", Performance!$F$1)&amp;")"</f>
        <v>0
(2025)</v>
      </c>
    </row>
    <row r="43" spans="1:68" ht="34.9" customHeight="1">
      <c r="A43" s="210" t="s">
        <v>122</v>
      </c>
      <c r="B43" s="205"/>
      <c r="C43" s="211">
        <f>Performance!D43</f>
        <v>13713000</v>
      </c>
      <c r="D43" s="212">
        <f>C43/Performance!$C43</f>
        <v>0.24285620908234326</v>
      </c>
      <c r="E43" s="225" t="str">
        <f>ROUND(IF(Performance!D149&gt;Performance!D202, AVERAGE(Outcomes!C45,Outcomes!C98,Outcomes!C151), Outcomes!C45), 0)&amp; CHAR(10) &amp;"("&amp;IF(Performance!D149&gt;Performance!D202, "3yr avg", Performance!$F$1)&amp;")"</f>
        <v>3918
(2025)</v>
      </c>
      <c r="F43" s="211">
        <f>Performance!E43</f>
        <v>11920037.5</v>
      </c>
      <c r="G43" s="212">
        <f>F43/Performance!$C43</f>
        <v>0.21110297669141487</v>
      </c>
      <c r="H43" s="226" t="str">
        <f>ROUND(IF(Performance!E149&gt;Performance!E202, AVERAGE(Outcomes!D45, Outcomes!D98, Outcomes!D151), Outcomes!D45), 0)&amp; CHAR(10) &amp;"("&amp;IF(Performance!E149&gt;Performance!E202, "3yr avg", Performance!$F$1)&amp;")"</f>
        <v>2685
(2025)</v>
      </c>
      <c r="I43" s="229">
        <f>Performance!E96</f>
        <v>3405.7249999999999</v>
      </c>
      <c r="J43" s="211">
        <f>Performance!F43</f>
        <v>4987.5</v>
      </c>
      <c r="K43" s="212">
        <f>J43/Performance!$C43</f>
        <v>8.8328253686150874E-5</v>
      </c>
      <c r="L43" s="226" t="str">
        <f>ROUND(IF(Performance!F149&gt;Performance!F202, AVERAGE(Outcomes!H45, Outcomes!H98, Outcomes!H151), Outcomes!H45), 0)&amp; CHAR(10) &amp;"("&amp;IF(Performance!F149&gt;Performance!F202, "3yr avg", Performance!$F$1)&amp;")"</f>
        <v>1
(2025)</v>
      </c>
      <c r="M43" s="229">
        <f>Performance!F96</f>
        <v>1.425</v>
      </c>
      <c r="N43" s="213">
        <f>Performance!I43</f>
        <v>625012.5</v>
      </c>
      <c r="O43" s="212">
        <f>N43/Performance!$C43</f>
        <v>1.1068924843511855E-2</v>
      </c>
      <c r="P43" s="226" t="str">
        <f>ROUND(IF(Performance!I149&gt;Performance!I202, AVERAGE(Outcomes!N45, Outcomes!N98, Outcomes!N151), Outcomes!N45), 0)&amp; CHAR(10) &amp;"("&amp;IF(Performance!I149&gt;Performance!I202, "3yr avg", Performance!$F$1)&amp;")"</f>
        <v>459
(2025)</v>
      </c>
      <c r="Q43" s="228">
        <f>Performance!I96</f>
        <v>625.01250000000005</v>
      </c>
      <c r="R43" s="213">
        <f>Performance!J43</f>
        <v>556937.5</v>
      </c>
      <c r="S43" s="212">
        <f>R43/Performance!$C43</f>
        <v>9.8633216616201818E-3</v>
      </c>
      <c r="T43" s="226" t="str">
        <f>ROUND(IF(Performance!J149&gt;Performance!J202, AVERAGE(Outcomes!R45, Outcomes!R98, Outcomes!R151), Outcomes!R45), 0)&amp; CHAR(10) &amp;"("&amp;IF(Performance!J149&gt;Performance!J202, "3yr avg", Performance!$F$1)&amp;")"</f>
        <v>312
(2025)</v>
      </c>
      <c r="U43" s="228">
        <f>Performance!J96</f>
        <v>445.54999999999995</v>
      </c>
      <c r="V43" s="213">
        <f>Performance!G43</f>
        <v>36300.000000000007</v>
      </c>
      <c r="W43" s="212">
        <f>V43/Performance!$C43</f>
        <v>6.4287029750521852E-4</v>
      </c>
      <c r="X43" s="228" t="str">
        <f>ROUND(Performance!G96, 0)&amp; CHAR(10) &amp;"("&amp;IF(Performance!G149&gt;Performance!G202, "3yr avg", Performance!$F$1)&amp;")"</f>
        <v>36
(2025)</v>
      </c>
      <c r="Y43" s="213">
        <f>Performance!H43</f>
        <v>321166.66666666669</v>
      </c>
      <c r="Z43" s="212">
        <f>Y43/Performance!$C43</f>
        <v>5.6878377561641689E-3</v>
      </c>
      <c r="AA43" s="228" t="str">
        <f>ROUND(Performance!H96, 0)&amp; CHAR(10) &amp;"("&amp;IF(Performance!H149&gt;Performance!H202, "3yr avg", Performance!$F$1)&amp;")"</f>
        <v>257
(3yr avg)</v>
      </c>
      <c r="AB43" s="211">
        <f>Performance!K43</f>
        <v>2421015.6250000005</v>
      </c>
      <c r="AC43" s="212">
        <f>AB43/Performance!$C43</f>
        <v>4.2876006476819079E-2</v>
      </c>
      <c r="AD43" s="226" t="str">
        <f>ROUND(IF(Performance!K149&gt;Performance!K202, AVERAGE(Outcomes!V45, Outcomes!V98, Outcomes!V151), Outcomes!V45), 0)&amp; CHAR(10) &amp;"("&amp;IF(Performance!K149&gt;Performance!K202, "3yr avg", Performance!$F$1)&amp;")"</f>
        <v>995
(2025)</v>
      </c>
      <c r="AE43" s="229">
        <f>Performance!K96</f>
        <v>1383.4375000000002</v>
      </c>
      <c r="AF43" s="211">
        <f>Performance!L43</f>
        <v>4270845.833333334</v>
      </c>
      <c r="AG43" s="212">
        <f>AF43/Performance!$C43</f>
        <v>7.5636361748592909E-2</v>
      </c>
      <c r="AH43" s="226" t="str">
        <f>ROUND(IF(Performance!L149&gt;Performance!L202, AVERAGE(Outcomes!Z45, Outcomes!Z98, Outcomes!Z151), Outcomes!Z45), 0)&amp; CHAR(10) &amp;"("&amp;IF(Performance!L149&gt;Performance!L202, "3yr avg", Performance!$F$1)&amp;")"</f>
        <v>836
(3yr avg)</v>
      </c>
      <c r="AI43" s="229">
        <f>Performance!L96</f>
        <v>1220.2416666666668</v>
      </c>
      <c r="AJ43" s="211">
        <f>Performance!M43</f>
        <v>0</v>
      </c>
      <c r="AK43" s="212">
        <f>AJ43/Performance!$C43</f>
        <v>0</v>
      </c>
      <c r="AL43" s="226" t="str">
        <f>ROUND(IF(Performance!M149&gt;Performance!M202, AVERAGE(Outcomes!AD45, Outcomes!AD98, Outcomes!AD151), Outcomes!AD45), 0)&amp; CHAR(10) &amp;"("&amp;IF(Performance!M149&gt;Performance!M202, "3yr avg", Performance!$F$1)&amp;")"</f>
        <v>0
(2025)</v>
      </c>
      <c r="AM43" s="229">
        <f>Performance!M96</f>
        <v>0</v>
      </c>
      <c r="AN43" s="211">
        <f>Performance!N43</f>
        <v>9625</v>
      </c>
      <c r="AO43" s="212">
        <f>AN43/Performance!$C43</f>
        <v>1.7045803342941398E-4</v>
      </c>
      <c r="AP43" s="226" t="str">
        <f>ROUND(IF(Performance!N149&gt;Performance!N202, AVERAGE(Outcomes!AH45, Outcomes!AH98, Outcomes!AH151), Outcomes!AH45), 0)&amp; CHAR(10) &amp;"("&amp;IF(Performance!N149&gt;Performance!N202, "3yr avg", Performance!$F$1)&amp;")"</f>
        <v>2
(3yr avg)</v>
      </c>
      <c r="AQ43" s="229">
        <f>Performance!N96</f>
        <v>2.75</v>
      </c>
      <c r="AR43" s="211">
        <f>Performance!O43</f>
        <v>12318337.5</v>
      </c>
      <c r="AS43" s="212">
        <f>AR43/Performance!$C43</f>
        <v>0.21815684003842117</v>
      </c>
      <c r="AT43" s="226" t="str">
        <f>ROUND(IF(Performance!O149&gt;Performance!O202, AVERAGE(Outcomes!AL45, Outcomes!AL98, Outcomes!AL151), Outcomes!AL45), 0)&amp; CHAR(10) &amp;"("&amp;IF(Performance!O149&gt;Performance!O202, "3yr avg", Performance!$F$1)&amp;")"</f>
        <v>2692
(2025)</v>
      </c>
      <c r="AU43" s="229">
        <f>Performance!O96</f>
        <v>3519.5250000000001</v>
      </c>
      <c r="AV43" s="211">
        <f>Performance!P43</f>
        <v>6706237.5</v>
      </c>
      <c r="AW43" s="212">
        <f>AV43/Performance!$C43</f>
        <v>0.11876696685304827</v>
      </c>
      <c r="AX43" s="226" t="str">
        <f>ROUND(IF(Performance!P149&gt;Performance!P202, AVERAGE(Outcomes!AP45, Outcomes!AP98, Outcomes!AP151), Outcomes!AP45), 0)&amp; CHAR(10) &amp;"("&amp;IF(Performance!P149&gt;Performance!P202, "3yr avg", Performance!$F$1)&amp;")"</f>
        <v>1023
(2025)</v>
      </c>
      <c r="AY43" s="229">
        <f>Performance!P96</f>
        <v>1490.2750000000001</v>
      </c>
      <c r="AZ43" s="211">
        <f>Performance!Q43</f>
        <v>862312.5</v>
      </c>
      <c r="BA43" s="212">
        <f>AZ43/Performance!$C43</f>
        <v>1.5271490176789769E-2</v>
      </c>
      <c r="BB43" s="226" t="str">
        <f>ROUND(IF(Performance!Q149&gt;Performance!Q202, AVERAGE(Outcomes!AT45, Outcomes!AT98, Outcomes!AT151), Outcomes!AT45), 0)&amp; CHAR(10) &amp;"("&amp;IF(Performance!Q149&gt;Performance!Q202, "3yr avg", Performance!$F$1)&amp;")"</f>
        <v>158
(3yr avg)</v>
      </c>
      <c r="BC43" s="229">
        <f>Performance!Q96</f>
        <v>246.375</v>
      </c>
      <c r="BD43" s="211">
        <f>Performance!R43</f>
        <v>2593856.2499999995</v>
      </c>
      <c r="BE43" s="212">
        <f>BD43/Performance!$C43</f>
        <v>4.5937001077776027E-2</v>
      </c>
      <c r="BF43" s="226" t="str">
        <f>ROUND(IF(Performance!R149&gt;Performance!R202, AVERAGE(Outcomes!AX45, Outcomes!AX98, Outcomes!AX151), Outcomes!AX45), 0)&amp; CHAR(10) &amp;"("&amp;IF(Performance!R149&gt;Performance!R202, "3yr avg", Performance!$F$1)&amp;")"</f>
        <v>373
(2025)</v>
      </c>
      <c r="BG43" s="229">
        <f>Performance!R96</f>
        <v>576.41249999999991</v>
      </c>
      <c r="BH43" s="211">
        <f>Performance!S43</f>
        <v>12039.349999999999</v>
      </c>
      <c r="BI43" s="212">
        <f>BH43/Performance!$C43</f>
        <v>2.1321599218373141E-4</v>
      </c>
      <c r="BJ43" s="226" t="str">
        <f>ROUND(IF(Performance!S149&gt;Performance!S202, AVERAGE(Outcomes!BB45, Outcomes!BB98, Outcomes!BB151), Outcomes!BB45), 0)&amp; CHAR(10) &amp;"("&amp;IF(Performance!S149&gt;Performance!S202, "3yr avg", Performance!$F$1)&amp;")"</f>
        <v>28
(2025)</v>
      </c>
      <c r="BK43" s="211">
        <f>Performance!T43</f>
        <v>63000</v>
      </c>
      <c r="BL43" s="212">
        <f>BK43/Performance!$C43</f>
        <v>1.1157253097198005E-3</v>
      </c>
      <c r="BM43" s="226" t="str">
        <f>ROUND(IF(Performance!T149&gt;Performance!T202, AVERAGE(Outcomes!BC45, Outcomes!BC98, Outcomes!BC151), Outcomes!BC45), 0)&amp; CHAR(10) &amp;"("&amp;IF(Performance!T149&gt;Performance!T202, "3yr avg", Performance!$F$1)&amp;")"</f>
        <v>72
(2025)</v>
      </c>
      <c r="BN43" s="211">
        <f>Performance!U43</f>
        <v>30800.000000000004</v>
      </c>
      <c r="BO43" s="212">
        <f>BN43/Performance!$C43</f>
        <v>5.4546570697412472E-4</v>
      </c>
      <c r="BP43" s="226" t="str">
        <f>ROUND(IF(Performance!U149&gt;Performance!U202, AVERAGE(Outcomes!BD45, Outcomes!BD98, Outcomes!BD151), Outcomes!BD45), 0)&amp; CHAR(10) &amp;"("&amp;IF(Performance!U149&gt;Performance!U202, "3yr avg", Performance!$F$1)&amp;")"</f>
        <v>35
(2025)</v>
      </c>
    </row>
    <row r="44" spans="1:68" ht="34.9" customHeight="1">
      <c r="A44" s="204" t="s">
        <v>124</v>
      </c>
      <c r="B44" s="205"/>
      <c r="C44" s="206">
        <f>Performance!D44</f>
        <v>3391675.0000000005</v>
      </c>
      <c r="D44" s="207">
        <f>C44/Performance!$C44</f>
        <v>0.27677847054510696</v>
      </c>
      <c r="E44" s="219" t="str">
        <f>ROUND(IF(Performance!D150&gt;Performance!D203, AVERAGE(Outcomes!C46,Outcomes!C99,Outcomes!C152), Outcomes!C46), 0)&amp; CHAR(10) &amp;"("&amp;IF(Performance!D150&gt;Performance!D203, "3yr avg", Performance!$F$1)&amp;")"</f>
        <v>969
(3yr avg)</v>
      </c>
      <c r="F44" s="206">
        <f>Performance!E44</f>
        <v>2771737.5</v>
      </c>
      <c r="G44" s="207">
        <f>F44/Performance!$C44</f>
        <v>0.22618831875180206</v>
      </c>
      <c r="H44" s="227" t="str">
        <f>ROUND(IF(Performance!E150&gt;Performance!E203, AVERAGE(Outcomes!D46, Outcomes!D99, Outcomes!D152), Outcomes!D46), 0)&amp; CHAR(10) &amp;"("&amp;IF(Performance!E150&gt;Performance!E203, "3yr avg", Performance!$F$1)&amp;")"</f>
        <v>588
(2025)</v>
      </c>
      <c r="I44" s="223">
        <f>Performance!E97</f>
        <v>791.92499999999995</v>
      </c>
      <c r="J44" s="206">
        <f>Performance!F44</f>
        <v>0</v>
      </c>
      <c r="K44" s="207">
        <f>J44/Performance!$C44</f>
        <v>0</v>
      </c>
      <c r="L44" s="227" t="str">
        <f>ROUND(IF(Performance!F150&gt;Performance!F203, AVERAGE(Outcomes!H46, Outcomes!H99, Outcomes!H152), Outcomes!H46), 0)&amp; CHAR(10) &amp;"("&amp;IF(Performance!F150&gt;Performance!F203, "3yr avg", Performance!$F$1)&amp;")"</f>
        <v>0
(2025)</v>
      </c>
      <c r="M44" s="223">
        <f>Performance!F97</f>
        <v>0</v>
      </c>
      <c r="N44" s="208">
        <f>Performance!I44</f>
        <v>30000</v>
      </c>
      <c r="O44" s="207">
        <f>N44/Performance!$C44</f>
        <v>2.4481573607003054E-3</v>
      </c>
      <c r="P44" s="227" t="str">
        <f>ROUND(IF(Performance!I150&gt;Performance!I203, AVERAGE(Outcomes!N46, Outcomes!N99, Outcomes!N152), Outcomes!N46), 0)&amp; CHAR(10) &amp;"("&amp;IF(Performance!I150&gt;Performance!I203, "3yr avg", Performance!$F$1)&amp;")"</f>
        <v>30
(2025)</v>
      </c>
      <c r="Q44" s="216">
        <f>Performance!I97</f>
        <v>30</v>
      </c>
      <c r="R44" s="208">
        <f>Performance!J44</f>
        <v>197500</v>
      </c>
      <c r="S44" s="207">
        <f>R44/Performance!$C44</f>
        <v>1.6117035957943678E-2</v>
      </c>
      <c r="T44" s="224" t="str">
        <f>ROUND(IF(Performance!J150&gt;Performance!J203, AVERAGE(Outcomes!R46, Outcomes!R99, Outcomes!R152), Outcomes!R46), 0)&amp; CHAR(10) &amp;"("&amp;IF(Performance!J150&gt;Performance!J203, "3yr avg", Performance!$F$1)&amp;")"</f>
        <v>158
(2025)</v>
      </c>
      <c r="U44" s="216">
        <f>Performance!J97</f>
        <v>158</v>
      </c>
      <c r="V44" s="208">
        <f>Performance!G44</f>
        <v>10450</v>
      </c>
      <c r="W44" s="207">
        <f>V44/Performance!$C44</f>
        <v>8.52774813977273E-4</v>
      </c>
      <c r="X44" s="216" t="str">
        <f>ROUND(Performance!G97, 0)&amp; CHAR(10) &amp;"("&amp;IF(Performance!G150&gt;Performance!G203, "3yr avg", Performance!$F$1)&amp;")"</f>
        <v>10
(2025)</v>
      </c>
      <c r="Y44" s="208">
        <f>Performance!H44</f>
        <v>518375.00000000006</v>
      </c>
      <c r="Z44" s="207">
        <f>Y44/Performance!$C44</f>
        <v>4.2302119061767361E-2</v>
      </c>
      <c r="AA44" s="216" t="str">
        <f>ROUND(Performance!H97, 0)&amp; CHAR(10) &amp;"("&amp;IF(Performance!H150&gt;Performance!H203, "3yr avg", Performance!$F$1)&amp;")"</f>
        <v>415
(2025)</v>
      </c>
      <c r="AB44" s="206">
        <f>Performance!K44</f>
        <v>449006.25</v>
      </c>
      <c r="AC44" s="207">
        <f>AB44/Performance!$C44</f>
        <v>3.6641265197931379E-2</v>
      </c>
      <c r="AD44" s="227" t="str">
        <f>ROUND(IF(Performance!K150&gt;Performance!K203, AVERAGE(Outcomes!V46, Outcomes!V99, Outcomes!V152), Outcomes!V46), 0)&amp; CHAR(10) &amp;"("&amp;IF(Performance!K150&gt;Performance!K203, "3yr avg", Performance!$F$1)&amp;")"</f>
        <v>200
(2025)</v>
      </c>
      <c r="AE44" s="223">
        <f>Performance!K97</f>
        <v>256.57499999999999</v>
      </c>
      <c r="AF44" s="206">
        <f>Performance!L44</f>
        <v>1866156.25</v>
      </c>
      <c r="AG44" s="207">
        <f>AF44/Performance!$C44</f>
        <v>0.15228813865514595</v>
      </c>
      <c r="AH44" s="227" t="str">
        <f>ROUND(IF(Performance!L150&gt;Performance!L203, AVERAGE(Outcomes!Z46, Outcomes!Z99, Outcomes!Z152), Outcomes!Z46), 0)&amp; CHAR(10) &amp;"("&amp;IF(Performance!L150&gt;Performance!L203, "3yr avg", Performance!$F$1)&amp;")"</f>
        <v>355
(2025)</v>
      </c>
      <c r="AI44" s="223">
        <f>Performance!L97</f>
        <v>533.1875</v>
      </c>
      <c r="AJ44" s="206">
        <f>Performance!M44</f>
        <v>0</v>
      </c>
      <c r="AK44" s="207">
        <f>AJ44/Performance!$C44</f>
        <v>0</v>
      </c>
      <c r="AL44" s="227" t="str">
        <f>ROUND(IF(Performance!M150&gt;Performance!M203, AVERAGE(Outcomes!AD46, Outcomes!AD99, Outcomes!AD152), Outcomes!AD46), 0)&amp; CHAR(10) &amp;"("&amp;IF(Performance!M150&gt;Performance!M203, "3yr avg", Performance!$F$1)&amp;")"</f>
        <v>0
(2025)</v>
      </c>
      <c r="AM44" s="223">
        <f>Performance!M97</f>
        <v>0</v>
      </c>
      <c r="AN44" s="206">
        <f>Performance!N44</f>
        <v>0</v>
      </c>
      <c r="AO44" s="207">
        <f>AN44/Performance!$C44</f>
        <v>0</v>
      </c>
      <c r="AP44" s="227" t="str">
        <f>ROUND(IF(Performance!N150&gt;Performance!N203, AVERAGE(Outcomes!AH46, Outcomes!AH99, Outcomes!AH152), Outcomes!AH46), 0)&amp; CHAR(10) &amp;"("&amp;IF(Performance!N150&gt;Performance!N203, "3yr avg", Performance!$F$1)&amp;")"</f>
        <v>0
(2025)</v>
      </c>
      <c r="AQ44" s="223">
        <f>Performance!N97</f>
        <v>0</v>
      </c>
      <c r="AR44" s="206">
        <f>Performance!O44</f>
        <v>2539162.5</v>
      </c>
      <c r="AS44" s="207">
        <f>AR44/Performance!$C44</f>
        <v>0.20720897881297295</v>
      </c>
      <c r="AT44" s="227" t="str">
        <f>ROUND(IF(Performance!O150&gt;Performance!O203, AVERAGE(Outcomes!AL46, Outcomes!AL99, Outcomes!AL152), Outcomes!AL46), 0)&amp; CHAR(10) &amp;"("&amp;IF(Performance!O150&gt;Performance!O203, "3yr avg", Performance!$F$1)&amp;")"</f>
        <v>520
(3yr avg)</v>
      </c>
      <c r="AU44" s="223">
        <f>Performance!O97</f>
        <v>725.47500000000002</v>
      </c>
      <c r="AV44" s="206">
        <f>Performance!P44</f>
        <v>441918.75</v>
      </c>
      <c r="AW44" s="207">
        <f>AV44/Performance!$C44</f>
        <v>3.6062888021465934E-2</v>
      </c>
      <c r="AX44" s="227" t="str">
        <f>ROUND(IF(Performance!P150&gt;Performance!P203, AVERAGE(Outcomes!AP46, Outcomes!AP99, Outcomes!AP152), Outcomes!AP46), 0)&amp; CHAR(10) &amp;"("&amp;IF(Performance!P150&gt;Performance!P203, "3yr avg", Performance!$F$1)&amp;")"</f>
        <v>62
(3yr avg)</v>
      </c>
      <c r="AY44" s="223">
        <f>Performance!P97</f>
        <v>98.204166666666666</v>
      </c>
      <c r="AZ44" s="206">
        <f>Performance!Q44</f>
        <v>0</v>
      </c>
      <c r="BA44" s="207">
        <f>AZ44/Performance!$C44</f>
        <v>0</v>
      </c>
      <c r="BB44" s="227" t="str">
        <f>ROUND(IF(Performance!Q150&gt;Performance!Q203, AVERAGE(Outcomes!AT46, Outcomes!AT99, Outcomes!AT152), Outcomes!AT46), 0)&amp; CHAR(10) &amp;"("&amp;IF(Performance!Q150&gt;Performance!Q203, "3yr avg", Performance!$F$1)&amp;")"</f>
        <v>0
(2025)</v>
      </c>
      <c r="BC44" s="223">
        <f>Performance!Q97</f>
        <v>0</v>
      </c>
      <c r="BD44" s="206">
        <f>Performance!R44</f>
        <v>0</v>
      </c>
      <c r="BE44" s="207">
        <f>BD44/Performance!$C44</f>
        <v>0</v>
      </c>
      <c r="BF44" s="227" t="str">
        <f>ROUND(IF(Performance!R150&gt;Performance!R203, AVERAGE(Outcomes!AX46, Outcomes!AX99, Outcomes!AX152), Outcomes!AX46), 0)&amp; CHAR(10) &amp;"("&amp;IF(Performance!R150&gt;Performance!R203, "3yr avg", Performance!$F$1)&amp;")"</f>
        <v>0
(2025)</v>
      </c>
      <c r="BG44" s="223">
        <f>Performance!R97</f>
        <v>0</v>
      </c>
      <c r="BH44" s="206">
        <f>Performance!S44</f>
        <v>14858</v>
      </c>
      <c r="BI44" s="207">
        <f>BH44/Performance!$C44</f>
        <v>1.2124907355095045E-3</v>
      </c>
      <c r="BJ44" s="227" t="str">
        <f>ROUND(IF(Performance!S150&gt;Performance!S203, AVERAGE(Outcomes!BB46, Outcomes!BB99, Outcomes!BB152), Outcomes!BB46), 0)&amp; CHAR(10) &amp;"("&amp;IF(Performance!S150&gt;Performance!S203, "3yr avg", Performance!$F$1)&amp;")"</f>
        <v>34
(2025)</v>
      </c>
      <c r="BK44" s="206">
        <f>Performance!T44</f>
        <v>23274.999999999996</v>
      </c>
      <c r="BL44" s="207">
        <f>BK44/Performance!$C44</f>
        <v>1.8993620856766532E-3</v>
      </c>
      <c r="BM44" s="227" t="str">
        <f>ROUND(IF(Performance!T150&gt;Performance!T203, AVERAGE(Outcomes!BC46, Outcomes!BC99, Outcomes!BC152), Outcomes!BC46), 0)&amp; CHAR(10) &amp;"("&amp;IF(Performance!T150&gt;Performance!T203, "3yr avg", Performance!$F$1)&amp;")"</f>
        <v>27
(2025)</v>
      </c>
      <c r="BN44" s="206">
        <f>Performance!U44</f>
        <v>0</v>
      </c>
      <c r="BO44" s="207">
        <f>BN44/Performance!$C44</f>
        <v>0</v>
      </c>
      <c r="BP44" s="227" t="str">
        <f>ROUND(IF(Performance!U150&gt;Performance!U203, AVERAGE(Outcomes!BD46, Outcomes!BD99, Outcomes!BD152), Outcomes!BD46), 0)&amp; CHAR(10) &amp;"("&amp;IF(Performance!U150&gt;Performance!U203, "3yr avg", Performance!$F$1)&amp;")"</f>
        <v>0
(2025)</v>
      </c>
    </row>
    <row r="45" spans="1:68" ht="34.9" customHeight="1">
      <c r="A45" s="210" t="s">
        <v>126</v>
      </c>
      <c r="B45" s="205"/>
      <c r="C45" s="211">
        <f>Performance!D45</f>
        <v>9762200</v>
      </c>
      <c r="D45" s="212">
        <f>C45/Performance!$C45</f>
        <v>0.15558403504248058</v>
      </c>
      <c r="E45" s="225" t="str">
        <f>ROUND(IF(Performance!D151&gt;Performance!D204, AVERAGE(Outcomes!C47,Outcomes!C100,Outcomes!C153), Outcomes!C47), 0)&amp; CHAR(10) &amp;"("&amp;IF(Performance!D151&gt;Performance!D204, "3yr avg", Performance!$F$1)&amp;")"</f>
        <v>2789
(2025)</v>
      </c>
      <c r="F45" s="211">
        <f>Performance!E45</f>
        <v>15611195.833333332</v>
      </c>
      <c r="G45" s="212">
        <f>F45/Performance!$C45</f>
        <v>0.2488017905378255</v>
      </c>
      <c r="H45" s="226" t="str">
        <f>ROUND(IF(Performance!E151&gt;Performance!E204, AVERAGE(Outcomes!D47, Outcomes!D100, Outcomes!D153), Outcomes!D47), 0)&amp; CHAR(10) &amp;"("&amp;IF(Performance!E151&gt;Performance!E204, "3yr avg", Performance!$F$1)&amp;")"</f>
        <v>3394
(3yr avg)</v>
      </c>
      <c r="I45" s="229">
        <f>Performance!E98</f>
        <v>4460.3416666666662</v>
      </c>
      <c r="J45" s="211">
        <f>Performance!F45</f>
        <v>5206.25</v>
      </c>
      <c r="K45" s="212">
        <f>J45/Performance!$C45</f>
        <v>8.2974061424670114E-5</v>
      </c>
      <c r="L45" s="226" t="str">
        <f>ROUND(IF(Performance!F151&gt;Performance!F204, AVERAGE(Outcomes!H47, Outcomes!H100, Outcomes!H153), Outcomes!H47), 0)&amp; CHAR(10) &amp;"("&amp;IF(Performance!F151&gt;Performance!F204, "3yr avg", Performance!$F$1)&amp;")"</f>
        <v>1
(2025)</v>
      </c>
      <c r="M45" s="229">
        <f>Performance!F98</f>
        <v>1.4875</v>
      </c>
      <c r="N45" s="213">
        <f>Performance!I45</f>
        <v>19299.999999999996</v>
      </c>
      <c r="O45" s="212">
        <f>N45/Performance!$C45</f>
        <v>3.0759171870273862E-4</v>
      </c>
      <c r="P45" s="226" t="str">
        <f>ROUND(IF(Performance!I151&gt;Performance!I204, AVERAGE(Outcomes!N47, Outcomes!N100, Outcomes!N153), Outcomes!N47), 0)&amp; CHAR(10) &amp;"("&amp;IF(Performance!I151&gt;Performance!I204, "3yr avg", Performance!$F$1)&amp;")"</f>
        <v>12
(2025)</v>
      </c>
      <c r="Q45" s="228">
        <f>Performance!I98</f>
        <v>19.299999999999997</v>
      </c>
      <c r="R45" s="213">
        <f>Performance!J45</f>
        <v>69406.25</v>
      </c>
      <c r="S45" s="212">
        <f>R45/Performance!$C45</f>
        <v>1.1061548044669406E-3</v>
      </c>
      <c r="T45" s="226" t="str">
        <f>ROUND(IF(Performance!J151&gt;Performance!J204, AVERAGE(Outcomes!R47, Outcomes!R100, Outcomes!R153), Outcomes!R47), 0)&amp; CHAR(10) &amp;"("&amp;IF(Performance!J151&gt;Performance!J204, "3yr avg", Performance!$F$1)&amp;")"</f>
        <v>39
(2025)</v>
      </c>
      <c r="U45" s="228">
        <f>Performance!J98</f>
        <v>55.524999999999999</v>
      </c>
      <c r="V45" s="213">
        <f>Performance!G45</f>
        <v>42750</v>
      </c>
      <c r="W45" s="212">
        <f>V45/Performance!$C45</f>
        <v>6.8132362562394182E-4</v>
      </c>
      <c r="X45" s="228" t="str">
        <f>ROUND(Performance!G98, 0)&amp; CHAR(10) &amp;"("&amp;IF(Performance!G151&gt;Performance!G204, "3yr avg", Performance!$F$1)&amp;")"</f>
        <v>43
(2025)</v>
      </c>
      <c r="Y45" s="213">
        <f>Performance!H45</f>
        <v>130625.00000000001</v>
      </c>
      <c r="Z45" s="212">
        <f>Y45/Performance!$C45</f>
        <v>2.0818221894064893E-3</v>
      </c>
      <c r="AA45" s="228" t="str">
        <f>ROUND(Performance!H98, 0)&amp; CHAR(10) &amp;"("&amp;IF(Performance!H151&gt;Performance!H204, "3yr avg", Performance!$F$1)&amp;")"</f>
        <v>105
(2025)</v>
      </c>
      <c r="AB45" s="211">
        <f>Performance!K45</f>
        <v>2169241.666666667</v>
      </c>
      <c r="AC45" s="212">
        <f>AB45/Performance!$C45</f>
        <v>3.4572060752932302E-2</v>
      </c>
      <c r="AD45" s="226" t="str">
        <f>ROUND(IF(Performance!K151&gt;Performance!K204, AVERAGE(Outcomes!V47, Outcomes!V100, Outcomes!V153), Outcomes!V47), 0)&amp; CHAR(10) &amp;"("&amp;IF(Performance!K151&gt;Performance!K204, "3yr avg", Performance!$F$1)&amp;")"</f>
        <v>865
(3yr avg)</v>
      </c>
      <c r="AE45" s="229">
        <f>Performance!K98</f>
        <v>1239.5666666666668</v>
      </c>
      <c r="AF45" s="211">
        <f>Performance!L45</f>
        <v>4874100</v>
      </c>
      <c r="AG45" s="212">
        <f>AF45/Performance!$C45</f>
        <v>7.768045575798023E-2</v>
      </c>
      <c r="AH45" s="226" t="str">
        <f>ROUND(IF(Performance!L151&gt;Performance!L204, AVERAGE(Outcomes!Z47, Outcomes!Z100, Outcomes!Z153), Outcomes!Z47), 0)&amp; CHAR(10) &amp;"("&amp;IF(Performance!L151&gt;Performance!L204, "3yr avg", Performance!$F$1)&amp;")"</f>
        <v>924
(2025)</v>
      </c>
      <c r="AI45" s="229">
        <f>Performance!L98</f>
        <v>1392.6</v>
      </c>
      <c r="AJ45" s="211">
        <f>Performance!M45</f>
        <v>24850.000000000004</v>
      </c>
      <c r="AK45" s="212">
        <f>AJ45/Performance!$C45</f>
        <v>3.9604425957321537E-4</v>
      </c>
      <c r="AL45" s="226" t="str">
        <f>ROUND(IF(Performance!M151&gt;Performance!M204, AVERAGE(Outcomes!AD47, Outcomes!AD100, Outcomes!AD153), Outcomes!AD47), 0)&amp; CHAR(10) &amp;"("&amp;IF(Performance!M151&gt;Performance!M204, "3yr avg", Performance!$F$1)&amp;")"</f>
        <v>10
(2025)</v>
      </c>
      <c r="AM45" s="229">
        <f>Performance!M98</f>
        <v>14.200000000000001</v>
      </c>
      <c r="AN45" s="211">
        <f>Performance!N45</f>
        <v>67637.5</v>
      </c>
      <c r="AO45" s="212">
        <f>AN45/Performance!$C45</f>
        <v>1.0779655375003361E-3</v>
      </c>
      <c r="AP45" s="226" t="str">
        <f>ROUND(IF(Performance!N151&gt;Performance!N204, AVERAGE(Outcomes!AH47, Outcomes!AH100, Outcomes!AH153), Outcomes!AH47), 0)&amp; CHAR(10) &amp;"("&amp;IF(Performance!N151&gt;Performance!N204, "3yr avg", Performance!$F$1)&amp;")"</f>
        <v>13
(2025)</v>
      </c>
      <c r="AQ45" s="229">
        <f>Performance!N98</f>
        <v>19.324999999999999</v>
      </c>
      <c r="AR45" s="211">
        <f>Performance!O45</f>
        <v>23187500</v>
      </c>
      <c r="AS45" s="212">
        <f>AR45/Performance!$C45</f>
        <v>0.36954834079895094</v>
      </c>
      <c r="AT45" s="226" t="str">
        <f>ROUND(IF(Performance!O151&gt;Performance!O204, AVERAGE(Outcomes!AL47, Outcomes!AL100, Outcomes!AL153), Outcomes!AL47), 0)&amp; CHAR(10) &amp;"("&amp;IF(Performance!O151&gt;Performance!O204, "3yr avg", Performance!$F$1)&amp;")"</f>
        <v>4887
(2025)</v>
      </c>
      <c r="AU45" s="229">
        <f>Performance!O98</f>
        <v>6625</v>
      </c>
      <c r="AV45" s="211">
        <f>Performance!P45</f>
        <v>6194099.9999999991</v>
      </c>
      <c r="AW45" s="212">
        <f>AV45/Performance!$C45</f>
        <v>9.8717816829877375E-2</v>
      </c>
      <c r="AX45" s="226" t="str">
        <f>ROUND(IF(Performance!P151&gt;Performance!P204, AVERAGE(Outcomes!AP47, Outcomes!AP100, Outcomes!AP153), Outcomes!AP47), 0)&amp; CHAR(10) &amp;"("&amp;IF(Performance!P151&gt;Performance!P204, "3yr avg", Performance!$F$1)&amp;")"</f>
        <v>936
(3yr avg)</v>
      </c>
      <c r="AY45" s="229">
        <f>Performance!P98</f>
        <v>1376.4666666666665</v>
      </c>
      <c r="AZ45" s="211">
        <f>Performance!Q45</f>
        <v>0</v>
      </c>
      <c r="BA45" s="212">
        <f>AZ45/Performance!$C45</f>
        <v>0</v>
      </c>
      <c r="BB45" s="226" t="str">
        <f>ROUND(IF(Performance!Q151&gt;Performance!Q204, AVERAGE(Outcomes!AT47, Outcomes!AT100, Outcomes!AT153), Outcomes!AT47), 0)&amp; CHAR(10) &amp;"("&amp;IF(Performance!Q151&gt;Performance!Q204, "3yr avg", Performance!$F$1)&amp;")"</f>
        <v>0
(2025)</v>
      </c>
      <c r="BC45" s="229">
        <f>Performance!Q98</f>
        <v>0</v>
      </c>
      <c r="BD45" s="211">
        <f>Performance!R45</f>
        <v>0</v>
      </c>
      <c r="BE45" s="212">
        <f>BD45/Performance!$C45</f>
        <v>0</v>
      </c>
      <c r="BF45" s="226" t="str">
        <f>ROUND(IF(Performance!R151&gt;Performance!R204, AVERAGE(Outcomes!AX47, Outcomes!AX100, Outcomes!AX153), Outcomes!AX47), 0)&amp; CHAR(10) &amp;"("&amp;IF(Performance!R151&gt;Performance!R204, "3yr avg", Performance!$F$1)&amp;")"</f>
        <v>0
(2025)</v>
      </c>
      <c r="BG45" s="229">
        <f>Performance!R98</f>
        <v>0</v>
      </c>
      <c r="BH45" s="211">
        <f>Performance!S45</f>
        <v>27399.899999999998</v>
      </c>
      <c r="BI45" s="212">
        <f>BH45/Performance!$C45</f>
        <v>4.366830224499051E-4</v>
      </c>
      <c r="BJ45" s="226" t="str">
        <f>ROUND(IF(Performance!S151&gt;Performance!S204, AVERAGE(Outcomes!BB47, Outcomes!BB100, Outcomes!BB153), Outcomes!BB47), 0)&amp; CHAR(10) &amp;"("&amp;IF(Performance!S151&gt;Performance!S204, "3yr avg", Performance!$F$1)&amp;")"</f>
        <v>63
(2025)</v>
      </c>
      <c r="BK45" s="211">
        <f>Performance!T45</f>
        <v>560000</v>
      </c>
      <c r="BL45" s="212">
        <f>BK45/Performance!$C45</f>
        <v>8.9249410608048529E-3</v>
      </c>
      <c r="BM45" s="226" t="str">
        <f>ROUND(IF(Performance!T151&gt;Performance!T204, AVERAGE(Outcomes!BC47, Outcomes!BC100, Outcomes!BC153), Outcomes!BC47), 0)&amp; CHAR(10) &amp;"("&amp;IF(Performance!T151&gt;Performance!T204, "3yr avg", Performance!$F$1)&amp;")"</f>
        <v>640
(2025)</v>
      </c>
      <c r="BN45" s="211">
        <f>Performance!U45</f>
        <v>0</v>
      </c>
      <c r="BO45" s="212">
        <f>BN45/Performance!$C45</f>
        <v>0</v>
      </c>
      <c r="BP45" s="226" t="str">
        <f>ROUND(IF(Performance!U151&gt;Performance!U204, AVERAGE(Outcomes!BD47, Outcomes!BD100, Outcomes!BD153), Outcomes!BD47), 0)&amp; CHAR(10) &amp;"("&amp;IF(Performance!U151&gt;Performance!U204, "3yr avg", Performance!$F$1)&amp;")"</f>
        <v>0
(2025)</v>
      </c>
    </row>
    <row r="46" spans="1:68" ht="34.9" customHeight="1">
      <c r="A46" s="204" t="s">
        <v>128</v>
      </c>
      <c r="B46" s="205"/>
      <c r="C46" s="206">
        <f>Performance!D46</f>
        <v>1374333.3333333335</v>
      </c>
      <c r="D46" s="207">
        <f>C46/Performance!$C46</f>
        <v>0.15777429414287758</v>
      </c>
      <c r="E46" s="219" t="str">
        <f>ROUND(IF(Performance!D152&gt;Performance!D205, AVERAGE(Outcomes!C48,Outcomes!C101,Outcomes!C154), Outcomes!C48), 0)&amp; CHAR(10) &amp;"("&amp;IF(Performance!D152&gt;Performance!D205, "3yr avg", Performance!$F$1)&amp;")"</f>
        <v>393
(3yr avg)</v>
      </c>
      <c r="F46" s="206">
        <f>Performance!E46</f>
        <v>1710537.5000000002</v>
      </c>
      <c r="G46" s="207">
        <f>F46/Performance!$C46</f>
        <v>0.19637073490232052</v>
      </c>
      <c r="H46" s="227" t="str">
        <f>ROUND(IF(Performance!E152&gt;Performance!E205, AVERAGE(Outcomes!D48, Outcomes!D101, Outcomes!D154), Outcomes!D48), 0)&amp; CHAR(10) &amp;"("&amp;IF(Performance!E152&gt;Performance!E205, "3yr avg", Performance!$F$1)&amp;")"</f>
        <v>385
(2025)</v>
      </c>
      <c r="I46" s="223">
        <f>Performance!E99</f>
        <v>488.72500000000008</v>
      </c>
      <c r="J46" s="206">
        <f>Performance!F46</f>
        <v>0</v>
      </c>
      <c r="K46" s="207">
        <f>J46/Performance!$C46</f>
        <v>0</v>
      </c>
      <c r="L46" s="227" t="str">
        <f>ROUND(IF(Performance!F152&gt;Performance!F205, AVERAGE(Outcomes!H48, Outcomes!H101, Outcomes!H154), Outcomes!H48), 0)&amp; CHAR(10) &amp;"("&amp;IF(Performance!F152&gt;Performance!F205, "3yr avg", Performance!$F$1)&amp;")"</f>
        <v>0
(2025)</v>
      </c>
      <c r="M46" s="223">
        <f>Performance!F99</f>
        <v>0</v>
      </c>
      <c r="N46" s="208">
        <f>Performance!I46</f>
        <v>0</v>
      </c>
      <c r="O46" s="207">
        <f>N46/Performance!$C46</f>
        <v>0</v>
      </c>
      <c r="P46" s="227" t="str">
        <f>ROUND(IF(Performance!I152&gt;Performance!I205, AVERAGE(Outcomes!N48, Outcomes!N101, Outcomes!N154), Outcomes!N48), 0)&amp; CHAR(10) &amp;"("&amp;IF(Performance!I152&gt;Performance!I205, "3yr avg", Performance!$F$1)&amp;")"</f>
        <v>0
(2025)</v>
      </c>
      <c r="Q46" s="216">
        <f>Performance!I99</f>
        <v>0</v>
      </c>
      <c r="R46" s="208">
        <f>Performance!J46</f>
        <v>224140.625</v>
      </c>
      <c r="S46" s="207">
        <f>R46/Performance!$C46</f>
        <v>2.5731478703457496E-2</v>
      </c>
      <c r="T46" s="224" t="str">
        <f>ROUND(IF(Performance!J152&gt;Performance!J205, AVERAGE(Outcomes!R48, Outcomes!R101, Outcomes!R154), Outcomes!R48), 0)&amp; CHAR(10) &amp;"("&amp;IF(Performance!J152&gt;Performance!J205, "3yr avg", Performance!$F$1)&amp;")"</f>
        <v>128
(2025)</v>
      </c>
      <c r="U46" s="216">
        <f>Performance!J99</f>
        <v>179.3125</v>
      </c>
      <c r="V46" s="208">
        <f>Performance!G46</f>
        <v>0</v>
      </c>
      <c r="W46" s="207">
        <f>V46/Performance!$C46</f>
        <v>0</v>
      </c>
      <c r="X46" s="216" t="str">
        <f>ROUND(Performance!G99, 0)&amp; CHAR(10) &amp;"("&amp;IF(Performance!G152&gt;Performance!G205, "3yr avg", Performance!$F$1)&amp;")"</f>
        <v>0
(2025)</v>
      </c>
      <c r="Y46" s="208">
        <f>Performance!H46</f>
        <v>234791.66666666669</v>
      </c>
      <c r="Z46" s="207">
        <f>Y46/Performance!$C46</f>
        <v>2.6954224699706378E-2</v>
      </c>
      <c r="AA46" s="216" t="str">
        <f>ROUND(Performance!H99, 0)&amp; CHAR(10) &amp;"("&amp;IF(Performance!H152&gt;Performance!H205, "3yr avg", Performance!$F$1)&amp;")"</f>
        <v>188
(3yr avg)</v>
      </c>
      <c r="AB46" s="206">
        <f>Performance!K46</f>
        <v>57881.249999999993</v>
      </c>
      <c r="AC46" s="207">
        <f>AB46/Performance!$C46</f>
        <v>6.6448023498841364E-3</v>
      </c>
      <c r="AD46" s="227" t="str">
        <f>ROUND(IF(Performance!K152&gt;Performance!K205, AVERAGE(Outcomes!V48, Outcomes!V101, Outcomes!V154), Outcomes!V48), 0)&amp; CHAR(10) &amp;"("&amp;IF(Performance!K152&gt;Performance!K205, "3yr avg", Performance!$F$1)&amp;")"</f>
        <v>24
(3yr avg)</v>
      </c>
      <c r="AE46" s="223">
        <f>Performance!K99</f>
        <v>33.074999999999996</v>
      </c>
      <c r="AF46" s="206">
        <f>Performance!L46</f>
        <v>708181.24999999988</v>
      </c>
      <c r="AG46" s="207">
        <f>AF46/Performance!$C46</f>
        <v>8.129963389083486E-2</v>
      </c>
      <c r="AH46" s="227" t="str">
        <f>ROUND(IF(Performance!L152&gt;Performance!L205, AVERAGE(Outcomes!Z48, Outcomes!Z101, Outcomes!Z154), Outcomes!Z48), 0)&amp; CHAR(10) &amp;"("&amp;IF(Performance!L152&gt;Performance!L205, "3yr avg", Performance!$F$1)&amp;")"</f>
        <v>138
(2025)</v>
      </c>
      <c r="AI46" s="223">
        <f>Performance!L99</f>
        <v>202.33749999999998</v>
      </c>
      <c r="AJ46" s="206">
        <f>Performance!M46</f>
        <v>0</v>
      </c>
      <c r="AK46" s="207">
        <f>AJ46/Performance!$C46</f>
        <v>0</v>
      </c>
      <c r="AL46" s="227" t="str">
        <f>ROUND(IF(Performance!M152&gt;Performance!M205, AVERAGE(Outcomes!AD48, Outcomes!AD101, Outcomes!AD154), Outcomes!AD48), 0)&amp; CHAR(10) &amp;"("&amp;IF(Performance!M152&gt;Performance!M205, "3yr avg", Performance!$F$1)&amp;")"</f>
        <v>0
(2025)</v>
      </c>
      <c r="AM46" s="223">
        <f>Performance!M99</f>
        <v>0</v>
      </c>
      <c r="AN46" s="206">
        <f>Performance!N46</f>
        <v>68468.75</v>
      </c>
      <c r="AO46" s="207">
        <f>AN46/Performance!$C46</f>
        <v>7.8602537245417037E-3</v>
      </c>
      <c r="AP46" s="227" t="str">
        <f>ROUND(IF(Performance!N152&gt;Performance!N205, AVERAGE(Outcomes!AH48, Outcomes!AH101, Outcomes!AH154), Outcomes!AH48), 0)&amp; CHAR(10) &amp;"("&amp;IF(Performance!N152&gt;Performance!N205, "3yr avg", Performance!$F$1)&amp;")"</f>
        <v>13
(2025)</v>
      </c>
      <c r="AQ46" s="223">
        <f>Performance!N99</f>
        <v>19.5625</v>
      </c>
      <c r="AR46" s="206">
        <f>Performance!O46</f>
        <v>2858814.5833333335</v>
      </c>
      <c r="AS46" s="207">
        <f>AR46/Performance!$C46</f>
        <v>0.32819363543835656</v>
      </c>
      <c r="AT46" s="227" t="str">
        <f>ROUND(IF(Performance!O152&gt;Performance!O205, AVERAGE(Outcomes!AL48, Outcomes!AL101, Outcomes!AL154), Outcomes!AL48), 0)&amp; CHAR(10) &amp;"("&amp;IF(Performance!O152&gt;Performance!O205, "3yr avg", Performance!$F$1)&amp;")"</f>
        <v>651
(3yr avg)</v>
      </c>
      <c r="AU46" s="223">
        <f>Performance!O99</f>
        <v>816.80416666666667</v>
      </c>
      <c r="AV46" s="206">
        <f>Performance!P46</f>
        <v>1433193.7499999998</v>
      </c>
      <c r="AW46" s="207">
        <f>AV46/Performance!$C46</f>
        <v>0.16453150541564424</v>
      </c>
      <c r="AX46" s="227" t="str">
        <f>ROUND(IF(Performance!P152&gt;Performance!P205, AVERAGE(Outcomes!AP48, Outcomes!AP101, Outcomes!AP154), Outcomes!AP48), 0)&amp; CHAR(10) &amp;"("&amp;IF(Performance!P152&gt;Performance!P205, "3yr avg", Performance!$F$1)&amp;")"</f>
        <v>210
(2025)</v>
      </c>
      <c r="AY46" s="223">
        <f>Performance!P99</f>
        <v>318.48749999999995</v>
      </c>
      <c r="AZ46" s="206">
        <f>Performance!Q46</f>
        <v>0</v>
      </c>
      <c r="BA46" s="207">
        <f>AZ46/Performance!$C46</f>
        <v>0</v>
      </c>
      <c r="BB46" s="227" t="str">
        <f>ROUND(IF(Performance!Q152&gt;Performance!Q205, AVERAGE(Outcomes!AT48, Outcomes!AT101, Outcomes!AT154), Outcomes!AT48), 0)&amp; CHAR(10) &amp;"("&amp;IF(Performance!Q152&gt;Performance!Q205, "3yr avg", Performance!$F$1)&amp;")"</f>
        <v>0
(2025)</v>
      </c>
      <c r="BC46" s="223">
        <f>Performance!Q99</f>
        <v>0</v>
      </c>
      <c r="BD46" s="206">
        <f>Performance!R46</f>
        <v>0</v>
      </c>
      <c r="BE46" s="207">
        <f>BD46/Performance!$C46</f>
        <v>0</v>
      </c>
      <c r="BF46" s="227" t="str">
        <f>ROUND(IF(Performance!R152&gt;Performance!R205, AVERAGE(Outcomes!AX48, Outcomes!AX101, Outcomes!AX154), Outcomes!AX48), 0)&amp; CHAR(10) &amp;"("&amp;IF(Performance!R152&gt;Performance!R205, "3yr avg", Performance!$F$1)&amp;")"</f>
        <v>0
(2025)</v>
      </c>
      <c r="BG46" s="223">
        <f>Performance!R99</f>
        <v>0</v>
      </c>
      <c r="BH46" s="206">
        <f>Performance!S46</f>
        <v>10488</v>
      </c>
      <c r="BI46" s="207">
        <f>BH46/Performance!$C46</f>
        <v>1.2040287147493331E-3</v>
      </c>
      <c r="BJ46" s="227" t="str">
        <f>ROUND(IF(Performance!S152&gt;Performance!S205, AVERAGE(Outcomes!BB48, Outcomes!BB101, Outcomes!BB154), Outcomes!BB48), 0)&amp; CHAR(10) &amp;"("&amp;IF(Performance!S152&gt;Performance!S205, "3yr avg", Performance!$F$1)&amp;")"</f>
        <v>24
(2025)</v>
      </c>
      <c r="BK46" s="206">
        <f>Performance!T46</f>
        <v>29924.999999999996</v>
      </c>
      <c r="BL46" s="207">
        <f>BK46/Performance!$C46</f>
        <v>3.4354080176271728E-3</v>
      </c>
      <c r="BM46" s="227" t="str">
        <f>ROUND(IF(Performance!T152&gt;Performance!T205, AVERAGE(Outcomes!BC48, Outcomes!BC101, Outcomes!BC154), Outcomes!BC48), 0)&amp; CHAR(10) &amp;"("&amp;IF(Performance!T152&gt;Performance!T205, "3yr avg", Performance!$F$1)&amp;")"</f>
        <v>34
(2025)</v>
      </c>
      <c r="BN46" s="206">
        <f>Performance!U46</f>
        <v>0</v>
      </c>
      <c r="BO46" s="207">
        <f>BN46/Performance!$C46</f>
        <v>0</v>
      </c>
      <c r="BP46" s="227" t="str">
        <f>ROUND(IF(Performance!U152&gt;Performance!U205, AVERAGE(Outcomes!BD48, Outcomes!BD101, Outcomes!BD154), Outcomes!BD48), 0)&amp; CHAR(10) &amp;"("&amp;IF(Performance!U152&gt;Performance!U205, "3yr avg", Performance!$F$1)&amp;")"</f>
        <v>0
(2025)</v>
      </c>
    </row>
    <row r="47" spans="1:68" ht="34.9" customHeight="1">
      <c r="A47" s="210" t="s">
        <v>130</v>
      </c>
      <c r="B47" s="205"/>
      <c r="C47" s="211">
        <f>Performance!D47</f>
        <v>2270975</v>
      </c>
      <c r="D47" s="212">
        <f>C47/Performance!$C47</f>
        <v>0.20386847212953249</v>
      </c>
      <c r="E47" s="225" t="str">
        <f>ROUND(IF(Performance!D153&gt;Performance!D206, AVERAGE(Outcomes!C49,Outcomes!C102,Outcomes!C155), Outcomes!C49), 0)&amp; CHAR(10) &amp;"("&amp;IF(Performance!D153&gt;Performance!D206, "3yr avg", Performance!$F$1)&amp;")"</f>
        <v>649
(2025)</v>
      </c>
      <c r="F47" s="211">
        <f>Performance!E47</f>
        <v>1351320.8333333335</v>
      </c>
      <c r="G47" s="212">
        <f>F47/Performance!$C47</f>
        <v>0.12130988392583507</v>
      </c>
      <c r="H47" s="226" t="str">
        <f>ROUND(IF(Performance!E153&gt;Performance!E206, AVERAGE(Outcomes!D49, Outcomes!D102, Outcomes!D155), Outcomes!D49), 0)&amp; CHAR(10) &amp;"("&amp;IF(Performance!E153&gt;Performance!E206, "3yr avg", Performance!$F$1)&amp;")"</f>
        <v>288
(3yr avg)</v>
      </c>
      <c r="I47" s="229">
        <f>Performance!E100</f>
        <v>386.0916666666667</v>
      </c>
      <c r="J47" s="211">
        <f>Performance!F47</f>
        <v>0</v>
      </c>
      <c r="K47" s="212">
        <f>J47/Performance!$C47</f>
        <v>0</v>
      </c>
      <c r="L47" s="226" t="str">
        <f>ROUND(IF(Performance!F153&gt;Performance!F206, AVERAGE(Outcomes!H49, Outcomes!H102, Outcomes!H155), Outcomes!H49), 0)&amp; CHAR(10) &amp;"("&amp;IF(Performance!F153&gt;Performance!F206, "3yr avg", Performance!$F$1)&amp;")"</f>
        <v>0
(2025)</v>
      </c>
      <c r="M47" s="229">
        <f>Performance!F100</f>
        <v>0</v>
      </c>
      <c r="N47" s="213">
        <f>Performance!I47</f>
        <v>95237.499999999985</v>
      </c>
      <c r="O47" s="212">
        <f>N47/Performance!$C47</f>
        <v>8.5495981305106165E-3</v>
      </c>
      <c r="P47" s="226" t="str">
        <f>ROUND(IF(Performance!I153&gt;Performance!I206, AVERAGE(Outcomes!N49, Outcomes!N102, Outcomes!N155), Outcomes!N49), 0)&amp; CHAR(10) &amp;"("&amp;IF(Performance!I153&gt;Performance!I206, "3yr avg", Performance!$F$1)&amp;")"</f>
        <v>73
(2025)</v>
      </c>
      <c r="Q47" s="228">
        <f>Performance!I100</f>
        <v>95.237499999999983</v>
      </c>
      <c r="R47" s="213">
        <f>Performance!J47</f>
        <v>348531.25</v>
      </c>
      <c r="S47" s="212">
        <f>R47/Performance!$C47</f>
        <v>3.1288117846694094E-2</v>
      </c>
      <c r="T47" s="226" t="str">
        <f>ROUND(IF(Performance!J153&gt;Performance!J206, AVERAGE(Outcomes!R49, Outcomes!R102, Outcomes!R155), Outcomes!R49), 0)&amp; CHAR(10) &amp;"("&amp;IF(Performance!J153&gt;Performance!J206, "3yr avg", Performance!$F$1)&amp;")"</f>
        <v>200
(2025)</v>
      </c>
      <c r="U47" s="228">
        <f>Performance!J100</f>
        <v>278.82499999999999</v>
      </c>
      <c r="V47" s="213">
        <f>Performance!G47</f>
        <v>3666.6666666666665</v>
      </c>
      <c r="W47" s="212">
        <f>V47/Performance!$C47</f>
        <v>3.2916158528456681E-4</v>
      </c>
      <c r="X47" s="228" t="str">
        <f>ROUND(Performance!G100, 0)&amp; CHAR(10) &amp;"("&amp;IF(Performance!G153&gt;Performance!G206, "3yr avg", Performance!$F$1)&amp;")"</f>
        <v>4
(3yr avg)</v>
      </c>
      <c r="Y47" s="213">
        <f>Performance!H47</f>
        <v>133375</v>
      </c>
      <c r="Z47" s="212">
        <f>Y47/Performance!$C47</f>
        <v>1.1973252664726118E-2</v>
      </c>
      <c r="AA47" s="228" t="str">
        <f>ROUND(Performance!H100, 0)&amp; CHAR(10) &amp;"("&amp;IF(Performance!H153&gt;Performance!H206, "3yr avg", Performance!$F$1)&amp;")"</f>
        <v>107
(2025)</v>
      </c>
      <c r="AB47" s="211">
        <f>Performance!K47</f>
        <v>535150.00000000012</v>
      </c>
      <c r="AC47" s="212">
        <f>AB47/Performance!$C47</f>
        <v>4.8041133372282538E-2</v>
      </c>
      <c r="AD47" s="226" t="str">
        <f>ROUND(IF(Performance!K153&gt;Performance!K206, AVERAGE(Outcomes!V49, Outcomes!V102, Outcomes!V155), Outcomes!V49), 0)&amp; CHAR(10) &amp;"("&amp;IF(Performance!K153&gt;Performance!K206, "3yr avg", Performance!$F$1)&amp;")"</f>
        <v>216
(2025)</v>
      </c>
      <c r="AE47" s="229">
        <f>Performance!K100</f>
        <v>305.80000000000007</v>
      </c>
      <c r="AF47" s="211">
        <f>Performance!L47</f>
        <v>2875162.4999999995</v>
      </c>
      <c r="AG47" s="212">
        <f>AF47/Performance!$C47</f>
        <v>0.25810719448656494</v>
      </c>
      <c r="AH47" s="226" t="str">
        <f>ROUND(IF(Performance!L153&gt;Performance!L206, AVERAGE(Outcomes!Z49, Outcomes!Z102, Outcomes!Z155), Outcomes!Z49), 0)&amp; CHAR(10) &amp;"("&amp;IF(Performance!L153&gt;Performance!L206, "3yr avg", Performance!$F$1)&amp;")"</f>
        <v>561
(2025)</v>
      </c>
      <c r="AI47" s="229">
        <f>Performance!L100</f>
        <v>821.47499999999991</v>
      </c>
      <c r="AJ47" s="211">
        <f>Performance!M47</f>
        <v>0</v>
      </c>
      <c r="AK47" s="212">
        <f>AJ47/Performance!$C47</f>
        <v>0</v>
      </c>
      <c r="AL47" s="226" t="str">
        <f>ROUND(IF(Performance!M153&gt;Performance!M206, AVERAGE(Outcomes!AD49, Outcomes!AD102, Outcomes!AD155), Outcomes!AD49), 0)&amp; CHAR(10) &amp;"("&amp;IF(Performance!M153&gt;Performance!M206, "3yr avg", Performance!$F$1)&amp;")"</f>
        <v>0
(2025)</v>
      </c>
      <c r="AM47" s="229">
        <f>Performance!M100</f>
        <v>0</v>
      </c>
      <c r="AN47" s="211">
        <f>Performance!N47</f>
        <v>0</v>
      </c>
      <c r="AO47" s="212">
        <f>AN47/Performance!$C47</f>
        <v>0</v>
      </c>
      <c r="AP47" s="226" t="str">
        <f>ROUND(IF(Performance!N153&gt;Performance!N206, AVERAGE(Outcomes!AH49, Outcomes!AH102, Outcomes!AH155), Outcomes!AH49), 0)&amp; CHAR(10) &amp;"("&amp;IF(Performance!N153&gt;Performance!N206, "3yr avg", Performance!$F$1)&amp;")"</f>
        <v>0
(2025)</v>
      </c>
      <c r="AQ47" s="229">
        <f>Performance!N100</f>
        <v>0</v>
      </c>
      <c r="AR47" s="211">
        <f>Performance!O47</f>
        <v>2203643.75</v>
      </c>
      <c r="AS47" s="212">
        <f>AR47/Performance!$C47</f>
        <v>0.19782405549611662</v>
      </c>
      <c r="AT47" s="226" t="str">
        <f>ROUND(IF(Performance!O153&gt;Performance!O206, AVERAGE(Outcomes!AL49, Outcomes!AL102, Outcomes!AL155), Outcomes!AL49), 0)&amp; CHAR(10) &amp;"("&amp;IF(Performance!O153&gt;Performance!O206, "3yr avg", Performance!$F$1)&amp;")"</f>
        <v>436
(2025)</v>
      </c>
      <c r="AU47" s="229">
        <f>Performance!O100</f>
        <v>629.61249999999995</v>
      </c>
      <c r="AV47" s="211">
        <f>Performance!P47</f>
        <v>1302806.25</v>
      </c>
      <c r="AW47" s="212">
        <f>AV47/Performance!$C47</f>
        <v>0.11695466470053863</v>
      </c>
      <c r="AX47" s="226" t="str">
        <f>ROUND(IF(Performance!P153&gt;Performance!P206, AVERAGE(Outcomes!AP49, Outcomes!AP102, Outcomes!AP155), Outcomes!AP49), 0)&amp; CHAR(10) &amp;"("&amp;IF(Performance!P153&gt;Performance!P206, "3yr avg", Performance!$F$1)&amp;")"</f>
        <v>189
(2025)</v>
      </c>
      <c r="AY47" s="229">
        <f>Performance!P100</f>
        <v>289.51249999999999</v>
      </c>
      <c r="AZ47" s="211">
        <f>Performance!Q47</f>
        <v>0</v>
      </c>
      <c r="BA47" s="212">
        <f>AZ47/Performance!$C47</f>
        <v>0</v>
      </c>
      <c r="BB47" s="226" t="str">
        <f>ROUND(IF(Performance!Q153&gt;Performance!Q206, AVERAGE(Outcomes!AT49, Outcomes!AT102, Outcomes!AT155), Outcomes!AT49), 0)&amp; CHAR(10) &amp;"("&amp;IF(Performance!Q153&gt;Performance!Q206, "3yr avg", Performance!$F$1)&amp;")"</f>
        <v>0
(2025)</v>
      </c>
      <c r="BC47" s="229">
        <f>Performance!Q100</f>
        <v>0</v>
      </c>
      <c r="BD47" s="211">
        <f>Performance!R47</f>
        <v>0</v>
      </c>
      <c r="BE47" s="212">
        <f>BD47/Performance!$C47</f>
        <v>0</v>
      </c>
      <c r="BF47" s="226" t="str">
        <f>ROUND(IF(Performance!R153&gt;Performance!R206, AVERAGE(Outcomes!AX49, Outcomes!AX102, Outcomes!AX155), Outcomes!AX49), 0)&amp; CHAR(10) &amp;"("&amp;IF(Performance!R153&gt;Performance!R206, "3yr avg", Performance!$F$1)&amp;")"</f>
        <v>0
(2025)</v>
      </c>
      <c r="BG47" s="229">
        <f>Performance!R100</f>
        <v>0</v>
      </c>
      <c r="BH47" s="211">
        <f>Performance!S47</f>
        <v>4581.2166666666662</v>
      </c>
      <c r="BI47" s="212">
        <f>BH47/Performance!$C47</f>
        <v>4.112619655996578E-4</v>
      </c>
      <c r="BJ47" s="226" t="str">
        <f>ROUND(IF(Performance!S153&gt;Performance!S206, AVERAGE(Outcomes!BB49, Outcomes!BB102, Outcomes!BB155), Outcomes!BB49), 0)&amp; CHAR(10) &amp;"("&amp;IF(Performance!S153&gt;Performance!S206, "3yr avg", Performance!$F$1)&amp;")"</f>
        <v>10
(3yr avg)</v>
      </c>
      <c r="BK47" s="211">
        <f>Performance!T47</f>
        <v>14962.499999999998</v>
      </c>
      <c r="BL47" s="212">
        <f>BK47/Performance!$C47</f>
        <v>1.3432036963146356E-3</v>
      </c>
      <c r="BM47" s="226" t="str">
        <f>ROUND(IF(Performance!T153&gt;Performance!T206, AVERAGE(Outcomes!BC49, Outcomes!BC102, Outcomes!BC155), Outcomes!BC49), 0)&amp; CHAR(10) &amp;"("&amp;IF(Performance!T153&gt;Performance!T206, "3yr avg", Performance!$F$1)&amp;")"</f>
        <v>17
(2025)</v>
      </c>
      <c r="BN47" s="211">
        <f>Performance!U47</f>
        <v>0</v>
      </c>
      <c r="BO47" s="212">
        <f>BN47/Performance!$C47</f>
        <v>0</v>
      </c>
      <c r="BP47" s="226" t="str">
        <f>ROUND(IF(Performance!U153&gt;Performance!U206, AVERAGE(Outcomes!BD49, Outcomes!BD102, Outcomes!BD155), Outcomes!BD49), 0)&amp; CHAR(10) &amp;"("&amp;IF(Performance!U153&gt;Performance!U206, "3yr avg", Performance!$F$1)&amp;")"</f>
        <v>0
(2025)</v>
      </c>
    </row>
    <row r="48" spans="1:68" ht="34.9" customHeight="1">
      <c r="A48" s="204" t="s">
        <v>132</v>
      </c>
      <c r="B48" s="205"/>
      <c r="C48" s="206">
        <f>Performance!D48</f>
        <v>5397000</v>
      </c>
      <c r="D48" s="207">
        <f>C48/Performance!$C48</f>
        <v>0.31341685767089306</v>
      </c>
      <c r="E48" s="219" t="str">
        <f>ROUND(IF(Performance!D154&gt;Performance!D207, AVERAGE(Outcomes!C50,Outcomes!C103,Outcomes!C156), Outcomes!C50), 0)&amp; CHAR(10) &amp;"("&amp;IF(Performance!D154&gt;Performance!D207, "3yr avg", Performance!$F$1)&amp;")"</f>
        <v>1542
(2025)</v>
      </c>
      <c r="F48" s="206">
        <f>Performance!E48</f>
        <v>4324162.5000000009</v>
      </c>
      <c r="G48" s="207">
        <f>F48/Performance!$C48</f>
        <v>0.25111458640139211</v>
      </c>
      <c r="H48" s="227" t="str">
        <f>ROUND(IF(Performance!E154&gt;Performance!E207, AVERAGE(Outcomes!D50, Outcomes!D103, Outcomes!D156), Outcomes!D50), 0)&amp; CHAR(10) &amp;"("&amp;IF(Performance!E154&gt;Performance!E207, "3yr avg", Performance!$F$1)&amp;")"</f>
        <v>910
(3yr avg)</v>
      </c>
      <c r="I48" s="223">
        <f>Performance!E101</f>
        <v>1235.4750000000001</v>
      </c>
      <c r="J48" s="206">
        <f>Performance!F48</f>
        <v>0</v>
      </c>
      <c r="K48" s="207">
        <f>J48/Performance!$C48</f>
        <v>0</v>
      </c>
      <c r="L48" s="227" t="str">
        <f>ROUND(IF(Performance!F154&gt;Performance!F207, AVERAGE(Outcomes!H50, Outcomes!H103, Outcomes!H156), Outcomes!H50), 0)&amp; CHAR(10) &amp;"("&amp;IF(Performance!F154&gt;Performance!F207, "3yr avg", Performance!$F$1)&amp;")"</f>
        <v>0
(2025)</v>
      </c>
      <c r="M48" s="223">
        <f>Performance!F101</f>
        <v>0</v>
      </c>
      <c r="N48" s="208">
        <f>Performance!I48</f>
        <v>60000</v>
      </c>
      <c r="O48" s="207">
        <f>N48/Performance!$C48</f>
        <v>3.4843452770527295E-3</v>
      </c>
      <c r="P48" s="227" t="str">
        <f>ROUND(IF(Performance!I154&gt;Performance!I207, AVERAGE(Outcomes!N50, Outcomes!N103, Outcomes!N156), Outcomes!N50), 0)&amp; CHAR(10) &amp;"("&amp;IF(Performance!I154&gt;Performance!I207, "3yr avg", Performance!$F$1)&amp;")"</f>
        <v>58
(3yr avg)</v>
      </c>
      <c r="Q48" s="216">
        <f>Performance!I101</f>
        <v>60</v>
      </c>
      <c r="R48" s="208">
        <f>Performance!J48</f>
        <v>129114.58333333334</v>
      </c>
      <c r="S48" s="207">
        <f>R48/Performance!$C48</f>
        <v>7.4979964772688519E-3</v>
      </c>
      <c r="T48" s="224" t="str">
        <f>ROUND(IF(Performance!J154&gt;Performance!J207, AVERAGE(Outcomes!R50, Outcomes!R103, Outcomes!R156), Outcomes!R50), 0)&amp; CHAR(10) &amp;"("&amp;IF(Performance!J154&gt;Performance!J207, "3yr avg", Performance!$F$1)&amp;")"</f>
        <v>98
(3yr avg)</v>
      </c>
      <c r="U48" s="216">
        <f>Performance!J101</f>
        <v>103.29166666666667</v>
      </c>
      <c r="V48" s="208">
        <f>Performance!G48</f>
        <v>18000</v>
      </c>
      <c r="W48" s="207">
        <f>V48/Performance!$C48</f>
        <v>1.0453035831158189E-3</v>
      </c>
      <c r="X48" s="216" t="str">
        <f>ROUND(Performance!G101, 0)&amp; CHAR(10) &amp;"("&amp;IF(Performance!G154&gt;Performance!G207, "3yr avg", Performance!$F$1)&amp;")"</f>
        <v>18
(2025)</v>
      </c>
      <c r="Y48" s="208">
        <f>Performance!H48</f>
        <v>40000</v>
      </c>
      <c r="Z48" s="207">
        <f>Y48/Performance!$C48</f>
        <v>2.3228968513684866E-3</v>
      </c>
      <c r="AA48" s="216" t="str">
        <f>ROUND(Performance!H101, 0)&amp; CHAR(10) &amp;"("&amp;IF(Performance!H154&gt;Performance!H207, "3yr avg", Performance!$F$1)&amp;")"</f>
        <v>32
(2025)</v>
      </c>
      <c r="AB48" s="206">
        <f>Performance!K48</f>
        <v>76518.75</v>
      </c>
      <c r="AC48" s="207">
        <f>AB48/Performance!$C48</f>
        <v>4.4436290861413095E-3</v>
      </c>
      <c r="AD48" s="227" t="str">
        <f>ROUND(IF(Performance!K154&gt;Performance!K207, AVERAGE(Outcomes!V50, Outcomes!V103, Outcomes!V156), Outcomes!V50), 0)&amp; CHAR(10) &amp;"("&amp;IF(Performance!K154&gt;Performance!K207, "3yr avg", Performance!$F$1)&amp;")"</f>
        <v>32
(3yr avg)</v>
      </c>
      <c r="AE48" s="223">
        <f>Performance!K101</f>
        <v>43.725000000000001</v>
      </c>
      <c r="AF48" s="206">
        <f>Performance!L48</f>
        <v>784743.74999999988</v>
      </c>
      <c r="AG48" s="207">
        <f>AF48/Performance!$C48</f>
        <v>4.5571969650152463E-2</v>
      </c>
      <c r="AH48" s="227" t="str">
        <f>ROUND(IF(Performance!L154&gt;Performance!L207, AVERAGE(Outcomes!Z50, Outcomes!Z103, Outcomes!Z156), Outcomes!Z50), 0)&amp; CHAR(10) &amp;"("&amp;IF(Performance!L154&gt;Performance!L207, "3yr avg", Performance!$F$1)&amp;")"</f>
        <v>158
(2025)</v>
      </c>
      <c r="AI48" s="223">
        <f>Performance!L101</f>
        <v>224.21249999999998</v>
      </c>
      <c r="AJ48" s="206">
        <f>Performance!M48</f>
        <v>0</v>
      </c>
      <c r="AK48" s="207">
        <f>AJ48/Performance!$C48</f>
        <v>0</v>
      </c>
      <c r="AL48" s="227" t="str">
        <f>ROUND(IF(Performance!M154&gt;Performance!M207, AVERAGE(Outcomes!AD50, Outcomes!AD103, Outcomes!AD156), Outcomes!AD50), 0)&amp; CHAR(10) &amp;"("&amp;IF(Performance!M154&gt;Performance!M207, "3yr avg", Performance!$F$1)&amp;")"</f>
        <v>0
(2025)</v>
      </c>
      <c r="AM48" s="223">
        <f>Performance!M101</f>
        <v>0</v>
      </c>
      <c r="AN48" s="206">
        <f>Performance!N48</f>
        <v>0</v>
      </c>
      <c r="AO48" s="207">
        <f>AN48/Performance!$C48</f>
        <v>0</v>
      </c>
      <c r="AP48" s="227" t="str">
        <f>ROUND(IF(Performance!N154&gt;Performance!N207, AVERAGE(Outcomes!AH50, Outcomes!AH103, Outcomes!AH156), Outcomes!AH50), 0)&amp; CHAR(10) &amp;"("&amp;IF(Performance!N154&gt;Performance!N207, "3yr avg", Performance!$F$1)&amp;")"</f>
        <v>0
(2025)</v>
      </c>
      <c r="AQ48" s="223">
        <f>Performance!N101</f>
        <v>0</v>
      </c>
      <c r="AR48" s="206">
        <f>Performance!O48</f>
        <v>4397006.2500000009</v>
      </c>
      <c r="AS48" s="207">
        <f>AR48/Performance!$C48</f>
        <v>0.25534479933931398</v>
      </c>
      <c r="AT48" s="227" t="str">
        <f>ROUND(IF(Performance!O154&gt;Performance!O207, AVERAGE(Outcomes!AL50, Outcomes!AL103, Outcomes!AL156), Outcomes!AL50), 0)&amp; CHAR(10) &amp;"("&amp;IF(Performance!O154&gt;Performance!O207, "3yr avg", Performance!$F$1)&amp;")"</f>
        <v>927
(2025)</v>
      </c>
      <c r="AU48" s="223">
        <f>Performance!O101</f>
        <v>1256.2875000000001</v>
      </c>
      <c r="AV48" s="206">
        <f>Performance!P48</f>
        <v>1966500</v>
      </c>
      <c r="AW48" s="207">
        <f>AV48/Performance!$C48</f>
        <v>0.11419941645540321</v>
      </c>
      <c r="AX48" s="227" t="str">
        <f>ROUND(IF(Performance!P154&gt;Performance!P207, AVERAGE(Outcomes!AP50, Outcomes!AP103, Outcomes!AP156), Outcomes!AP50), 0)&amp; CHAR(10) &amp;"("&amp;IF(Performance!P154&gt;Performance!P207, "3yr avg", Performance!$F$1)&amp;")"</f>
        <v>294
(2025)</v>
      </c>
      <c r="AY48" s="223">
        <f>Performance!P101</f>
        <v>437</v>
      </c>
      <c r="AZ48" s="206">
        <f>Performance!Q48</f>
        <v>0</v>
      </c>
      <c r="BA48" s="207">
        <f>AZ48/Performance!$C48</f>
        <v>0</v>
      </c>
      <c r="BB48" s="227" t="str">
        <f>ROUND(IF(Performance!Q154&gt;Performance!Q207, AVERAGE(Outcomes!AT50, Outcomes!AT103, Outcomes!AT156), Outcomes!AT50), 0)&amp; CHAR(10) &amp;"("&amp;IF(Performance!Q154&gt;Performance!Q207, "3yr avg", Performance!$F$1)&amp;")"</f>
        <v>0
(2025)</v>
      </c>
      <c r="BC48" s="223">
        <f>Performance!Q101</f>
        <v>0</v>
      </c>
      <c r="BD48" s="206">
        <f>Performance!R48</f>
        <v>0</v>
      </c>
      <c r="BE48" s="207">
        <f>BD48/Performance!$C48</f>
        <v>0</v>
      </c>
      <c r="BF48" s="227" t="str">
        <f>ROUND(IF(Performance!R154&gt;Performance!R207, AVERAGE(Outcomes!AX50, Outcomes!AX103, Outcomes!AX156), Outcomes!AX50), 0)&amp; CHAR(10) &amp;"("&amp;IF(Performance!R154&gt;Performance!R207, "3yr avg", Performance!$F$1)&amp;")"</f>
        <v>0
(2025)</v>
      </c>
      <c r="BG48" s="223">
        <f>Performance!R101</f>
        <v>0</v>
      </c>
      <c r="BH48" s="206">
        <f>Performance!S48</f>
        <v>1165.3333333333333</v>
      </c>
      <c r="BI48" s="207">
        <f>BH48/Performance!$C48</f>
        <v>6.7673728269868565E-5</v>
      </c>
      <c r="BJ48" s="227" t="str">
        <f>ROUND(IF(Performance!S154&gt;Performance!S207, AVERAGE(Outcomes!BB50, Outcomes!BB103, Outcomes!BB156), Outcomes!BB50), 0)&amp; CHAR(10) &amp;"("&amp;IF(Performance!S154&gt;Performance!S207, "3yr avg", Performance!$F$1)&amp;")"</f>
        <v>3
(3yr avg)</v>
      </c>
      <c r="BK48" s="206">
        <f>Performance!T48</f>
        <v>25666.666666666664</v>
      </c>
      <c r="BL48" s="207">
        <f>BK48/Performance!$C48</f>
        <v>1.4905254796281119E-3</v>
      </c>
      <c r="BM48" s="227" t="str">
        <f>ROUND(IF(Performance!T154&gt;Performance!T207, AVERAGE(Outcomes!BC50, Outcomes!BC103, Outcomes!BC156), Outcomes!BC50), 0)&amp; CHAR(10) &amp;"("&amp;IF(Performance!T154&gt;Performance!T207, "3yr avg", Performance!$F$1)&amp;")"</f>
        <v>29
(3yr avg)</v>
      </c>
      <c r="BN48" s="206">
        <f>Performance!U48</f>
        <v>0</v>
      </c>
      <c r="BO48" s="207">
        <f>BN48/Performance!$C48</f>
        <v>0</v>
      </c>
      <c r="BP48" s="227" t="str">
        <f>ROUND(IF(Performance!U154&gt;Performance!U207, AVERAGE(Outcomes!BD50, Outcomes!BD103, Outcomes!BD156), Outcomes!BD50), 0)&amp; CHAR(10) &amp;"("&amp;IF(Performance!U154&gt;Performance!U207, "3yr avg", Performance!$F$1)&amp;")"</f>
        <v>0
(2025)</v>
      </c>
    </row>
    <row r="49" spans="1:68" ht="34.9" customHeight="1">
      <c r="A49" s="210" t="s">
        <v>134</v>
      </c>
      <c r="B49" s="205"/>
      <c r="C49" s="211">
        <f>Performance!D49</f>
        <v>3075625</v>
      </c>
      <c r="D49" s="212">
        <f>C49/Performance!$C49</f>
        <v>0.20178225073002076</v>
      </c>
      <c r="E49" s="225" t="str">
        <f>ROUND(IF(Performance!D155&gt;Performance!D208, AVERAGE(Outcomes!C51,Outcomes!C104,Outcomes!C157), Outcomes!C51), 0)&amp; CHAR(10) &amp;"("&amp;IF(Performance!D155&gt;Performance!D208, "3yr avg", Performance!$F$1)&amp;")"</f>
        <v>879
(2025)</v>
      </c>
      <c r="F49" s="211">
        <f>Performance!E49</f>
        <v>2666912.5</v>
      </c>
      <c r="G49" s="212">
        <f>F49/Performance!$C49</f>
        <v>0.17496788677099012</v>
      </c>
      <c r="H49" s="226" t="str">
        <f>ROUND(IF(Performance!E155&gt;Performance!E208, AVERAGE(Outcomes!D51, Outcomes!D104, Outcomes!D157), Outcomes!D51), 0)&amp; CHAR(10) &amp;"("&amp;IF(Performance!E155&gt;Performance!E208, "3yr avg", Performance!$F$1)&amp;")"</f>
        <v>562
(2025)</v>
      </c>
      <c r="I49" s="229">
        <f>Performance!E102</f>
        <v>761.97500000000002</v>
      </c>
      <c r="J49" s="211">
        <f>Performance!F49</f>
        <v>0</v>
      </c>
      <c r="K49" s="212">
        <f>J49/Performance!$C49</f>
        <v>0</v>
      </c>
      <c r="L49" s="226" t="str">
        <f>ROUND(IF(Performance!F155&gt;Performance!F208, AVERAGE(Outcomes!H51, Outcomes!H104, Outcomes!H157), Outcomes!H51), 0)&amp; CHAR(10) &amp;"("&amp;IF(Performance!F155&gt;Performance!F208, "3yr avg", Performance!$F$1)&amp;")"</f>
        <v>0
(2025)</v>
      </c>
      <c r="M49" s="229">
        <f>Performance!F102</f>
        <v>0</v>
      </c>
      <c r="N49" s="213">
        <f>Performance!I49</f>
        <v>14962.499999999998</v>
      </c>
      <c r="O49" s="212">
        <f>N49/Performance!$C49</f>
        <v>9.8164338192983057E-4</v>
      </c>
      <c r="P49" s="226" t="str">
        <f>ROUND(IF(Performance!I155&gt;Performance!I208, AVERAGE(Outcomes!N51, Outcomes!N104, Outcomes!N157), Outcomes!N51), 0)&amp; CHAR(10) &amp;"("&amp;IF(Performance!I155&gt;Performance!I208, "3yr avg", Performance!$F$1)&amp;")"</f>
        <v>9
(2025)</v>
      </c>
      <c r="Q49" s="228">
        <f>Performance!I102</f>
        <v>14.962499999999999</v>
      </c>
      <c r="R49" s="213">
        <f>Performance!J49</f>
        <v>1588578.125</v>
      </c>
      <c r="S49" s="212">
        <f>R49/Performance!$C49</f>
        <v>0.10422170112512945</v>
      </c>
      <c r="T49" s="226" t="str">
        <f>ROUND(IF(Performance!J155&gt;Performance!J208, AVERAGE(Outcomes!R51, Outcomes!R104, Outcomes!R157), Outcomes!R51), 0)&amp; CHAR(10) &amp;"("&amp;IF(Performance!J155&gt;Performance!J208, "3yr avg", Performance!$F$1)&amp;")"</f>
        <v>898
(2025)</v>
      </c>
      <c r="U49" s="228">
        <f>Performance!J102</f>
        <v>1270.8625</v>
      </c>
      <c r="V49" s="213">
        <f>Performance!G49</f>
        <v>15000</v>
      </c>
      <c r="W49" s="212">
        <f>V49/Performance!$C49</f>
        <v>9.8410364103241168E-4</v>
      </c>
      <c r="X49" s="228" t="str">
        <f>ROUND(Performance!G102, 0)&amp; CHAR(10) &amp;"("&amp;IF(Performance!G155&gt;Performance!G208, "3yr avg", Performance!$F$1)&amp;")"</f>
        <v>15
(2025)</v>
      </c>
      <c r="Y49" s="213">
        <f>Performance!H49</f>
        <v>55812.5</v>
      </c>
      <c r="Z49" s="212">
        <f>Y49/Performance!$C49</f>
        <v>3.6616856310080987E-3</v>
      </c>
      <c r="AA49" s="228" t="str">
        <f>ROUND(Performance!H102, 0)&amp; CHAR(10) &amp;"("&amp;IF(Performance!H155&gt;Performance!H208, "3yr avg", Performance!$F$1)&amp;")"</f>
        <v>45
(2025)</v>
      </c>
      <c r="AB49" s="211">
        <f>Performance!K49</f>
        <v>345829.16666666669</v>
      </c>
      <c r="AC49" s="212">
        <f>AB49/Performance!$C49</f>
        <v>2.2688782806124765E-2</v>
      </c>
      <c r="AD49" s="226" t="str">
        <f>ROUND(IF(Performance!K155&gt;Performance!K208, AVERAGE(Outcomes!V51, Outcomes!V104, Outcomes!V157), Outcomes!V51), 0)&amp; CHAR(10) &amp;"("&amp;IF(Performance!K155&gt;Performance!K208, "3yr avg", Performance!$F$1)&amp;")"</f>
        <v>116
(3yr avg)</v>
      </c>
      <c r="AE49" s="229">
        <f>Performance!K102</f>
        <v>197.61666666666667</v>
      </c>
      <c r="AF49" s="211">
        <f>Performance!L49</f>
        <v>2116931.2500000005</v>
      </c>
      <c r="AG49" s="212">
        <f>AF49/Performance!$C49</f>
        <v>0.138885316729353</v>
      </c>
      <c r="AH49" s="226" t="str">
        <f>ROUND(IF(Performance!L155&gt;Performance!L208, AVERAGE(Outcomes!Z51, Outcomes!Z104, Outcomes!Z157), Outcomes!Z51), 0)&amp; CHAR(10) &amp;"("&amp;IF(Performance!L155&gt;Performance!L208, "3yr avg", Performance!$F$1)&amp;")"</f>
        <v>401
(2025)</v>
      </c>
      <c r="AI49" s="229">
        <f>Performance!L102</f>
        <v>604.83750000000009</v>
      </c>
      <c r="AJ49" s="211">
        <f>Performance!M49</f>
        <v>0</v>
      </c>
      <c r="AK49" s="212">
        <f>AJ49/Performance!$C49</f>
        <v>0</v>
      </c>
      <c r="AL49" s="226" t="str">
        <f>ROUND(IF(Performance!M155&gt;Performance!M208, AVERAGE(Outcomes!AD51, Outcomes!AD104, Outcomes!AD157), Outcomes!AD51), 0)&amp; CHAR(10) &amp;"("&amp;IF(Performance!M155&gt;Performance!M208, "3yr avg", Performance!$F$1)&amp;")"</f>
        <v>0
(2025)</v>
      </c>
      <c r="AM49" s="229">
        <f>Performance!M102</f>
        <v>0</v>
      </c>
      <c r="AN49" s="211">
        <f>Performance!N49</f>
        <v>0</v>
      </c>
      <c r="AO49" s="212">
        <f>AN49/Performance!$C49</f>
        <v>0</v>
      </c>
      <c r="AP49" s="226" t="str">
        <f>ROUND(IF(Performance!N155&gt;Performance!N208, AVERAGE(Outcomes!AH51, Outcomes!AH104, Outcomes!AH157), Outcomes!AH51), 0)&amp; CHAR(10) &amp;"("&amp;IF(Performance!N155&gt;Performance!N208, "3yr avg", Performance!$F$1)&amp;")"</f>
        <v>0
(2025)</v>
      </c>
      <c r="AQ49" s="229">
        <f>Performance!N102</f>
        <v>0</v>
      </c>
      <c r="AR49" s="211">
        <f>Performance!O49</f>
        <v>3734368.7499999995</v>
      </c>
      <c r="AS49" s="212">
        <f>AR49/Performance!$C49</f>
        <v>0.24500039225551037</v>
      </c>
      <c r="AT49" s="226" t="str">
        <f>ROUND(IF(Performance!O155&gt;Performance!O208, AVERAGE(Outcomes!AL51, Outcomes!AL104, Outcomes!AL157), Outcomes!AL51), 0)&amp; CHAR(10) &amp;"("&amp;IF(Performance!O155&gt;Performance!O208, "3yr avg", Performance!$F$1)&amp;")"</f>
        <v>769
(2025)</v>
      </c>
      <c r="AU49" s="229">
        <f>Performance!O102</f>
        <v>1066.9624999999999</v>
      </c>
      <c r="AV49" s="211">
        <f>Performance!P49</f>
        <v>1311262.5</v>
      </c>
      <c r="AW49" s="212">
        <f>AV49/Performance!$C49</f>
        <v>8.6027880039950849E-2</v>
      </c>
      <c r="AX49" s="226" t="str">
        <f>ROUND(IF(Performance!P155&gt;Performance!P208, AVERAGE(Outcomes!AP51, Outcomes!AP104, Outcomes!AP157), Outcomes!AP51), 0)&amp; CHAR(10) &amp;"("&amp;IF(Performance!P155&gt;Performance!P208, "3yr avg", Performance!$F$1)&amp;")"</f>
        <v>176
(3yr avg)</v>
      </c>
      <c r="AY49" s="229">
        <f>Performance!P102</f>
        <v>291.39166666666665</v>
      </c>
      <c r="AZ49" s="211">
        <f>Performance!Q49</f>
        <v>0</v>
      </c>
      <c r="BA49" s="212">
        <f>AZ49/Performance!$C49</f>
        <v>0</v>
      </c>
      <c r="BB49" s="226" t="str">
        <f>ROUND(IF(Performance!Q155&gt;Performance!Q208, AVERAGE(Outcomes!AT51, Outcomes!AT104, Outcomes!AT157), Outcomes!AT51), 0)&amp; CHAR(10) &amp;"("&amp;IF(Performance!Q155&gt;Performance!Q208, "3yr avg", Performance!$F$1)&amp;")"</f>
        <v>0
(2025)</v>
      </c>
      <c r="BC49" s="229">
        <f>Performance!Q102</f>
        <v>0</v>
      </c>
      <c r="BD49" s="211">
        <f>Performance!R49</f>
        <v>265387.5</v>
      </c>
      <c r="BE49" s="212">
        <f>BD49/Performance!$C49</f>
        <v>1.7411253668965947E-2</v>
      </c>
      <c r="BF49" s="226" t="str">
        <f>ROUND(IF(Performance!R155&gt;Performance!R208, AVERAGE(Outcomes!AX51, Outcomes!AX104, Outcomes!AX157), Outcomes!AX51), 0)&amp; CHAR(10) &amp;"("&amp;IF(Performance!R155&gt;Performance!R208, "3yr avg", Performance!$F$1)&amp;")"</f>
        <v>36
(2025)</v>
      </c>
      <c r="BG49" s="229">
        <f>Performance!R102</f>
        <v>58.974999999999994</v>
      </c>
      <c r="BH49" s="211">
        <f>Performance!S49</f>
        <v>10793.9</v>
      </c>
      <c r="BI49" s="212">
        <f>BH49/Performance!$C49</f>
        <v>7.0815441939598323E-4</v>
      </c>
      <c r="BJ49" s="226" t="str">
        <f>ROUND(IF(Performance!S155&gt;Performance!S208, AVERAGE(Outcomes!BB51, Outcomes!BB104, Outcomes!BB157), Outcomes!BB51), 0)&amp; CHAR(10) &amp;"("&amp;IF(Performance!S155&gt;Performance!S208, "3yr avg", Performance!$F$1)&amp;")"</f>
        <v>25
(2025)</v>
      </c>
      <c r="BK49" s="211">
        <f>Performance!T49</f>
        <v>40833.333333333328</v>
      </c>
      <c r="BL49" s="212">
        <f>BK49/Performance!$C49</f>
        <v>2.6789488005882316E-3</v>
      </c>
      <c r="BM49" s="226" t="str">
        <f>ROUND(IF(Performance!T155&gt;Performance!T208, AVERAGE(Outcomes!BC51, Outcomes!BC104, Outcomes!BC157), Outcomes!BC51), 0)&amp; CHAR(10) &amp;"("&amp;IF(Performance!T155&gt;Performance!T208, "3yr avg", Performance!$F$1)&amp;")"</f>
        <v>47
(3yr avg)</v>
      </c>
      <c r="BN49" s="211">
        <f>Performance!U49</f>
        <v>0</v>
      </c>
      <c r="BO49" s="212">
        <f>BN49/Performance!$C49</f>
        <v>0</v>
      </c>
      <c r="BP49" s="226" t="str">
        <f>ROUND(IF(Performance!U155&gt;Performance!U208, AVERAGE(Outcomes!BD51, Outcomes!BD104, Outcomes!BD157), Outcomes!BD51), 0)&amp; CHAR(10) &amp;"("&amp;IF(Performance!U155&gt;Performance!U208, "3yr avg", Performance!$F$1)&amp;")"</f>
        <v>0
(2025)</v>
      </c>
    </row>
    <row r="50" spans="1:68" ht="34.9" customHeight="1">
      <c r="A50" s="204" t="s">
        <v>136</v>
      </c>
      <c r="B50" s="205"/>
      <c r="C50" s="206">
        <f>Performance!D50</f>
        <v>2870466.6666666665</v>
      </c>
      <c r="D50" s="207">
        <f>C50/Performance!$C50</f>
        <v>0.13644705381261604</v>
      </c>
      <c r="E50" s="219" t="str">
        <f>ROUND(IF(Performance!D156&gt;Performance!D209, AVERAGE(Outcomes!C52,Outcomes!C105,Outcomes!C158), Outcomes!C52), 0)&amp; CHAR(10) &amp;"("&amp;IF(Performance!D156&gt;Performance!D209, "3yr avg", Performance!$F$1)&amp;")"</f>
        <v>820
(3yr avg)</v>
      </c>
      <c r="F50" s="206">
        <f>Performance!E50</f>
        <v>4620014.583333333</v>
      </c>
      <c r="G50" s="207">
        <f>F50/Performance!$C50</f>
        <v>0.21961146101696152</v>
      </c>
      <c r="H50" s="227" t="str">
        <f>ROUND(IF(Performance!E156&gt;Performance!E209, AVERAGE(Outcomes!D52, Outcomes!D105, Outcomes!D158), Outcomes!D52), 0)&amp; CHAR(10) &amp;"("&amp;IF(Performance!E156&gt;Performance!E209, "3yr avg", Performance!$F$1)&amp;")"</f>
        <v>992
(3yr avg)</v>
      </c>
      <c r="I50" s="223">
        <f>Performance!E103</f>
        <v>1320.0041666666666</v>
      </c>
      <c r="J50" s="206">
        <f>Performance!F50</f>
        <v>10806.249999999998</v>
      </c>
      <c r="K50" s="207">
        <f>J50/Performance!$C50</f>
        <v>5.1367291332277511E-4</v>
      </c>
      <c r="L50" s="227" t="str">
        <f>ROUND(IF(Performance!F156&gt;Performance!F209, AVERAGE(Outcomes!H52, Outcomes!H105, Outcomes!H158), Outcomes!H52), 0)&amp; CHAR(10) &amp;"("&amp;IF(Performance!F156&gt;Performance!F209, "3yr avg", Performance!$F$1)&amp;")"</f>
        <v>3
(2025)</v>
      </c>
      <c r="M50" s="223">
        <f>Performance!F103</f>
        <v>3.0874999999999995</v>
      </c>
      <c r="N50" s="208">
        <f>Performance!I50</f>
        <v>16862.499999999996</v>
      </c>
      <c r="O50" s="207">
        <f>N50/Performance!$C50</f>
        <v>8.0155553507509959E-4</v>
      </c>
      <c r="P50" s="227" t="str">
        <f>ROUND(IF(Performance!I156&gt;Performance!I209, AVERAGE(Outcomes!N52, Outcomes!N105, Outcomes!N158), Outcomes!N52), 0)&amp; CHAR(10) &amp;"("&amp;IF(Performance!I156&gt;Performance!I209, "3yr avg", Performance!$F$1)&amp;")"</f>
        <v>10
(2025)</v>
      </c>
      <c r="Q50" s="216">
        <f>Performance!I103</f>
        <v>16.862499999999997</v>
      </c>
      <c r="R50" s="208">
        <f>Performance!J50</f>
        <v>0</v>
      </c>
      <c r="S50" s="207">
        <f>R50/Performance!$C50</f>
        <v>0</v>
      </c>
      <c r="T50" s="224" t="str">
        <f>ROUND(IF(Performance!J156&gt;Performance!J209, AVERAGE(Outcomes!R52, Outcomes!R105, Outcomes!R158), Outcomes!R52), 0)&amp; CHAR(10) &amp;"("&amp;IF(Performance!J156&gt;Performance!J209, "3yr avg", Performance!$F$1)&amp;")"</f>
        <v>0
(2025)</v>
      </c>
      <c r="U50" s="216">
        <f>Performance!J103</f>
        <v>0</v>
      </c>
      <c r="V50" s="208">
        <f>Performance!G50</f>
        <v>29500</v>
      </c>
      <c r="W50" s="207">
        <f>V50/Performance!$C50</f>
        <v>1.4022765476480619E-3</v>
      </c>
      <c r="X50" s="216" t="str">
        <f>ROUND(Performance!G103, 0)&amp; CHAR(10) &amp;"("&amp;IF(Performance!G156&gt;Performance!G209, "3yr avg", Performance!$F$1)&amp;")"</f>
        <v>30
(3yr avg)</v>
      </c>
      <c r="Y50" s="208">
        <f>Performance!H50</f>
        <v>780458.33333333337</v>
      </c>
      <c r="Z50" s="207">
        <f>Y50/Performance!$C50</f>
        <v>3.7098929398299223E-2</v>
      </c>
      <c r="AA50" s="216" t="str">
        <f>ROUND(Performance!H103, 0)&amp; CHAR(10) &amp;"("&amp;IF(Performance!H156&gt;Performance!H209, "3yr avg", Performance!$F$1)&amp;")"</f>
        <v>624
(3yr avg)</v>
      </c>
      <c r="AB50" s="206">
        <f>Performance!K50</f>
        <v>457756.25</v>
      </c>
      <c r="AC50" s="207">
        <f>AB50/Performance!$C50</f>
        <v>2.1759350980146547E-2</v>
      </c>
      <c r="AD50" s="227" t="str">
        <f>ROUND(IF(Performance!K156&gt;Performance!K209, AVERAGE(Outcomes!V52, Outcomes!V105, Outcomes!V158), Outcomes!V52), 0)&amp; CHAR(10) &amp;"("&amp;IF(Performance!K156&gt;Performance!K209, "3yr avg", Performance!$F$1)&amp;")"</f>
        <v>190
(3yr avg)</v>
      </c>
      <c r="AE50" s="223">
        <f>Performance!K103</f>
        <v>261.57499999999999</v>
      </c>
      <c r="AF50" s="206">
        <f>Performance!L50</f>
        <v>2278543.7499999995</v>
      </c>
      <c r="AG50" s="207">
        <f>AF50/Performance!$C50</f>
        <v>0.1083101174039006</v>
      </c>
      <c r="AH50" s="227" t="str">
        <f>ROUND(IF(Performance!L156&gt;Performance!L209, AVERAGE(Outcomes!Z52, Outcomes!Z105, Outcomes!Z158), Outcomes!Z52), 0)&amp; CHAR(10) &amp;"("&amp;IF(Performance!L156&gt;Performance!L209, "3yr avg", Performance!$F$1)&amp;")"</f>
        <v>435
(2025)</v>
      </c>
      <c r="AI50" s="223">
        <f>Performance!L103</f>
        <v>651.01249999999993</v>
      </c>
      <c r="AJ50" s="206">
        <f>Performance!M50</f>
        <v>0</v>
      </c>
      <c r="AK50" s="207">
        <f>AJ50/Performance!$C50</f>
        <v>0</v>
      </c>
      <c r="AL50" s="227" t="str">
        <f>ROUND(IF(Performance!M156&gt;Performance!M209, AVERAGE(Outcomes!AD52, Outcomes!AD105, Outcomes!AD158), Outcomes!AD52), 0)&amp; CHAR(10) &amp;"("&amp;IF(Performance!M156&gt;Performance!M209, "3yr avg", Performance!$F$1)&amp;")"</f>
        <v>0
(2025)</v>
      </c>
      <c r="AM50" s="223">
        <f>Performance!M103</f>
        <v>0</v>
      </c>
      <c r="AN50" s="206">
        <f>Performance!N50</f>
        <v>5250</v>
      </c>
      <c r="AO50" s="207">
        <f>AN50/Performance!$C50</f>
        <v>2.4955769068312964E-4</v>
      </c>
      <c r="AP50" s="227" t="str">
        <f>ROUND(IF(Performance!N156&gt;Performance!N209, AVERAGE(Outcomes!AH52, Outcomes!AH105, Outcomes!AH158), Outcomes!AH52), 0)&amp; CHAR(10) &amp;"("&amp;IF(Performance!N156&gt;Performance!N209, "3yr avg", Performance!$F$1)&amp;")"</f>
        <v>1
(2025)</v>
      </c>
      <c r="AQ50" s="223">
        <f>Performance!N103</f>
        <v>1.5</v>
      </c>
      <c r="AR50" s="206">
        <f>Performance!O50</f>
        <v>5150541.666666666</v>
      </c>
      <c r="AS50" s="207">
        <f>AR50/Performance!$C50</f>
        <v>0.24482995887629921</v>
      </c>
      <c r="AT50" s="227" t="str">
        <f>ROUND(IF(Performance!O156&gt;Performance!O209, AVERAGE(Outcomes!AL52, Outcomes!AL105, Outcomes!AL158), Outcomes!AL52), 0)&amp; CHAR(10) &amp;"("&amp;IF(Performance!O156&gt;Performance!O209, "3yr avg", Performance!$F$1)&amp;")"</f>
        <v>1103
(3yr avg)</v>
      </c>
      <c r="AU50" s="223">
        <f>Performance!O103</f>
        <v>1471.5833333333333</v>
      </c>
      <c r="AV50" s="206">
        <f>Performance!P50</f>
        <v>4509056.25</v>
      </c>
      <c r="AW50" s="207">
        <f>AV50/Performance!$C50</f>
        <v>0.21433707903053953</v>
      </c>
      <c r="AX50" s="227" t="str">
        <f>ROUND(IF(Performance!P156&gt;Performance!P209, AVERAGE(Outcomes!AP52, Outcomes!AP105, Outcomes!AP158), Outcomes!AP52), 0)&amp; CHAR(10) &amp;"("&amp;IF(Performance!P156&gt;Performance!P209, "3yr avg", Performance!$F$1)&amp;")"</f>
        <v>707
(2025)</v>
      </c>
      <c r="AY50" s="223">
        <f>Performance!P103</f>
        <v>1002.0124999999999</v>
      </c>
      <c r="AZ50" s="206">
        <f>Performance!Q50</f>
        <v>0</v>
      </c>
      <c r="BA50" s="207">
        <f>AZ50/Performance!$C50</f>
        <v>0</v>
      </c>
      <c r="BB50" s="227" t="str">
        <f>ROUND(IF(Performance!Q156&gt;Performance!Q209, AVERAGE(Outcomes!AT52, Outcomes!AT105, Outcomes!AT158), Outcomes!AT52), 0)&amp; CHAR(10) &amp;"("&amp;IF(Performance!Q156&gt;Performance!Q209, "3yr avg", Performance!$F$1)&amp;")"</f>
        <v>0
(2025)</v>
      </c>
      <c r="BC50" s="223">
        <f>Performance!Q103</f>
        <v>0</v>
      </c>
      <c r="BD50" s="206">
        <f>Performance!R50</f>
        <v>214931.24999999997</v>
      </c>
      <c r="BE50" s="207">
        <f>BD50/Performance!$C50</f>
        <v>1.0216713601073981E-2</v>
      </c>
      <c r="BF50" s="227" t="str">
        <f>ROUND(IF(Performance!R156&gt;Performance!R209, AVERAGE(Outcomes!AX52, Outcomes!AX105, Outcomes!AX158), Outcomes!AX52), 0)&amp; CHAR(10) &amp;"("&amp;IF(Performance!R156&gt;Performance!R209, "3yr avg", Performance!$F$1)&amp;")"</f>
        <v>31
(2025)</v>
      </c>
      <c r="BG50" s="223">
        <f>Performance!R103</f>
        <v>47.762499999999996</v>
      </c>
      <c r="BH50" s="206">
        <f>Performance!S50</f>
        <v>8157.3333333333339</v>
      </c>
      <c r="BI50" s="207">
        <f>BH50/Performance!$C50</f>
        <v>3.8775719405698724E-4</v>
      </c>
      <c r="BJ50" s="227" t="str">
        <f>ROUND(IF(Performance!S156&gt;Performance!S209, AVERAGE(Outcomes!BB52, Outcomes!BB105, Outcomes!BB158), Outcomes!BB52), 0)&amp; CHAR(10) &amp;"("&amp;IF(Performance!S156&gt;Performance!S209, "3yr avg", Performance!$F$1)&amp;")"</f>
        <v>19
(3yr avg)</v>
      </c>
      <c r="BK50" s="206">
        <f>Performance!T50</f>
        <v>84875</v>
      </c>
      <c r="BL50" s="207">
        <f>BK50/Performance!$C50</f>
        <v>4.034515999377263E-3</v>
      </c>
      <c r="BM50" s="227" t="str">
        <f>ROUND(IF(Performance!T156&gt;Performance!T209, AVERAGE(Outcomes!BC52, Outcomes!BC105, Outcomes!BC158), Outcomes!BC52), 0)&amp; CHAR(10) &amp;"("&amp;IF(Performance!T156&gt;Performance!T209, "3yr avg", Performance!$F$1)&amp;")"</f>
        <v>97
(3yr avg)</v>
      </c>
      <c r="BN50" s="206">
        <f>Performance!U50</f>
        <v>0</v>
      </c>
      <c r="BO50" s="207">
        <f>BN50/Performance!$C50</f>
        <v>0</v>
      </c>
      <c r="BP50" s="227" t="str">
        <f>ROUND(IF(Performance!U156&gt;Performance!U209, AVERAGE(Outcomes!BD52, Outcomes!BD105, Outcomes!BD158), Outcomes!BD52), 0)&amp; CHAR(10) &amp;"("&amp;IF(Performance!U156&gt;Performance!U209, "3yr avg", Performance!$F$1)&amp;")"</f>
        <v>0
(2025)</v>
      </c>
    </row>
    <row r="51" spans="1:68" ht="34.9" customHeight="1">
      <c r="A51" s="210" t="s">
        <v>138</v>
      </c>
      <c r="B51" s="205"/>
      <c r="C51" s="211">
        <f>Performance!D51</f>
        <v>712250.00000000012</v>
      </c>
      <c r="D51" s="212">
        <f>C51/Performance!$C51</f>
        <v>0.14259591578636577</v>
      </c>
      <c r="E51" s="225" t="str">
        <f>ROUND(IF(Performance!D157&gt;Performance!D210, AVERAGE(Outcomes!C53,Outcomes!C106,Outcomes!C159), Outcomes!C53), 0)&amp; CHAR(10) &amp;"("&amp;IF(Performance!D157&gt;Performance!D210, "3yr avg", Performance!$F$1)&amp;")"</f>
        <v>204
(2025)</v>
      </c>
      <c r="F51" s="211">
        <f>Performance!E51</f>
        <v>841866.66666666663</v>
      </c>
      <c r="G51" s="212">
        <f>F51/Performance!$C51</f>
        <v>0.16854580316370438</v>
      </c>
      <c r="H51" s="226" t="str">
        <f>ROUND(IF(Performance!E157&gt;Performance!E210, AVERAGE(Outcomes!D53, Outcomes!D106, Outcomes!D159), Outcomes!D53), 0)&amp; CHAR(10) &amp;"("&amp;IF(Performance!E157&gt;Performance!E210, "3yr avg", Performance!$F$1)&amp;")"</f>
        <v>187
(3yr avg)</v>
      </c>
      <c r="I51" s="229">
        <f>Performance!E104</f>
        <v>240.53333333333333</v>
      </c>
      <c r="J51" s="211">
        <f>Performance!F51</f>
        <v>0</v>
      </c>
      <c r="K51" s="212">
        <f>J51/Performance!$C51</f>
        <v>0</v>
      </c>
      <c r="L51" s="226" t="str">
        <f>ROUND(IF(Performance!F157&gt;Performance!F210, AVERAGE(Outcomes!H53, Outcomes!H106, Outcomes!H159), Outcomes!H53), 0)&amp; CHAR(10) &amp;"("&amp;IF(Performance!F157&gt;Performance!F210, "3yr avg", Performance!$F$1)&amp;")"</f>
        <v>0
(2025)</v>
      </c>
      <c r="M51" s="229">
        <f>Performance!F104</f>
        <v>0</v>
      </c>
      <c r="N51" s="213">
        <f>Performance!I51</f>
        <v>8433.3333333333339</v>
      </c>
      <c r="O51" s="212">
        <f>N51/Performance!$C51</f>
        <v>1.6883943696712549E-3</v>
      </c>
      <c r="P51" s="226" t="str">
        <f>ROUND(IF(Performance!I157&gt;Performance!I210, AVERAGE(Outcomes!N53, Outcomes!N106, Outcomes!N159), Outcomes!N53), 0)&amp; CHAR(10) &amp;"("&amp;IF(Performance!I157&gt;Performance!I210, "3yr avg", Performance!$F$1)&amp;")"</f>
        <v>8
(3yr avg)</v>
      </c>
      <c r="Q51" s="228">
        <f>Performance!I104</f>
        <v>8.4333333333333336</v>
      </c>
      <c r="R51" s="213">
        <f>Performance!J51</f>
        <v>518046.87499999994</v>
      </c>
      <c r="S51" s="212">
        <f>R51/Performance!$C51</f>
        <v>0.10371550517499464</v>
      </c>
      <c r="T51" s="226" t="str">
        <f>ROUND(IF(Performance!J157&gt;Performance!J210, AVERAGE(Outcomes!R53, Outcomes!R106, Outcomes!R159), Outcomes!R53), 0)&amp; CHAR(10) &amp;"("&amp;IF(Performance!J157&gt;Performance!J210, "3yr avg", Performance!$F$1)&amp;")"</f>
        <v>296
(2025)</v>
      </c>
      <c r="U51" s="228">
        <f>Performance!J104</f>
        <v>414.43749999999994</v>
      </c>
      <c r="V51" s="213">
        <f>Performance!G51</f>
        <v>0</v>
      </c>
      <c r="W51" s="212">
        <f>V51/Performance!$C51</f>
        <v>0</v>
      </c>
      <c r="X51" s="228" t="str">
        <f>ROUND(Performance!G104, 0)&amp; CHAR(10) &amp;"("&amp;IF(Performance!G157&gt;Performance!G210, "3yr avg", Performance!$F$1)&amp;")"</f>
        <v>0
(2025)</v>
      </c>
      <c r="Y51" s="213">
        <f>Performance!H51</f>
        <v>281437.5</v>
      </c>
      <c r="Z51" s="212">
        <f>Y51/Performance!$C51</f>
        <v>5.6345156966128906E-2</v>
      </c>
      <c r="AA51" s="228" t="str">
        <f>ROUND(Performance!H104, 0)&amp; CHAR(10) &amp;"("&amp;IF(Performance!H157&gt;Performance!H210, "3yr avg", Performance!$F$1)&amp;")"</f>
        <v>225
(2025)</v>
      </c>
      <c r="AB51" s="211">
        <f>Performance!K51</f>
        <v>63947.916666666664</v>
      </c>
      <c r="AC51" s="212">
        <f>AB51/Performance!$C51</f>
        <v>1.2802684085241888E-2</v>
      </c>
      <c r="AD51" s="226" t="str">
        <f>ROUND(IF(Performance!K157&gt;Performance!K210, AVERAGE(Outcomes!V53, Outcomes!V106, Outcomes!V159), Outcomes!V53), 0)&amp; CHAR(10) &amp;"("&amp;IF(Performance!K157&gt;Performance!K210, "3yr avg", Performance!$F$1)&amp;")"</f>
        <v>27
(3yr avg)</v>
      </c>
      <c r="AE51" s="229">
        <f>Performance!K104</f>
        <v>36.541666666666664</v>
      </c>
      <c r="AF51" s="211">
        <f>Performance!L51</f>
        <v>1019943.7500000001</v>
      </c>
      <c r="AG51" s="212">
        <f>AF51/Performance!$C51</f>
        <v>0.20419770176459123</v>
      </c>
      <c r="AH51" s="226" t="str">
        <f>ROUND(IF(Performance!L157&gt;Performance!L210, AVERAGE(Outcomes!Z53, Outcomes!Z106, Outcomes!Z159), Outcomes!Z53), 0)&amp; CHAR(10) &amp;"("&amp;IF(Performance!L157&gt;Performance!L210, "3yr avg", Performance!$F$1)&amp;")"</f>
        <v>200
(2025)</v>
      </c>
      <c r="AI51" s="229">
        <f>Performance!L104</f>
        <v>291.41250000000002</v>
      </c>
      <c r="AJ51" s="211">
        <f>Performance!M51</f>
        <v>0</v>
      </c>
      <c r="AK51" s="212">
        <f>AJ51/Performance!$C51</f>
        <v>0</v>
      </c>
      <c r="AL51" s="226" t="str">
        <f>ROUND(IF(Performance!M157&gt;Performance!M210, AVERAGE(Outcomes!AD53, Outcomes!AD106, Outcomes!AD159), Outcomes!AD53), 0)&amp; CHAR(10) &amp;"("&amp;IF(Performance!M157&gt;Performance!M210, "3yr avg", Performance!$F$1)&amp;")"</f>
        <v>0
(2025)</v>
      </c>
      <c r="AM51" s="229">
        <f>Performance!M104</f>
        <v>0</v>
      </c>
      <c r="AN51" s="211">
        <f>Performance!N51</f>
        <v>0</v>
      </c>
      <c r="AO51" s="212">
        <f>AN51/Performance!$C51</f>
        <v>0</v>
      </c>
      <c r="AP51" s="226" t="str">
        <f>ROUND(IF(Performance!N157&gt;Performance!N210, AVERAGE(Outcomes!AH53, Outcomes!AH106, Outcomes!AH159), Outcomes!AH53), 0)&amp; CHAR(10) &amp;"("&amp;IF(Performance!N157&gt;Performance!N210, "3yr avg", Performance!$F$1)&amp;")"</f>
        <v>0
(2025)</v>
      </c>
      <c r="AQ51" s="229">
        <f>Performance!N104</f>
        <v>0</v>
      </c>
      <c r="AR51" s="211">
        <f>Performance!O51</f>
        <v>743050</v>
      </c>
      <c r="AS51" s="212">
        <f>AR51/Performance!$C51</f>
        <v>0.1487622256582086</v>
      </c>
      <c r="AT51" s="226" t="str">
        <f>ROUND(IF(Performance!O157&gt;Performance!O210, AVERAGE(Outcomes!AL53, Outcomes!AL106, Outcomes!AL159), Outcomes!AL53), 0)&amp; CHAR(10) &amp;"("&amp;IF(Performance!O157&gt;Performance!O210, "3yr avg", Performance!$F$1)&amp;")"</f>
        <v>152
(2025)</v>
      </c>
      <c r="AU51" s="229">
        <f>Performance!O104</f>
        <v>212.3</v>
      </c>
      <c r="AV51" s="211">
        <f>Performance!P51</f>
        <v>775575</v>
      </c>
      <c r="AW51" s="212">
        <f>AV51/Performance!$C51</f>
        <v>0.15527388892384783</v>
      </c>
      <c r="AX51" s="226" t="str">
        <f>ROUND(IF(Performance!P157&gt;Performance!P210, AVERAGE(Outcomes!AP53, Outcomes!AP106, Outcomes!AP159), Outcomes!AP53), 0)&amp; CHAR(10) &amp;"("&amp;IF(Performance!P157&gt;Performance!P210, "3yr avg", Performance!$F$1)&amp;")"</f>
        <v>112
(2025)</v>
      </c>
      <c r="AY51" s="229">
        <f>Performance!P104</f>
        <v>172.35</v>
      </c>
      <c r="AZ51" s="211">
        <f>Performance!Q51</f>
        <v>0</v>
      </c>
      <c r="BA51" s="212">
        <f>AZ51/Performance!$C51</f>
        <v>0</v>
      </c>
      <c r="BB51" s="226" t="str">
        <f>ROUND(IF(Performance!Q157&gt;Performance!Q210, AVERAGE(Outcomes!AT53, Outcomes!AT106, Outcomes!AT159), Outcomes!AT53), 0)&amp; CHAR(10) &amp;"("&amp;IF(Performance!Q157&gt;Performance!Q210, "3yr avg", Performance!$F$1)&amp;")"</f>
        <v>0
(2025)</v>
      </c>
      <c r="BC51" s="229">
        <f>Performance!Q104</f>
        <v>0</v>
      </c>
      <c r="BD51" s="211">
        <f>Performance!R51</f>
        <v>0</v>
      </c>
      <c r="BE51" s="212">
        <f>BD51/Performance!$C51</f>
        <v>0</v>
      </c>
      <c r="BF51" s="226" t="str">
        <f>ROUND(IF(Performance!R157&gt;Performance!R210, AVERAGE(Outcomes!AX53, Outcomes!AX106, Outcomes!AX159), Outcomes!AX53), 0)&amp; CHAR(10) &amp;"("&amp;IF(Performance!R157&gt;Performance!R210, "3yr avg", Performance!$F$1)&amp;")"</f>
        <v>0
(2025)</v>
      </c>
      <c r="BG51" s="229">
        <f>Performance!R104</f>
        <v>0</v>
      </c>
      <c r="BH51" s="211">
        <f>Performance!S51</f>
        <v>7057.5499999999993</v>
      </c>
      <c r="BI51" s="212">
        <f>BH51/Performance!$C51</f>
        <v>1.4129558518189758E-3</v>
      </c>
      <c r="BJ51" s="226" t="str">
        <f>ROUND(IF(Performance!S157&gt;Performance!S210, AVERAGE(Outcomes!BB53, Outcomes!BB106, Outcomes!BB159), Outcomes!BB53), 0)&amp; CHAR(10) &amp;"("&amp;IF(Performance!S157&gt;Performance!S210, "3yr avg", Performance!$F$1)&amp;")"</f>
        <v>16
(2025)</v>
      </c>
      <c r="BK51" s="211">
        <f>Performance!T51</f>
        <v>23274.999999999996</v>
      </c>
      <c r="BL51" s="212">
        <f>BK51/Performance!$C51</f>
        <v>4.6597682554266936E-3</v>
      </c>
      <c r="BM51" s="226" t="str">
        <f>ROUND(IF(Performance!T157&gt;Performance!T210, AVERAGE(Outcomes!BC53, Outcomes!BC106, Outcomes!BC159), Outcomes!BC53), 0)&amp; CHAR(10) &amp;"("&amp;IF(Performance!T157&gt;Performance!T210, "3yr avg", Performance!$F$1)&amp;")"</f>
        <v>27
(2025)</v>
      </c>
      <c r="BN51" s="211">
        <f>Performance!U51</f>
        <v>0</v>
      </c>
      <c r="BO51" s="212">
        <f>BN51/Performance!$C51</f>
        <v>0</v>
      </c>
      <c r="BP51" s="226" t="str">
        <f>ROUND(IF(Performance!U157&gt;Performance!U210, AVERAGE(Outcomes!BD53, Outcomes!BD106, Outcomes!BD159), Outcomes!BD53), 0)&amp; CHAR(10) &amp;"("&amp;IF(Performance!U157&gt;Performance!U210, "3yr avg", Performance!$F$1)&amp;")"</f>
        <v>0
(2025)</v>
      </c>
    </row>
    <row r="52" spans="1:68" ht="34.9" customHeight="1">
      <c r="A52" s="204" t="s">
        <v>140</v>
      </c>
      <c r="B52" s="205"/>
      <c r="C52" s="206">
        <f>Performance!D52</f>
        <v>659750</v>
      </c>
      <c r="D52" s="207">
        <f>C52/Performance!$C52</f>
        <v>0.1231355537907215</v>
      </c>
      <c r="E52" s="219" t="str">
        <f>ROUND(IF(Performance!D158&gt;Performance!D211, AVERAGE(Outcomes!C54,Outcomes!C107,Outcomes!C160), Outcomes!C54), 0)&amp; CHAR(10) &amp;"("&amp;IF(Performance!D158&gt;Performance!D211, "3yr avg", Performance!$F$1)&amp;")"</f>
        <v>189
(3yr avg)</v>
      </c>
      <c r="F52" s="206">
        <f>Performance!E52</f>
        <v>939808.33333333326</v>
      </c>
      <c r="G52" s="207">
        <f>F52/Performance!$C52</f>
        <v>0.17540556207978017</v>
      </c>
      <c r="H52" s="227" t="str">
        <f>ROUND(IF(Performance!E158&gt;Performance!E211, AVERAGE(Outcomes!D54, Outcomes!D107, Outcomes!D160), Outcomes!D54), 0)&amp; CHAR(10) &amp;"("&amp;IF(Performance!E158&gt;Performance!E211, "3yr avg", Performance!$F$1)&amp;")"</f>
        <v>200
(3yr avg)</v>
      </c>
      <c r="I52" s="223">
        <f>Performance!E105</f>
        <v>268.51666666666665</v>
      </c>
      <c r="J52" s="206">
        <f>Performance!F52</f>
        <v>2625</v>
      </c>
      <c r="K52" s="207">
        <f>J52/Performance!$C52</f>
        <v>4.8992925911427654E-4</v>
      </c>
      <c r="L52" s="227" t="str">
        <f>ROUND(IF(Performance!F158&gt;Performance!F211, AVERAGE(Outcomes!H54, Outcomes!H107, Outcomes!H160), Outcomes!H54), 0)&amp; CHAR(10) &amp;"("&amp;IF(Performance!F158&gt;Performance!F211, "3yr avg", Performance!$F$1)&amp;")"</f>
        <v>1
(3yr avg)</v>
      </c>
      <c r="M52" s="223">
        <f>Performance!F105</f>
        <v>0.75</v>
      </c>
      <c r="N52" s="208">
        <f>Performance!I52</f>
        <v>41033.333333333328</v>
      </c>
      <c r="O52" s="207">
        <f>N52/Performance!$C52</f>
        <v>7.6584497519958643E-3</v>
      </c>
      <c r="P52" s="227" t="str">
        <f>ROUND(IF(Performance!I158&gt;Performance!I211, AVERAGE(Outcomes!N54, Outcomes!N107, Outcomes!N160), Outcomes!N54), 0)&amp; CHAR(10) &amp;"("&amp;IF(Performance!I158&gt;Performance!I211, "3yr avg", Performance!$F$1)&amp;")"</f>
        <v>39
(3yr avg)</v>
      </c>
      <c r="Q52" s="216">
        <f>Performance!I105</f>
        <v>41.033333333333331</v>
      </c>
      <c r="R52" s="208">
        <f>Performance!J52</f>
        <v>144578.125</v>
      </c>
      <c r="S52" s="207">
        <f>R52/Performance!$C52</f>
        <v>2.6984020443954763E-2</v>
      </c>
      <c r="T52" s="224" t="str">
        <f>ROUND(IF(Performance!J158&gt;Performance!J211, AVERAGE(Outcomes!R54, Outcomes!R107, Outcomes!R160), Outcomes!R54), 0)&amp; CHAR(10) &amp;"("&amp;IF(Performance!J158&gt;Performance!J211, "3yr avg", Performance!$F$1)&amp;")"</f>
        <v>75
(2025)</v>
      </c>
      <c r="U52" s="216">
        <f>Performance!J105</f>
        <v>115.66249999999999</v>
      </c>
      <c r="V52" s="208">
        <f>Performance!G52</f>
        <v>42900.000000000007</v>
      </c>
      <c r="W52" s="207">
        <f>V52/Performance!$C52</f>
        <v>8.0068438918104636E-3</v>
      </c>
      <c r="X52" s="216" t="str">
        <f>ROUND(Performance!G105, 0)&amp; CHAR(10) &amp;"("&amp;IF(Performance!G158&gt;Performance!G211, "3yr avg", Performance!$F$1)&amp;")"</f>
        <v>43
(2025)</v>
      </c>
      <c r="Y52" s="208">
        <f>Performance!H52</f>
        <v>423937.5</v>
      </c>
      <c r="Z52" s="207">
        <f>Y52/Performance!$C52</f>
        <v>7.9123575346955646E-2</v>
      </c>
      <c r="AA52" s="216" t="str">
        <f>ROUND(Performance!H105, 0)&amp; CHAR(10) &amp;"("&amp;IF(Performance!H158&gt;Performance!H211, "3yr avg", Performance!$F$1)&amp;")"</f>
        <v>339
(2025)</v>
      </c>
      <c r="AB52" s="206">
        <f>Performance!K52</f>
        <v>312550</v>
      </c>
      <c r="AC52" s="207">
        <f>AB52/Performance!$C52</f>
        <v>5.8334243785206519E-2</v>
      </c>
      <c r="AD52" s="227" t="str">
        <f>ROUND(IF(Performance!K158&gt;Performance!K211, AVERAGE(Outcomes!V54, Outcomes!V107, Outcomes!V160), Outcomes!V54), 0)&amp; CHAR(10) &amp;"("&amp;IF(Performance!K158&gt;Performance!K211, "3yr avg", Performance!$F$1)&amp;")"</f>
        <v>133
(3yr avg)</v>
      </c>
      <c r="AE52" s="223">
        <f>Performance!K105</f>
        <v>178.6</v>
      </c>
      <c r="AF52" s="206">
        <f>Performance!L52</f>
        <v>802404.16666666663</v>
      </c>
      <c r="AG52" s="207">
        <f>AF52/Performance!$C52</f>
        <v>0.14976048719436511</v>
      </c>
      <c r="AH52" s="227" t="str">
        <f>ROUND(IF(Performance!L158&gt;Performance!L211, AVERAGE(Outcomes!Z54, Outcomes!Z107, Outcomes!Z160), Outcomes!Z54), 0)&amp; CHAR(10) &amp;"("&amp;IF(Performance!L158&gt;Performance!L211, "3yr avg", Performance!$F$1)&amp;")"</f>
        <v>157
(3yr avg)</v>
      </c>
      <c r="AI52" s="223">
        <f>Performance!L105</f>
        <v>229.25833333333333</v>
      </c>
      <c r="AJ52" s="206">
        <f>Performance!M52</f>
        <v>0</v>
      </c>
      <c r="AK52" s="207">
        <f>AJ52/Performance!$C52</f>
        <v>0</v>
      </c>
      <c r="AL52" s="227" t="str">
        <f>ROUND(IF(Performance!M158&gt;Performance!M211, AVERAGE(Outcomes!AD54, Outcomes!AD107, Outcomes!AD160), Outcomes!AD54), 0)&amp; CHAR(10) &amp;"("&amp;IF(Performance!M158&gt;Performance!M211, "3yr avg", Performance!$F$1)&amp;")"</f>
        <v>0
(2025)</v>
      </c>
      <c r="AM52" s="223">
        <f>Performance!M105</f>
        <v>0</v>
      </c>
      <c r="AN52" s="206">
        <f>Performance!N52</f>
        <v>0</v>
      </c>
      <c r="AO52" s="207">
        <f>AN52/Performance!$C52</f>
        <v>0</v>
      </c>
      <c r="AP52" s="227" t="str">
        <f>ROUND(IF(Performance!N158&gt;Performance!N211, AVERAGE(Outcomes!AH54, Outcomes!AH107, Outcomes!AH160), Outcomes!AH54), 0)&amp; CHAR(10) &amp;"("&amp;IF(Performance!N158&gt;Performance!N211, "3yr avg", Performance!$F$1)&amp;")"</f>
        <v>0
(2025)</v>
      </c>
      <c r="AQ52" s="223">
        <f>Performance!N105</f>
        <v>0</v>
      </c>
      <c r="AR52" s="206">
        <f>Performance!O52</f>
        <v>1024625</v>
      </c>
      <c r="AS52" s="207">
        <f>AR52/Performance!$C52</f>
        <v>0.19123572080760592</v>
      </c>
      <c r="AT52" s="227" t="str">
        <f>ROUND(IF(Performance!O158&gt;Performance!O211, AVERAGE(Outcomes!AL54, Outcomes!AL107, Outcomes!AL160), Outcomes!AL54), 0)&amp; CHAR(10) &amp;"("&amp;IF(Performance!O158&gt;Performance!O211, "3yr avg", Performance!$F$1)&amp;")"</f>
        <v>214
(2025)</v>
      </c>
      <c r="AU52" s="223">
        <f>Performance!O105</f>
        <v>292.75</v>
      </c>
      <c r="AV52" s="206">
        <f>Performance!P52</f>
        <v>910631.24999999988</v>
      </c>
      <c r="AW52" s="207">
        <f>AV52/Performance!$C52</f>
        <v>0.16995995948145046</v>
      </c>
      <c r="AX52" s="227" t="str">
        <f>ROUND(IF(Performance!P158&gt;Performance!P211, AVERAGE(Outcomes!AP54, Outcomes!AP107, Outcomes!AP160), Outcomes!AP54), 0)&amp; CHAR(10) &amp;"("&amp;IF(Performance!P158&gt;Performance!P211, "3yr avg", Performance!$F$1)&amp;")"</f>
        <v>140
(2025)</v>
      </c>
      <c r="AY52" s="223">
        <f>Performance!P105</f>
        <v>202.36249999999998</v>
      </c>
      <c r="AZ52" s="206">
        <f>Performance!Q52</f>
        <v>0</v>
      </c>
      <c r="BA52" s="207">
        <f>AZ52/Performance!$C52</f>
        <v>0</v>
      </c>
      <c r="BB52" s="227" t="str">
        <f>ROUND(IF(Performance!Q158&gt;Performance!Q211, AVERAGE(Outcomes!AT54, Outcomes!AT107, Outcomes!AT160), Outcomes!AT54), 0)&amp; CHAR(10) &amp;"("&amp;IF(Performance!Q158&gt;Performance!Q211, "3yr avg", Performance!$F$1)&amp;")"</f>
        <v>0
(2025)</v>
      </c>
      <c r="BC52" s="223">
        <f>Performance!Q105</f>
        <v>0</v>
      </c>
      <c r="BD52" s="206">
        <f>Performance!R52</f>
        <v>0</v>
      </c>
      <c r="BE52" s="207">
        <f>BD52/Performance!$C52</f>
        <v>0</v>
      </c>
      <c r="BF52" s="227" t="str">
        <f>ROUND(IF(Performance!R158&gt;Performance!R211, AVERAGE(Outcomes!AX54, Outcomes!AX107, Outcomes!AX160), Outcomes!AX54), 0)&amp; CHAR(10) &amp;"("&amp;IF(Performance!R158&gt;Performance!R211, "3yr avg", Performance!$F$1)&amp;")"</f>
        <v>0
(2025)</v>
      </c>
      <c r="BG52" s="223">
        <f>Performance!R105</f>
        <v>0</v>
      </c>
      <c r="BH52" s="206">
        <f>Performance!S52</f>
        <v>8448.6666666666661</v>
      </c>
      <c r="BI52" s="207">
        <f>BH52/Performance!$C52</f>
        <v>1.5768567620965653E-3</v>
      </c>
      <c r="BJ52" s="227" t="str">
        <f>ROUND(IF(Performance!S158&gt;Performance!S211, AVERAGE(Outcomes!BB54, Outcomes!BB107, Outcomes!BB160), Outcomes!BB54), 0)&amp; CHAR(10) &amp;"("&amp;IF(Performance!S158&gt;Performance!S211, "3yr avg", Performance!$F$1)&amp;")"</f>
        <v>19
(3yr avg)</v>
      </c>
      <c r="BK52" s="206">
        <f>Performance!T52</f>
        <v>44625</v>
      </c>
      <c r="BL52" s="207">
        <f>BK52/Performance!$C52</f>
        <v>8.3287974049426998E-3</v>
      </c>
      <c r="BM52" s="227" t="str">
        <f>ROUND(IF(Performance!T158&gt;Performance!T211, AVERAGE(Outcomes!BC54, Outcomes!BC107, Outcomes!BC160), Outcomes!BC54), 0)&amp; CHAR(10) &amp;"("&amp;IF(Performance!T158&gt;Performance!T211, "3yr avg", Performance!$F$1)&amp;")"</f>
        <v>51
(2025)</v>
      </c>
      <c r="BN52" s="206">
        <f>Performance!U52</f>
        <v>0</v>
      </c>
      <c r="BO52" s="207">
        <f>BN52/Performance!$C52</f>
        <v>0</v>
      </c>
      <c r="BP52" s="227" t="str">
        <f>ROUND(IF(Performance!U158&gt;Performance!U211, AVERAGE(Outcomes!BD54, Outcomes!BD107, Outcomes!BD160), Outcomes!BD54), 0)&amp; CHAR(10) &amp;"("&amp;IF(Performance!U158&gt;Performance!U211, "3yr avg", Performance!$F$1)&amp;")"</f>
        <v>0
(2025)</v>
      </c>
    </row>
    <row r="53" spans="1:68" ht="34.9" customHeight="1">
      <c r="A53" s="210" t="s">
        <v>142</v>
      </c>
      <c r="B53" s="205"/>
      <c r="C53" s="211">
        <f>Performance!D53</f>
        <v>1915199.9999999998</v>
      </c>
      <c r="D53" s="212">
        <f>C53/Performance!$C53</f>
        <v>0.18021782799578234</v>
      </c>
      <c r="E53" s="225" t="str">
        <f>ROUND(IF(Performance!D159&gt;Performance!D212, AVERAGE(Outcomes!C55,Outcomes!C108,Outcomes!C161), Outcomes!C55), 0)&amp; CHAR(10) &amp;"("&amp;IF(Performance!D159&gt;Performance!D212, "3yr avg", Performance!$F$1)&amp;")"</f>
        <v>547
(2025)</v>
      </c>
      <c r="F53" s="211">
        <f>Performance!E53</f>
        <v>1921193.75</v>
      </c>
      <c r="G53" s="212">
        <f>F53/Performance!$C53</f>
        <v>0.18078183207188392</v>
      </c>
      <c r="H53" s="226" t="str">
        <f>ROUND(IF(Performance!E159&gt;Performance!E212, AVERAGE(Outcomes!D55, Outcomes!D108, Outcomes!D161), Outcomes!D55), 0)&amp; CHAR(10) &amp;"("&amp;IF(Performance!E159&gt;Performance!E212, "3yr avg", Performance!$F$1)&amp;")"</f>
        <v>418
(3yr avg)</v>
      </c>
      <c r="I53" s="229">
        <f>Performance!E106</f>
        <v>548.91250000000002</v>
      </c>
      <c r="J53" s="211">
        <f>Performance!F53</f>
        <v>0</v>
      </c>
      <c r="K53" s="212">
        <f>J53/Performance!$C53</f>
        <v>0</v>
      </c>
      <c r="L53" s="226" t="str">
        <f>ROUND(IF(Performance!F159&gt;Performance!F212, AVERAGE(Outcomes!H55, Outcomes!H108, Outcomes!H161), Outcomes!H55), 0)&amp; CHAR(10) &amp;"("&amp;IF(Performance!F159&gt;Performance!F212, "3yr avg", Performance!$F$1)&amp;")"</f>
        <v>0
(2025)</v>
      </c>
      <c r="M53" s="229">
        <f>Performance!F106</f>
        <v>0</v>
      </c>
      <c r="N53" s="213">
        <f>Performance!I53</f>
        <v>44887.5</v>
      </c>
      <c r="O53" s="212">
        <f>N53/Performance!$C53</f>
        <v>4.2238553436511487E-3</v>
      </c>
      <c r="P53" s="226" t="str">
        <f>ROUND(IF(Performance!I159&gt;Performance!I212, AVERAGE(Outcomes!N55, Outcomes!N108, Outcomes!N161), Outcomes!N55), 0)&amp; CHAR(10) &amp;"("&amp;IF(Performance!I159&gt;Performance!I212, "3yr avg", Performance!$F$1)&amp;")"</f>
        <v>30
(2025)</v>
      </c>
      <c r="Q53" s="228">
        <f>Performance!I106</f>
        <v>44.887500000000003</v>
      </c>
      <c r="R53" s="213">
        <f>Performance!J53</f>
        <v>41510.416666666672</v>
      </c>
      <c r="S53" s="212">
        <f>R53/Performance!$C53</f>
        <v>3.9060761961500581E-3</v>
      </c>
      <c r="T53" s="226" t="str">
        <f>ROUND(IF(Performance!J159&gt;Performance!J212, AVERAGE(Outcomes!R55, Outcomes!R108, Outcomes!R161), Outcomes!R55), 0)&amp; CHAR(10) &amp;"("&amp;IF(Performance!J159&gt;Performance!J212, "3yr avg", Performance!$F$1)&amp;")"</f>
        <v>30
(3yr avg)</v>
      </c>
      <c r="U53" s="228">
        <f>Performance!J106</f>
        <v>33.208333333333336</v>
      </c>
      <c r="V53" s="213">
        <f>Performance!G53</f>
        <v>55199.999999999993</v>
      </c>
      <c r="W53" s="212">
        <f>V53/Performance!$C53</f>
        <v>5.1942481753170346E-3</v>
      </c>
      <c r="X53" s="228" t="str">
        <f>ROUND(Performance!G106, 0)&amp; CHAR(10) &amp;"("&amp;IF(Performance!G159&gt;Performance!G212, "3yr avg", Performance!$F$1)&amp;")"</f>
        <v>55
(3yr avg)</v>
      </c>
      <c r="Y53" s="213">
        <f>Performance!H53</f>
        <v>225625</v>
      </c>
      <c r="Z53" s="212">
        <f>Y53/Performance!$C53</f>
        <v>2.1231018923114242E-2</v>
      </c>
      <c r="AA53" s="228" t="str">
        <f>ROUND(Performance!H106, 0)&amp; CHAR(10) &amp;"("&amp;IF(Performance!H159&gt;Performance!H212, "3yr avg", Performance!$F$1)&amp;")"</f>
        <v>181
(2025)</v>
      </c>
      <c r="AB53" s="211">
        <f>Performance!K53</f>
        <v>207178.12499999997</v>
      </c>
      <c r="AC53" s="212">
        <f>AB53/Performance!$C53</f>
        <v>1.9495191988167654E-2</v>
      </c>
      <c r="AD53" s="226" t="str">
        <f>ROUND(IF(Performance!K159&gt;Performance!K212, AVERAGE(Outcomes!V55, Outcomes!V108, Outcomes!V161), Outcomes!V55), 0)&amp; CHAR(10) &amp;"("&amp;IF(Performance!K159&gt;Performance!K212, "3yr avg", Performance!$F$1)&amp;")"</f>
        <v>89
(2025)</v>
      </c>
      <c r="AE53" s="229">
        <f>Performance!K106</f>
        <v>118.38749999999999</v>
      </c>
      <c r="AF53" s="211">
        <f>Performance!L53</f>
        <v>955587.50000000012</v>
      </c>
      <c r="AG53" s="212">
        <f>AF53/Performance!$C53</f>
        <v>8.991954036649942E-2</v>
      </c>
      <c r="AH53" s="226" t="str">
        <f>ROUND(IF(Performance!L159&gt;Performance!L212, AVERAGE(Outcomes!Z55, Outcomes!Z108, Outcomes!Z161), Outcomes!Z55), 0)&amp; CHAR(10) &amp;"("&amp;IF(Performance!L159&gt;Performance!L212, "3yr avg", Performance!$F$1)&amp;")"</f>
        <v>186
(2025)</v>
      </c>
      <c r="AI53" s="229">
        <f>Performance!L106</f>
        <v>273.02500000000003</v>
      </c>
      <c r="AJ53" s="211">
        <f>Performance!M53</f>
        <v>0</v>
      </c>
      <c r="AK53" s="212">
        <f>AJ53/Performance!$C53</f>
        <v>0</v>
      </c>
      <c r="AL53" s="226" t="str">
        <f>ROUND(IF(Performance!M159&gt;Performance!M212, AVERAGE(Outcomes!AD55, Outcomes!AD108, Outcomes!AD161), Outcomes!AD55), 0)&amp; CHAR(10) &amp;"("&amp;IF(Performance!M159&gt;Performance!M212, "3yr avg", Performance!$F$1)&amp;")"</f>
        <v>0
(2025)</v>
      </c>
      <c r="AM53" s="229">
        <f>Performance!M106</f>
        <v>0</v>
      </c>
      <c r="AN53" s="211">
        <f>Performance!N53</f>
        <v>0</v>
      </c>
      <c r="AO53" s="212">
        <f>AN53/Performance!$C53</f>
        <v>0</v>
      </c>
      <c r="AP53" s="226" t="str">
        <f>ROUND(IF(Performance!N159&gt;Performance!N212, AVERAGE(Outcomes!AH55, Outcomes!AH108, Outcomes!AH161), Outcomes!AH55), 0)&amp; CHAR(10) &amp;"("&amp;IF(Performance!N159&gt;Performance!N212, "3yr avg", Performance!$F$1)&amp;")"</f>
        <v>0
(2025)</v>
      </c>
      <c r="AQ53" s="229">
        <f>Performance!N106</f>
        <v>0</v>
      </c>
      <c r="AR53" s="211">
        <f>Performance!O53</f>
        <v>2406950</v>
      </c>
      <c r="AS53" s="212">
        <f>AR53/Performance!$C53</f>
        <v>0.22649086314455322</v>
      </c>
      <c r="AT53" s="226" t="str">
        <f>ROUND(IF(Performance!O159&gt;Performance!O212, AVERAGE(Outcomes!AL55, Outcomes!AL108, Outcomes!AL161), Outcomes!AL55), 0)&amp; CHAR(10) &amp;"("&amp;IF(Performance!O159&gt;Performance!O212, "3yr avg", Performance!$F$1)&amp;")"</f>
        <v>504
(2025)</v>
      </c>
      <c r="AU53" s="229">
        <f>Performance!O106</f>
        <v>687.7</v>
      </c>
      <c r="AV53" s="211">
        <f>Performance!P53</f>
        <v>2345906.25</v>
      </c>
      <c r="AW53" s="212">
        <f>AV53/Performance!$C53</f>
        <v>0.22074672569795886</v>
      </c>
      <c r="AX53" s="226" t="str">
        <f>ROUND(IF(Performance!P159&gt;Performance!P212, AVERAGE(Outcomes!AP55, Outcomes!AP108, Outcomes!AP161), Outcomes!AP55), 0)&amp; CHAR(10) &amp;"("&amp;IF(Performance!P159&gt;Performance!P212, "3yr avg", Performance!$F$1)&amp;")"</f>
        <v>349
(2025)</v>
      </c>
      <c r="AY53" s="229">
        <f>Performance!P106</f>
        <v>521.3125</v>
      </c>
      <c r="AZ53" s="211">
        <f>Performance!Q53</f>
        <v>35000</v>
      </c>
      <c r="BA53" s="212">
        <f>AZ53/Performance!$C53</f>
        <v>3.2934544589872505E-3</v>
      </c>
      <c r="BB53" s="226" t="str">
        <f>ROUND(IF(Performance!Q159&gt;Performance!Q212, AVERAGE(Outcomes!AT55, Outcomes!AT108, Outcomes!AT161), Outcomes!AT55), 0)&amp; CHAR(10) &amp;"("&amp;IF(Performance!Q159&gt;Performance!Q212, "3yr avg", Performance!$F$1)&amp;")"</f>
        <v>6
(3yr avg)</v>
      </c>
      <c r="BC53" s="229">
        <f>Performance!Q106</f>
        <v>10</v>
      </c>
      <c r="BD53" s="211">
        <f>Performance!R53</f>
        <v>425700.00000000006</v>
      </c>
      <c r="BE53" s="212">
        <f>BD53/Performance!$C53</f>
        <v>4.0057816091167792E-2</v>
      </c>
      <c r="BF53" s="226" t="str">
        <f>ROUND(IF(Performance!R159&gt;Performance!R212, AVERAGE(Outcomes!AX55, Outcomes!AX108, Outcomes!AX161), Outcomes!AX55), 0)&amp; CHAR(10) &amp;"("&amp;IF(Performance!R159&gt;Performance!R212, "3yr avg", Performance!$F$1)&amp;")"</f>
        <v>61
(2025)</v>
      </c>
      <c r="BG53" s="229">
        <f>Performance!R106</f>
        <v>94.600000000000009</v>
      </c>
      <c r="BH53" s="211">
        <f>Performance!S53</f>
        <v>4617.6333333333341</v>
      </c>
      <c r="BI53" s="212">
        <f>BH53/Performance!$C53</f>
        <v>4.3451328833242372E-4</v>
      </c>
      <c r="BJ53" s="226" t="str">
        <f>ROUND(IF(Performance!S159&gt;Performance!S212, AVERAGE(Outcomes!BB55, Outcomes!BB108, Outcomes!BB161), Outcomes!BB55), 0)&amp; CHAR(10) &amp;"("&amp;IF(Performance!S159&gt;Performance!S212, "3yr avg", Performance!$F$1)&amp;")"</f>
        <v>11
(3yr avg)</v>
      </c>
      <c r="BK53" s="211">
        <f>Performance!T53</f>
        <v>42583.333333333328</v>
      </c>
      <c r="BL53" s="212">
        <f>BK53/Performance!$C53</f>
        <v>4.0070362584344876E-3</v>
      </c>
      <c r="BM53" s="226" t="str">
        <f>ROUND(IF(Performance!T159&gt;Performance!T212, AVERAGE(Outcomes!BC55, Outcomes!BC108, Outcomes!BC161), Outcomes!BC55), 0)&amp; CHAR(10) &amp;"("&amp;IF(Performance!T159&gt;Performance!T212, "3yr avg", Performance!$F$1)&amp;")"</f>
        <v>49
(3yr avg)</v>
      </c>
      <c r="BN53" s="211">
        <f>Performance!U53</f>
        <v>0</v>
      </c>
      <c r="BO53" s="212">
        <f>BN53/Performance!$C53</f>
        <v>0</v>
      </c>
      <c r="BP53" s="226" t="str">
        <f>ROUND(IF(Performance!U159&gt;Performance!U212, AVERAGE(Outcomes!BD55, Outcomes!BD108, Outcomes!BD161), Outcomes!BD55), 0)&amp; CHAR(10) &amp;"("&amp;IF(Performance!U159&gt;Performance!U212, "3yr avg", Performance!$F$1)&amp;")"</f>
        <v>0
(2025)</v>
      </c>
    </row>
    <row r="54" spans="1:68" ht="34.9" customHeight="1">
      <c r="A54" s="204" t="s">
        <v>144</v>
      </c>
      <c r="B54" s="205"/>
      <c r="C54" s="206">
        <f>Performance!D54</f>
        <v>630000</v>
      </c>
      <c r="D54" s="207">
        <f>C54/Performance!$C54</f>
        <v>0.20523241563912051</v>
      </c>
      <c r="E54" s="219" t="str">
        <f>ROUND(IF(Performance!D160&gt;Performance!D213, AVERAGE(Outcomes!C56,Outcomes!C109,Outcomes!C162), Outcomes!C56), 0)&amp; CHAR(10) &amp;"("&amp;IF(Performance!D160&gt;Performance!D213, "3yr avg", Performance!$F$1)&amp;")"</f>
        <v>180
(2025)</v>
      </c>
      <c r="F54" s="206">
        <f>Performance!E54</f>
        <v>515199.99999999994</v>
      </c>
      <c r="G54" s="207">
        <f>F54/Performance!$C54</f>
        <v>0.16783450878932521</v>
      </c>
      <c r="H54" s="227" t="str">
        <f>ROUND(IF(Performance!E160&gt;Performance!E213, AVERAGE(Outcomes!D56, Outcomes!D109, Outcomes!D162), Outcomes!D56), 0)&amp; CHAR(10) &amp;"("&amp;IF(Performance!E160&gt;Performance!E213, "3yr avg", Performance!$F$1)&amp;")"</f>
        <v>126
(2025)</v>
      </c>
      <c r="I54" s="223">
        <f>Performance!E107</f>
        <v>147.19999999999999</v>
      </c>
      <c r="J54" s="206">
        <f>Performance!F54</f>
        <v>0</v>
      </c>
      <c r="K54" s="207">
        <f>J54/Performance!$C54</f>
        <v>0</v>
      </c>
      <c r="L54" s="227" t="str">
        <f>ROUND(IF(Performance!F160&gt;Performance!F213, AVERAGE(Outcomes!H56, Outcomes!H109, Outcomes!H162), Outcomes!H56), 0)&amp; CHAR(10) &amp;"("&amp;IF(Performance!F160&gt;Performance!F213, "3yr avg", Performance!$F$1)&amp;")"</f>
        <v>0
(2025)</v>
      </c>
      <c r="M54" s="223">
        <f>Performance!F107</f>
        <v>0</v>
      </c>
      <c r="N54" s="208">
        <f>Performance!I54</f>
        <v>92666.666666666672</v>
      </c>
      <c r="O54" s="207">
        <f>N54/Performance!$C54</f>
        <v>3.0187625157500265E-2</v>
      </c>
      <c r="P54" s="227" t="str">
        <f>ROUND(IF(Performance!I160&gt;Performance!I213, AVERAGE(Outcomes!N56, Outcomes!N109, Outcomes!N162), Outcomes!N56), 0)&amp; CHAR(10) &amp;"("&amp;IF(Performance!I160&gt;Performance!I213, "3yr avg", Performance!$F$1)&amp;")"</f>
        <v>82
(3yr avg)</v>
      </c>
      <c r="Q54" s="216">
        <f>Performance!I107</f>
        <v>92.666666666666671</v>
      </c>
      <c r="R54" s="208">
        <f>Performance!J54</f>
        <v>412156.24999999994</v>
      </c>
      <c r="S54" s="207">
        <f>R54/Performance!$C54</f>
        <v>0.13426638540993849</v>
      </c>
      <c r="T54" s="224" t="str">
        <f>ROUND(IF(Performance!J160&gt;Performance!J213, AVERAGE(Outcomes!R56, Outcomes!R109, Outcomes!R162), Outcomes!R56), 0)&amp; CHAR(10) &amp;"("&amp;IF(Performance!J160&gt;Performance!J213, "3yr avg", Performance!$F$1)&amp;")"</f>
        <v>246
(2025)</v>
      </c>
      <c r="U54" s="216">
        <f>Performance!J107</f>
        <v>329.72499999999997</v>
      </c>
      <c r="V54" s="208">
        <f>Performance!G54</f>
        <v>0</v>
      </c>
      <c r="W54" s="207">
        <f>V54/Performance!$C54</f>
        <v>0</v>
      </c>
      <c r="X54" s="216" t="str">
        <f>ROUND(Performance!G107, 0)&amp; CHAR(10) &amp;"("&amp;IF(Performance!G160&gt;Performance!G213, "3yr avg", Performance!$F$1)&amp;")"</f>
        <v>0
(2025)</v>
      </c>
      <c r="Y54" s="208">
        <f>Performance!H54</f>
        <v>16250</v>
      </c>
      <c r="Z54" s="207">
        <f>Y54/Performance!$C54</f>
        <v>5.2936932605328699E-3</v>
      </c>
      <c r="AA54" s="216" t="str">
        <f>ROUND(Performance!H107, 0)&amp; CHAR(10) &amp;"("&amp;IF(Performance!H160&gt;Performance!H213, "3yr avg", Performance!$F$1)&amp;")"</f>
        <v>13
(2025)</v>
      </c>
      <c r="AB54" s="206">
        <f>Performance!K54</f>
        <v>181781.25</v>
      </c>
      <c r="AC54" s="207">
        <f>AB54/Performance!$C54</f>
        <v>5.9218103262537895E-2</v>
      </c>
      <c r="AD54" s="227" t="str">
        <f>ROUND(IF(Performance!K160&gt;Performance!K213, AVERAGE(Outcomes!V56, Outcomes!V109, Outcomes!V162), Outcomes!V56), 0)&amp; CHAR(10) &amp;"("&amp;IF(Performance!K160&gt;Performance!K213, "3yr avg", Performance!$F$1)&amp;")"</f>
        <v>72
(3yr avg)</v>
      </c>
      <c r="AE54" s="223">
        <f>Performance!K107</f>
        <v>103.875</v>
      </c>
      <c r="AF54" s="206">
        <f>Performance!L54</f>
        <v>294568.75000000006</v>
      </c>
      <c r="AG54" s="207">
        <f>AF54/Performance!$C54</f>
        <v>9.5960406562374909E-2</v>
      </c>
      <c r="AH54" s="227" t="str">
        <f>ROUND(IF(Performance!L160&gt;Performance!L213, AVERAGE(Outcomes!Z56, Outcomes!Z109, Outcomes!Z162), Outcomes!Z56), 0)&amp; CHAR(10) &amp;"("&amp;IF(Performance!L160&gt;Performance!L213, "3yr avg", Performance!$F$1)&amp;")"</f>
        <v>66
(3yr avg)</v>
      </c>
      <c r="AI54" s="223">
        <f>Performance!L107</f>
        <v>84.162500000000009</v>
      </c>
      <c r="AJ54" s="206">
        <f>Performance!M54</f>
        <v>0</v>
      </c>
      <c r="AK54" s="207">
        <f>AJ54/Performance!$C54</f>
        <v>0</v>
      </c>
      <c r="AL54" s="227" t="str">
        <f>ROUND(IF(Performance!M160&gt;Performance!M213, AVERAGE(Outcomes!AD56, Outcomes!AD109, Outcomes!AD162), Outcomes!AD56), 0)&amp; CHAR(10) &amp;"("&amp;IF(Performance!M160&gt;Performance!M213, "3yr avg", Performance!$F$1)&amp;")"</f>
        <v>0
(2025)</v>
      </c>
      <c r="AM54" s="223">
        <f>Performance!M107</f>
        <v>0</v>
      </c>
      <c r="AN54" s="206">
        <f>Performance!N54</f>
        <v>0</v>
      </c>
      <c r="AO54" s="207">
        <f>AN54/Performance!$C54</f>
        <v>0</v>
      </c>
      <c r="AP54" s="227" t="str">
        <f>ROUND(IF(Performance!N160&gt;Performance!N213, AVERAGE(Outcomes!AH56, Outcomes!AH109, Outcomes!AH162), Outcomes!AH56), 0)&amp; CHAR(10) &amp;"("&amp;IF(Performance!N160&gt;Performance!N213, "3yr avg", Performance!$F$1)&amp;")"</f>
        <v>0
(2025)</v>
      </c>
      <c r="AQ54" s="223">
        <f>Performance!N107</f>
        <v>0</v>
      </c>
      <c r="AR54" s="206">
        <f>Performance!O54</f>
        <v>739200.00000000012</v>
      </c>
      <c r="AS54" s="207">
        <f>AR54/Performance!$C54</f>
        <v>0.24080603434990144</v>
      </c>
      <c r="AT54" s="227" t="str">
        <f>ROUND(IF(Performance!O160&gt;Performance!O213, AVERAGE(Outcomes!AL56, Outcomes!AL109, Outcomes!AL162), Outcomes!AL56), 0)&amp; CHAR(10) &amp;"("&amp;IF(Performance!O160&gt;Performance!O213, "3yr avg", Performance!$F$1)&amp;")"</f>
        <v>171
(2025)</v>
      </c>
      <c r="AU54" s="223">
        <f>Performance!O107</f>
        <v>211.20000000000002</v>
      </c>
      <c r="AV54" s="206">
        <f>Performance!P54</f>
        <v>182643.75</v>
      </c>
      <c r="AW54" s="207">
        <f>AV54/Performance!$C54</f>
        <v>5.9499076212520027E-2</v>
      </c>
      <c r="AX54" s="227" t="str">
        <f>ROUND(IF(Performance!P160&gt;Performance!P213, AVERAGE(Outcomes!AP56, Outcomes!AP109, Outcomes!AP162), Outcomes!AP56), 0)&amp; CHAR(10) &amp;"("&amp;IF(Performance!P160&gt;Performance!P213, "3yr avg", Performance!$F$1)&amp;")"</f>
        <v>30
(2025)</v>
      </c>
      <c r="AY54" s="223">
        <f>Performance!P107</f>
        <v>40.587499999999999</v>
      </c>
      <c r="AZ54" s="206">
        <f>Performance!Q54</f>
        <v>0</v>
      </c>
      <c r="BA54" s="207">
        <f>AZ54/Performance!$C54</f>
        <v>0</v>
      </c>
      <c r="BB54" s="227" t="str">
        <f>ROUND(IF(Performance!Q160&gt;Performance!Q213, AVERAGE(Outcomes!AT56, Outcomes!AT109, Outcomes!AT162), Outcomes!AT56), 0)&amp; CHAR(10) &amp;"("&amp;IF(Performance!Q160&gt;Performance!Q213, "3yr avg", Performance!$F$1)&amp;")"</f>
        <v>0
(2025)</v>
      </c>
      <c r="BC54" s="223">
        <f>Performance!Q107</f>
        <v>0</v>
      </c>
      <c r="BD54" s="206">
        <f>Performance!R54</f>
        <v>0</v>
      </c>
      <c r="BE54" s="207">
        <f>BD54/Performance!$C54</f>
        <v>0</v>
      </c>
      <c r="BF54" s="227" t="str">
        <f>ROUND(IF(Performance!R160&gt;Performance!R213, AVERAGE(Outcomes!AX56, Outcomes!AX109, Outcomes!AX162), Outcomes!AX56), 0)&amp; CHAR(10) &amp;"("&amp;IF(Performance!R160&gt;Performance!R213, "3yr avg", Performance!$F$1)&amp;")"</f>
        <v>0
(2025)</v>
      </c>
      <c r="BG54" s="223">
        <f>Performance!R107</f>
        <v>0</v>
      </c>
      <c r="BH54" s="206">
        <f>Performance!S54</f>
        <v>3736.3499999999995</v>
      </c>
      <c r="BI54" s="207">
        <f>BH54/Performance!$C54</f>
        <v>1.2171748193225839E-3</v>
      </c>
      <c r="BJ54" s="227" t="str">
        <f>ROUND(IF(Performance!S160&gt;Performance!S213, AVERAGE(Outcomes!BB56, Outcomes!BB109, Outcomes!BB162), Outcomes!BB56), 0)&amp; CHAR(10) &amp;"("&amp;IF(Performance!S160&gt;Performance!S213, "3yr avg", Performance!$F$1)&amp;")"</f>
        <v>9
(2025)</v>
      </c>
      <c r="BK54" s="206">
        <f>Performance!T54</f>
        <v>1487.5</v>
      </c>
      <c r="BL54" s="207">
        <f>BK54/Performance!$C54</f>
        <v>4.8457653692570118E-4</v>
      </c>
      <c r="BM54" s="227" t="str">
        <f>ROUND(IF(Performance!T160&gt;Performance!T213, AVERAGE(Outcomes!BC56, Outcomes!BC109, Outcomes!BC162), Outcomes!BC56), 0)&amp; CHAR(10) &amp;"("&amp;IF(Performance!T160&gt;Performance!T213, "3yr avg", Performance!$F$1)&amp;")"</f>
        <v>2
(3yr avg)</v>
      </c>
      <c r="BN54" s="206">
        <f>Performance!U54</f>
        <v>0</v>
      </c>
      <c r="BO54" s="207">
        <f>BN54/Performance!$C54</f>
        <v>0</v>
      </c>
      <c r="BP54" s="227" t="str">
        <f>ROUND(IF(Performance!U160&gt;Performance!U213, AVERAGE(Outcomes!BD56, Outcomes!BD109, Outcomes!BD162), Outcomes!BD56), 0)&amp; CHAR(10) &amp;"("&amp;IF(Performance!U160&gt;Performance!U213, "3yr avg", Performance!$F$1)&amp;")"</f>
        <v>0
(2025)</v>
      </c>
    </row>
    <row r="55" spans="1:68" ht="34.9" customHeight="1">
      <c r="A55" s="210" t="s">
        <v>146</v>
      </c>
      <c r="B55" s="205"/>
      <c r="C55" s="211">
        <f>Performance!D55</f>
        <v>850500</v>
      </c>
      <c r="D55" s="212">
        <f>C55/Performance!$C55</f>
        <v>7.9996932118437086E-2</v>
      </c>
      <c r="E55" s="225" t="str">
        <f>ROUND(IF(Performance!D161&gt;Performance!D214, AVERAGE(Outcomes!C57,Outcomes!C110,Outcomes!C163), Outcomes!C57), 0)&amp; CHAR(10) &amp;"("&amp;IF(Performance!D161&gt;Performance!D214, "3yr avg", Performance!$F$1)&amp;")"</f>
        <v>243
(2025)</v>
      </c>
      <c r="F55" s="211">
        <f>Performance!E55</f>
        <v>2551368.75</v>
      </c>
      <c r="G55" s="212">
        <f>F55/Performance!$C55</f>
        <v>0.23997845114973743</v>
      </c>
      <c r="H55" s="226" t="str">
        <f>ROUND(IF(Performance!E161&gt;Performance!E214, AVERAGE(Outcomes!D57, Outcomes!D110, Outcomes!D163), Outcomes!D57), 0)&amp; CHAR(10) &amp;"("&amp;IF(Performance!E161&gt;Performance!E214, "3yr avg", Performance!$F$1)&amp;")"</f>
        <v>605
(2025)</v>
      </c>
      <c r="I55" s="229">
        <f>Performance!E108</f>
        <v>728.96249999999998</v>
      </c>
      <c r="J55" s="211">
        <f>Performance!F55</f>
        <v>0</v>
      </c>
      <c r="K55" s="212">
        <f>J55/Performance!$C55</f>
        <v>0</v>
      </c>
      <c r="L55" s="226" t="str">
        <f>ROUND(IF(Performance!F161&gt;Performance!F214, AVERAGE(Outcomes!H57, Outcomes!H110, Outcomes!H163), Outcomes!H57), 0)&amp; CHAR(10) &amp;"("&amp;IF(Performance!F161&gt;Performance!F214, "3yr avg", Performance!$F$1)&amp;")"</f>
        <v>0
(2025)</v>
      </c>
      <c r="M55" s="229">
        <f>Performance!F108</f>
        <v>0</v>
      </c>
      <c r="N55" s="213">
        <f>Performance!I55</f>
        <v>12349.999999999998</v>
      </c>
      <c r="O55" s="212">
        <f>N55/Performance!$C55</f>
        <v>1.1616250578044655E-3</v>
      </c>
      <c r="P55" s="226" t="str">
        <f>ROUND(IF(Performance!I161&gt;Performance!I214, AVERAGE(Outcomes!N57, Outcomes!N110, Outcomes!N163), Outcomes!N57), 0)&amp; CHAR(10) &amp;"("&amp;IF(Performance!I161&gt;Performance!I214, "3yr avg", Performance!$F$1)&amp;")"</f>
        <v>8
(2025)</v>
      </c>
      <c r="Q55" s="228">
        <f>Performance!I108</f>
        <v>12.349999999999998</v>
      </c>
      <c r="R55" s="213">
        <f>Performance!J55</f>
        <v>575640.625</v>
      </c>
      <c r="S55" s="212">
        <f>R55/Performance!$C55</f>
        <v>5.4144014112568722E-2</v>
      </c>
      <c r="T55" s="226" t="str">
        <f>ROUND(IF(Performance!J161&gt;Performance!J214, AVERAGE(Outcomes!R57, Outcomes!R110, Outcomes!R163), Outcomes!R57), 0)&amp; CHAR(10) &amp;"("&amp;IF(Performance!J161&gt;Performance!J214, "3yr avg", Performance!$F$1)&amp;")"</f>
        <v>357
(2025)</v>
      </c>
      <c r="U55" s="228">
        <f>Performance!J108</f>
        <v>460.51249999999999</v>
      </c>
      <c r="V55" s="213">
        <f>Performance!G55</f>
        <v>5266.666666666667</v>
      </c>
      <c r="W55" s="212">
        <f>V55/Performance!$C55</f>
        <v>4.9537586810554811E-4</v>
      </c>
      <c r="X55" s="228" t="str">
        <f>ROUND(Performance!G108, 0)&amp; CHAR(10) &amp;"("&amp;IF(Performance!G161&gt;Performance!G214, "3yr avg", Performance!$F$1)&amp;")"</f>
        <v>5
(3yr avg)</v>
      </c>
      <c r="Y55" s="213">
        <f>Performance!H55</f>
        <v>162250</v>
      </c>
      <c r="Z55" s="212">
        <f>Y55/Performance!$C55</f>
        <v>1.5261025556985794E-2</v>
      </c>
      <c r="AA55" s="228" t="str">
        <f>ROUND(Performance!H108, 0)&amp; CHAR(10) &amp;"("&amp;IF(Performance!H161&gt;Performance!H214, "3yr avg", Performance!$F$1)&amp;")"</f>
        <v>130
(2025)</v>
      </c>
      <c r="AB55" s="211">
        <f>Performance!K55</f>
        <v>383206.25</v>
      </c>
      <c r="AC55" s="212">
        <f>AB55/Performance!$C55</f>
        <v>3.604388520706741E-2</v>
      </c>
      <c r="AD55" s="226" t="str">
        <f>ROUND(IF(Performance!K161&gt;Performance!K214, AVERAGE(Outcomes!V57, Outcomes!V110, Outcomes!V163), Outcomes!V57), 0)&amp; CHAR(10) &amp;"("&amp;IF(Performance!K161&gt;Performance!K214, "3yr avg", Performance!$F$1)&amp;")"</f>
        <v>159
(2025)</v>
      </c>
      <c r="AE55" s="229">
        <f>Performance!K108</f>
        <v>218.97499999999999</v>
      </c>
      <c r="AF55" s="211">
        <f>Performance!L55</f>
        <v>1125804.1666666667</v>
      </c>
      <c r="AG55" s="212">
        <f>AF55/Performance!$C55</f>
        <v>0.10589168665430568</v>
      </c>
      <c r="AH55" s="226" t="str">
        <f>ROUND(IF(Performance!L161&gt;Performance!L214, AVERAGE(Outcomes!Z57, Outcomes!Z110, Outcomes!Z163), Outcomes!Z57), 0)&amp; CHAR(10) &amp;"("&amp;IF(Performance!L161&gt;Performance!L214, "3yr avg", Performance!$F$1)&amp;")"</f>
        <v>244
(3yr avg)</v>
      </c>
      <c r="AI55" s="229">
        <f>Performance!L108</f>
        <v>321.65833333333336</v>
      </c>
      <c r="AJ55" s="211">
        <f>Performance!M55</f>
        <v>0</v>
      </c>
      <c r="AK55" s="212">
        <f>AJ55/Performance!$C55</f>
        <v>0</v>
      </c>
      <c r="AL55" s="226" t="str">
        <f>ROUND(IF(Performance!M161&gt;Performance!M214, AVERAGE(Outcomes!AD57, Outcomes!AD110, Outcomes!AD163), Outcomes!AD57), 0)&amp; CHAR(10) &amp;"("&amp;IF(Performance!M161&gt;Performance!M214, "3yr avg", Performance!$F$1)&amp;")"</f>
        <v>0
(2025)</v>
      </c>
      <c r="AM55" s="229">
        <f>Performance!M108</f>
        <v>0</v>
      </c>
      <c r="AN55" s="211">
        <f>Performance!N55</f>
        <v>0</v>
      </c>
      <c r="AO55" s="212">
        <f>AN55/Performance!$C55</f>
        <v>0</v>
      </c>
      <c r="AP55" s="226" t="str">
        <f>ROUND(IF(Performance!N161&gt;Performance!N214, AVERAGE(Outcomes!AH57, Outcomes!AH110, Outcomes!AH163), Outcomes!AH57), 0)&amp; CHAR(10) &amp;"("&amp;IF(Performance!N161&gt;Performance!N214, "3yr avg", Performance!$F$1)&amp;")"</f>
        <v>0
(2025)</v>
      </c>
      <c r="AQ55" s="229">
        <f>Performance!N108</f>
        <v>0</v>
      </c>
      <c r="AR55" s="211">
        <f>Performance!O55</f>
        <v>3856081.25</v>
      </c>
      <c r="AS55" s="212">
        <f>AR55/Performance!$C55</f>
        <v>0.36269802469068552</v>
      </c>
      <c r="AT55" s="226" t="str">
        <f>ROUND(IF(Performance!O161&gt;Performance!O214, AVERAGE(Outcomes!AL57, Outcomes!AL110, Outcomes!AL163), Outcomes!AL57), 0)&amp; CHAR(10) &amp;"("&amp;IF(Performance!O161&gt;Performance!O214, "3yr avg", Performance!$F$1)&amp;")"</f>
        <v>919
(2025)</v>
      </c>
      <c r="AU55" s="229">
        <f>Performance!O108</f>
        <v>1101.7375</v>
      </c>
      <c r="AV55" s="211">
        <f>Performance!P55</f>
        <v>1044450</v>
      </c>
      <c r="AW55" s="212">
        <f>AV55/Performance!$C55</f>
        <v>9.8239618754969574E-2</v>
      </c>
      <c r="AX55" s="226" t="str">
        <f>ROUND(IF(Performance!P161&gt;Performance!P214, AVERAGE(Outcomes!AP57, Outcomes!AP110, Outcomes!AP163), Outcomes!AP57), 0)&amp; CHAR(10) &amp;"("&amp;IF(Performance!P161&gt;Performance!P214, "3yr avg", Performance!$F$1)&amp;")"</f>
        <v>174
(2025)</v>
      </c>
      <c r="AY55" s="229">
        <f>Performance!P108</f>
        <v>232.1</v>
      </c>
      <c r="AZ55" s="211">
        <f>Performance!Q55</f>
        <v>0</v>
      </c>
      <c r="BA55" s="212">
        <f>AZ55/Performance!$C55</f>
        <v>0</v>
      </c>
      <c r="BB55" s="226" t="str">
        <f>ROUND(IF(Performance!Q161&gt;Performance!Q214, AVERAGE(Outcomes!AT57, Outcomes!AT110, Outcomes!AT163), Outcomes!AT57), 0)&amp; CHAR(10) &amp;"("&amp;IF(Performance!Q161&gt;Performance!Q214, "3yr avg", Performance!$F$1)&amp;")"</f>
        <v>0
(2025)</v>
      </c>
      <c r="BC55" s="229">
        <f>Performance!Q108</f>
        <v>0</v>
      </c>
      <c r="BD55" s="211">
        <f>Performance!R55</f>
        <v>0</v>
      </c>
      <c r="BE55" s="212">
        <f>BD55/Performance!$C55</f>
        <v>0</v>
      </c>
      <c r="BF55" s="226" t="str">
        <f>ROUND(IF(Performance!R161&gt;Performance!R214, AVERAGE(Outcomes!AX57, Outcomes!AX110, Outcomes!AX163), Outcomes!AX57), 0)&amp; CHAR(10) &amp;"("&amp;IF(Performance!R161&gt;Performance!R214, "3yr avg", Performance!$F$1)&amp;")"</f>
        <v>0
(2025)</v>
      </c>
      <c r="BG55" s="229">
        <f>Performance!R108</f>
        <v>0</v>
      </c>
      <c r="BH55" s="211">
        <f>Performance!S55</f>
        <v>8740</v>
      </c>
      <c r="BI55" s="212">
        <f>BH55/Performance!$C55</f>
        <v>8.2207311783085259E-4</v>
      </c>
      <c r="BJ55" s="226" t="str">
        <f>ROUND(IF(Performance!S161&gt;Performance!S214, AVERAGE(Outcomes!BB57, Outcomes!BB110, Outcomes!BB163), Outcomes!BB57), 0)&amp; CHAR(10) &amp;"("&amp;IF(Performance!S161&gt;Performance!S214, "3yr avg", Performance!$F$1)&amp;")"</f>
        <v>20
(2025)</v>
      </c>
      <c r="BK55" s="211">
        <f>Performance!T55</f>
        <v>56000</v>
      </c>
      <c r="BL55" s="212">
        <f>BK55/Performance!$C55</f>
        <v>5.2672877115020307E-3</v>
      </c>
      <c r="BM55" s="226" t="str">
        <f>ROUND(IF(Performance!T161&gt;Performance!T214, AVERAGE(Outcomes!BC57, Outcomes!BC110, Outcomes!BC163), Outcomes!BC57), 0)&amp; CHAR(10) &amp;"("&amp;IF(Performance!T161&gt;Performance!T214, "3yr avg", Performance!$F$1)&amp;")"</f>
        <v>64
(2025)</v>
      </c>
      <c r="BN55" s="211">
        <f>Performance!U55</f>
        <v>0</v>
      </c>
      <c r="BO55" s="212">
        <f>BN55/Performance!$C55</f>
        <v>0</v>
      </c>
      <c r="BP55" s="226" t="str">
        <f>ROUND(IF(Performance!U161&gt;Performance!U214, AVERAGE(Outcomes!BD57, Outcomes!BD110, Outcomes!BD163), Outcomes!BD57), 0)&amp; CHAR(10) &amp;"("&amp;IF(Performance!U161&gt;Performance!U214, "3yr avg", Performance!$F$1)&amp;")"</f>
        <v>0
(2025)</v>
      </c>
    </row>
    <row r="56" spans="1:68" ht="52.9" customHeight="1">
      <c r="A56" s="267" t="s">
        <v>35</v>
      </c>
      <c r="B56" s="214">
        <f t="shared" ref="B56:AZ56" si="0">SUM(B6:B55)</f>
        <v>0</v>
      </c>
      <c r="C56" s="268">
        <f t="shared" si="0"/>
        <v>211508675.00000003</v>
      </c>
      <c r="D56" s="269">
        <f>C56/Performance!$C$56</f>
        <v>0.18007102420115317</v>
      </c>
      <c r="E56" s="270">
        <f>Performance!D109</f>
        <v>60431.049999999981</v>
      </c>
      <c r="F56" s="268">
        <f t="shared" si="0"/>
        <v>259230431.25000006</v>
      </c>
      <c r="G56" s="269">
        <f>F56/Performance!$C$56</f>
        <v>0.2206996439237971</v>
      </c>
      <c r="H56" s="270" t="str">
        <f>"3yr avg: "&amp;TEXT(AVERAGE(Outcomes!D58,Outcomes!D111,Outcomes!D164), "0,000")&amp; CHAR(10)&amp; "2025: "&amp;TEXT(Outcomes!D58, "0,000")</f>
        <v>3yr avg: 56,140
2025: 56,477</v>
      </c>
      <c r="I56" s="510">
        <f>Performance!E109</f>
        <v>74065.837500000009</v>
      </c>
      <c r="J56" s="268">
        <f t="shared" si="0"/>
        <v>4945018.7499999991</v>
      </c>
      <c r="K56" s="269">
        <f>J56/Performance!$C$56</f>
        <v>4.2100145112554171E-3</v>
      </c>
      <c r="L56" s="270" t="str">
        <f>"3yr avg: "&amp;TEXT(AVERAGE(Outcomes!H58,Outcomes!H111,Outcomes!H164), "0,000")&amp; CHAR(10)&amp; "2025: "&amp;TEXT(Outcomes!H58, "0,000")</f>
        <v>3yr avg: 1,259
2025: 1,306</v>
      </c>
      <c r="M56" s="271">
        <f>Performance!F109</f>
        <v>1412.8625000000002</v>
      </c>
      <c r="N56" s="268">
        <f t="shared" si="0"/>
        <v>4244362.5</v>
      </c>
      <c r="O56" s="269">
        <f>N56/Performance!$C$56</f>
        <v>3.6135004980574286E-3</v>
      </c>
      <c r="P56" s="270" t="str">
        <f>"3yr avg: "&amp;TEXT(AVERAGE(Outcomes!N58,Outcomes!N111,Outcomes!N164), "0,000")&amp; CHAR(10)&amp; "2025: "&amp;TEXT(Outcomes!N58, "0,000")</f>
        <v>3yr avg: 2,758
2025: 3,025</v>
      </c>
      <c r="Q56" s="270">
        <f>Performance!I109</f>
        <v>4244.3625000000002</v>
      </c>
      <c r="R56" s="268">
        <f t="shared" si="0"/>
        <v>17268921.875</v>
      </c>
      <c r="S56" s="269">
        <f>R56/Performance!$C$56</f>
        <v>1.4702150863934766E-2</v>
      </c>
      <c r="T56" s="269" t="str">
        <f>"3yr avg: "&amp;TEXT(AVERAGE(Outcomes!R58,Outcomes!R111,Outcomes!R164), "0,000")&amp; CHAR(10)&amp; "2025: "&amp;TEXT(Outcomes!R58, "0,000")</f>
        <v>3yr avg: 8,742
2025: 9,946</v>
      </c>
      <c r="U56" s="270">
        <f>Performance!J109</f>
        <v>13815.137499999999</v>
      </c>
      <c r="V56" s="268">
        <f t="shared" si="0"/>
        <v>2382450</v>
      </c>
      <c r="W56" s="269">
        <f>V56/Performance!$C$56</f>
        <v>2.0283338809060068E-3</v>
      </c>
      <c r="X56" s="270">
        <f>Performance!G109</f>
        <v>2382.4499999999994</v>
      </c>
      <c r="Y56" s="268">
        <f t="shared" si="0"/>
        <v>19912958.333333332</v>
      </c>
      <c r="Z56" s="269">
        <f>Y56/Performance!$C$56</f>
        <v>1.6953190227106386E-2</v>
      </c>
      <c r="AA56" s="270">
        <f>Performance!H109</f>
        <v>15930.366666666665</v>
      </c>
      <c r="AB56" s="268">
        <f t="shared" si="0"/>
        <v>47783181.249999993</v>
      </c>
      <c r="AC56" s="269">
        <f>AB56/Performance!$C$56</f>
        <v>4.0680914800666379E-2</v>
      </c>
      <c r="AD56" s="270" t="str">
        <f>"3yr avg: "&amp;TEXT(AVERAGE(Outcomes!V58,Outcomes!V111,Outcomes!V164), "0,000")&amp; CHAR(10)&amp; "2025: "&amp;TEXT(Outcomes!V58, "0,000")</f>
        <v>3yr avg: 17,739
2025: 18,056</v>
      </c>
      <c r="AE56" s="271">
        <f>Performance!K109</f>
        <v>27304.674999999996</v>
      </c>
      <c r="AF56" s="268">
        <f t="shared" si="0"/>
        <v>127715072.91666666</v>
      </c>
      <c r="AG56" s="269">
        <f>AF56/Performance!$C$56</f>
        <v>0.10873210749407379</v>
      </c>
      <c r="AH56" s="270" t="str">
        <f>"3yr avg: "&amp;TEXT(AVERAGE(Outcomes!Z58,Outcomes!Z111,Outcomes!Z164), "0,000")&amp; CHAR(10)&amp; "2025: "&amp;TEXT(Outcomes!Z58, "0,000")</f>
        <v>3yr avg: 23,777
2025: 25,016</v>
      </c>
      <c r="AI56" s="271">
        <f>SUM(AI6:AI55)</f>
        <v>36490.020833333314</v>
      </c>
      <c r="AJ56" s="268">
        <f t="shared" si="0"/>
        <v>252648.95833333331</v>
      </c>
      <c r="AK56" s="269">
        <f>AJ56/Performance!$C$56</f>
        <v>2.150964100665743E-4</v>
      </c>
      <c r="AL56" s="270" t="str">
        <f>"3yr avg: "&amp;TEXT(AVERAGE(Outcomes!AD58,Outcomes!AD111,Outcomes!AD164), "00")&amp; CHAR(10)&amp; "2025: "&amp;TEXT(Outcomes!AD58, "00")</f>
        <v>3yr avg: 80
2025: 96</v>
      </c>
      <c r="AM56" s="271">
        <f>SUM(AM6:AM55)</f>
        <v>144.37083333333331</v>
      </c>
      <c r="AN56" s="268">
        <f t="shared" si="0"/>
        <v>2199370.8333333335</v>
      </c>
      <c r="AO56" s="269">
        <f>AN56/Performance!$C$56</f>
        <v>1.8724667371514527E-3</v>
      </c>
      <c r="AP56" s="270" t="str">
        <f>"3yr avg: "&amp;TEXT(AVERAGE(Outcomes!AH58,Outcomes!AH111,Outcomes!AH164), "000")&amp; CHAR(10)&amp; "2025: "&amp;TEXT(Outcomes!AH58, "000")</f>
        <v>3yr avg: 380
2025: 393</v>
      </c>
      <c r="AQ56" s="271">
        <f>SUM(AQ6:AQ55)</f>
        <v>628.39166666666665</v>
      </c>
      <c r="AR56" s="268">
        <f t="shared" si="0"/>
        <v>324924935.41666669</v>
      </c>
      <c r="AS56" s="269">
        <f>AR56/Performance!$C$56</f>
        <v>0.27662962717237344</v>
      </c>
      <c r="AT56" s="270" t="str">
        <f>"3yr avg: "&amp;TEXT(AVERAGE(Outcomes!AL58,Outcomes!AL111,Outcomes!AL164), "00,000")&amp; CHAR(10)&amp; "2025: "&amp;TEXT(Outcomes!AL58, "00,000")</f>
        <v>3yr avg: 67,580
2025: 68,935</v>
      </c>
      <c r="AU56" s="271">
        <f>SUM(AU6:AU55)</f>
        <v>92835.695833333331</v>
      </c>
      <c r="AV56" s="268">
        <f t="shared" si="0"/>
        <v>133216443.75</v>
      </c>
      <c r="AW56" s="269">
        <f>AV56/Performance!$C$56</f>
        <v>0.11341578054185156</v>
      </c>
      <c r="AX56" s="270" t="str">
        <f>"3yr avg: "&amp;TEXT(AVERAGE(Outcomes!AP58,Outcomes!AP111,Outcomes!AP164), "00,000")&amp; CHAR(10)&amp; "2025: "&amp;TEXT(Outcomes!AP58, "00,000")</f>
        <v>3yr avg: 19,386
2025: 20,013</v>
      </c>
      <c r="AY56" s="271">
        <f>SUM(AY6:AY55)</f>
        <v>29603.654166666667</v>
      </c>
      <c r="AZ56" s="268">
        <f t="shared" si="0"/>
        <v>2104622.916666667</v>
      </c>
      <c r="BA56" s="269">
        <f>AZ56/Performance!$C$56</f>
        <v>1.7918017034591366E-3</v>
      </c>
      <c r="BB56" s="270" t="str">
        <f>"3yr avg: "&amp;TEXT(AVERAGE(Outcomes!AT58,Outcomes!AT111,Outcomes!AT164), "000")&amp; CHAR(10)&amp; "2025: "&amp;TEXT(Outcomes!AT58, "000")</f>
        <v>3yr avg: 370
2025: 293</v>
      </c>
      <c r="BC56" s="271">
        <f>SUM(BC6:BC55)</f>
        <v>601.32083333333321</v>
      </c>
      <c r="BD56" s="268">
        <f t="shared" ref="BD56" si="1">SUM(BD6:BD55)</f>
        <v>10490025</v>
      </c>
      <c r="BE56" s="269">
        <f>BD56/Performance!$C$56</f>
        <v>8.9308372133942091E-3</v>
      </c>
      <c r="BF56" s="270" t="str">
        <f>"3yr avg: "&amp;TEXT(AVERAGE(Outcomes!AX58,Outcomes!AX111,Outcomes!AX164), "000")&amp; CHAR(10)&amp; "2025: "&amp;TEXT(Outcomes!AX58, "0,000")</f>
        <v>3yr avg: 1325
2025: 1,554</v>
      </c>
      <c r="BG56" s="271">
        <f>SUM(BG6:BG55)</f>
        <v>2331.1166666666659</v>
      </c>
      <c r="BH56" s="268">
        <f>SUM(BH6:BH55)</f>
        <v>742011.43333333358</v>
      </c>
      <c r="BI56" s="269">
        <f>BH56/Performance!$C$56</f>
        <v>6.317223573420761E-4</v>
      </c>
      <c r="BJ56" s="270" t="str">
        <f>"3yr avg: "&amp;TEXT(AVERAGE(Outcomes!BB58,Outcomes!BB111,Outcomes!BB164), "0,000")&amp; CHAR(10)&amp; "2025: "&amp;TEXT(Outcomes!BB58, "0,000")</f>
        <v>3yr avg: 1,590
2025: 1,654</v>
      </c>
      <c r="BK56" s="268">
        <f>SUM(BK6:BK55)</f>
        <v>5627839.5833333321</v>
      </c>
      <c r="BL56" s="269">
        <f>BK56/Performance!$C$56</f>
        <v>4.7913440799088923E-3</v>
      </c>
      <c r="BM56" s="270" t="str">
        <f>"3yr avg: "&amp;TEXT(AVERAGE(Outcomes!BC58,Outcomes!BC111,Outcomes!BC164), "0,000")&amp; CHAR(10)&amp; "2025: "&amp;TEXT(Outcomes!BC58, "0,000")</f>
        <v>3yr avg: 6,260
2025: 6,381</v>
      </c>
      <c r="BN56" s="268">
        <f>SUM(BN6:BN55)</f>
        <v>35758.333333333336</v>
      </c>
      <c r="BO56" s="269">
        <f>BN56/Performance!$C$56</f>
        <v>3.0443383502164002E-5</v>
      </c>
      <c r="BP56" s="270" t="str">
        <f>"3yr avg: "&amp;TEXT(AVERAGE(Outcomes!BD58,Outcomes!BD111,Outcomes!BD164), "00")&amp; CHAR(10)&amp; "2025: "&amp;TEXT(Outcomes!BD58, "00")</f>
        <v>3yr avg: 33
2025: 40</v>
      </c>
    </row>
    <row r="57" spans="1:68">
      <c r="B57" s="115"/>
      <c r="C57" s="656" t="s">
        <v>2405</v>
      </c>
      <c r="D57" s="656"/>
      <c r="E57" s="656"/>
      <c r="F57" s="656"/>
      <c r="G57" s="656"/>
      <c r="H57" s="656"/>
      <c r="I57" s="656"/>
      <c r="J57" s="656"/>
      <c r="K57" s="656"/>
      <c r="L57" s="656"/>
      <c r="M57" s="115"/>
      <c r="N57" s="115"/>
      <c r="O57" s="115"/>
      <c r="P57" s="115"/>
      <c r="Q57" s="115"/>
      <c r="R57" s="115"/>
      <c r="S57" s="115"/>
      <c r="T57" s="115"/>
      <c r="U57" s="115"/>
      <c r="V57" s="115"/>
      <c r="W57" s="115"/>
      <c r="X57" s="115"/>
      <c r="Y57" s="115"/>
      <c r="Z57" s="115"/>
      <c r="AA57" s="115"/>
      <c r="AB57" s="115"/>
      <c r="AC57" s="115"/>
      <c r="AD57" s="115"/>
      <c r="AE57" s="115"/>
      <c r="AF57" s="115"/>
      <c r="AG57" s="115"/>
      <c r="AH57" s="115"/>
      <c r="AI57" s="115"/>
      <c r="AJ57" s="115"/>
      <c r="AK57" s="115"/>
      <c r="AL57" s="115"/>
      <c r="AM57" s="115"/>
      <c r="AN57" s="115"/>
      <c r="AO57" s="115"/>
      <c r="AP57" s="115"/>
      <c r="AQ57" s="115"/>
      <c r="AR57" s="115"/>
      <c r="AS57" s="115"/>
      <c r="AT57" s="115"/>
      <c r="AU57" s="115"/>
      <c r="AV57" s="115"/>
      <c r="AW57" s="115"/>
      <c r="AX57" s="115"/>
      <c r="AY57" s="115"/>
      <c r="AZ57" s="115"/>
      <c r="BA57" s="115"/>
      <c r="BB57" s="115"/>
      <c r="BC57" s="115"/>
      <c r="BD57" s="115"/>
      <c r="BE57" s="115"/>
      <c r="BF57" s="115"/>
      <c r="BG57" s="115"/>
      <c r="BH57" s="115"/>
      <c r="BI57" s="115"/>
      <c r="BJ57" s="115"/>
      <c r="BK57" s="115"/>
      <c r="BL57" s="115"/>
      <c r="BM57" s="115"/>
      <c r="BN57" s="115"/>
      <c r="BO57" s="115"/>
      <c r="BP57" s="115"/>
    </row>
    <row r="58" spans="1:68">
      <c r="A58" s="193"/>
      <c r="B58" s="115"/>
      <c r="C58" s="657"/>
      <c r="D58" s="657"/>
      <c r="E58" s="657"/>
      <c r="F58" s="657"/>
      <c r="G58" s="657"/>
      <c r="H58" s="657"/>
      <c r="I58" s="657"/>
      <c r="J58" s="657"/>
      <c r="K58" s="657"/>
      <c r="L58" s="657"/>
      <c r="M58" s="115"/>
      <c r="N58" s="115"/>
      <c r="O58" s="115"/>
      <c r="P58" s="115"/>
      <c r="Q58" s="115"/>
      <c r="R58" s="115"/>
      <c r="S58" s="115"/>
      <c r="T58" s="115"/>
      <c r="U58" s="115"/>
      <c r="V58" s="115"/>
      <c r="W58" s="115"/>
      <c r="X58" s="115"/>
      <c r="Y58" s="115"/>
      <c r="Z58" s="115"/>
      <c r="AA58" s="115"/>
      <c r="AB58" s="115"/>
      <c r="AC58" s="115"/>
      <c r="AD58" s="115"/>
      <c r="AE58" s="115"/>
      <c r="AF58" s="115"/>
      <c r="AG58" s="115"/>
      <c r="AH58" s="115"/>
      <c r="AI58" s="115"/>
      <c r="AJ58" s="115"/>
      <c r="AK58" s="115"/>
      <c r="AL58" s="115"/>
      <c r="AM58" s="115"/>
      <c r="AN58" s="115"/>
      <c r="AO58" s="115"/>
      <c r="AP58" s="115"/>
      <c r="AQ58" s="115"/>
      <c r="AR58" s="115"/>
      <c r="AS58" s="115"/>
      <c r="AT58" s="115"/>
      <c r="AU58" s="115"/>
      <c r="AV58" s="115"/>
      <c r="AW58" s="115"/>
      <c r="AX58" s="115"/>
      <c r="AY58" s="115"/>
      <c r="AZ58" s="115"/>
      <c r="BA58" s="115"/>
      <c r="BB58" s="115"/>
      <c r="BC58" s="115"/>
      <c r="BD58" s="115"/>
      <c r="BE58" s="115"/>
      <c r="BF58" s="115"/>
      <c r="BG58" s="115"/>
      <c r="BH58" s="115"/>
      <c r="BI58" s="115"/>
      <c r="BJ58" s="115"/>
      <c r="BK58" s="115"/>
      <c r="BL58" s="115"/>
      <c r="BM58" s="115"/>
      <c r="BN58" s="115"/>
      <c r="BO58" s="115"/>
      <c r="BP58" s="115"/>
    </row>
    <row r="59" spans="1:68">
      <c r="A59" s="193"/>
      <c r="B59" s="115"/>
      <c r="C59" s="657"/>
      <c r="D59" s="657"/>
      <c r="E59" s="657"/>
      <c r="F59" s="657"/>
      <c r="G59" s="657"/>
      <c r="H59" s="657"/>
      <c r="I59" s="657"/>
      <c r="J59" s="657"/>
      <c r="K59" s="657"/>
      <c r="L59" s="657"/>
      <c r="M59" s="115"/>
      <c r="N59" s="115"/>
      <c r="O59" s="115"/>
      <c r="P59" s="115"/>
      <c r="Q59" s="115"/>
      <c r="R59" s="115"/>
      <c r="S59" s="115"/>
      <c r="T59" s="115"/>
      <c r="U59" s="115"/>
      <c r="V59" s="115"/>
      <c r="W59" s="115"/>
      <c r="X59" s="115"/>
      <c r="Y59" s="115"/>
      <c r="Z59" s="115"/>
      <c r="AA59" s="115"/>
      <c r="AB59" s="115"/>
      <c r="AC59" s="115"/>
      <c r="AD59" s="115"/>
      <c r="AE59" s="115"/>
      <c r="AF59" s="115"/>
      <c r="AG59" s="115"/>
      <c r="AH59" s="115"/>
      <c r="AI59" s="115"/>
      <c r="AJ59" s="115"/>
      <c r="AK59" s="115"/>
      <c r="AL59" s="115"/>
      <c r="AM59" s="115"/>
      <c r="AN59" s="115"/>
      <c r="AO59" s="115"/>
      <c r="AP59" s="115"/>
      <c r="AQ59" s="115"/>
      <c r="AR59" s="115"/>
      <c r="AS59" s="115"/>
      <c r="AT59" s="115"/>
      <c r="AU59" s="115"/>
      <c r="AV59" s="115"/>
      <c r="AW59" s="115"/>
      <c r="AX59" s="115"/>
      <c r="AY59" s="115"/>
      <c r="AZ59" s="115"/>
      <c r="BA59" s="115"/>
      <c r="BB59" s="115"/>
      <c r="BC59" s="115"/>
      <c r="BD59" s="115"/>
      <c r="BE59" s="115"/>
      <c r="BF59" s="115"/>
      <c r="BG59" s="115"/>
      <c r="BH59" s="115"/>
      <c r="BI59" s="115"/>
      <c r="BJ59" s="115"/>
      <c r="BK59" s="115"/>
      <c r="BL59" s="115"/>
      <c r="BM59" s="115"/>
      <c r="BN59" s="115"/>
      <c r="BO59" s="115"/>
      <c r="BP59" s="115"/>
    </row>
    <row r="60" spans="1:68">
      <c r="A60" s="193"/>
      <c r="B60" s="115"/>
      <c r="C60" s="657"/>
      <c r="D60" s="657"/>
      <c r="E60" s="657"/>
      <c r="F60" s="657"/>
      <c r="G60" s="657"/>
      <c r="H60" s="657"/>
      <c r="I60" s="657"/>
      <c r="J60" s="657"/>
      <c r="K60" s="657"/>
      <c r="L60" s="657"/>
      <c r="M60" s="115"/>
      <c r="N60" s="115"/>
      <c r="O60" s="115"/>
      <c r="P60" s="115"/>
      <c r="Q60" s="115"/>
      <c r="R60" s="115"/>
      <c r="S60" s="115"/>
      <c r="T60" s="115"/>
      <c r="U60" s="115"/>
      <c r="V60" s="115"/>
      <c r="W60" s="115"/>
      <c r="X60" s="115"/>
      <c r="Y60" s="115"/>
      <c r="Z60" s="115"/>
      <c r="AA60" s="115"/>
      <c r="AB60" s="115"/>
      <c r="AC60" s="115"/>
      <c r="AD60" s="115"/>
      <c r="AE60" s="115"/>
      <c r="AF60" s="115"/>
      <c r="AG60" s="115"/>
      <c r="AH60" s="115"/>
      <c r="AI60" s="115"/>
      <c r="AJ60" s="115"/>
      <c r="AK60" s="115"/>
      <c r="AL60" s="115"/>
      <c r="AM60" s="115"/>
      <c r="AN60" s="115"/>
      <c r="AO60" s="115"/>
      <c r="AP60" s="115"/>
      <c r="AQ60" s="115"/>
      <c r="AR60" s="115"/>
      <c r="AS60" s="115"/>
      <c r="AT60" s="115"/>
      <c r="AU60" s="115"/>
      <c r="AV60" s="115"/>
      <c r="AW60" s="115"/>
      <c r="AX60" s="115"/>
      <c r="AY60" s="115"/>
      <c r="AZ60" s="115"/>
      <c r="BA60" s="115"/>
      <c r="BB60" s="115"/>
      <c r="BC60" s="115"/>
      <c r="BD60" s="115"/>
      <c r="BE60" s="115"/>
      <c r="BF60" s="115"/>
      <c r="BG60" s="115"/>
      <c r="BH60" s="115"/>
      <c r="BI60" s="115"/>
      <c r="BJ60" s="115"/>
      <c r="BK60" s="115"/>
      <c r="BL60" s="115"/>
      <c r="BM60" s="115"/>
      <c r="BN60" s="115"/>
      <c r="BO60" s="115"/>
      <c r="BP60" s="115"/>
    </row>
    <row r="61" spans="1:68">
      <c r="A61" s="193"/>
      <c r="B61" s="115"/>
      <c r="C61" s="657"/>
      <c r="D61" s="657"/>
      <c r="E61" s="657"/>
      <c r="F61" s="657"/>
      <c r="G61" s="657"/>
      <c r="H61" s="657"/>
      <c r="I61" s="657"/>
      <c r="J61" s="657"/>
      <c r="K61" s="657"/>
      <c r="L61" s="657"/>
      <c r="M61" s="115"/>
      <c r="N61" s="115"/>
      <c r="O61" s="115"/>
      <c r="P61" s="115"/>
      <c r="Q61" s="115"/>
      <c r="R61" s="115"/>
      <c r="S61" s="115"/>
      <c r="T61" s="115"/>
      <c r="U61" s="115"/>
      <c r="V61" s="115"/>
      <c r="W61" s="115"/>
      <c r="X61" s="115"/>
      <c r="Y61" s="115"/>
      <c r="Z61" s="115"/>
      <c r="AA61" s="115"/>
      <c r="AB61" s="115"/>
      <c r="AC61" s="115"/>
      <c r="AD61" s="115"/>
      <c r="AE61" s="115"/>
      <c r="AF61" s="115"/>
      <c r="AG61" s="115"/>
      <c r="AH61" s="115"/>
      <c r="AI61" s="115"/>
      <c r="AJ61" s="115"/>
      <c r="AK61" s="115"/>
      <c r="AL61" s="115"/>
      <c r="AM61" s="115"/>
      <c r="AN61" s="115"/>
      <c r="AO61" s="115"/>
      <c r="AP61" s="115"/>
      <c r="AQ61" s="115"/>
      <c r="AR61" s="115"/>
      <c r="AS61" s="115"/>
      <c r="AT61" s="115"/>
      <c r="AU61" s="115"/>
      <c r="AV61" s="115"/>
      <c r="AW61" s="115"/>
      <c r="AX61" s="115"/>
      <c r="AY61" s="115"/>
      <c r="AZ61" s="115"/>
      <c r="BA61" s="115"/>
      <c r="BB61" s="115"/>
      <c r="BC61" s="115"/>
      <c r="BD61" s="115"/>
      <c r="BE61" s="115"/>
      <c r="BF61" s="115"/>
      <c r="BG61" s="115"/>
      <c r="BH61" s="115"/>
      <c r="BI61" s="115"/>
      <c r="BJ61" s="115"/>
      <c r="BK61" s="115"/>
      <c r="BL61" s="115"/>
      <c r="BM61" s="115"/>
      <c r="BN61" s="115"/>
      <c r="BO61" s="115"/>
      <c r="BP61" s="115"/>
    </row>
    <row r="62" spans="1:68">
      <c r="A62" s="193"/>
      <c r="B62" s="115"/>
      <c r="C62" s="115"/>
      <c r="D62" s="115"/>
      <c r="E62" s="115"/>
      <c r="F62" s="115"/>
      <c r="G62" s="115"/>
      <c r="H62" s="115"/>
      <c r="I62" s="115"/>
      <c r="J62" s="115"/>
      <c r="K62" s="115"/>
      <c r="L62" s="115"/>
      <c r="M62" s="115"/>
      <c r="N62" s="115"/>
      <c r="O62" s="115"/>
      <c r="P62" s="115"/>
      <c r="Q62" s="115"/>
      <c r="R62" s="115"/>
      <c r="S62" s="115"/>
      <c r="T62" s="115"/>
      <c r="U62" s="115"/>
      <c r="V62" s="115"/>
      <c r="W62" s="115"/>
      <c r="X62" s="115"/>
      <c r="Y62" s="115"/>
      <c r="Z62" s="115"/>
      <c r="AA62" s="115"/>
      <c r="AB62" s="115"/>
      <c r="AC62" s="115"/>
      <c r="AD62" s="115"/>
      <c r="AE62" s="115"/>
      <c r="AF62" s="115"/>
      <c r="AG62" s="115"/>
      <c r="AH62" s="115"/>
      <c r="AI62" s="115"/>
      <c r="AJ62" s="115"/>
      <c r="AK62" s="115"/>
      <c r="AL62" s="115"/>
      <c r="AM62" s="115"/>
      <c r="AN62" s="115"/>
      <c r="AO62" s="115"/>
      <c r="AP62" s="115"/>
      <c r="AQ62" s="115"/>
      <c r="AR62" s="115"/>
      <c r="AS62" s="115"/>
      <c r="AT62" s="115"/>
      <c r="AU62" s="115"/>
      <c r="AV62" s="115"/>
      <c r="AW62" s="115"/>
      <c r="AX62" s="115"/>
      <c r="AY62" s="115"/>
      <c r="AZ62" s="115"/>
      <c r="BA62" s="115"/>
      <c r="BB62" s="115"/>
      <c r="BC62" s="115"/>
      <c r="BD62" s="115"/>
      <c r="BE62" s="115"/>
      <c r="BF62" s="115"/>
      <c r="BG62" s="115"/>
      <c r="BH62" s="115"/>
      <c r="BI62" s="115"/>
      <c r="BJ62" s="115"/>
      <c r="BK62" s="115"/>
      <c r="BL62" s="115"/>
      <c r="BM62" s="115"/>
      <c r="BN62" s="115"/>
      <c r="BO62" s="115"/>
      <c r="BP62" s="115"/>
    </row>
    <row r="63" spans="1:68">
      <c r="A63" s="193"/>
      <c r="B63" s="115"/>
      <c r="C63" s="115"/>
      <c r="D63" s="115"/>
      <c r="E63" s="115"/>
      <c r="F63" s="115"/>
      <c r="G63" s="115"/>
      <c r="H63" s="115"/>
      <c r="I63" s="115"/>
      <c r="J63" s="115"/>
      <c r="K63" s="115"/>
      <c r="L63" s="115"/>
      <c r="M63" s="115"/>
      <c r="N63" s="115"/>
      <c r="O63" s="115"/>
      <c r="P63" s="115"/>
      <c r="Q63" s="115"/>
      <c r="R63" s="115"/>
      <c r="S63" s="115"/>
      <c r="T63" s="115"/>
      <c r="U63" s="115"/>
      <c r="V63" s="115"/>
      <c r="W63" s="115"/>
      <c r="X63" s="115"/>
      <c r="Y63" s="115"/>
      <c r="Z63" s="115"/>
      <c r="AA63" s="115"/>
      <c r="AB63" s="115"/>
      <c r="AC63" s="115"/>
      <c r="AD63" s="115"/>
      <c r="AE63" s="115"/>
      <c r="AF63" s="115"/>
      <c r="AG63" s="115"/>
      <c r="AH63" s="115"/>
      <c r="AI63" s="115"/>
      <c r="AJ63" s="115"/>
      <c r="AK63" s="115"/>
      <c r="AL63" s="115"/>
      <c r="AM63" s="115"/>
      <c r="AN63" s="115"/>
      <c r="AO63" s="115"/>
      <c r="AP63" s="115"/>
      <c r="AQ63" s="115"/>
      <c r="AR63" s="115"/>
      <c r="AS63" s="115"/>
      <c r="AT63" s="115"/>
      <c r="AU63" s="115"/>
      <c r="AV63" s="115"/>
      <c r="AW63" s="115"/>
      <c r="AX63" s="115"/>
      <c r="AY63" s="115"/>
      <c r="AZ63" s="115"/>
      <c r="BA63" s="115"/>
      <c r="BB63" s="115"/>
      <c r="BC63" s="115"/>
      <c r="BD63" s="115"/>
      <c r="BE63" s="115"/>
      <c r="BF63" s="115"/>
      <c r="BG63" s="115"/>
      <c r="BH63" s="115"/>
      <c r="BI63" s="115"/>
      <c r="BJ63" s="115"/>
      <c r="BK63" s="115"/>
      <c r="BL63" s="115"/>
      <c r="BM63" s="115"/>
      <c r="BN63" s="115"/>
      <c r="BO63" s="115"/>
      <c r="BP63" s="115"/>
    </row>
    <row r="64" spans="1:68">
      <c r="A64" s="193"/>
      <c r="B64" s="115"/>
      <c r="C64" s="115"/>
      <c r="D64" s="115"/>
      <c r="E64" s="115"/>
      <c r="F64" s="115"/>
      <c r="G64" s="115"/>
      <c r="H64" s="115"/>
      <c r="I64" s="115"/>
      <c r="J64" s="115"/>
      <c r="K64" s="115"/>
      <c r="L64" s="115"/>
      <c r="M64" s="115"/>
      <c r="N64" s="115"/>
      <c r="O64" s="115"/>
      <c r="P64" s="115"/>
      <c r="Q64" s="115"/>
      <c r="R64" s="115"/>
      <c r="S64" s="115"/>
      <c r="T64" s="115"/>
      <c r="U64" s="115"/>
      <c r="V64" s="115"/>
      <c r="W64" s="115"/>
      <c r="X64" s="115"/>
      <c r="Y64" s="115"/>
      <c r="Z64" s="115"/>
      <c r="AA64" s="115"/>
      <c r="AB64" s="115"/>
      <c r="AC64" s="115"/>
      <c r="AD64" s="115"/>
      <c r="AE64" s="115"/>
      <c r="AF64" s="115"/>
      <c r="AG64" s="115"/>
      <c r="AH64" s="115"/>
      <c r="AI64" s="115"/>
      <c r="AJ64" s="115"/>
      <c r="AK64" s="115"/>
      <c r="AL64" s="115"/>
      <c r="AM64" s="115"/>
      <c r="AN64" s="115"/>
      <c r="AO64" s="115"/>
      <c r="AP64" s="115"/>
      <c r="AQ64" s="115"/>
      <c r="AR64" s="115"/>
      <c r="AS64" s="115"/>
      <c r="AT64" s="115"/>
      <c r="AU64" s="115"/>
      <c r="AV64" s="115"/>
      <c r="AW64" s="115"/>
      <c r="AX64" s="115"/>
      <c r="AY64" s="115"/>
      <c r="AZ64" s="115"/>
      <c r="BA64" s="115"/>
      <c r="BB64" s="115"/>
      <c r="BC64" s="115"/>
      <c r="BD64" s="115"/>
      <c r="BE64" s="115"/>
      <c r="BF64" s="115"/>
      <c r="BG64" s="115"/>
      <c r="BH64" s="115"/>
      <c r="BI64" s="115"/>
      <c r="BJ64" s="115"/>
      <c r="BK64" s="115"/>
      <c r="BL64" s="115"/>
      <c r="BM64" s="115"/>
      <c r="BN64" s="115"/>
      <c r="BO64" s="115"/>
      <c r="BP64" s="115"/>
    </row>
    <row r="65" spans="1:68">
      <c r="A65" s="193"/>
      <c r="B65" s="115"/>
      <c r="C65" s="115"/>
      <c r="D65" s="115"/>
      <c r="E65" s="115"/>
      <c r="F65" s="115"/>
      <c r="G65" s="115"/>
      <c r="H65" s="115"/>
      <c r="I65" s="115"/>
      <c r="J65" s="115"/>
      <c r="K65" s="115"/>
      <c r="L65" s="115"/>
      <c r="M65" s="115"/>
      <c r="N65" s="115"/>
      <c r="O65" s="115"/>
      <c r="P65" s="115"/>
      <c r="Q65" s="115"/>
      <c r="R65" s="115"/>
      <c r="S65" s="115"/>
      <c r="T65" s="115"/>
      <c r="U65" s="115"/>
      <c r="V65" s="115"/>
      <c r="W65" s="115"/>
      <c r="X65" s="115"/>
      <c r="Y65" s="115"/>
      <c r="Z65" s="115"/>
      <c r="AA65" s="115"/>
      <c r="AB65" s="115"/>
      <c r="AC65" s="115"/>
      <c r="AD65" s="115"/>
      <c r="AE65" s="115"/>
      <c r="AF65" s="115"/>
      <c r="AG65" s="115"/>
      <c r="AH65" s="115"/>
      <c r="AI65" s="115"/>
      <c r="AJ65" s="115"/>
      <c r="AK65" s="115"/>
      <c r="AL65" s="115"/>
      <c r="AM65" s="115"/>
      <c r="AN65" s="115"/>
      <c r="AO65" s="115"/>
      <c r="AP65" s="115"/>
      <c r="AQ65" s="115"/>
      <c r="AR65" s="115"/>
      <c r="AS65" s="115"/>
      <c r="AT65" s="115"/>
      <c r="AU65" s="115"/>
      <c r="AV65" s="115"/>
      <c r="AW65" s="115"/>
      <c r="AX65" s="115"/>
      <c r="AY65" s="115"/>
      <c r="AZ65" s="115"/>
      <c r="BA65" s="115"/>
      <c r="BB65" s="115"/>
      <c r="BC65" s="115"/>
      <c r="BD65" s="115"/>
      <c r="BE65" s="115"/>
      <c r="BF65" s="115"/>
      <c r="BG65" s="115"/>
      <c r="BH65" s="115"/>
      <c r="BI65" s="115"/>
      <c r="BJ65" s="115"/>
      <c r="BK65" s="115"/>
      <c r="BL65" s="115"/>
      <c r="BM65" s="115"/>
      <c r="BN65" s="115"/>
      <c r="BO65" s="115"/>
      <c r="BP65" s="115"/>
    </row>
    <row r="66" spans="1:68">
      <c r="A66" s="193"/>
      <c r="B66" s="115"/>
      <c r="C66" s="115"/>
      <c r="D66" s="115"/>
      <c r="E66" s="115"/>
      <c r="F66" s="115"/>
      <c r="G66" s="115"/>
      <c r="H66" s="115"/>
      <c r="I66" s="115"/>
      <c r="J66" s="115"/>
      <c r="K66" s="115"/>
      <c r="L66" s="115"/>
      <c r="M66" s="115"/>
      <c r="N66" s="115"/>
      <c r="O66" s="115"/>
      <c r="P66" s="115"/>
      <c r="Q66" s="115"/>
      <c r="R66" s="115"/>
      <c r="S66" s="115"/>
      <c r="T66" s="115"/>
      <c r="U66" s="115"/>
      <c r="V66" s="115"/>
      <c r="W66" s="115"/>
      <c r="X66" s="115"/>
      <c r="Y66" s="115"/>
      <c r="Z66" s="115"/>
      <c r="AA66" s="115"/>
      <c r="AB66" s="115"/>
      <c r="AC66" s="115"/>
      <c r="AD66" s="115"/>
      <c r="AE66" s="115"/>
      <c r="AF66" s="115"/>
      <c r="AG66" s="115"/>
      <c r="AH66" s="115"/>
      <c r="AI66" s="115"/>
      <c r="AJ66" s="115"/>
      <c r="AK66" s="115"/>
      <c r="AL66" s="115"/>
      <c r="AM66" s="115"/>
      <c r="AN66" s="115"/>
      <c r="AO66" s="115"/>
      <c r="AP66" s="115"/>
      <c r="AQ66" s="115"/>
      <c r="AR66" s="115"/>
      <c r="AS66" s="115"/>
      <c r="AT66" s="115"/>
      <c r="AU66" s="115"/>
      <c r="AV66" s="115"/>
      <c r="AW66" s="115"/>
      <c r="AX66" s="115"/>
      <c r="AY66" s="115"/>
      <c r="AZ66" s="115"/>
      <c r="BA66" s="115"/>
      <c r="BB66" s="115"/>
      <c r="BC66" s="115"/>
      <c r="BD66" s="115"/>
      <c r="BE66" s="115"/>
      <c r="BF66" s="115"/>
      <c r="BG66" s="115"/>
      <c r="BH66" s="115"/>
      <c r="BI66" s="115"/>
      <c r="BJ66" s="115"/>
      <c r="BK66" s="115"/>
      <c r="BL66" s="115"/>
      <c r="BM66" s="115"/>
      <c r="BN66" s="115"/>
      <c r="BO66" s="115"/>
      <c r="BP66" s="115"/>
    </row>
    <row r="67" spans="1:68">
      <c r="A67" s="193"/>
      <c r="B67" s="115"/>
      <c r="C67" s="115"/>
      <c r="D67" s="115"/>
      <c r="E67" s="115"/>
      <c r="F67" s="115"/>
      <c r="G67" s="115"/>
      <c r="H67" s="115"/>
      <c r="I67" s="115"/>
      <c r="J67" s="115"/>
      <c r="K67" s="115"/>
      <c r="L67" s="115"/>
      <c r="M67" s="115"/>
      <c r="N67" s="115"/>
      <c r="O67" s="115"/>
      <c r="P67" s="115"/>
      <c r="Q67" s="115"/>
      <c r="R67" s="115"/>
      <c r="S67" s="115"/>
      <c r="T67" s="115"/>
      <c r="U67" s="115"/>
      <c r="V67" s="115"/>
      <c r="W67" s="115"/>
      <c r="X67" s="115"/>
      <c r="Y67" s="115"/>
      <c r="Z67" s="115"/>
      <c r="AA67" s="115"/>
      <c r="AB67" s="115"/>
      <c r="AC67" s="115"/>
      <c r="AD67" s="115"/>
      <c r="AE67" s="115"/>
      <c r="AF67" s="115"/>
      <c r="AG67" s="115"/>
      <c r="AH67" s="115"/>
      <c r="AI67" s="115"/>
      <c r="AJ67" s="115"/>
      <c r="AK67" s="115"/>
      <c r="AL67" s="115"/>
      <c r="AM67" s="115"/>
      <c r="AN67" s="115"/>
      <c r="AO67" s="115"/>
      <c r="AP67" s="115"/>
      <c r="AQ67" s="115"/>
      <c r="AR67" s="115"/>
      <c r="AS67" s="115"/>
      <c r="AT67" s="115"/>
      <c r="AU67" s="115"/>
      <c r="AV67" s="115"/>
      <c r="AW67" s="115"/>
      <c r="AX67" s="115"/>
      <c r="AY67" s="115"/>
      <c r="AZ67" s="115"/>
      <c r="BA67" s="115"/>
      <c r="BB67" s="115"/>
      <c r="BC67" s="115"/>
      <c r="BD67" s="115"/>
      <c r="BE67" s="115"/>
      <c r="BF67" s="115"/>
      <c r="BG67" s="115"/>
      <c r="BH67" s="115"/>
      <c r="BI67" s="115"/>
      <c r="BJ67" s="115"/>
      <c r="BK67" s="115"/>
      <c r="BL67" s="115"/>
      <c r="BM67" s="115"/>
      <c r="BN67" s="115"/>
      <c r="BO67" s="115"/>
      <c r="BP67" s="115"/>
    </row>
    <row r="68" spans="1:68">
      <c r="A68" s="193"/>
      <c r="B68" s="115"/>
      <c r="C68" s="115"/>
      <c r="D68" s="115"/>
      <c r="E68" s="115"/>
      <c r="F68" s="115"/>
      <c r="G68" s="115"/>
      <c r="H68" s="115"/>
      <c r="I68" s="115"/>
      <c r="J68" s="115"/>
      <c r="K68" s="115"/>
      <c r="L68" s="115"/>
      <c r="M68" s="115"/>
      <c r="N68" s="115"/>
      <c r="O68" s="115"/>
      <c r="P68" s="115"/>
      <c r="Q68" s="115"/>
      <c r="R68" s="115"/>
      <c r="S68" s="115"/>
      <c r="T68" s="115"/>
      <c r="U68" s="115"/>
      <c r="V68" s="115"/>
      <c r="W68" s="115"/>
      <c r="X68" s="115"/>
      <c r="Y68" s="115"/>
      <c r="Z68" s="115"/>
      <c r="AA68" s="115"/>
      <c r="AB68" s="115"/>
      <c r="AC68" s="115"/>
      <c r="AD68" s="115"/>
      <c r="AE68" s="115"/>
      <c r="AF68" s="115"/>
      <c r="AG68" s="115"/>
      <c r="AH68" s="115"/>
      <c r="AI68" s="115"/>
      <c r="AJ68" s="115"/>
      <c r="AK68" s="115"/>
      <c r="AL68" s="115"/>
      <c r="AM68" s="115"/>
      <c r="AN68" s="115"/>
      <c r="AO68" s="115"/>
      <c r="AP68" s="115"/>
      <c r="AQ68" s="115"/>
      <c r="AR68" s="115"/>
      <c r="AS68" s="115"/>
      <c r="AT68" s="115"/>
      <c r="AU68" s="115"/>
      <c r="AV68" s="115"/>
      <c r="AW68" s="115"/>
      <c r="AX68" s="115"/>
      <c r="AY68" s="115"/>
      <c r="AZ68" s="115"/>
      <c r="BA68" s="115"/>
      <c r="BB68" s="115"/>
      <c r="BC68" s="115"/>
      <c r="BD68" s="115"/>
      <c r="BE68" s="115"/>
      <c r="BF68" s="115"/>
      <c r="BG68" s="115"/>
      <c r="BH68" s="115"/>
      <c r="BI68" s="115"/>
      <c r="BJ68" s="115"/>
      <c r="BK68" s="115"/>
      <c r="BL68" s="115"/>
      <c r="BM68" s="115"/>
      <c r="BN68" s="115"/>
      <c r="BO68" s="115"/>
      <c r="BP68" s="115"/>
    </row>
    <row r="69" spans="1:68">
      <c r="A69" s="193"/>
      <c r="B69" s="115"/>
      <c r="C69" s="115"/>
      <c r="D69" s="115"/>
      <c r="E69" s="115"/>
      <c r="F69" s="115"/>
      <c r="G69" s="115"/>
      <c r="H69" s="115"/>
      <c r="I69" s="115"/>
      <c r="J69" s="115"/>
      <c r="K69" s="115"/>
      <c r="L69" s="115"/>
      <c r="M69" s="115"/>
      <c r="N69" s="115"/>
      <c r="O69" s="115"/>
      <c r="P69" s="115"/>
      <c r="Q69" s="115"/>
      <c r="R69" s="115"/>
      <c r="S69" s="115"/>
      <c r="T69" s="115"/>
      <c r="U69" s="115"/>
      <c r="V69" s="115"/>
      <c r="W69" s="115"/>
      <c r="X69" s="115"/>
      <c r="Y69" s="115"/>
      <c r="Z69" s="115"/>
      <c r="AA69" s="115"/>
      <c r="AB69" s="115"/>
      <c r="AC69" s="115"/>
      <c r="AD69" s="115"/>
      <c r="AE69" s="115"/>
      <c r="AF69" s="115"/>
      <c r="AG69" s="115"/>
      <c r="AH69" s="115"/>
      <c r="AI69" s="115"/>
      <c r="AJ69" s="115"/>
      <c r="AK69" s="115"/>
      <c r="AL69" s="115"/>
      <c r="AM69" s="115"/>
      <c r="AN69" s="115"/>
      <c r="AO69" s="115"/>
      <c r="AP69" s="115"/>
      <c r="AQ69" s="115"/>
      <c r="AR69" s="115"/>
      <c r="AS69" s="115"/>
      <c r="AT69" s="115"/>
      <c r="AU69" s="115"/>
      <c r="AV69" s="115"/>
      <c r="AW69" s="115"/>
      <c r="AX69" s="115"/>
      <c r="AY69" s="115"/>
      <c r="AZ69" s="115"/>
      <c r="BA69" s="115"/>
      <c r="BB69" s="115"/>
      <c r="BC69" s="115"/>
      <c r="BD69" s="115"/>
      <c r="BE69" s="115"/>
      <c r="BF69" s="115"/>
      <c r="BG69" s="115"/>
      <c r="BH69" s="115"/>
      <c r="BI69" s="115"/>
      <c r="BJ69" s="115"/>
      <c r="BK69" s="115"/>
      <c r="BL69" s="115"/>
      <c r="BM69" s="115"/>
      <c r="BN69" s="115"/>
      <c r="BO69" s="115"/>
      <c r="BP69" s="115"/>
    </row>
    <row r="70" spans="1:68">
      <c r="A70" s="193"/>
      <c r="B70" s="115"/>
      <c r="C70" s="115"/>
      <c r="D70" s="115"/>
      <c r="E70" s="115"/>
      <c r="F70" s="115"/>
      <c r="G70" s="115"/>
      <c r="H70" s="115"/>
      <c r="I70" s="115"/>
      <c r="J70" s="115"/>
      <c r="K70" s="115"/>
      <c r="L70" s="115"/>
      <c r="M70" s="115"/>
      <c r="N70" s="115"/>
      <c r="O70" s="115"/>
      <c r="P70" s="115"/>
      <c r="Q70" s="115"/>
      <c r="R70" s="115"/>
      <c r="S70" s="115"/>
      <c r="T70" s="115"/>
      <c r="U70" s="115"/>
      <c r="V70" s="115"/>
      <c r="W70" s="115"/>
      <c r="X70" s="115"/>
      <c r="Y70" s="115"/>
      <c r="Z70" s="115"/>
      <c r="AA70" s="115"/>
      <c r="AB70" s="115"/>
      <c r="AC70" s="115"/>
      <c r="AD70" s="115"/>
      <c r="AE70" s="115"/>
      <c r="AF70" s="115"/>
      <c r="AG70" s="115"/>
      <c r="AH70" s="115"/>
      <c r="AI70" s="115"/>
      <c r="AJ70" s="115"/>
      <c r="AK70" s="115"/>
      <c r="AL70" s="115"/>
      <c r="AM70" s="115"/>
      <c r="AN70" s="115"/>
      <c r="AO70" s="115"/>
      <c r="AP70" s="115"/>
      <c r="AQ70" s="115"/>
      <c r="AR70" s="115"/>
      <c r="AS70" s="115"/>
      <c r="AT70" s="115"/>
      <c r="AU70" s="115"/>
      <c r="AV70" s="115"/>
      <c r="AW70" s="115"/>
      <c r="AX70" s="115"/>
      <c r="AY70" s="115"/>
      <c r="AZ70" s="115"/>
      <c r="BA70" s="115"/>
      <c r="BB70" s="115"/>
      <c r="BC70" s="115"/>
      <c r="BD70" s="115"/>
      <c r="BE70" s="115"/>
      <c r="BF70" s="115"/>
      <c r="BG70" s="115"/>
      <c r="BH70" s="115"/>
      <c r="BI70" s="115"/>
      <c r="BJ70" s="115"/>
      <c r="BK70" s="115"/>
      <c r="BL70" s="115"/>
      <c r="BM70" s="115"/>
      <c r="BN70" s="115"/>
      <c r="BO70" s="115"/>
      <c r="BP70" s="115"/>
    </row>
    <row r="71" spans="1:68">
      <c r="A71" s="193"/>
      <c r="B71" s="115"/>
      <c r="C71" s="115"/>
      <c r="D71" s="115"/>
      <c r="E71" s="115"/>
      <c r="F71" s="115"/>
      <c r="G71" s="115"/>
      <c r="H71" s="115"/>
      <c r="I71" s="115"/>
      <c r="J71" s="115"/>
      <c r="K71" s="115"/>
      <c r="L71" s="115"/>
      <c r="M71" s="115"/>
      <c r="N71" s="115"/>
      <c r="O71" s="115"/>
      <c r="P71" s="115"/>
      <c r="Q71" s="115"/>
      <c r="R71" s="115"/>
      <c r="S71" s="115"/>
      <c r="T71" s="115"/>
      <c r="U71" s="115"/>
      <c r="V71" s="115"/>
      <c r="W71" s="115"/>
      <c r="X71" s="115"/>
      <c r="Y71" s="115"/>
      <c r="Z71" s="115"/>
      <c r="AA71" s="115"/>
      <c r="AB71" s="115"/>
      <c r="AC71" s="115"/>
      <c r="AD71" s="115"/>
      <c r="AE71" s="115"/>
      <c r="AF71" s="115"/>
      <c r="AG71" s="115"/>
      <c r="AH71" s="115"/>
      <c r="AI71" s="115"/>
      <c r="AJ71" s="115"/>
      <c r="AK71" s="115"/>
      <c r="AL71" s="115"/>
      <c r="AM71" s="115"/>
      <c r="AN71" s="115"/>
      <c r="AO71" s="115"/>
      <c r="AP71" s="115"/>
      <c r="AQ71" s="115"/>
      <c r="AR71" s="115"/>
      <c r="AS71" s="115"/>
      <c r="AT71" s="115"/>
      <c r="AU71" s="115"/>
      <c r="AV71" s="115"/>
      <c r="AW71" s="115"/>
      <c r="AX71" s="115"/>
      <c r="AY71" s="115"/>
      <c r="AZ71" s="115"/>
      <c r="BA71" s="115"/>
      <c r="BB71" s="115"/>
      <c r="BC71" s="115"/>
      <c r="BD71" s="115"/>
      <c r="BE71" s="115"/>
      <c r="BF71" s="115"/>
      <c r="BG71" s="115"/>
      <c r="BH71" s="115"/>
      <c r="BI71" s="115"/>
      <c r="BJ71" s="115"/>
      <c r="BK71" s="115"/>
      <c r="BL71" s="115"/>
      <c r="BM71" s="115"/>
      <c r="BN71" s="115"/>
      <c r="BO71" s="115"/>
      <c r="BP71" s="115"/>
    </row>
    <row r="72" spans="1:68">
      <c r="A72" s="193"/>
      <c r="B72" s="115"/>
      <c r="C72" s="115"/>
      <c r="D72" s="115"/>
      <c r="E72" s="115"/>
      <c r="F72" s="115"/>
      <c r="G72" s="115"/>
      <c r="H72" s="115"/>
      <c r="I72" s="115"/>
      <c r="J72" s="115"/>
      <c r="K72" s="115"/>
      <c r="L72" s="115"/>
      <c r="M72" s="115"/>
      <c r="N72" s="115"/>
      <c r="O72" s="115"/>
      <c r="P72" s="115"/>
      <c r="Q72" s="115"/>
      <c r="R72" s="115"/>
      <c r="S72" s="115"/>
      <c r="T72" s="115"/>
      <c r="U72" s="115"/>
      <c r="V72" s="115"/>
      <c r="W72" s="115"/>
      <c r="X72" s="115"/>
      <c r="Y72" s="115"/>
      <c r="Z72" s="115"/>
      <c r="AA72" s="115"/>
      <c r="AB72" s="115"/>
      <c r="AC72" s="115"/>
      <c r="AD72" s="115"/>
      <c r="AE72" s="115"/>
      <c r="AF72" s="115"/>
      <c r="AG72" s="115"/>
      <c r="AH72" s="115"/>
      <c r="AI72" s="115"/>
      <c r="AJ72" s="115"/>
      <c r="AK72" s="115"/>
      <c r="AL72" s="115"/>
      <c r="AM72" s="115"/>
      <c r="AN72" s="115"/>
      <c r="AO72" s="115"/>
      <c r="AP72" s="115"/>
      <c r="AQ72" s="115"/>
      <c r="AR72" s="115"/>
      <c r="AS72" s="115"/>
      <c r="AT72" s="115"/>
      <c r="AU72" s="115"/>
      <c r="AV72" s="115"/>
      <c r="AW72" s="115"/>
      <c r="AX72" s="115"/>
      <c r="AY72" s="115"/>
      <c r="AZ72" s="115"/>
      <c r="BA72" s="115"/>
      <c r="BB72" s="115"/>
      <c r="BC72" s="115"/>
      <c r="BD72" s="115"/>
      <c r="BE72" s="115"/>
      <c r="BF72" s="115"/>
      <c r="BG72" s="115"/>
      <c r="BH72" s="115"/>
      <c r="BI72" s="115"/>
      <c r="BJ72" s="115"/>
      <c r="BK72" s="115"/>
      <c r="BL72" s="115"/>
      <c r="BM72" s="115"/>
      <c r="BN72" s="115"/>
      <c r="BO72" s="115"/>
      <c r="BP72" s="115"/>
    </row>
    <row r="73" spans="1:68">
      <c r="A73" s="193"/>
      <c r="B73" s="115"/>
      <c r="C73" s="115"/>
      <c r="D73" s="115"/>
      <c r="E73" s="115"/>
      <c r="F73" s="115"/>
      <c r="G73" s="115"/>
      <c r="H73" s="115"/>
      <c r="I73" s="115"/>
      <c r="J73" s="115"/>
      <c r="K73" s="115"/>
      <c r="L73" s="115"/>
      <c r="M73" s="115"/>
      <c r="N73" s="115"/>
      <c r="O73" s="115"/>
      <c r="P73" s="115"/>
      <c r="Q73" s="115"/>
      <c r="R73" s="115"/>
      <c r="S73" s="115"/>
      <c r="T73" s="115"/>
      <c r="U73" s="115"/>
      <c r="V73" s="115"/>
      <c r="W73" s="115"/>
      <c r="X73" s="115"/>
      <c r="Y73" s="115"/>
      <c r="Z73" s="115"/>
      <c r="AA73" s="115"/>
      <c r="AB73" s="115"/>
      <c r="AC73" s="115"/>
      <c r="AD73" s="115"/>
      <c r="AE73" s="115"/>
      <c r="AF73" s="115"/>
      <c r="AG73" s="115"/>
      <c r="AH73" s="115"/>
      <c r="AI73" s="115"/>
      <c r="AJ73" s="115"/>
      <c r="AK73" s="115"/>
      <c r="AL73" s="115"/>
      <c r="AM73" s="115"/>
      <c r="AN73" s="115"/>
      <c r="AO73" s="115"/>
      <c r="AP73" s="115"/>
      <c r="AQ73" s="115"/>
      <c r="AR73" s="115"/>
      <c r="AS73" s="115"/>
      <c r="AT73" s="115"/>
      <c r="AU73" s="115"/>
      <c r="AV73" s="115"/>
      <c r="AW73" s="115"/>
      <c r="AX73" s="115"/>
      <c r="AY73" s="115"/>
      <c r="AZ73" s="115"/>
      <c r="BA73" s="115"/>
      <c r="BB73" s="115"/>
      <c r="BC73" s="115"/>
      <c r="BD73" s="115"/>
      <c r="BE73" s="115"/>
      <c r="BF73" s="115"/>
      <c r="BG73" s="115"/>
      <c r="BH73" s="115"/>
      <c r="BI73" s="115"/>
      <c r="BJ73" s="115"/>
      <c r="BK73" s="115"/>
      <c r="BL73" s="115"/>
      <c r="BM73" s="115"/>
      <c r="BN73" s="115"/>
      <c r="BO73" s="115"/>
      <c r="BP73" s="115"/>
    </row>
    <row r="74" spans="1:68">
      <c r="A74" s="193"/>
      <c r="B74" s="115"/>
      <c r="C74" s="115"/>
      <c r="D74" s="115"/>
      <c r="E74" s="115"/>
      <c r="F74" s="115"/>
      <c r="G74" s="115"/>
      <c r="H74" s="115"/>
      <c r="I74" s="115"/>
      <c r="J74" s="115"/>
      <c r="K74" s="115"/>
      <c r="L74" s="115"/>
      <c r="M74" s="115"/>
      <c r="N74" s="115"/>
      <c r="O74" s="115"/>
      <c r="P74" s="115"/>
      <c r="Q74" s="115"/>
      <c r="R74" s="115"/>
      <c r="S74" s="115"/>
      <c r="T74" s="115"/>
      <c r="U74" s="115"/>
      <c r="V74" s="115"/>
      <c r="W74" s="115"/>
      <c r="X74" s="115"/>
      <c r="Y74" s="115"/>
      <c r="Z74" s="115"/>
      <c r="AA74" s="115"/>
      <c r="AB74" s="115"/>
      <c r="AC74" s="115"/>
      <c r="AD74" s="115"/>
      <c r="AE74" s="115"/>
      <c r="AF74" s="115"/>
      <c r="AG74" s="115"/>
      <c r="AH74" s="115"/>
      <c r="AI74" s="115"/>
      <c r="AJ74" s="115"/>
      <c r="AK74" s="115"/>
      <c r="AL74" s="115"/>
      <c r="AM74" s="115"/>
      <c r="AN74" s="115"/>
      <c r="AO74" s="115"/>
      <c r="AP74" s="115"/>
      <c r="AQ74" s="115"/>
      <c r="AR74" s="115"/>
      <c r="AS74" s="115"/>
      <c r="AT74" s="115"/>
      <c r="AU74" s="115"/>
      <c r="AV74" s="115"/>
      <c r="AW74" s="115"/>
      <c r="AX74" s="115"/>
      <c r="AY74" s="115"/>
      <c r="AZ74" s="115"/>
      <c r="BA74" s="115"/>
      <c r="BB74" s="115"/>
      <c r="BC74" s="115"/>
      <c r="BD74" s="115"/>
      <c r="BE74" s="115"/>
      <c r="BF74" s="115"/>
      <c r="BG74" s="115"/>
      <c r="BH74" s="115"/>
      <c r="BI74" s="115"/>
      <c r="BJ74" s="115"/>
      <c r="BK74" s="115"/>
      <c r="BL74" s="115"/>
      <c r="BM74" s="115"/>
      <c r="BN74" s="115"/>
      <c r="BO74" s="115"/>
      <c r="BP74" s="115"/>
    </row>
    <row r="75" spans="1:68">
      <c r="A75" s="193"/>
      <c r="B75" s="115"/>
      <c r="C75" s="115"/>
      <c r="D75" s="115"/>
      <c r="E75" s="115"/>
      <c r="F75" s="115"/>
      <c r="G75" s="115"/>
      <c r="H75" s="115"/>
      <c r="I75" s="115"/>
      <c r="J75" s="115"/>
      <c r="K75" s="115"/>
      <c r="L75" s="115"/>
      <c r="M75" s="115"/>
      <c r="N75" s="115"/>
      <c r="O75" s="115"/>
      <c r="P75" s="115"/>
      <c r="Q75" s="115"/>
      <c r="R75" s="115"/>
      <c r="S75" s="115"/>
      <c r="T75" s="115"/>
      <c r="U75" s="115"/>
      <c r="V75" s="115"/>
      <c r="W75" s="115"/>
      <c r="X75" s="115"/>
      <c r="Y75" s="115"/>
      <c r="Z75" s="115"/>
      <c r="AA75" s="115"/>
      <c r="AB75" s="115"/>
      <c r="AC75" s="115"/>
      <c r="AD75" s="115"/>
      <c r="AE75" s="115"/>
      <c r="AF75" s="115"/>
      <c r="AG75" s="115"/>
      <c r="AH75" s="115"/>
      <c r="AI75" s="115"/>
      <c r="AJ75" s="115"/>
      <c r="AK75" s="115"/>
      <c r="AL75" s="115"/>
      <c r="AM75" s="115"/>
      <c r="AN75" s="115"/>
      <c r="AO75" s="115"/>
      <c r="AP75" s="115"/>
      <c r="AQ75" s="115"/>
      <c r="AR75" s="115"/>
      <c r="AS75" s="115"/>
      <c r="AT75" s="115"/>
      <c r="AU75" s="115"/>
      <c r="AV75" s="115"/>
      <c r="AW75" s="115"/>
      <c r="AX75" s="115"/>
      <c r="AY75" s="115"/>
      <c r="AZ75" s="115"/>
      <c r="BA75" s="115"/>
      <c r="BB75" s="115"/>
      <c r="BC75" s="115"/>
      <c r="BD75" s="115"/>
      <c r="BE75" s="115"/>
      <c r="BF75" s="115"/>
      <c r="BG75" s="115"/>
      <c r="BH75" s="115"/>
      <c r="BI75" s="115"/>
      <c r="BJ75" s="115"/>
      <c r="BK75" s="115"/>
      <c r="BL75" s="115"/>
      <c r="BM75" s="115"/>
      <c r="BN75" s="115"/>
      <c r="BO75" s="115"/>
      <c r="BP75" s="115"/>
    </row>
    <row r="76" spans="1:68">
      <c r="A76" s="193"/>
      <c r="B76" s="115"/>
      <c r="C76" s="115"/>
      <c r="D76" s="115"/>
      <c r="E76" s="115"/>
      <c r="F76" s="115"/>
      <c r="G76" s="115"/>
      <c r="H76" s="115"/>
      <c r="I76" s="115"/>
      <c r="J76" s="115"/>
      <c r="K76" s="115"/>
      <c r="L76" s="115"/>
      <c r="M76" s="115"/>
      <c r="N76" s="115"/>
      <c r="O76" s="115"/>
      <c r="P76" s="115"/>
      <c r="Q76" s="115"/>
      <c r="R76" s="115"/>
      <c r="S76" s="115"/>
      <c r="T76" s="115"/>
      <c r="U76" s="115"/>
      <c r="V76" s="115"/>
      <c r="W76" s="115"/>
      <c r="X76" s="115"/>
      <c r="Y76" s="115"/>
      <c r="Z76" s="115"/>
      <c r="AA76" s="115"/>
      <c r="AB76" s="115"/>
      <c r="AC76" s="115"/>
      <c r="AD76" s="115"/>
      <c r="AE76" s="115"/>
      <c r="AF76" s="115"/>
      <c r="AG76" s="115"/>
      <c r="AH76" s="115"/>
      <c r="AI76" s="115"/>
      <c r="AJ76" s="115"/>
      <c r="AK76" s="115"/>
      <c r="AL76" s="115"/>
      <c r="AM76" s="115"/>
      <c r="AN76" s="115"/>
      <c r="AO76" s="115"/>
      <c r="AP76" s="115"/>
      <c r="AQ76" s="115"/>
      <c r="AR76" s="115"/>
      <c r="AS76" s="115"/>
      <c r="AT76" s="115"/>
      <c r="AU76" s="115"/>
      <c r="AV76" s="115"/>
      <c r="AW76" s="115"/>
      <c r="AX76" s="115"/>
      <c r="AY76" s="115"/>
      <c r="AZ76" s="115"/>
      <c r="BA76" s="115"/>
      <c r="BB76" s="115"/>
      <c r="BC76" s="115"/>
      <c r="BD76" s="115"/>
      <c r="BE76" s="115"/>
      <c r="BF76" s="115"/>
      <c r="BG76" s="115"/>
      <c r="BH76" s="115"/>
      <c r="BI76" s="115"/>
      <c r="BJ76" s="115"/>
      <c r="BK76" s="115"/>
      <c r="BL76" s="115"/>
      <c r="BM76" s="115"/>
      <c r="BN76" s="115"/>
      <c r="BO76" s="115"/>
      <c r="BP76" s="115"/>
    </row>
    <row r="77" spans="1:68">
      <c r="A77" s="193"/>
      <c r="B77" s="115"/>
      <c r="C77" s="115"/>
      <c r="D77" s="115"/>
      <c r="E77" s="115"/>
      <c r="F77" s="115"/>
      <c r="G77" s="115"/>
      <c r="H77" s="115"/>
      <c r="I77" s="115"/>
      <c r="J77" s="115"/>
      <c r="K77" s="115"/>
      <c r="L77" s="115"/>
      <c r="M77" s="115"/>
      <c r="N77" s="115"/>
      <c r="O77" s="115"/>
      <c r="P77" s="115"/>
      <c r="Q77" s="115"/>
      <c r="R77" s="115"/>
      <c r="S77" s="115"/>
      <c r="T77" s="115"/>
      <c r="U77" s="115"/>
      <c r="V77" s="115"/>
      <c r="W77" s="115"/>
      <c r="X77" s="115"/>
      <c r="Y77" s="115"/>
      <c r="Z77" s="115"/>
      <c r="AA77" s="115"/>
      <c r="AB77" s="115"/>
      <c r="AC77" s="115"/>
      <c r="AD77" s="115"/>
      <c r="AE77" s="115"/>
      <c r="AF77" s="115"/>
      <c r="AG77" s="115"/>
      <c r="AH77" s="115"/>
      <c r="AI77" s="115"/>
      <c r="AJ77" s="115"/>
      <c r="AK77" s="115"/>
      <c r="AL77" s="115"/>
      <c r="AM77" s="115"/>
      <c r="AN77" s="115"/>
      <c r="AO77" s="115"/>
      <c r="AP77" s="115"/>
      <c r="AQ77" s="115"/>
      <c r="AR77" s="115"/>
      <c r="AS77" s="115"/>
      <c r="AT77" s="115"/>
      <c r="AU77" s="115"/>
      <c r="AV77" s="115"/>
      <c r="AW77" s="115"/>
      <c r="AX77" s="115"/>
      <c r="AY77" s="115"/>
      <c r="AZ77" s="115"/>
      <c r="BA77" s="115"/>
      <c r="BB77" s="115"/>
      <c r="BC77" s="115"/>
      <c r="BD77" s="115"/>
      <c r="BE77" s="115"/>
      <c r="BF77" s="115"/>
      <c r="BG77" s="115"/>
      <c r="BH77" s="115"/>
      <c r="BI77" s="115"/>
      <c r="BJ77" s="115"/>
      <c r="BK77" s="115"/>
      <c r="BL77" s="115"/>
      <c r="BM77" s="115"/>
      <c r="BN77" s="115"/>
      <c r="BO77" s="115"/>
      <c r="BP77" s="115"/>
    </row>
    <row r="78" spans="1:68">
      <c r="A78" s="193"/>
      <c r="B78" s="115"/>
      <c r="C78" s="115"/>
      <c r="D78" s="115"/>
      <c r="E78" s="115"/>
      <c r="F78" s="115"/>
      <c r="G78" s="115"/>
      <c r="H78" s="115"/>
      <c r="I78" s="115"/>
      <c r="J78" s="115"/>
      <c r="K78" s="115"/>
      <c r="L78" s="115"/>
      <c r="M78" s="115"/>
      <c r="N78" s="115"/>
      <c r="O78" s="115"/>
      <c r="P78" s="115"/>
      <c r="Q78" s="115"/>
      <c r="R78" s="115"/>
      <c r="S78" s="115"/>
      <c r="T78" s="115"/>
      <c r="U78" s="115"/>
      <c r="V78" s="115"/>
      <c r="W78" s="115"/>
      <c r="X78" s="115"/>
      <c r="Y78" s="115"/>
      <c r="Z78" s="115"/>
      <c r="AA78" s="115"/>
      <c r="AB78" s="115"/>
      <c r="AC78" s="115"/>
      <c r="AD78" s="115"/>
      <c r="AE78" s="115"/>
      <c r="AF78" s="115"/>
      <c r="AG78" s="115"/>
      <c r="AH78" s="115"/>
      <c r="AI78" s="115"/>
      <c r="AJ78" s="115"/>
      <c r="AK78" s="115"/>
      <c r="AL78" s="115"/>
      <c r="AM78" s="115"/>
      <c r="AN78" s="115"/>
      <c r="AO78" s="115"/>
      <c r="AP78" s="115"/>
      <c r="AQ78" s="115"/>
      <c r="AR78" s="115"/>
      <c r="AS78" s="115"/>
      <c r="AT78" s="115"/>
      <c r="AU78" s="115"/>
      <c r="AV78" s="115"/>
      <c r="AW78" s="115"/>
      <c r="AX78" s="115"/>
      <c r="AY78" s="115"/>
      <c r="AZ78" s="115"/>
      <c r="BA78" s="115"/>
      <c r="BB78" s="115"/>
      <c r="BC78" s="115"/>
      <c r="BD78" s="115"/>
      <c r="BE78" s="115"/>
      <c r="BF78" s="115"/>
      <c r="BG78" s="115"/>
      <c r="BH78" s="115"/>
      <c r="BI78" s="115"/>
      <c r="BJ78" s="115"/>
      <c r="BK78" s="115"/>
      <c r="BL78" s="115"/>
      <c r="BM78" s="115"/>
      <c r="BN78" s="115"/>
      <c r="BO78" s="115"/>
      <c r="BP78" s="115"/>
    </row>
    <row r="79" spans="1:68">
      <c r="A79" s="193"/>
      <c r="B79" s="115"/>
      <c r="C79" s="115"/>
      <c r="D79" s="115"/>
      <c r="E79" s="115"/>
      <c r="F79" s="115"/>
      <c r="G79" s="115"/>
      <c r="H79" s="115"/>
      <c r="I79" s="115"/>
      <c r="J79" s="115"/>
      <c r="K79" s="115"/>
      <c r="L79" s="115"/>
      <c r="M79" s="115"/>
      <c r="N79" s="115"/>
      <c r="O79" s="115"/>
      <c r="P79" s="115"/>
      <c r="Q79" s="115"/>
      <c r="R79" s="115"/>
      <c r="S79" s="115"/>
      <c r="T79" s="115"/>
      <c r="U79" s="115"/>
      <c r="V79" s="115"/>
      <c r="W79" s="115"/>
      <c r="X79" s="115"/>
      <c r="Y79" s="115"/>
      <c r="Z79" s="115"/>
      <c r="AA79" s="115"/>
      <c r="AB79" s="115"/>
      <c r="AC79" s="115"/>
      <c r="AD79" s="115"/>
      <c r="AE79" s="115"/>
      <c r="AF79" s="115"/>
      <c r="AG79" s="115"/>
      <c r="AH79" s="115"/>
      <c r="AI79" s="115"/>
      <c r="AJ79" s="115"/>
      <c r="AK79" s="115"/>
      <c r="AL79" s="115"/>
      <c r="AM79" s="115"/>
      <c r="AN79" s="115"/>
      <c r="AO79" s="115"/>
      <c r="AP79" s="115"/>
      <c r="AQ79" s="115"/>
      <c r="AR79" s="115"/>
      <c r="AS79" s="115"/>
      <c r="AT79" s="115"/>
      <c r="AU79" s="115"/>
      <c r="AV79" s="115"/>
      <c r="AW79" s="115"/>
      <c r="AX79" s="115"/>
      <c r="AY79" s="115"/>
      <c r="AZ79" s="115"/>
      <c r="BA79" s="115"/>
      <c r="BB79" s="115"/>
      <c r="BC79" s="115"/>
      <c r="BD79" s="115"/>
      <c r="BE79" s="115"/>
      <c r="BF79" s="115"/>
      <c r="BG79" s="115"/>
      <c r="BH79" s="115"/>
      <c r="BI79" s="115"/>
      <c r="BJ79" s="115"/>
      <c r="BK79" s="115"/>
      <c r="BL79" s="115"/>
      <c r="BM79" s="115"/>
      <c r="BN79" s="115"/>
      <c r="BO79" s="115"/>
      <c r="BP79" s="115"/>
    </row>
    <row r="80" spans="1:68">
      <c r="A80" s="193"/>
      <c r="B80" s="115"/>
      <c r="C80" s="115"/>
      <c r="D80" s="115"/>
      <c r="E80" s="115"/>
      <c r="F80" s="115"/>
      <c r="G80" s="115"/>
      <c r="H80" s="115"/>
      <c r="I80" s="115"/>
      <c r="J80" s="115"/>
      <c r="K80" s="115"/>
      <c r="L80" s="115"/>
      <c r="M80" s="115"/>
      <c r="N80" s="115"/>
      <c r="O80" s="115"/>
      <c r="P80" s="115"/>
      <c r="Q80" s="115"/>
      <c r="R80" s="115"/>
      <c r="S80" s="115"/>
      <c r="T80" s="115"/>
      <c r="U80" s="115"/>
      <c r="V80" s="115"/>
      <c r="W80" s="115"/>
      <c r="X80" s="115"/>
      <c r="Y80" s="115"/>
      <c r="Z80" s="115"/>
      <c r="AA80" s="115"/>
      <c r="AB80" s="115"/>
      <c r="AC80" s="115"/>
      <c r="AD80" s="115"/>
      <c r="AE80" s="115"/>
      <c r="AF80" s="115"/>
      <c r="AG80" s="115"/>
      <c r="AH80" s="115"/>
      <c r="AI80" s="115"/>
      <c r="AJ80" s="115"/>
      <c r="AK80" s="115"/>
      <c r="AL80" s="115"/>
      <c r="AM80" s="115"/>
      <c r="AN80" s="115"/>
      <c r="AO80" s="115"/>
      <c r="AP80" s="115"/>
      <c r="AQ80" s="115"/>
      <c r="AR80" s="115"/>
      <c r="AS80" s="115"/>
      <c r="AT80" s="115"/>
      <c r="AU80" s="115"/>
      <c r="AV80" s="115"/>
      <c r="AW80" s="115"/>
      <c r="AX80" s="115"/>
      <c r="AY80" s="115"/>
      <c r="AZ80" s="115"/>
      <c r="BA80" s="115"/>
      <c r="BB80" s="115"/>
      <c r="BC80" s="115"/>
      <c r="BD80" s="115"/>
      <c r="BE80" s="115"/>
      <c r="BF80" s="115"/>
      <c r="BG80" s="115"/>
      <c r="BH80" s="115"/>
      <c r="BI80" s="115"/>
      <c r="BJ80" s="115"/>
      <c r="BK80" s="115"/>
      <c r="BL80" s="115"/>
      <c r="BM80" s="115"/>
      <c r="BN80" s="115"/>
      <c r="BO80" s="115"/>
      <c r="BP80" s="115"/>
    </row>
    <row r="81" spans="1:68">
      <c r="A81" s="193"/>
      <c r="B81" s="115"/>
      <c r="C81" s="115"/>
      <c r="D81" s="115"/>
      <c r="E81" s="115"/>
      <c r="F81" s="115"/>
      <c r="G81" s="115"/>
      <c r="H81" s="115"/>
      <c r="I81" s="115"/>
      <c r="J81" s="115"/>
      <c r="K81" s="115"/>
      <c r="L81" s="115"/>
      <c r="M81" s="115"/>
      <c r="N81" s="115"/>
      <c r="O81" s="115"/>
      <c r="P81" s="115"/>
      <c r="Q81" s="115"/>
      <c r="R81" s="115"/>
      <c r="S81" s="115"/>
      <c r="T81" s="115"/>
      <c r="U81" s="115"/>
      <c r="V81" s="115"/>
      <c r="W81" s="115"/>
      <c r="X81" s="115"/>
      <c r="Y81" s="115"/>
      <c r="Z81" s="115"/>
      <c r="AA81" s="115"/>
      <c r="AB81" s="115"/>
      <c r="AC81" s="115"/>
      <c r="AD81" s="115"/>
      <c r="AE81" s="115"/>
      <c r="AF81" s="115"/>
      <c r="AG81" s="115"/>
      <c r="AH81" s="115"/>
      <c r="AI81" s="115"/>
      <c r="AJ81" s="115"/>
      <c r="AK81" s="115"/>
      <c r="AL81" s="115"/>
      <c r="AM81" s="115"/>
      <c r="AN81" s="115"/>
      <c r="AO81" s="115"/>
      <c r="AP81" s="115"/>
      <c r="AQ81" s="115"/>
      <c r="AR81" s="115"/>
      <c r="AS81" s="115"/>
      <c r="AT81" s="115"/>
      <c r="AU81" s="115"/>
      <c r="AV81" s="115"/>
      <c r="AW81" s="115"/>
      <c r="AX81" s="115"/>
      <c r="AY81" s="115"/>
      <c r="AZ81" s="115"/>
      <c r="BA81" s="115"/>
      <c r="BB81" s="115"/>
      <c r="BC81" s="115"/>
      <c r="BD81" s="115"/>
      <c r="BE81" s="115"/>
      <c r="BF81" s="115"/>
      <c r="BG81" s="115"/>
      <c r="BH81" s="115"/>
      <c r="BI81" s="115"/>
      <c r="BJ81" s="115"/>
      <c r="BK81" s="115"/>
      <c r="BL81" s="115"/>
      <c r="BM81" s="115"/>
      <c r="BN81" s="115"/>
      <c r="BO81" s="115"/>
      <c r="BP81" s="115"/>
    </row>
    <row r="82" spans="1:68">
      <c r="A82" s="193"/>
      <c r="B82" s="115"/>
      <c r="C82" s="115"/>
      <c r="D82" s="115"/>
      <c r="E82" s="115"/>
      <c r="F82" s="115"/>
      <c r="G82" s="115"/>
      <c r="H82" s="115"/>
      <c r="I82" s="115"/>
      <c r="J82" s="115"/>
      <c r="K82" s="115"/>
      <c r="L82" s="115"/>
      <c r="M82" s="115"/>
      <c r="N82" s="115"/>
      <c r="O82" s="115"/>
      <c r="P82" s="115"/>
      <c r="Q82" s="115"/>
      <c r="R82" s="115"/>
      <c r="S82" s="115"/>
      <c r="T82" s="115"/>
      <c r="U82" s="115"/>
      <c r="V82" s="115"/>
      <c r="W82" s="115"/>
      <c r="X82" s="115"/>
      <c r="Y82" s="115"/>
      <c r="Z82" s="115"/>
      <c r="AA82" s="115"/>
      <c r="AB82" s="115"/>
      <c r="AC82" s="115"/>
      <c r="AD82" s="115"/>
      <c r="AE82" s="115"/>
      <c r="AF82" s="115"/>
      <c r="AG82" s="115"/>
      <c r="AH82" s="115"/>
      <c r="AI82" s="115"/>
      <c r="AJ82" s="115"/>
      <c r="AK82" s="115"/>
      <c r="AL82" s="115"/>
      <c r="AM82" s="115"/>
      <c r="AN82" s="115"/>
      <c r="AO82" s="115"/>
      <c r="AP82" s="115"/>
      <c r="AQ82" s="115"/>
      <c r="AR82" s="115"/>
      <c r="AS82" s="115"/>
      <c r="AT82" s="115"/>
      <c r="AU82" s="115"/>
      <c r="AV82" s="115"/>
      <c r="AW82" s="115"/>
      <c r="AX82" s="115"/>
      <c r="AY82" s="115"/>
      <c r="AZ82" s="115"/>
      <c r="BA82" s="115"/>
      <c r="BB82" s="115"/>
      <c r="BC82" s="115"/>
      <c r="BD82" s="115"/>
      <c r="BE82" s="115"/>
      <c r="BF82" s="115"/>
      <c r="BG82" s="115"/>
      <c r="BH82" s="115"/>
      <c r="BI82" s="115"/>
      <c r="BJ82" s="115"/>
      <c r="BK82" s="115"/>
      <c r="BL82" s="115"/>
      <c r="BM82" s="115"/>
      <c r="BN82" s="115"/>
      <c r="BO82" s="115"/>
      <c r="BP82" s="115"/>
    </row>
    <row r="83" spans="1:68">
      <c r="A83" s="193"/>
      <c r="B83" s="115"/>
      <c r="C83" s="115"/>
      <c r="D83" s="115"/>
      <c r="E83" s="115"/>
      <c r="F83" s="115"/>
      <c r="G83" s="115"/>
      <c r="H83" s="115"/>
      <c r="I83" s="115"/>
      <c r="J83" s="115"/>
      <c r="K83" s="115"/>
      <c r="L83" s="115"/>
      <c r="M83" s="115"/>
      <c r="N83" s="115"/>
      <c r="O83" s="115"/>
      <c r="P83" s="115"/>
      <c r="Q83" s="115"/>
      <c r="R83" s="115"/>
      <c r="S83" s="115"/>
      <c r="T83" s="115"/>
      <c r="U83" s="115"/>
      <c r="V83" s="115"/>
      <c r="W83" s="115"/>
      <c r="X83" s="115"/>
      <c r="Y83" s="115"/>
      <c r="Z83" s="115"/>
      <c r="AA83" s="115"/>
      <c r="AB83" s="115"/>
      <c r="AC83" s="115"/>
      <c r="AD83" s="115"/>
      <c r="AE83" s="115"/>
      <c r="AF83" s="115"/>
      <c r="AG83" s="115"/>
      <c r="AH83" s="115"/>
      <c r="AI83" s="115"/>
      <c r="AJ83" s="115"/>
      <c r="AK83" s="115"/>
      <c r="AL83" s="115"/>
      <c r="AM83" s="115"/>
      <c r="AN83" s="115"/>
      <c r="AO83" s="115"/>
      <c r="AP83" s="115"/>
      <c r="AQ83" s="115"/>
      <c r="AR83" s="115"/>
      <c r="AS83" s="115"/>
      <c r="AT83" s="115"/>
      <c r="AU83" s="115"/>
      <c r="AV83" s="115"/>
      <c r="AW83" s="115"/>
      <c r="AX83" s="115"/>
      <c r="AY83" s="115"/>
      <c r="AZ83" s="115"/>
      <c r="BA83" s="115"/>
      <c r="BB83" s="115"/>
      <c r="BC83" s="115"/>
      <c r="BD83" s="115"/>
      <c r="BE83" s="115"/>
      <c r="BF83" s="115"/>
      <c r="BG83" s="115"/>
      <c r="BH83" s="115"/>
      <c r="BI83" s="115"/>
      <c r="BJ83" s="115"/>
      <c r="BK83" s="115"/>
      <c r="BL83" s="115"/>
      <c r="BM83" s="115"/>
      <c r="BN83" s="115"/>
      <c r="BO83" s="115"/>
      <c r="BP83" s="115"/>
    </row>
    <row r="84" spans="1:68">
      <c r="A84" s="193"/>
      <c r="B84" s="115"/>
      <c r="C84" s="115"/>
      <c r="D84" s="115"/>
      <c r="E84" s="115"/>
      <c r="F84" s="115"/>
      <c r="G84" s="115"/>
      <c r="H84" s="115"/>
      <c r="I84" s="115"/>
      <c r="J84" s="115"/>
      <c r="K84" s="115"/>
      <c r="L84" s="115"/>
      <c r="M84" s="115"/>
      <c r="N84" s="115"/>
      <c r="O84" s="115"/>
      <c r="P84" s="115"/>
      <c r="Q84" s="115"/>
      <c r="R84" s="115"/>
      <c r="S84" s="115"/>
      <c r="T84" s="115"/>
      <c r="U84" s="115"/>
      <c r="V84" s="115"/>
      <c r="W84" s="115"/>
      <c r="X84" s="115"/>
      <c r="Y84" s="115"/>
      <c r="Z84" s="115"/>
      <c r="AA84" s="115"/>
      <c r="AB84" s="115"/>
      <c r="AC84" s="115"/>
      <c r="AD84" s="115"/>
      <c r="AE84" s="115"/>
      <c r="AF84" s="115"/>
      <c r="AG84" s="115"/>
      <c r="AH84" s="115"/>
      <c r="AI84" s="115"/>
      <c r="AJ84" s="115"/>
      <c r="AK84" s="115"/>
      <c r="AL84" s="115"/>
      <c r="AM84" s="115"/>
      <c r="AN84" s="115"/>
      <c r="AO84" s="115"/>
      <c r="AP84" s="115"/>
      <c r="AQ84" s="115"/>
      <c r="AR84" s="115"/>
      <c r="AS84" s="115"/>
      <c r="AT84" s="115"/>
      <c r="AU84" s="115"/>
      <c r="AV84" s="115"/>
      <c r="AW84" s="115"/>
      <c r="AX84" s="115"/>
      <c r="AY84" s="115"/>
      <c r="AZ84" s="115"/>
      <c r="BA84" s="115"/>
      <c r="BB84" s="115"/>
      <c r="BC84" s="115"/>
      <c r="BD84" s="115"/>
      <c r="BE84" s="115"/>
      <c r="BF84" s="115"/>
      <c r="BG84" s="115"/>
      <c r="BH84" s="115"/>
      <c r="BI84" s="115"/>
      <c r="BJ84" s="115"/>
      <c r="BK84" s="115"/>
      <c r="BL84" s="115"/>
      <c r="BM84" s="115"/>
      <c r="BN84" s="115"/>
      <c r="BO84" s="115"/>
      <c r="BP84" s="115"/>
    </row>
    <row r="85" spans="1:68">
      <c r="A85" s="193"/>
      <c r="B85" s="115"/>
      <c r="C85" s="115"/>
      <c r="D85" s="115"/>
      <c r="E85" s="115"/>
      <c r="F85" s="115"/>
      <c r="G85" s="115"/>
      <c r="H85" s="115"/>
      <c r="I85" s="115"/>
      <c r="J85" s="115"/>
      <c r="K85" s="115"/>
      <c r="L85" s="115"/>
      <c r="M85" s="115"/>
      <c r="N85" s="115"/>
      <c r="O85" s="115"/>
      <c r="P85" s="115"/>
      <c r="Q85" s="115"/>
      <c r="R85" s="115"/>
      <c r="S85" s="115"/>
      <c r="T85" s="115"/>
      <c r="U85" s="115"/>
      <c r="V85" s="115"/>
      <c r="W85" s="115"/>
      <c r="X85" s="115"/>
      <c r="Y85" s="115"/>
      <c r="Z85" s="115"/>
      <c r="AA85" s="115"/>
      <c r="AB85" s="115"/>
      <c r="AC85" s="115"/>
      <c r="AD85" s="115"/>
      <c r="AE85" s="115"/>
      <c r="AF85" s="115"/>
      <c r="AG85" s="115"/>
      <c r="AH85" s="115"/>
      <c r="AI85" s="115"/>
      <c r="AJ85" s="115"/>
      <c r="AK85" s="115"/>
      <c r="AL85" s="115"/>
      <c r="AM85" s="115"/>
      <c r="AN85" s="115"/>
      <c r="AO85" s="115"/>
      <c r="AP85" s="115"/>
      <c r="AQ85" s="115"/>
      <c r="AR85" s="115"/>
      <c r="AS85" s="115"/>
      <c r="AT85" s="115"/>
      <c r="AU85" s="115"/>
      <c r="AV85" s="115"/>
      <c r="AW85" s="115"/>
      <c r="AX85" s="115"/>
      <c r="AY85" s="115"/>
      <c r="AZ85" s="115"/>
      <c r="BA85" s="115"/>
      <c r="BB85" s="115"/>
      <c r="BC85" s="115"/>
      <c r="BD85" s="115"/>
      <c r="BE85" s="115"/>
      <c r="BF85" s="115"/>
      <c r="BG85" s="115"/>
      <c r="BH85" s="115"/>
      <c r="BI85" s="115"/>
      <c r="BJ85" s="115"/>
      <c r="BK85" s="115"/>
      <c r="BL85" s="115"/>
      <c r="BM85" s="115"/>
      <c r="BN85" s="115"/>
      <c r="BO85" s="115"/>
      <c r="BP85" s="115"/>
    </row>
    <row r="86" spans="1:68">
      <c r="A86" s="193"/>
      <c r="B86" s="115"/>
      <c r="C86" s="115"/>
      <c r="D86" s="115"/>
      <c r="E86" s="115"/>
      <c r="F86" s="115"/>
      <c r="G86" s="115"/>
      <c r="H86" s="115"/>
      <c r="I86" s="115"/>
      <c r="J86" s="115"/>
      <c r="K86" s="115"/>
      <c r="L86" s="115"/>
      <c r="M86" s="115"/>
      <c r="N86" s="115"/>
      <c r="O86" s="115"/>
      <c r="P86" s="115"/>
      <c r="Q86" s="115"/>
      <c r="R86" s="115"/>
      <c r="S86" s="115"/>
      <c r="T86" s="115"/>
      <c r="U86" s="115"/>
      <c r="V86" s="115"/>
      <c r="W86" s="115"/>
      <c r="X86" s="115"/>
      <c r="Y86" s="115"/>
      <c r="Z86" s="115"/>
      <c r="AA86" s="115"/>
      <c r="AB86" s="115"/>
      <c r="AC86" s="115"/>
      <c r="AD86" s="115"/>
      <c r="AE86" s="115"/>
      <c r="AF86" s="115"/>
      <c r="AG86" s="115"/>
      <c r="AH86" s="115"/>
      <c r="AI86" s="115"/>
      <c r="AJ86" s="115"/>
      <c r="AK86" s="115"/>
      <c r="AL86" s="115"/>
      <c r="AM86" s="115"/>
      <c r="AN86" s="115"/>
      <c r="AO86" s="115"/>
      <c r="AP86" s="115"/>
      <c r="AQ86" s="115"/>
      <c r="AR86" s="115"/>
      <c r="AS86" s="115"/>
      <c r="AT86" s="115"/>
      <c r="AU86" s="115"/>
      <c r="AV86" s="115"/>
      <c r="AW86" s="115"/>
      <c r="AX86" s="115"/>
      <c r="AY86" s="115"/>
      <c r="AZ86" s="115"/>
      <c r="BA86" s="115"/>
      <c r="BB86" s="115"/>
      <c r="BC86" s="115"/>
      <c r="BD86" s="115"/>
      <c r="BE86" s="115"/>
      <c r="BF86" s="115"/>
      <c r="BG86" s="115"/>
      <c r="BH86" s="115"/>
      <c r="BI86" s="115"/>
      <c r="BJ86" s="115"/>
      <c r="BK86" s="115"/>
      <c r="BL86" s="115"/>
      <c r="BM86" s="115"/>
      <c r="BN86" s="115"/>
      <c r="BO86" s="115"/>
      <c r="BP86" s="115"/>
    </row>
    <row r="87" spans="1:68">
      <c r="A87" s="193"/>
      <c r="B87" s="115"/>
      <c r="C87" s="115"/>
      <c r="D87" s="115"/>
      <c r="E87" s="115"/>
      <c r="F87" s="115"/>
      <c r="G87" s="115"/>
      <c r="H87" s="115"/>
      <c r="I87" s="115"/>
      <c r="J87" s="115"/>
      <c r="K87" s="115"/>
      <c r="L87" s="115"/>
      <c r="M87" s="115"/>
      <c r="N87" s="115"/>
      <c r="O87" s="115"/>
      <c r="P87" s="115"/>
      <c r="Q87" s="115"/>
      <c r="R87" s="115"/>
      <c r="S87" s="115"/>
      <c r="T87" s="115"/>
      <c r="U87" s="115"/>
      <c r="V87" s="115"/>
      <c r="W87" s="115"/>
      <c r="X87" s="115"/>
      <c r="Y87" s="115"/>
      <c r="Z87" s="115"/>
      <c r="AA87" s="115"/>
      <c r="AB87" s="115"/>
      <c r="AC87" s="115"/>
      <c r="AD87" s="115"/>
      <c r="AE87" s="115"/>
      <c r="AF87" s="115"/>
      <c r="AG87" s="115"/>
      <c r="AH87" s="115"/>
      <c r="AI87" s="115"/>
      <c r="AJ87" s="115"/>
      <c r="AK87" s="115"/>
      <c r="AL87" s="115"/>
      <c r="AM87" s="115"/>
      <c r="AN87" s="115"/>
      <c r="AO87" s="115"/>
      <c r="AP87" s="115"/>
      <c r="AQ87" s="115"/>
      <c r="AR87" s="115"/>
      <c r="AS87" s="115"/>
      <c r="AT87" s="115"/>
      <c r="AU87" s="115"/>
      <c r="AV87" s="115"/>
      <c r="AW87" s="115"/>
      <c r="AX87" s="115"/>
      <c r="AY87" s="115"/>
      <c r="AZ87" s="115"/>
      <c r="BA87" s="115"/>
      <c r="BB87" s="115"/>
      <c r="BC87" s="115"/>
      <c r="BD87" s="115"/>
      <c r="BE87" s="115"/>
      <c r="BF87" s="115"/>
      <c r="BG87" s="115"/>
      <c r="BH87" s="115"/>
      <c r="BI87" s="115"/>
      <c r="BJ87" s="115"/>
      <c r="BK87" s="115"/>
      <c r="BL87" s="115"/>
      <c r="BM87" s="115"/>
      <c r="BN87" s="115"/>
      <c r="BO87" s="115"/>
      <c r="BP87" s="115"/>
    </row>
    <row r="88" spans="1:68">
      <c r="A88" s="193"/>
      <c r="B88" s="115"/>
      <c r="C88" s="115"/>
      <c r="D88" s="115"/>
      <c r="E88" s="115"/>
      <c r="F88" s="115"/>
      <c r="G88" s="115"/>
      <c r="H88" s="115"/>
      <c r="I88" s="115"/>
      <c r="J88" s="115"/>
      <c r="K88" s="115"/>
      <c r="L88" s="115"/>
      <c r="M88" s="115"/>
      <c r="N88" s="115"/>
      <c r="O88" s="115"/>
      <c r="P88" s="115"/>
      <c r="Q88" s="115"/>
      <c r="R88" s="115"/>
      <c r="S88" s="115"/>
      <c r="T88" s="115"/>
      <c r="U88" s="115"/>
      <c r="V88" s="115"/>
      <c r="W88" s="115"/>
      <c r="X88" s="115"/>
      <c r="Y88" s="115"/>
      <c r="Z88" s="115"/>
      <c r="AA88" s="115"/>
      <c r="AB88" s="115"/>
      <c r="AC88" s="115"/>
      <c r="AD88" s="115"/>
      <c r="AE88" s="115"/>
      <c r="AF88" s="115"/>
      <c r="AG88" s="115"/>
      <c r="AH88" s="115"/>
      <c r="AI88" s="115"/>
      <c r="AJ88" s="115"/>
      <c r="AK88" s="115"/>
      <c r="AL88" s="115"/>
      <c r="AM88" s="115"/>
      <c r="AN88" s="115"/>
      <c r="AO88" s="115"/>
      <c r="AP88" s="115"/>
      <c r="AQ88" s="115"/>
      <c r="AR88" s="115"/>
      <c r="AS88" s="115"/>
      <c r="AT88" s="115"/>
      <c r="AU88" s="115"/>
      <c r="AV88" s="115"/>
      <c r="AW88" s="115"/>
      <c r="AX88" s="115"/>
      <c r="AY88" s="115"/>
      <c r="AZ88" s="115"/>
      <c r="BA88" s="115"/>
      <c r="BB88" s="115"/>
      <c r="BC88" s="115"/>
      <c r="BD88" s="115"/>
      <c r="BE88" s="115"/>
      <c r="BF88" s="115"/>
      <c r="BG88" s="115"/>
      <c r="BH88" s="115"/>
      <c r="BI88" s="115"/>
      <c r="BJ88" s="115"/>
      <c r="BK88" s="115"/>
      <c r="BL88" s="115"/>
      <c r="BM88" s="115"/>
      <c r="BN88" s="115"/>
      <c r="BO88" s="115"/>
      <c r="BP88" s="115"/>
    </row>
    <row r="89" spans="1:68">
      <c r="A89" s="193"/>
      <c r="B89" s="115"/>
      <c r="C89" s="115"/>
      <c r="D89" s="115"/>
      <c r="E89" s="115"/>
      <c r="F89" s="115"/>
      <c r="G89" s="115"/>
      <c r="H89" s="115"/>
      <c r="I89" s="115"/>
      <c r="J89" s="115"/>
      <c r="K89" s="115"/>
      <c r="L89" s="115"/>
      <c r="M89" s="115"/>
      <c r="N89" s="115"/>
      <c r="O89" s="115"/>
      <c r="P89" s="115"/>
      <c r="Q89" s="115"/>
      <c r="R89" s="115"/>
      <c r="S89" s="115"/>
      <c r="T89" s="115"/>
      <c r="U89" s="115"/>
      <c r="V89" s="115"/>
      <c r="W89" s="115"/>
      <c r="X89" s="115"/>
      <c r="Y89" s="115"/>
      <c r="Z89" s="115"/>
      <c r="AA89" s="115"/>
      <c r="AB89" s="115"/>
      <c r="AC89" s="115"/>
      <c r="AD89" s="115"/>
      <c r="AE89" s="115"/>
      <c r="AF89" s="115"/>
      <c r="AG89" s="115"/>
      <c r="AH89" s="115"/>
      <c r="AI89" s="115"/>
      <c r="AJ89" s="115"/>
      <c r="AK89" s="115"/>
      <c r="AL89" s="115"/>
      <c r="AM89" s="115"/>
      <c r="AN89" s="115"/>
      <c r="AO89" s="115"/>
      <c r="AP89" s="115"/>
      <c r="AQ89" s="115"/>
      <c r="AR89" s="115"/>
      <c r="AS89" s="115"/>
      <c r="AT89" s="115"/>
      <c r="AU89" s="115"/>
      <c r="AV89" s="115"/>
      <c r="AW89" s="115"/>
      <c r="AX89" s="115"/>
      <c r="AY89" s="115"/>
      <c r="AZ89" s="115"/>
      <c r="BA89" s="115"/>
      <c r="BB89" s="115"/>
      <c r="BC89" s="115"/>
      <c r="BD89" s="115"/>
      <c r="BE89" s="115"/>
      <c r="BF89" s="115"/>
      <c r="BG89" s="115"/>
      <c r="BH89" s="115"/>
      <c r="BI89" s="115"/>
      <c r="BJ89" s="115"/>
      <c r="BK89" s="115"/>
      <c r="BL89" s="115"/>
      <c r="BM89" s="115"/>
      <c r="BN89" s="115"/>
      <c r="BO89" s="115"/>
      <c r="BP89" s="115"/>
    </row>
    <row r="90" spans="1:68">
      <c r="A90" s="193"/>
      <c r="B90" s="115"/>
      <c r="C90" s="115"/>
      <c r="D90" s="115"/>
      <c r="E90" s="115"/>
      <c r="F90" s="115"/>
      <c r="G90" s="115"/>
      <c r="H90" s="115"/>
      <c r="I90" s="115"/>
      <c r="J90" s="115"/>
      <c r="K90" s="115"/>
      <c r="L90" s="115"/>
      <c r="M90" s="115"/>
      <c r="N90" s="115"/>
      <c r="O90" s="115"/>
      <c r="P90" s="115"/>
      <c r="Q90" s="115"/>
      <c r="R90" s="115"/>
      <c r="S90" s="115"/>
      <c r="T90" s="115"/>
      <c r="U90" s="115"/>
      <c r="V90" s="115"/>
      <c r="W90" s="115"/>
      <c r="X90" s="115"/>
      <c r="Y90" s="115"/>
      <c r="Z90" s="115"/>
      <c r="AA90" s="115"/>
      <c r="AB90" s="115"/>
      <c r="AC90" s="115"/>
      <c r="AD90" s="115"/>
      <c r="AE90" s="115"/>
      <c r="AF90" s="115"/>
      <c r="AG90" s="115"/>
      <c r="AH90" s="115"/>
      <c r="AI90" s="115"/>
      <c r="AJ90" s="115"/>
      <c r="AK90" s="115"/>
      <c r="AL90" s="115"/>
      <c r="AM90" s="115"/>
      <c r="AN90" s="115"/>
      <c r="AO90" s="115"/>
      <c r="AP90" s="115"/>
      <c r="AQ90" s="115"/>
      <c r="AR90" s="115"/>
      <c r="AS90" s="115"/>
      <c r="AT90" s="115"/>
      <c r="AU90" s="115"/>
      <c r="AV90" s="115"/>
      <c r="AW90" s="115"/>
      <c r="AX90" s="115"/>
      <c r="AY90" s="115"/>
      <c r="AZ90" s="115"/>
      <c r="BA90" s="115"/>
      <c r="BB90" s="115"/>
      <c r="BC90" s="115"/>
      <c r="BD90" s="115"/>
      <c r="BE90" s="115"/>
      <c r="BF90" s="115"/>
      <c r="BG90" s="115"/>
      <c r="BH90" s="115"/>
      <c r="BI90" s="115"/>
      <c r="BJ90" s="115"/>
      <c r="BK90" s="115"/>
      <c r="BL90" s="115"/>
      <c r="BM90" s="115"/>
      <c r="BN90" s="115"/>
      <c r="BO90" s="115"/>
      <c r="BP90" s="115"/>
    </row>
    <row r="91" spans="1:68">
      <c r="A91" s="193"/>
      <c r="B91" s="115"/>
      <c r="C91" s="115"/>
      <c r="D91" s="115"/>
      <c r="E91" s="115"/>
      <c r="F91" s="115"/>
      <c r="G91" s="115"/>
      <c r="H91" s="115"/>
      <c r="I91" s="115"/>
      <c r="J91" s="115"/>
      <c r="K91" s="115"/>
      <c r="L91" s="115"/>
      <c r="M91" s="115"/>
      <c r="N91" s="115"/>
      <c r="O91" s="115"/>
      <c r="P91" s="115"/>
      <c r="Q91" s="115"/>
      <c r="R91" s="115"/>
      <c r="S91" s="115"/>
      <c r="T91" s="115"/>
      <c r="U91" s="115"/>
      <c r="V91" s="115"/>
      <c r="W91" s="115"/>
      <c r="X91" s="115"/>
      <c r="Y91" s="115"/>
      <c r="Z91" s="115"/>
      <c r="AA91" s="115"/>
      <c r="AB91" s="115"/>
      <c r="AC91" s="115"/>
      <c r="AD91" s="115"/>
      <c r="AE91" s="115"/>
      <c r="AF91" s="115"/>
      <c r="AG91" s="115"/>
      <c r="AH91" s="115"/>
      <c r="AI91" s="115"/>
      <c r="AJ91" s="115"/>
      <c r="AK91" s="115"/>
      <c r="AL91" s="115"/>
      <c r="AM91" s="115"/>
      <c r="AN91" s="115"/>
      <c r="AO91" s="115"/>
      <c r="AP91" s="115"/>
      <c r="AQ91" s="115"/>
      <c r="AR91" s="115"/>
      <c r="AS91" s="115"/>
      <c r="AT91" s="115"/>
      <c r="AU91" s="115"/>
      <c r="AV91" s="115"/>
      <c r="AW91" s="115"/>
      <c r="AX91" s="115"/>
      <c r="AY91" s="115"/>
      <c r="AZ91" s="115"/>
      <c r="BA91" s="115"/>
      <c r="BB91" s="115"/>
      <c r="BC91" s="115"/>
      <c r="BD91" s="115"/>
      <c r="BE91" s="115"/>
      <c r="BF91" s="115"/>
      <c r="BG91" s="115"/>
      <c r="BH91" s="115"/>
      <c r="BI91" s="115"/>
      <c r="BJ91" s="115"/>
      <c r="BK91" s="115"/>
      <c r="BL91" s="115"/>
      <c r="BM91" s="115"/>
      <c r="BN91" s="115"/>
      <c r="BO91" s="115"/>
      <c r="BP91" s="115"/>
    </row>
    <row r="92" spans="1:68">
      <c r="A92" s="193"/>
      <c r="B92" s="115"/>
      <c r="C92" s="115"/>
      <c r="D92" s="115"/>
      <c r="E92" s="115"/>
      <c r="F92" s="115"/>
      <c r="G92" s="115"/>
      <c r="H92" s="115"/>
      <c r="I92" s="115"/>
      <c r="J92" s="115"/>
      <c r="K92" s="115"/>
      <c r="L92" s="115"/>
      <c r="M92" s="115"/>
      <c r="N92" s="115"/>
      <c r="O92" s="115"/>
      <c r="P92" s="115"/>
      <c r="Q92" s="115"/>
      <c r="R92" s="115"/>
      <c r="S92" s="115"/>
      <c r="T92" s="115"/>
      <c r="U92" s="115"/>
      <c r="V92" s="115"/>
      <c r="W92" s="115"/>
      <c r="X92" s="115"/>
      <c r="Y92" s="115"/>
      <c r="Z92" s="115"/>
      <c r="AA92" s="115"/>
      <c r="AB92" s="115"/>
      <c r="AC92" s="115"/>
      <c r="AD92" s="115"/>
      <c r="AE92" s="115"/>
      <c r="AF92" s="115"/>
      <c r="AG92" s="115"/>
      <c r="AH92" s="115"/>
      <c r="AI92" s="115"/>
      <c r="AJ92" s="115"/>
      <c r="AK92" s="115"/>
      <c r="AL92" s="115"/>
      <c r="AM92" s="115"/>
      <c r="AN92" s="115"/>
      <c r="AO92" s="115"/>
      <c r="AP92" s="115"/>
      <c r="AQ92" s="115"/>
      <c r="AR92" s="115"/>
      <c r="AS92" s="115"/>
      <c r="AT92" s="115"/>
      <c r="AU92" s="115"/>
      <c r="AV92" s="115"/>
      <c r="AW92" s="115"/>
      <c r="AX92" s="115"/>
      <c r="AY92" s="115"/>
      <c r="AZ92" s="115"/>
      <c r="BA92" s="115"/>
      <c r="BB92" s="115"/>
      <c r="BC92" s="115"/>
      <c r="BD92" s="115"/>
      <c r="BE92" s="115"/>
      <c r="BF92" s="115"/>
      <c r="BG92" s="115"/>
      <c r="BH92" s="115"/>
      <c r="BI92" s="115"/>
      <c r="BJ92" s="115"/>
      <c r="BK92" s="115"/>
      <c r="BL92" s="115"/>
      <c r="BM92" s="115"/>
      <c r="BN92" s="115"/>
      <c r="BO92" s="115"/>
      <c r="BP92" s="115"/>
    </row>
    <row r="93" spans="1:68">
      <c r="A93" s="193"/>
      <c r="B93" s="115"/>
      <c r="C93" s="115"/>
      <c r="D93" s="115"/>
      <c r="E93" s="115"/>
      <c r="F93" s="115"/>
      <c r="G93" s="115"/>
      <c r="H93" s="115"/>
      <c r="I93" s="115"/>
      <c r="J93" s="115"/>
      <c r="K93" s="115"/>
      <c r="L93" s="115"/>
      <c r="M93" s="115"/>
      <c r="N93" s="115"/>
      <c r="O93" s="115"/>
      <c r="P93" s="115"/>
      <c r="Q93" s="115"/>
      <c r="R93" s="115"/>
      <c r="S93" s="115"/>
      <c r="T93" s="115"/>
      <c r="U93" s="115"/>
      <c r="V93" s="115"/>
      <c r="W93" s="115"/>
      <c r="X93" s="115"/>
      <c r="Y93" s="115"/>
      <c r="Z93" s="115"/>
      <c r="AA93" s="115"/>
      <c r="AB93" s="115"/>
      <c r="AC93" s="115"/>
      <c r="AD93" s="115"/>
      <c r="AE93" s="115"/>
      <c r="AF93" s="115"/>
      <c r="AG93" s="115"/>
      <c r="AH93" s="115"/>
      <c r="AI93" s="115"/>
      <c r="AJ93" s="115"/>
      <c r="AK93" s="115"/>
      <c r="AL93" s="115"/>
      <c r="AM93" s="115"/>
      <c r="AN93" s="115"/>
      <c r="AO93" s="115"/>
      <c r="AP93" s="115"/>
      <c r="AQ93" s="115"/>
      <c r="AR93" s="115"/>
      <c r="AS93" s="115"/>
      <c r="AT93" s="115"/>
      <c r="AU93" s="115"/>
      <c r="AV93" s="115"/>
      <c r="AW93" s="115"/>
      <c r="AX93" s="115"/>
      <c r="AY93" s="115"/>
      <c r="AZ93" s="115"/>
      <c r="BA93" s="115"/>
      <c r="BB93" s="115"/>
      <c r="BC93" s="115"/>
      <c r="BD93" s="115"/>
      <c r="BE93" s="115"/>
      <c r="BF93" s="115"/>
      <c r="BG93" s="115"/>
      <c r="BH93" s="115"/>
      <c r="BI93" s="115"/>
      <c r="BJ93" s="115"/>
      <c r="BK93" s="115"/>
      <c r="BL93" s="115"/>
      <c r="BM93" s="115"/>
      <c r="BN93" s="115"/>
      <c r="BO93" s="115"/>
      <c r="BP93" s="115"/>
    </row>
    <row r="94" spans="1:68">
      <c r="A94" s="193"/>
      <c r="B94" s="115"/>
      <c r="C94" s="115"/>
      <c r="D94" s="115"/>
      <c r="E94" s="115"/>
      <c r="F94" s="115"/>
      <c r="G94" s="115"/>
      <c r="H94" s="115"/>
      <c r="I94" s="115"/>
      <c r="J94" s="115"/>
      <c r="K94" s="115"/>
      <c r="L94" s="115"/>
      <c r="M94" s="115"/>
      <c r="N94" s="115"/>
      <c r="O94" s="115"/>
      <c r="P94" s="115"/>
      <c r="Q94" s="115"/>
      <c r="R94" s="115"/>
      <c r="S94" s="115"/>
      <c r="T94" s="115"/>
      <c r="U94" s="115"/>
      <c r="V94" s="115"/>
      <c r="W94" s="115"/>
      <c r="X94" s="115"/>
      <c r="Y94" s="115"/>
      <c r="Z94" s="115"/>
      <c r="AA94" s="115"/>
      <c r="AB94" s="115"/>
      <c r="AC94" s="115"/>
      <c r="AD94" s="115"/>
      <c r="AE94" s="115"/>
      <c r="AF94" s="115"/>
      <c r="AG94" s="115"/>
      <c r="AH94" s="115"/>
      <c r="AI94" s="115"/>
      <c r="AJ94" s="115"/>
      <c r="AK94" s="115"/>
      <c r="AL94" s="115"/>
      <c r="AM94" s="115"/>
      <c r="AN94" s="115"/>
      <c r="AO94" s="115"/>
      <c r="AP94" s="115"/>
      <c r="AQ94" s="115"/>
      <c r="AR94" s="115"/>
      <c r="AS94" s="115"/>
      <c r="AT94" s="115"/>
      <c r="AU94" s="115"/>
      <c r="AV94" s="115"/>
      <c r="AW94" s="115"/>
      <c r="AX94" s="115"/>
      <c r="AY94" s="115"/>
      <c r="AZ94" s="115"/>
      <c r="BA94" s="115"/>
      <c r="BB94" s="115"/>
      <c r="BC94" s="115"/>
      <c r="BD94" s="115"/>
      <c r="BE94" s="115"/>
      <c r="BF94" s="115"/>
      <c r="BG94" s="115"/>
      <c r="BH94" s="115"/>
      <c r="BI94" s="115"/>
      <c r="BJ94" s="115"/>
      <c r="BK94" s="115"/>
      <c r="BL94" s="115"/>
      <c r="BM94" s="115"/>
      <c r="BN94" s="115"/>
      <c r="BO94" s="115"/>
      <c r="BP94" s="115"/>
    </row>
    <row r="95" spans="1:68">
      <c r="A95" s="193"/>
      <c r="B95" s="115"/>
      <c r="C95" s="115"/>
      <c r="D95" s="115"/>
      <c r="E95" s="115"/>
      <c r="F95" s="115"/>
      <c r="G95" s="115"/>
      <c r="H95" s="115"/>
      <c r="I95" s="115"/>
      <c r="J95" s="115"/>
      <c r="K95" s="115"/>
      <c r="L95" s="115"/>
      <c r="M95" s="115"/>
      <c r="N95" s="115"/>
      <c r="O95" s="115"/>
      <c r="P95" s="115"/>
      <c r="Q95" s="115"/>
      <c r="R95" s="115"/>
      <c r="S95" s="115"/>
      <c r="T95" s="115"/>
      <c r="U95" s="115"/>
      <c r="V95" s="115"/>
      <c r="W95" s="115"/>
      <c r="X95" s="115"/>
      <c r="Y95" s="115"/>
      <c r="Z95" s="115"/>
      <c r="AA95" s="115"/>
      <c r="AB95" s="115"/>
      <c r="AC95" s="115"/>
      <c r="AD95" s="115"/>
      <c r="AE95" s="115"/>
      <c r="AF95" s="115"/>
      <c r="AG95" s="115"/>
      <c r="AH95" s="115"/>
      <c r="AI95" s="115"/>
      <c r="AJ95" s="115"/>
      <c r="AK95" s="115"/>
      <c r="AL95" s="115"/>
      <c r="AM95" s="115"/>
      <c r="AN95" s="115"/>
      <c r="AO95" s="115"/>
      <c r="AP95" s="115"/>
      <c r="AQ95" s="115"/>
      <c r="AR95" s="115"/>
      <c r="AS95" s="115"/>
      <c r="AT95" s="115"/>
      <c r="AU95" s="115"/>
      <c r="AV95" s="115"/>
      <c r="AW95" s="115"/>
      <c r="AX95" s="115"/>
      <c r="AY95" s="115"/>
      <c r="AZ95" s="115"/>
      <c r="BA95" s="115"/>
      <c r="BB95" s="115"/>
      <c r="BC95" s="115"/>
      <c r="BD95" s="115"/>
      <c r="BE95" s="115"/>
      <c r="BF95" s="115"/>
      <c r="BG95" s="115"/>
      <c r="BH95" s="115"/>
      <c r="BI95" s="115"/>
      <c r="BJ95" s="115"/>
      <c r="BK95" s="115"/>
      <c r="BL95" s="115"/>
      <c r="BM95" s="115"/>
      <c r="BN95" s="115"/>
      <c r="BO95" s="115"/>
      <c r="BP95" s="115"/>
    </row>
    <row r="96" spans="1:68">
      <c r="A96" s="193"/>
      <c r="B96" s="115"/>
      <c r="C96" s="115"/>
      <c r="D96" s="115"/>
      <c r="E96" s="115"/>
      <c r="F96" s="115"/>
      <c r="G96" s="115"/>
      <c r="H96" s="115"/>
      <c r="I96" s="115"/>
      <c r="J96" s="115"/>
      <c r="K96" s="115"/>
      <c r="L96" s="115"/>
      <c r="M96" s="115"/>
      <c r="N96" s="115"/>
      <c r="O96" s="115"/>
      <c r="P96" s="115"/>
      <c r="Q96" s="115"/>
      <c r="R96" s="115"/>
      <c r="S96" s="115"/>
      <c r="T96" s="115"/>
      <c r="U96" s="115"/>
      <c r="V96" s="115"/>
      <c r="W96" s="115"/>
      <c r="X96" s="115"/>
      <c r="Y96" s="115"/>
      <c r="Z96" s="115"/>
      <c r="AA96" s="115"/>
      <c r="AB96" s="115"/>
      <c r="AC96" s="115"/>
      <c r="AD96" s="115"/>
      <c r="AE96" s="115"/>
      <c r="AF96" s="115"/>
      <c r="AG96" s="115"/>
      <c r="AH96" s="115"/>
      <c r="AI96" s="115"/>
      <c r="AJ96" s="115"/>
      <c r="AK96" s="115"/>
      <c r="AL96" s="115"/>
      <c r="AM96" s="115"/>
      <c r="AN96" s="115"/>
      <c r="AO96" s="115"/>
      <c r="AP96" s="115"/>
      <c r="AQ96" s="115"/>
      <c r="AR96" s="115"/>
      <c r="AS96" s="115"/>
      <c r="AT96" s="115"/>
      <c r="AU96" s="115"/>
      <c r="AV96" s="115"/>
      <c r="AW96" s="115"/>
      <c r="AX96" s="115"/>
      <c r="AY96" s="115"/>
      <c r="AZ96" s="115"/>
      <c r="BA96" s="115"/>
      <c r="BB96" s="115"/>
      <c r="BC96" s="115"/>
      <c r="BD96" s="115"/>
      <c r="BE96" s="115"/>
      <c r="BF96" s="115"/>
      <c r="BG96" s="115"/>
      <c r="BH96" s="115"/>
      <c r="BI96" s="115"/>
      <c r="BJ96" s="115"/>
      <c r="BK96" s="115"/>
      <c r="BL96" s="115"/>
      <c r="BM96" s="115"/>
      <c r="BN96" s="115"/>
      <c r="BO96" s="115"/>
      <c r="BP96" s="115"/>
    </row>
    <row r="97" spans="1:68">
      <c r="A97" s="193"/>
      <c r="B97" s="115"/>
      <c r="C97" s="115"/>
      <c r="D97" s="115"/>
      <c r="E97" s="115"/>
      <c r="F97" s="115"/>
      <c r="G97" s="115"/>
      <c r="H97" s="115"/>
      <c r="I97" s="115"/>
      <c r="J97" s="115"/>
      <c r="K97" s="115"/>
      <c r="L97" s="115"/>
      <c r="M97" s="115"/>
      <c r="N97" s="115"/>
      <c r="O97" s="115"/>
      <c r="P97" s="115"/>
      <c r="Q97" s="115"/>
      <c r="R97" s="115"/>
      <c r="S97" s="115"/>
      <c r="T97" s="115"/>
      <c r="U97" s="115"/>
      <c r="V97" s="115"/>
      <c r="W97" s="115"/>
      <c r="X97" s="115"/>
      <c r="Y97" s="115"/>
      <c r="Z97" s="115"/>
      <c r="AA97" s="115"/>
      <c r="AB97" s="115"/>
      <c r="AC97" s="115"/>
      <c r="AD97" s="115"/>
      <c r="AE97" s="115"/>
      <c r="AF97" s="115"/>
      <c r="AG97" s="115"/>
      <c r="AH97" s="115"/>
      <c r="AI97" s="115"/>
      <c r="AJ97" s="115"/>
      <c r="AK97" s="115"/>
      <c r="AL97" s="115"/>
      <c r="AM97" s="115"/>
      <c r="AN97" s="115"/>
      <c r="AO97" s="115"/>
      <c r="AP97" s="115"/>
      <c r="AQ97" s="115"/>
      <c r="AR97" s="115"/>
      <c r="AS97" s="115"/>
      <c r="AT97" s="115"/>
      <c r="AU97" s="115"/>
      <c r="AV97" s="115"/>
      <c r="AW97" s="115"/>
      <c r="AX97" s="115"/>
      <c r="AY97" s="115"/>
      <c r="AZ97" s="115"/>
      <c r="BA97" s="115"/>
      <c r="BB97" s="115"/>
      <c r="BC97" s="115"/>
      <c r="BD97" s="115"/>
      <c r="BE97" s="115"/>
      <c r="BF97" s="115"/>
      <c r="BG97" s="115"/>
      <c r="BH97" s="115"/>
      <c r="BI97" s="115"/>
      <c r="BJ97" s="115"/>
      <c r="BK97" s="115"/>
      <c r="BL97" s="115"/>
      <c r="BM97" s="115"/>
      <c r="BN97" s="115"/>
      <c r="BO97" s="115"/>
      <c r="BP97" s="115"/>
    </row>
    <row r="98" spans="1:68">
      <c r="A98" s="193"/>
      <c r="B98" s="115"/>
      <c r="C98" s="115"/>
      <c r="D98" s="115"/>
      <c r="E98" s="115"/>
      <c r="F98" s="115"/>
      <c r="G98" s="115"/>
      <c r="H98" s="115"/>
      <c r="I98" s="115"/>
      <c r="J98" s="115"/>
      <c r="K98" s="115"/>
      <c r="L98" s="115"/>
      <c r="M98" s="115"/>
      <c r="N98" s="115"/>
      <c r="O98" s="115"/>
      <c r="P98" s="115"/>
      <c r="Q98" s="115"/>
      <c r="R98" s="115"/>
      <c r="S98" s="115"/>
      <c r="T98" s="115"/>
      <c r="U98" s="115"/>
      <c r="V98" s="115"/>
      <c r="W98" s="115"/>
      <c r="X98" s="115"/>
      <c r="Y98" s="115"/>
      <c r="Z98" s="115"/>
      <c r="AA98" s="115"/>
      <c r="AB98" s="115"/>
      <c r="AC98" s="115"/>
      <c r="AD98" s="115"/>
      <c r="AE98" s="115"/>
      <c r="AF98" s="115"/>
      <c r="AG98" s="115"/>
      <c r="AH98" s="115"/>
      <c r="AI98" s="115"/>
      <c r="AJ98" s="115"/>
      <c r="AK98" s="115"/>
      <c r="AL98" s="115"/>
      <c r="AM98" s="115"/>
      <c r="AN98" s="115"/>
      <c r="AO98" s="115"/>
      <c r="AP98" s="115"/>
      <c r="AQ98" s="115"/>
      <c r="AR98" s="115"/>
      <c r="AS98" s="115"/>
      <c r="AT98" s="115"/>
      <c r="AU98" s="115"/>
      <c r="AV98" s="115"/>
      <c r="AW98" s="115"/>
      <c r="AX98" s="115"/>
      <c r="AY98" s="115"/>
      <c r="AZ98" s="115"/>
      <c r="BA98" s="115"/>
      <c r="BB98" s="115"/>
      <c r="BC98" s="115"/>
      <c r="BD98" s="115"/>
      <c r="BE98" s="115"/>
      <c r="BF98" s="115"/>
      <c r="BG98" s="115"/>
      <c r="BH98" s="115"/>
      <c r="BI98" s="115"/>
      <c r="BJ98" s="115"/>
      <c r="BK98" s="115"/>
      <c r="BL98" s="115"/>
      <c r="BM98" s="115"/>
      <c r="BN98" s="115"/>
      <c r="BO98" s="115"/>
      <c r="BP98" s="115"/>
    </row>
    <row r="99" spans="1:68">
      <c r="A99" s="193"/>
      <c r="B99" s="115"/>
      <c r="C99" s="115"/>
      <c r="D99" s="115"/>
      <c r="E99" s="115"/>
      <c r="F99" s="115"/>
      <c r="G99" s="115"/>
      <c r="H99" s="115"/>
      <c r="I99" s="115"/>
      <c r="J99" s="115"/>
      <c r="K99" s="115"/>
      <c r="L99" s="115"/>
      <c r="M99" s="115"/>
      <c r="N99" s="115"/>
      <c r="O99" s="115"/>
      <c r="P99" s="115"/>
      <c r="Q99" s="115"/>
      <c r="R99" s="115"/>
      <c r="S99" s="115"/>
      <c r="T99" s="115"/>
      <c r="U99" s="115"/>
      <c r="V99" s="115"/>
      <c r="W99" s="115"/>
      <c r="X99" s="115"/>
      <c r="Y99" s="115"/>
      <c r="Z99" s="115"/>
      <c r="AA99" s="115"/>
      <c r="AB99" s="115"/>
      <c r="AC99" s="115"/>
      <c r="AD99" s="115"/>
      <c r="AE99" s="115"/>
      <c r="AF99" s="115"/>
      <c r="AG99" s="115"/>
      <c r="AH99" s="115"/>
      <c r="AI99" s="115"/>
      <c r="AJ99" s="115"/>
      <c r="AK99" s="115"/>
      <c r="AL99" s="115"/>
      <c r="AM99" s="115"/>
      <c r="AN99" s="115"/>
      <c r="AO99" s="115"/>
      <c r="AP99" s="115"/>
      <c r="AQ99" s="115"/>
      <c r="AR99" s="115"/>
      <c r="AS99" s="115"/>
      <c r="AT99" s="115"/>
      <c r="AU99" s="115"/>
      <c r="AV99" s="115"/>
      <c r="AW99" s="115"/>
      <c r="AX99" s="115"/>
      <c r="AY99" s="115"/>
      <c r="AZ99" s="115"/>
      <c r="BA99" s="115"/>
      <c r="BB99" s="115"/>
      <c r="BC99" s="115"/>
      <c r="BD99" s="115"/>
      <c r="BE99" s="115"/>
      <c r="BF99" s="115"/>
      <c r="BG99" s="115"/>
      <c r="BH99" s="115"/>
      <c r="BI99" s="115"/>
      <c r="BJ99" s="115"/>
      <c r="BK99" s="115"/>
      <c r="BL99" s="115"/>
      <c r="BM99" s="115"/>
      <c r="BN99" s="115"/>
      <c r="BO99" s="115"/>
      <c r="BP99" s="115"/>
    </row>
    <row r="100" spans="1:68">
      <c r="A100" s="193"/>
      <c r="B100" s="115"/>
      <c r="C100" s="115"/>
      <c r="D100" s="115"/>
      <c r="E100" s="115"/>
      <c r="F100" s="115"/>
      <c r="G100" s="115"/>
      <c r="H100" s="115"/>
      <c r="I100" s="115"/>
      <c r="J100" s="115"/>
      <c r="K100" s="115"/>
      <c r="L100" s="115"/>
      <c r="M100" s="115"/>
      <c r="N100" s="115"/>
      <c r="O100" s="115"/>
      <c r="P100" s="115"/>
      <c r="Q100" s="115"/>
      <c r="R100" s="115"/>
      <c r="S100" s="115"/>
      <c r="T100" s="115"/>
      <c r="U100" s="115"/>
      <c r="V100" s="115"/>
      <c r="W100" s="115"/>
      <c r="X100" s="115"/>
      <c r="Y100" s="115"/>
      <c r="Z100" s="115"/>
      <c r="AA100" s="115"/>
      <c r="AB100" s="115"/>
      <c r="AC100" s="115"/>
      <c r="AD100" s="115"/>
      <c r="AE100" s="115"/>
      <c r="AF100" s="115"/>
      <c r="AG100" s="115"/>
      <c r="AH100" s="115"/>
      <c r="AI100" s="115"/>
      <c r="AJ100" s="115"/>
      <c r="AK100" s="115"/>
      <c r="AL100" s="115"/>
      <c r="AM100" s="115"/>
      <c r="AN100" s="115"/>
      <c r="AO100" s="115"/>
      <c r="AP100" s="115"/>
      <c r="AQ100" s="115"/>
      <c r="AR100" s="115"/>
      <c r="AS100" s="115"/>
      <c r="AT100" s="115"/>
      <c r="AU100" s="115"/>
      <c r="AV100" s="115"/>
      <c r="AW100" s="115"/>
      <c r="AX100" s="115"/>
      <c r="AY100" s="115"/>
      <c r="AZ100" s="115"/>
      <c r="BA100" s="115"/>
      <c r="BB100" s="115"/>
      <c r="BC100" s="115"/>
      <c r="BD100" s="115"/>
      <c r="BE100" s="115"/>
      <c r="BF100" s="115"/>
      <c r="BG100" s="115"/>
      <c r="BH100" s="115"/>
      <c r="BI100" s="115"/>
      <c r="BJ100" s="115"/>
      <c r="BK100" s="115"/>
      <c r="BL100" s="115"/>
      <c r="BM100" s="115"/>
      <c r="BN100" s="115"/>
      <c r="BO100" s="115"/>
      <c r="BP100" s="115"/>
    </row>
    <row r="101" spans="1:68">
      <c r="A101" s="193"/>
      <c r="B101" s="115"/>
      <c r="C101" s="115"/>
      <c r="D101" s="115"/>
      <c r="E101" s="115"/>
      <c r="F101" s="115"/>
      <c r="G101" s="115"/>
      <c r="H101" s="115"/>
      <c r="I101" s="115"/>
      <c r="J101" s="115"/>
      <c r="K101" s="115"/>
      <c r="L101" s="115"/>
      <c r="M101" s="115"/>
      <c r="N101" s="115"/>
      <c r="O101" s="115"/>
      <c r="P101" s="115"/>
      <c r="Q101" s="115"/>
      <c r="R101" s="115"/>
      <c r="S101" s="115"/>
      <c r="T101" s="115"/>
      <c r="U101" s="115"/>
      <c r="V101" s="115"/>
      <c r="W101" s="115"/>
      <c r="X101" s="115"/>
      <c r="Y101" s="115"/>
      <c r="Z101" s="115"/>
      <c r="AA101" s="115"/>
      <c r="AB101" s="115"/>
      <c r="AC101" s="115"/>
      <c r="AD101" s="115"/>
      <c r="AE101" s="115"/>
      <c r="AF101" s="115"/>
      <c r="AG101" s="115"/>
      <c r="AH101" s="115"/>
      <c r="AI101" s="115"/>
      <c r="AJ101" s="115"/>
      <c r="AK101" s="115"/>
      <c r="AL101" s="115"/>
      <c r="AM101" s="115"/>
      <c r="AN101" s="115"/>
      <c r="AO101" s="115"/>
      <c r="AP101" s="115"/>
      <c r="AQ101" s="115"/>
      <c r="AR101" s="115"/>
      <c r="AS101" s="115"/>
      <c r="AT101" s="115"/>
      <c r="AU101" s="115"/>
      <c r="AV101" s="115"/>
      <c r="AW101" s="115"/>
      <c r="AX101" s="115"/>
      <c r="AY101" s="115"/>
      <c r="AZ101" s="115"/>
      <c r="BA101" s="115"/>
      <c r="BB101" s="115"/>
      <c r="BC101" s="115"/>
      <c r="BD101" s="115"/>
      <c r="BE101" s="115"/>
      <c r="BF101" s="115"/>
      <c r="BG101" s="115"/>
      <c r="BH101" s="115"/>
      <c r="BI101" s="115"/>
      <c r="BJ101" s="115"/>
      <c r="BK101" s="115"/>
      <c r="BL101" s="115"/>
      <c r="BM101" s="115"/>
      <c r="BN101" s="115"/>
      <c r="BO101" s="115"/>
      <c r="BP101" s="115"/>
    </row>
    <row r="102" spans="1:68">
      <c r="A102" s="193"/>
      <c r="B102" s="115"/>
      <c r="C102" s="115"/>
      <c r="D102" s="115"/>
      <c r="E102" s="115"/>
      <c r="F102" s="115"/>
      <c r="G102" s="115"/>
      <c r="H102" s="115"/>
      <c r="I102" s="115"/>
      <c r="J102" s="115"/>
      <c r="K102" s="115"/>
      <c r="L102" s="115"/>
      <c r="M102" s="115"/>
      <c r="N102" s="115"/>
      <c r="O102" s="115"/>
      <c r="P102" s="115"/>
      <c r="Q102" s="115"/>
      <c r="R102" s="115"/>
      <c r="S102" s="115"/>
      <c r="T102" s="115"/>
      <c r="U102" s="115"/>
      <c r="V102" s="115"/>
      <c r="W102" s="115"/>
      <c r="X102" s="115"/>
      <c r="Y102" s="115"/>
      <c r="Z102" s="115"/>
      <c r="AA102" s="115"/>
      <c r="AB102" s="115"/>
      <c r="AC102" s="115"/>
      <c r="AD102" s="115"/>
      <c r="AE102" s="115"/>
      <c r="AF102" s="115"/>
      <c r="AG102" s="115"/>
      <c r="AH102" s="115"/>
      <c r="AI102" s="115"/>
      <c r="AJ102" s="115"/>
      <c r="AK102" s="115"/>
      <c r="AL102" s="115"/>
      <c r="AM102" s="115"/>
      <c r="AN102" s="115"/>
      <c r="AO102" s="115"/>
      <c r="AP102" s="115"/>
      <c r="AQ102" s="115"/>
      <c r="AR102" s="115"/>
      <c r="AS102" s="115"/>
      <c r="AT102" s="115"/>
      <c r="AU102" s="115"/>
      <c r="AV102" s="115"/>
      <c r="AW102" s="115"/>
      <c r="AX102" s="115"/>
      <c r="AY102" s="115"/>
      <c r="AZ102" s="115"/>
      <c r="BA102" s="115"/>
      <c r="BB102" s="115"/>
      <c r="BC102" s="115"/>
      <c r="BD102" s="115"/>
      <c r="BE102" s="115"/>
      <c r="BF102" s="115"/>
      <c r="BG102" s="115"/>
      <c r="BH102" s="115"/>
      <c r="BI102" s="115"/>
      <c r="BJ102" s="115"/>
      <c r="BK102" s="115"/>
      <c r="BL102" s="115"/>
      <c r="BM102" s="115"/>
      <c r="BN102" s="115"/>
      <c r="BO102" s="115"/>
      <c r="BP102" s="115"/>
    </row>
    <row r="103" spans="1:68">
      <c r="A103" s="193"/>
      <c r="B103" s="115"/>
      <c r="C103" s="115"/>
      <c r="D103" s="115"/>
      <c r="E103" s="115"/>
      <c r="F103" s="115"/>
      <c r="G103" s="115"/>
      <c r="H103" s="115"/>
      <c r="I103" s="115"/>
      <c r="J103" s="115"/>
      <c r="K103" s="115"/>
      <c r="L103" s="115"/>
      <c r="M103" s="115"/>
      <c r="N103" s="115"/>
      <c r="O103" s="115"/>
      <c r="P103" s="115"/>
      <c r="Q103" s="115"/>
      <c r="R103" s="115"/>
      <c r="S103" s="115"/>
      <c r="T103" s="115"/>
      <c r="U103" s="115"/>
      <c r="V103" s="115"/>
      <c r="W103" s="115"/>
      <c r="X103" s="115"/>
      <c r="Y103" s="115"/>
      <c r="Z103" s="115"/>
      <c r="AA103" s="115"/>
      <c r="AB103" s="115"/>
      <c r="AC103" s="115"/>
      <c r="AD103" s="115"/>
      <c r="AE103" s="115"/>
      <c r="AF103" s="115"/>
      <c r="AG103" s="115"/>
      <c r="AH103" s="115"/>
      <c r="AI103" s="115"/>
      <c r="AJ103" s="115"/>
      <c r="AK103" s="115"/>
      <c r="AL103" s="115"/>
      <c r="AM103" s="115"/>
      <c r="AN103" s="115"/>
      <c r="AO103" s="115"/>
      <c r="AP103" s="115"/>
      <c r="AQ103" s="115"/>
      <c r="AR103" s="115"/>
      <c r="AS103" s="115"/>
      <c r="AT103" s="115"/>
      <c r="AU103" s="115"/>
      <c r="AV103" s="115"/>
      <c r="AW103" s="115"/>
      <c r="AX103" s="115"/>
      <c r="AY103" s="115"/>
      <c r="AZ103" s="115"/>
      <c r="BA103" s="115"/>
      <c r="BB103" s="115"/>
      <c r="BC103" s="115"/>
      <c r="BD103" s="115"/>
      <c r="BE103" s="115"/>
      <c r="BF103" s="115"/>
      <c r="BG103" s="115"/>
      <c r="BH103" s="115"/>
      <c r="BI103" s="115"/>
      <c r="BJ103" s="115"/>
      <c r="BK103" s="115"/>
      <c r="BL103" s="115"/>
      <c r="BM103" s="115"/>
      <c r="BN103" s="115"/>
      <c r="BO103" s="115"/>
      <c r="BP103" s="115"/>
    </row>
    <row r="104" spans="1:68">
      <c r="A104" s="193"/>
      <c r="B104" s="115"/>
      <c r="C104" s="115"/>
      <c r="D104" s="115"/>
      <c r="E104" s="115"/>
      <c r="F104" s="115"/>
      <c r="G104" s="115"/>
      <c r="H104" s="115"/>
      <c r="I104" s="115"/>
      <c r="J104" s="115"/>
      <c r="K104" s="115"/>
      <c r="L104" s="115"/>
      <c r="M104" s="115"/>
      <c r="N104" s="115"/>
      <c r="O104" s="115"/>
      <c r="P104" s="115"/>
      <c r="Q104" s="115"/>
      <c r="R104" s="115"/>
      <c r="S104" s="115"/>
      <c r="T104" s="115"/>
      <c r="U104" s="115"/>
      <c r="V104" s="115"/>
      <c r="W104" s="115"/>
      <c r="X104" s="115"/>
      <c r="Y104" s="115"/>
      <c r="Z104" s="115"/>
      <c r="AA104" s="115"/>
      <c r="AB104" s="115"/>
      <c r="AC104" s="115"/>
      <c r="AD104" s="115"/>
      <c r="AE104" s="115"/>
      <c r="AF104" s="115"/>
      <c r="AG104" s="115"/>
      <c r="AH104" s="115"/>
      <c r="AI104" s="115"/>
      <c r="AJ104" s="115"/>
      <c r="AK104" s="115"/>
      <c r="AL104" s="115"/>
      <c r="AM104" s="115"/>
      <c r="AN104" s="115"/>
      <c r="AO104" s="115"/>
      <c r="AP104" s="115"/>
      <c r="AQ104" s="115"/>
      <c r="AR104" s="115"/>
      <c r="AS104" s="115"/>
      <c r="AT104" s="115"/>
      <c r="AU104" s="115"/>
      <c r="AV104" s="115"/>
      <c r="AW104" s="115"/>
      <c r="AX104" s="115"/>
      <c r="AY104" s="115"/>
      <c r="AZ104" s="115"/>
      <c r="BA104" s="115"/>
      <c r="BB104" s="115"/>
      <c r="BC104" s="115"/>
      <c r="BD104" s="115"/>
      <c r="BE104" s="115"/>
      <c r="BF104" s="115"/>
      <c r="BG104" s="115"/>
      <c r="BH104" s="115"/>
      <c r="BI104" s="115"/>
      <c r="BJ104" s="115"/>
      <c r="BK104" s="115"/>
      <c r="BL104" s="115"/>
      <c r="BM104" s="115"/>
      <c r="BN104" s="115"/>
      <c r="BO104" s="115"/>
      <c r="BP104" s="115"/>
    </row>
    <row r="105" spans="1:68">
      <c r="A105" s="193"/>
      <c r="B105" s="115"/>
      <c r="C105" s="115"/>
      <c r="D105" s="115"/>
      <c r="E105" s="115"/>
      <c r="F105" s="115"/>
      <c r="G105" s="115"/>
      <c r="H105" s="115"/>
      <c r="I105" s="115"/>
      <c r="J105" s="115"/>
      <c r="K105" s="115"/>
      <c r="L105" s="115"/>
      <c r="M105" s="115"/>
      <c r="N105" s="115"/>
      <c r="O105" s="115"/>
      <c r="P105" s="115"/>
      <c r="Q105" s="115"/>
      <c r="R105" s="115"/>
      <c r="S105" s="115"/>
      <c r="T105" s="115"/>
      <c r="U105" s="115"/>
      <c r="V105" s="115"/>
      <c r="W105" s="115"/>
      <c r="X105" s="115"/>
      <c r="Y105" s="115"/>
      <c r="Z105" s="115"/>
      <c r="AA105" s="115"/>
      <c r="AB105" s="115"/>
      <c r="AC105" s="115"/>
      <c r="AD105" s="115"/>
      <c r="AE105" s="115"/>
      <c r="AF105" s="115"/>
      <c r="AG105" s="115"/>
      <c r="AH105" s="115"/>
      <c r="AI105" s="115"/>
      <c r="AJ105" s="115"/>
      <c r="AK105" s="115"/>
      <c r="AL105" s="115"/>
      <c r="AM105" s="115"/>
      <c r="AN105" s="115"/>
      <c r="AO105" s="115"/>
      <c r="AP105" s="115"/>
      <c r="AQ105" s="115"/>
      <c r="AR105" s="115"/>
      <c r="AS105" s="115"/>
      <c r="AT105" s="115"/>
      <c r="AU105" s="115"/>
      <c r="AV105" s="115"/>
      <c r="AW105" s="115"/>
      <c r="AX105" s="115"/>
      <c r="AY105" s="115"/>
      <c r="AZ105" s="115"/>
      <c r="BA105" s="115"/>
      <c r="BB105" s="115"/>
      <c r="BC105" s="115"/>
      <c r="BD105" s="115"/>
      <c r="BE105" s="115"/>
      <c r="BF105" s="115"/>
      <c r="BG105" s="115"/>
      <c r="BH105" s="115"/>
      <c r="BI105" s="115"/>
      <c r="BJ105" s="115"/>
      <c r="BK105" s="115"/>
      <c r="BL105" s="115"/>
      <c r="BM105" s="115"/>
      <c r="BN105" s="115"/>
      <c r="BO105" s="115"/>
      <c r="BP105" s="115"/>
    </row>
    <row r="106" spans="1:68">
      <c r="A106" s="193"/>
      <c r="B106" s="115"/>
      <c r="C106" s="115"/>
      <c r="D106" s="115"/>
      <c r="E106" s="115"/>
      <c r="F106" s="115"/>
      <c r="G106" s="115"/>
      <c r="H106" s="115"/>
      <c r="I106" s="115"/>
      <c r="J106" s="115"/>
      <c r="K106" s="115"/>
      <c r="L106" s="115"/>
      <c r="M106" s="115"/>
      <c r="N106" s="115"/>
      <c r="O106" s="115"/>
      <c r="P106" s="115"/>
      <c r="Q106" s="115"/>
      <c r="R106" s="115"/>
      <c r="S106" s="115"/>
      <c r="T106" s="115"/>
      <c r="U106" s="115"/>
      <c r="V106" s="115"/>
      <c r="W106" s="115"/>
      <c r="X106" s="115"/>
      <c r="Y106" s="115"/>
      <c r="Z106" s="115"/>
      <c r="AA106" s="115"/>
      <c r="AB106" s="115"/>
      <c r="AC106" s="115"/>
      <c r="AD106" s="115"/>
      <c r="AE106" s="115"/>
      <c r="AF106" s="115"/>
      <c r="AG106" s="115"/>
      <c r="AH106" s="115"/>
      <c r="AI106" s="115"/>
      <c r="AJ106" s="115"/>
      <c r="AK106" s="115"/>
      <c r="AL106" s="115"/>
      <c r="AM106" s="115"/>
      <c r="AN106" s="115"/>
      <c r="AO106" s="115"/>
      <c r="AP106" s="115"/>
      <c r="AQ106" s="115"/>
      <c r="AR106" s="115"/>
      <c r="AS106" s="115"/>
      <c r="AT106" s="115"/>
      <c r="AU106" s="115"/>
      <c r="AV106" s="115"/>
      <c r="AW106" s="115"/>
      <c r="AX106" s="115"/>
      <c r="AY106" s="115"/>
      <c r="AZ106" s="115"/>
      <c r="BA106" s="115"/>
      <c r="BB106" s="115"/>
      <c r="BC106" s="115"/>
      <c r="BD106" s="115"/>
      <c r="BE106" s="115"/>
      <c r="BF106" s="115"/>
      <c r="BG106" s="115"/>
      <c r="BH106" s="115"/>
      <c r="BI106" s="115"/>
      <c r="BJ106" s="115"/>
      <c r="BK106" s="115"/>
      <c r="BL106" s="115"/>
      <c r="BM106" s="115"/>
      <c r="BN106" s="115"/>
      <c r="BO106" s="115"/>
      <c r="BP106" s="115"/>
    </row>
    <row r="107" spans="1:68">
      <c r="A107" s="193"/>
      <c r="B107" s="115"/>
      <c r="C107" s="115"/>
      <c r="D107" s="115"/>
      <c r="E107" s="115"/>
      <c r="F107" s="115"/>
      <c r="G107" s="115"/>
      <c r="H107" s="115"/>
      <c r="I107" s="115"/>
      <c r="J107" s="115"/>
      <c r="K107" s="115"/>
      <c r="L107" s="115"/>
      <c r="M107" s="115"/>
      <c r="N107" s="115"/>
      <c r="O107" s="115"/>
      <c r="P107" s="115"/>
      <c r="Q107" s="115"/>
      <c r="R107" s="115"/>
      <c r="S107" s="115"/>
      <c r="T107" s="115"/>
      <c r="U107" s="115"/>
      <c r="V107" s="115"/>
      <c r="W107" s="115"/>
      <c r="X107" s="115"/>
      <c r="Y107" s="115"/>
      <c r="Z107" s="115"/>
      <c r="AA107" s="115"/>
      <c r="AB107" s="115"/>
      <c r="AC107" s="115"/>
      <c r="AD107" s="115"/>
      <c r="AE107" s="115"/>
      <c r="AF107" s="115"/>
      <c r="AG107" s="115"/>
      <c r="AH107" s="115"/>
      <c r="AI107" s="115"/>
      <c r="AJ107" s="115"/>
      <c r="AK107" s="115"/>
      <c r="AL107" s="115"/>
      <c r="AM107" s="115"/>
      <c r="AN107" s="115"/>
      <c r="AO107" s="115"/>
      <c r="AP107" s="115"/>
      <c r="AQ107" s="115"/>
      <c r="AR107" s="115"/>
      <c r="AS107" s="115"/>
      <c r="AT107" s="115"/>
      <c r="AU107" s="115"/>
      <c r="AV107" s="115"/>
      <c r="AW107" s="115"/>
      <c r="AX107" s="115"/>
      <c r="AY107" s="115"/>
      <c r="AZ107" s="115"/>
      <c r="BA107" s="115"/>
      <c r="BB107" s="115"/>
      <c r="BC107" s="115"/>
      <c r="BD107" s="115"/>
      <c r="BE107" s="115"/>
      <c r="BF107" s="115"/>
      <c r="BG107" s="115"/>
      <c r="BH107" s="115"/>
      <c r="BI107" s="115"/>
      <c r="BJ107" s="115"/>
      <c r="BK107" s="115"/>
      <c r="BL107" s="115"/>
      <c r="BM107" s="115"/>
      <c r="BN107" s="115"/>
      <c r="BO107" s="115"/>
      <c r="BP107" s="115"/>
    </row>
    <row r="108" spans="1:68">
      <c r="A108" s="193"/>
      <c r="B108" s="115"/>
      <c r="C108" s="115"/>
      <c r="D108" s="115"/>
      <c r="E108" s="115"/>
      <c r="F108" s="115"/>
      <c r="G108" s="115"/>
      <c r="H108" s="115"/>
      <c r="I108" s="115"/>
      <c r="J108" s="115"/>
      <c r="K108" s="115"/>
      <c r="L108" s="115"/>
      <c r="M108" s="115"/>
      <c r="N108" s="115"/>
      <c r="O108" s="115"/>
      <c r="P108" s="115"/>
      <c r="Q108" s="115"/>
      <c r="R108" s="115"/>
      <c r="S108" s="115"/>
      <c r="T108" s="115"/>
      <c r="U108" s="115"/>
      <c r="V108" s="115"/>
      <c r="W108" s="115"/>
      <c r="X108" s="115"/>
      <c r="Y108" s="115"/>
      <c r="Z108" s="115"/>
      <c r="AA108" s="115"/>
      <c r="AB108" s="115"/>
      <c r="AC108" s="115"/>
      <c r="AD108" s="115"/>
      <c r="AE108" s="115"/>
      <c r="AF108" s="115"/>
      <c r="AG108" s="115"/>
      <c r="AH108" s="115"/>
      <c r="AI108" s="115"/>
      <c r="AJ108" s="115"/>
      <c r="AK108" s="115"/>
      <c r="AL108" s="115"/>
      <c r="AM108" s="115"/>
      <c r="AN108" s="115"/>
      <c r="AO108" s="115"/>
      <c r="AP108" s="115"/>
      <c r="AQ108" s="115"/>
      <c r="AR108" s="115"/>
      <c r="AS108" s="115"/>
      <c r="AT108" s="115"/>
      <c r="AU108" s="115"/>
      <c r="AV108" s="115"/>
      <c r="AW108" s="115"/>
      <c r="AX108" s="115"/>
      <c r="AY108" s="115"/>
      <c r="AZ108" s="115"/>
      <c r="BA108" s="115"/>
      <c r="BB108" s="115"/>
      <c r="BC108" s="115"/>
      <c r="BD108" s="115"/>
      <c r="BE108" s="115"/>
      <c r="BF108" s="115"/>
      <c r="BG108" s="115"/>
      <c r="BH108" s="115"/>
      <c r="BI108" s="115"/>
      <c r="BJ108" s="115"/>
      <c r="BK108" s="115"/>
      <c r="BL108" s="115"/>
      <c r="BM108" s="115"/>
      <c r="BN108" s="115"/>
      <c r="BO108" s="115"/>
      <c r="BP108" s="115"/>
    </row>
    <row r="109" spans="1:68">
      <c r="A109" s="193"/>
      <c r="B109" s="115"/>
      <c r="C109" s="115"/>
      <c r="D109" s="115"/>
      <c r="E109" s="115"/>
      <c r="F109" s="115"/>
      <c r="G109" s="115"/>
      <c r="H109" s="115"/>
      <c r="I109" s="115"/>
      <c r="J109" s="115"/>
      <c r="K109" s="115"/>
      <c r="L109" s="115"/>
      <c r="M109" s="115"/>
      <c r="N109" s="115"/>
      <c r="O109" s="115"/>
      <c r="P109" s="115"/>
      <c r="Q109" s="115"/>
      <c r="R109" s="115"/>
      <c r="S109" s="115"/>
      <c r="T109" s="115"/>
      <c r="U109" s="115"/>
      <c r="V109" s="115"/>
      <c r="W109" s="115"/>
      <c r="X109" s="115"/>
      <c r="Y109" s="115"/>
      <c r="Z109" s="115"/>
      <c r="AA109" s="115"/>
      <c r="AB109" s="115"/>
      <c r="AC109" s="115"/>
      <c r="AD109" s="115"/>
      <c r="AE109" s="115"/>
      <c r="AF109" s="115"/>
      <c r="AG109" s="115"/>
      <c r="AH109" s="115"/>
      <c r="AI109" s="115"/>
      <c r="AJ109" s="115"/>
      <c r="AK109" s="115"/>
      <c r="AL109" s="115"/>
      <c r="AM109" s="115"/>
      <c r="AN109" s="115"/>
      <c r="AO109" s="115"/>
      <c r="AP109" s="115"/>
      <c r="AQ109" s="115"/>
      <c r="AR109" s="115"/>
      <c r="AS109" s="115"/>
      <c r="AT109" s="115"/>
      <c r="AU109" s="115"/>
      <c r="AV109" s="115"/>
      <c r="AW109" s="115"/>
      <c r="AX109" s="115"/>
      <c r="AY109" s="115"/>
      <c r="AZ109" s="115"/>
      <c r="BA109" s="115"/>
      <c r="BB109" s="115"/>
      <c r="BC109" s="115"/>
      <c r="BD109" s="115"/>
      <c r="BE109" s="115"/>
      <c r="BF109" s="115"/>
      <c r="BG109" s="115"/>
      <c r="BH109" s="115"/>
      <c r="BI109" s="115"/>
      <c r="BJ109" s="115"/>
      <c r="BK109" s="115"/>
      <c r="BL109" s="115"/>
      <c r="BM109" s="115"/>
      <c r="BN109" s="115"/>
      <c r="BO109" s="115"/>
      <c r="BP109" s="115"/>
    </row>
    <row r="110" spans="1:68">
      <c r="A110" s="193"/>
      <c r="B110" s="115"/>
      <c r="C110" s="115"/>
      <c r="D110" s="115"/>
      <c r="E110" s="115"/>
      <c r="F110" s="115"/>
      <c r="G110" s="115"/>
      <c r="H110" s="115"/>
      <c r="I110" s="115"/>
      <c r="J110" s="115"/>
      <c r="K110" s="115"/>
      <c r="L110" s="115"/>
      <c r="M110" s="115"/>
      <c r="N110" s="115"/>
      <c r="O110" s="115"/>
      <c r="P110" s="115"/>
      <c r="Q110" s="115"/>
      <c r="R110" s="115"/>
      <c r="S110" s="115"/>
      <c r="T110" s="115"/>
      <c r="U110" s="115"/>
      <c r="V110" s="115"/>
      <c r="W110" s="115"/>
      <c r="X110" s="115"/>
      <c r="Y110" s="115"/>
      <c r="Z110" s="115"/>
      <c r="AA110" s="115"/>
      <c r="AB110" s="115"/>
      <c r="AC110" s="115"/>
      <c r="AD110" s="115"/>
      <c r="AE110" s="115"/>
      <c r="AF110" s="115"/>
      <c r="AG110" s="115"/>
      <c r="AH110" s="115"/>
      <c r="AI110" s="115"/>
      <c r="AJ110" s="115"/>
      <c r="AK110" s="115"/>
      <c r="AL110" s="115"/>
      <c r="AM110" s="115"/>
      <c r="AN110" s="115"/>
      <c r="AO110" s="115"/>
      <c r="AP110" s="115"/>
      <c r="AQ110" s="115"/>
      <c r="AR110" s="115"/>
      <c r="AS110" s="115"/>
      <c r="AT110" s="115"/>
      <c r="AU110" s="115"/>
      <c r="AV110" s="115"/>
      <c r="AW110" s="115"/>
      <c r="AX110" s="115"/>
      <c r="AY110" s="115"/>
      <c r="AZ110" s="115"/>
      <c r="BA110" s="115"/>
      <c r="BB110" s="115"/>
      <c r="BC110" s="115"/>
      <c r="BD110" s="115"/>
      <c r="BE110" s="115"/>
      <c r="BF110" s="115"/>
      <c r="BG110" s="115"/>
      <c r="BH110" s="115"/>
      <c r="BI110" s="115"/>
      <c r="BJ110" s="115"/>
      <c r="BK110" s="115"/>
      <c r="BL110" s="115"/>
      <c r="BM110" s="115"/>
      <c r="BN110" s="115"/>
      <c r="BO110" s="115"/>
      <c r="BP110" s="115"/>
    </row>
    <row r="111" spans="1:68">
      <c r="A111" s="193"/>
      <c r="B111" s="115"/>
      <c r="C111" s="115"/>
      <c r="D111" s="115"/>
      <c r="E111" s="115"/>
      <c r="F111" s="115"/>
      <c r="G111" s="115"/>
      <c r="H111" s="115"/>
      <c r="I111" s="115"/>
      <c r="J111" s="115"/>
      <c r="K111" s="115"/>
      <c r="L111" s="115"/>
      <c r="M111" s="115"/>
      <c r="N111" s="115"/>
      <c r="O111" s="115"/>
      <c r="P111" s="115"/>
      <c r="Q111" s="115"/>
      <c r="R111" s="115"/>
      <c r="S111" s="115"/>
      <c r="T111" s="115"/>
      <c r="U111" s="115"/>
      <c r="V111" s="115"/>
      <c r="W111" s="115"/>
      <c r="X111" s="115"/>
      <c r="Y111" s="115"/>
      <c r="Z111" s="115"/>
      <c r="AA111" s="115"/>
      <c r="AB111" s="115"/>
      <c r="AC111" s="115"/>
      <c r="AD111" s="115"/>
      <c r="AE111" s="115"/>
      <c r="AF111" s="115"/>
      <c r="AG111" s="115"/>
      <c r="AH111" s="115"/>
      <c r="AI111" s="115"/>
      <c r="AJ111" s="115"/>
      <c r="AK111" s="115"/>
      <c r="AL111" s="115"/>
      <c r="AM111" s="115"/>
      <c r="AN111" s="115"/>
      <c r="AO111" s="115"/>
      <c r="AP111" s="115"/>
      <c r="AQ111" s="115"/>
      <c r="AR111" s="115"/>
      <c r="AS111" s="115"/>
      <c r="AT111" s="115"/>
      <c r="AU111" s="115"/>
      <c r="AV111" s="115"/>
      <c r="AW111" s="115"/>
      <c r="AX111" s="115"/>
      <c r="AY111" s="115"/>
      <c r="AZ111" s="115"/>
      <c r="BA111" s="115"/>
      <c r="BB111" s="115"/>
      <c r="BC111" s="115"/>
      <c r="BD111" s="115"/>
      <c r="BE111" s="115"/>
      <c r="BF111" s="115"/>
      <c r="BG111" s="115"/>
      <c r="BH111" s="115"/>
      <c r="BI111" s="115"/>
      <c r="BJ111" s="115"/>
      <c r="BK111" s="115"/>
      <c r="BL111" s="115"/>
      <c r="BM111" s="115"/>
      <c r="BN111" s="115"/>
      <c r="BO111" s="115"/>
      <c r="BP111" s="115"/>
    </row>
    <row r="112" spans="1:68">
      <c r="A112" s="193"/>
      <c r="B112" s="115"/>
      <c r="C112" s="115"/>
      <c r="D112" s="115"/>
      <c r="E112" s="115"/>
      <c r="F112" s="115"/>
      <c r="G112" s="115"/>
      <c r="H112" s="115"/>
      <c r="I112" s="115"/>
      <c r="J112" s="115"/>
      <c r="K112" s="115"/>
      <c r="L112" s="115"/>
      <c r="M112" s="115"/>
      <c r="N112" s="115"/>
      <c r="O112" s="115"/>
      <c r="P112" s="115"/>
      <c r="Q112" s="115"/>
      <c r="R112" s="115"/>
      <c r="S112" s="115"/>
      <c r="T112" s="115"/>
      <c r="U112" s="115"/>
      <c r="V112" s="115"/>
      <c r="W112" s="115"/>
      <c r="X112" s="115"/>
      <c r="Y112" s="115"/>
      <c r="Z112" s="115"/>
      <c r="AA112" s="115"/>
      <c r="AB112" s="115"/>
      <c r="AC112" s="115"/>
      <c r="AD112" s="115"/>
      <c r="AE112" s="115"/>
      <c r="AF112" s="115"/>
      <c r="AG112" s="115"/>
      <c r="AH112" s="115"/>
      <c r="AI112" s="115"/>
      <c r="AJ112" s="115"/>
      <c r="AK112" s="115"/>
      <c r="AL112" s="115"/>
      <c r="AM112" s="115"/>
      <c r="AN112" s="115"/>
      <c r="AO112" s="115"/>
      <c r="AP112" s="115"/>
      <c r="AQ112" s="115"/>
      <c r="AR112" s="115"/>
      <c r="AS112" s="115"/>
      <c r="AT112" s="115"/>
      <c r="AU112" s="115"/>
      <c r="AV112" s="115"/>
      <c r="AW112" s="115"/>
      <c r="AX112" s="115"/>
      <c r="AY112" s="115"/>
      <c r="AZ112" s="115"/>
      <c r="BA112" s="115"/>
      <c r="BB112" s="115"/>
      <c r="BC112" s="115"/>
      <c r="BD112" s="115"/>
      <c r="BE112" s="115"/>
      <c r="BF112" s="115"/>
      <c r="BG112" s="115"/>
      <c r="BH112" s="115"/>
      <c r="BI112" s="115"/>
      <c r="BJ112" s="115"/>
      <c r="BK112" s="115"/>
      <c r="BL112" s="115"/>
      <c r="BM112" s="115"/>
      <c r="BN112" s="115"/>
      <c r="BO112" s="115"/>
      <c r="BP112" s="115"/>
    </row>
    <row r="113" spans="1:68">
      <c r="A113" s="193"/>
      <c r="B113" s="115"/>
      <c r="C113" s="115"/>
      <c r="D113" s="115"/>
      <c r="E113" s="115"/>
      <c r="F113" s="115"/>
      <c r="G113" s="115"/>
      <c r="H113" s="115"/>
      <c r="I113" s="115"/>
      <c r="J113" s="115"/>
      <c r="K113" s="115"/>
      <c r="L113" s="115"/>
      <c r="M113" s="115"/>
      <c r="N113" s="115"/>
      <c r="O113" s="115"/>
      <c r="P113" s="115"/>
      <c r="Q113" s="115"/>
      <c r="R113" s="115"/>
      <c r="S113" s="115"/>
      <c r="T113" s="115"/>
      <c r="U113" s="115"/>
      <c r="V113" s="115"/>
      <c r="W113" s="115"/>
      <c r="X113" s="115"/>
      <c r="Y113" s="115"/>
      <c r="Z113" s="115"/>
      <c r="AA113" s="115"/>
      <c r="AB113" s="115"/>
      <c r="AC113" s="115"/>
      <c r="AD113" s="115"/>
      <c r="AE113" s="115"/>
      <c r="AF113" s="115"/>
      <c r="AG113" s="115"/>
      <c r="AH113" s="115"/>
      <c r="AI113" s="115"/>
      <c r="AJ113" s="115"/>
      <c r="AK113" s="115"/>
      <c r="AL113" s="115"/>
      <c r="AM113" s="115"/>
      <c r="AN113" s="115"/>
      <c r="AO113" s="115"/>
      <c r="AP113" s="115"/>
      <c r="AQ113" s="115"/>
      <c r="AR113" s="115"/>
      <c r="AS113" s="115"/>
      <c r="AT113" s="115"/>
      <c r="AU113" s="115"/>
      <c r="AV113" s="115"/>
      <c r="AW113" s="115"/>
      <c r="AX113" s="115"/>
      <c r="AY113" s="115"/>
      <c r="AZ113" s="115"/>
      <c r="BA113" s="115"/>
      <c r="BB113" s="115"/>
      <c r="BC113" s="115"/>
      <c r="BD113" s="115"/>
      <c r="BE113" s="115"/>
      <c r="BF113" s="115"/>
      <c r="BG113" s="115"/>
      <c r="BH113" s="115"/>
      <c r="BI113" s="115"/>
      <c r="BJ113" s="115"/>
      <c r="BK113" s="115"/>
      <c r="BL113" s="115"/>
      <c r="BM113" s="115"/>
      <c r="BN113" s="115"/>
      <c r="BO113" s="115"/>
      <c r="BP113" s="115"/>
    </row>
    <row r="114" spans="1:68">
      <c r="A114" s="193"/>
      <c r="B114" s="115"/>
      <c r="C114" s="115"/>
      <c r="D114" s="115"/>
      <c r="E114" s="115"/>
      <c r="F114" s="115"/>
      <c r="G114" s="115"/>
      <c r="H114" s="115"/>
      <c r="I114" s="115"/>
      <c r="J114" s="115"/>
      <c r="K114" s="115"/>
      <c r="L114" s="115"/>
      <c r="M114" s="115"/>
      <c r="N114" s="115"/>
      <c r="O114" s="115"/>
      <c r="P114" s="115"/>
      <c r="Q114" s="115"/>
      <c r="R114" s="115"/>
      <c r="S114" s="115"/>
      <c r="T114" s="115"/>
      <c r="U114" s="115"/>
      <c r="V114" s="115"/>
      <c r="W114" s="115"/>
      <c r="X114" s="115"/>
      <c r="Y114" s="115"/>
      <c r="Z114" s="115"/>
      <c r="AA114" s="115"/>
      <c r="AB114" s="115"/>
      <c r="AC114" s="115"/>
      <c r="AD114" s="115"/>
      <c r="AE114" s="115"/>
      <c r="AF114" s="115"/>
      <c r="AG114" s="115"/>
      <c r="AH114" s="115"/>
      <c r="AI114" s="115"/>
      <c r="AJ114" s="115"/>
      <c r="AK114" s="115"/>
      <c r="AL114" s="115"/>
      <c r="AM114" s="115"/>
      <c r="AN114" s="115"/>
      <c r="AO114" s="115"/>
      <c r="AP114" s="115"/>
      <c r="AQ114" s="115"/>
      <c r="AR114" s="115"/>
      <c r="AS114" s="115"/>
      <c r="AT114" s="115"/>
      <c r="AU114" s="115"/>
      <c r="AV114" s="115"/>
      <c r="AW114" s="115"/>
      <c r="AX114" s="115"/>
      <c r="AY114" s="115"/>
      <c r="AZ114" s="115"/>
      <c r="BA114" s="115"/>
      <c r="BB114" s="115"/>
      <c r="BC114" s="115"/>
      <c r="BD114" s="115"/>
      <c r="BE114" s="115"/>
      <c r="BF114" s="115"/>
      <c r="BG114" s="115"/>
      <c r="BH114" s="115"/>
      <c r="BI114" s="115"/>
      <c r="BJ114" s="115"/>
      <c r="BK114" s="115"/>
      <c r="BL114" s="115"/>
      <c r="BM114" s="115"/>
      <c r="BN114" s="115"/>
      <c r="BO114" s="115"/>
      <c r="BP114" s="115"/>
    </row>
    <row r="115" spans="1:68">
      <c r="A115" s="193"/>
      <c r="B115" s="115"/>
      <c r="C115" s="115"/>
      <c r="D115" s="115"/>
      <c r="E115" s="115"/>
      <c r="F115" s="115"/>
      <c r="G115" s="115"/>
      <c r="H115" s="115"/>
      <c r="I115" s="115"/>
      <c r="J115" s="115"/>
      <c r="K115" s="115"/>
      <c r="L115" s="115"/>
      <c r="M115" s="115"/>
      <c r="N115" s="115"/>
      <c r="O115" s="115"/>
      <c r="P115" s="115"/>
      <c r="Q115" s="115"/>
      <c r="R115" s="115"/>
      <c r="S115" s="115"/>
      <c r="T115" s="115"/>
      <c r="U115" s="115"/>
      <c r="V115" s="115"/>
      <c r="W115" s="115"/>
      <c r="X115" s="115"/>
      <c r="Y115" s="115"/>
      <c r="Z115" s="115"/>
      <c r="AA115" s="115"/>
      <c r="AB115" s="115"/>
      <c r="AC115" s="115"/>
      <c r="AD115" s="115"/>
      <c r="AE115" s="115"/>
      <c r="AF115" s="115"/>
      <c r="AG115" s="115"/>
      <c r="AH115" s="115"/>
      <c r="AI115" s="115"/>
      <c r="AJ115" s="115"/>
      <c r="AK115" s="115"/>
      <c r="AL115" s="115"/>
      <c r="AM115" s="115"/>
      <c r="AN115" s="115"/>
      <c r="AO115" s="115"/>
      <c r="AP115" s="115"/>
      <c r="AQ115" s="115"/>
      <c r="AR115" s="115"/>
      <c r="AS115" s="115"/>
      <c r="AT115" s="115"/>
      <c r="AU115" s="115"/>
      <c r="AV115" s="115"/>
      <c r="AW115" s="115"/>
      <c r="AX115" s="115"/>
      <c r="AY115" s="115"/>
      <c r="AZ115" s="115"/>
      <c r="BA115" s="115"/>
      <c r="BB115" s="115"/>
      <c r="BC115" s="115"/>
      <c r="BD115" s="115"/>
      <c r="BE115" s="115"/>
      <c r="BF115" s="115"/>
      <c r="BG115" s="115"/>
      <c r="BH115" s="115"/>
      <c r="BI115" s="115"/>
      <c r="BJ115" s="115"/>
      <c r="BK115" s="115"/>
      <c r="BL115" s="115"/>
      <c r="BM115" s="115"/>
      <c r="BN115" s="115"/>
      <c r="BO115" s="115"/>
      <c r="BP115" s="115"/>
    </row>
  </sheetData>
  <sheetProtection algorithmName="SHA-512" hashValue="Gn7zbpyi3B3ybuv2H4JrNvx6UPdKkM5UUaHEju+OELjhbnKfPDKdi9byNhqzwvHqe6vd4PS0qOZydmjCG3yW2w==" saltValue="3gAsagvbtrLjPR0pLIoT8Q==" spinCount="100000" sheet="1" objects="1" scenarios="1"/>
  <mergeCells count="23">
    <mergeCell ref="C3:M3"/>
    <mergeCell ref="C4:E4"/>
    <mergeCell ref="F4:I4"/>
    <mergeCell ref="N4:Q4"/>
    <mergeCell ref="N3:AB3"/>
    <mergeCell ref="R4:U4"/>
    <mergeCell ref="V4:X4"/>
    <mergeCell ref="Y4:AA4"/>
    <mergeCell ref="AB4:AE4"/>
    <mergeCell ref="J4:M4"/>
    <mergeCell ref="AC3:AQ3"/>
    <mergeCell ref="AR3:BG3"/>
    <mergeCell ref="BD4:BG4"/>
    <mergeCell ref="AF4:AI4"/>
    <mergeCell ref="AJ4:AM4"/>
    <mergeCell ref="AN4:AQ4"/>
    <mergeCell ref="AR4:AU4"/>
    <mergeCell ref="AV4:AY4"/>
    <mergeCell ref="C57:L61"/>
    <mergeCell ref="BH4:BJ4"/>
    <mergeCell ref="BK4:BM4"/>
    <mergeCell ref="BN4:BP4"/>
    <mergeCell ref="AZ4:BC4"/>
  </mergeCells>
  <pageMargins left="0.25" right="0.25" top="0.75" bottom="0.75" header="0.3" footer="0.3"/>
  <pageSetup scale="62" fitToHeight="2" orientation="landscape" r:id="rId1"/>
  <rowBreaks count="1" manualBreakCount="1">
    <brk id="30"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FE21E-08B1-436E-8A88-C7AD24E40249}">
  <sheetPr codeName="Sheet11">
    <tabColor theme="8" tint="-0.249977111117893"/>
  </sheetPr>
  <dimension ref="A1:Q59"/>
  <sheetViews>
    <sheetView workbookViewId="0">
      <pane xSplit="2" ySplit="4" topLeftCell="C5" activePane="bottomRight" state="frozen"/>
      <selection pane="topRight"/>
      <selection pane="bottomLeft"/>
      <selection pane="bottomRight"/>
    </sheetView>
  </sheetViews>
  <sheetFormatPr defaultRowHeight="15"/>
  <cols>
    <col min="2" max="2" width="21" bestFit="1" customWidth="1"/>
    <col min="3" max="3" width="16.28515625" customWidth="1"/>
    <col min="4" max="4" width="16.85546875" customWidth="1"/>
    <col min="5" max="5" width="15.140625" customWidth="1"/>
    <col min="6" max="6" width="2.140625" customWidth="1"/>
    <col min="7" max="7" width="16.140625" customWidth="1"/>
    <col min="8" max="8" width="15.5703125" bestFit="1" customWidth="1"/>
    <col min="9" max="9" width="15.140625" customWidth="1"/>
    <col min="10" max="10" width="2.140625" customWidth="1"/>
    <col min="11" max="11" width="15" customWidth="1"/>
    <col min="12" max="12" width="13.7109375" customWidth="1"/>
    <col min="13" max="13" width="12.7109375" customWidth="1"/>
    <col min="14" max="14" width="9.28515625" bestFit="1" customWidth="1"/>
  </cols>
  <sheetData>
    <row r="1" spans="1:17">
      <c r="A1" s="252" t="s">
        <v>2179</v>
      </c>
    </row>
    <row r="3" spans="1:17">
      <c r="A3" s="668" t="s">
        <v>1918</v>
      </c>
      <c r="B3" s="669"/>
      <c r="C3" s="669"/>
      <c r="D3" s="669"/>
      <c r="E3" s="669"/>
      <c r="F3" s="669"/>
      <c r="G3" s="669"/>
      <c r="H3" s="669"/>
      <c r="I3" s="669"/>
      <c r="J3" s="669"/>
      <c r="K3" s="670"/>
      <c r="L3" s="670"/>
      <c r="M3" s="669"/>
      <c r="N3" s="671"/>
    </row>
    <row r="4" spans="1:17" ht="34.15" customHeight="1">
      <c r="A4" s="313" t="s">
        <v>1597</v>
      </c>
      <c r="B4" s="313" t="s">
        <v>1860</v>
      </c>
      <c r="C4" s="314" t="s">
        <v>166</v>
      </c>
      <c r="D4" s="315" t="s">
        <v>167</v>
      </c>
      <c r="E4" s="317" t="s">
        <v>168</v>
      </c>
      <c r="F4" s="318"/>
      <c r="G4" s="315" t="s">
        <v>169</v>
      </c>
      <c r="H4" s="314" t="s">
        <v>170</v>
      </c>
      <c r="I4" s="316" t="s">
        <v>171</v>
      </c>
      <c r="J4" s="318"/>
      <c r="K4" s="316" t="s">
        <v>1919</v>
      </c>
      <c r="L4" s="316" t="s">
        <v>1926</v>
      </c>
      <c r="M4" s="316" t="s">
        <v>52</v>
      </c>
      <c r="N4" s="316" t="s">
        <v>43</v>
      </c>
    </row>
    <row r="5" spans="1:17">
      <c r="A5" s="116" t="str">
        <f>Summary!A5</f>
        <v>003607</v>
      </c>
      <c r="B5" s="117" t="str">
        <f>Summary!B5</f>
        <v>Alamo</v>
      </c>
      <c r="C5" s="118">
        <f>'Basic Allotment'!M5</f>
        <v>65491149.157867603</v>
      </c>
      <c r="D5" s="118">
        <f>SUMIF(Hours!A:A, 'Base Tier Summary'!A5, Hours!I:I)</f>
        <v>63659049.900365785</v>
      </c>
      <c r="E5" s="118">
        <f t="shared" ref="E5:E36" si="0">SUM(C5:D5)</f>
        <v>129150199.05823338</v>
      </c>
      <c r="F5" s="319"/>
      <c r="G5" s="118">
        <f>'Local Tax'!H5</f>
        <v>104580995.97855227</v>
      </c>
      <c r="H5" s="119">
        <f>Tuition!G5</f>
        <v>98497756.654543519</v>
      </c>
      <c r="I5" s="119">
        <f t="shared" ref="I5:I36" si="1">SUM(G5:H5)</f>
        <v>203078752.6330958</v>
      </c>
      <c r="J5" s="319"/>
      <c r="K5" s="138">
        <f t="shared" ref="K5:K36" si="2">MAX(E5-I5, 0)</f>
        <v>0</v>
      </c>
      <c r="L5" s="138">
        <v>0</v>
      </c>
      <c r="M5" s="139">
        <f t="shared" ref="M5:M36" si="3">K5-L5</f>
        <v>0</v>
      </c>
      <c r="N5" s="339" t="str">
        <f>IFERROR(M5/L5, "")</f>
        <v/>
      </c>
      <c r="Q5" s="331"/>
    </row>
    <row r="6" spans="1:17">
      <c r="A6" s="121" t="str">
        <f>Summary!A6</f>
        <v>003539</v>
      </c>
      <c r="B6" s="122" t="str">
        <f>Summary!B6</f>
        <v>Alvin</v>
      </c>
      <c r="C6" s="124">
        <f>'Basic Allotment'!M6</f>
        <v>7173315.1847836059</v>
      </c>
      <c r="D6" s="124">
        <f>SUMIF(Hours!A:A, 'Base Tier Summary'!A6, Hours!I:I)</f>
        <v>6205405.5511726569</v>
      </c>
      <c r="E6" s="124">
        <f t="shared" si="0"/>
        <v>13378720.735956263</v>
      </c>
      <c r="F6" s="319"/>
      <c r="G6" s="124">
        <f>'Local Tax'!H6</f>
        <v>8160666.0572821451</v>
      </c>
      <c r="H6" s="124">
        <f>Tuition!G6</f>
        <v>8711860.8426408172</v>
      </c>
      <c r="I6" s="124">
        <f t="shared" si="1"/>
        <v>16872526.899922963</v>
      </c>
      <c r="J6" s="319"/>
      <c r="K6" s="140">
        <f t="shared" si="2"/>
        <v>0</v>
      </c>
      <c r="L6" s="140">
        <v>0</v>
      </c>
      <c r="M6" s="358">
        <f t="shared" si="3"/>
        <v>0</v>
      </c>
      <c r="N6" s="338" t="str">
        <f t="shared" ref="N6:N54" si="4">IFERROR(M6/L6, "")</f>
        <v/>
      </c>
      <c r="Q6" s="331"/>
    </row>
    <row r="7" spans="1:17">
      <c r="A7" s="126" t="str">
        <f>Summary!A7</f>
        <v>003540</v>
      </c>
      <c r="B7" s="11" t="str">
        <f>Summary!B7</f>
        <v>Amarillo</v>
      </c>
      <c r="C7" s="14">
        <f>'Basic Allotment'!M7</f>
        <v>11743254.695541013</v>
      </c>
      <c r="D7" s="14">
        <f>SUMIF(Hours!A:A, 'Base Tier Summary'!A7, Hours!I:I)</f>
        <v>13301071.839971429</v>
      </c>
      <c r="E7" s="14">
        <f t="shared" si="0"/>
        <v>25044326.53551244</v>
      </c>
      <c r="F7" s="319"/>
      <c r="G7" s="14">
        <f>'Local Tax'!H7</f>
        <v>8293179.435483871</v>
      </c>
      <c r="H7" s="15">
        <f>Tuition!G7</f>
        <v>17446265.139532804</v>
      </c>
      <c r="I7" s="15">
        <f t="shared" si="1"/>
        <v>25739444.575016677</v>
      </c>
      <c r="J7" s="319"/>
      <c r="K7" s="141">
        <f t="shared" si="2"/>
        <v>0</v>
      </c>
      <c r="L7" s="141">
        <v>0</v>
      </c>
      <c r="M7" s="357">
        <f t="shared" si="3"/>
        <v>0</v>
      </c>
      <c r="N7" s="339" t="str">
        <f t="shared" si="4"/>
        <v/>
      </c>
      <c r="Q7" s="331"/>
    </row>
    <row r="8" spans="1:17">
      <c r="A8" s="121" t="str">
        <f>Summary!A8</f>
        <v>006661</v>
      </c>
      <c r="B8" s="122" t="str">
        <f>Summary!B8</f>
        <v>Angelina</v>
      </c>
      <c r="C8" s="124">
        <f>'Basic Allotment'!M8</f>
        <v>6712517.4657754218</v>
      </c>
      <c r="D8" s="124">
        <f>SUMIF(Hours!A:A, 'Base Tier Summary'!A8, Hours!I:I)</f>
        <v>5744595.9291680474</v>
      </c>
      <c r="E8" s="124">
        <f t="shared" si="0"/>
        <v>12457113.394943468</v>
      </c>
      <c r="F8" s="319"/>
      <c r="G8" s="124">
        <f>'Local Tax'!H8</f>
        <v>2851973.2142857141</v>
      </c>
      <c r="H8" s="124">
        <f>Tuition!G8</f>
        <v>7646045.8197846962</v>
      </c>
      <c r="I8" s="124">
        <f t="shared" si="1"/>
        <v>10498019.03407041</v>
      </c>
      <c r="J8" s="319"/>
      <c r="K8" s="140">
        <f t="shared" si="2"/>
        <v>1959094.3608730584</v>
      </c>
      <c r="L8" s="140">
        <v>1691045.5874888618</v>
      </c>
      <c r="M8" s="358">
        <f t="shared" si="3"/>
        <v>268048.77338419668</v>
      </c>
      <c r="N8" s="338">
        <f t="shared" si="4"/>
        <v>0.15851067254918827</v>
      </c>
      <c r="Q8" s="331"/>
    </row>
    <row r="9" spans="1:17">
      <c r="A9" s="126" t="str">
        <f>Summary!A9</f>
        <v>012015</v>
      </c>
      <c r="B9" s="11" t="str">
        <f>Summary!B9</f>
        <v>Austin</v>
      </c>
      <c r="C9" s="14">
        <f>'Basic Allotment'!M9</f>
        <v>43692505.867168739</v>
      </c>
      <c r="D9" s="14">
        <f>SUMIF(Hours!A:A, 'Base Tier Summary'!A9, Hours!I:I)</f>
        <v>44097050.547187962</v>
      </c>
      <c r="E9" s="14">
        <f t="shared" si="0"/>
        <v>87789556.414356709</v>
      </c>
      <c r="F9" s="319"/>
      <c r="G9" s="14">
        <f>'Local Tax'!H9</f>
        <v>168188453.90070921</v>
      </c>
      <c r="H9" s="15">
        <f>Tuition!G9</f>
        <v>66614892.756270207</v>
      </c>
      <c r="I9" s="15">
        <f t="shared" si="1"/>
        <v>234803346.65697941</v>
      </c>
      <c r="J9" s="319"/>
      <c r="K9" s="141">
        <f t="shared" si="2"/>
        <v>0</v>
      </c>
      <c r="L9" s="141">
        <v>0</v>
      </c>
      <c r="M9" s="357">
        <f t="shared" si="3"/>
        <v>0</v>
      </c>
      <c r="N9" s="339" t="str">
        <f t="shared" si="4"/>
        <v/>
      </c>
      <c r="Q9" s="331"/>
    </row>
    <row r="10" spans="1:17">
      <c r="A10" s="121" t="str">
        <f>Summary!A10</f>
        <v>003549</v>
      </c>
      <c r="B10" s="122" t="str">
        <f>Summary!B10</f>
        <v>Blinn</v>
      </c>
      <c r="C10" s="124">
        <f>'Basic Allotment'!M10</f>
        <v>21669204.266006496</v>
      </c>
      <c r="D10" s="124">
        <f>SUMIF(Hours!A:A, 'Base Tier Summary'!A10, Hours!I:I)</f>
        <v>21571511.653440922</v>
      </c>
      <c r="E10" s="124">
        <f t="shared" si="0"/>
        <v>43240715.919447422</v>
      </c>
      <c r="F10" s="319"/>
      <c r="G10" s="124">
        <f>'Local Tax'!H10</f>
        <v>3193214.8760330579</v>
      </c>
      <c r="H10" s="124">
        <f>Tuition!G10</f>
        <v>39505390.377737418</v>
      </c>
      <c r="I10" s="124">
        <f t="shared" si="1"/>
        <v>42698605.253770478</v>
      </c>
      <c r="J10" s="319"/>
      <c r="K10" s="140">
        <f t="shared" si="2"/>
        <v>542110.66567694396</v>
      </c>
      <c r="L10" s="140">
        <v>1406168.9730181694</v>
      </c>
      <c r="M10" s="358">
        <f t="shared" si="3"/>
        <v>-864058.30734122545</v>
      </c>
      <c r="N10" s="338">
        <f t="shared" si="4"/>
        <v>-0.61447686865585593</v>
      </c>
      <c r="Q10" s="331"/>
    </row>
    <row r="11" spans="1:17">
      <c r="A11" s="126" t="str">
        <f>Summary!A11</f>
        <v>007857</v>
      </c>
      <c r="B11" s="11" t="str">
        <f>Summary!B11</f>
        <v>Brazosport</v>
      </c>
      <c r="C11" s="14">
        <f>'Basic Allotment'!M11</f>
        <v>6153218.2810698831</v>
      </c>
      <c r="D11" s="14">
        <f>SUMIF(Hours!A:A, 'Base Tier Summary'!A11, Hours!I:I)</f>
        <v>4674269.7167781619</v>
      </c>
      <c r="E11" s="14">
        <f t="shared" si="0"/>
        <v>10827487.997848045</v>
      </c>
      <c r="F11" s="319"/>
      <c r="G11" s="14">
        <f>'Local Tax'!H11</f>
        <v>5967901.3641133271</v>
      </c>
      <c r="H11" s="15">
        <f>Tuition!G11</f>
        <v>7185981.7792935129</v>
      </c>
      <c r="I11" s="15">
        <f t="shared" si="1"/>
        <v>13153883.14340684</v>
      </c>
      <c r="J11" s="319"/>
      <c r="K11" s="141">
        <f t="shared" si="2"/>
        <v>0</v>
      </c>
      <c r="L11" s="141">
        <v>0</v>
      </c>
      <c r="M11" s="357">
        <f t="shared" si="3"/>
        <v>0</v>
      </c>
      <c r="N11" s="339" t="str">
        <f t="shared" si="4"/>
        <v/>
      </c>
      <c r="Q11" s="331"/>
    </row>
    <row r="12" spans="1:17">
      <c r="A12" s="121" t="str">
        <f>Summary!A12</f>
        <v>004003</v>
      </c>
      <c r="B12" s="122" t="str">
        <f>Summary!B12</f>
        <v>Central Texas</v>
      </c>
      <c r="C12" s="124">
        <f>'Basic Allotment'!M12</f>
        <v>11570025.20075516</v>
      </c>
      <c r="D12" s="124">
        <f>SUMIF(Hours!A:A, 'Base Tier Summary'!A12, Hours!I:I)</f>
        <v>10848434.49009072</v>
      </c>
      <c r="E12" s="124">
        <f t="shared" si="0"/>
        <v>22418459.690845881</v>
      </c>
      <c r="F12" s="319"/>
      <c r="G12" s="124">
        <f>'Local Tax'!H12</f>
        <v>7375704.1666666679</v>
      </c>
      <c r="H12" s="124">
        <f>Tuition!G12</f>
        <v>15863013.919478221</v>
      </c>
      <c r="I12" s="124">
        <f t="shared" si="1"/>
        <v>23238718.086144887</v>
      </c>
      <c r="J12" s="319"/>
      <c r="K12" s="140">
        <f t="shared" si="2"/>
        <v>0</v>
      </c>
      <c r="L12" s="140">
        <v>0</v>
      </c>
      <c r="M12" s="358">
        <f t="shared" si="3"/>
        <v>0</v>
      </c>
      <c r="N12" s="338" t="str">
        <f t="shared" si="4"/>
        <v/>
      </c>
      <c r="Q12" s="331"/>
    </row>
    <row r="13" spans="1:17">
      <c r="A13" s="126" t="str">
        <f>Summary!A13</f>
        <v>003553</v>
      </c>
      <c r="B13" s="11" t="str">
        <f>Summary!B13</f>
        <v>Cisco</v>
      </c>
      <c r="C13" s="14">
        <f>'Basic Allotment'!M13</f>
        <v>5597874.8999911463</v>
      </c>
      <c r="D13" s="14">
        <f>SUMIF(Hours!A:A, 'Base Tier Summary'!A13, Hours!I:I)</f>
        <v>4132763.2863097028</v>
      </c>
      <c r="E13" s="14">
        <f t="shared" si="0"/>
        <v>9730638.1863008495</v>
      </c>
      <c r="F13" s="319"/>
      <c r="G13" s="14">
        <f>'Local Tax'!H13</f>
        <v>369547.05882352946</v>
      </c>
      <c r="H13" s="15">
        <f>Tuition!G13</f>
        <v>5621185.9073140603</v>
      </c>
      <c r="I13" s="15">
        <f t="shared" si="1"/>
        <v>5990732.9661375899</v>
      </c>
      <c r="J13" s="319"/>
      <c r="K13" s="141">
        <f t="shared" si="2"/>
        <v>3739905.2201632597</v>
      </c>
      <c r="L13" s="141">
        <v>3161221.4021303952</v>
      </c>
      <c r="M13" s="357">
        <f t="shared" si="3"/>
        <v>578683.81803286448</v>
      </c>
      <c r="N13" s="339">
        <f t="shared" si="4"/>
        <v>0.18305703537337836</v>
      </c>
      <c r="Q13" s="331"/>
    </row>
    <row r="14" spans="1:17">
      <c r="A14" s="121" t="str">
        <f>Summary!A14</f>
        <v>003554</v>
      </c>
      <c r="B14" s="122" t="str">
        <f>Summary!B14</f>
        <v>Clarendon</v>
      </c>
      <c r="C14" s="124">
        <f>'Basic Allotment'!M14</f>
        <v>4196036.2913924875</v>
      </c>
      <c r="D14" s="124">
        <f>SUMIF(Hours!A:A, 'Base Tier Summary'!A14, Hours!I:I)</f>
        <v>2205371.9568379363</v>
      </c>
      <c r="E14" s="124">
        <f t="shared" si="0"/>
        <v>6401408.2482304238</v>
      </c>
      <c r="F14" s="319"/>
      <c r="G14" s="124">
        <f>'Local Tax'!H14</f>
        <v>150133.0693069307</v>
      </c>
      <c r="H14" s="124">
        <f>Tuition!G14</f>
        <v>2496374.3884708537</v>
      </c>
      <c r="I14" s="124">
        <f t="shared" si="1"/>
        <v>2646507.4577777842</v>
      </c>
      <c r="J14" s="319"/>
      <c r="K14" s="140">
        <f t="shared" si="2"/>
        <v>3754900.7904526396</v>
      </c>
      <c r="L14" s="140">
        <v>3059103.4848827287</v>
      </c>
      <c r="M14" s="358">
        <f t="shared" si="3"/>
        <v>695797.30556991091</v>
      </c>
      <c r="N14" s="338">
        <f t="shared" si="4"/>
        <v>0.22745137881354949</v>
      </c>
      <c r="Q14" s="331"/>
    </row>
    <row r="15" spans="1:17">
      <c r="A15" s="126" t="str">
        <f>Summary!A15</f>
        <v>003546</v>
      </c>
      <c r="B15" s="11" t="str">
        <f>Summary!B15</f>
        <v>Coastal Bend</v>
      </c>
      <c r="C15" s="14">
        <f>'Basic Allotment'!M15</f>
        <v>6326185.6056851661</v>
      </c>
      <c r="D15" s="14">
        <f>SUMIF(Hours!A:A, 'Base Tier Summary'!A15, Hours!I:I)</f>
        <v>5103123.785494999</v>
      </c>
      <c r="E15" s="14">
        <f t="shared" si="0"/>
        <v>11429309.391180165</v>
      </c>
      <c r="F15" s="319"/>
      <c r="G15" s="14">
        <f>'Local Tax'!H15</f>
        <v>920861.15250869351</v>
      </c>
      <c r="H15" s="15">
        <f>Tuition!G15</f>
        <v>6149058.2001802977</v>
      </c>
      <c r="I15" s="15">
        <f t="shared" si="1"/>
        <v>7069919.3526889915</v>
      </c>
      <c r="J15" s="319"/>
      <c r="K15" s="141">
        <f t="shared" si="2"/>
        <v>4359390.0384911736</v>
      </c>
      <c r="L15" s="141">
        <v>3717618.1507701948</v>
      </c>
      <c r="M15" s="357">
        <f t="shared" si="3"/>
        <v>641771.88772097882</v>
      </c>
      <c r="N15" s="339">
        <f t="shared" si="4"/>
        <v>0.17262985645473572</v>
      </c>
      <c r="Q15" s="331"/>
    </row>
    <row r="16" spans="1:17">
      <c r="A16" s="121" t="str">
        <f>Summary!A16</f>
        <v>007096</v>
      </c>
      <c r="B16" s="122" t="str">
        <f>Summary!B16</f>
        <v>College of the Mainland</v>
      </c>
      <c r="C16" s="124">
        <f>'Basic Allotment'!M16</f>
        <v>6759895.0087763462</v>
      </c>
      <c r="D16" s="124">
        <f>SUMIF(Hours!A:A, 'Base Tier Summary'!A16, Hours!I:I)</f>
        <v>6419069.0134245455</v>
      </c>
      <c r="E16" s="124">
        <f t="shared" si="0"/>
        <v>13178964.022200892</v>
      </c>
      <c r="F16" s="319"/>
      <c r="G16" s="124">
        <f>'Local Tax'!H16</f>
        <v>7695443.94618834</v>
      </c>
      <c r="H16" s="124">
        <f>Tuition!G16</f>
        <v>8087634.8071491187</v>
      </c>
      <c r="I16" s="124">
        <f t="shared" si="1"/>
        <v>15783078.753337458</v>
      </c>
      <c r="J16" s="319"/>
      <c r="K16" s="140">
        <f t="shared" si="2"/>
        <v>0</v>
      </c>
      <c r="L16" s="140">
        <v>0</v>
      </c>
      <c r="M16" s="358">
        <f t="shared" si="3"/>
        <v>0</v>
      </c>
      <c r="N16" s="338" t="str">
        <f t="shared" si="4"/>
        <v/>
      </c>
      <c r="Q16" s="331"/>
    </row>
    <row r="17" spans="1:17">
      <c r="A17" s="126" t="str">
        <f>Summary!A17</f>
        <v>023614</v>
      </c>
      <c r="B17" s="11" t="str">
        <f>Summary!B17</f>
        <v>Collin</v>
      </c>
      <c r="C17" s="14">
        <f>'Basic Allotment'!M17</f>
        <v>43420552.583751783</v>
      </c>
      <c r="D17" s="14">
        <f>SUMIF(Hours!A:A, 'Base Tier Summary'!A17, Hours!I:I)</f>
        <v>49293757.970857851</v>
      </c>
      <c r="E17" s="14">
        <f t="shared" si="0"/>
        <v>92714310.554609627</v>
      </c>
      <c r="F17" s="319"/>
      <c r="G17" s="14">
        <f>'Local Tax'!H17</f>
        <v>96173623.76847291</v>
      </c>
      <c r="H17" s="15">
        <f>Tuition!G17</f>
        <v>69719036.417424917</v>
      </c>
      <c r="I17" s="15">
        <f t="shared" si="1"/>
        <v>165892660.18589783</v>
      </c>
      <c r="J17" s="319"/>
      <c r="K17" s="141">
        <f t="shared" si="2"/>
        <v>0</v>
      </c>
      <c r="L17" s="141">
        <v>0</v>
      </c>
      <c r="M17" s="357">
        <f t="shared" si="3"/>
        <v>0</v>
      </c>
      <c r="N17" s="339" t="str">
        <f t="shared" si="4"/>
        <v/>
      </c>
      <c r="Q17" s="331"/>
    </row>
    <row r="18" spans="1:17">
      <c r="A18" s="121" t="str">
        <f>Summary!A18</f>
        <v>009331</v>
      </c>
      <c r="B18" s="122" t="str">
        <f>Summary!B18</f>
        <v>Dallas</v>
      </c>
      <c r="C18" s="124">
        <f>'Basic Allotment'!M18</f>
        <v>82609129.79053998</v>
      </c>
      <c r="D18" s="124">
        <f>SUMIF(Hours!A:A, 'Base Tier Summary'!A18, Hours!I:I)</f>
        <v>88575826.027195752</v>
      </c>
      <c r="E18" s="124">
        <f t="shared" si="0"/>
        <v>171184955.81773573</v>
      </c>
      <c r="F18" s="319"/>
      <c r="G18" s="124">
        <f>'Local Tax'!H18</f>
        <v>173926729.93960309</v>
      </c>
      <c r="H18" s="124">
        <f>Tuition!G18</f>
        <v>124563193.33438472</v>
      </c>
      <c r="I18" s="124">
        <f t="shared" si="1"/>
        <v>298489923.27398783</v>
      </c>
      <c r="J18" s="319"/>
      <c r="K18" s="140">
        <f t="shared" si="2"/>
        <v>0</v>
      </c>
      <c r="L18" s="140">
        <v>0</v>
      </c>
      <c r="M18" s="358">
        <f t="shared" si="3"/>
        <v>0</v>
      </c>
      <c r="N18" s="338" t="str">
        <f t="shared" si="4"/>
        <v/>
      </c>
      <c r="Q18" s="331"/>
    </row>
    <row r="19" spans="1:17">
      <c r="A19" s="126" t="str">
        <f>Summary!A19</f>
        <v>003563</v>
      </c>
      <c r="B19" s="11" t="str">
        <f>Summary!B19</f>
        <v>Del Mar</v>
      </c>
      <c r="C19" s="14">
        <f>'Basic Allotment'!M19</f>
        <v>13700495.922038537</v>
      </c>
      <c r="D19" s="14">
        <f>SUMIF(Hours!A:A, 'Base Tier Summary'!A19, Hours!I:I)</f>
        <v>16225208.238949312</v>
      </c>
      <c r="E19" s="14">
        <f t="shared" si="0"/>
        <v>29925704.160987847</v>
      </c>
      <c r="F19" s="319"/>
      <c r="G19" s="14">
        <f>'Local Tax'!H19</f>
        <v>16014613.491168734</v>
      </c>
      <c r="H19" s="15">
        <f>Tuition!G19</f>
        <v>19683959.908452079</v>
      </c>
      <c r="I19" s="15">
        <f t="shared" si="1"/>
        <v>35698573.399620816</v>
      </c>
      <c r="J19" s="319"/>
      <c r="K19" s="141">
        <f t="shared" si="2"/>
        <v>0</v>
      </c>
      <c r="L19" s="141">
        <v>0</v>
      </c>
      <c r="M19" s="357">
        <f t="shared" si="3"/>
        <v>0</v>
      </c>
      <c r="N19" s="339" t="str">
        <f t="shared" si="4"/>
        <v/>
      </c>
      <c r="Q19" s="331"/>
    </row>
    <row r="20" spans="1:17">
      <c r="A20" s="121" t="str">
        <f>Summary!A20</f>
        <v>010387</v>
      </c>
      <c r="B20" s="122" t="str">
        <f>Summary!B20</f>
        <v>El Paso</v>
      </c>
      <c r="C20" s="124">
        <f>'Basic Allotment'!M20</f>
        <v>28620656.198052391</v>
      </c>
      <c r="D20" s="124">
        <f>SUMIF(Hours!A:A, 'Base Tier Summary'!A20, Hours!I:I)</f>
        <v>27767056.833194654</v>
      </c>
      <c r="E20" s="124">
        <f t="shared" si="0"/>
        <v>56387713.03124705</v>
      </c>
      <c r="F20" s="319"/>
      <c r="G20" s="124">
        <f>'Local Tax'!H20</f>
        <v>27667800.570962481</v>
      </c>
      <c r="H20" s="124">
        <f>Tuition!G20</f>
        <v>40423672.855829224</v>
      </c>
      <c r="I20" s="124">
        <f t="shared" si="1"/>
        <v>68091473.426791698</v>
      </c>
      <c r="J20" s="319"/>
      <c r="K20" s="140">
        <f t="shared" si="2"/>
        <v>0</v>
      </c>
      <c r="L20" s="140">
        <v>0</v>
      </c>
      <c r="M20" s="358">
        <f t="shared" si="3"/>
        <v>0</v>
      </c>
      <c r="N20" s="338" t="str">
        <f t="shared" si="4"/>
        <v/>
      </c>
      <c r="Q20" s="331"/>
    </row>
    <row r="21" spans="1:17">
      <c r="A21" s="126" t="str">
        <f>Summary!A21</f>
        <v>003568</v>
      </c>
      <c r="B21" s="11" t="str">
        <f>Summary!B21</f>
        <v>Frank Phillips</v>
      </c>
      <c r="C21" s="14">
        <f>'Basic Allotment'!M21</f>
        <v>4358269.9206347009</v>
      </c>
      <c r="D21" s="14">
        <f>SUMIF(Hours!A:A, 'Base Tier Summary'!A21, Hours!I:I)</f>
        <v>2643831.0492033777</v>
      </c>
      <c r="E21" s="14">
        <f t="shared" si="0"/>
        <v>7002100.9698380791</v>
      </c>
      <c r="F21" s="319"/>
      <c r="G21" s="14">
        <f>'Local Tax'!H21</f>
        <v>516847.27272727271</v>
      </c>
      <c r="H21" s="15">
        <f>Tuition!G21</f>
        <v>2886300.3833400062</v>
      </c>
      <c r="I21" s="15">
        <f t="shared" si="1"/>
        <v>3403147.6560672792</v>
      </c>
      <c r="J21" s="319"/>
      <c r="K21" s="141">
        <f t="shared" si="2"/>
        <v>3598953.3137707999</v>
      </c>
      <c r="L21" s="141">
        <v>2998896.6005797721</v>
      </c>
      <c r="M21" s="357">
        <f t="shared" si="3"/>
        <v>600056.71319102775</v>
      </c>
      <c r="N21" s="339">
        <f t="shared" si="4"/>
        <v>0.20009249837924378</v>
      </c>
      <c r="Q21" s="331"/>
    </row>
    <row r="22" spans="1:17">
      <c r="A22" s="121" t="str">
        <f>Summary!A22</f>
        <v>006662</v>
      </c>
      <c r="B22" s="122" t="str">
        <f>Summary!B22</f>
        <v>Galveston</v>
      </c>
      <c r="C22" s="124">
        <f>'Basic Allotment'!M22</f>
        <v>5050310.6032938128</v>
      </c>
      <c r="D22" s="124">
        <f>SUMIF(Hours!A:A, 'Base Tier Summary'!A22, Hours!I:I)</f>
        <v>3635173.8663198431</v>
      </c>
      <c r="E22" s="124">
        <f t="shared" si="0"/>
        <v>8685484.4696136564</v>
      </c>
      <c r="F22" s="319"/>
      <c r="G22" s="124">
        <f>'Local Tax'!H22</f>
        <v>6059434.0909090908</v>
      </c>
      <c r="H22" s="124">
        <f>Tuition!G22</f>
        <v>4278093.8120635441</v>
      </c>
      <c r="I22" s="124">
        <f t="shared" si="1"/>
        <v>10337527.902972635</v>
      </c>
      <c r="J22" s="319"/>
      <c r="K22" s="140">
        <f t="shared" si="2"/>
        <v>0</v>
      </c>
      <c r="L22" s="140">
        <v>0</v>
      </c>
      <c r="M22" s="358">
        <f t="shared" si="3"/>
        <v>0</v>
      </c>
      <c r="N22" s="338" t="str">
        <f t="shared" si="4"/>
        <v/>
      </c>
      <c r="Q22" s="331"/>
    </row>
    <row r="23" spans="1:17">
      <c r="A23" s="126" t="str">
        <f>Summary!A23</f>
        <v>003570</v>
      </c>
      <c r="B23" s="11" t="str">
        <f>Summary!B23</f>
        <v>Grayson</v>
      </c>
      <c r="C23" s="14">
        <f>'Basic Allotment'!M23</f>
        <v>6375900.3329049852</v>
      </c>
      <c r="D23" s="14">
        <f>SUMIF(Hours!A:A, 'Base Tier Summary'!A23, Hours!I:I)</f>
        <v>6263444.66213746</v>
      </c>
      <c r="E23" s="14">
        <f t="shared" si="0"/>
        <v>12639344.995042445</v>
      </c>
      <c r="F23" s="319"/>
      <c r="G23" s="14">
        <f>'Local Tax'!H23</f>
        <v>8124693.933197001</v>
      </c>
      <c r="H23" s="15">
        <f>Tuition!G23</f>
        <v>7058038.690384795</v>
      </c>
      <c r="I23" s="15">
        <f t="shared" si="1"/>
        <v>15182732.623581797</v>
      </c>
      <c r="J23" s="319"/>
      <c r="K23" s="141">
        <f t="shared" si="2"/>
        <v>0</v>
      </c>
      <c r="L23" s="141">
        <v>0</v>
      </c>
      <c r="M23" s="357">
        <f t="shared" si="3"/>
        <v>0</v>
      </c>
      <c r="N23" s="339" t="str">
        <f t="shared" si="4"/>
        <v/>
      </c>
      <c r="Q23" s="331"/>
    </row>
    <row r="24" spans="1:17">
      <c r="A24" s="121" t="str">
        <f>Summary!A24</f>
        <v>003573</v>
      </c>
      <c r="B24" s="122" t="str">
        <f>Summary!B24</f>
        <v>Hill</v>
      </c>
      <c r="C24" s="124">
        <f>'Basic Allotment'!M24</f>
        <v>6096026.9798315763</v>
      </c>
      <c r="D24" s="124">
        <f>SUMIF(Hours!A:A, 'Base Tier Summary'!A24, Hours!I:I)</f>
        <v>5183103.7873476194</v>
      </c>
      <c r="E24" s="124">
        <f t="shared" si="0"/>
        <v>11279130.767179195</v>
      </c>
      <c r="F24" s="319"/>
      <c r="G24" s="124">
        <f>'Local Tax'!H24</f>
        <v>1337663.3540372669</v>
      </c>
      <c r="H24" s="124">
        <f>Tuition!G24</f>
        <v>6814900.4298375193</v>
      </c>
      <c r="I24" s="124">
        <f t="shared" si="1"/>
        <v>8152563.7838747865</v>
      </c>
      <c r="J24" s="319"/>
      <c r="K24" s="140">
        <f t="shared" si="2"/>
        <v>3126566.9833044084</v>
      </c>
      <c r="L24" s="140">
        <v>3167199.6383766411</v>
      </c>
      <c r="M24" s="358">
        <f t="shared" si="3"/>
        <v>-40632.655072232708</v>
      </c>
      <c r="N24" s="338">
        <f t="shared" si="4"/>
        <v>-1.2829205516409793E-2</v>
      </c>
      <c r="Q24" s="331"/>
    </row>
    <row r="25" spans="1:17">
      <c r="A25" s="126" t="str">
        <f>Summary!A25</f>
        <v>010633</v>
      </c>
      <c r="B25" s="11" t="str">
        <f>Summary!B25</f>
        <v>Houston</v>
      </c>
      <c r="C25" s="14">
        <f>'Basic Allotment'!M25</f>
        <v>63875214.303502694</v>
      </c>
      <c r="D25" s="14">
        <f>SUMIF(Hours!A:A, 'Base Tier Summary'!A25, Hours!I:I)</f>
        <v>62576715.24272234</v>
      </c>
      <c r="E25" s="14">
        <f t="shared" si="0"/>
        <v>126451929.54622504</v>
      </c>
      <c r="F25" s="319"/>
      <c r="G25" s="14">
        <f>'Local Tax'!H25</f>
        <v>123146021.44351466</v>
      </c>
      <c r="H25" s="15">
        <f>Tuition!G25</f>
        <v>94608979.043929577</v>
      </c>
      <c r="I25" s="15">
        <f t="shared" si="1"/>
        <v>217755000.48744422</v>
      </c>
      <c r="J25" s="319"/>
      <c r="K25" s="141">
        <f t="shared" si="2"/>
        <v>0</v>
      </c>
      <c r="L25" s="141">
        <v>0</v>
      </c>
      <c r="M25" s="357">
        <f t="shared" si="3"/>
        <v>0</v>
      </c>
      <c r="N25" s="339" t="str">
        <f t="shared" si="4"/>
        <v/>
      </c>
      <c r="Q25" s="331"/>
    </row>
    <row r="26" spans="1:17">
      <c r="A26" s="121" t="str">
        <f>Summary!A26</f>
        <v>003574</v>
      </c>
      <c r="B26" s="122" t="str">
        <f>Summary!B26</f>
        <v>Howard</v>
      </c>
      <c r="C26" s="124">
        <f>'Basic Allotment'!M26</f>
        <v>6052492.5179647943</v>
      </c>
      <c r="D26" s="124">
        <f>SUMIF(Hours!A:A, 'Base Tier Summary'!A26, Hours!I:I)</f>
        <v>4923501.6188059617</v>
      </c>
      <c r="E26" s="124">
        <f t="shared" si="0"/>
        <v>10975994.136770755</v>
      </c>
      <c r="F26" s="319"/>
      <c r="G26" s="124">
        <f>'Local Tax'!H26</f>
        <v>4373416.5676959623</v>
      </c>
      <c r="H26" s="124">
        <f>Tuition!G26</f>
        <v>6247793.2809758838</v>
      </c>
      <c r="I26" s="124">
        <f t="shared" si="1"/>
        <v>10621209.848671846</v>
      </c>
      <c r="J26" s="319"/>
      <c r="K26" s="140">
        <f>MAX(E26-I26, 0)</f>
        <v>354784.28809890896</v>
      </c>
      <c r="L26" s="140">
        <v>1827446.5035914723</v>
      </c>
      <c r="M26" s="358">
        <f t="shared" si="3"/>
        <v>-1472662.2154925633</v>
      </c>
      <c r="N26" s="338">
        <f t="shared" si="4"/>
        <v>-0.80585790752196962</v>
      </c>
      <c r="Q26" s="331"/>
    </row>
    <row r="27" spans="1:17">
      <c r="A27" s="126" t="str">
        <f>Summary!A27</f>
        <v>003580</v>
      </c>
      <c r="B27" s="11" t="str">
        <f>Summary!B27</f>
        <v>Kilgore</v>
      </c>
      <c r="C27" s="14">
        <f>'Basic Allotment'!M27</f>
        <v>8202210.8513453687</v>
      </c>
      <c r="D27" s="14">
        <f>SUMIF(Hours!A:A, 'Base Tier Summary'!A27, Hours!I:I)</f>
        <v>9047005.6078651883</v>
      </c>
      <c r="E27" s="14">
        <f t="shared" si="0"/>
        <v>17249216.459210556</v>
      </c>
      <c r="F27" s="319"/>
      <c r="G27" s="14">
        <f>'Local Tax'!H27</f>
        <v>2202484.8571428573</v>
      </c>
      <c r="H27" s="15">
        <f>Tuition!G27</f>
        <v>10849752.271705257</v>
      </c>
      <c r="I27" s="15">
        <f t="shared" si="1"/>
        <v>13052237.128848113</v>
      </c>
      <c r="J27" s="319"/>
      <c r="K27" s="141">
        <f t="shared" si="2"/>
        <v>4196979.3303624429</v>
      </c>
      <c r="L27" s="141">
        <v>3565646.6280899998</v>
      </c>
      <c r="M27" s="357">
        <f t="shared" si="3"/>
        <v>631332.7022724431</v>
      </c>
      <c r="N27" s="339">
        <f t="shared" si="4"/>
        <v>0.17705980657164205</v>
      </c>
      <c r="Q27" s="331"/>
    </row>
    <row r="28" spans="1:17">
      <c r="A28" s="121" t="str">
        <f>Summary!A28</f>
        <v>003582</v>
      </c>
      <c r="B28" s="122" t="str">
        <f>Summary!B28</f>
        <v>Laredo</v>
      </c>
      <c r="C28" s="124">
        <f>'Basic Allotment'!M28</f>
        <v>11167319.987811694</v>
      </c>
      <c r="D28" s="124">
        <f>SUMIF(Hours!A:A, 'Base Tier Summary'!A28, Hours!I:I)</f>
        <v>13161070.767398555</v>
      </c>
      <c r="E28" s="124">
        <f t="shared" si="0"/>
        <v>24328390.755210251</v>
      </c>
      <c r="F28" s="319"/>
      <c r="G28" s="124">
        <f>'Local Tax'!H28</f>
        <v>9006936.4141765106</v>
      </c>
      <c r="H28" s="124">
        <f>Tuition!G28</f>
        <v>15877072.347297262</v>
      </c>
      <c r="I28" s="124">
        <f t="shared" si="1"/>
        <v>24884008.761473775</v>
      </c>
      <c r="J28" s="319"/>
      <c r="K28" s="140">
        <f t="shared" si="2"/>
        <v>0</v>
      </c>
      <c r="L28" s="140">
        <v>0</v>
      </c>
      <c r="M28" s="358">
        <f t="shared" si="3"/>
        <v>0</v>
      </c>
      <c r="N28" s="338" t="str">
        <f t="shared" si="4"/>
        <v/>
      </c>
      <c r="Q28" s="331"/>
    </row>
    <row r="29" spans="1:17">
      <c r="A29" s="126" t="str">
        <f>Summary!A29</f>
        <v>003583</v>
      </c>
      <c r="B29" s="11" t="str">
        <f>Summary!B29</f>
        <v>Lee</v>
      </c>
      <c r="C29" s="14">
        <f>'Basic Allotment'!M29</f>
        <v>11376566.455138754</v>
      </c>
      <c r="D29" s="14">
        <f>SUMIF(Hours!A:A, 'Base Tier Summary'!A29, Hours!I:I)</f>
        <v>10687416.005612364</v>
      </c>
      <c r="E29" s="14">
        <f t="shared" si="0"/>
        <v>22063982.460751116</v>
      </c>
      <c r="F29" s="319"/>
      <c r="G29" s="14">
        <f>'Local Tax'!H29</f>
        <v>8740513.4029986374</v>
      </c>
      <c r="H29" s="15">
        <f>Tuition!G29</f>
        <v>15057415.509605473</v>
      </c>
      <c r="I29" s="15">
        <f t="shared" si="1"/>
        <v>23797928.912604108</v>
      </c>
      <c r="J29" s="319"/>
      <c r="K29" s="141">
        <f t="shared" si="2"/>
        <v>0</v>
      </c>
      <c r="L29" s="141">
        <v>0</v>
      </c>
      <c r="M29" s="357">
        <f t="shared" si="3"/>
        <v>0</v>
      </c>
      <c r="N29" s="339" t="str">
        <f t="shared" si="4"/>
        <v/>
      </c>
      <c r="Q29" s="331"/>
    </row>
    <row r="30" spans="1:17">
      <c r="A30" s="121" t="str">
        <f>Summary!A30</f>
        <v>011145</v>
      </c>
      <c r="B30" s="122" t="str">
        <f>Summary!B30</f>
        <v>Lone Star</v>
      </c>
      <c r="C30" s="124">
        <f>'Basic Allotment'!M30</f>
        <v>81450268.212007955</v>
      </c>
      <c r="D30" s="124">
        <f>SUMIF(Hours!A:A, 'Base Tier Summary'!A30, Hours!I:I)</f>
        <v>84583336.047672033</v>
      </c>
      <c r="E30" s="124">
        <f t="shared" si="0"/>
        <v>166033604.25967997</v>
      </c>
      <c r="F30" s="319"/>
      <c r="G30" s="124">
        <f>'Local Tax'!H30</f>
        <v>132430598.79406306</v>
      </c>
      <c r="H30" s="124">
        <f>Tuition!G30</f>
        <v>123056403.75503919</v>
      </c>
      <c r="I30" s="124">
        <f t="shared" si="1"/>
        <v>255487002.54910225</v>
      </c>
      <c r="J30" s="319"/>
      <c r="K30" s="140">
        <f t="shared" si="2"/>
        <v>0</v>
      </c>
      <c r="L30" s="140">
        <v>0</v>
      </c>
      <c r="M30" s="358">
        <f t="shared" si="3"/>
        <v>0</v>
      </c>
      <c r="N30" s="338" t="str">
        <f t="shared" si="4"/>
        <v/>
      </c>
      <c r="Q30" s="331"/>
    </row>
    <row r="31" spans="1:17">
      <c r="A31" s="126" t="str">
        <f>Summary!A31</f>
        <v>003590</v>
      </c>
      <c r="B31" s="11" t="str">
        <f>Summary!B31</f>
        <v>McLennan</v>
      </c>
      <c r="C31" s="14">
        <f>'Basic Allotment'!M31</f>
        <v>9989159.2011726815</v>
      </c>
      <c r="D31" s="14">
        <f>SUMIF(Hours!A:A, 'Base Tier Summary'!A31, Hours!I:I)</f>
        <v>10109391.805623103</v>
      </c>
      <c r="E31" s="14">
        <f t="shared" si="0"/>
        <v>20098551.006795786</v>
      </c>
      <c r="F31" s="319"/>
      <c r="G31" s="14">
        <f>'Local Tax'!H31</f>
        <v>12321173.256649893</v>
      </c>
      <c r="H31" s="15">
        <f>Tuition!G31</f>
        <v>15297987.910002207</v>
      </c>
      <c r="I31" s="15">
        <f t="shared" si="1"/>
        <v>27619161.166652098</v>
      </c>
      <c r="J31" s="319"/>
      <c r="K31" s="141">
        <f t="shared" si="2"/>
        <v>0</v>
      </c>
      <c r="L31" s="141">
        <v>0</v>
      </c>
      <c r="M31" s="357">
        <f t="shared" si="3"/>
        <v>0</v>
      </c>
      <c r="N31" s="339" t="str">
        <f t="shared" si="4"/>
        <v/>
      </c>
      <c r="Q31" s="331"/>
    </row>
    <row r="32" spans="1:17">
      <c r="A32" s="121" t="str">
        <f>Summary!A32</f>
        <v>009797</v>
      </c>
      <c r="B32" s="122" t="str">
        <f>Summary!B32</f>
        <v>Midland</v>
      </c>
      <c r="C32" s="124">
        <f>'Basic Allotment'!M32</f>
        <v>7104669.8980169585</v>
      </c>
      <c r="D32" s="124">
        <f>SUMIF(Hours!A:A, 'Base Tier Summary'!A32, Hours!I:I)</f>
        <v>6896222.0896891858</v>
      </c>
      <c r="E32" s="124">
        <f t="shared" si="0"/>
        <v>14000891.987706143</v>
      </c>
      <c r="F32" s="319"/>
      <c r="G32" s="124">
        <f>'Local Tax'!H32</f>
        <v>23465648.125</v>
      </c>
      <c r="H32" s="124">
        <f>Tuition!G32</f>
        <v>9073182.3310354911</v>
      </c>
      <c r="I32" s="124">
        <f t="shared" si="1"/>
        <v>32538830.456035491</v>
      </c>
      <c r="J32" s="319"/>
      <c r="K32" s="140">
        <f t="shared" si="2"/>
        <v>0</v>
      </c>
      <c r="L32" s="140">
        <v>0</v>
      </c>
      <c r="M32" s="358">
        <f t="shared" si="3"/>
        <v>0</v>
      </c>
      <c r="N32" s="338" t="str">
        <f t="shared" si="4"/>
        <v/>
      </c>
      <c r="Q32" s="331"/>
    </row>
    <row r="33" spans="1:17">
      <c r="A33" s="126" t="str">
        <f>Summary!A33</f>
        <v>003593</v>
      </c>
      <c r="B33" s="11" t="str">
        <f>Summary!B33</f>
        <v>Navarro</v>
      </c>
      <c r="C33" s="14">
        <f>'Basic Allotment'!M33</f>
        <v>8949440.2856540382</v>
      </c>
      <c r="D33" s="14">
        <f>SUMIF(Hours!A:A, 'Base Tier Summary'!A33, Hours!I:I)</f>
        <v>9799645.1256647501</v>
      </c>
      <c r="E33" s="14">
        <f t="shared" si="0"/>
        <v>18749085.411318786</v>
      </c>
      <c r="F33" s="319"/>
      <c r="G33" s="14">
        <f>'Local Tax'!H33</f>
        <v>2657835.8208955224</v>
      </c>
      <c r="H33" s="15">
        <f>Tuition!G33</f>
        <v>12573635.474302059</v>
      </c>
      <c r="I33" s="15">
        <f t="shared" si="1"/>
        <v>15231471.295197582</v>
      </c>
      <c r="J33" s="319"/>
      <c r="K33" s="141">
        <f t="shared" si="2"/>
        <v>3517614.1161212046</v>
      </c>
      <c r="L33" s="141">
        <v>3010925.3044527713</v>
      </c>
      <c r="M33" s="357">
        <f t="shared" si="3"/>
        <v>506688.81166843325</v>
      </c>
      <c r="N33" s="339">
        <f t="shared" si="4"/>
        <v>0.16828342135193644</v>
      </c>
      <c r="Q33" s="331"/>
    </row>
    <row r="34" spans="1:17">
      <c r="A34" s="121" t="str">
        <f>Summary!A34</f>
        <v>003558</v>
      </c>
      <c r="B34" s="122" t="str">
        <f>Summary!B34</f>
        <v>North Central</v>
      </c>
      <c r="C34" s="124">
        <f>'Basic Allotment'!M34</f>
        <v>9165818.9975777976</v>
      </c>
      <c r="D34" s="124">
        <f>SUMIF(Hours!A:A, 'Base Tier Summary'!A34, Hours!I:I)</f>
        <v>9309281.8041810635</v>
      </c>
      <c r="E34" s="124">
        <f t="shared" si="0"/>
        <v>18475100.801758863</v>
      </c>
      <c r="F34" s="319"/>
      <c r="G34" s="124">
        <f>'Local Tax'!H34</f>
        <v>2830872.5029377202</v>
      </c>
      <c r="H34" s="124">
        <f>Tuition!G34</f>
        <v>14281794.218204502</v>
      </c>
      <c r="I34" s="124">
        <f t="shared" si="1"/>
        <v>17112666.721142221</v>
      </c>
      <c r="J34" s="319"/>
      <c r="K34" s="140">
        <f t="shared" si="2"/>
        <v>1362434.0806166418</v>
      </c>
      <c r="L34" s="140">
        <v>1035822.354049027</v>
      </c>
      <c r="M34" s="358">
        <f t="shared" si="3"/>
        <v>326611.72656761482</v>
      </c>
      <c r="N34" s="338">
        <f t="shared" si="4"/>
        <v>0.3153163525491513</v>
      </c>
      <c r="Q34" s="331"/>
    </row>
    <row r="35" spans="1:17">
      <c r="A35" s="126" t="str">
        <f>Summary!A35</f>
        <v>023154</v>
      </c>
      <c r="B35" s="11" t="str">
        <f>Summary!B35</f>
        <v>Northeast Texas</v>
      </c>
      <c r="C35" s="14">
        <f>'Basic Allotment'!M35</f>
        <v>5776406.2134162122</v>
      </c>
      <c r="D35" s="14">
        <f>SUMIF(Hours!A:A, 'Base Tier Summary'!A35, Hours!I:I)</f>
        <v>4141141.7672488661</v>
      </c>
      <c r="E35" s="14">
        <f t="shared" si="0"/>
        <v>9917547.9806650784</v>
      </c>
      <c r="F35" s="319"/>
      <c r="G35" s="14">
        <f>'Local Tax'!H35</f>
        <v>2539912.4999999995</v>
      </c>
      <c r="H35" s="15">
        <f>Tuition!G35</f>
        <v>5665882.0462611644</v>
      </c>
      <c r="I35" s="15">
        <f t="shared" si="1"/>
        <v>8205794.5462611634</v>
      </c>
      <c r="J35" s="319"/>
      <c r="K35" s="141">
        <f t="shared" si="2"/>
        <v>1711753.434403915</v>
      </c>
      <c r="L35" s="141">
        <v>1593999.6183738802</v>
      </c>
      <c r="M35" s="357">
        <f t="shared" si="3"/>
        <v>117753.8160300348</v>
      </c>
      <c r="N35" s="339">
        <f t="shared" si="4"/>
        <v>7.3873177052677985E-2</v>
      </c>
      <c r="Q35" s="331"/>
    </row>
    <row r="36" spans="1:17">
      <c r="A36" s="121" t="str">
        <f>Summary!A36</f>
        <v>003596</v>
      </c>
      <c r="B36" s="122" t="str">
        <f>Summary!B36</f>
        <v>Odessa</v>
      </c>
      <c r="C36" s="124">
        <f>'Basic Allotment'!M36</f>
        <v>10866840.60158173</v>
      </c>
      <c r="D36" s="124">
        <f>SUMIF(Hours!A:A, 'Base Tier Summary'!A36, Hours!I:I)</f>
        <v>11359882.886348592</v>
      </c>
      <c r="E36" s="124">
        <f t="shared" si="0"/>
        <v>22226723.48793032</v>
      </c>
      <c r="F36" s="319"/>
      <c r="G36" s="124">
        <f>'Local Tax'!H36</f>
        <v>8402188.9242183361</v>
      </c>
      <c r="H36" s="124">
        <f>Tuition!G36</f>
        <v>14289334.266325926</v>
      </c>
      <c r="I36" s="124">
        <f t="shared" si="1"/>
        <v>22691523.190544263</v>
      </c>
      <c r="J36" s="319"/>
      <c r="K36" s="140">
        <f t="shared" si="2"/>
        <v>0</v>
      </c>
      <c r="L36" s="140">
        <v>0</v>
      </c>
      <c r="M36" s="358">
        <f t="shared" si="3"/>
        <v>0</v>
      </c>
      <c r="N36" s="338" t="str">
        <f t="shared" si="4"/>
        <v/>
      </c>
      <c r="Q36" s="331"/>
    </row>
    <row r="37" spans="1:17">
      <c r="A37" s="126" t="str">
        <f>Summary!A37</f>
        <v>003600</v>
      </c>
      <c r="B37" s="11" t="str">
        <f>Summary!B37</f>
        <v>Panola</v>
      </c>
      <c r="C37" s="14">
        <f>'Basic Allotment'!M37</f>
        <v>5061168.8520917036</v>
      </c>
      <c r="D37" s="14">
        <f>SUMIF(Hours!A:A, 'Base Tier Summary'!A37, Hours!I:I)</f>
        <v>3906199.6343726311</v>
      </c>
      <c r="E37" s="14">
        <f t="shared" ref="E37:E54" si="5">SUM(C37:D37)</f>
        <v>8967368.4864643347</v>
      </c>
      <c r="F37" s="319"/>
      <c r="G37" s="14">
        <f>'Local Tax'!H37</f>
        <v>2981839.3592677349</v>
      </c>
      <c r="H37" s="15">
        <f>Tuition!G37</f>
        <v>4640332.6516712103</v>
      </c>
      <c r="I37" s="15">
        <f t="shared" ref="I37:I54" si="6">SUM(G37:H37)</f>
        <v>7622172.0109389452</v>
      </c>
      <c r="J37" s="319"/>
      <c r="K37" s="141">
        <f t="shared" ref="K37:K54" si="7">MAX(E37-I37, 0)</f>
        <v>1345196.4755253894</v>
      </c>
      <c r="L37" s="141">
        <v>1749512.0336132133</v>
      </c>
      <c r="M37" s="357">
        <f t="shared" ref="M37:M54" si="8">K37-L37</f>
        <v>-404315.55808782391</v>
      </c>
      <c r="N37" s="339">
        <f t="shared" si="4"/>
        <v>-0.23110190174159786</v>
      </c>
      <c r="Q37" s="331"/>
    </row>
    <row r="38" spans="1:17">
      <c r="A38" s="121" t="str">
        <f>Summary!A38</f>
        <v>003601</v>
      </c>
      <c r="B38" s="122" t="str">
        <f>Summary!B38</f>
        <v>Paris</v>
      </c>
      <c r="C38" s="124">
        <f>'Basic Allotment'!M38</f>
        <v>7195378.2301009484</v>
      </c>
      <c r="D38" s="124">
        <f>SUMIF(Hours!A:A, 'Base Tier Summary'!A38, Hours!I:I)</f>
        <v>6667681.6047309833</v>
      </c>
      <c r="E38" s="124">
        <f t="shared" si="5"/>
        <v>13863059.834831931</v>
      </c>
      <c r="F38" s="319"/>
      <c r="G38" s="124">
        <f>'Local Tax'!H38</f>
        <v>2582664.8865153543</v>
      </c>
      <c r="H38" s="124">
        <f>Tuition!G38</f>
        <v>8836693.1474387906</v>
      </c>
      <c r="I38" s="124">
        <f t="shared" si="6"/>
        <v>11419358.033954145</v>
      </c>
      <c r="J38" s="319"/>
      <c r="K38" s="140">
        <f t="shared" si="7"/>
        <v>2443701.8008777853</v>
      </c>
      <c r="L38" s="140">
        <v>2539437.7836229987</v>
      </c>
      <c r="M38" s="358">
        <f t="shared" si="8"/>
        <v>-95735.982745213434</v>
      </c>
      <c r="N38" s="338">
        <f t="shared" si="4"/>
        <v>-3.7699676425475385E-2</v>
      </c>
      <c r="Q38" s="331"/>
    </row>
    <row r="39" spans="1:17">
      <c r="A39" s="126" t="str">
        <f>Summary!A39</f>
        <v>003603</v>
      </c>
      <c r="B39" s="11" t="str">
        <f>Summary!B39</f>
        <v>Ranger</v>
      </c>
      <c r="C39" s="14">
        <f>'Basic Allotment'!M39</f>
        <v>4568431.9706571326</v>
      </c>
      <c r="D39" s="14">
        <f>SUMIF(Hours!A:A, 'Base Tier Summary'!A39, Hours!I:I)</f>
        <v>3170696.7131478284</v>
      </c>
      <c r="E39" s="14">
        <f t="shared" si="5"/>
        <v>7739128.6838049609</v>
      </c>
      <c r="F39" s="319"/>
      <c r="G39" s="14">
        <f>'Local Tax'!H39</f>
        <v>99890.883491728251</v>
      </c>
      <c r="H39" s="15">
        <f>Tuition!G39</f>
        <v>3721531.9124764903</v>
      </c>
      <c r="I39" s="15">
        <f t="shared" si="6"/>
        <v>3821422.7959682187</v>
      </c>
      <c r="J39" s="319"/>
      <c r="K39" s="141">
        <f t="shared" si="7"/>
        <v>3917705.8878367422</v>
      </c>
      <c r="L39" s="141">
        <v>3224138.2730305362</v>
      </c>
      <c r="M39" s="357">
        <f t="shared" si="8"/>
        <v>693567.61480620597</v>
      </c>
      <c r="N39" s="339">
        <f t="shared" si="4"/>
        <v>0.21511720530344547</v>
      </c>
      <c r="Q39" s="331"/>
    </row>
    <row r="40" spans="1:17">
      <c r="A40" s="121" t="str">
        <f>Summary!A40</f>
        <v>029137</v>
      </c>
      <c r="B40" s="122" t="str">
        <f>Summary!B40</f>
        <v>San Jacinto</v>
      </c>
      <c r="C40" s="124">
        <f>'Basic Allotment'!M40</f>
        <v>36684884.941447183</v>
      </c>
      <c r="D40" s="124">
        <f>SUMIF(Hours!A:A, 'Base Tier Summary'!A40, Hours!I:I)</f>
        <v>41383928.116254672</v>
      </c>
      <c r="E40" s="124">
        <f t="shared" si="5"/>
        <v>78068813.057701856</v>
      </c>
      <c r="F40" s="319"/>
      <c r="G40" s="124">
        <f>'Local Tax'!H40</f>
        <v>37391252.892030858</v>
      </c>
      <c r="H40" s="124">
        <f>Tuition!G40</f>
        <v>58789420.620248728</v>
      </c>
      <c r="I40" s="124">
        <f t="shared" si="6"/>
        <v>96180673.512279585</v>
      </c>
      <c r="J40" s="319"/>
      <c r="K40" s="140">
        <f t="shared" si="7"/>
        <v>0</v>
      </c>
      <c r="L40" s="140">
        <v>0</v>
      </c>
      <c r="M40" s="358">
        <f t="shared" si="8"/>
        <v>0</v>
      </c>
      <c r="N40" s="338" t="str">
        <f t="shared" si="4"/>
        <v/>
      </c>
      <c r="Q40" s="331"/>
    </row>
    <row r="41" spans="1:17">
      <c r="A41" s="126" t="str">
        <f>Summary!A41</f>
        <v>003611</v>
      </c>
      <c r="B41" s="11" t="str">
        <f>Summary!B41</f>
        <v>South Plains</v>
      </c>
      <c r="C41" s="14">
        <f>'Basic Allotment'!M41</f>
        <v>12461746.384805571</v>
      </c>
      <c r="D41" s="14">
        <f>SUMIF(Hours!A:A, 'Base Tier Summary'!A41, Hours!I:I)</f>
        <v>12689657.471603906</v>
      </c>
      <c r="E41" s="14">
        <f t="shared" si="5"/>
        <v>25151403.856409475</v>
      </c>
      <c r="F41" s="319"/>
      <c r="G41" s="14">
        <f>'Local Tax'!H41</f>
        <v>1725278.3572359844</v>
      </c>
      <c r="H41" s="15">
        <f>Tuition!G41</f>
        <v>17600446.033172157</v>
      </c>
      <c r="I41" s="15">
        <f t="shared" si="6"/>
        <v>19325724.39040814</v>
      </c>
      <c r="J41" s="319"/>
      <c r="K41" s="141">
        <f t="shared" si="7"/>
        <v>5825679.4660013355</v>
      </c>
      <c r="L41" s="141">
        <v>5649759.1391797438</v>
      </c>
      <c r="M41" s="357">
        <f t="shared" si="8"/>
        <v>175920.32682159171</v>
      </c>
      <c r="N41" s="339">
        <f t="shared" si="4"/>
        <v>3.1137668436451712E-2</v>
      </c>
      <c r="Q41" s="331"/>
    </row>
    <row r="42" spans="1:17">
      <c r="A42" s="121" t="str">
        <f>Summary!A42</f>
        <v>031034</v>
      </c>
      <c r="B42" s="122" t="str">
        <f>Summary!B42</f>
        <v>South Texas</v>
      </c>
      <c r="C42" s="124">
        <f>'Basic Allotment'!M42</f>
        <v>35330036.166343004</v>
      </c>
      <c r="D42" s="124">
        <f>SUMIF(Hours!A:A, 'Base Tier Summary'!A42, Hours!I:I)</f>
        <v>36297513.69811184</v>
      </c>
      <c r="E42" s="124">
        <f t="shared" si="5"/>
        <v>71627549.864454836</v>
      </c>
      <c r="F42" s="319"/>
      <c r="G42" s="124">
        <f>'Local Tax'!H42</f>
        <v>23801262.53869969</v>
      </c>
      <c r="H42" s="124">
        <f>Tuition!G42</f>
        <v>49198910.651114129</v>
      </c>
      <c r="I42" s="124">
        <f t="shared" si="6"/>
        <v>73000173.189813823</v>
      </c>
      <c r="J42" s="319"/>
      <c r="K42" s="140">
        <f t="shared" si="7"/>
        <v>0</v>
      </c>
      <c r="L42" s="140">
        <v>0</v>
      </c>
      <c r="M42" s="358">
        <f t="shared" si="8"/>
        <v>0</v>
      </c>
      <c r="N42" s="338" t="str">
        <f t="shared" si="4"/>
        <v/>
      </c>
      <c r="Q42" s="331"/>
    </row>
    <row r="43" spans="1:17">
      <c r="A43" s="126" t="str">
        <f>Summary!A43</f>
        <v>003614</v>
      </c>
      <c r="B43" s="11" t="str">
        <f>Summary!B43</f>
        <v>Southwest Texas</v>
      </c>
      <c r="C43" s="14">
        <f>'Basic Allotment'!M43</f>
        <v>8235412.7193034422</v>
      </c>
      <c r="D43" s="14">
        <f>SUMIF(Hours!A:A, 'Base Tier Summary'!A43, Hours!I:I)</f>
        <v>8184618.1201574709</v>
      </c>
      <c r="E43" s="14">
        <f t="shared" si="5"/>
        <v>16420030.839460913</v>
      </c>
      <c r="F43" s="319"/>
      <c r="G43" s="14">
        <f>'Local Tax'!H43</f>
        <v>2341589.6191187454</v>
      </c>
      <c r="H43" s="15">
        <f>Tuition!G43</f>
        <v>9915615.2796367723</v>
      </c>
      <c r="I43" s="15">
        <f t="shared" si="6"/>
        <v>12257204.898755517</v>
      </c>
      <c r="J43" s="319"/>
      <c r="K43" s="141">
        <f t="shared" si="7"/>
        <v>4162825.9407053962</v>
      </c>
      <c r="L43" s="141">
        <v>3045322.2200458143</v>
      </c>
      <c r="M43" s="357">
        <f t="shared" si="8"/>
        <v>1117503.7206595819</v>
      </c>
      <c r="N43" s="339">
        <f t="shared" si="4"/>
        <v>0.36695746456766404</v>
      </c>
      <c r="Q43" s="331"/>
    </row>
    <row r="44" spans="1:17">
      <c r="A44" s="121" t="str">
        <f>Summary!A44</f>
        <v>003626</v>
      </c>
      <c r="B44" s="122" t="str">
        <f>Summary!B44</f>
        <v>Tarrant</v>
      </c>
      <c r="C44" s="124">
        <f>'Basic Allotment'!M44</f>
        <v>52754513.939599618</v>
      </c>
      <c r="D44" s="124">
        <f>SUMIF(Hours!A:A, 'Base Tier Summary'!A44, Hours!I:I)</f>
        <v>51635383.637458995</v>
      </c>
      <c r="E44" s="124">
        <f t="shared" si="5"/>
        <v>104389897.57705861</v>
      </c>
      <c r="F44" s="319"/>
      <c r="G44" s="124">
        <f>'Local Tax'!H44</f>
        <v>124930018.8172043</v>
      </c>
      <c r="H44" s="124">
        <f>Tuition!G44</f>
        <v>80667781.671511993</v>
      </c>
      <c r="I44" s="124">
        <f t="shared" si="6"/>
        <v>205597800.4887163</v>
      </c>
      <c r="J44" s="319"/>
      <c r="K44" s="140">
        <f t="shared" si="7"/>
        <v>0</v>
      </c>
      <c r="L44" s="140">
        <v>0</v>
      </c>
      <c r="M44" s="358">
        <f t="shared" si="8"/>
        <v>0</v>
      </c>
      <c r="N44" s="338" t="str">
        <f t="shared" si="4"/>
        <v/>
      </c>
      <c r="Q44" s="331"/>
    </row>
    <row r="45" spans="1:17">
      <c r="A45" s="126" t="str">
        <f>Summary!A45</f>
        <v>003627</v>
      </c>
      <c r="B45" s="11" t="str">
        <f>Summary!B45</f>
        <v>Temple</v>
      </c>
      <c r="C45" s="14">
        <f>'Basic Allotment'!M45</f>
        <v>7472423.1687925262</v>
      </c>
      <c r="D45" s="14">
        <f>SUMIF(Hours!A:A, 'Base Tier Summary'!A45, Hours!I:I)</f>
        <v>6515643.6965226904</v>
      </c>
      <c r="E45" s="14">
        <f t="shared" si="5"/>
        <v>13988066.865315218</v>
      </c>
      <c r="F45" s="319"/>
      <c r="G45" s="14">
        <f>'Local Tax'!H45</f>
        <v>3969150.9295499022</v>
      </c>
      <c r="H45" s="15">
        <f>Tuition!G45</f>
        <v>9248162.6214518901</v>
      </c>
      <c r="I45" s="15">
        <f t="shared" si="6"/>
        <v>13217313.551001793</v>
      </c>
      <c r="J45" s="319"/>
      <c r="K45" s="141">
        <f t="shared" si="7"/>
        <v>770753.31431342475</v>
      </c>
      <c r="L45" s="141">
        <v>1091133.6257190537</v>
      </c>
      <c r="M45" s="357">
        <f t="shared" si="8"/>
        <v>-320380.31140562892</v>
      </c>
      <c r="N45" s="339">
        <f t="shared" si="4"/>
        <v>-0.2936215178910826</v>
      </c>
      <c r="Q45" s="331"/>
    </row>
    <row r="46" spans="1:17">
      <c r="A46" s="121" t="str">
        <f>Summary!A46</f>
        <v>003628</v>
      </c>
      <c r="B46" s="122" t="str">
        <f>Summary!B46</f>
        <v>Texarkana</v>
      </c>
      <c r="C46" s="124">
        <f>'Basic Allotment'!M46</f>
        <v>6207918.7602895517</v>
      </c>
      <c r="D46" s="124">
        <f>SUMIF(Hours!A:A, 'Base Tier Summary'!A46, Hours!I:I)</f>
        <v>5292716.3352323128</v>
      </c>
      <c r="E46" s="124">
        <f t="shared" si="5"/>
        <v>11500635.095521864</v>
      </c>
      <c r="F46" s="319"/>
      <c r="G46" s="124">
        <f>'Local Tax'!H46</f>
        <v>3392724.846894138</v>
      </c>
      <c r="H46" s="124">
        <f>Tuition!G46</f>
        <v>6195662.6835453976</v>
      </c>
      <c r="I46" s="124">
        <f t="shared" si="6"/>
        <v>9588387.5304395352</v>
      </c>
      <c r="J46" s="319"/>
      <c r="K46" s="140">
        <f t="shared" si="7"/>
        <v>1912247.5650823284</v>
      </c>
      <c r="L46" s="140">
        <v>2141787.5138550159</v>
      </c>
      <c r="M46" s="358">
        <f t="shared" si="8"/>
        <v>-229539.94877268746</v>
      </c>
      <c r="N46" s="338">
        <f t="shared" si="4"/>
        <v>-0.10717213882694515</v>
      </c>
      <c r="Q46" s="331"/>
    </row>
    <row r="47" spans="1:17">
      <c r="A47" s="126" t="str">
        <f>Summary!A47</f>
        <v>003643</v>
      </c>
      <c r="B47" s="11" t="str">
        <f>Summary!B47</f>
        <v>Texas Southmost</v>
      </c>
      <c r="C47" s="14">
        <f>'Basic Allotment'!M47</f>
        <v>9016443.7841039468</v>
      </c>
      <c r="D47" s="14">
        <f>SUMIF(Hours!A:A, 'Base Tier Summary'!A47, Hours!I:I)</f>
        <v>8278337.3196771564</v>
      </c>
      <c r="E47" s="14">
        <f t="shared" si="5"/>
        <v>17294781.103781104</v>
      </c>
      <c r="F47" s="319"/>
      <c r="G47" s="14">
        <f>'Local Tax'!H47</f>
        <v>8042834.3685300201</v>
      </c>
      <c r="H47" s="15">
        <f>Tuition!G47</f>
        <v>11109214.709632969</v>
      </c>
      <c r="I47" s="15">
        <f t="shared" si="6"/>
        <v>19152049.078162991</v>
      </c>
      <c r="J47" s="319"/>
      <c r="K47" s="141">
        <f t="shared" si="7"/>
        <v>0</v>
      </c>
      <c r="L47" s="141">
        <v>0</v>
      </c>
      <c r="M47" s="357">
        <f t="shared" si="8"/>
        <v>0</v>
      </c>
      <c r="N47" s="339" t="str">
        <f t="shared" si="4"/>
        <v/>
      </c>
      <c r="Q47" s="331"/>
    </row>
    <row r="48" spans="1:17">
      <c r="A48" s="121" t="str">
        <f>Summary!A48</f>
        <v>003572</v>
      </c>
      <c r="B48" s="122" t="str">
        <f>Summary!B48</f>
        <v>Trinity Valley</v>
      </c>
      <c r="C48" s="124">
        <f>'Basic Allotment'!M48</f>
        <v>9388601.6944956258</v>
      </c>
      <c r="D48" s="124">
        <f>SUMIF(Hours!A:A, 'Base Tier Summary'!A48, Hours!I:I)</f>
        <v>10002144.717150364</v>
      </c>
      <c r="E48" s="124">
        <f t="shared" si="5"/>
        <v>19390746.41164599</v>
      </c>
      <c r="F48" s="319"/>
      <c r="G48" s="124">
        <f>'Local Tax'!H48</f>
        <v>9762158.8744588736</v>
      </c>
      <c r="H48" s="124">
        <f>Tuition!G48</f>
        <v>11818974.76622007</v>
      </c>
      <c r="I48" s="124">
        <f t="shared" si="6"/>
        <v>21581133.640678942</v>
      </c>
      <c r="J48" s="319"/>
      <c r="K48" s="140">
        <f t="shared" si="7"/>
        <v>0</v>
      </c>
      <c r="L48" s="140">
        <v>0</v>
      </c>
      <c r="M48" s="358">
        <f t="shared" si="8"/>
        <v>0</v>
      </c>
      <c r="N48" s="338" t="str">
        <f t="shared" si="4"/>
        <v/>
      </c>
      <c r="Q48" s="331"/>
    </row>
    <row r="49" spans="1:17">
      <c r="A49" s="126" t="str">
        <f>Summary!A49</f>
        <v>003648</v>
      </c>
      <c r="B49" s="11" t="str">
        <f>Summary!B49</f>
        <v>Tyler</v>
      </c>
      <c r="C49" s="14">
        <f>'Basic Allotment'!M49</f>
        <v>15860941.213733569</v>
      </c>
      <c r="D49" s="14">
        <f>SUMIF(Hours!A:A, 'Base Tier Summary'!A49, Hours!I:I)</f>
        <v>17621768.892831169</v>
      </c>
      <c r="E49" s="14">
        <f t="shared" si="5"/>
        <v>33482710.106564738</v>
      </c>
      <c r="F49" s="319"/>
      <c r="G49" s="14">
        <f>'Local Tax'!H49</f>
        <v>8474866.4893617034</v>
      </c>
      <c r="H49" s="15">
        <f>Tuition!G49</f>
        <v>24346225.826894216</v>
      </c>
      <c r="I49" s="15">
        <f t="shared" si="6"/>
        <v>32821092.31625592</v>
      </c>
      <c r="J49" s="319"/>
      <c r="K49" s="141">
        <f t="shared" si="7"/>
        <v>661617.79030881822</v>
      </c>
      <c r="L49" s="141">
        <v>897657.98998523131</v>
      </c>
      <c r="M49" s="357">
        <f t="shared" si="8"/>
        <v>-236040.19967641309</v>
      </c>
      <c r="N49" s="339">
        <f t="shared" si="4"/>
        <v>-0.26295114877805137</v>
      </c>
      <c r="Q49" s="331"/>
    </row>
    <row r="50" spans="1:17">
      <c r="A50" s="121" t="str">
        <f>Summary!A50</f>
        <v>010060</v>
      </c>
      <c r="B50" s="122" t="str">
        <f>Summary!B50</f>
        <v>Vernon</v>
      </c>
      <c r="C50" s="124">
        <f>'Basic Allotment'!M50</f>
        <v>5255833.4490379691</v>
      </c>
      <c r="D50" s="124">
        <f>SUMIF(Hours!A:A, 'Base Tier Summary'!A50, Hours!I:I)</f>
        <v>3510868.0726873036</v>
      </c>
      <c r="E50" s="124">
        <f t="shared" si="5"/>
        <v>8766701.5217252728</v>
      </c>
      <c r="F50" s="319"/>
      <c r="G50" s="124">
        <f>'Local Tax'!H50</f>
        <v>647162.23832528177</v>
      </c>
      <c r="H50" s="124">
        <f>Tuition!G50</f>
        <v>4827838.121083729</v>
      </c>
      <c r="I50" s="124">
        <f t="shared" si="6"/>
        <v>5475000.359409011</v>
      </c>
      <c r="J50" s="319"/>
      <c r="K50" s="140">
        <f t="shared" si="7"/>
        <v>3291701.1623162618</v>
      </c>
      <c r="L50" s="140">
        <v>3115130.8471673178</v>
      </c>
      <c r="M50" s="358">
        <f t="shared" si="8"/>
        <v>176570.31514894404</v>
      </c>
      <c r="N50" s="338">
        <f t="shared" si="4"/>
        <v>5.6681508357668102E-2</v>
      </c>
      <c r="Q50" s="331"/>
    </row>
    <row r="51" spans="1:17">
      <c r="A51" s="126" t="str">
        <f>Summary!A51</f>
        <v>003662</v>
      </c>
      <c r="B51" s="11" t="str">
        <f>Summary!B51</f>
        <v>Victoria</v>
      </c>
      <c r="C51" s="14">
        <f>'Basic Allotment'!M51</f>
        <v>5481477.0954010952</v>
      </c>
      <c r="D51" s="14">
        <f>SUMIF(Hours!A:A, 'Base Tier Summary'!A51, Hours!I:I)</f>
        <v>4166390.2312231585</v>
      </c>
      <c r="E51" s="14">
        <f t="shared" si="5"/>
        <v>9647867.3266242538</v>
      </c>
      <c r="F51" s="319"/>
      <c r="G51" s="14">
        <f>'Local Tax'!H51</f>
        <v>4766076.6550522652</v>
      </c>
      <c r="H51" s="15">
        <f>Tuition!G51</f>
        <v>5441658.1099519636</v>
      </c>
      <c r="I51" s="15">
        <f t="shared" si="6"/>
        <v>10207734.765004229</v>
      </c>
      <c r="J51" s="319"/>
      <c r="K51" s="141">
        <f t="shared" si="7"/>
        <v>0</v>
      </c>
      <c r="L51" s="141">
        <v>0</v>
      </c>
      <c r="M51" s="357">
        <f t="shared" si="8"/>
        <v>0</v>
      </c>
      <c r="N51" s="339" t="str">
        <f t="shared" si="4"/>
        <v/>
      </c>
      <c r="Q51" s="331"/>
    </row>
    <row r="52" spans="1:17">
      <c r="A52" s="121" t="str">
        <f>Summary!A52</f>
        <v>003664</v>
      </c>
      <c r="B52" s="122" t="str">
        <f>Summary!B52</f>
        <v>Weatherford</v>
      </c>
      <c r="C52" s="124">
        <f>'Basic Allotment'!M52</f>
        <v>8114914.8394414866</v>
      </c>
      <c r="D52" s="124">
        <f>SUMIF(Hours!A:A, 'Base Tier Summary'!A52, Hours!I:I)</f>
        <v>8712778.3954987749</v>
      </c>
      <c r="E52" s="124">
        <f t="shared" si="5"/>
        <v>16827693.234940261</v>
      </c>
      <c r="F52" s="319"/>
      <c r="G52" s="124">
        <f>'Local Tax'!H52</f>
        <v>9292683.6734693889</v>
      </c>
      <c r="H52" s="124">
        <f>Tuition!G52</f>
        <v>10907091.8281818</v>
      </c>
      <c r="I52" s="124">
        <f t="shared" si="6"/>
        <v>20199775.50165119</v>
      </c>
      <c r="J52" s="319"/>
      <c r="K52" s="140">
        <f t="shared" si="7"/>
        <v>0</v>
      </c>
      <c r="L52" s="140">
        <v>0</v>
      </c>
      <c r="M52" s="358">
        <f t="shared" si="8"/>
        <v>0</v>
      </c>
      <c r="N52" s="338" t="str">
        <f t="shared" si="4"/>
        <v/>
      </c>
      <c r="Q52" s="331"/>
    </row>
    <row r="53" spans="1:17">
      <c r="A53" s="126" t="str">
        <f>Summary!A53</f>
        <v>009549</v>
      </c>
      <c r="B53" s="11" t="str">
        <f>Summary!B53</f>
        <v>Western Texas</v>
      </c>
      <c r="C53" s="14">
        <f>'Basic Allotment'!M53</f>
        <v>4550246.8419964546</v>
      </c>
      <c r="D53" s="14">
        <f>SUMIF(Hours!A:A, 'Base Tier Summary'!A53, Hours!I:I)</f>
        <v>2779168.6563626034</v>
      </c>
      <c r="E53" s="14">
        <f t="shared" si="5"/>
        <v>7329415.4983590581</v>
      </c>
      <c r="F53" s="319"/>
      <c r="G53" s="14">
        <f>'Local Tax'!H53</f>
        <v>1447756.0377358492</v>
      </c>
      <c r="H53" s="15">
        <f>Tuition!G53</f>
        <v>3696610.8337714886</v>
      </c>
      <c r="I53" s="15">
        <f t="shared" si="6"/>
        <v>5144366.8715073373</v>
      </c>
      <c r="J53" s="319"/>
      <c r="K53" s="141">
        <f t="shared" si="7"/>
        <v>2185048.6268517207</v>
      </c>
      <c r="L53" s="141">
        <v>2129202.3417352797</v>
      </c>
      <c r="M53" s="357">
        <f t="shared" si="8"/>
        <v>55846.285116441082</v>
      </c>
      <c r="N53" s="339">
        <f t="shared" si="4"/>
        <v>2.6228735532446808E-2</v>
      </c>
      <c r="Q53" s="331"/>
    </row>
    <row r="54" spans="1:17">
      <c r="A54" s="128" t="str">
        <f>Summary!A54</f>
        <v>003668</v>
      </c>
      <c r="B54" s="129" t="str">
        <f>Summary!B54</f>
        <v>Wharton</v>
      </c>
      <c r="C54" s="131">
        <f>'Basic Allotment'!M54</f>
        <v>7552530.5748533923</v>
      </c>
      <c r="D54" s="131">
        <f>SUMIF(Hours!A:A, 'Base Tier Summary'!A54, Hours!I:I)</f>
        <v>7526610.2202409459</v>
      </c>
      <c r="E54" s="131">
        <f t="shared" si="5"/>
        <v>15079140.795094337</v>
      </c>
      <c r="F54" s="319"/>
      <c r="G54" s="131">
        <f>'Local Tax'!H54</f>
        <v>3474962.6635873755</v>
      </c>
      <c r="H54" s="131">
        <f>Tuition!G54</f>
        <v>11764550.33106992</v>
      </c>
      <c r="I54" s="131">
        <f t="shared" si="6"/>
        <v>15239512.994657297</v>
      </c>
      <c r="J54" s="319"/>
      <c r="K54" s="142">
        <f t="shared" si="7"/>
        <v>0</v>
      </c>
      <c r="L54" s="142">
        <v>26356.25530064106</v>
      </c>
      <c r="M54" s="143">
        <f t="shared" si="8"/>
        <v>-26356.25530064106</v>
      </c>
      <c r="N54" s="340">
        <f t="shared" si="4"/>
        <v>-1</v>
      </c>
      <c r="Q54" s="331"/>
    </row>
    <row r="55" spans="1:17">
      <c r="A55" s="144"/>
      <c r="B55" s="134" t="str">
        <f>Summary!B55</f>
        <v>TOTAL</v>
      </c>
      <c r="C55" s="135">
        <f t="shared" ref="C55:M55" si="9">SUM(C5:C54)</f>
        <v>862485836.4075458</v>
      </c>
      <c r="D55" s="135">
        <f t="shared" si="9"/>
        <v>862485836.40754545</v>
      </c>
      <c r="E55" s="135">
        <f t="shared" si="9"/>
        <v>1724971672.8150904</v>
      </c>
      <c r="F55" s="320"/>
      <c r="G55" s="135">
        <f t="shared" si="9"/>
        <v>1228811257.3808539</v>
      </c>
      <c r="H55" s="135">
        <f t="shared" si="9"/>
        <v>1228858610.6778698</v>
      </c>
      <c r="I55" s="135">
        <f t="shared" si="9"/>
        <v>2457669868.0587244</v>
      </c>
      <c r="J55" s="320"/>
      <c r="K55" s="135">
        <f t="shared" si="9"/>
        <v>58740964.652154602</v>
      </c>
      <c r="L55" s="135">
        <f t="shared" si="9"/>
        <v>55844532.269058764</v>
      </c>
      <c r="M55" s="145">
        <f t="shared" si="9"/>
        <v>2896432.38309584</v>
      </c>
      <c r="N55" s="146">
        <f>IFERROR(M55/H55,"")</f>
        <v>2.3570102841189303E-3</v>
      </c>
      <c r="Q55" s="331"/>
    </row>
    <row r="56" spans="1:17" ht="15.75" thickBot="1">
      <c r="C56" s="371">
        <f>SUMIF(K5:K54, "&gt;0", C5:C54)</f>
        <v>169971985.88608411</v>
      </c>
      <c r="D56" s="371">
        <f>SUMIF(K5:K54, "&gt;0", D5:D54)</f>
        <v>154143896.56921735</v>
      </c>
      <c r="E56" s="336"/>
      <c r="K56" s="336"/>
    </row>
    <row r="57" spans="1:17" ht="39" customHeight="1">
      <c r="K57" s="672" t="s">
        <v>1956</v>
      </c>
      <c r="L57" s="673"/>
    </row>
    <row r="58" spans="1:17">
      <c r="K58" s="355" t="s">
        <v>1957</v>
      </c>
      <c r="L58" s="356" t="s">
        <v>1958</v>
      </c>
    </row>
    <row r="59" spans="1:17" ht="15.75" thickBot="1">
      <c r="K59" s="353">
        <f>COUNTIF(K5:K54, "&gt;0")</f>
        <v>22</v>
      </c>
      <c r="L59" s="354">
        <f>COUNTIF(L5:L54, "&gt;0")</f>
        <v>23</v>
      </c>
    </row>
  </sheetData>
  <sheetProtection algorithmName="SHA-512" hashValue="Krcc/Y7ASt9/yCOGkBpAIR+XWYFkm+FBKXR1HZDlEr/dF/z6A3gcck9Qd+Wdm888tCqmdHVipJeOxqozJoBngQ==" saltValue="tg0f1W67BpAwfW/i5WSylA==" spinCount="100000" sheet="1" objects="1" scenarios="1"/>
  <mergeCells count="2">
    <mergeCell ref="A3:N3"/>
    <mergeCell ref="K57:L5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8" tint="-0.249977111117893"/>
  </sheetPr>
  <dimension ref="A1:J38"/>
  <sheetViews>
    <sheetView showGridLines="0" zoomScaleNormal="100" workbookViewId="0">
      <selection activeCell="B11" sqref="B11:C11"/>
    </sheetView>
  </sheetViews>
  <sheetFormatPr defaultColWidth="12" defaultRowHeight="12.75"/>
  <cols>
    <col min="1" max="1" width="7.42578125" style="1" bestFit="1" customWidth="1"/>
    <col min="2" max="2" width="36.42578125" style="1" customWidth="1"/>
    <col min="3" max="3" width="15.28515625" style="1" customWidth="1"/>
    <col min="4" max="4" width="18.28515625" style="1" bestFit="1" customWidth="1"/>
    <col min="5" max="5" width="18" style="1" bestFit="1" customWidth="1" collapsed="1"/>
    <col min="6" max="6" width="21" style="1" customWidth="1"/>
    <col min="7" max="8" width="16.7109375" style="1" customWidth="1"/>
    <col min="9" max="10" width="12" style="1"/>
    <col min="11" max="11" width="15.85546875" style="1" customWidth="1"/>
    <col min="12" max="14" width="13.28515625" style="1" bestFit="1" customWidth="1"/>
    <col min="15" max="15" width="12" style="1"/>
    <col min="16" max="16" width="12.7109375" style="1" bestFit="1" customWidth="1"/>
    <col min="17" max="16384" width="12" style="1"/>
  </cols>
  <sheetData>
    <row r="1" spans="1:10" ht="15">
      <c r="A1" s="242" t="s">
        <v>2167</v>
      </c>
      <c r="B1" s="53"/>
      <c r="C1" s="53"/>
      <c r="D1" s="53"/>
      <c r="E1" s="53"/>
      <c r="F1" s="53"/>
      <c r="G1" s="53"/>
      <c r="H1" s="53"/>
    </row>
    <row r="2" spans="1:10" ht="15">
      <c r="A2" s="242" t="s">
        <v>172</v>
      </c>
      <c r="B2" s="53"/>
      <c r="C2" s="53"/>
      <c r="D2" s="53"/>
      <c r="E2" s="53"/>
      <c r="F2" s="53"/>
      <c r="G2" s="53"/>
      <c r="H2" s="53"/>
    </row>
    <row r="3" spans="1:10" ht="15">
      <c r="A3" s="243" t="s">
        <v>1985</v>
      </c>
      <c r="B3" s="54"/>
      <c r="C3" s="54"/>
      <c r="D3" s="54"/>
      <c r="E3" s="54"/>
      <c r="F3" s="55" t="s">
        <v>173</v>
      </c>
      <c r="G3" s="56">
        <f>Dash!B11</f>
        <v>0.21414024775471377</v>
      </c>
      <c r="H3" s="53"/>
    </row>
    <row r="4" spans="1:10" ht="40.15" customHeight="1">
      <c r="A4" s="52" t="s">
        <v>174</v>
      </c>
      <c r="B4" s="52" t="s">
        <v>175</v>
      </c>
      <c r="C4" s="52"/>
      <c r="D4" s="52" t="s">
        <v>176</v>
      </c>
      <c r="E4" s="52" t="s">
        <v>177</v>
      </c>
      <c r="F4" s="52" t="s">
        <v>178</v>
      </c>
      <c r="G4" s="52" t="s">
        <v>179</v>
      </c>
      <c r="H4" s="53"/>
    </row>
    <row r="5" spans="1:10" ht="14.25">
      <c r="A5" s="57">
        <v>1</v>
      </c>
      <c r="B5" s="674" t="s">
        <v>180</v>
      </c>
      <c r="C5" s="675"/>
      <c r="D5" s="58">
        <v>2239190</v>
      </c>
      <c r="E5" s="59">
        <v>30062666.871867649</v>
      </c>
      <c r="F5" s="49">
        <v>13.425688249709783</v>
      </c>
      <c r="G5" s="60">
        <f>IFERROR($G$3*F5,0)</f>
        <v>2.8749802080704021</v>
      </c>
      <c r="H5" s="53"/>
    </row>
    <row r="6" spans="1:10" ht="14.25">
      <c r="A6" s="57">
        <v>2</v>
      </c>
      <c r="B6" s="674" t="s">
        <v>181</v>
      </c>
      <c r="C6" s="675"/>
      <c r="D6" s="58">
        <v>6173143</v>
      </c>
      <c r="E6" s="59">
        <v>100115857.20039955</v>
      </c>
      <c r="F6" s="61">
        <v>16.21797149367827</v>
      </c>
      <c r="G6" s="60">
        <f t="shared" ref="G6:G30" si="0">IFERROR($G$3*F6,0)</f>
        <v>3.4729204337351502</v>
      </c>
      <c r="H6" s="53"/>
    </row>
    <row r="7" spans="1:10" ht="14.25">
      <c r="A7" s="57">
        <v>3</v>
      </c>
      <c r="B7" s="674" t="s">
        <v>182</v>
      </c>
      <c r="C7" s="675"/>
      <c r="D7" s="58">
        <v>35922817</v>
      </c>
      <c r="E7" s="59">
        <v>517733013.11217582</v>
      </c>
      <c r="F7" s="61">
        <v>14.412372312343317</v>
      </c>
      <c r="G7" s="60">
        <f t="shared" si="0"/>
        <v>3.0862689776983747</v>
      </c>
      <c r="H7" s="53"/>
      <c r="I7" s="3"/>
      <c r="J7" s="3"/>
    </row>
    <row r="8" spans="1:10" ht="14.25">
      <c r="A8" s="57">
        <v>4</v>
      </c>
      <c r="B8" s="674" t="s">
        <v>183</v>
      </c>
      <c r="C8" s="675"/>
      <c r="D8" s="58">
        <v>18511228</v>
      </c>
      <c r="E8" s="59">
        <v>241621360.95159626</v>
      </c>
      <c r="F8" s="61">
        <v>13.052692179665026</v>
      </c>
      <c r="G8" s="60">
        <f t="shared" si="0"/>
        <v>2.7951067372194838</v>
      </c>
      <c r="H8" s="62"/>
    </row>
    <row r="9" spans="1:10" ht="14.25">
      <c r="A9" s="57">
        <v>5</v>
      </c>
      <c r="B9" s="674" t="s">
        <v>184</v>
      </c>
      <c r="C9" s="675"/>
      <c r="D9" s="58">
        <v>165745</v>
      </c>
      <c r="E9" s="59">
        <v>6168632.1748992736</v>
      </c>
      <c r="F9" s="61">
        <v>37.21760641285875</v>
      </c>
      <c r="G9" s="60">
        <f t="shared" si="0"/>
        <v>7.969787458086997</v>
      </c>
      <c r="H9" s="53"/>
    </row>
    <row r="10" spans="1:10" ht="14.25">
      <c r="A10" s="57">
        <v>6</v>
      </c>
      <c r="B10" s="674" t="s">
        <v>185</v>
      </c>
      <c r="C10" s="675"/>
      <c r="D10" s="58">
        <v>9424141</v>
      </c>
      <c r="E10" s="59">
        <v>111512589.74095395</v>
      </c>
      <c r="F10" s="61">
        <v>11.832652943218267</v>
      </c>
      <c r="G10" s="60">
        <f t="shared" si="0"/>
        <v>2.5338472328563029</v>
      </c>
      <c r="H10" s="53"/>
    </row>
    <row r="11" spans="1:10" ht="14.25">
      <c r="A11" s="57">
        <v>7</v>
      </c>
      <c r="B11" s="674" t="s">
        <v>186</v>
      </c>
      <c r="C11" s="675"/>
      <c r="D11" s="58">
        <v>9158885</v>
      </c>
      <c r="E11" s="59">
        <v>149235521.30418614</v>
      </c>
      <c r="F11" s="61">
        <v>16.294070872621081</v>
      </c>
      <c r="G11" s="60">
        <f t="shared" si="0"/>
        <v>3.4892163735959434</v>
      </c>
      <c r="H11" s="53"/>
    </row>
    <row r="12" spans="1:10" ht="14.25">
      <c r="A12" s="57">
        <v>8</v>
      </c>
      <c r="B12" s="674" t="s">
        <v>187</v>
      </c>
      <c r="C12" s="675"/>
      <c r="D12" s="58">
        <v>2651960</v>
      </c>
      <c r="E12" s="59">
        <v>54269342.521468982</v>
      </c>
      <c r="F12" s="61">
        <v>20.463861642509308</v>
      </c>
      <c r="G12" s="60">
        <f t="shared" si="0"/>
        <v>4.382136402145127</v>
      </c>
      <c r="H12" s="53"/>
    </row>
    <row r="13" spans="1:10" ht="14.25">
      <c r="A13" s="57">
        <v>9</v>
      </c>
      <c r="B13" s="674" t="s">
        <v>188</v>
      </c>
      <c r="C13" s="675"/>
      <c r="D13" s="58">
        <v>8189246</v>
      </c>
      <c r="E13" s="59">
        <v>131298116.52515717</v>
      </c>
      <c r="F13" s="61">
        <v>16.03299211247985</v>
      </c>
      <c r="G13" s="60">
        <f t="shared" si="0"/>
        <v>3.4333089032158068</v>
      </c>
      <c r="H13" s="53"/>
    </row>
    <row r="14" spans="1:10" ht="14.25">
      <c r="A14" s="57">
        <v>10</v>
      </c>
      <c r="B14" s="674" t="s">
        <v>189</v>
      </c>
      <c r="C14" s="675"/>
      <c r="D14" s="58">
        <v>458400</v>
      </c>
      <c r="E14" s="59">
        <v>11165209.503809026</v>
      </c>
      <c r="F14" s="61">
        <v>24.356914275325099</v>
      </c>
      <c r="G14" s="60">
        <f t="shared" si="0"/>
        <v>5.2157956574584414</v>
      </c>
      <c r="H14" s="53"/>
    </row>
    <row r="15" spans="1:10" ht="14.25">
      <c r="A15" s="57">
        <v>11</v>
      </c>
      <c r="B15" s="674" t="s">
        <v>190</v>
      </c>
      <c r="C15" s="675"/>
      <c r="D15" s="58">
        <v>7012353</v>
      </c>
      <c r="E15" s="59">
        <v>129229782.61240125</v>
      </c>
      <c r="F15" s="61">
        <v>18.428875815635813</v>
      </c>
      <c r="G15" s="60">
        <f t="shared" si="0"/>
        <v>3.9463640330011058</v>
      </c>
      <c r="H15" s="53"/>
    </row>
    <row r="16" spans="1:10" ht="14.25">
      <c r="A16" s="57">
        <v>12</v>
      </c>
      <c r="B16" s="674" t="s">
        <v>191</v>
      </c>
      <c r="C16" s="675"/>
      <c r="D16" s="63">
        <f>26190117+5532164</f>
        <v>31722281</v>
      </c>
      <c r="E16" s="64">
        <f>423712718.945461+70276880</f>
        <v>493989598.94546098</v>
      </c>
      <c r="F16" s="61">
        <v>16.178343874731869</v>
      </c>
      <c r="G16" s="60">
        <f t="shared" si="0"/>
        <v>3.4644345655960382</v>
      </c>
      <c r="H16" s="53"/>
    </row>
    <row r="17" spans="1:8" ht="14.25">
      <c r="A17" s="57">
        <v>13</v>
      </c>
      <c r="B17" s="674" t="s">
        <v>192</v>
      </c>
      <c r="C17" s="675"/>
      <c r="D17" s="58">
        <v>4650860</v>
      </c>
      <c r="E17" s="59">
        <v>68127256.66733256</v>
      </c>
      <c r="F17" s="61">
        <v>14.648313788704145</v>
      </c>
      <c r="G17" s="60">
        <f t="shared" si="0"/>
        <v>3.1367935439018955</v>
      </c>
      <c r="H17" s="53"/>
    </row>
    <row r="18" spans="1:8" ht="14.25">
      <c r="A18" s="57">
        <v>14</v>
      </c>
      <c r="B18" s="674" t="s">
        <v>193</v>
      </c>
      <c r="C18" s="675"/>
      <c r="D18" s="58">
        <v>8559342</v>
      </c>
      <c r="E18" s="59">
        <v>180838868.15620801</v>
      </c>
      <c r="F18" s="61">
        <v>21.127660065015277</v>
      </c>
      <c r="G18" s="60">
        <f t="shared" si="0"/>
        <v>4.5242823607997433</v>
      </c>
      <c r="H18" s="53"/>
    </row>
    <row r="19" spans="1:8" ht="14.25">
      <c r="A19" s="57">
        <v>15</v>
      </c>
      <c r="B19" s="674" t="s">
        <v>194</v>
      </c>
      <c r="C19" s="675"/>
      <c r="D19" s="58">
        <v>491528</v>
      </c>
      <c r="E19" s="59">
        <v>14520400.559171559</v>
      </c>
      <c r="F19" s="61">
        <v>29.541349748481387</v>
      </c>
      <c r="G19" s="60">
        <f t="shared" si="0"/>
        <v>6.3259919541484555</v>
      </c>
      <c r="H19" s="53"/>
    </row>
    <row r="20" spans="1:8" ht="14.25">
      <c r="A20" s="57">
        <v>16</v>
      </c>
      <c r="B20" s="674" t="s">
        <v>195</v>
      </c>
      <c r="C20" s="675"/>
      <c r="D20" s="58">
        <v>12602361</v>
      </c>
      <c r="E20" s="59">
        <v>234191677.47248954</v>
      </c>
      <c r="F20" s="61">
        <v>18.583158939224923</v>
      </c>
      <c r="G20" s="60">
        <f t="shared" si="0"/>
        <v>3.9794022593108487</v>
      </c>
      <c r="H20" s="53"/>
    </row>
    <row r="21" spans="1:8" ht="14.25">
      <c r="A21" s="57">
        <v>17</v>
      </c>
      <c r="B21" s="674" t="s">
        <v>196</v>
      </c>
      <c r="C21" s="675"/>
      <c r="D21" s="58">
        <v>797247</v>
      </c>
      <c r="E21" s="59">
        <v>19240292.646209061</v>
      </c>
      <c r="F21" s="61">
        <v>24.133414921861181</v>
      </c>
      <c r="G21" s="60">
        <f t="shared" si="0"/>
        <v>5.1679354505346593</v>
      </c>
      <c r="H21" s="53"/>
    </row>
    <row r="22" spans="1:8" ht="14.25">
      <c r="A22" s="57">
        <v>18</v>
      </c>
      <c r="B22" s="674" t="s">
        <v>197</v>
      </c>
      <c r="C22" s="675"/>
      <c r="D22" s="58">
        <v>3279826</v>
      </c>
      <c r="E22" s="59">
        <v>66586067.864751175</v>
      </c>
      <c r="F22" s="61">
        <v>20.301707427391325</v>
      </c>
      <c r="G22" s="60">
        <f t="shared" si="0"/>
        <v>4.3474126583452906</v>
      </c>
      <c r="H22" s="53"/>
    </row>
    <row r="23" spans="1:8" ht="14.25">
      <c r="A23" s="57">
        <v>19</v>
      </c>
      <c r="B23" s="674" t="s">
        <v>198</v>
      </c>
      <c r="C23" s="675"/>
      <c r="D23" s="63">
        <f>18991500+5406820</f>
        <v>24398320</v>
      </c>
      <c r="E23" s="64">
        <f>278727792.635884+73768748</f>
        <v>352496540.63588399</v>
      </c>
      <c r="F23" s="61">
        <v>14.676449603026811</v>
      </c>
      <c r="G23" s="60">
        <f t="shared" si="0"/>
        <v>3.1428185541517317</v>
      </c>
      <c r="H23" s="62"/>
    </row>
    <row r="24" spans="1:8" ht="14.25">
      <c r="A24" s="57">
        <v>20</v>
      </c>
      <c r="B24" s="674" t="s">
        <v>199</v>
      </c>
      <c r="C24" s="675"/>
      <c r="D24" s="58">
        <v>3337130</v>
      </c>
      <c r="E24" s="59">
        <v>54039909.350035369</v>
      </c>
      <c r="F24" s="61">
        <v>16.19352837619013</v>
      </c>
      <c r="G24" s="60">
        <f t="shared" si="0"/>
        <v>3.4676861785003421</v>
      </c>
      <c r="H24" s="53"/>
    </row>
    <row r="25" spans="1:8" ht="14.25">
      <c r="A25" s="57">
        <v>21</v>
      </c>
      <c r="B25" s="674" t="s">
        <v>200</v>
      </c>
      <c r="C25" s="675"/>
      <c r="D25" s="58">
        <v>3258195</v>
      </c>
      <c r="E25" s="59">
        <v>68704425.440833434</v>
      </c>
      <c r="F25" s="61">
        <v>21.086652407493546</v>
      </c>
      <c r="G25" s="60">
        <f t="shared" si="0"/>
        <v>4.5155009708581995</v>
      </c>
      <c r="H25" s="53"/>
    </row>
    <row r="26" spans="1:8" ht="14.25">
      <c r="A26" s="57">
        <v>22</v>
      </c>
      <c r="B26" s="674" t="s">
        <v>201</v>
      </c>
      <c r="C26" s="675"/>
      <c r="D26" s="58">
        <v>733490</v>
      </c>
      <c r="E26" s="59">
        <v>14139750.309945203</v>
      </c>
      <c r="F26" s="61">
        <v>19.277359350427687</v>
      </c>
      <c r="G26" s="60">
        <f t="shared" si="0"/>
        <v>4.1280585073572329</v>
      </c>
      <c r="H26" s="53"/>
    </row>
    <row r="27" spans="1:8" ht="14.25">
      <c r="A27" s="57">
        <v>23</v>
      </c>
      <c r="B27" s="674" t="s">
        <v>202</v>
      </c>
      <c r="C27" s="675"/>
      <c r="D27" s="58">
        <v>2874464</v>
      </c>
      <c r="E27" s="59">
        <v>54507587.329679117</v>
      </c>
      <c r="F27" s="61">
        <v>18.962696116451315</v>
      </c>
      <c r="G27" s="60">
        <f t="shared" si="0"/>
        <v>4.0606764444742334</v>
      </c>
      <c r="H27" s="53"/>
    </row>
    <row r="28" spans="1:8" ht="14.25">
      <c r="A28" s="57">
        <v>24</v>
      </c>
      <c r="B28" s="674" t="s">
        <v>203</v>
      </c>
      <c r="C28" s="675"/>
      <c r="D28" s="58">
        <v>7052924</v>
      </c>
      <c r="E28" s="59">
        <v>118810733.41498858</v>
      </c>
      <c r="F28" s="61">
        <v>16.845599557713733</v>
      </c>
      <c r="G28" s="60">
        <f t="shared" si="0"/>
        <v>3.6073208628655156</v>
      </c>
      <c r="H28" s="53"/>
    </row>
    <row r="29" spans="1:8" ht="14.25">
      <c r="A29" s="57">
        <v>25</v>
      </c>
      <c r="B29" s="674" t="s">
        <v>204</v>
      </c>
      <c r="C29" s="675"/>
      <c r="D29" s="58">
        <v>48242675</v>
      </c>
      <c r="E29" s="59">
        <v>634749784.57361484</v>
      </c>
      <c r="F29" s="61">
        <v>13.157433425356592</v>
      </c>
      <c r="G29" s="60">
        <f t="shared" si="0"/>
        <v>2.8175360535220126</v>
      </c>
      <c r="H29" s="53"/>
    </row>
    <row r="30" spans="1:8" ht="15" thickBot="1">
      <c r="A30" s="65">
        <v>26</v>
      </c>
      <c r="B30" s="676" t="s">
        <v>205</v>
      </c>
      <c r="C30" s="676"/>
      <c r="D30" s="66">
        <v>13738979</v>
      </c>
      <c r="E30" s="67">
        <v>225811182.33345467</v>
      </c>
      <c r="F30" s="68">
        <v>16.435805188540915</v>
      </c>
      <c r="G30" s="69">
        <f t="shared" si="0"/>
        <v>3.5195673951223614</v>
      </c>
      <c r="H30" s="53"/>
    </row>
    <row r="31" spans="1:8" ht="14.25">
      <c r="A31" s="53"/>
      <c r="B31" s="70"/>
      <c r="C31" s="70"/>
      <c r="D31" s="71">
        <f>SUM(D5:D30)</f>
        <v>265646730</v>
      </c>
      <c r="E31" s="72">
        <f>SUM(E5:E30)</f>
        <v>4083166168.2189727</v>
      </c>
      <c r="F31" s="73">
        <f>E31/D31</f>
        <v>15.370662263446542</v>
      </c>
      <c r="G31" s="73">
        <f>F31*G3</f>
        <v>3.291477425248472</v>
      </c>
      <c r="H31" s="53"/>
    </row>
    <row r="32" spans="1:8">
      <c r="A32" s="2"/>
      <c r="B32" s="6"/>
      <c r="C32" s="6"/>
      <c r="D32" s="8"/>
      <c r="E32" s="9"/>
      <c r="F32" s="9"/>
      <c r="G32" s="7"/>
    </row>
    <row r="33" spans="1:9" ht="15">
      <c r="A33" s="488" t="s">
        <v>2168</v>
      </c>
    </row>
    <row r="38" spans="1:9">
      <c r="I38" s="2"/>
    </row>
  </sheetData>
  <sheetProtection algorithmName="SHA-512" hashValue="m+LGreH/0vTa6ZAZF/0FEZqRG9HgiUHeUnsC5/t/lTmDEclg/P3Uq6K5/MbmA/QqPiG/v/GlVcTAs2O5NC/MCg==" saltValue="JvdhU7DcWz8ptQfFnihPdg==" spinCount="100000" sheet="1" objects="1" scenarios="1"/>
  <mergeCells count="26">
    <mergeCell ref="B15:C15"/>
    <mergeCell ref="B5:C5"/>
    <mergeCell ref="B6:C6"/>
    <mergeCell ref="B7:C7"/>
    <mergeCell ref="B8:C8"/>
    <mergeCell ref="B9:C9"/>
    <mergeCell ref="B10:C10"/>
    <mergeCell ref="B11:C11"/>
    <mergeCell ref="B12:C12"/>
    <mergeCell ref="B13:C13"/>
    <mergeCell ref="B14:C14"/>
    <mergeCell ref="B28:C28"/>
    <mergeCell ref="B29:C29"/>
    <mergeCell ref="B30:C30"/>
    <mergeCell ref="B27:C27"/>
    <mergeCell ref="B16:C16"/>
    <mergeCell ref="B17:C17"/>
    <mergeCell ref="B18:C18"/>
    <mergeCell ref="B19:C19"/>
    <mergeCell ref="B20:C20"/>
    <mergeCell ref="B21:C21"/>
    <mergeCell ref="B22:C22"/>
    <mergeCell ref="B23:C23"/>
    <mergeCell ref="B24:C24"/>
    <mergeCell ref="B25:C25"/>
    <mergeCell ref="B26:C26"/>
  </mergeCells>
  <hyperlinks>
    <hyperlink ref="A33" r:id="rId1" xr:uid="{547EC07B-7DFC-4313-8BCC-7010F2FFCB2D}"/>
  </hyperlinks>
  <pageMargins left="0.7" right="0.7" top="0.75" bottom="1.24" header="0.3" footer="0.3"/>
  <pageSetup orientation="landscape"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2">
    <tabColor theme="8" tint="-0.249977111117893"/>
  </sheetPr>
  <dimension ref="A1:F789"/>
  <sheetViews>
    <sheetView showGridLines="0" workbookViewId="0">
      <pane xSplit="2" ySplit="4" topLeftCell="C5" activePane="bottomRight" state="frozen"/>
      <selection pane="topRight"/>
      <selection pane="bottomLeft"/>
      <selection pane="bottomRight"/>
    </sheetView>
  </sheetViews>
  <sheetFormatPr defaultColWidth="9.140625" defaultRowHeight="14.25"/>
  <cols>
    <col min="1" max="1" width="14.7109375" style="21" customWidth="1"/>
    <col min="2" max="3" width="12.5703125" style="21" customWidth="1"/>
    <col min="4" max="4" width="91.42578125" style="18" bestFit="1" customWidth="1"/>
    <col min="5" max="5" width="6.5703125" style="21" bestFit="1" customWidth="1"/>
    <col min="6" max="6" width="11.42578125" style="18" bestFit="1" customWidth="1"/>
    <col min="7" max="16384" width="9.140625" style="18"/>
  </cols>
  <sheetData>
    <row r="1" spans="1:6" ht="15">
      <c r="A1" s="244" t="s">
        <v>1917</v>
      </c>
    </row>
    <row r="2" spans="1:6">
      <c r="A2" s="245" t="s">
        <v>206</v>
      </c>
    </row>
    <row r="3" spans="1:6" ht="9.6" customHeight="1">
      <c r="A3" s="109"/>
    </row>
    <row r="4" spans="1:6" s="110" customFormat="1" ht="30">
      <c r="A4" s="52" t="s">
        <v>207</v>
      </c>
      <c r="B4" s="52" t="s">
        <v>208</v>
      </c>
      <c r="C4" s="52" t="s">
        <v>209</v>
      </c>
      <c r="D4" s="19" t="s">
        <v>210</v>
      </c>
      <c r="E4" s="52" t="s">
        <v>211</v>
      </c>
      <c r="F4" s="52" t="s">
        <v>212</v>
      </c>
    </row>
    <row r="5" spans="1:6">
      <c r="A5" s="111" t="s">
        <v>213</v>
      </c>
      <c r="B5" s="111" t="s">
        <v>214</v>
      </c>
      <c r="C5" s="111" t="s">
        <v>215</v>
      </c>
      <c r="D5" s="111" t="s">
        <v>216</v>
      </c>
      <c r="E5" s="112">
        <v>1</v>
      </c>
      <c r="F5" s="113">
        <f>VLOOKUP(E5,'Cost Study'!A:G,7,0)</f>
        <v>2.8749802080704021</v>
      </c>
    </row>
    <row r="6" spans="1:6">
      <c r="A6" s="111" t="s">
        <v>217</v>
      </c>
      <c r="B6" s="111" t="s">
        <v>218</v>
      </c>
      <c r="C6" s="111" t="s">
        <v>215</v>
      </c>
      <c r="D6" s="111" t="s">
        <v>219</v>
      </c>
      <c r="E6" s="112">
        <v>1</v>
      </c>
      <c r="F6" s="113">
        <f>VLOOKUP(E6,'Cost Study'!A:G,7,0)</f>
        <v>2.8749802080704021</v>
      </c>
    </row>
    <row r="7" spans="1:6">
      <c r="A7" s="111" t="s">
        <v>220</v>
      </c>
      <c r="B7" s="111" t="s">
        <v>221</v>
      </c>
      <c r="C7" s="111" t="s">
        <v>222</v>
      </c>
      <c r="D7" s="111" t="s">
        <v>219</v>
      </c>
      <c r="E7" s="112">
        <v>1</v>
      </c>
      <c r="F7" s="113">
        <f>VLOOKUP(E7,'Cost Study'!A:G,7,0)</f>
        <v>2.8749802080704021</v>
      </c>
    </row>
    <row r="8" spans="1:6">
      <c r="A8" s="111" t="s">
        <v>223</v>
      </c>
      <c r="B8" s="111" t="s">
        <v>218</v>
      </c>
      <c r="C8" s="111" t="s">
        <v>215</v>
      </c>
      <c r="D8" s="111" t="s">
        <v>224</v>
      </c>
      <c r="E8" s="112">
        <v>1</v>
      </c>
      <c r="F8" s="113">
        <f>VLOOKUP(E8,'Cost Study'!A:G,7,0)</f>
        <v>2.8749802080704021</v>
      </c>
    </row>
    <row r="9" spans="1:6">
      <c r="A9" s="111" t="s">
        <v>225</v>
      </c>
      <c r="B9" s="111" t="s">
        <v>221</v>
      </c>
      <c r="C9" s="111" t="s">
        <v>222</v>
      </c>
      <c r="D9" s="111" t="s">
        <v>224</v>
      </c>
      <c r="E9" s="112">
        <v>1</v>
      </c>
      <c r="F9" s="113">
        <f>VLOOKUP(E9,'Cost Study'!A:G,7,0)</f>
        <v>2.8749802080704021</v>
      </c>
    </row>
    <row r="10" spans="1:6">
      <c r="A10" s="111" t="s">
        <v>226</v>
      </c>
      <c r="B10" s="111" t="s">
        <v>218</v>
      </c>
      <c r="C10" s="111" t="s">
        <v>215</v>
      </c>
      <c r="D10" s="111" t="s">
        <v>227</v>
      </c>
      <c r="E10" s="112">
        <v>1</v>
      </c>
      <c r="F10" s="113">
        <f>VLOOKUP(E10,'Cost Study'!A:G,7,0)</f>
        <v>2.8749802080704021</v>
      </c>
    </row>
    <row r="11" spans="1:6">
      <c r="A11" s="111" t="s">
        <v>228</v>
      </c>
      <c r="B11" s="111" t="s">
        <v>221</v>
      </c>
      <c r="C11" s="111" t="s">
        <v>222</v>
      </c>
      <c r="D11" s="111" t="s">
        <v>227</v>
      </c>
      <c r="E11" s="112">
        <v>1</v>
      </c>
      <c r="F11" s="113">
        <f>VLOOKUP(E11,'Cost Study'!A:G,7,0)</f>
        <v>2.8749802080704021</v>
      </c>
    </row>
    <row r="12" spans="1:6">
      <c r="A12" s="111" t="s">
        <v>229</v>
      </c>
      <c r="B12" s="111" t="s">
        <v>221</v>
      </c>
      <c r="C12" s="111" t="s">
        <v>222</v>
      </c>
      <c r="D12" s="111" t="s">
        <v>227</v>
      </c>
      <c r="E12" s="112">
        <v>1</v>
      </c>
      <c r="F12" s="113">
        <f>VLOOKUP(E12,'Cost Study'!A:G,7,0)</f>
        <v>2.8749802080704021</v>
      </c>
    </row>
    <row r="13" spans="1:6">
      <c r="A13" s="111" t="s">
        <v>230</v>
      </c>
      <c r="B13" s="111" t="s">
        <v>218</v>
      </c>
      <c r="C13" s="111" t="s">
        <v>215</v>
      </c>
      <c r="D13" s="111" t="s">
        <v>231</v>
      </c>
      <c r="E13" s="112">
        <v>1</v>
      </c>
      <c r="F13" s="113">
        <f>VLOOKUP(E13,'Cost Study'!A:G,7,0)</f>
        <v>2.8749802080704021</v>
      </c>
    </row>
    <row r="14" spans="1:6">
      <c r="A14" s="111" t="s">
        <v>232</v>
      </c>
      <c r="B14" s="111" t="s">
        <v>233</v>
      </c>
      <c r="C14" s="111" t="s">
        <v>215</v>
      </c>
      <c r="D14" s="111" t="s">
        <v>234</v>
      </c>
      <c r="E14" s="112">
        <v>1</v>
      </c>
      <c r="F14" s="113">
        <f>VLOOKUP(E14,'Cost Study'!A:G,7,0)</f>
        <v>2.8749802080704021</v>
      </c>
    </row>
    <row r="15" spans="1:6">
      <c r="A15" s="111" t="s">
        <v>235</v>
      </c>
      <c r="B15" s="111" t="s">
        <v>221</v>
      </c>
      <c r="C15" s="111" t="s">
        <v>222</v>
      </c>
      <c r="D15" s="111" t="s">
        <v>234</v>
      </c>
      <c r="E15" s="112">
        <v>1</v>
      </c>
      <c r="F15" s="113">
        <f>VLOOKUP(E15,'Cost Study'!A:G,7,0)</f>
        <v>2.8749802080704021</v>
      </c>
    </row>
    <row r="16" spans="1:6">
      <c r="A16" s="111" t="s">
        <v>236</v>
      </c>
      <c r="B16" s="111" t="s">
        <v>221</v>
      </c>
      <c r="C16" s="111" t="s">
        <v>222</v>
      </c>
      <c r="D16" s="111" t="s">
        <v>237</v>
      </c>
      <c r="E16" s="112">
        <v>1</v>
      </c>
      <c r="F16" s="113">
        <f>VLOOKUP(E16,'Cost Study'!A:G,7,0)</f>
        <v>2.8749802080704021</v>
      </c>
    </row>
    <row r="17" spans="1:6">
      <c r="A17" s="111" t="s">
        <v>238</v>
      </c>
      <c r="B17" s="111" t="s">
        <v>233</v>
      </c>
      <c r="C17" s="111" t="s">
        <v>215</v>
      </c>
      <c r="D17" s="111" t="s">
        <v>239</v>
      </c>
      <c r="E17" s="112">
        <v>1</v>
      </c>
      <c r="F17" s="113">
        <f>VLOOKUP(E17,'Cost Study'!A:G,7,0)</f>
        <v>2.8749802080704021</v>
      </c>
    </row>
    <row r="18" spans="1:6">
      <c r="A18" s="111" t="s">
        <v>240</v>
      </c>
      <c r="B18" s="111" t="s">
        <v>241</v>
      </c>
      <c r="C18" s="111" t="s">
        <v>215</v>
      </c>
      <c r="D18" s="111" t="s">
        <v>242</v>
      </c>
      <c r="E18" s="112">
        <v>1</v>
      </c>
      <c r="F18" s="113">
        <f>VLOOKUP(E18,'Cost Study'!A:G,7,0)</f>
        <v>2.8749802080704021</v>
      </c>
    </row>
    <row r="19" spans="1:6">
      <c r="A19" s="111" t="s">
        <v>243</v>
      </c>
      <c r="B19" s="111" t="s">
        <v>244</v>
      </c>
      <c r="C19" s="111" t="s">
        <v>215</v>
      </c>
      <c r="D19" s="111" t="s">
        <v>245</v>
      </c>
      <c r="E19" s="112">
        <v>1</v>
      </c>
      <c r="F19" s="113">
        <f>VLOOKUP(E19,'Cost Study'!A:G,7,0)</f>
        <v>2.8749802080704021</v>
      </c>
    </row>
    <row r="20" spans="1:6">
      <c r="A20" s="111" t="s">
        <v>246</v>
      </c>
      <c r="B20" s="111" t="s">
        <v>247</v>
      </c>
      <c r="C20" s="111" t="s">
        <v>215</v>
      </c>
      <c r="D20" s="111" t="s">
        <v>248</v>
      </c>
      <c r="E20" s="112">
        <v>1</v>
      </c>
      <c r="F20" s="113">
        <f>VLOOKUP(E20,'Cost Study'!A:G,7,0)</f>
        <v>2.8749802080704021</v>
      </c>
    </row>
    <row r="21" spans="1:6">
      <c r="A21" s="111" t="s">
        <v>249</v>
      </c>
      <c r="B21" s="111" t="s">
        <v>250</v>
      </c>
      <c r="C21" s="111" t="s">
        <v>215</v>
      </c>
      <c r="D21" s="111" t="s">
        <v>251</v>
      </c>
      <c r="E21" s="112">
        <v>1</v>
      </c>
      <c r="F21" s="113">
        <f>VLOOKUP(E21,'Cost Study'!A:G,7,0)</f>
        <v>2.8749802080704021</v>
      </c>
    </row>
    <row r="22" spans="1:6">
      <c r="A22" s="111" t="s">
        <v>252</v>
      </c>
      <c r="B22" s="111" t="s">
        <v>221</v>
      </c>
      <c r="C22" s="111" t="s">
        <v>222</v>
      </c>
      <c r="D22" s="111" t="s">
        <v>251</v>
      </c>
      <c r="E22" s="112">
        <v>1</v>
      </c>
      <c r="F22" s="113">
        <f>VLOOKUP(E22,'Cost Study'!A:G,7,0)</f>
        <v>2.8749802080704021</v>
      </c>
    </row>
    <row r="23" spans="1:6">
      <c r="A23" s="111" t="s">
        <v>252</v>
      </c>
      <c r="B23" s="111" t="s">
        <v>253</v>
      </c>
      <c r="C23" s="111" t="s">
        <v>222</v>
      </c>
      <c r="D23" s="111" t="s">
        <v>251</v>
      </c>
      <c r="E23" s="112">
        <v>1</v>
      </c>
      <c r="F23" s="113">
        <f>VLOOKUP(E23,'Cost Study'!A:G,7,0)</f>
        <v>2.8749802080704021</v>
      </c>
    </row>
    <row r="24" spans="1:6">
      <c r="A24" s="111" t="s">
        <v>254</v>
      </c>
      <c r="B24" s="111" t="s">
        <v>250</v>
      </c>
      <c r="C24" s="111" t="s">
        <v>215</v>
      </c>
      <c r="D24" s="111" t="s">
        <v>255</v>
      </c>
      <c r="E24" s="112">
        <v>1</v>
      </c>
      <c r="F24" s="113">
        <f>VLOOKUP(E24,'Cost Study'!A:G,7,0)</f>
        <v>2.8749802080704021</v>
      </c>
    </row>
    <row r="25" spans="1:6">
      <c r="A25" s="111" t="s">
        <v>256</v>
      </c>
      <c r="B25" s="111" t="s">
        <v>250</v>
      </c>
      <c r="C25" s="111" t="s">
        <v>215</v>
      </c>
      <c r="D25" s="111" t="s">
        <v>257</v>
      </c>
      <c r="E25" s="112">
        <v>1</v>
      </c>
      <c r="F25" s="113">
        <f>VLOOKUP(E25,'Cost Study'!A:G,7,0)</f>
        <v>2.8749802080704021</v>
      </c>
    </row>
    <row r="26" spans="1:6">
      <c r="A26" s="111" t="s">
        <v>258</v>
      </c>
      <c r="B26" s="111" t="s">
        <v>250</v>
      </c>
      <c r="C26" s="111" t="s">
        <v>215</v>
      </c>
      <c r="D26" s="111" t="s">
        <v>259</v>
      </c>
      <c r="E26" s="112">
        <v>1</v>
      </c>
      <c r="F26" s="113">
        <f>VLOOKUP(E26,'Cost Study'!A:G,7,0)</f>
        <v>2.8749802080704021</v>
      </c>
    </row>
    <row r="27" spans="1:6">
      <c r="A27" s="111" t="s">
        <v>260</v>
      </c>
      <c r="B27" s="111" t="s">
        <v>250</v>
      </c>
      <c r="C27" s="111" t="s">
        <v>215</v>
      </c>
      <c r="D27" s="111" t="s">
        <v>261</v>
      </c>
      <c r="E27" s="112">
        <v>1</v>
      </c>
      <c r="F27" s="113">
        <f>VLOOKUP(E27,'Cost Study'!A:G,7,0)</f>
        <v>2.8749802080704021</v>
      </c>
    </row>
    <row r="28" spans="1:6">
      <c r="A28" s="111" t="s">
        <v>262</v>
      </c>
      <c r="B28" s="111" t="s">
        <v>263</v>
      </c>
      <c r="C28" s="111" t="s">
        <v>215</v>
      </c>
      <c r="D28" s="111" t="s">
        <v>264</v>
      </c>
      <c r="E28" s="112">
        <v>1</v>
      </c>
      <c r="F28" s="113">
        <f>VLOOKUP(E28,'Cost Study'!A:G,7,0)</f>
        <v>2.8749802080704021</v>
      </c>
    </row>
    <row r="29" spans="1:6">
      <c r="A29" s="111" t="s">
        <v>265</v>
      </c>
      <c r="B29" s="111" t="s">
        <v>241</v>
      </c>
      <c r="C29" s="111" t="s">
        <v>215</v>
      </c>
      <c r="D29" s="111" t="s">
        <v>266</v>
      </c>
      <c r="E29" s="112">
        <v>1</v>
      </c>
      <c r="F29" s="113">
        <f>VLOOKUP(E29,'Cost Study'!A:G,7,0)</f>
        <v>2.8749802080704021</v>
      </c>
    </row>
    <row r="30" spans="1:6">
      <c r="A30" s="111" t="s">
        <v>267</v>
      </c>
      <c r="B30" s="111" t="s">
        <v>221</v>
      </c>
      <c r="C30" s="111" t="s">
        <v>222</v>
      </c>
      <c r="D30" s="111" t="s">
        <v>266</v>
      </c>
      <c r="E30" s="112">
        <v>1</v>
      </c>
      <c r="F30" s="113">
        <f>VLOOKUP(E30,'Cost Study'!A:G,7,0)</f>
        <v>2.8749802080704021</v>
      </c>
    </row>
    <row r="31" spans="1:6">
      <c r="A31" s="111" t="s">
        <v>268</v>
      </c>
      <c r="B31" s="111" t="s">
        <v>221</v>
      </c>
      <c r="C31" s="111" t="s">
        <v>222</v>
      </c>
      <c r="D31" s="111" t="s">
        <v>266</v>
      </c>
      <c r="E31" s="112">
        <v>1</v>
      </c>
      <c r="F31" s="113">
        <f>VLOOKUP(E31,'Cost Study'!A:G,7,0)</f>
        <v>2.8749802080704021</v>
      </c>
    </row>
    <row r="32" spans="1:6">
      <c r="A32" s="111" t="s">
        <v>269</v>
      </c>
      <c r="B32" s="111" t="s">
        <v>221</v>
      </c>
      <c r="C32" s="111" t="s">
        <v>222</v>
      </c>
      <c r="D32" s="111" t="s">
        <v>270</v>
      </c>
      <c r="E32" s="112">
        <v>1</v>
      </c>
      <c r="F32" s="113">
        <f>VLOOKUP(E32,'Cost Study'!A:G,7,0)</f>
        <v>2.8749802080704021</v>
      </c>
    </row>
    <row r="33" spans="1:6">
      <c r="A33" s="111" t="s">
        <v>271</v>
      </c>
      <c r="B33" s="111" t="s">
        <v>272</v>
      </c>
      <c r="C33" s="111" t="s">
        <v>215</v>
      </c>
      <c r="D33" s="111" t="s">
        <v>273</v>
      </c>
      <c r="E33" s="112">
        <v>1</v>
      </c>
      <c r="F33" s="113">
        <f>VLOOKUP(E33,'Cost Study'!A:G,7,0)</f>
        <v>2.8749802080704021</v>
      </c>
    </row>
    <row r="34" spans="1:6">
      <c r="A34" s="111" t="s">
        <v>274</v>
      </c>
      <c r="B34" s="111" t="s">
        <v>221</v>
      </c>
      <c r="C34" s="111" t="s">
        <v>222</v>
      </c>
      <c r="D34" s="111" t="s">
        <v>273</v>
      </c>
      <c r="E34" s="112">
        <v>1</v>
      </c>
      <c r="F34" s="113">
        <f>VLOOKUP(E34,'Cost Study'!A:G,7,0)</f>
        <v>2.8749802080704021</v>
      </c>
    </row>
    <row r="35" spans="1:6">
      <c r="A35" s="111" t="s">
        <v>275</v>
      </c>
      <c r="B35" s="111" t="s">
        <v>244</v>
      </c>
      <c r="C35" s="111" t="s">
        <v>215</v>
      </c>
      <c r="D35" s="111" t="s">
        <v>276</v>
      </c>
      <c r="E35" s="112">
        <v>1</v>
      </c>
      <c r="F35" s="113">
        <f>VLOOKUP(E35,'Cost Study'!A:G,7,0)</f>
        <v>2.8749802080704021</v>
      </c>
    </row>
    <row r="36" spans="1:6">
      <c r="A36" s="111" t="s">
        <v>277</v>
      </c>
      <c r="B36" s="111" t="s">
        <v>244</v>
      </c>
      <c r="C36" s="111" t="s">
        <v>215</v>
      </c>
      <c r="D36" s="111" t="s">
        <v>278</v>
      </c>
      <c r="E36" s="112">
        <v>1</v>
      </c>
      <c r="F36" s="113">
        <f>VLOOKUP(E36,'Cost Study'!A:G,7,0)</f>
        <v>2.8749802080704021</v>
      </c>
    </row>
    <row r="37" spans="1:6">
      <c r="A37" s="111" t="s">
        <v>279</v>
      </c>
      <c r="B37" s="111" t="s">
        <v>221</v>
      </c>
      <c r="C37" s="111" t="s">
        <v>222</v>
      </c>
      <c r="D37" s="111" t="s">
        <v>278</v>
      </c>
      <c r="E37" s="112">
        <v>1</v>
      </c>
      <c r="F37" s="113">
        <f>VLOOKUP(E37,'Cost Study'!A:G,7,0)</f>
        <v>2.8749802080704021</v>
      </c>
    </row>
    <row r="38" spans="1:6">
      <c r="A38" s="111" t="s">
        <v>280</v>
      </c>
      <c r="B38" s="111" t="s">
        <v>250</v>
      </c>
      <c r="C38" s="111" t="s">
        <v>215</v>
      </c>
      <c r="D38" s="111" t="s">
        <v>281</v>
      </c>
      <c r="E38" s="112">
        <v>1</v>
      </c>
      <c r="F38" s="113">
        <f>VLOOKUP(E38,'Cost Study'!A:G,7,0)</f>
        <v>2.8749802080704021</v>
      </c>
    </row>
    <row r="39" spans="1:6">
      <c r="A39" s="111" t="s">
        <v>282</v>
      </c>
      <c r="B39" s="111" t="s">
        <v>244</v>
      </c>
      <c r="C39" s="111" t="s">
        <v>215</v>
      </c>
      <c r="D39" s="111" t="s">
        <v>283</v>
      </c>
      <c r="E39" s="112">
        <v>1</v>
      </c>
      <c r="F39" s="113">
        <f>VLOOKUP(E39,'Cost Study'!A:G,7,0)</f>
        <v>2.8749802080704021</v>
      </c>
    </row>
    <row r="40" spans="1:6">
      <c r="A40" s="111" t="s">
        <v>284</v>
      </c>
      <c r="B40" s="111" t="s">
        <v>244</v>
      </c>
      <c r="C40" s="111" t="s">
        <v>215</v>
      </c>
      <c r="D40" s="111" t="s">
        <v>285</v>
      </c>
      <c r="E40" s="112">
        <v>1</v>
      </c>
      <c r="F40" s="113">
        <f>VLOOKUP(E40,'Cost Study'!A:G,7,0)</f>
        <v>2.8749802080704021</v>
      </c>
    </row>
    <row r="41" spans="1:6">
      <c r="A41" s="111" t="s">
        <v>286</v>
      </c>
      <c r="B41" s="111" t="s">
        <v>244</v>
      </c>
      <c r="C41" s="111" t="s">
        <v>215</v>
      </c>
      <c r="D41" s="111" t="s">
        <v>287</v>
      </c>
      <c r="E41" s="112">
        <v>1</v>
      </c>
      <c r="F41" s="113">
        <f>VLOOKUP(E41,'Cost Study'!A:G,7,0)</f>
        <v>2.8749802080704021</v>
      </c>
    </row>
    <row r="42" spans="1:6">
      <c r="A42" s="111" t="s">
        <v>288</v>
      </c>
      <c r="B42" s="111" t="s">
        <v>289</v>
      </c>
      <c r="C42" s="111" t="s">
        <v>215</v>
      </c>
      <c r="D42" s="111" t="s">
        <v>290</v>
      </c>
      <c r="E42" s="112">
        <v>16</v>
      </c>
      <c r="F42" s="113">
        <f>VLOOKUP(E42,'Cost Study'!A:G,7,0)</f>
        <v>3.9794022593108487</v>
      </c>
    </row>
    <row r="43" spans="1:6">
      <c r="A43" s="111" t="s">
        <v>291</v>
      </c>
      <c r="B43" s="111" t="s">
        <v>244</v>
      </c>
      <c r="C43" s="111" t="s">
        <v>215</v>
      </c>
      <c r="D43" s="111" t="s">
        <v>292</v>
      </c>
      <c r="E43" s="112">
        <v>1</v>
      </c>
      <c r="F43" s="113">
        <f>VLOOKUP(E43,'Cost Study'!A:G,7,0)</f>
        <v>2.8749802080704021</v>
      </c>
    </row>
    <row r="44" spans="1:6">
      <c r="A44" s="111" t="s">
        <v>293</v>
      </c>
      <c r="B44" s="111" t="s">
        <v>294</v>
      </c>
      <c r="C44" s="111" t="s">
        <v>222</v>
      </c>
      <c r="D44" s="111" t="s">
        <v>295</v>
      </c>
      <c r="E44" s="112">
        <v>1</v>
      </c>
      <c r="F44" s="113">
        <f>VLOOKUP(E44,'Cost Study'!A:G,7,0)</f>
        <v>2.8749802080704021</v>
      </c>
    </row>
    <row r="45" spans="1:6">
      <c r="A45" s="111" t="s">
        <v>296</v>
      </c>
      <c r="B45" s="111" t="s">
        <v>297</v>
      </c>
      <c r="C45" s="111" t="s">
        <v>222</v>
      </c>
      <c r="D45" s="111" t="s">
        <v>295</v>
      </c>
      <c r="E45" s="112">
        <v>1</v>
      </c>
      <c r="F45" s="113">
        <f>VLOOKUP(E45,'Cost Study'!A:G,7,0)</f>
        <v>2.8749802080704021</v>
      </c>
    </row>
    <row r="46" spans="1:6">
      <c r="A46" s="111" t="s">
        <v>298</v>
      </c>
      <c r="B46" s="111" t="s">
        <v>299</v>
      </c>
      <c r="C46" s="111" t="s">
        <v>215</v>
      </c>
      <c r="D46" s="111" t="s">
        <v>300</v>
      </c>
      <c r="E46" s="112">
        <v>1</v>
      </c>
      <c r="F46" s="113">
        <f>VLOOKUP(E46,'Cost Study'!A:G,7,0)</f>
        <v>2.8749802080704021</v>
      </c>
    </row>
    <row r="47" spans="1:6">
      <c r="A47" s="111" t="s">
        <v>301</v>
      </c>
      <c r="B47" s="111" t="s">
        <v>221</v>
      </c>
      <c r="C47" s="111" t="s">
        <v>222</v>
      </c>
      <c r="D47" s="111" t="s">
        <v>300</v>
      </c>
      <c r="E47" s="112">
        <v>1</v>
      </c>
      <c r="F47" s="113">
        <f>VLOOKUP(E47,'Cost Study'!A:G,7,0)</f>
        <v>2.8749802080704021</v>
      </c>
    </row>
    <row r="48" spans="1:6">
      <c r="A48" s="111" t="s">
        <v>302</v>
      </c>
      <c r="B48" s="111" t="s">
        <v>303</v>
      </c>
      <c r="C48" s="111" t="s">
        <v>222</v>
      </c>
      <c r="D48" s="111" t="s">
        <v>304</v>
      </c>
      <c r="E48" s="112">
        <v>2</v>
      </c>
      <c r="F48" s="113">
        <f>VLOOKUP(E48,'Cost Study'!A:G,7,0)</f>
        <v>3.4729204337351502</v>
      </c>
    </row>
    <row r="49" spans="1:6">
      <c r="A49" s="111" t="s">
        <v>305</v>
      </c>
      <c r="B49" s="111" t="s">
        <v>303</v>
      </c>
      <c r="C49" s="111" t="s">
        <v>222</v>
      </c>
      <c r="D49" s="111" t="s">
        <v>304</v>
      </c>
      <c r="E49" s="112">
        <v>2</v>
      </c>
      <c r="F49" s="113">
        <f>VLOOKUP(E49,'Cost Study'!A:G,7,0)</f>
        <v>3.4729204337351502</v>
      </c>
    </row>
    <row r="50" spans="1:6">
      <c r="A50" s="111" t="s">
        <v>306</v>
      </c>
      <c r="B50" s="111" t="s">
        <v>303</v>
      </c>
      <c r="C50" s="111" t="s">
        <v>222</v>
      </c>
      <c r="D50" s="111" t="s">
        <v>307</v>
      </c>
      <c r="E50" s="112">
        <v>2</v>
      </c>
      <c r="F50" s="113">
        <f>VLOOKUP(E50,'Cost Study'!A:G,7,0)</f>
        <v>3.4729204337351502</v>
      </c>
    </row>
    <row r="51" spans="1:6">
      <c r="A51" s="111" t="s">
        <v>308</v>
      </c>
      <c r="B51" s="111" t="s">
        <v>309</v>
      </c>
      <c r="C51" s="111" t="s">
        <v>215</v>
      </c>
      <c r="D51" s="111" t="s">
        <v>310</v>
      </c>
      <c r="E51" s="112">
        <v>2</v>
      </c>
      <c r="F51" s="113">
        <f>VLOOKUP(E51,'Cost Study'!A:G,7,0)</f>
        <v>3.4729204337351502</v>
      </c>
    </row>
    <row r="52" spans="1:6">
      <c r="A52" s="111" t="s">
        <v>311</v>
      </c>
      <c r="B52" s="111" t="s">
        <v>312</v>
      </c>
      <c r="C52" s="111" t="s">
        <v>222</v>
      </c>
      <c r="D52" s="111" t="s">
        <v>313</v>
      </c>
      <c r="E52" s="112">
        <v>25</v>
      </c>
      <c r="F52" s="113">
        <f>VLOOKUP(E52,'Cost Study'!A:G,7,0)</f>
        <v>2.8175360535220126</v>
      </c>
    </row>
    <row r="53" spans="1:6">
      <c r="A53" s="111" t="s">
        <v>314</v>
      </c>
      <c r="B53" s="111" t="s">
        <v>315</v>
      </c>
      <c r="C53" s="111" t="s">
        <v>222</v>
      </c>
      <c r="D53" s="111" t="s">
        <v>313</v>
      </c>
      <c r="E53" s="112">
        <v>25</v>
      </c>
      <c r="F53" s="113">
        <f>VLOOKUP(E53,'Cost Study'!A:G,7,0)</f>
        <v>2.8175360535220126</v>
      </c>
    </row>
    <row r="54" spans="1:6">
      <c r="A54" s="111" t="s">
        <v>316</v>
      </c>
      <c r="B54" s="111" t="s">
        <v>317</v>
      </c>
      <c r="C54" s="111" t="s">
        <v>222</v>
      </c>
      <c r="D54" s="111" t="s">
        <v>313</v>
      </c>
      <c r="E54" s="112">
        <v>25</v>
      </c>
      <c r="F54" s="113">
        <f>VLOOKUP(E54,'Cost Study'!A:G,7,0)</f>
        <v>2.8175360535220126</v>
      </c>
    </row>
    <row r="55" spans="1:6">
      <c r="A55" s="111" t="s">
        <v>318</v>
      </c>
      <c r="B55" s="111" t="s">
        <v>319</v>
      </c>
      <c r="C55" s="111" t="s">
        <v>215</v>
      </c>
      <c r="D55" s="111" t="s">
        <v>320</v>
      </c>
      <c r="E55" s="112">
        <v>6</v>
      </c>
      <c r="F55" s="113">
        <f>VLOOKUP(E55,'Cost Study'!A:G,7,0)</f>
        <v>2.5338472328563029</v>
      </c>
    </row>
    <row r="56" spans="1:6">
      <c r="A56" s="111" t="s">
        <v>321</v>
      </c>
      <c r="B56" s="111" t="s">
        <v>322</v>
      </c>
      <c r="C56" s="111" t="s">
        <v>222</v>
      </c>
      <c r="D56" s="111" t="s">
        <v>320</v>
      </c>
      <c r="E56" s="112">
        <v>6</v>
      </c>
      <c r="F56" s="113">
        <f>VLOOKUP(E56,'Cost Study'!A:G,7,0)</f>
        <v>2.5338472328563029</v>
      </c>
    </row>
    <row r="57" spans="1:6">
      <c r="A57" s="111" t="s">
        <v>323</v>
      </c>
      <c r="B57" s="111" t="s">
        <v>322</v>
      </c>
      <c r="C57" s="111" t="s">
        <v>222</v>
      </c>
      <c r="D57" s="111" t="s">
        <v>320</v>
      </c>
      <c r="E57" s="112">
        <v>6</v>
      </c>
      <c r="F57" s="113">
        <f>VLOOKUP(E57,'Cost Study'!A:G,7,0)</f>
        <v>2.5338472328563029</v>
      </c>
    </row>
    <row r="58" spans="1:6">
      <c r="A58" s="111" t="s">
        <v>324</v>
      </c>
      <c r="B58" s="111" t="s">
        <v>322</v>
      </c>
      <c r="C58" s="111" t="s">
        <v>222</v>
      </c>
      <c r="D58" s="111" t="s">
        <v>320</v>
      </c>
      <c r="E58" s="112">
        <v>6</v>
      </c>
      <c r="F58" s="113">
        <f>VLOOKUP(E58,'Cost Study'!A:G,7,0)</f>
        <v>2.5338472328563029</v>
      </c>
    </row>
    <row r="59" spans="1:6">
      <c r="A59" s="111" t="s">
        <v>325</v>
      </c>
      <c r="B59" s="111" t="s">
        <v>322</v>
      </c>
      <c r="C59" s="111" t="s">
        <v>222</v>
      </c>
      <c r="D59" s="111" t="s">
        <v>320</v>
      </c>
      <c r="E59" s="112">
        <v>6</v>
      </c>
      <c r="F59" s="113">
        <f>VLOOKUP(E59,'Cost Study'!A:G,7,0)</f>
        <v>2.5338472328563029</v>
      </c>
    </row>
    <row r="60" spans="1:6">
      <c r="A60" s="111" t="s">
        <v>326</v>
      </c>
      <c r="B60" s="111" t="s">
        <v>322</v>
      </c>
      <c r="C60" s="111" t="s">
        <v>222</v>
      </c>
      <c r="D60" s="111" t="s">
        <v>320</v>
      </c>
      <c r="E60" s="112">
        <v>6</v>
      </c>
      <c r="F60" s="113">
        <f>VLOOKUP(E60,'Cost Study'!A:G,7,0)</f>
        <v>2.5338472328563029</v>
      </c>
    </row>
    <row r="61" spans="1:6">
      <c r="A61" s="111" t="s">
        <v>327</v>
      </c>
      <c r="B61" s="111" t="s">
        <v>322</v>
      </c>
      <c r="C61" s="111" t="s">
        <v>222</v>
      </c>
      <c r="D61" s="111" t="s">
        <v>320</v>
      </c>
      <c r="E61" s="112">
        <v>6</v>
      </c>
      <c r="F61" s="113">
        <f>VLOOKUP(E61,'Cost Study'!A:G,7,0)</f>
        <v>2.5338472328563029</v>
      </c>
    </row>
    <row r="62" spans="1:6">
      <c r="A62" s="111" t="s">
        <v>328</v>
      </c>
      <c r="B62" s="111" t="s">
        <v>322</v>
      </c>
      <c r="C62" s="111" t="s">
        <v>222</v>
      </c>
      <c r="D62" s="111" t="s">
        <v>320</v>
      </c>
      <c r="E62" s="112">
        <v>6</v>
      </c>
      <c r="F62" s="113">
        <f>VLOOKUP(E62,'Cost Study'!A:G,7,0)</f>
        <v>2.5338472328563029</v>
      </c>
    </row>
    <row r="63" spans="1:6">
      <c r="A63" s="111" t="s">
        <v>329</v>
      </c>
      <c r="B63" s="111" t="s">
        <v>322</v>
      </c>
      <c r="C63" s="111" t="s">
        <v>222</v>
      </c>
      <c r="D63" s="111" t="s">
        <v>320</v>
      </c>
      <c r="E63" s="112">
        <v>6</v>
      </c>
      <c r="F63" s="113">
        <f>VLOOKUP(E63,'Cost Study'!A:G,7,0)</f>
        <v>2.5338472328563029</v>
      </c>
    </row>
    <row r="64" spans="1:6">
      <c r="A64" s="111" t="s">
        <v>330</v>
      </c>
      <c r="B64" s="111" t="s">
        <v>331</v>
      </c>
      <c r="C64" s="111" t="s">
        <v>222</v>
      </c>
      <c r="D64" s="111" t="s">
        <v>332</v>
      </c>
      <c r="E64" s="112">
        <v>6</v>
      </c>
      <c r="F64" s="113">
        <f>VLOOKUP(E64,'Cost Study'!A:G,7,0)</f>
        <v>2.5338472328563029</v>
      </c>
    </row>
    <row r="65" spans="1:6">
      <c r="A65" s="111" t="s">
        <v>333</v>
      </c>
      <c r="B65" s="111" t="s">
        <v>331</v>
      </c>
      <c r="C65" s="111" t="s">
        <v>222</v>
      </c>
      <c r="D65" s="111" t="s">
        <v>332</v>
      </c>
      <c r="E65" s="112">
        <v>6</v>
      </c>
      <c r="F65" s="113">
        <f>VLOOKUP(E65,'Cost Study'!A:G,7,0)</f>
        <v>2.5338472328563029</v>
      </c>
    </row>
    <row r="66" spans="1:6">
      <c r="A66" s="111" t="s">
        <v>334</v>
      </c>
      <c r="B66" s="111" t="s">
        <v>331</v>
      </c>
      <c r="C66" s="111" t="s">
        <v>222</v>
      </c>
      <c r="D66" s="111" t="s">
        <v>332</v>
      </c>
      <c r="E66" s="112">
        <v>6</v>
      </c>
      <c r="F66" s="113">
        <f>VLOOKUP(E66,'Cost Study'!A:G,7,0)</f>
        <v>2.5338472328563029</v>
      </c>
    </row>
    <row r="67" spans="1:6">
      <c r="A67" s="111" t="s">
        <v>335</v>
      </c>
      <c r="B67" s="111" t="s">
        <v>331</v>
      </c>
      <c r="C67" s="111" t="s">
        <v>222</v>
      </c>
      <c r="D67" s="111" t="s">
        <v>336</v>
      </c>
      <c r="E67" s="112">
        <v>6</v>
      </c>
      <c r="F67" s="113">
        <f>VLOOKUP(E67,'Cost Study'!A:G,7,0)</f>
        <v>2.5338472328563029</v>
      </c>
    </row>
    <row r="68" spans="1:6">
      <c r="A68" s="111" t="s">
        <v>337</v>
      </c>
      <c r="B68" s="111" t="s">
        <v>331</v>
      </c>
      <c r="C68" s="111" t="s">
        <v>222</v>
      </c>
      <c r="D68" s="111" t="s">
        <v>336</v>
      </c>
      <c r="E68" s="112">
        <v>6</v>
      </c>
      <c r="F68" s="113">
        <f>VLOOKUP(E68,'Cost Study'!A:G,7,0)</f>
        <v>2.5338472328563029</v>
      </c>
    </row>
    <row r="69" spans="1:6">
      <c r="A69" s="111" t="s">
        <v>338</v>
      </c>
      <c r="B69" s="111" t="s">
        <v>331</v>
      </c>
      <c r="C69" s="111" t="s">
        <v>222</v>
      </c>
      <c r="D69" s="111" t="s">
        <v>336</v>
      </c>
      <c r="E69" s="112">
        <v>6</v>
      </c>
      <c r="F69" s="113">
        <f>VLOOKUP(E69,'Cost Study'!A:G,7,0)</f>
        <v>2.5338472328563029</v>
      </c>
    </row>
    <row r="70" spans="1:6">
      <c r="A70" s="111" t="s">
        <v>339</v>
      </c>
      <c r="B70" s="111" t="s">
        <v>331</v>
      </c>
      <c r="C70" s="111" t="s">
        <v>222</v>
      </c>
      <c r="D70" s="111" t="s">
        <v>336</v>
      </c>
      <c r="E70" s="112">
        <v>6</v>
      </c>
      <c r="F70" s="113">
        <f>VLOOKUP(E70,'Cost Study'!A:G,7,0)</f>
        <v>2.5338472328563029</v>
      </c>
    </row>
    <row r="71" spans="1:6">
      <c r="A71" s="111" t="s">
        <v>340</v>
      </c>
      <c r="B71" s="111" t="s">
        <v>331</v>
      </c>
      <c r="C71" s="111" t="s">
        <v>222</v>
      </c>
      <c r="D71" s="111" t="s">
        <v>336</v>
      </c>
      <c r="E71" s="112">
        <v>6</v>
      </c>
      <c r="F71" s="113">
        <f>VLOOKUP(E71,'Cost Study'!A:G,7,0)</f>
        <v>2.5338472328563029</v>
      </c>
    </row>
    <row r="72" spans="1:6">
      <c r="A72" s="111" t="s">
        <v>341</v>
      </c>
      <c r="B72" s="111" t="s">
        <v>331</v>
      </c>
      <c r="C72" s="111" t="s">
        <v>222</v>
      </c>
      <c r="D72" s="111" t="s">
        <v>342</v>
      </c>
      <c r="E72" s="112">
        <v>6</v>
      </c>
      <c r="F72" s="113">
        <f>VLOOKUP(E72,'Cost Study'!A:G,7,0)</f>
        <v>2.5338472328563029</v>
      </c>
    </row>
    <row r="73" spans="1:6">
      <c r="A73" s="111" t="s">
        <v>343</v>
      </c>
      <c r="B73" s="111" t="s">
        <v>331</v>
      </c>
      <c r="C73" s="111" t="s">
        <v>222</v>
      </c>
      <c r="D73" s="111" t="s">
        <v>342</v>
      </c>
      <c r="E73" s="112">
        <v>6</v>
      </c>
      <c r="F73" s="113">
        <f>VLOOKUP(E73,'Cost Study'!A:G,7,0)</f>
        <v>2.5338472328563029</v>
      </c>
    </row>
    <row r="74" spans="1:6">
      <c r="A74" s="111" t="s">
        <v>344</v>
      </c>
      <c r="B74" s="111" t="s">
        <v>345</v>
      </c>
      <c r="C74" s="111" t="s">
        <v>215</v>
      </c>
      <c r="D74" s="111" t="s">
        <v>346</v>
      </c>
      <c r="E74" s="112">
        <v>6</v>
      </c>
      <c r="F74" s="113">
        <f>VLOOKUP(E74,'Cost Study'!A:G,7,0)</f>
        <v>2.5338472328563029</v>
      </c>
    </row>
    <row r="75" spans="1:6">
      <c r="A75" s="111" t="s">
        <v>347</v>
      </c>
      <c r="B75" s="111" t="s">
        <v>331</v>
      </c>
      <c r="C75" s="111" t="s">
        <v>222</v>
      </c>
      <c r="D75" s="111" t="s">
        <v>346</v>
      </c>
      <c r="E75" s="112">
        <v>6</v>
      </c>
      <c r="F75" s="113">
        <f>VLOOKUP(E75,'Cost Study'!A:G,7,0)</f>
        <v>2.5338472328563029</v>
      </c>
    </row>
    <row r="76" spans="1:6">
      <c r="A76" s="111" t="s">
        <v>348</v>
      </c>
      <c r="B76" s="111" t="s">
        <v>331</v>
      </c>
      <c r="C76" s="111" t="s">
        <v>222</v>
      </c>
      <c r="D76" s="111" t="s">
        <v>346</v>
      </c>
      <c r="E76" s="112">
        <v>6</v>
      </c>
      <c r="F76" s="113">
        <f>VLOOKUP(E76,'Cost Study'!A:G,7,0)</f>
        <v>2.5338472328563029</v>
      </c>
    </row>
    <row r="77" spans="1:6">
      <c r="A77" s="111" t="s">
        <v>349</v>
      </c>
      <c r="B77" s="111" t="s">
        <v>350</v>
      </c>
      <c r="C77" s="111" t="s">
        <v>215</v>
      </c>
      <c r="D77" s="111" t="s">
        <v>351</v>
      </c>
      <c r="E77" s="112">
        <v>6</v>
      </c>
      <c r="F77" s="113">
        <f>VLOOKUP(E77,'Cost Study'!A:G,7,0)</f>
        <v>2.5338472328563029</v>
      </c>
    </row>
    <row r="78" spans="1:6">
      <c r="A78" s="111" t="s">
        <v>352</v>
      </c>
      <c r="B78" s="111" t="s">
        <v>353</v>
      </c>
      <c r="C78" s="111" t="s">
        <v>215</v>
      </c>
      <c r="D78" s="111" t="s">
        <v>354</v>
      </c>
      <c r="E78" s="112">
        <v>6</v>
      </c>
      <c r="F78" s="113">
        <f>VLOOKUP(E78,'Cost Study'!A:G,7,0)</f>
        <v>2.5338472328563029</v>
      </c>
    </row>
    <row r="79" spans="1:6">
      <c r="A79" s="111" t="s">
        <v>355</v>
      </c>
      <c r="B79" s="111" t="s">
        <v>331</v>
      </c>
      <c r="C79" s="111" t="s">
        <v>222</v>
      </c>
      <c r="D79" s="111" t="s">
        <v>354</v>
      </c>
      <c r="E79" s="112">
        <v>6</v>
      </c>
      <c r="F79" s="113">
        <f>VLOOKUP(E79,'Cost Study'!A:G,7,0)</f>
        <v>2.5338472328563029</v>
      </c>
    </row>
    <row r="80" spans="1:6">
      <c r="A80" s="111" t="s">
        <v>356</v>
      </c>
      <c r="B80" s="111" t="s">
        <v>331</v>
      </c>
      <c r="C80" s="111" t="s">
        <v>222</v>
      </c>
      <c r="D80" s="111" t="s">
        <v>357</v>
      </c>
      <c r="E80" s="112">
        <v>6</v>
      </c>
      <c r="F80" s="113">
        <f>VLOOKUP(E80,'Cost Study'!A:G,7,0)</f>
        <v>2.5338472328563029</v>
      </c>
    </row>
    <row r="81" spans="1:6">
      <c r="A81" s="111" t="s">
        <v>358</v>
      </c>
      <c r="B81" s="111" t="s">
        <v>345</v>
      </c>
      <c r="C81" s="111" t="s">
        <v>215</v>
      </c>
      <c r="D81" s="111" t="s">
        <v>359</v>
      </c>
      <c r="E81" s="112">
        <v>6</v>
      </c>
      <c r="F81" s="113">
        <f>VLOOKUP(E81,'Cost Study'!A:G,7,0)</f>
        <v>2.5338472328563029</v>
      </c>
    </row>
    <row r="82" spans="1:6">
      <c r="A82" s="111" t="s">
        <v>360</v>
      </c>
      <c r="B82" s="111" t="s">
        <v>331</v>
      </c>
      <c r="C82" s="111" t="s">
        <v>222</v>
      </c>
      <c r="D82" s="111" t="s">
        <v>359</v>
      </c>
      <c r="E82" s="112">
        <v>6</v>
      </c>
      <c r="F82" s="113">
        <f>VLOOKUP(E82,'Cost Study'!A:G,7,0)</f>
        <v>2.5338472328563029</v>
      </c>
    </row>
    <row r="83" spans="1:6">
      <c r="A83" s="111" t="s">
        <v>361</v>
      </c>
      <c r="B83" s="111" t="s">
        <v>331</v>
      </c>
      <c r="C83" s="111" t="s">
        <v>222</v>
      </c>
      <c r="D83" s="111" t="s">
        <v>359</v>
      </c>
      <c r="E83" s="112">
        <v>6</v>
      </c>
      <c r="F83" s="113">
        <f>VLOOKUP(E83,'Cost Study'!A:G,7,0)</f>
        <v>2.5338472328563029</v>
      </c>
    </row>
    <row r="84" spans="1:6">
      <c r="A84" s="111" t="s">
        <v>362</v>
      </c>
      <c r="B84" s="111" t="s">
        <v>363</v>
      </c>
      <c r="C84" s="111" t="s">
        <v>215</v>
      </c>
      <c r="D84" s="111" t="s">
        <v>364</v>
      </c>
      <c r="E84" s="112">
        <v>6</v>
      </c>
      <c r="F84" s="113">
        <f>VLOOKUP(E84,'Cost Study'!A:G,7,0)</f>
        <v>2.5338472328563029</v>
      </c>
    </row>
    <row r="85" spans="1:6">
      <c r="A85" s="111" t="s">
        <v>365</v>
      </c>
      <c r="B85" s="111" t="s">
        <v>366</v>
      </c>
      <c r="C85" s="111" t="s">
        <v>215</v>
      </c>
      <c r="D85" s="111" t="s">
        <v>367</v>
      </c>
      <c r="E85" s="112">
        <v>6</v>
      </c>
      <c r="F85" s="113">
        <f>VLOOKUP(E85,'Cost Study'!A:G,7,0)</f>
        <v>2.5338472328563029</v>
      </c>
    </row>
    <row r="86" spans="1:6">
      <c r="A86" s="111" t="s">
        <v>368</v>
      </c>
      <c r="B86" s="111" t="s">
        <v>369</v>
      </c>
      <c r="C86" s="111" t="s">
        <v>215</v>
      </c>
      <c r="D86" s="111" t="s">
        <v>370</v>
      </c>
      <c r="E86" s="112">
        <v>6</v>
      </c>
      <c r="F86" s="113">
        <f>VLOOKUP(E86,'Cost Study'!A:G,7,0)</f>
        <v>2.5338472328563029</v>
      </c>
    </row>
    <row r="87" spans="1:6">
      <c r="A87" s="111" t="s">
        <v>368</v>
      </c>
      <c r="B87" s="111" t="s">
        <v>371</v>
      </c>
      <c r="C87" s="111" t="s">
        <v>215</v>
      </c>
      <c r="D87" s="111" t="s">
        <v>370</v>
      </c>
      <c r="E87" s="112">
        <v>6</v>
      </c>
      <c r="F87" s="113">
        <f>VLOOKUP(E87,'Cost Study'!A:G,7,0)</f>
        <v>2.5338472328563029</v>
      </c>
    </row>
    <row r="88" spans="1:6">
      <c r="A88" s="111" t="s">
        <v>368</v>
      </c>
      <c r="B88" s="111" t="s">
        <v>372</v>
      </c>
      <c r="C88" s="111" t="s">
        <v>215</v>
      </c>
      <c r="D88" s="111" t="s">
        <v>370</v>
      </c>
      <c r="E88" s="112">
        <v>6</v>
      </c>
      <c r="F88" s="113">
        <f>VLOOKUP(E88,'Cost Study'!A:G,7,0)</f>
        <v>2.5338472328563029</v>
      </c>
    </row>
    <row r="89" spans="1:6">
      <c r="A89" s="111" t="s">
        <v>373</v>
      </c>
      <c r="B89" s="111" t="s">
        <v>366</v>
      </c>
      <c r="C89" s="111" t="s">
        <v>215</v>
      </c>
      <c r="D89" s="111" t="s">
        <v>374</v>
      </c>
      <c r="E89" s="112">
        <v>6</v>
      </c>
      <c r="F89" s="113">
        <f>VLOOKUP(E89,'Cost Study'!A:G,7,0)</f>
        <v>2.5338472328563029</v>
      </c>
    </row>
    <row r="90" spans="1:6">
      <c r="A90" s="111" t="s">
        <v>375</v>
      </c>
      <c r="B90" s="111" t="s">
        <v>366</v>
      </c>
      <c r="C90" s="111" t="s">
        <v>215</v>
      </c>
      <c r="D90" s="111" t="s">
        <v>376</v>
      </c>
      <c r="E90" s="112">
        <v>6</v>
      </c>
      <c r="F90" s="113">
        <f>VLOOKUP(E90,'Cost Study'!A:G,7,0)</f>
        <v>2.5338472328563029</v>
      </c>
    </row>
    <row r="91" spans="1:6">
      <c r="A91" s="111" t="s">
        <v>377</v>
      </c>
      <c r="B91" s="111" t="s">
        <v>366</v>
      </c>
      <c r="C91" s="111" t="s">
        <v>215</v>
      </c>
      <c r="D91" s="111" t="s">
        <v>378</v>
      </c>
      <c r="E91" s="112">
        <v>6</v>
      </c>
      <c r="F91" s="113">
        <f>VLOOKUP(E91,'Cost Study'!A:G,7,0)</f>
        <v>2.5338472328563029</v>
      </c>
    </row>
    <row r="92" spans="1:6">
      <c r="A92" s="111" t="s">
        <v>379</v>
      </c>
      <c r="B92" s="111" t="s">
        <v>380</v>
      </c>
      <c r="C92" s="111" t="s">
        <v>215</v>
      </c>
      <c r="D92" s="111" t="s">
        <v>381</v>
      </c>
      <c r="E92" s="112">
        <v>7</v>
      </c>
      <c r="F92" s="113">
        <f>VLOOKUP(E92,'Cost Study'!A:G,7,0)</f>
        <v>3.4892163735959434</v>
      </c>
    </row>
    <row r="93" spans="1:6">
      <c r="A93" s="111" t="s">
        <v>379</v>
      </c>
      <c r="B93" s="111" t="s">
        <v>382</v>
      </c>
      <c r="C93" s="111" t="s">
        <v>215</v>
      </c>
      <c r="D93" s="111" t="s">
        <v>381</v>
      </c>
      <c r="E93" s="112">
        <v>7</v>
      </c>
      <c r="F93" s="113">
        <f>VLOOKUP(E93,'Cost Study'!A:G,7,0)</f>
        <v>3.4892163735959434</v>
      </c>
    </row>
    <row r="94" spans="1:6">
      <c r="A94" s="111" t="s">
        <v>379</v>
      </c>
      <c r="B94" s="111" t="s">
        <v>383</v>
      </c>
      <c r="C94" s="111" t="s">
        <v>215</v>
      </c>
      <c r="D94" s="111" t="s">
        <v>381</v>
      </c>
      <c r="E94" s="112">
        <v>7</v>
      </c>
      <c r="F94" s="113">
        <f>VLOOKUP(E94,'Cost Study'!A:G,7,0)</f>
        <v>3.4892163735959434</v>
      </c>
    </row>
    <row r="95" spans="1:6">
      <c r="A95" s="111" t="s">
        <v>384</v>
      </c>
      <c r="B95" s="111" t="s">
        <v>385</v>
      </c>
      <c r="C95" s="111" t="s">
        <v>222</v>
      </c>
      <c r="D95" s="111" t="s">
        <v>381</v>
      </c>
      <c r="E95" s="112">
        <v>7</v>
      </c>
      <c r="F95" s="113">
        <f>VLOOKUP(E95,'Cost Study'!A:G,7,0)</f>
        <v>3.4892163735959434</v>
      </c>
    </row>
    <row r="96" spans="1:6">
      <c r="A96" s="111" t="s">
        <v>386</v>
      </c>
      <c r="B96" s="111" t="s">
        <v>385</v>
      </c>
      <c r="C96" s="111" t="s">
        <v>215</v>
      </c>
      <c r="D96" s="111" t="s">
        <v>387</v>
      </c>
      <c r="E96" s="112">
        <v>7</v>
      </c>
      <c r="F96" s="113">
        <f>VLOOKUP(E96,'Cost Study'!A:G,7,0)</f>
        <v>3.4892163735959434</v>
      </c>
    </row>
    <row r="97" spans="1:6">
      <c r="A97" s="111" t="s">
        <v>386</v>
      </c>
      <c r="B97" s="111" t="s">
        <v>380</v>
      </c>
      <c r="C97" s="111" t="s">
        <v>215</v>
      </c>
      <c r="D97" s="111" t="s">
        <v>387</v>
      </c>
      <c r="E97" s="112">
        <v>7</v>
      </c>
      <c r="F97" s="113">
        <f>VLOOKUP(E97,'Cost Study'!A:G,7,0)</f>
        <v>3.4892163735959434</v>
      </c>
    </row>
    <row r="98" spans="1:6">
      <c r="A98" s="111" t="s">
        <v>386</v>
      </c>
      <c r="B98" s="111" t="s">
        <v>388</v>
      </c>
      <c r="C98" s="111" t="s">
        <v>215</v>
      </c>
      <c r="D98" s="111" t="s">
        <v>387</v>
      </c>
      <c r="E98" s="112">
        <v>7</v>
      </c>
      <c r="F98" s="113">
        <f>VLOOKUP(E98,'Cost Study'!A:G,7,0)</f>
        <v>3.4892163735959434</v>
      </c>
    </row>
    <row r="99" spans="1:6">
      <c r="A99" s="111" t="s">
        <v>389</v>
      </c>
      <c r="B99" s="111" t="s">
        <v>385</v>
      </c>
      <c r="C99" s="111" t="s">
        <v>222</v>
      </c>
      <c r="D99" s="111" t="s">
        <v>387</v>
      </c>
      <c r="E99" s="112">
        <v>7</v>
      </c>
      <c r="F99" s="113">
        <f>VLOOKUP(E99,'Cost Study'!A:G,7,0)</f>
        <v>3.4892163735959434</v>
      </c>
    </row>
    <row r="100" spans="1:6">
      <c r="A100" s="111" t="s">
        <v>389</v>
      </c>
      <c r="B100" s="111" t="s">
        <v>390</v>
      </c>
      <c r="C100" s="111" t="s">
        <v>222</v>
      </c>
      <c r="D100" s="111" t="s">
        <v>387</v>
      </c>
      <c r="E100" s="112">
        <v>7</v>
      </c>
      <c r="F100" s="113">
        <f>VLOOKUP(E100,'Cost Study'!A:G,7,0)</f>
        <v>3.4892163735959434</v>
      </c>
    </row>
    <row r="101" spans="1:6">
      <c r="A101" s="111" t="s">
        <v>391</v>
      </c>
      <c r="B101" s="111" t="s">
        <v>385</v>
      </c>
      <c r="C101" s="111" t="s">
        <v>222</v>
      </c>
      <c r="D101" s="111" t="s">
        <v>387</v>
      </c>
      <c r="E101" s="112">
        <v>7</v>
      </c>
      <c r="F101" s="113">
        <f>VLOOKUP(E101,'Cost Study'!A:G,7,0)</f>
        <v>3.4892163735959434</v>
      </c>
    </row>
    <row r="102" spans="1:6">
      <c r="A102" s="111" t="s">
        <v>392</v>
      </c>
      <c r="B102" s="111" t="s">
        <v>385</v>
      </c>
      <c r="C102" s="111" t="s">
        <v>222</v>
      </c>
      <c r="D102" s="111" t="s">
        <v>387</v>
      </c>
      <c r="E102" s="112">
        <v>7</v>
      </c>
      <c r="F102" s="113">
        <f>VLOOKUP(E102,'Cost Study'!A:G,7,0)</f>
        <v>3.4892163735959434</v>
      </c>
    </row>
    <row r="103" spans="1:6">
      <c r="A103" s="111" t="s">
        <v>393</v>
      </c>
      <c r="B103" s="111" t="s">
        <v>385</v>
      </c>
      <c r="C103" s="111" t="s">
        <v>222</v>
      </c>
      <c r="D103" s="111" t="s">
        <v>387</v>
      </c>
      <c r="E103" s="112">
        <v>7</v>
      </c>
      <c r="F103" s="113">
        <f>VLOOKUP(E103,'Cost Study'!A:G,7,0)</f>
        <v>3.4892163735959434</v>
      </c>
    </row>
    <row r="104" spans="1:6">
      <c r="A104" s="111" t="s">
        <v>394</v>
      </c>
      <c r="B104" s="111" t="s">
        <v>385</v>
      </c>
      <c r="C104" s="111" t="s">
        <v>222</v>
      </c>
      <c r="D104" s="111" t="s">
        <v>387</v>
      </c>
      <c r="E104" s="112">
        <v>7</v>
      </c>
      <c r="F104" s="113">
        <f>VLOOKUP(E104,'Cost Study'!A:G,7,0)</f>
        <v>3.4892163735959434</v>
      </c>
    </row>
    <row r="105" spans="1:6">
      <c r="A105" s="111" t="s">
        <v>395</v>
      </c>
      <c r="B105" s="111" t="s">
        <v>396</v>
      </c>
      <c r="C105" s="111" t="s">
        <v>222</v>
      </c>
      <c r="D105" s="111" t="s">
        <v>397</v>
      </c>
      <c r="E105" s="112">
        <v>4</v>
      </c>
      <c r="F105" s="113">
        <f>VLOOKUP(E105,'Cost Study'!A:G,7,0)</f>
        <v>2.7951067372194838</v>
      </c>
    </row>
    <row r="106" spans="1:6">
      <c r="A106" s="111" t="s">
        <v>398</v>
      </c>
      <c r="B106" s="111" t="s">
        <v>383</v>
      </c>
      <c r="C106" s="111" t="s">
        <v>215</v>
      </c>
      <c r="D106" s="111" t="s">
        <v>399</v>
      </c>
      <c r="E106" s="112">
        <v>7</v>
      </c>
      <c r="F106" s="113">
        <f>VLOOKUP(E106,'Cost Study'!A:G,7,0)</f>
        <v>3.4892163735959434</v>
      </c>
    </row>
    <row r="107" spans="1:6">
      <c r="A107" s="111" t="s">
        <v>398</v>
      </c>
      <c r="B107" s="111" t="s">
        <v>400</v>
      </c>
      <c r="C107" s="111" t="s">
        <v>215</v>
      </c>
      <c r="D107" s="111" t="s">
        <v>399</v>
      </c>
      <c r="E107" s="112">
        <v>7</v>
      </c>
      <c r="F107" s="113">
        <f>VLOOKUP(E107,'Cost Study'!A:G,7,0)</f>
        <v>3.4892163735959434</v>
      </c>
    </row>
    <row r="108" spans="1:6">
      <c r="A108" s="111" t="s">
        <v>401</v>
      </c>
      <c r="B108" s="111" t="s">
        <v>382</v>
      </c>
      <c r="C108" s="111" t="s">
        <v>215</v>
      </c>
      <c r="D108" s="111" t="s">
        <v>402</v>
      </c>
      <c r="E108" s="112">
        <v>7</v>
      </c>
      <c r="F108" s="113">
        <f>VLOOKUP(E108,'Cost Study'!A:G,7,0)</f>
        <v>3.4892163735959434</v>
      </c>
    </row>
    <row r="109" spans="1:6">
      <c r="A109" s="111" t="s">
        <v>403</v>
      </c>
      <c r="B109" s="111" t="s">
        <v>388</v>
      </c>
      <c r="C109" s="111" t="s">
        <v>215</v>
      </c>
      <c r="D109" s="111" t="s">
        <v>404</v>
      </c>
      <c r="E109" s="112">
        <v>4</v>
      </c>
      <c r="F109" s="113">
        <f>VLOOKUP(E109,'Cost Study'!A:G,7,0)</f>
        <v>2.7951067372194838</v>
      </c>
    </row>
    <row r="110" spans="1:6">
      <c r="A110" s="111" t="s">
        <v>405</v>
      </c>
      <c r="B110" s="111" t="s">
        <v>400</v>
      </c>
      <c r="C110" s="111" t="s">
        <v>215</v>
      </c>
      <c r="D110" s="111" t="s">
        <v>406</v>
      </c>
      <c r="E110" s="112">
        <v>7</v>
      </c>
      <c r="F110" s="113">
        <f>VLOOKUP(E110,'Cost Study'!A:G,7,0)</f>
        <v>3.4892163735959434</v>
      </c>
    </row>
    <row r="111" spans="1:6">
      <c r="A111" s="111" t="s">
        <v>407</v>
      </c>
      <c r="B111" s="111" t="s">
        <v>400</v>
      </c>
      <c r="C111" s="111" t="s">
        <v>215</v>
      </c>
      <c r="D111" s="111" t="s">
        <v>408</v>
      </c>
      <c r="E111" s="112">
        <v>7</v>
      </c>
      <c r="F111" s="113">
        <f>VLOOKUP(E111,'Cost Study'!A:G,7,0)</f>
        <v>3.4892163735959434</v>
      </c>
    </row>
    <row r="112" spans="1:6">
      <c r="A112" s="111" t="s">
        <v>409</v>
      </c>
      <c r="B112" s="111" t="s">
        <v>388</v>
      </c>
      <c r="C112" s="111" t="s">
        <v>215</v>
      </c>
      <c r="D112" s="111" t="s">
        <v>410</v>
      </c>
      <c r="E112" s="112">
        <v>7</v>
      </c>
      <c r="F112" s="113">
        <f>VLOOKUP(E112,'Cost Study'!A:G,7,0)</f>
        <v>3.4892163735959434</v>
      </c>
    </row>
    <row r="113" spans="1:6">
      <c r="A113" s="111" t="s">
        <v>411</v>
      </c>
      <c r="B113" s="111" t="s">
        <v>371</v>
      </c>
      <c r="C113" s="111" t="s">
        <v>215</v>
      </c>
      <c r="D113" s="111" t="s">
        <v>412</v>
      </c>
      <c r="E113" s="112">
        <v>7</v>
      </c>
      <c r="F113" s="113">
        <f>VLOOKUP(E113,'Cost Study'!A:G,7,0)</f>
        <v>3.4892163735959434</v>
      </c>
    </row>
    <row r="114" spans="1:6">
      <c r="A114" s="111" t="s">
        <v>411</v>
      </c>
      <c r="B114" s="111" t="s">
        <v>350</v>
      </c>
      <c r="C114" s="111" t="s">
        <v>215</v>
      </c>
      <c r="D114" s="111" t="s">
        <v>412</v>
      </c>
      <c r="E114" s="112">
        <v>7</v>
      </c>
      <c r="F114" s="113">
        <f>VLOOKUP(E114,'Cost Study'!A:G,7,0)</f>
        <v>3.4892163735959434</v>
      </c>
    </row>
    <row r="115" spans="1:6">
      <c r="A115" s="111" t="s">
        <v>411</v>
      </c>
      <c r="B115" s="111" t="s">
        <v>380</v>
      </c>
      <c r="C115" s="111" t="s">
        <v>215</v>
      </c>
      <c r="D115" s="111" t="s">
        <v>412</v>
      </c>
      <c r="E115" s="112">
        <v>7</v>
      </c>
      <c r="F115" s="113">
        <f>VLOOKUP(E115,'Cost Study'!A:G,7,0)</f>
        <v>3.4892163735959434</v>
      </c>
    </row>
    <row r="116" spans="1:6">
      <c r="A116" s="111" t="s">
        <v>411</v>
      </c>
      <c r="B116" s="111" t="s">
        <v>388</v>
      </c>
      <c r="C116" s="111" t="s">
        <v>215</v>
      </c>
      <c r="D116" s="111" t="s">
        <v>412</v>
      </c>
      <c r="E116" s="112">
        <v>7</v>
      </c>
      <c r="F116" s="113">
        <f>VLOOKUP(E116,'Cost Study'!A:G,7,0)</f>
        <v>3.4892163735959434</v>
      </c>
    </row>
    <row r="117" spans="1:6">
      <c r="A117" s="111" t="s">
        <v>413</v>
      </c>
      <c r="B117" s="111" t="s">
        <v>414</v>
      </c>
      <c r="C117" s="111" t="s">
        <v>215</v>
      </c>
      <c r="D117" s="111" t="s">
        <v>415</v>
      </c>
      <c r="E117" s="112">
        <v>7</v>
      </c>
      <c r="F117" s="113">
        <f>VLOOKUP(E117,'Cost Study'!A:G,7,0)</f>
        <v>3.4892163735959434</v>
      </c>
    </row>
    <row r="118" spans="1:6">
      <c r="A118" s="111" t="s">
        <v>413</v>
      </c>
      <c r="B118" s="111" t="s">
        <v>382</v>
      </c>
      <c r="C118" s="111" t="s">
        <v>215</v>
      </c>
      <c r="D118" s="111" t="s">
        <v>415</v>
      </c>
      <c r="E118" s="112">
        <v>7</v>
      </c>
      <c r="F118" s="113">
        <f>VLOOKUP(E118,'Cost Study'!A:G,7,0)</f>
        <v>3.4892163735959434</v>
      </c>
    </row>
    <row r="119" spans="1:6">
      <c r="A119" s="111" t="s">
        <v>413</v>
      </c>
      <c r="B119" s="111" t="s">
        <v>388</v>
      </c>
      <c r="C119" s="111" t="s">
        <v>215</v>
      </c>
      <c r="D119" s="111" t="s">
        <v>415</v>
      </c>
      <c r="E119" s="112">
        <v>7</v>
      </c>
      <c r="F119" s="113">
        <f>VLOOKUP(E119,'Cost Study'!A:G,7,0)</f>
        <v>3.4892163735959434</v>
      </c>
    </row>
    <row r="120" spans="1:6">
      <c r="A120" s="111" t="s">
        <v>413</v>
      </c>
      <c r="B120" s="111" t="s">
        <v>400</v>
      </c>
      <c r="C120" s="111" t="s">
        <v>215</v>
      </c>
      <c r="D120" s="111" t="s">
        <v>415</v>
      </c>
      <c r="E120" s="112">
        <v>7</v>
      </c>
      <c r="F120" s="113">
        <f>VLOOKUP(E120,'Cost Study'!A:G,7,0)</f>
        <v>3.4892163735959434</v>
      </c>
    </row>
    <row r="121" spans="1:6">
      <c r="A121" s="111" t="s">
        <v>416</v>
      </c>
      <c r="B121" s="111" t="s">
        <v>417</v>
      </c>
      <c r="C121" s="111" t="s">
        <v>215</v>
      </c>
      <c r="D121" s="111" t="s">
        <v>418</v>
      </c>
      <c r="E121" s="112">
        <v>4</v>
      </c>
      <c r="F121" s="113">
        <f>VLOOKUP(E121,'Cost Study'!A:G,7,0)</f>
        <v>2.7951067372194838</v>
      </c>
    </row>
    <row r="122" spans="1:6">
      <c r="A122" s="111" t="s">
        <v>416</v>
      </c>
      <c r="B122" s="111" t="s">
        <v>419</v>
      </c>
      <c r="C122" s="111" t="s">
        <v>215</v>
      </c>
      <c r="D122" s="111" t="s">
        <v>418</v>
      </c>
      <c r="E122" s="112">
        <v>4</v>
      </c>
      <c r="F122" s="113">
        <f>VLOOKUP(E122,'Cost Study'!A:G,7,0)</f>
        <v>2.7951067372194838</v>
      </c>
    </row>
    <row r="123" spans="1:6">
      <c r="A123" s="111" t="s">
        <v>416</v>
      </c>
      <c r="B123" s="111" t="s">
        <v>382</v>
      </c>
      <c r="C123" s="111" t="s">
        <v>215</v>
      </c>
      <c r="D123" s="111" t="s">
        <v>418</v>
      </c>
      <c r="E123" s="112">
        <v>4</v>
      </c>
      <c r="F123" s="113">
        <f>VLOOKUP(E123,'Cost Study'!A:G,7,0)</f>
        <v>2.7951067372194838</v>
      </c>
    </row>
    <row r="124" spans="1:6">
      <c r="A124" s="111" t="s">
        <v>416</v>
      </c>
      <c r="B124" s="111" t="s">
        <v>388</v>
      </c>
      <c r="C124" s="111" t="s">
        <v>215</v>
      </c>
      <c r="D124" s="111" t="s">
        <v>418</v>
      </c>
      <c r="E124" s="112">
        <v>4</v>
      </c>
      <c r="F124" s="113">
        <f>VLOOKUP(E124,'Cost Study'!A:G,7,0)</f>
        <v>2.7951067372194838</v>
      </c>
    </row>
    <row r="125" spans="1:6">
      <c r="A125" s="111" t="s">
        <v>420</v>
      </c>
      <c r="B125" s="111" t="s">
        <v>382</v>
      </c>
      <c r="C125" s="111" t="s">
        <v>215</v>
      </c>
      <c r="D125" s="111" t="s">
        <v>421</v>
      </c>
      <c r="E125" s="112">
        <v>7</v>
      </c>
      <c r="F125" s="113">
        <f>VLOOKUP(E125,'Cost Study'!A:G,7,0)</f>
        <v>3.4892163735959434</v>
      </c>
    </row>
    <row r="126" spans="1:6">
      <c r="A126" s="111" t="s">
        <v>422</v>
      </c>
      <c r="B126" s="111" t="s">
        <v>417</v>
      </c>
      <c r="C126" s="111" t="s">
        <v>215</v>
      </c>
      <c r="D126" s="111" t="s">
        <v>423</v>
      </c>
      <c r="E126" s="112">
        <v>7</v>
      </c>
      <c r="F126" s="113">
        <f>VLOOKUP(E126,'Cost Study'!A:G,7,0)</f>
        <v>3.4892163735959434</v>
      </c>
    </row>
    <row r="127" spans="1:6">
      <c r="A127" s="111" t="s">
        <v>422</v>
      </c>
      <c r="B127" s="111" t="s">
        <v>382</v>
      </c>
      <c r="C127" s="111" t="s">
        <v>215</v>
      </c>
      <c r="D127" s="111" t="s">
        <v>423</v>
      </c>
      <c r="E127" s="112">
        <v>7</v>
      </c>
      <c r="F127" s="113">
        <f>VLOOKUP(E127,'Cost Study'!A:G,7,0)</f>
        <v>3.4892163735959434</v>
      </c>
    </row>
    <row r="128" spans="1:6">
      <c r="A128" s="111" t="s">
        <v>424</v>
      </c>
      <c r="B128" s="111" t="s">
        <v>425</v>
      </c>
      <c r="C128" s="111" t="s">
        <v>215</v>
      </c>
      <c r="D128" s="111" t="s">
        <v>426</v>
      </c>
      <c r="E128" s="112">
        <v>7</v>
      </c>
      <c r="F128" s="113">
        <f>VLOOKUP(E128,'Cost Study'!A:G,7,0)</f>
        <v>3.4892163735959434</v>
      </c>
    </row>
    <row r="129" spans="1:6">
      <c r="A129" s="111" t="s">
        <v>424</v>
      </c>
      <c r="B129" s="111" t="s">
        <v>427</v>
      </c>
      <c r="C129" s="111" t="s">
        <v>215</v>
      </c>
      <c r="D129" s="111" t="s">
        <v>426</v>
      </c>
      <c r="E129" s="112">
        <v>7</v>
      </c>
      <c r="F129" s="113">
        <f>VLOOKUP(E129,'Cost Study'!A:G,7,0)</f>
        <v>3.4892163735959434</v>
      </c>
    </row>
    <row r="130" spans="1:6">
      <c r="A130" s="111" t="s">
        <v>424</v>
      </c>
      <c r="B130" s="111" t="s">
        <v>428</v>
      </c>
      <c r="C130" s="111" t="s">
        <v>215</v>
      </c>
      <c r="D130" s="111" t="s">
        <v>426</v>
      </c>
      <c r="E130" s="112">
        <v>7</v>
      </c>
      <c r="F130" s="113">
        <f>VLOOKUP(E130,'Cost Study'!A:G,7,0)</f>
        <v>3.4892163735959434</v>
      </c>
    </row>
    <row r="131" spans="1:6">
      <c r="A131" s="111" t="s">
        <v>424</v>
      </c>
      <c r="B131" s="111" t="s">
        <v>429</v>
      </c>
      <c r="C131" s="111" t="s">
        <v>215</v>
      </c>
      <c r="D131" s="111" t="s">
        <v>426</v>
      </c>
      <c r="E131" s="112">
        <v>7</v>
      </c>
      <c r="F131" s="113">
        <f>VLOOKUP(E131,'Cost Study'!A:G,7,0)</f>
        <v>3.4892163735959434</v>
      </c>
    </row>
    <row r="132" spans="1:6">
      <c r="A132" s="111" t="s">
        <v>430</v>
      </c>
      <c r="B132" s="111" t="s">
        <v>350</v>
      </c>
      <c r="C132" s="111" t="s">
        <v>215</v>
      </c>
      <c r="D132" s="111" t="s">
        <v>431</v>
      </c>
      <c r="E132" s="112">
        <v>7</v>
      </c>
      <c r="F132" s="113">
        <f>VLOOKUP(E132,'Cost Study'!A:G,7,0)</f>
        <v>3.4892163735959434</v>
      </c>
    </row>
    <row r="133" spans="1:6">
      <c r="A133" s="111" t="s">
        <v>430</v>
      </c>
      <c r="B133" s="111" t="s">
        <v>382</v>
      </c>
      <c r="C133" s="111" t="s">
        <v>215</v>
      </c>
      <c r="D133" s="111" t="s">
        <v>431</v>
      </c>
      <c r="E133" s="112">
        <v>7</v>
      </c>
      <c r="F133" s="113">
        <f>VLOOKUP(E133,'Cost Study'!A:G,7,0)</f>
        <v>3.4892163735959434</v>
      </c>
    </row>
    <row r="134" spans="1:6">
      <c r="A134" s="111" t="s">
        <v>430</v>
      </c>
      <c r="B134" s="111" t="s">
        <v>383</v>
      </c>
      <c r="C134" s="111" t="s">
        <v>215</v>
      </c>
      <c r="D134" s="111" t="s">
        <v>431</v>
      </c>
      <c r="E134" s="112">
        <v>7</v>
      </c>
      <c r="F134" s="113">
        <f>VLOOKUP(E134,'Cost Study'!A:G,7,0)</f>
        <v>3.4892163735959434</v>
      </c>
    </row>
    <row r="135" spans="1:6">
      <c r="A135" s="111" t="s">
        <v>432</v>
      </c>
      <c r="B135" s="111" t="s">
        <v>433</v>
      </c>
      <c r="C135" s="111" t="s">
        <v>215</v>
      </c>
      <c r="D135" s="111" t="s">
        <v>434</v>
      </c>
      <c r="E135" s="112">
        <v>9</v>
      </c>
      <c r="F135" s="113">
        <f>VLOOKUP(E135,'Cost Study'!A:G,7,0)</f>
        <v>3.4333089032158068</v>
      </c>
    </row>
    <row r="136" spans="1:6">
      <c r="A136" s="111" t="s">
        <v>435</v>
      </c>
      <c r="B136" s="111" t="s">
        <v>436</v>
      </c>
      <c r="C136" s="111" t="s">
        <v>215</v>
      </c>
      <c r="D136" s="111" t="s">
        <v>437</v>
      </c>
      <c r="E136" s="112">
        <v>9</v>
      </c>
      <c r="F136" s="113">
        <f>VLOOKUP(E136,'Cost Study'!A:G,7,0)</f>
        <v>3.4333089032158068</v>
      </c>
    </row>
    <row r="137" spans="1:6">
      <c r="A137" s="111" t="s">
        <v>438</v>
      </c>
      <c r="B137" s="111" t="s">
        <v>439</v>
      </c>
      <c r="C137" s="111" t="s">
        <v>215</v>
      </c>
      <c r="D137" s="111" t="s">
        <v>440</v>
      </c>
      <c r="E137" s="112">
        <v>9</v>
      </c>
      <c r="F137" s="113">
        <f>VLOOKUP(E137,'Cost Study'!A:G,7,0)</f>
        <v>3.4333089032158068</v>
      </c>
    </row>
    <row r="138" spans="1:6">
      <c r="A138" s="111" t="s">
        <v>441</v>
      </c>
      <c r="B138" s="111" t="s">
        <v>436</v>
      </c>
      <c r="C138" s="111" t="s">
        <v>215</v>
      </c>
      <c r="D138" s="111" t="s">
        <v>442</v>
      </c>
      <c r="E138" s="112">
        <v>9</v>
      </c>
      <c r="F138" s="113">
        <f>VLOOKUP(E138,'Cost Study'!A:G,7,0)</f>
        <v>3.4333089032158068</v>
      </c>
    </row>
    <row r="139" spans="1:6">
      <c r="A139" s="111" t="s">
        <v>443</v>
      </c>
      <c r="B139" s="111" t="s">
        <v>436</v>
      </c>
      <c r="C139" s="111" t="s">
        <v>215</v>
      </c>
      <c r="D139" s="111" t="s">
        <v>444</v>
      </c>
      <c r="E139" s="112">
        <v>9</v>
      </c>
      <c r="F139" s="113">
        <f>VLOOKUP(E139,'Cost Study'!A:G,7,0)</f>
        <v>3.4333089032158068</v>
      </c>
    </row>
    <row r="140" spans="1:6">
      <c r="A140" s="111" t="s">
        <v>445</v>
      </c>
      <c r="B140" s="111" t="s">
        <v>436</v>
      </c>
      <c r="C140" s="111" t="s">
        <v>215</v>
      </c>
      <c r="D140" s="111" t="s">
        <v>446</v>
      </c>
      <c r="E140" s="112">
        <v>9</v>
      </c>
      <c r="F140" s="113">
        <f>VLOOKUP(E140,'Cost Study'!A:G,7,0)</f>
        <v>3.4333089032158068</v>
      </c>
    </row>
    <row r="141" spans="1:6">
      <c r="A141" s="111" t="s">
        <v>447</v>
      </c>
      <c r="B141" s="111" t="s">
        <v>436</v>
      </c>
      <c r="C141" s="111" t="s">
        <v>215</v>
      </c>
      <c r="D141" s="111" t="s">
        <v>448</v>
      </c>
      <c r="E141" s="112">
        <v>9</v>
      </c>
      <c r="F141" s="113">
        <f>VLOOKUP(E141,'Cost Study'!A:G,7,0)</f>
        <v>3.4333089032158068</v>
      </c>
    </row>
    <row r="142" spans="1:6">
      <c r="A142" s="111" t="s">
        <v>449</v>
      </c>
      <c r="B142" s="111" t="s">
        <v>436</v>
      </c>
      <c r="C142" s="111" t="s">
        <v>215</v>
      </c>
      <c r="D142" s="111" t="s">
        <v>450</v>
      </c>
      <c r="E142" s="112">
        <v>9</v>
      </c>
      <c r="F142" s="113">
        <f>VLOOKUP(E142,'Cost Study'!A:G,7,0)</f>
        <v>3.4333089032158068</v>
      </c>
    </row>
    <row r="143" spans="1:6">
      <c r="A143" s="111" t="s">
        <v>451</v>
      </c>
      <c r="B143" s="111" t="s">
        <v>436</v>
      </c>
      <c r="C143" s="111" t="s">
        <v>215</v>
      </c>
      <c r="D143" s="111" t="s">
        <v>452</v>
      </c>
      <c r="E143" s="112">
        <v>9</v>
      </c>
      <c r="F143" s="113">
        <f>VLOOKUP(E143,'Cost Study'!A:G,7,0)</f>
        <v>3.4333089032158068</v>
      </c>
    </row>
    <row r="144" spans="1:6">
      <c r="A144" s="111" t="s">
        <v>453</v>
      </c>
      <c r="B144" s="111" t="s">
        <v>454</v>
      </c>
      <c r="C144" s="111" t="s">
        <v>215</v>
      </c>
      <c r="D144" s="111" t="s">
        <v>455</v>
      </c>
      <c r="E144" s="112">
        <v>9</v>
      </c>
      <c r="F144" s="113">
        <f>VLOOKUP(E144,'Cost Study'!A:G,7,0)</f>
        <v>3.4333089032158068</v>
      </c>
    </row>
    <row r="145" spans="1:6">
      <c r="A145" s="111" t="s">
        <v>456</v>
      </c>
      <c r="B145" s="111" t="s">
        <v>457</v>
      </c>
      <c r="C145" s="111" t="s">
        <v>215</v>
      </c>
      <c r="D145" s="111" t="s">
        <v>458</v>
      </c>
      <c r="E145" s="112">
        <v>9</v>
      </c>
      <c r="F145" s="113">
        <f>VLOOKUP(E145,'Cost Study'!A:G,7,0)</f>
        <v>3.4333089032158068</v>
      </c>
    </row>
    <row r="146" spans="1:6">
      <c r="A146" s="111" t="s">
        <v>459</v>
      </c>
      <c r="B146" s="111" t="s">
        <v>460</v>
      </c>
      <c r="C146" s="111" t="s">
        <v>215</v>
      </c>
      <c r="D146" s="111" t="s">
        <v>461</v>
      </c>
      <c r="E146" s="112">
        <v>9</v>
      </c>
      <c r="F146" s="113">
        <f>VLOOKUP(E146,'Cost Study'!A:G,7,0)</f>
        <v>3.4333089032158068</v>
      </c>
    </row>
    <row r="147" spans="1:6">
      <c r="A147" s="111" t="s">
        <v>462</v>
      </c>
      <c r="B147" s="111" t="s">
        <v>463</v>
      </c>
      <c r="C147" s="111" t="s">
        <v>215</v>
      </c>
      <c r="D147" s="111" t="s">
        <v>464</v>
      </c>
      <c r="E147" s="112">
        <v>9</v>
      </c>
      <c r="F147" s="113">
        <f>VLOOKUP(E147,'Cost Study'!A:G,7,0)</f>
        <v>3.4333089032158068</v>
      </c>
    </row>
    <row r="148" spans="1:6">
      <c r="A148" s="111" t="s">
        <v>462</v>
      </c>
      <c r="B148" s="111" t="s">
        <v>465</v>
      </c>
      <c r="C148" s="111" t="s">
        <v>215</v>
      </c>
      <c r="D148" s="111" t="s">
        <v>464</v>
      </c>
      <c r="E148" s="112">
        <v>9</v>
      </c>
      <c r="F148" s="113">
        <f>VLOOKUP(E148,'Cost Study'!A:G,7,0)</f>
        <v>3.4333089032158068</v>
      </c>
    </row>
    <row r="149" spans="1:6">
      <c r="A149" s="111" t="s">
        <v>466</v>
      </c>
      <c r="B149" s="111" t="s">
        <v>467</v>
      </c>
      <c r="C149" s="111" t="s">
        <v>215</v>
      </c>
      <c r="D149" s="111" t="s">
        <v>468</v>
      </c>
      <c r="E149" s="112">
        <v>9</v>
      </c>
      <c r="F149" s="113">
        <f>VLOOKUP(E149,'Cost Study'!A:G,7,0)</f>
        <v>3.4333089032158068</v>
      </c>
    </row>
    <row r="150" spans="1:6">
      <c r="A150" s="111" t="s">
        <v>469</v>
      </c>
      <c r="B150" s="111" t="s">
        <v>470</v>
      </c>
      <c r="C150" s="111" t="s">
        <v>215</v>
      </c>
      <c r="D150" s="111" t="s">
        <v>471</v>
      </c>
      <c r="E150" s="112">
        <v>9</v>
      </c>
      <c r="F150" s="113">
        <f>VLOOKUP(E150,'Cost Study'!A:G,7,0)</f>
        <v>3.4333089032158068</v>
      </c>
    </row>
    <row r="151" spans="1:6">
      <c r="A151" s="111" t="s">
        <v>469</v>
      </c>
      <c r="B151" s="111" t="s">
        <v>472</v>
      </c>
      <c r="C151" s="111" t="s">
        <v>215</v>
      </c>
      <c r="D151" s="111" t="s">
        <v>471</v>
      </c>
      <c r="E151" s="112">
        <v>9</v>
      </c>
      <c r="F151" s="113">
        <f>VLOOKUP(E151,'Cost Study'!A:G,7,0)</f>
        <v>3.4333089032158068</v>
      </c>
    </row>
    <row r="152" spans="1:6">
      <c r="A152" s="111" t="s">
        <v>473</v>
      </c>
      <c r="B152" s="111" t="s">
        <v>474</v>
      </c>
      <c r="C152" s="111" t="s">
        <v>215</v>
      </c>
      <c r="D152" s="111" t="s">
        <v>475</v>
      </c>
      <c r="E152" s="112">
        <v>9</v>
      </c>
      <c r="F152" s="113">
        <f>VLOOKUP(E152,'Cost Study'!A:G,7,0)</f>
        <v>3.4333089032158068</v>
      </c>
    </row>
    <row r="153" spans="1:6">
      <c r="A153" s="111" t="s">
        <v>476</v>
      </c>
      <c r="B153" s="111" t="s">
        <v>477</v>
      </c>
      <c r="C153" s="111" t="s">
        <v>222</v>
      </c>
      <c r="D153" s="111" t="s">
        <v>475</v>
      </c>
      <c r="E153" s="112">
        <v>9</v>
      </c>
      <c r="F153" s="113">
        <f>VLOOKUP(E153,'Cost Study'!A:G,7,0)</f>
        <v>3.4333089032158068</v>
      </c>
    </row>
    <row r="154" spans="1:6">
      <c r="A154" s="111" t="s">
        <v>478</v>
      </c>
      <c r="B154" s="111" t="s">
        <v>479</v>
      </c>
      <c r="C154" s="111" t="s">
        <v>222</v>
      </c>
      <c r="D154" s="111" t="s">
        <v>475</v>
      </c>
      <c r="E154" s="112">
        <v>9</v>
      </c>
      <c r="F154" s="113">
        <f>VLOOKUP(E154,'Cost Study'!A:G,7,0)</f>
        <v>3.4333089032158068</v>
      </c>
    </row>
    <row r="155" spans="1:6">
      <c r="A155" s="111" t="s">
        <v>480</v>
      </c>
      <c r="B155" s="111" t="s">
        <v>479</v>
      </c>
      <c r="C155" s="111" t="s">
        <v>222</v>
      </c>
      <c r="D155" s="111" t="s">
        <v>475</v>
      </c>
      <c r="E155" s="112">
        <v>9</v>
      </c>
      <c r="F155" s="113">
        <f>VLOOKUP(E155,'Cost Study'!A:G,7,0)</f>
        <v>3.4333089032158068</v>
      </c>
    </row>
    <row r="156" spans="1:6">
      <c r="A156" s="111" t="s">
        <v>481</v>
      </c>
      <c r="B156" s="111" t="s">
        <v>474</v>
      </c>
      <c r="C156" s="111" t="s">
        <v>215</v>
      </c>
      <c r="D156" s="111" t="s">
        <v>482</v>
      </c>
      <c r="E156" s="112">
        <v>9</v>
      </c>
      <c r="F156" s="113">
        <f>VLOOKUP(E156,'Cost Study'!A:G,7,0)</f>
        <v>3.4333089032158068</v>
      </c>
    </row>
    <row r="157" spans="1:6">
      <c r="A157" s="111" t="s">
        <v>483</v>
      </c>
      <c r="B157" s="111" t="s">
        <v>350</v>
      </c>
      <c r="C157" s="111" t="s">
        <v>215</v>
      </c>
      <c r="D157" s="111" t="s">
        <v>484</v>
      </c>
      <c r="E157" s="112">
        <v>6</v>
      </c>
      <c r="F157" s="113">
        <f>VLOOKUP(E157,'Cost Study'!A:G,7,0)</f>
        <v>2.5338472328563029</v>
      </c>
    </row>
    <row r="158" spans="1:6">
      <c r="A158" s="111" t="s">
        <v>485</v>
      </c>
      <c r="B158" s="111" t="s">
        <v>477</v>
      </c>
      <c r="C158" s="111" t="s">
        <v>222</v>
      </c>
      <c r="D158" s="111" t="s">
        <v>486</v>
      </c>
      <c r="E158" s="112">
        <v>9</v>
      </c>
      <c r="F158" s="113">
        <f>VLOOKUP(E158,'Cost Study'!A:G,7,0)</f>
        <v>3.4333089032158068</v>
      </c>
    </row>
    <row r="159" spans="1:6">
      <c r="A159" s="111" t="s">
        <v>487</v>
      </c>
      <c r="B159" s="111" t="s">
        <v>479</v>
      </c>
      <c r="C159" s="111" t="s">
        <v>222</v>
      </c>
      <c r="D159" s="111" t="s">
        <v>488</v>
      </c>
      <c r="E159" s="112">
        <v>9</v>
      </c>
      <c r="F159" s="113">
        <f>VLOOKUP(E159,'Cost Study'!A:G,7,0)</f>
        <v>3.4333089032158068</v>
      </c>
    </row>
    <row r="160" spans="1:6">
      <c r="A160" s="111" t="s">
        <v>489</v>
      </c>
      <c r="B160" s="111" t="s">
        <v>479</v>
      </c>
      <c r="C160" s="111" t="s">
        <v>222</v>
      </c>
      <c r="D160" s="111" t="s">
        <v>488</v>
      </c>
      <c r="E160" s="112">
        <v>9</v>
      </c>
      <c r="F160" s="113">
        <f>VLOOKUP(E160,'Cost Study'!A:G,7,0)</f>
        <v>3.4333089032158068</v>
      </c>
    </row>
    <row r="161" spans="1:6">
      <c r="A161" s="111" t="s">
        <v>490</v>
      </c>
      <c r="B161" s="111" t="s">
        <v>491</v>
      </c>
      <c r="C161" s="111" t="s">
        <v>215</v>
      </c>
      <c r="D161" s="111" t="s">
        <v>492</v>
      </c>
      <c r="E161" s="112">
        <v>9</v>
      </c>
      <c r="F161" s="113">
        <f>VLOOKUP(E161,'Cost Study'!A:G,7,0)</f>
        <v>3.4333089032158068</v>
      </c>
    </row>
    <row r="162" spans="1:6">
      <c r="A162" s="111" t="s">
        <v>490</v>
      </c>
      <c r="B162" s="111" t="s">
        <v>493</v>
      </c>
      <c r="C162" s="111" t="s">
        <v>215</v>
      </c>
      <c r="D162" s="111" t="s">
        <v>492</v>
      </c>
      <c r="E162" s="112">
        <v>9</v>
      </c>
      <c r="F162" s="113">
        <f>VLOOKUP(E162,'Cost Study'!A:G,7,0)</f>
        <v>3.4333089032158068</v>
      </c>
    </row>
    <row r="163" spans="1:6">
      <c r="A163" s="111" t="s">
        <v>490</v>
      </c>
      <c r="B163" s="111" t="s">
        <v>494</v>
      </c>
      <c r="C163" s="111" t="s">
        <v>215</v>
      </c>
      <c r="D163" s="111" t="s">
        <v>492</v>
      </c>
      <c r="E163" s="112">
        <v>9</v>
      </c>
      <c r="F163" s="113">
        <f>VLOOKUP(E163,'Cost Study'!A:G,7,0)</f>
        <v>3.4333089032158068</v>
      </c>
    </row>
    <row r="164" spans="1:6">
      <c r="A164" s="111" t="s">
        <v>490</v>
      </c>
      <c r="B164" s="111" t="s">
        <v>495</v>
      </c>
      <c r="C164" s="111" t="s">
        <v>215</v>
      </c>
      <c r="D164" s="111" t="s">
        <v>492</v>
      </c>
      <c r="E164" s="112">
        <v>9</v>
      </c>
      <c r="F164" s="113">
        <f>VLOOKUP(E164,'Cost Study'!A:G,7,0)</f>
        <v>3.4333089032158068</v>
      </c>
    </row>
    <row r="165" spans="1:6">
      <c r="A165" s="111" t="s">
        <v>490</v>
      </c>
      <c r="B165" s="111" t="s">
        <v>496</v>
      </c>
      <c r="C165" s="111" t="s">
        <v>215</v>
      </c>
      <c r="D165" s="111" t="s">
        <v>492</v>
      </c>
      <c r="E165" s="112">
        <v>9</v>
      </c>
      <c r="F165" s="113">
        <f>VLOOKUP(E165,'Cost Study'!A:G,7,0)</f>
        <v>3.4333089032158068</v>
      </c>
    </row>
    <row r="166" spans="1:6">
      <c r="A166" s="111" t="s">
        <v>490</v>
      </c>
      <c r="B166" s="111" t="s">
        <v>497</v>
      </c>
      <c r="C166" s="111" t="s">
        <v>215</v>
      </c>
      <c r="D166" s="111" t="s">
        <v>492</v>
      </c>
      <c r="E166" s="112">
        <v>9</v>
      </c>
      <c r="F166" s="113">
        <f>VLOOKUP(E166,'Cost Study'!A:G,7,0)</f>
        <v>3.4333089032158068</v>
      </c>
    </row>
    <row r="167" spans="1:6">
      <c r="A167" s="111" t="s">
        <v>498</v>
      </c>
      <c r="B167" s="111" t="s">
        <v>474</v>
      </c>
      <c r="C167" s="111" t="s">
        <v>215</v>
      </c>
      <c r="D167" s="111" t="s">
        <v>499</v>
      </c>
      <c r="E167" s="112">
        <v>9</v>
      </c>
      <c r="F167" s="113">
        <f>VLOOKUP(E167,'Cost Study'!A:G,7,0)</f>
        <v>3.4333089032158068</v>
      </c>
    </row>
    <row r="168" spans="1:6">
      <c r="A168" s="111" t="s">
        <v>500</v>
      </c>
      <c r="B168" s="111" t="s">
        <v>501</v>
      </c>
      <c r="C168" s="111" t="s">
        <v>215</v>
      </c>
      <c r="D168" s="111" t="s">
        <v>502</v>
      </c>
      <c r="E168" s="112">
        <v>9</v>
      </c>
      <c r="F168" s="113">
        <f>VLOOKUP(E168,'Cost Study'!A:G,7,0)</f>
        <v>3.4333089032158068</v>
      </c>
    </row>
    <row r="169" spans="1:6">
      <c r="A169" s="111" t="s">
        <v>503</v>
      </c>
      <c r="B169" s="111" t="s">
        <v>474</v>
      </c>
      <c r="C169" s="111" t="s">
        <v>215</v>
      </c>
      <c r="D169" s="111" t="s">
        <v>504</v>
      </c>
      <c r="E169" s="112">
        <v>9</v>
      </c>
      <c r="F169" s="113">
        <f>VLOOKUP(E169,'Cost Study'!A:G,7,0)</f>
        <v>3.4333089032158068</v>
      </c>
    </row>
    <row r="170" spans="1:6">
      <c r="A170" s="111" t="s">
        <v>505</v>
      </c>
      <c r="B170" s="111" t="s">
        <v>474</v>
      </c>
      <c r="C170" s="111" t="s">
        <v>215</v>
      </c>
      <c r="D170" s="111" t="s">
        <v>506</v>
      </c>
      <c r="E170" s="112">
        <v>9</v>
      </c>
      <c r="F170" s="113">
        <f>VLOOKUP(E170,'Cost Study'!A:G,7,0)</f>
        <v>3.4333089032158068</v>
      </c>
    </row>
    <row r="171" spans="1:6">
      <c r="A171" s="111" t="s">
        <v>507</v>
      </c>
      <c r="B171" s="111" t="s">
        <v>390</v>
      </c>
      <c r="C171" s="111" t="s">
        <v>222</v>
      </c>
      <c r="D171" s="111" t="s">
        <v>508</v>
      </c>
      <c r="E171" s="112">
        <v>10</v>
      </c>
      <c r="F171" s="113">
        <f>VLOOKUP(E171,'Cost Study'!A:G,7,0)</f>
        <v>5.2157956574584414</v>
      </c>
    </row>
    <row r="172" spans="1:6">
      <c r="A172" s="111" t="s">
        <v>509</v>
      </c>
      <c r="B172" s="111" t="s">
        <v>390</v>
      </c>
      <c r="C172" s="111" t="s">
        <v>222</v>
      </c>
      <c r="D172" s="111" t="s">
        <v>508</v>
      </c>
      <c r="E172" s="112">
        <v>10</v>
      </c>
      <c r="F172" s="113">
        <f>VLOOKUP(E172,'Cost Study'!A:G,7,0)</f>
        <v>5.2157956574584414</v>
      </c>
    </row>
    <row r="173" spans="1:6">
      <c r="A173" s="111" t="s">
        <v>510</v>
      </c>
      <c r="B173" s="111" t="s">
        <v>390</v>
      </c>
      <c r="C173" s="111" t="s">
        <v>222</v>
      </c>
      <c r="D173" s="111" t="s">
        <v>511</v>
      </c>
      <c r="E173" s="112">
        <v>10</v>
      </c>
      <c r="F173" s="113">
        <f>VLOOKUP(E173,'Cost Study'!A:G,7,0)</f>
        <v>5.2157956574584414</v>
      </c>
    </row>
    <row r="174" spans="1:6">
      <c r="A174" s="111" t="s">
        <v>512</v>
      </c>
      <c r="B174" s="111" t="s">
        <v>390</v>
      </c>
      <c r="C174" s="111" t="s">
        <v>222</v>
      </c>
      <c r="D174" s="111" t="s">
        <v>511</v>
      </c>
      <c r="E174" s="112">
        <v>10</v>
      </c>
      <c r="F174" s="113">
        <f>VLOOKUP(E174,'Cost Study'!A:G,7,0)</f>
        <v>5.2157956574584414</v>
      </c>
    </row>
    <row r="175" spans="1:6">
      <c r="A175" s="111" t="s">
        <v>513</v>
      </c>
      <c r="B175" s="111" t="s">
        <v>514</v>
      </c>
      <c r="C175" s="111" t="s">
        <v>215</v>
      </c>
      <c r="D175" s="111" t="s">
        <v>515</v>
      </c>
      <c r="E175" s="112">
        <v>10</v>
      </c>
      <c r="F175" s="113">
        <f>VLOOKUP(E175,'Cost Study'!A:G,7,0)</f>
        <v>5.2157956574584414</v>
      </c>
    </row>
    <row r="176" spans="1:6">
      <c r="A176" s="111" t="s">
        <v>516</v>
      </c>
      <c r="B176" s="111" t="s">
        <v>390</v>
      </c>
      <c r="C176" s="111" t="s">
        <v>222</v>
      </c>
      <c r="D176" s="111" t="s">
        <v>517</v>
      </c>
      <c r="E176" s="112">
        <v>10</v>
      </c>
      <c r="F176" s="113">
        <f>VLOOKUP(E176,'Cost Study'!A:G,7,0)</f>
        <v>5.2157956574584414</v>
      </c>
    </row>
    <row r="177" spans="1:6">
      <c r="A177" s="111" t="s">
        <v>518</v>
      </c>
      <c r="B177" s="111" t="s">
        <v>390</v>
      </c>
      <c r="C177" s="111" t="s">
        <v>222</v>
      </c>
      <c r="D177" s="111" t="s">
        <v>517</v>
      </c>
      <c r="E177" s="112">
        <v>10</v>
      </c>
      <c r="F177" s="113">
        <f>VLOOKUP(E177,'Cost Study'!A:G,7,0)</f>
        <v>5.2157956574584414</v>
      </c>
    </row>
    <row r="178" spans="1:6">
      <c r="A178" s="111" t="s">
        <v>519</v>
      </c>
      <c r="B178" s="111" t="s">
        <v>390</v>
      </c>
      <c r="C178" s="111" t="s">
        <v>222</v>
      </c>
      <c r="D178" s="111" t="s">
        <v>517</v>
      </c>
      <c r="E178" s="112">
        <v>10</v>
      </c>
      <c r="F178" s="113">
        <f>VLOOKUP(E178,'Cost Study'!A:G,7,0)</f>
        <v>5.2157956574584414</v>
      </c>
    </row>
    <row r="179" spans="1:6">
      <c r="A179" s="111" t="s">
        <v>520</v>
      </c>
      <c r="B179" s="111" t="s">
        <v>390</v>
      </c>
      <c r="C179" s="111" t="s">
        <v>222</v>
      </c>
      <c r="D179" s="111" t="s">
        <v>517</v>
      </c>
      <c r="E179" s="112">
        <v>10</v>
      </c>
      <c r="F179" s="113">
        <f>VLOOKUP(E179,'Cost Study'!A:G,7,0)</f>
        <v>5.2157956574584414</v>
      </c>
    </row>
    <row r="180" spans="1:6">
      <c r="A180" s="111" t="s">
        <v>521</v>
      </c>
      <c r="B180" s="111" t="s">
        <v>390</v>
      </c>
      <c r="C180" s="111" t="s">
        <v>222</v>
      </c>
      <c r="D180" s="111" t="s">
        <v>517</v>
      </c>
      <c r="E180" s="112">
        <v>10</v>
      </c>
      <c r="F180" s="113">
        <f>VLOOKUP(E180,'Cost Study'!A:G,7,0)</f>
        <v>5.2157956574584414</v>
      </c>
    </row>
    <row r="181" spans="1:6">
      <c r="A181" s="111" t="s">
        <v>522</v>
      </c>
      <c r="B181" s="111" t="s">
        <v>390</v>
      </c>
      <c r="C181" s="111" t="s">
        <v>222</v>
      </c>
      <c r="D181" s="111" t="s">
        <v>523</v>
      </c>
      <c r="E181" s="112">
        <v>10</v>
      </c>
      <c r="F181" s="113">
        <f>VLOOKUP(E181,'Cost Study'!A:G,7,0)</f>
        <v>5.2157956574584414</v>
      </c>
    </row>
    <row r="182" spans="1:6">
      <c r="A182" s="111" t="s">
        <v>524</v>
      </c>
      <c r="B182" s="111" t="s">
        <v>390</v>
      </c>
      <c r="C182" s="111" t="s">
        <v>222</v>
      </c>
      <c r="D182" s="111" t="s">
        <v>523</v>
      </c>
      <c r="E182" s="112">
        <v>10</v>
      </c>
      <c r="F182" s="113">
        <f>VLOOKUP(E182,'Cost Study'!A:G,7,0)</f>
        <v>5.2157956574584414</v>
      </c>
    </row>
    <row r="183" spans="1:6">
      <c r="A183" s="111" t="s">
        <v>525</v>
      </c>
      <c r="B183" s="111" t="s">
        <v>390</v>
      </c>
      <c r="C183" s="111" t="s">
        <v>222</v>
      </c>
      <c r="D183" s="111" t="s">
        <v>523</v>
      </c>
      <c r="E183" s="112">
        <v>10</v>
      </c>
      <c r="F183" s="113">
        <f>VLOOKUP(E183,'Cost Study'!A:G,7,0)</f>
        <v>5.2157956574584414</v>
      </c>
    </row>
    <row r="184" spans="1:6">
      <c r="A184" s="111" t="s">
        <v>526</v>
      </c>
      <c r="B184" s="111" t="s">
        <v>390</v>
      </c>
      <c r="C184" s="111" t="s">
        <v>222</v>
      </c>
      <c r="D184" s="111" t="s">
        <v>523</v>
      </c>
      <c r="E184" s="112">
        <v>10</v>
      </c>
      <c r="F184" s="113">
        <f>VLOOKUP(E184,'Cost Study'!A:G,7,0)</f>
        <v>5.2157956574584414</v>
      </c>
    </row>
    <row r="185" spans="1:6">
      <c r="A185" s="111" t="s">
        <v>527</v>
      </c>
      <c r="B185" s="111" t="s">
        <v>528</v>
      </c>
      <c r="C185" s="111" t="s">
        <v>215</v>
      </c>
      <c r="D185" s="111" t="s">
        <v>529</v>
      </c>
      <c r="E185" s="112">
        <v>10</v>
      </c>
      <c r="F185" s="113">
        <f>VLOOKUP(E185,'Cost Study'!A:G,7,0)</f>
        <v>5.2157956574584414</v>
      </c>
    </row>
    <row r="186" spans="1:6">
      <c r="A186" s="111" t="s">
        <v>530</v>
      </c>
      <c r="B186" s="111" t="s">
        <v>531</v>
      </c>
      <c r="C186" s="111" t="s">
        <v>215</v>
      </c>
      <c r="D186" s="111" t="s">
        <v>532</v>
      </c>
      <c r="E186" s="112">
        <v>10</v>
      </c>
      <c r="F186" s="113">
        <f>VLOOKUP(E186,'Cost Study'!A:G,7,0)</f>
        <v>5.2157956574584414</v>
      </c>
    </row>
    <row r="187" spans="1:6">
      <c r="A187" s="111" t="s">
        <v>533</v>
      </c>
      <c r="B187" s="111" t="s">
        <v>534</v>
      </c>
      <c r="C187" s="111" t="s">
        <v>215</v>
      </c>
      <c r="D187" s="111" t="s">
        <v>535</v>
      </c>
      <c r="E187" s="112">
        <v>10</v>
      </c>
      <c r="F187" s="113">
        <f>VLOOKUP(E187,'Cost Study'!A:G,7,0)</f>
        <v>5.2157956574584414</v>
      </c>
    </row>
    <row r="188" spans="1:6">
      <c r="A188" s="111" t="s">
        <v>536</v>
      </c>
      <c r="B188" s="111" t="s">
        <v>537</v>
      </c>
      <c r="C188" s="111" t="s">
        <v>215</v>
      </c>
      <c r="D188" s="111" t="s">
        <v>538</v>
      </c>
      <c r="E188" s="112">
        <v>11</v>
      </c>
      <c r="F188" s="113">
        <f>VLOOKUP(E188,'Cost Study'!A:G,7,0)</f>
        <v>3.9463640330011058</v>
      </c>
    </row>
    <row r="189" spans="1:6">
      <c r="A189" s="111" t="s">
        <v>539</v>
      </c>
      <c r="B189" s="111" t="s">
        <v>540</v>
      </c>
      <c r="C189" s="111" t="s">
        <v>215</v>
      </c>
      <c r="D189" s="111" t="s">
        <v>541</v>
      </c>
      <c r="E189" s="112">
        <v>11</v>
      </c>
      <c r="F189" s="113">
        <f>VLOOKUP(E189,'Cost Study'!A:G,7,0)</f>
        <v>3.9463640330011058</v>
      </c>
    </row>
    <row r="190" spans="1:6">
      <c r="A190" s="111" t="s">
        <v>542</v>
      </c>
      <c r="B190" s="111" t="s">
        <v>303</v>
      </c>
      <c r="C190" s="111" t="s">
        <v>222</v>
      </c>
      <c r="D190" s="111" t="s">
        <v>541</v>
      </c>
      <c r="E190" s="112">
        <v>11</v>
      </c>
      <c r="F190" s="113">
        <f>VLOOKUP(E190,'Cost Study'!A:G,7,0)</f>
        <v>3.9463640330011058</v>
      </c>
    </row>
    <row r="191" spans="1:6">
      <c r="A191" s="111" t="s">
        <v>543</v>
      </c>
      <c r="B191" s="111" t="s">
        <v>544</v>
      </c>
      <c r="C191" s="111" t="s">
        <v>215</v>
      </c>
      <c r="D191" s="111" t="s">
        <v>545</v>
      </c>
      <c r="E191" s="112">
        <v>11</v>
      </c>
      <c r="F191" s="113">
        <f>VLOOKUP(E191,'Cost Study'!A:G,7,0)</f>
        <v>3.9463640330011058</v>
      </c>
    </row>
    <row r="192" spans="1:6">
      <c r="A192" s="111" t="s">
        <v>546</v>
      </c>
      <c r="B192" s="111" t="s">
        <v>547</v>
      </c>
      <c r="C192" s="111" t="s">
        <v>222</v>
      </c>
      <c r="D192" s="111" t="s">
        <v>545</v>
      </c>
      <c r="E192" s="112">
        <v>11</v>
      </c>
      <c r="F192" s="113">
        <f>VLOOKUP(E192,'Cost Study'!A:G,7,0)</f>
        <v>3.9463640330011058</v>
      </c>
    </row>
    <row r="193" spans="1:6">
      <c r="A193" s="111" t="s">
        <v>548</v>
      </c>
      <c r="B193" s="111" t="s">
        <v>547</v>
      </c>
      <c r="C193" s="111" t="s">
        <v>222</v>
      </c>
      <c r="D193" s="111" t="s">
        <v>545</v>
      </c>
      <c r="E193" s="112">
        <v>11</v>
      </c>
      <c r="F193" s="113">
        <f>VLOOKUP(E193,'Cost Study'!A:G,7,0)</f>
        <v>3.9463640330011058</v>
      </c>
    </row>
    <row r="194" spans="1:6">
      <c r="A194" s="111" t="s">
        <v>549</v>
      </c>
      <c r="B194" s="111" t="s">
        <v>547</v>
      </c>
      <c r="C194" s="111" t="s">
        <v>222</v>
      </c>
      <c r="D194" s="111" t="s">
        <v>545</v>
      </c>
      <c r="E194" s="112">
        <v>11</v>
      </c>
      <c r="F194" s="113">
        <f>VLOOKUP(E194,'Cost Study'!A:G,7,0)</f>
        <v>3.9463640330011058</v>
      </c>
    </row>
    <row r="195" spans="1:6">
      <c r="A195" s="111" t="s">
        <v>550</v>
      </c>
      <c r="B195" s="111" t="s">
        <v>547</v>
      </c>
      <c r="C195" s="111" t="s">
        <v>222</v>
      </c>
      <c r="D195" s="111" t="s">
        <v>545</v>
      </c>
      <c r="E195" s="112">
        <v>11</v>
      </c>
      <c r="F195" s="113">
        <f>VLOOKUP(E195,'Cost Study'!A:G,7,0)</f>
        <v>3.9463640330011058</v>
      </c>
    </row>
    <row r="196" spans="1:6">
      <c r="A196" s="111" t="s">
        <v>551</v>
      </c>
      <c r="B196" s="111" t="s">
        <v>552</v>
      </c>
      <c r="C196" s="111" t="s">
        <v>215</v>
      </c>
      <c r="D196" s="111" t="s">
        <v>553</v>
      </c>
      <c r="E196" s="112">
        <v>11</v>
      </c>
      <c r="F196" s="113">
        <f>VLOOKUP(E196,'Cost Study'!A:G,7,0)</f>
        <v>3.9463640330011058</v>
      </c>
    </row>
    <row r="197" spans="1:6">
      <c r="A197" s="111" t="s">
        <v>551</v>
      </c>
      <c r="B197" s="111" t="s">
        <v>554</v>
      </c>
      <c r="C197" s="111" t="s">
        <v>215</v>
      </c>
      <c r="D197" s="111" t="s">
        <v>553</v>
      </c>
      <c r="E197" s="112">
        <v>11</v>
      </c>
      <c r="F197" s="113">
        <f>VLOOKUP(E197,'Cost Study'!A:G,7,0)</f>
        <v>3.9463640330011058</v>
      </c>
    </row>
    <row r="198" spans="1:6">
      <c r="A198" s="111" t="s">
        <v>555</v>
      </c>
      <c r="B198" s="111" t="s">
        <v>544</v>
      </c>
      <c r="C198" s="111" t="s">
        <v>215</v>
      </c>
      <c r="D198" s="111" t="s">
        <v>556</v>
      </c>
      <c r="E198" s="112">
        <v>11</v>
      </c>
      <c r="F198" s="113">
        <f>VLOOKUP(E198,'Cost Study'!A:G,7,0)</f>
        <v>3.9463640330011058</v>
      </c>
    </row>
    <row r="199" spans="1:6">
      <c r="A199" s="111" t="s">
        <v>557</v>
      </c>
      <c r="B199" s="111" t="s">
        <v>558</v>
      </c>
      <c r="C199" s="111" t="s">
        <v>215</v>
      </c>
      <c r="D199" s="111" t="s">
        <v>559</v>
      </c>
      <c r="E199" s="112">
        <v>11</v>
      </c>
      <c r="F199" s="113">
        <f>VLOOKUP(E199,'Cost Study'!A:G,7,0)</f>
        <v>3.9463640330011058</v>
      </c>
    </row>
    <row r="200" spans="1:6">
      <c r="A200" s="111" t="s">
        <v>560</v>
      </c>
      <c r="B200" s="111" t="s">
        <v>561</v>
      </c>
      <c r="C200" s="111" t="s">
        <v>215</v>
      </c>
      <c r="D200" s="111" t="s">
        <v>562</v>
      </c>
      <c r="E200" s="112">
        <v>11</v>
      </c>
      <c r="F200" s="113">
        <f>VLOOKUP(E200,'Cost Study'!A:G,7,0)</f>
        <v>3.9463640330011058</v>
      </c>
    </row>
    <row r="201" spans="1:6">
      <c r="A201" s="111" t="s">
        <v>560</v>
      </c>
      <c r="B201" s="111" t="s">
        <v>563</v>
      </c>
      <c r="C201" s="111" t="s">
        <v>215</v>
      </c>
      <c r="D201" s="111" t="s">
        <v>562</v>
      </c>
      <c r="E201" s="112">
        <v>11</v>
      </c>
      <c r="F201" s="113">
        <f>VLOOKUP(E201,'Cost Study'!A:G,7,0)</f>
        <v>3.9463640330011058</v>
      </c>
    </row>
    <row r="202" spans="1:6">
      <c r="A202" s="111" t="s">
        <v>564</v>
      </c>
      <c r="B202" s="111" t="s">
        <v>565</v>
      </c>
      <c r="C202" s="111" t="s">
        <v>215</v>
      </c>
      <c r="D202" s="111" t="s">
        <v>566</v>
      </c>
      <c r="E202" s="112">
        <v>11</v>
      </c>
      <c r="F202" s="113">
        <f>VLOOKUP(E202,'Cost Study'!A:G,7,0)</f>
        <v>3.9463640330011058</v>
      </c>
    </row>
    <row r="203" spans="1:6">
      <c r="A203" s="111" t="s">
        <v>564</v>
      </c>
      <c r="B203" s="111" t="s">
        <v>567</v>
      </c>
      <c r="C203" s="111" t="s">
        <v>215</v>
      </c>
      <c r="D203" s="111" t="s">
        <v>566</v>
      </c>
      <c r="E203" s="112">
        <v>11</v>
      </c>
      <c r="F203" s="113">
        <f>VLOOKUP(E203,'Cost Study'!A:G,7,0)</f>
        <v>3.9463640330011058</v>
      </c>
    </row>
    <row r="204" spans="1:6">
      <c r="A204" s="111" t="s">
        <v>564</v>
      </c>
      <c r="B204" s="111" t="s">
        <v>568</v>
      </c>
      <c r="C204" s="111" t="s">
        <v>215</v>
      </c>
      <c r="D204" s="111" t="s">
        <v>566</v>
      </c>
      <c r="E204" s="112">
        <v>11</v>
      </c>
      <c r="F204" s="113">
        <f>VLOOKUP(E204,'Cost Study'!A:G,7,0)</f>
        <v>3.9463640330011058</v>
      </c>
    </row>
    <row r="205" spans="1:6">
      <c r="A205" s="111" t="s">
        <v>569</v>
      </c>
      <c r="B205" s="111" t="s">
        <v>570</v>
      </c>
      <c r="C205" s="111" t="s">
        <v>215</v>
      </c>
      <c r="D205" s="111" t="s">
        <v>571</v>
      </c>
      <c r="E205" s="112">
        <v>11</v>
      </c>
      <c r="F205" s="113">
        <f>VLOOKUP(E205,'Cost Study'!A:G,7,0)</f>
        <v>3.9463640330011058</v>
      </c>
    </row>
    <row r="206" spans="1:6">
      <c r="A206" s="111" t="s">
        <v>572</v>
      </c>
      <c r="B206" s="111" t="s">
        <v>573</v>
      </c>
      <c r="C206" s="111" t="s">
        <v>215</v>
      </c>
      <c r="D206" s="111" t="s">
        <v>574</v>
      </c>
      <c r="E206" s="112">
        <v>11</v>
      </c>
      <c r="F206" s="113">
        <f>VLOOKUP(E206,'Cost Study'!A:G,7,0)</f>
        <v>3.9463640330011058</v>
      </c>
    </row>
    <row r="207" spans="1:6">
      <c r="A207" s="111" t="s">
        <v>575</v>
      </c>
      <c r="B207" s="111" t="s">
        <v>576</v>
      </c>
      <c r="C207" s="111" t="s">
        <v>215</v>
      </c>
      <c r="D207" s="111" t="s">
        <v>577</v>
      </c>
      <c r="E207" s="112">
        <v>11</v>
      </c>
      <c r="F207" s="113">
        <f>VLOOKUP(E207,'Cost Study'!A:G,7,0)</f>
        <v>3.9463640330011058</v>
      </c>
    </row>
    <row r="208" spans="1:6">
      <c r="A208" s="111" t="s">
        <v>578</v>
      </c>
      <c r="B208" s="111" t="s">
        <v>576</v>
      </c>
      <c r="C208" s="111" t="s">
        <v>215</v>
      </c>
      <c r="D208" s="111" t="s">
        <v>579</v>
      </c>
      <c r="E208" s="112">
        <v>11</v>
      </c>
      <c r="F208" s="113">
        <f>VLOOKUP(E208,'Cost Study'!A:G,7,0)</f>
        <v>3.9463640330011058</v>
      </c>
    </row>
    <row r="209" spans="1:6">
      <c r="A209" s="111" t="s">
        <v>580</v>
      </c>
      <c r="B209" s="111" t="s">
        <v>581</v>
      </c>
      <c r="C209" s="111" t="s">
        <v>215</v>
      </c>
      <c r="D209" s="111" t="s">
        <v>582</v>
      </c>
      <c r="E209" s="112">
        <v>11</v>
      </c>
      <c r="F209" s="113">
        <f>VLOOKUP(E209,'Cost Study'!A:G,7,0)</f>
        <v>3.9463640330011058</v>
      </c>
    </row>
    <row r="210" spans="1:6">
      <c r="A210" s="111" t="s">
        <v>583</v>
      </c>
      <c r="B210" s="111" t="s">
        <v>584</v>
      </c>
      <c r="C210" s="111" t="s">
        <v>215</v>
      </c>
      <c r="D210" s="111" t="s">
        <v>585</v>
      </c>
      <c r="E210" s="112">
        <v>11</v>
      </c>
      <c r="F210" s="113">
        <f>VLOOKUP(E210,'Cost Study'!A:G,7,0)</f>
        <v>3.9463640330011058</v>
      </c>
    </row>
    <row r="211" spans="1:6">
      <c r="A211" s="111" t="s">
        <v>586</v>
      </c>
      <c r="B211" s="111" t="s">
        <v>547</v>
      </c>
      <c r="C211" s="111" t="s">
        <v>222</v>
      </c>
      <c r="D211" s="111" t="s">
        <v>587</v>
      </c>
      <c r="E211" s="112">
        <v>11</v>
      </c>
      <c r="F211" s="113">
        <f>VLOOKUP(E211,'Cost Study'!A:G,7,0)</f>
        <v>3.9463640330011058</v>
      </c>
    </row>
    <row r="212" spans="1:6">
      <c r="A212" s="111" t="s">
        <v>588</v>
      </c>
      <c r="B212" s="111" t="s">
        <v>589</v>
      </c>
      <c r="C212" s="111" t="s">
        <v>215</v>
      </c>
      <c r="D212" s="111" t="s">
        <v>590</v>
      </c>
      <c r="E212" s="112">
        <v>11</v>
      </c>
      <c r="F212" s="113">
        <f>VLOOKUP(E212,'Cost Study'!A:G,7,0)</f>
        <v>3.9463640330011058</v>
      </c>
    </row>
    <row r="213" spans="1:6">
      <c r="A213" s="111" t="s">
        <v>588</v>
      </c>
      <c r="B213" s="111" t="s">
        <v>591</v>
      </c>
      <c r="C213" s="111" t="s">
        <v>215</v>
      </c>
      <c r="D213" s="111" t="s">
        <v>590</v>
      </c>
      <c r="E213" s="112">
        <v>11</v>
      </c>
      <c r="F213" s="113">
        <f>VLOOKUP(E213,'Cost Study'!A:G,7,0)</f>
        <v>3.9463640330011058</v>
      </c>
    </row>
    <row r="214" spans="1:6">
      <c r="A214" s="111" t="s">
        <v>592</v>
      </c>
      <c r="B214" s="111" t="s">
        <v>593</v>
      </c>
      <c r="C214" s="111" t="s">
        <v>215</v>
      </c>
      <c r="D214" s="111" t="s">
        <v>594</v>
      </c>
      <c r="E214" s="112">
        <v>11</v>
      </c>
      <c r="F214" s="113">
        <f>VLOOKUP(E214,'Cost Study'!A:G,7,0)</f>
        <v>3.9463640330011058</v>
      </c>
    </row>
    <row r="215" spans="1:6">
      <c r="A215" s="111" t="s">
        <v>592</v>
      </c>
      <c r="B215" s="111" t="s">
        <v>595</v>
      </c>
      <c r="C215" s="111" t="s">
        <v>215</v>
      </c>
      <c r="D215" s="111" t="s">
        <v>594</v>
      </c>
      <c r="E215" s="112">
        <v>11</v>
      </c>
      <c r="F215" s="113">
        <f>VLOOKUP(E215,'Cost Study'!A:G,7,0)</f>
        <v>3.9463640330011058</v>
      </c>
    </row>
    <row r="216" spans="1:6">
      <c r="A216" s="111" t="s">
        <v>596</v>
      </c>
      <c r="B216" s="111" t="s">
        <v>597</v>
      </c>
      <c r="C216" s="111" t="s">
        <v>215</v>
      </c>
      <c r="D216" s="111" t="s">
        <v>598</v>
      </c>
      <c r="E216" s="112">
        <v>11</v>
      </c>
      <c r="F216" s="113">
        <f>VLOOKUP(E216,'Cost Study'!A:G,7,0)</f>
        <v>3.9463640330011058</v>
      </c>
    </row>
    <row r="217" spans="1:6">
      <c r="A217" s="111" t="s">
        <v>599</v>
      </c>
      <c r="B217" s="111" t="s">
        <v>600</v>
      </c>
      <c r="C217" s="111" t="s">
        <v>215</v>
      </c>
      <c r="D217" s="111" t="s">
        <v>601</v>
      </c>
      <c r="E217" s="112">
        <v>11</v>
      </c>
      <c r="F217" s="113">
        <f>VLOOKUP(E217,'Cost Study'!A:G,7,0)</f>
        <v>3.9463640330011058</v>
      </c>
    </row>
    <row r="218" spans="1:6">
      <c r="A218" s="111" t="s">
        <v>602</v>
      </c>
      <c r="B218" s="111" t="s">
        <v>547</v>
      </c>
      <c r="C218" s="111" t="s">
        <v>222</v>
      </c>
      <c r="D218" s="111" t="s">
        <v>603</v>
      </c>
      <c r="E218" s="112">
        <v>11</v>
      </c>
      <c r="F218" s="113">
        <f>VLOOKUP(E218,'Cost Study'!A:G,7,0)</f>
        <v>3.9463640330011058</v>
      </c>
    </row>
    <row r="219" spans="1:6">
      <c r="A219" s="111" t="s">
        <v>604</v>
      </c>
      <c r="B219" s="111" t="s">
        <v>547</v>
      </c>
      <c r="C219" s="111" t="s">
        <v>222</v>
      </c>
      <c r="D219" s="111" t="s">
        <v>603</v>
      </c>
      <c r="E219" s="112">
        <v>11</v>
      </c>
      <c r="F219" s="113">
        <f>VLOOKUP(E219,'Cost Study'!A:G,7,0)</f>
        <v>3.9463640330011058</v>
      </c>
    </row>
    <row r="220" spans="1:6">
      <c r="A220" s="111" t="s">
        <v>605</v>
      </c>
      <c r="B220" s="111" t="s">
        <v>606</v>
      </c>
      <c r="C220" s="111" t="s">
        <v>215</v>
      </c>
      <c r="D220" s="111" t="s">
        <v>607</v>
      </c>
      <c r="E220" s="112">
        <v>11</v>
      </c>
      <c r="F220" s="113">
        <f>VLOOKUP(E220,'Cost Study'!A:G,7,0)</f>
        <v>3.9463640330011058</v>
      </c>
    </row>
    <row r="221" spans="1:6">
      <c r="A221" s="111" t="s">
        <v>608</v>
      </c>
      <c r="B221" s="111" t="s">
        <v>609</v>
      </c>
      <c r="C221" s="111" t="s">
        <v>215</v>
      </c>
      <c r="D221" s="111" t="s">
        <v>610</v>
      </c>
      <c r="E221" s="112">
        <v>11</v>
      </c>
      <c r="F221" s="113">
        <f>VLOOKUP(E221,'Cost Study'!A:G,7,0)</f>
        <v>3.9463640330011058</v>
      </c>
    </row>
    <row r="222" spans="1:6">
      <c r="A222" s="111" t="s">
        <v>611</v>
      </c>
      <c r="B222" s="111" t="s">
        <v>612</v>
      </c>
      <c r="C222" s="111" t="s">
        <v>215</v>
      </c>
      <c r="D222" s="111" t="s">
        <v>613</v>
      </c>
      <c r="E222" s="112">
        <v>11</v>
      </c>
      <c r="F222" s="113">
        <f>VLOOKUP(E222,'Cost Study'!A:G,7,0)</f>
        <v>3.9463640330011058</v>
      </c>
    </row>
    <row r="223" spans="1:6">
      <c r="A223" s="111" t="s">
        <v>614</v>
      </c>
      <c r="B223" s="111" t="s">
        <v>615</v>
      </c>
      <c r="C223" s="111" t="s">
        <v>215</v>
      </c>
      <c r="D223" s="111" t="s">
        <v>616</v>
      </c>
      <c r="E223" s="112">
        <v>11</v>
      </c>
      <c r="F223" s="113">
        <f>VLOOKUP(E223,'Cost Study'!A:G,7,0)</f>
        <v>3.9463640330011058</v>
      </c>
    </row>
    <row r="224" spans="1:6">
      <c r="A224" s="111" t="s">
        <v>617</v>
      </c>
      <c r="B224" s="111" t="s">
        <v>390</v>
      </c>
      <c r="C224" s="111" t="s">
        <v>222</v>
      </c>
      <c r="D224" s="111" t="s">
        <v>616</v>
      </c>
      <c r="E224" s="112">
        <v>11</v>
      </c>
      <c r="F224" s="113">
        <f>VLOOKUP(E224,'Cost Study'!A:G,7,0)</f>
        <v>3.9463640330011058</v>
      </c>
    </row>
    <row r="225" spans="1:6">
      <c r="A225" s="111" t="s">
        <v>618</v>
      </c>
      <c r="B225" s="111" t="s">
        <v>619</v>
      </c>
      <c r="C225" s="111" t="s">
        <v>215</v>
      </c>
      <c r="D225" s="111" t="s">
        <v>620</v>
      </c>
      <c r="E225" s="112">
        <v>11</v>
      </c>
      <c r="F225" s="113">
        <f>VLOOKUP(E225,'Cost Study'!A:G,7,0)</f>
        <v>3.9463640330011058</v>
      </c>
    </row>
    <row r="226" spans="1:6">
      <c r="A226" s="111" t="s">
        <v>621</v>
      </c>
      <c r="B226" s="111" t="s">
        <v>622</v>
      </c>
      <c r="C226" s="111" t="s">
        <v>215</v>
      </c>
      <c r="D226" s="111" t="s">
        <v>623</v>
      </c>
      <c r="E226" s="112">
        <v>11</v>
      </c>
      <c r="F226" s="113">
        <f>VLOOKUP(E226,'Cost Study'!A:G,7,0)</f>
        <v>3.9463640330011058</v>
      </c>
    </row>
    <row r="227" spans="1:6">
      <c r="A227" s="111" t="s">
        <v>621</v>
      </c>
      <c r="B227" s="111" t="s">
        <v>624</v>
      </c>
      <c r="C227" s="111" t="s">
        <v>215</v>
      </c>
      <c r="D227" s="111" t="s">
        <v>623</v>
      </c>
      <c r="E227" s="112">
        <v>11</v>
      </c>
      <c r="F227" s="113">
        <f>VLOOKUP(E227,'Cost Study'!A:G,7,0)</f>
        <v>3.9463640330011058</v>
      </c>
    </row>
    <row r="228" spans="1:6">
      <c r="A228" s="111" t="s">
        <v>625</v>
      </c>
      <c r="B228" s="111" t="s">
        <v>626</v>
      </c>
      <c r="C228" s="111" t="s">
        <v>215</v>
      </c>
      <c r="D228" s="111" t="s">
        <v>627</v>
      </c>
      <c r="E228" s="112">
        <v>11</v>
      </c>
      <c r="F228" s="113">
        <f>VLOOKUP(E228,'Cost Study'!A:G,7,0)</f>
        <v>3.9463640330011058</v>
      </c>
    </row>
    <row r="229" spans="1:6">
      <c r="A229" s="111" t="s">
        <v>628</v>
      </c>
      <c r="B229" s="111" t="s">
        <v>390</v>
      </c>
      <c r="C229" s="111" t="s">
        <v>222</v>
      </c>
      <c r="D229" s="111" t="s">
        <v>627</v>
      </c>
      <c r="E229" s="112">
        <v>11</v>
      </c>
      <c r="F229" s="113">
        <f>VLOOKUP(E229,'Cost Study'!A:G,7,0)</f>
        <v>3.9463640330011058</v>
      </c>
    </row>
    <row r="230" spans="1:6">
      <c r="A230" s="111" t="s">
        <v>629</v>
      </c>
      <c r="B230" s="111" t="s">
        <v>626</v>
      </c>
      <c r="C230" s="111" t="s">
        <v>215</v>
      </c>
      <c r="D230" s="111" t="s">
        <v>630</v>
      </c>
      <c r="E230" s="112">
        <v>11</v>
      </c>
      <c r="F230" s="113">
        <f>VLOOKUP(E230,'Cost Study'!A:G,7,0)</f>
        <v>3.9463640330011058</v>
      </c>
    </row>
    <row r="231" spans="1:6">
      <c r="A231" s="111" t="s">
        <v>631</v>
      </c>
      <c r="B231" s="111" t="s">
        <v>626</v>
      </c>
      <c r="C231" s="111" t="s">
        <v>215</v>
      </c>
      <c r="D231" s="111" t="s">
        <v>632</v>
      </c>
      <c r="E231" s="112">
        <v>11</v>
      </c>
      <c r="F231" s="113">
        <f>VLOOKUP(E231,'Cost Study'!A:G,7,0)</f>
        <v>3.9463640330011058</v>
      </c>
    </row>
    <row r="232" spans="1:6">
      <c r="A232" s="111" t="s">
        <v>633</v>
      </c>
      <c r="B232" s="111" t="s">
        <v>303</v>
      </c>
      <c r="C232" s="111" t="s">
        <v>222</v>
      </c>
      <c r="D232" s="111" t="s">
        <v>632</v>
      </c>
      <c r="E232" s="112">
        <v>11</v>
      </c>
      <c r="F232" s="113">
        <f>VLOOKUP(E232,'Cost Study'!A:G,7,0)</f>
        <v>3.9463640330011058</v>
      </c>
    </row>
    <row r="233" spans="1:6">
      <c r="A233" s="111" t="s">
        <v>634</v>
      </c>
      <c r="B233" s="111" t="s">
        <v>303</v>
      </c>
      <c r="C233" s="111" t="s">
        <v>222</v>
      </c>
      <c r="D233" s="111" t="s">
        <v>632</v>
      </c>
      <c r="E233" s="112">
        <v>11</v>
      </c>
      <c r="F233" s="113">
        <f>VLOOKUP(E233,'Cost Study'!A:G,7,0)</f>
        <v>3.9463640330011058</v>
      </c>
    </row>
    <row r="234" spans="1:6">
      <c r="A234" s="111" t="s">
        <v>635</v>
      </c>
      <c r="B234" s="111" t="s">
        <v>303</v>
      </c>
      <c r="C234" s="111" t="s">
        <v>222</v>
      </c>
      <c r="D234" s="111" t="s">
        <v>632</v>
      </c>
      <c r="E234" s="112">
        <v>11</v>
      </c>
      <c r="F234" s="113">
        <f>VLOOKUP(E234,'Cost Study'!A:G,7,0)</f>
        <v>3.9463640330011058</v>
      </c>
    </row>
    <row r="235" spans="1:6">
      <c r="A235" s="111" t="s">
        <v>636</v>
      </c>
      <c r="B235" s="111" t="s">
        <v>626</v>
      </c>
      <c r="C235" s="111" t="s">
        <v>215</v>
      </c>
      <c r="D235" s="111" t="s">
        <v>637</v>
      </c>
      <c r="E235" s="112">
        <v>11</v>
      </c>
      <c r="F235" s="113">
        <f>VLOOKUP(E235,'Cost Study'!A:G,7,0)</f>
        <v>3.9463640330011058</v>
      </c>
    </row>
    <row r="236" spans="1:6">
      <c r="A236" s="111" t="s">
        <v>638</v>
      </c>
      <c r="B236" s="111" t="s">
        <v>626</v>
      </c>
      <c r="C236" s="111" t="s">
        <v>215</v>
      </c>
      <c r="D236" s="111" t="s">
        <v>639</v>
      </c>
      <c r="E236" s="112">
        <v>11</v>
      </c>
      <c r="F236" s="113">
        <f>VLOOKUP(E236,'Cost Study'!A:G,7,0)</f>
        <v>3.9463640330011058</v>
      </c>
    </row>
    <row r="237" spans="1:6">
      <c r="A237" s="111" t="s">
        <v>640</v>
      </c>
      <c r="B237" s="111" t="s">
        <v>626</v>
      </c>
      <c r="C237" s="111" t="s">
        <v>215</v>
      </c>
      <c r="D237" s="111" t="s">
        <v>641</v>
      </c>
      <c r="E237" s="112">
        <v>11</v>
      </c>
      <c r="F237" s="113">
        <f>VLOOKUP(E237,'Cost Study'!A:G,7,0)</f>
        <v>3.9463640330011058</v>
      </c>
    </row>
    <row r="238" spans="1:6">
      <c r="A238" s="111" t="s">
        <v>642</v>
      </c>
      <c r="B238" s="111" t="s">
        <v>643</v>
      </c>
      <c r="C238" s="111" t="s">
        <v>215</v>
      </c>
      <c r="D238" s="111" t="s">
        <v>644</v>
      </c>
      <c r="E238" s="112">
        <v>11</v>
      </c>
      <c r="F238" s="113">
        <f>VLOOKUP(E238,'Cost Study'!A:G,7,0)</f>
        <v>3.9463640330011058</v>
      </c>
    </row>
    <row r="239" spans="1:6">
      <c r="A239" s="111" t="s">
        <v>645</v>
      </c>
      <c r="B239" s="111" t="s">
        <v>573</v>
      </c>
      <c r="C239" s="111" t="s">
        <v>215</v>
      </c>
      <c r="D239" s="111" t="s">
        <v>646</v>
      </c>
      <c r="E239" s="112">
        <v>11</v>
      </c>
      <c r="F239" s="113">
        <f>VLOOKUP(E239,'Cost Study'!A:G,7,0)</f>
        <v>3.9463640330011058</v>
      </c>
    </row>
    <row r="240" spans="1:6">
      <c r="A240" s="111" t="s">
        <v>647</v>
      </c>
      <c r="B240" s="111" t="s">
        <v>648</v>
      </c>
      <c r="C240" s="111" t="s">
        <v>215</v>
      </c>
      <c r="D240" s="111" t="s">
        <v>649</v>
      </c>
      <c r="E240" s="112">
        <v>13</v>
      </c>
      <c r="F240" s="113">
        <f>VLOOKUP(E240,'Cost Study'!A:G,7,0)</f>
        <v>3.1367935439018955</v>
      </c>
    </row>
    <row r="241" spans="1:6">
      <c r="A241" s="111" t="s">
        <v>650</v>
      </c>
      <c r="B241" s="111" t="s">
        <v>317</v>
      </c>
      <c r="C241" s="111" t="s">
        <v>222</v>
      </c>
      <c r="D241" s="111" t="s">
        <v>651</v>
      </c>
      <c r="E241" s="112">
        <v>13</v>
      </c>
      <c r="F241" s="113">
        <f>VLOOKUP(E241,'Cost Study'!A:G,7,0)</f>
        <v>3.1367935439018955</v>
      </c>
    </row>
    <row r="242" spans="1:6">
      <c r="A242" s="111" t="s">
        <v>652</v>
      </c>
      <c r="B242" s="111" t="s">
        <v>317</v>
      </c>
      <c r="C242" s="111" t="s">
        <v>222</v>
      </c>
      <c r="D242" s="111" t="s">
        <v>651</v>
      </c>
      <c r="E242" s="112">
        <v>13</v>
      </c>
      <c r="F242" s="113">
        <f>VLOOKUP(E242,'Cost Study'!A:G,7,0)</f>
        <v>3.1367935439018955</v>
      </c>
    </row>
    <row r="243" spans="1:6">
      <c r="A243" s="111" t="s">
        <v>653</v>
      </c>
      <c r="B243" s="111" t="s">
        <v>654</v>
      </c>
      <c r="C243" s="111" t="s">
        <v>222</v>
      </c>
      <c r="D243" s="111" t="s">
        <v>655</v>
      </c>
      <c r="E243" s="112">
        <v>13</v>
      </c>
      <c r="F243" s="113">
        <f>VLOOKUP(E243,'Cost Study'!A:G,7,0)</f>
        <v>3.1367935439018955</v>
      </c>
    </row>
    <row r="244" spans="1:6">
      <c r="A244" s="111" t="s">
        <v>656</v>
      </c>
      <c r="B244" s="111" t="s">
        <v>654</v>
      </c>
      <c r="C244" s="111" t="s">
        <v>222</v>
      </c>
      <c r="D244" s="111" t="s">
        <v>655</v>
      </c>
      <c r="E244" s="112">
        <v>13</v>
      </c>
      <c r="F244" s="113">
        <f>VLOOKUP(E244,'Cost Study'!A:G,7,0)</f>
        <v>3.1367935439018955</v>
      </c>
    </row>
    <row r="245" spans="1:6">
      <c r="A245" s="111" t="s">
        <v>657</v>
      </c>
      <c r="B245" s="111" t="s">
        <v>658</v>
      </c>
      <c r="C245" s="111" t="s">
        <v>222</v>
      </c>
      <c r="D245" s="111" t="s">
        <v>659</v>
      </c>
      <c r="E245" s="112">
        <v>13</v>
      </c>
      <c r="F245" s="113">
        <f>VLOOKUP(E245,'Cost Study'!A:G,7,0)</f>
        <v>3.1367935439018955</v>
      </c>
    </row>
    <row r="246" spans="1:6">
      <c r="A246" s="111" t="s">
        <v>660</v>
      </c>
      <c r="B246" s="111" t="s">
        <v>658</v>
      </c>
      <c r="C246" s="111" t="s">
        <v>222</v>
      </c>
      <c r="D246" s="111" t="s">
        <v>659</v>
      </c>
      <c r="E246" s="112">
        <v>13</v>
      </c>
      <c r="F246" s="113">
        <f>VLOOKUP(E246,'Cost Study'!A:G,7,0)</f>
        <v>3.1367935439018955</v>
      </c>
    </row>
    <row r="247" spans="1:6">
      <c r="A247" s="111" t="s">
        <v>661</v>
      </c>
      <c r="B247" s="111" t="s">
        <v>662</v>
      </c>
      <c r="C247" s="111" t="s">
        <v>222</v>
      </c>
      <c r="D247" s="111" t="s">
        <v>663</v>
      </c>
      <c r="E247" s="112">
        <v>13</v>
      </c>
      <c r="F247" s="113">
        <f>VLOOKUP(E247,'Cost Study'!A:G,7,0)</f>
        <v>3.1367935439018955</v>
      </c>
    </row>
    <row r="248" spans="1:6">
      <c r="A248" s="111" t="s">
        <v>664</v>
      </c>
      <c r="B248" s="111" t="s">
        <v>662</v>
      </c>
      <c r="C248" s="111" t="s">
        <v>222</v>
      </c>
      <c r="D248" s="111" t="s">
        <v>663</v>
      </c>
      <c r="E248" s="112">
        <v>13</v>
      </c>
      <c r="F248" s="113">
        <f>VLOOKUP(E248,'Cost Study'!A:G,7,0)</f>
        <v>3.1367935439018955</v>
      </c>
    </row>
    <row r="249" spans="1:6">
      <c r="A249" s="111" t="s">
        <v>665</v>
      </c>
      <c r="B249" s="111" t="s">
        <v>666</v>
      </c>
      <c r="C249" s="111" t="s">
        <v>222</v>
      </c>
      <c r="D249" s="111" t="s">
        <v>667</v>
      </c>
      <c r="E249" s="112">
        <v>13</v>
      </c>
      <c r="F249" s="113">
        <f>VLOOKUP(E249,'Cost Study'!A:G,7,0)</f>
        <v>3.1367935439018955</v>
      </c>
    </row>
    <row r="250" spans="1:6">
      <c r="A250" s="111" t="s">
        <v>668</v>
      </c>
      <c r="B250" s="111" t="s">
        <v>666</v>
      </c>
      <c r="C250" s="111" t="s">
        <v>222</v>
      </c>
      <c r="D250" s="111" t="s">
        <v>667</v>
      </c>
      <c r="E250" s="112">
        <v>13</v>
      </c>
      <c r="F250" s="113">
        <f>VLOOKUP(E250,'Cost Study'!A:G,7,0)</f>
        <v>3.1367935439018955</v>
      </c>
    </row>
    <row r="251" spans="1:6">
      <c r="A251" s="111" t="s">
        <v>669</v>
      </c>
      <c r="B251" s="111" t="s">
        <v>670</v>
      </c>
      <c r="C251" s="111" t="s">
        <v>222</v>
      </c>
      <c r="D251" s="111" t="s">
        <v>671</v>
      </c>
      <c r="E251" s="112">
        <v>13</v>
      </c>
      <c r="F251" s="113">
        <f>VLOOKUP(E251,'Cost Study'!A:G,7,0)</f>
        <v>3.1367935439018955</v>
      </c>
    </row>
    <row r="252" spans="1:6">
      <c r="A252" s="111" t="s">
        <v>672</v>
      </c>
      <c r="B252" s="111" t="s">
        <v>670</v>
      </c>
      <c r="C252" s="111" t="s">
        <v>222</v>
      </c>
      <c r="D252" s="111" t="s">
        <v>671</v>
      </c>
      <c r="E252" s="112">
        <v>13</v>
      </c>
      <c r="F252" s="113">
        <f>VLOOKUP(E252,'Cost Study'!A:G,7,0)</f>
        <v>3.1367935439018955</v>
      </c>
    </row>
    <row r="253" spans="1:6">
      <c r="A253" s="111" t="s">
        <v>673</v>
      </c>
      <c r="B253" s="111" t="s">
        <v>674</v>
      </c>
      <c r="C253" s="111" t="s">
        <v>222</v>
      </c>
      <c r="D253" s="111" t="s">
        <v>675</v>
      </c>
      <c r="E253" s="112">
        <v>13</v>
      </c>
      <c r="F253" s="113">
        <f>VLOOKUP(E253,'Cost Study'!A:G,7,0)</f>
        <v>3.1367935439018955</v>
      </c>
    </row>
    <row r="254" spans="1:6">
      <c r="A254" s="111" t="s">
        <v>676</v>
      </c>
      <c r="B254" s="111" t="s">
        <v>674</v>
      </c>
      <c r="C254" s="111" t="s">
        <v>222</v>
      </c>
      <c r="D254" s="111" t="s">
        <v>675</v>
      </c>
      <c r="E254" s="112">
        <v>13</v>
      </c>
      <c r="F254" s="113">
        <f>VLOOKUP(E254,'Cost Study'!A:G,7,0)</f>
        <v>3.1367935439018955</v>
      </c>
    </row>
    <row r="255" spans="1:6">
      <c r="A255" s="111" t="s">
        <v>677</v>
      </c>
      <c r="B255" s="111" t="s">
        <v>674</v>
      </c>
      <c r="C255" s="111" t="s">
        <v>222</v>
      </c>
      <c r="D255" s="111" t="s">
        <v>675</v>
      </c>
      <c r="E255" s="112">
        <v>13</v>
      </c>
      <c r="F255" s="113">
        <f>VLOOKUP(E255,'Cost Study'!A:G,7,0)</f>
        <v>3.1367935439018955</v>
      </c>
    </row>
    <row r="256" spans="1:6">
      <c r="A256" s="111" t="s">
        <v>678</v>
      </c>
      <c r="B256" s="111" t="s">
        <v>679</v>
      </c>
      <c r="C256" s="111" t="s">
        <v>222</v>
      </c>
      <c r="D256" s="111" t="s">
        <v>680</v>
      </c>
      <c r="E256" s="112">
        <v>13</v>
      </c>
      <c r="F256" s="113">
        <f>VLOOKUP(E256,'Cost Study'!A:G,7,0)</f>
        <v>3.1367935439018955</v>
      </c>
    </row>
    <row r="257" spans="1:6">
      <c r="A257" s="111" t="s">
        <v>681</v>
      </c>
      <c r="B257" s="111" t="s">
        <v>679</v>
      </c>
      <c r="C257" s="111" t="s">
        <v>222</v>
      </c>
      <c r="D257" s="111" t="s">
        <v>680</v>
      </c>
      <c r="E257" s="112">
        <v>13</v>
      </c>
      <c r="F257" s="113">
        <f>VLOOKUP(E257,'Cost Study'!A:G,7,0)</f>
        <v>3.1367935439018955</v>
      </c>
    </row>
    <row r="258" spans="1:6">
      <c r="A258" s="111" t="s">
        <v>682</v>
      </c>
      <c r="B258" s="111" t="s">
        <v>683</v>
      </c>
      <c r="C258" s="111" t="s">
        <v>222</v>
      </c>
      <c r="D258" s="111" t="s">
        <v>684</v>
      </c>
      <c r="E258" s="112">
        <v>13</v>
      </c>
      <c r="F258" s="113">
        <f>VLOOKUP(E258,'Cost Study'!A:G,7,0)</f>
        <v>3.1367935439018955</v>
      </c>
    </row>
    <row r="259" spans="1:6">
      <c r="A259" s="111" t="s">
        <v>685</v>
      </c>
      <c r="B259" s="111" t="s">
        <v>683</v>
      </c>
      <c r="C259" s="111" t="s">
        <v>222</v>
      </c>
      <c r="D259" s="111" t="s">
        <v>684</v>
      </c>
      <c r="E259" s="112">
        <v>13</v>
      </c>
      <c r="F259" s="113">
        <f>VLOOKUP(E259,'Cost Study'!A:G,7,0)</f>
        <v>3.1367935439018955</v>
      </c>
    </row>
    <row r="260" spans="1:6">
      <c r="A260" s="111" t="s">
        <v>686</v>
      </c>
      <c r="B260" s="111" t="s">
        <v>687</v>
      </c>
      <c r="C260" s="111" t="s">
        <v>215</v>
      </c>
      <c r="D260" s="111" t="s">
        <v>688</v>
      </c>
      <c r="E260" s="112">
        <v>13</v>
      </c>
      <c r="F260" s="113">
        <f>VLOOKUP(E260,'Cost Study'!A:G,7,0)</f>
        <v>3.1367935439018955</v>
      </c>
    </row>
    <row r="261" spans="1:6">
      <c r="A261" s="111" t="s">
        <v>689</v>
      </c>
      <c r="B261" s="111" t="s">
        <v>690</v>
      </c>
      <c r="C261" s="111" t="s">
        <v>222</v>
      </c>
      <c r="D261" s="111" t="s">
        <v>688</v>
      </c>
      <c r="E261" s="112">
        <v>13</v>
      </c>
      <c r="F261" s="113">
        <f>VLOOKUP(E261,'Cost Study'!A:G,7,0)</f>
        <v>3.1367935439018955</v>
      </c>
    </row>
    <row r="262" spans="1:6">
      <c r="A262" s="111" t="s">
        <v>691</v>
      </c>
      <c r="B262" s="111" t="s">
        <v>690</v>
      </c>
      <c r="C262" s="111" t="s">
        <v>222</v>
      </c>
      <c r="D262" s="111" t="s">
        <v>688</v>
      </c>
      <c r="E262" s="112">
        <v>13</v>
      </c>
      <c r="F262" s="113">
        <f>VLOOKUP(E262,'Cost Study'!A:G,7,0)</f>
        <v>3.1367935439018955</v>
      </c>
    </row>
    <row r="263" spans="1:6">
      <c r="A263" s="111" t="s">
        <v>692</v>
      </c>
      <c r="B263" s="111" t="s">
        <v>690</v>
      </c>
      <c r="C263" s="111" t="s">
        <v>222</v>
      </c>
      <c r="D263" s="111" t="s">
        <v>688</v>
      </c>
      <c r="E263" s="112">
        <v>13</v>
      </c>
      <c r="F263" s="113">
        <f>VLOOKUP(E263,'Cost Study'!A:G,7,0)</f>
        <v>3.1367935439018955</v>
      </c>
    </row>
    <row r="264" spans="1:6">
      <c r="A264" s="111" t="s">
        <v>693</v>
      </c>
      <c r="B264" s="111" t="s">
        <v>694</v>
      </c>
      <c r="C264" s="111" t="s">
        <v>222</v>
      </c>
      <c r="D264" s="111" t="s">
        <v>695</v>
      </c>
      <c r="E264" s="112">
        <v>13</v>
      </c>
      <c r="F264" s="113">
        <f>VLOOKUP(E264,'Cost Study'!A:G,7,0)</f>
        <v>3.1367935439018955</v>
      </c>
    </row>
    <row r="265" spans="1:6">
      <c r="A265" s="111" t="s">
        <v>696</v>
      </c>
      <c r="B265" s="111" t="s">
        <v>694</v>
      </c>
      <c r="C265" s="111" t="s">
        <v>222</v>
      </c>
      <c r="D265" s="111" t="s">
        <v>695</v>
      </c>
      <c r="E265" s="112">
        <v>13</v>
      </c>
      <c r="F265" s="113">
        <f>VLOOKUP(E265,'Cost Study'!A:G,7,0)</f>
        <v>3.1367935439018955</v>
      </c>
    </row>
    <row r="266" spans="1:6">
      <c r="A266" s="111" t="s">
        <v>697</v>
      </c>
      <c r="B266" s="111" t="s">
        <v>698</v>
      </c>
      <c r="C266" s="111" t="s">
        <v>222</v>
      </c>
      <c r="D266" s="111" t="s">
        <v>699</v>
      </c>
      <c r="E266" s="112">
        <v>13</v>
      </c>
      <c r="F266" s="113">
        <f>VLOOKUP(E266,'Cost Study'!A:G,7,0)</f>
        <v>3.1367935439018955</v>
      </c>
    </row>
    <row r="267" spans="1:6">
      <c r="A267" s="111" t="s">
        <v>700</v>
      </c>
      <c r="B267" s="111" t="s">
        <v>698</v>
      </c>
      <c r="C267" s="111" t="s">
        <v>222</v>
      </c>
      <c r="D267" s="111" t="s">
        <v>699</v>
      </c>
      <c r="E267" s="112">
        <v>13</v>
      </c>
      <c r="F267" s="113">
        <f>VLOOKUP(E267,'Cost Study'!A:G,7,0)</f>
        <v>3.1367935439018955</v>
      </c>
    </row>
    <row r="268" spans="1:6">
      <c r="A268" s="111" t="s">
        <v>701</v>
      </c>
      <c r="B268" s="111" t="s">
        <v>702</v>
      </c>
      <c r="C268" s="111" t="s">
        <v>215</v>
      </c>
      <c r="D268" s="111" t="s">
        <v>703</v>
      </c>
      <c r="E268" s="112">
        <v>13</v>
      </c>
      <c r="F268" s="113">
        <f>VLOOKUP(E268,'Cost Study'!A:G,7,0)</f>
        <v>3.1367935439018955</v>
      </c>
    </row>
    <row r="269" spans="1:6">
      <c r="A269" s="111" t="s">
        <v>704</v>
      </c>
      <c r="B269" s="111" t="s">
        <v>705</v>
      </c>
      <c r="C269" s="111" t="s">
        <v>222</v>
      </c>
      <c r="D269" s="111" t="s">
        <v>703</v>
      </c>
      <c r="E269" s="112">
        <v>13</v>
      </c>
      <c r="F269" s="113">
        <f>VLOOKUP(E269,'Cost Study'!A:G,7,0)</f>
        <v>3.1367935439018955</v>
      </c>
    </row>
    <row r="270" spans="1:6">
      <c r="A270" s="111" t="s">
        <v>706</v>
      </c>
      <c r="B270" s="111" t="s">
        <v>705</v>
      </c>
      <c r="C270" s="111" t="s">
        <v>222</v>
      </c>
      <c r="D270" s="111" t="s">
        <v>703</v>
      </c>
      <c r="E270" s="112">
        <v>13</v>
      </c>
      <c r="F270" s="113">
        <f>VLOOKUP(E270,'Cost Study'!A:G,7,0)</f>
        <v>3.1367935439018955</v>
      </c>
    </row>
    <row r="271" spans="1:6">
      <c r="A271" s="111" t="s">
        <v>707</v>
      </c>
      <c r="B271" s="111" t="s">
        <v>708</v>
      </c>
      <c r="C271" s="111" t="s">
        <v>215</v>
      </c>
      <c r="D271" s="111" t="s">
        <v>709</v>
      </c>
      <c r="E271" s="112">
        <v>9</v>
      </c>
      <c r="F271" s="113">
        <f>VLOOKUP(E271,'Cost Study'!A:G,7,0)</f>
        <v>3.4333089032158068</v>
      </c>
    </row>
    <row r="272" spans="1:6">
      <c r="A272" s="111" t="s">
        <v>707</v>
      </c>
      <c r="B272" s="111" t="s">
        <v>710</v>
      </c>
      <c r="C272" s="111" t="s">
        <v>215</v>
      </c>
      <c r="D272" s="111" t="s">
        <v>709</v>
      </c>
      <c r="E272" s="112">
        <v>9</v>
      </c>
      <c r="F272" s="113">
        <f>VLOOKUP(E272,'Cost Study'!A:G,7,0)</f>
        <v>3.4333089032158068</v>
      </c>
    </row>
    <row r="273" spans="1:6">
      <c r="A273" s="111" t="s">
        <v>707</v>
      </c>
      <c r="B273" s="111" t="s">
        <v>711</v>
      </c>
      <c r="C273" s="111" t="s">
        <v>215</v>
      </c>
      <c r="D273" s="111" t="s">
        <v>709</v>
      </c>
      <c r="E273" s="112">
        <v>9</v>
      </c>
      <c r="F273" s="113">
        <f>VLOOKUP(E273,'Cost Study'!A:G,7,0)</f>
        <v>3.4333089032158068</v>
      </c>
    </row>
    <row r="274" spans="1:6">
      <c r="A274" s="111" t="s">
        <v>707</v>
      </c>
      <c r="B274" s="111" t="s">
        <v>712</v>
      </c>
      <c r="C274" s="111" t="s">
        <v>215</v>
      </c>
      <c r="D274" s="111" t="s">
        <v>709</v>
      </c>
      <c r="E274" s="112">
        <v>9</v>
      </c>
      <c r="F274" s="113">
        <f>VLOOKUP(E274,'Cost Study'!A:G,7,0)</f>
        <v>3.4333089032158068</v>
      </c>
    </row>
    <row r="275" spans="1:6">
      <c r="A275" s="111" t="s">
        <v>713</v>
      </c>
      <c r="B275" s="111" t="s">
        <v>714</v>
      </c>
      <c r="C275" s="111" t="s">
        <v>222</v>
      </c>
      <c r="D275" s="111" t="s">
        <v>715</v>
      </c>
      <c r="E275" s="112">
        <v>9</v>
      </c>
      <c r="F275" s="113">
        <f>VLOOKUP(E275,'Cost Study'!A:G,7,0)</f>
        <v>3.4333089032158068</v>
      </c>
    </row>
    <row r="276" spans="1:6">
      <c r="A276" s="111" t="s">
        <v>716</v>
      </c>
      <c r="B276" s="111" t="s">
        <v>717</v>
      </c>
      <c r="C276" s="111" t="s">
        <v>215</v>
      </c>
      <c r="D276" s="111" t="s">
        <v>718</v>
      </c>
      <c r="E276" s="112">
        <v>9</v>
      </c>
      <c r="F276" s="113">
        <f>VLOOKUP(E276,'Cost Study'!A:G,7,0)</f>
        <v>3.4333089032158068</v>
      </c>
    </row>
    <row r="277" spans="1:6">
      <c r="A277" s="111" t="s">
        <v>719</v>
      </c>
      <c r="B277" s="111" t="s">
        <v>720</v>
      </c>
      <c r="C277" s="111" t="s">
        <v>222</v>
      </c>
      <c r="D277" s="111" t="s">
        <v>718</v>
      </c>
      <c r="E277" s="112">
        <v>9</v>
      </c>
      <c r="F277" s="113">
        <f>VLOOKUP(E277,'Cost Study'!A:G,7,0)</f>
        <v>3.4333089032158068</v>
      </c>
    </row>
    <row r="278" spans="1:6">
      <c r="A278" s="111" t="s">
        <v>719</v>
      </c>
      <c r="B278" s="111" t="s">
        <v>721</v>
      </c>
      <c r="C278" s="111" t="s">
        <v>222</v>
      </c>
      <c r="D278" s="111" t="s">
        <v>718</v>
      </c>
      <c r="E278" s="112">
        <v>9</v>
      </c>
      <c r="F278" s="113">
        <f>VLOOKUP(E278,'Cost Study'!A:G,7,0)</f>
        <v>3.4333089032158068</v>
      </c>
    </row>
    <row r="279" spans="1:6">
      <c r="A279" s="111" t="s">
        <v>722</v>
      </c>
      <c r="B279" s="111" t="s">
        <v>717</v>
      </c>
      <c r="C279" s="111" t="s">
        <v>215</v>
      </c>
      <c r="D279" s="111" t="s">
        <v>723</v>
      </c>
      <c r="E279" s="112">
        <v>9</v>
      </c>
      <c r="F279" s="113">
        <f>VLOOKUP(E279,'Cost Study'!A:G,7,0)</f>
        <v>3.4333089032158068</v>
      </c>
    </row>
    <row r="280" spans="1:6">
      <c r="A280" s="111" t="s">
        <v>724</v>
      </c>
      <c r="B280" s="111" t="s">
        <v>725</v>
      </c>
      <c r="C280" s="111" t="s">
        <v>215</v>
      </c>
      <c r="D280" s="111" t="s">
        <v>726</v>
      </c>
      <c r="E280" s="112">
        <v>9</v>
      </c>
      <c r="F280" s="113">
        <f>VLOOKUP(E280,'Cost Study'!A:G,7,0)</f>
        <v>3.4333089032158068</v>
      </c>
    </row>
    <row r="281" spans="1:6">
      <c r="A281" s="111" t="s">
        <v>727</v>
      </c>
      <c r="B281" s="111" t="s">
        <v>728</v>
      </c>
      <c r="C281" s="111" t="s">
        <v>215</v>
      </c>
      <c r="D281" s="111" t="s">
        <v>729</v>
      </c>
      <c r="E281" s="112">
        <v>9</v>
      </c>
      <c r="F281" s="113">
        <f>VLOOKUP(E281,'Cost Study'!A:G,7,0)</f>
        <v>3.4333089032158068</v>
      </c>
    </row>
    <row r="282" spans="1:6">
      <c r="A282" s="111" t="s">
        <v>730</v>
      </c>
      <c r="B282" s="111" t="s">
        <v>731</v>
      </c>
      <c r="C282" s="111" t="s">
        <v>215</v>
      </c>
      <c r="D282" s="111" t="s">
        <v>732</v>
      </c>
      <c r="E282" s="112">
        <v>9</v>
      </c>
      <c r="F282" s="113">
        <f>VLOOKUP(E282,'Cost Study'!A:G,7,0)</f>
        <v>3.4333089032158068</v>
      </c>
    </row>
    <row r="283" spans="1:6">
      <c r="A283" s="111" t="s">
        <v>733</v>
      </c>
      <c r="B283" s="111" t="s">
        <v>734</v>
      </c>
      <c r="C283" s="111" t="s">
        <v>215</v>
      </c>
      <c r="D283" s="111" t="s">
        <v>735</v>
      </c>
      <c r="E283" s="112">
        <v>9</v>
      </c>
      <c r="F283" s="113">
        <f>VLOOKUP(E283,'Cost Study'!A:G,7,0)</f>
        <v>3.4333089032158068</v>
      </c>
    </row>
    <row r="284" spans="1:6">
      <c r="A284" s="111" t="s">
        <v>736</v>
      </c>
      <c r="B284" s="111" t="s">
        <v>491</v>
      </c>
      <c r="C284" s="111" t="s">
        <v>215</v>
      </c>
      <c r="D284" s="111" t="s">
        <v>737</v>
      </c>
      <c r="E284" s="112">
        <v>9</v>
      </c>
      <c r="F284" s="113">
        <f>VLOOKUP(E284,'Cost Study'!A:G,7,0)</f>
        <v>3.4333089032158068</v>
      </c>
    </row>
    <row r="285" spans="1:6">
      <c r="A285" s="111" t="s">
        <v>736</v>
      </c>
      <c r="B285" s="111" t="s">
        <v>731</v>
      </c>
      <c r="C285" s="111" t="s">
        <v>215</v>
      </c>
      <c r="D285" s="111" t="s">
        <v>737</v>
      </c>
      <c r="E285" s="112">
        <v>9</v>
      </c>
      <c r="F285" s="113">
        <f>VLOOKUP(E285,'Cost Study'!A:G,7,0)</f>
        <v>3.4333089032158068</v>
      </c>
    </row>
    <row r="286" spans="1:6">
      <c r="A286" s="111" t="s">
        <v>738</v>
      </c>
      <c r="B286" s="111" t="s">
        <v>491</v>
      </c>
      <c r="C286" s="111" t="s">
        <v>215</v>
      </c>
      <c r="D286" s="111" t="s">
        <v>739</v>
      </c>
      <c r="E286" s="112">
        <v>9</v>
      </c>
      <c r="F286" s="113">
        <f>VLOOKUP(E286,'Cost Study'!A:G,7,0)</f>
        <v>3.4333089032158068</v>
      </c>
    </row>
    <row r="287" spans="1:6">
      <c r="A287" s="111" t="s">
        <v>740</v>
      </c>
      <c r="B287" s="111" t="s">
        <v>491</v>
      </c>
      <c r="C287" s="111" t="s">
        <v>215</v>
      </c>
      <c r="D287" s="111" t="s">
        <v>741</v>
      </c>
      <c r="E287" s="112">
        <v>9</v>
      </c>
      <c r="F287" s="113">
        <f>VLOOKUP(E287,'Cost Study'!A:G,7,0)</f>
        <v>3.4333089032158068</v>
      </c>
    </row>
    <row r="288" spans="1:6">
      <c r="A288" s="111" t="s">
        <v>742</v>
      </c>
      <c r="B288" s="111" t="s">
        <v>491</v>
      </c>
      <c r="C288" s="111" t="s">
        <v>215</v>
      </c>
      <c r="D288" s="111" t="s">
        <v>743</v>
      </c>
      <c r="E288" s="112">
        <v>9</v>
      </c>
      <c r="F288" s="113">
        <f>VLOOKUP(E288,'Cost Study'!A:G,7,0)</f>
        <v>3.4333089032158068</v>
      </c>
    </row>
    <row r="289" spans="1:6">
      <c r="A289" s="111" t="s">
        <v>744</v>
      </c>
      <c r="B289" s="111" t="s">
        <v>528</v>
      </c>
      <c r="C289" s="111" t="s">
        <v>215</v>
      </c>
      <c r="D289" s="111" t="s">
        <v>745</v>
      </c>
      <c r="E289" s="112">
        <v>9</v>
      </c>
      <c r="F289" s="113">
        <f>VLOOKUP(E289,'Cost Study'!A:G,7,0)</f>
        <v>3.4333089032158068</v>
      </c>
    </row>
    <row r="290" spans="1:6">
      <c r="A290" s="111" t="s">
        <v>746</v>
      </c>
      <c r="B290" s="111" t="s">
        <v>528</v>
      </c>
      <c r="C290" s="111" t="s">
        <v>215</v>
      </c>
      <c r="D290" s="111" t="s">
        <v>747</v>
      </c>
      <c r="E290" s="112">
        <v>9</v>
      </c>
      <c r="F290" s="113">
        <f>VLOOKUP(E290,'Cost Study'!A:G,7,0)</f>
        <v>3.4333089032158068</v>
      </c>
    </row>
    <row r="291" spans="1:6">
      <c r="A291" s="111" t="s">
        <v>748</v>
      </c>
      <c r="B291" s="111" t="s">
        <v>528</v>
      </c>
      <c r="C291" s="111" t="s">
        <v>215</v>
      </c>
      <c r="D291" s="111" t="s">
        <v>749</v>
      </c>
      <c r="E291" s="112">
        <v>9</v>
      </c>
      <c r="F291" s="113">
        <f>VLOOKUP(E291,'Cost Study'!A:G,7,0)</f>
        <v>3.4333089032158068</v>
      </c>
    </row>
    <row r="292" spans="1:6">
      <c r="A292" s="111" t="s">
        <v>750</v>
      </c>
      <c r="B292" s="111" t="s">
        <v>751</v>
      </c>
      <c r="C292" s="111" t="s">
        <v>215</v>
      </c>
      <c r="D292" s="111" t="s">
        <v>752</v>
      </c>
      <c r="E292" s="112">
        <v>4</v>
      </c>
      <c r="F292" s="113">
        <f>VLOOKUP(E292,'Cost Study'!A:G,7,0)</f>
        <v>2.7951067372194838</v>
      </c>
    </row>
    <row r="293" spans="1:6">
      <c r="A293" s="111" t="s">
        <v>753</v>
      </c>
      <c r="B293" s="111" t="s">
        <v>754</v>
      </c>
      <c r="C293" s="111" t="s">
        <v>215</v>
      </c>
      <c r="D293" s="111" t="s">
        <v>755</v>
      </c>
      <c r="E293" s="112">
        <v>4</v>
      </c>
      <c r="F293" s="113">
        <f>VLOOKUP(E293,'Cost Study'!A:G,7,0)</f>
        <v>2.7951067372194838</v>
      </c>
    </row>
    <row r="294" spans="1:6">
      <c r="A294" s="111" t="s">
        <v>753</v>
      </c>
      <c r="B294" s="111" t="s">
        <v>756</v>
      </c>
      <c r="C294" s="111" t="s">
        <v>215</v>
      </c>
      <c r="D294" s="111" t="s">
        <v>755</v>
      </c>
      <c r="E294" s="112">
        <v>4</v>
      </c>
      <c r="F294" s="113">
        <f>VLOOKUP(E294,'Cost Study'!A:G,7,0)</f>
        <v>2.7951067372194838</v>
      </c>
    </row>
    <row r="295" spans="1:6">
      <c r="A295" s="111" t="s">
        <v>757</v>
      </c>
      <c r="B295" s="111" t="s">
        <v>758</v>
      </c>
      <c r="C295" s="111" t="s">
        <v>215</v>
      </c>
      <c r="D295" s="111" t="s">
        <v>759</v>
      </c>
      <c r="E295" s="112">
        <v>4</v>
      </c>
      <c r="F295" s="113">
        <f>VLOOKUP(E295,'Cost Study'!A:G,7,0)</f>
        <v>2.7951067372194838</v>
      </c>
    </row>
    <row r="296" spans="1:6">
      <c r="A296" s="111" t="s">
        <v>760</v>
      </c>
      <c r="B296" s="111" t="s">
        <v>317</v>
      </c>
      <c r="C296" s="111" t="s">
        <v>222</v>
      </c>
      <c r="D296" s="111" t="s">
        <v>761</v>
      </c>
      <c r="E296" s="112">
        <v>12</v>
      </c>
      <c r="F296" s="113">
        <f>VLOOKUP(E296,'Cost Study'!A:G,7,0)</f>
        <v>3.4644345655960382</v>
      </c>
    </row>
    <row r="297" spans="1:6">
      <c r="A297" s="111" t="s">
        <v>762</v>
      </c>
      <c r="B297" s="111" t="s">
        <v>317</v>
      </c>
      <c r="C297" s="111" t="s">
        <v>222</v>
      </c>
      <c r="D297" s="111" t="s">
        <v>763</v>
      </c>
      <c r="E297" s="112">
        <v>12</v>
      </c>
      <c r="F297" s="113">
        <f>VLOOKUP(E297,'Cost Study'!A:G,7,0)</f>
        <v>3.4644345655960382</v>
      </c>
    </row>
    <row r="298" spans="1:6">
      <c r="A298" s="111" t="s">
        <v>764</v>
      </c>
      <c r="B298" s="111" t="s">
        <v>765</v>
      </c>
      <c r="C298" s="111" t="s">
        <v>215</v>
      </c>
      <c r="D298" s="111" t="s">
        <v>766</v>
      </c>
      <c r="E298" s="112">
        <v>12</v>
      </c>
      <c r="F298" s="113">
        <f>VLOOKUP(E298,'Cost Study'!A:G,7,0)</f>
        <v>3.4644345655960382</v>
      </c>
    </row>
    <row r="299" spans="1:6">
      <c r="A299" s="111" t="s">
        <v>767</v>
      </c>
      <c r="B299" s="111" t="s">
        <v>317</v>
      </c>
      <c r="C299" s="111" t="s">
        <v>222</v>
      </c>
      <c r="D299" s="111" t="s">
        <v>766</v>
      </c>
      <c r="E299" s="112">
        <v>12</v>
      </c>
      <c r="F299" s="113">
        <f>VLOOKUP(E299,'Cost Study'!A:G,7,0)</f>
        <v>3.4644345655960382</v>
      </c>
    </row>
    <row r="300" spans="1:6">
      <c r="A300" s="111" t="s">
        <v>768</v>
      </c>
      <c r="B300" s="111" t="s">
        <v>714</v>
      </c>
      <c r="C300" s="111" t="s">
        <v>222</v>
      </c>
      <c r="D300" s="111" t="s">
        <v>766</v>
      </c>
      <c r="E300" s="112">
        <v>12</v>
      </c>
      <c r="F300" s="113">
        <f>VLOOKUP(E300,'Cost Study'!A:G,7,0)</f>
        <v>3.4644345655960382</v>
      </c>
    </row>
    <row r="301" spans="1:6">
      <c r="A301" s="111" t="s">
        <v>769</v>
      </c>
      <c r="B301" s="111" t="s">
        <v>317</v>
      </c>
      <c r="C301" s="111" t="s">
        <v>222</v>
      </c>
      <c r="D301" s="111" t="s">
        <v>770</v>
      </c>
      <c r="E301" s="112">
        <v>12</v>
      </c>
      <c r="F301" s="113">
        <f>VLOOKUP(E301,'Cost Study'!A:G,7,0)</f>
        <v>3.4644345655960382</v>
      </c>
    </row>
    <row r="302" spans="1:6">
      <c r="A302" s="111" t="s">
        <v>771</v>
      </c>
      <c r="B302" s="111" t="s">
        <v>317</v>
      </c>
      <c r="C302" s="111" t="s">
        <v>222</v>
      </c>
      <c r="D302" s="111" t="s">
        <v>772</v>
      </c>
      <c r="E302" s="112">
        <v>12</v>
      </c>
      <c r="F302" s="113">
        <f>VLOOKUP(E302,'Cost Study'!A:G,7,0)</f>
        <v>3.4644345655960382</v>
      </c>
    </row>
    <row r="303" spans="1:6">
      <c r="A303" s="111" t="s">
        <v>773</v>
      </c>
      <c r="B303" s="111" t="s">
        <v>312</v>
      </c>
      <c r="C303" s="111" t="s">
        <v>222</v>
      </c>
      <c r="D303" s="111" t="s">
        <v>774</v>
      </c>
      <c r="E303" s="112">
        <v>12</v>
      </c>
      <c r="F303" s="113">
        <f>VLOOKUP(E303,'Cost Study'!A:G,7,0)</f>
        <v>3.4644345655960382</v>
      </c>
    </row>
    <row r="304" spans="1:6">
      <c r="A304" s="111" t="s">
        <v>775</v>
      </c>
      <c r="B304" s="111" t="s">
        <v>312</v>
      </c>
      <c r="C304" s="111" t="s">
        <v>222</v>
      </c>
      <c r="D304" s="111" t="s">
        <v>776</v>
      </c>
      <c r="E304" s="112">
        <v>12</v>
      </c>
      <c r="F304" s="113">
        <f>VLOOKUP(E304,'Cost Study'!A:G,7,0)</f>
        <v>3.4644345655960382</v>
      </c>
    </row>
    <row r="305" spans="1:6">
      <c r="A305" s="111" t="s">
        <v>777</v>
      </c>
      <c r="B305" s="111" t="s">
        <v>778</v>
      </c>
      <c r="C305" s="111" t="s">
        <v>222</v>
      </c>
      <c r="D305" s="111" t="s">
        <v>776</v>
      </c>
      <c r="E305" s="112">
        <v>12</v>
      </c>
      <c r="F305" s="113">
        <f>VLOOKUP(E305,'Cost Study'!A:G,7,0)</f>
        <v>3.4644345655960382</v>
      </c>
    </row>
    <row r="306" spans="1:6">
      <c r="A306" s="111" t="s">
        <v>777</v>
      </c>
      <c r="B306" s="111" t="s">
        <v>331</v>
      </c>
      <c r="C306" s="111" t="s">
        <v>222</v>
      </c>
      <c r="D306" s="111" t="s">
        <v>776</v>
      </c>
      <c r="E306" s="112">
        <v>12</v>
      </c>
      <c r="F306" s="113">
        <f>VLOOKUP(E306,'Cost Study'!A:G,7,0)</f>
        <v>3.4644345655960382</v>
      </c>
    </row>
    <row r="307" spans="1:6">
      <c r="A307" s="111" t="s">
        <v>777</v>
      </c>
      <c r="B307" s="111" t="s">
        <v>779</v>
      </c>
      <c r="C307" s="111" t="s">
        <v>222</v>
      </c>
      <c r="D307" s="111" t="s">
        <v>776</v>
      </c>
      <c r="E307" s="112">
        <v>12</v>
      </c>
      <c r="F307" s="113">
        <f>VLOOKUP(E307,'Cost Study'!A:G,7,0)</f>
        <v>3.4644345655960382</v>
      </c>
    </row>
    <row r="308" spans="1:6">
      <c r="A308" s="111" t="s">
        <v>777</v>
      </c>
      <c r="B308" s="111" t="s">
        <v>780</v>
      </c>
      <c r="C308" s="111" t="s">
        <v>222</v>
      </c>
      <c r="D308" s="111" t="s">
        <v>776</v>
      </c>
      <c r="E308" s="112">
        <v>12</v>
      </c>
      <c r="F308" s="113">
        <f>VLOOKUP(E308,'Cost Study'!A:G,7,0)</f>
        <v>3.4644345655960382</v>
      </c>
    </row>
    <row r="309" spans="1:6">
      <c r="A309" s="111" t="s">
        <v>777</v>
      </c>
      <c r="B309" s="111" t="s">
        <v>317</v>
      </c>
      <c r="C309" s="111" t="s">
        <v>222</v>
      </c>
      <c r="D309" s="111" t="s">
        <v>776</v>
      </c>
      <c r="E309" s="112">
        <v>12</v>
      </c>
      <c r="F309" s="113">
        <f>VLOOKUP(E309,'Cost Study'!A:G,7,0)</f>
        <v>3.4644345655960382</v>
      </c>
    </row>
    <row r="310" spans="1:6">
      <c r="A310" s="111" t="s">
        <v>777</v>
      </c>
      <c r="B310" s="111" t="s">
        <v>674</v>
      </c>
      <c r="C310" s="111" t="s">
        <v>222</v>
      </c>
      <c r="D310" s="111" t="s">
        <v>776</v>
      </c>
      <c r="E310" s="112">
        <v>12</v>
      </c>
      <c r="F310" s="113">
        <f>VLOOKUP(E310,'Cost Study'!A:G,7,0)</f>
        <v>3.4644345655960382</v>
      </c>
    </row>
    <row r="311" spans="1:6">
      <c r="A311" s="111" t="s">
        <v>777</v>
      </c>
      <c r="B311" s="111" t="s">
        <v>670</v>
      </c>
      <c r="C311" s="111" t="s">
        <v>222</v>
      </c>
      <c r="D311" s="111" t="s">
        <v>776</v>
      </c>
      <c r="E311" s="112">
        <v>12</v>
      </c>
      <c r="F311" s="113">
        <f>VLOOKUP(E311,'Cost Study'!A:G,7,0)</f>
        <v>3.4644345655960382</v>
      </c>
    </row>
    <row r="312" spans="1:6">
      <c r="A312" s="111" t="s">
        <v>777</v>
      </c>
      <c r="B312" s="111" t="s">
        <v>781</v>
      </c>
      <c r="C312" s="111" t="s">
        <v>222</v>
      </c>
      <c r="D312" s="111" t="s">
        <v>776</v>
      </c>
      <c r="E312" s="112">
        <v>12</v>
      </c>
      <c r="F312" s="113">
        <f>VLOOKUP(E312,'Cost Study'!A:G,7,0)</f>
        <v>3.4644345655960382</v>
      </c>
    </row>
    <row r="313" spans="1:6">
      <c r="A313" s="111" t="s">
        <v>777</v>
      </c>
      <c r="B313" s="111" t="s">
        <v>782</v>
      </c>
      <c r="C313" s="111" t="s">
        <v>222</v>
      </c>
      <c r="D313" s="111" t="s">
        <v>776</v>
      </c>
      <c r="E313" s="112">
        <v>12</v>
      </c>
      <c r="F313" s="113">
        <f>VLOOKUP(E313,'Cost Study'!A:G,7,0)</f>
        <v>3.4644345655960382</v>
      </c>
    </row>
    <row r="314" spans="1:6">
      <c r="A314" s="111" t="s">
        <v>777</v>
      </c>
      <c r="B314" s="111" t="s">
        <v>690</v>
      </c>
      <c r="C314" s="111" t="s">
        <v>222</v>
      </c>
      <c r="D314" s="111" t="s">
        <v>776</v>
      </c>
      <c r="E314" s="112">
        <v>12</v>
      </c>
      <c r="F314" s="113">
        <f>VLOOKUP(E314,'Cost Study'!A:G,7,0)</f>
        <v>3.4644345655960382</v>
      </c>
    </row>
    <row r="315" spans="1:6">
      <c r="A315" s="111" t="s">
        <v>777</v>
      </c>
      <c r="B315" s="111" t="s">
        <v>322</v>
      </c>
      <c r="C315" s="111" t="s">
        <v>222</v>
      </c>
      <c r="D315" s="111" t="s">
        <v>776</v>
      </c>
      <c r="E315" s="112">
        <v>12</v>
      </c>
      <c r="F315" s="113">
        <f>VLOOKUP(E315,'Cost Study'!A:G,7,0)</f>
        <v>3.4644345655960382</v>
      </c>
    </row>
    <row r="316" spans="1:6">
      <c r="A316" s="111" t="s">
        <v>783</v>
      </c>
      <c r="B316" s="111" t="s">
        <v>312</v>
      </c>
      <c r="C316" s="111" t="s">
        <v>222</v>
      </c>
      <c r="D316" s="111" t="s">
        <v>776</v>
      </c>
      <c r="E316" s="112">
        <v>12</v>
      </c>
      <c r="F316" s="113">
        <f>VLOOKUP(E316,'Cost Study'!A:G,7,0)</f>
        <v>3.4644345655960382</v>
      </c>
    </row>
    <row r="317" spans="1:6">
      <c r="A317" s="111" t="s">
        <v>784</v>
      </c>
      <c r="B317" s="111" t="s">
        <v>785</v>
      </c>
      <c r="C317" s="111" t="s">
        <v>215</v>
      </c>
      <c r="D317" s="111" t="s">
        <v>786</v>
      </c>
      <c r="E317" s="112">
        <v>12</v>
      </c>
      <c r="F317" s="113">
        <f>VLOOKUP(E317,'Cost Study'!A:G,7,0)</f>
        <v>3.4644345655960382</v>
      </c>
    </row>
    <row r="318" spans="1:6">
      <c r="A318" s="111" t="s">
        <v>787</v>
      </c>
      <c r="B318" s="111" t="s">
        <v>720</v>
      </c>
      <c r="C318" s="111" t="s">
        <v>222</v>
      </c>
      <c r="D318" s="111" t="s">
        <v>788</v>
      </c>
      <c r="E318" s="112">
        <v>3</v>
      </c>
      <c r="F318" s="113">
        <f>VLOOKUP(E318,'Cost Study'!A:G,7,0)</f>
        <v>3.0862689776983747</v>
      </c>
    </row>
    <row r="319" spans="1:6">
      <c r="A319" s="111" t="s">
        <v>789</v>
      </c>
      <c r="B319" s="111" t="s">
        <v>720</v>
      </c>
      <c r="C319" s="111" t="s">
        <v>222</v>
      </c>
      <c r="D319" s="111" t="s">
        <v>788</v>
      </c>
      <c r="E319" s="112">
        <v>3</v>
      </c>
      <c r="F319" s="113">
        <f>VLOOKUP(E319,'Cost Study'!A:G,7,0)</f>
        <v>3.0862689776983747</v>
      </c>
    </row>
    <row r="320" spans="1:6">
      <c r="A320" s="111" t="s">
        <v>790</v>
      </c>
      <c r="B320" s="111" t="s">
        <v>720</v>
      </c>
      <c r="C320" s="111" t="s">
        <v>222</v>
      </c>
      <c r="D320" s="111" t="s">
        <v>791</v>
      </c>
      <c r="E320" s="112">
        <v>3</v>
      </c>
      <c r="F320" s="113">
        <f>VLOOKUP(E320,'Cost Study'!A:G,7,0)</f>
        <v>3.0862689776983747</v>
      </c>
    </row>
    <row r="321" spans="1:6">
      <c r="A321" s="111" t="s">
        <v>792</v>
      </c>
      <c r="B321" s="111" t="s">
        <v>214</v>
      </c>
      <c r="C321" s="111" t="s">
        <v>215</v>
      </c>
      <c r="D321" s="111" t="s">
        <v>793</v>
      </c>
      <c r="E321" s="112">
        <v>3</v>
      </c>
      <c r="F321" s="113">
        <f>VLOOKUP(E321,'Cost Study'!A:G,7,0)</f>
        <v>3.0862689776983747</v>
      </c>
    </row>
    <row r="322" spans="1:6">
      <c r="A322" s="111" t="s">
        <v>794</v>
      </c>
      <c r="B322" s="111" t="s">
        <v>720</v>
      </c>
      <c r="C322" s="111" t="s">
        <v>222</v>
      </c>
      <c r="D322" s="111" t="s">
        <v>795</v>
      </c>
      <c r="E322" s="112">
        <v>3</v>
      </c>
      <c r="F322" s="113">
        <f>VLOOKUP(E322,'Cost Study'!A:G,7,0)</f>
        <v>3.0862689776983747</v>
      </c>
    </row>
    <row r="323" spans="1:6">
      <c r="A323" s="111" t="s">
        <v>796</v>
      </c>
      <c r="B323" s="111" t="s">
        <v>214</v>
      </c>
      <c r="C323" s="111" t="s">
        <v>215</v>
      </c>
      <c r="D323" s="111" t="s">
        <v>797</v>
      </c>
      <c r="E323" s="112">
        <v>3</v>
      </c>
      <c r="F323" s="113">
        <f>VLOOKUP(E323,'Cost Study'!A:G,7,0)</f>
        <v>3.0862689776983747</v>
      </c>
    </row>
    <row r="324" spans="1:6">
      <c r="A324" s="111" t="s">
        <v>798</v>
      </c>
      <c r="B324" s="111" t="s">
        <v>720</v>
      </c>
      <c r="C324" s="111" t="s">
        <v>222</v>
      </c>
      <c r="D324" s="111" t="s">
        <v>797</v>
      </c>
      <c r="E324" s="112">
        <v>3</v>
      </c>
      <c r="F324" s="113">
        <f>VLOOKUP(E324,'Cost Study'!A:G,7,0)</f>
        <v>3.0862689776983747</v>
      </c>
    </row>
    <row r="325" spans="1:6">
      <c r="A325" s="111" t="s">
        <v>799</v>
      </c>
      <c r="B325" s="111" t="s">
        <v>720</v>
      </c>
      <c r="C325" s="111" t="s">
        <v>222</v>
      </c>
      <c r="D325" s="111" t="s">
        <v>800</v>
      </c>
      <c r="E325" s="112">
        <v>3</v>
      </c>
      <c r="F325" s="113">
        <f>VLOOKUP(E325,'Cost Study'!A:G,7,0)</f>
        <v>3.0862689776983747</v>
      </c>
    </row>
    <row r="326" spans="1:6">
      <c r="A326" s="111" t="s">
        <v>801</v>
      </c>
      <c r="B326" s="111" t="s">
        <v>241</v>
      </c>
      <c r="C326" s="111" t="s">
        <v>215</v>
      </c>
      <c r="D326" s="111" t="s">
        <v>802</v>
      </c>
      <c r="E326" s="112">
        <v>3</v>
      </c>
      <c r="F326" s="113">
        <f>VLOOKUP(E326,'Cost Study'!A:G,7,0)</f>
        <v>3.0862689776983747</v>
      </c>
    </row>
    <row r="327" spans="1:6">
      <c r="A327" s="111" t="s">
        <v>803</v>
      </c>
      <c r="B327" s="111" t="s">
        <v>720</v>
      </c>
      <c r="C327" s="111" t="s">
        <v>222</v>
      </c>
      <c r="D327" s="111" t="s">
        <v>802</v>
      </c>
      <c r="E327" s="112">
        <v>3</v>
      </c>
      <c r="F327" s="113">
        <f>VLOOKUP(E327,'Cost Study'!A:G,7,0)</f>
        <v>3.0862689776983747</v>
      </c>
    </row>
    <row r="328" spans="1:6">
      <c r="A328" s="111" t="s">
        <v>804</v>
      </c>
      <c r="B328" s="111" t="s">
        <v>720</v>
      </c>
      <c r="C328" s="111" t="s">
        <v>222</v>
      </c>
      <c r="D328" s="111" t="s">
        <v>805</v>
      </c>
      <c r="E328" s="112">
        <v>3</v>
      </c>
      <c r="F328" s="113">
        <f>VLOOKUP(E328,'Cost Study'!A:G,7,0)</f>
        <v>3.0862689776983747</v>
      </c>
    </row>
    <row r="329" spans="1:6">
      <c r="A329" s="111" t="s">
        <v>806</v>
      </c>
      <c r="B329" s="111" t="s">
        <v>720</v>
      </c>
      <c r="C329" s="111" t="s">
        <v>222</v>
      </c>
      <c r="D329" s="111" t="s">
        <v>807</v>
      </c>
      <c r="E329" s="112">
        <v>3</v>
      </c>
      <c r="F329" s="113">
        <f>VLOOKUP(E329,'Cost Study'!A:G,7,0)</f>
        <v>3.0862689776983747</v>
      </c>
    </row>
    <row r="330" spans="1:6">
      <c r="A330" s="111" t="s">
        <v>808</v>
      </c>
      <c r="B330" s="111" t="s">
        <v>720</v>
      </c>
      <c r="C330" s="111" t="s">
        <v>222</v>
      </c>
      <c r="D330" s="111" t="s">
        <v>807</v>
      </c>
      <c r="E330" s="112">
        <v>3</v>
      </c>
      <c r="F330" s="113">
        <f>VLOOKUP(E330,'Cost Study'!A:G,7,0)</f>
        <v>3.0862689776983747</v>
      </c>
    </row>
    <row r="331" spans="1:6">
      <c r="A331" s="111" t="s">
        <v>809</v>
      </c>
      <c r="B331" s="111" t="s">
        <v>720</v>
      </c>
      <c r="C331" s="111" t="s">
        <v>222</v>
      </c>
      <c r="D331" s="111" t="s">
        <v>810</v>
      </c>
      <c r="E331" s="112">
        <v>3</v>
      </c>
      <c r="F331" s="113">
        <f>VLOOKUP(E331,'Cost Study'!A:G,7,0)</f>
        <v>3.0862689776983747</v>
      </c>
    </row>
    <row r="332" spans="1:6">
      <c r="A332" s="111" t="s">
        <v>811</v>
      </c>
      <c r="B332" s="111" t="s">
        <v>812</v>
      </c>
      <c r="C332" s="111" t="s">
        <v>222</v>
      </c>
      <c r="D332" s="111" t="s">
        <v>813</v>
      </c>
      <c r="E332" s="112">
        <v>19</v>
      </c>
      <c r="F332" s="113">
        <f>VLOOKUP(E332,'Cost Study'!A:G,7,0)</f>
        <v>3.1428185541517317</v>
      </c>
    </row>
    <row r="333" spans="1:6">
      <c r="A333" s="111" t="s">
        <v>814</v>
      </c>
      <c r="B333" s="111" t="s">
        <v>812</v>
      </c>
      <c r="C333" s="111" t="s">
        <v>222</v>
      </c>
      <c r="D333" s="111" t="s">
        <v>813</v>
      </c>
      <c r="E333" s="112">
        <v>19</v>
      </c>
      <c r="F333" s="113">
        <f>VLOOKUP(E333,'Cost Study'!A:G,7,0)</f>
        <v>3.1428185541517317</v>
      </c>
    </row>
    <row r="334" spans="1:6">
      <c r="A334" s="111" t="s">
        <v>815</v>
      </c>
      <c r="B334" s="111" t="s">
        <v>812</v>
      </c>
      <c r="C334" s="111" t="s">
        <v>222</v>
      </c>
      <c r="D334" s="111" t="s">
        <v>813</v>
      </c>
      <c r="E334" s="112">
        <v>19</v>
      </c>
      <c r="F334" s="113">
        <f>VLOOKUP(E334,'Cost Study'!A:G,7,0)</f>
        <v>3.1428185541517317</v>
      </c>
    </row>
    <row r="335" spans="1:6">
      <c r="A335" s="111" t="s">
        <v>816</v>
      </c>
      <c r="B335" s="111" t="s">
        <v>812</v>
      </c>
      <c r="C335" s="111" t="s">
        <v>222</v>
      </c>
      <c r="D335" s="111" t="s">
        <v>813</v>
      </c>
      <c r="E335" s="112">
        <v>19</v>
      </c>
      <c r="F335" s="113">
        <f>VLOOKUP(E335,'Cost Study'!A:G,7,0)</f>
        <v>3.1428185541517317</v>
      </c>
    </row>
    <row r="336" spans="1:6">
      <c r="A336" s="111" t="s">
        <v>817</v>
      </c>
      <c r="B336" s="111" t="s">
        <v>812</v>
      </c>
      <c r="C336" s="111" t="s">
        <v>222</v>
      </c>
      <c r="D336" s="111" t="s">
        <v>813</v>
      </c>
      <c r="E336" s="112">
        <v>19</v>
      </c>
      <c r="F336" s="113">
        <f>VLOOKUP(E336,'Cost Study'!A:G,7,0)</f>
        <v>3.1428185541517317</v>
      </c>
    </row>
    <row r="337" spans="1:6">
      <c r="A337" s="111" t="s">
        <v>818</v>
      </c>
      <c r="B337" s="111" t="s">
        <v>812</v>
      </c>
      <c r="C337" s="111" t="s">
        <v>222</v>
      </c>
      <c r="D337" s="111" t="s">
        <v>813</v>
      </c>
      <c r="E337" s="112">
        <v>19</v>
      </c>
      <c r="F337" s="113">
        <f>VLOOKUP(E337,'Cost Study'!A:G,7,0)</f>
        <v>3.1428185541517317</v>
      </c>
    </row>
    <row r="338" spans="1:6">
      <c r="A338" s="111" t="s">
        <v>819</v>
      </c>
      <c r="B338" s="111" t="s">
        <v>812</v>
      </c>
      <c r="C338" s="111" t="s">
        <v>222</v>
      </c>
      <c r="D338" s="111" t="s">
        <v>813</v>
      </c>
      <c r="E338" s="112">
        <v>19</v>
      </c>
      <c r="F338" s="113">
        <f>VLOOKUP(E338,'Cost Study'!A:G,7,0)</f>
        <v>3.1428185541517317</v>
      </c>
    </row>
    <row r="339" spans="1:6">
      <c r="A339" s="111" t="s">
        <v>820</v>
      </c>
      <c r="B339" s="111" t="s">
        <v>812</v>
      </c>
      <c r="C339" s="111" t="s">
        <v>222</v>
      </c>
      <c r="D339" s="111" t="s">
        <v>813</v>
      </c>
      <c r="E339" s="112">
        <v>19</v>
      </c>
      <c r="F339" s="113">
        <f>VLOOKUP(E339,'Cost Study'!A:G,7,0)</f>
        <v>3.1428185541517317</v>
      </c>
    </row>
    <row r="340" spans="1:6">
      <c r="A340" s="111" t="s">
        <v>821</v>
      </c>
      <c r="B340" s="111" t="s">
        <v>812</v>
      </c>
      <c r="C340" s="111" t="s">
        <v>222</v>
      </c>
      <c r="D340" s="111" t="s">
        <v>813</v>
      </c>
      <c r="E340" s="112">
        <v>19</v>
      </c>
      <c r="F340" s="113">
        <f>VLOOKUP(E340,'Cost Study'!A:G,7,0)</f>
        <v>3.1428185541517317</v>
      </c>
    </row>
    <row r="341" spans="1:6">
      <c r="A341" s="111" t="s">
        <v>822</v>
      </c>
      <c r="B341" s="111" t="s">
        <v>812</v>
      </c>
      <c r="C341" s="111" t="s">
        <v>222</v>
      </c>
      <c r="D341" s="111" t="s">
        <v>813</v>
      </c>
      <c r="E341" s="112">
        <v>19</v>
      </c>
      <c r="F341" s="113">
        <f>VLOOKUP(E341,'Cost Study'!A:G,7,0)</f>
        <v>3.1428185541517317</v>
      </c>
    </row>
    <row r="342" spans="1:6">
      <c r="A342" s="111" t="s">
        <v>823</v>
      </c>
      <c r="B342" s="111" t="s">
        <v>812</v>
      </c>
      <c r="C342" s="111" t="s">
        <v>222</v>
      </c>
      <c r="D342" s="111" t="s">
        <v>813</v>
      </c>
      <c r="E342" s="112">
        <v>19</v>
      </c>
      <c r="F342" s="113">
        <f>VLOOKUP(E342,'Cost Study'!A:G,7,0)</f>
        <v>3.1428185541517317</v>
      </c>
    </row>
    <row r="343" spans="1:6">
      <c r="A343" s="111" t="s">
        <v>824</v>
      </c>
      <c r="B343" s="111" t="s">
        <v>812</v>
      </c>
      <c r="C343" s="111" t="s">
        <v>222</v>
      </c>
      <c r="D343" s="111" t="s">
        <v>813</v>
      </c>
      <c r="E343" s="112">
        <v>19</v>
      </c>
      <c r="F343" s="113">
        <f>VLOOKUP(E343,'Cost Study'!A:G,7,0)</f>
        <v>3.1428185541517317</v>
      </c>
    </row>
    <row r="344" spans="1:6">
      <c r="A344" s="111" t="s">
        <v>825</v>
      </c>
      <c r="B344" s="111" t="s">
        <v>812</v>
      </c>
      <c r="C344" s="111" t="s">
        <v>222</v>
      </c>
      <c r="D344" s="111" t="s">
        <v>813</v>
      </c>
      <c r="E344" s="112">
        <v>19</v>
      </c>
      <c r="F344" s="113">
        <f>VLOOKUP(E344,'Cost Study'!A:G,7,0)</f>
        <v>3.1428185541517317</v>
      </c>
    </row>
    <row r="345" spans="1:6">
      <c r="A345" s="111" t="s">
        <v>826</v>
      </c>
      <c r="B345" s="111" t="s">
        <v>827</v>
      </c>
      <c r="C345" s="111" t="s">
        <v>215</v>
      </c>
      <c r="D345" s="111" t="s">
        <v>828</v>
      </c>
      <c r="E345" s="112">
        <v>19</v>
      </c>
      <c r="F345" s="113">
        <f>VLOOKUP(E345,'Cost Study'!A:G,7,0)</f>
        <v>3.1428185541517317</v>
      </c>
    </row>
    <row r="346" spans="1:6">
      <c r="A346" s="111" t="s">
        <v>829</v>
      </c>
      <c r="B346" s="111" t="s">
        <v>812</v>
      </c>
      <c r="C346" s="111" t="s">
        <v>222</v>
      </c>
      <c r="D346" s="111" t="s">
        <v>828</v>
      </c>
      <c r="E346" s="112">
        <v>19</v>
      </c>
      <c r="F346" s="113">
        <f>VLOOKUP(E346,'Cost Study'!A:G,7,0)</f>
        <v>3.1428185541517317</v>
      </c>
    </row>
    <row r="347" spans="1:6">
      <c r="A347" s="111" t="s">
        <v>830</v>
      </c>
      <c r="B347" s="111" t="s">
        <v>812</v>
      </c>
      <c r="C347" s="111" t="s">
        <v>222</v>
      </c>
      <c r="D347" s="111" t="s">
        <v>828</v>
      </c>
      <c r="E347" s="112">
        <v>19</v>
      </c>
      <c r="F347" s="113">
        <f>VLOOKUP(E347,'Cost Study'!A:G,7,0)</f>
        <v>3.1428185541517317</v>
      </c>
    </row>
    <row r="348" spans="1:6">
      <c r="A348" s="111" t="s">
        <v>831</v>
      </c>
      <c r="B348" s="111" t="s">
        <v>812</v>
      </c>
      <c r="C348" s="111" t="s">
        <v>222</v>
      </c>
      <c r="D348" s="111" t="s">
        <v>832</v>
      </c>
      <c r="E348" s="112">
        <v>19</v>
      </c>
      <c r="F348" s="113">
        <f>VLOOKUP(E348,'Cost Study'!A:G,7,0)</f>
        <v>3.1428185541517317</v>
      </c>
    </row>
    <row r="349" spans="1:6">
      <c r="A349" s="111" t="s">
        <v>833</v>
      </c>
      <c r="B349" s="111" t="s">
        <v>734</v>
      </c>
      <c r="C349" s="111" t="s">
        <v>215</v>
      </c>
      <c r="D349" s="111" t="s">
        <v>834</v>
      </c>
      <c r="E349" s="112">
        <v>12</v>
      </c>
      <c r="F349" s="113">
        <f>VLOOKUP(E349,'Cost Study'!A:G,7,0)</f>
        <v>3.4644345655960382</v>
      </c>
    </row>
    <row r="350" spans="1:6">
      <c r="A350" s="111" t="s">
        <v>835</v>
      </c>
      <c r="B350" s="111" t="s">
        <v>836</v>
      </c>
      <c r="C350" s="111" t="s">
        <v>215</v>
      </c>
      <c r="D350" s="111" t="s">
        <v>837</v>
      </c>
      <c r="E350" s="112">
        <v>23</v>
      </c>
      <c r="F350" s="113">
        <f>VLOOKUP(E350,'Cost Study'!A:G,7,0)</f>
        <v>4.0606764444742334</v>
      </c>
    </row>
    <row r="351" spans="1:6">
      <c r="A351" s="111" t="s">
        <v>838</v>
      </c>
      <c r="B351" s="111" t="s">
        <v>839</v>
      </c>
      <c r="C351" s="111" t="s">
        <v>222</v>
      </c>
      <c r="D351" s="111" t="s">
        <v>837</v>
      </c>
      <c r="E351" s="112">
        <v>23</v>
      </c>
      <c r="F351" s="113">
        <f>VLOOKUP(E351,'Cost Study'!A:G,7,0)</f>
        <v>4.0606764444742334</v>
      </c>
    </row>
    <row r="352" spans="1:6">
      <c r="A352" s="111" t="s">
        <v>838</v>
      </c>
      <c r="B352" s="111" t="s">
        <v>840</v>
      </c>
      <c r="C352" s="111" t="s">
        <v>222</v>
      </c>
      <c r="D352" s="111" t="s">
        <v>837</v>
      </c>
      <c r="E352" s="112">
        <v>23</v>
      </c>
      <c r="F352" s="113">
        <f>VLOOKUP(E352,'Cost Study'!A:G,7,0)</f>
        <v>4.0606764444742334</v>
      </c>
    </row>
    <row r="353" spans="1:6">
      <c r="A353" s="111" t="s">
        <v>841</v>
      </c>
      <c r="B353" s="111" t="s">
        <v>836</v>
      </c>
      <c r="C353" s="111" t="s">
        <v>215</v>
      </c>
      <c r="D353" s="111" t="s">
        <v>842</v>
      </c>
      <c r="E353" s="112">
        <v>23</v>
      </c>
      <c r="F353" s="113">
        <f>VLOOKUP(E353,'Cost Study'!A:G,7,0)</f>
        <v>4.0606764444742334</v>
      </c>
    </row>
    <row r="354" spans="1:6">
      <c r="A354" s="111" t="s">
        <v>843</v>
      </c>
      <c r="B354" s="111" t="s">
        <v>839</v>
      </c>
      <c r="C354" s="111" t="s">
        <v>222</v>
      </c>
      <c r="D354" s="111" t="s">
        <v>842</v>
      </c>
      <c r="E354" s="112">
        <v>23</v>
      </c>
      <c r="F354" s="113">
        <f>VLOOKUP(E354,'Cost Study'!A:G,7,0)</f>
        <v>4.0606764444742334</v>
      </c>
    </row>
    <row r="355" spans="1:6">
      <c r="A355" s="111" t="s">
        <v>843</v>
      </c>
      <c r="B355" s="111" t="s">
        <v>840</v>
      </c>
      <c r="C355" s="111" t="s">
        <v>222</v>
      </c>
      <c r="D355" s="111" t="s">
        <v>842</v>
      </c>
      <c r="E355" s="112">
        <v>23</v>
      </c>
      <c r="F355" s="113">
        <f>VLOOKUP(E355,'Cost Study'!A:G,7,0)</f>
        <v>4.0606764444742334</v>
      </c>
    </row>
    <row r="356" spans="1:6">
      <c r="A356" s="111" t="s">
        <v>844</v>
      </c>
      <c r="B356" s="111" t="s">
        <v>839</v>
      </c>
      <c r="C356" s="111" t="s">
        <v>222</v>
      </c>
      <c r="D356" s="111" t="s">
        <v>842</v>
      </c>
      <c r="E356" s="112">
        <v>23</v>
      </c>
      <c r="F356" s="113">
        <f>VLOOKUP(E356,'Cost Study'!A:G,7,0)</f>
        <v>4.0606764444742334</v>
      </c>
    </row>
    <row r="357" spans="1:6">
      <c r="A357" s="111" t="s">
        <v>844</v>
      </c>
      <c r="B357" s="111" t="s">
        <v>840</v>
      </c>
      <c r="C357" s="111" t="s">
        <v>222</v>
      </c>
      <c r="D357" s="111" t="s">
        <v>842</v>
      </c>
      <c r="E357" s="112">
        <v>23</v>
      </c>
      <c r="F357" s="113">
        <f>VLOOKUP(E357,'Cost Study'!A:G,7,0)</f>
        <v>4.0606764444742334</v>
      </c>
    </row>
    <row r="358" spans="1:6">
      <c r="A358" s="111" t="s">
        <v>845</v>
      </c>
      <c r="B358" s="111" t="s">
        <v>836</v>
      </c>
      <c r="C358" s="111" t="s">
        <v>215</v>
      </c>
      <c r="D358" s="111" t="s">
        <v>846</v>
      </c>
      <c r="E358" s="112">
        <v>23</v>
      </c>
      <c r="F358" s="113">
        <f>VLOOKUP(E358,'Cost Study'!A:G,7,0)</f>
        <v>4.0606764444742334</v>
      </c>
    </row>
    <row r="359" spans="1:6">
      <c r="A359" s="111" t="s">
        <v>847</v>
      </c>
      <c r="B359" s="111" t="s">
        <v>836</v>
      </c>
      <c r="C359" s="111" t="s">
        <v>215</v>
      </c>
      <c r="D359" s="111" t="s">
        <v>848</v>
      </c>
      <c r="E359" s="112">
        <v>23</v>
      </c>
      <c r="F359" s="113">
        <f>VLOOKUP(E359,'Cost Study'!A:G,7,0)</f>
        <v>4.0606764444742334</v>
      </c>
    </row>
    <row r="360" spans="1:6">
      <c r="A360" s="111" t="s">
        <v>849</v>
      </c>
      <c r="B360" s="111" t="s">
        <v>839</v>
      </c>
      <c r="C360" s="111" t="s">
        <v>222</v>
      </c>
      <c r="D360" s="111" t="s">
        <v>848</v>
      </c>
      <c r="E360" s="112">
        <v>23</v>
      </c>
      <c r="F360" s="113">
        <f>VLOOKUP(E360,'Cost Study'!A:G,7,0)</f>
        <v>4.0606764444742334</v>
      </c>
    </row>
    <row r="361" spans="1:6">
      <c r="A361" s="111" t="s">
        <v>849</v>
      </c>
      <c r="B361" s="111" t="s">
        <v>840</v>
      </c>
      <c r="C361" s="111" t="s">
        <v>222</v>
      </c>
      <c r="D361" s="111" t="s">
        <v>848</v>
      </c>
      <c r="E361" s="112">
        <v>23</v>
      </c>
      <c r="F361" s="113">
        <f>VLOOKUP(E361,'Cost Study'!A:G,7,0)</f>
        <v>4.0606764444742334</v>
      </c>
    </row>
    <row r="362" spans="1:6">
      <c r="A362" s="111" t="s">
        <v>850</v>
      </c>
      <c r="B362" s="111" t="s">
        <v>851</v>
      </c>
      <c r="C362" s="111" t="s">
        <v>222</v>
      </c>
      <c r="D362" s="111" t="s">
        <v>852</v>
      </c>
      <c r="E362" s="112">
        <v>12</v>
      </c>
      <c r="F362" s="113">
        <f>VLOOKUP(E362,'Cost Study'!A:G,7,0)</f>
        <v>3.4644345655960382</v>
      </c>
    </row>
    <row r="363" spans="1:6">
      <c r="A363" s="111" t="s">
        <v>853</v>
      </c>
      <c r="B363" s="111" t="s">
        <v>854</v>
      </c>
      <c r="C363" s="111" t="s">
        <v>222</v>
      </c>
      <c r="D363" s="111" t="s">
        <v>852</v>
      </c>
      <c r="E363" s="112">
        <v>12</v>
      </c>
      <c r="F363" s="113">
        <f>VLOOKUP(E363,'Cost Study'!A:G,7,0)</f>
        <v>3.4644345655960382</v>
      </c>
    </row>
    <row r="364" spans="1:6">
      <c r="A364" s="111" t="s">
        <v>855</v>
      </c>
      <c r="B364" s="111" t="s">
        <v>851</v>
      </c>
      <c r="C364" s="111" t="s">
        <v>222</v>
      </c>
      <c r="D364" s="111" t="s">
        <v>856</v>
      </c>
      <c r="E364" s="112">
        <v>19</v>
      </c>
      <c r="F364" s="113">
        <f>VLOOKUP(E364,'Cost Study'!A:G,7,0)</f>
        <v>3.1428185541517317</v>
      </c>
    </row>
    <row r="365" spans="1:6">
      <c r="A365" s="111" t="s">
        <v>857</v>
      </c>
      <c r="B365" s="111" t="s">
        <v>851</v>
      </c>
      <c r="C365" s="111" t="s">
        <v>222</v>
      </c>
      <c r="D365" s="111" t="s">
        <v>856</v>
      </c>
      <c r="E365" s="112">
        <v>19</v>
      </c>
      <c r="F365" s="113">
        <f>VLOOKUP(E365,'Cost Study'!A:G,7,0)</f>
        <v>3.1428185541517317</v>
      </c>
    </row>
    <row r="366" spans="1:6">
      <c r="A366" s="111" t="s">
        <v>858</v>
      </c>
      <c r="B366" s="111" t="s">
        <v>854</v>
      </c>
      <c r="C366" s="111" t="s">
        <v>222</v>
      </c>
      <c r="D366" s="111" t="s">
        <v>856</v>
      </c>
      <c r="E366" s="112">
        <v>19</v>
      </c>
      <c r="F366" s="113">
        <f>VLOOKUP(E366,'Cost Study'!A:G,7,0)</f>
        <v>3.1428185541517317</v>
      </c>
    </row>
    <row r="367" spans="1:6">
      <c r="A367" s="111" t="s">
        <v>859</v>
      </c>
      <c r="B367" s="111" t="s">
        <v>854</v>
      </c>
      <c r="C367" s="111" t="s">
        <v>222</v>
      </c>
      <c r="D367" s="111" t="s">
        <v>856</v>
      </c>
      <c r="E367" s="112">
        <v>19</v>
      </c>
      <c r="F367" s="113">
        <f>VLOOKUP(E367,'Cost Study'!A:G,7,0)</f>
        <v>3.1428185541517317</v>
      </c>
    </row>
    <row r="368" spans="1:6">
      <c r="A368" s="111" t="s">
        <v>860</v>
      </c>
      <c r="B368" s="111" t="s">
        <v>861</v>
      </c>
      <c r="C368" s="111" t="s">
        <v>222</v>
      </c>
      <c r="D368" s="111" t="s">
        <v>856</v>
      </c>
      <c r="E368" s="112">
        <v>19</v>
      </c>
      <c r="F368" s="113">
        <f>VLOOKUP(E368,'Cost Study'!A:G,7,0)</f>
        <v>3.1428185541517317</v>
      </c>
    </row>
    <row r="369" spans="1:6">
      <c r="A369" s="111" t="s">
        <v>862</v>
      </c>
      <c r="B369" s="111" t="s">
        <v>851</v>
      </c>
      <c r="C369" s="111" t="s">
        <v>222</v>
      </c>
      <c r="D369" s="111" t="s">
        <v>863</v>
      </c>
      <c r="E369" s="112">
        <v>12</v>
      </c>
      <c r="F369" s="113">
        <f>VLOOKUP(E369,'Cost Study'!A:G,7,0)</f>
        <v>3.4644345655960382</v>
      </c>
    </row>
    <row r="370" spans="1:6">
      <c r="A370" s="111" t="s">
        <v>864</v>
      </c>
      <c r="B370" s="111" t="s">
        <v>851</v>
      </c>
      <c r="C370" s="111" t="s">
        <v>222</v>
      </c>
      <c r="D370" s="111" t="s">
        <v>863</v>
      </c>
      <c r="E370" s="112">
        <v>12</v>
      </c>
      <c r="F370" s="113">
        <f>VLOOKUP(E370,'Cost Study'!A:G,7,0)</f>
        <v>3.4644345655960382</v>
      </c>
    </row>
    <row r="371" spans="1:6">
      <c r="A371" s="111" t="s">
        <v>865</v>
      </c>
      <c r="B371" s="111" t="s">
        <v>851</v>
      </c>
      <c r="C371" s="111" t="s">
        <v>222</v>
      </c>
      <c r="D371" s="111" t="s">
        <v>863</v>
      </c>
      <c r="E371" s="112">
        <v>12</v>
      </c>
      <c r="F371" s="113">
        <f>VLOOKUP(E371,'Cost Study'!A:G,7,0)</f>
        <v>3.4644345655960382</v>
      </c>
    </row>
    <row r="372" spans="1:6">
      <c r="A372" s="111" t="s">
        <v>866</v>
      </c>
      <c r="B372" s="111" t="s">
        <v>851</v>
      </c>
      <c r="C372" s="111" t="s">
        <v>222</v>
      </c>
      <c r="D372" s="111" t="s">
        <v>863</v>
      </c>
      <c r="E372" s="112">
        <v>12</v>
      </c>
      <c r="F372" s="113">
        <f>VLOOKUP(E372,'Cost Study'!A:G,7,0)</f>
        <v>3.4644345655960382</v>
      </c>
    </row>
    <row r="373" spans="1:6">
      <c r="A373" s="111" t="s">
        <v>867</v>
      </c>
      <c r="B373" s="111" t="s">
        <v>851</v>
      </c>
      <c r="C373" s="111" t="s">
        <v>222</v>
      </c>
      <c r="D373" s="111" t="s">
        <v>863</v>
      </c>
      <c r="E373" s="112">
        <v>12</v>
      </c>
      <c r="F373" s="113">
        <f>VLOOKUP(E373,'Cost Study'!A:G,7,0)</f>
        <v>3.4644345655960382</v>
      </c>
    </row>
    <row r="374" spans="1:6">
      <c r="A374" s="111" t="s">
        <v>868</v>
      </c>
      <c r="B374" s="111" t="s">
        <v>851</v>
      </c>
      <c r="C374" s="111" t="s">
        <v>222</v>
      </c>
      <c r="D374" s="111" t="s">
        <v>863</v>
      </c>
      <c r="E374" s="112">
        <v>12</v>
      </c>
      <c r="F374" s="113">
        <f>VLOOKUP(E374,'Cost Study'!A:G,7,0)</f>
        <v>3.4644345655960382</v>
      </c>
    </row>
    <row r="375" spans="1:6">
      <c r="A375" s="111" t="s">
        <v>869</v>
      </c>
      <c r="B375" s="111" t="s">
        <v>851</v>
      </c>
      <c r="C375" s="111" t="s">
        <v>222</v>
      </c>
      <c r="D375" s="111" t="s">
        <v>863</v>
      </c>
      <c r="E375" s="112">
        <v>12</v>
      </c>
      <c r="F375" s="113">
        <f>VLOOKUP(E375,'Cost Study'!A:G,7,0)</f>
        <v>3.4644345655960382</v>
      </c>
    </row>
    <row r="376" spans="1:6">
      <c r="A376" s="111" t="s">
        <v>870</v>
      </c>
      <c r="B376" s="111" t="s">
        <v>854</v>
      </c>
      <c r="C376" s="111" t="s">
        <v>222</v>
      </c>
      <c r="D376" s="111" t="s">
        <v>863</v>
      </c>
      <c r="E376" s="112">
        <v>12</v>
      </c>
      <c r="F376" s="113">
        <f>VLOOKUP(E376,'Cost Study'!A:G,7,0)</f>
        <v>3.4644345655960382</v>
      </c>
    </row>
    <row r="377" spans="1:6">
      <c r="A377" s="111" t="s">
        <v>871</v>
      </c>
      <c r="B377" s="111" t="s">
        <v>854</v>
      </c>
      <c r="C377" s="111" t="s">
        <v>222</v>
      </c>
      <c r="D377" s="111" t="s">
        <v>863</v>
      </c>
      <c r="E377" s="112">
        <v>12</v>
      </c>
      <c r="F377" s="113">
        <f>VLOOKUP(E377,'Cost Study'!A:G,7,0)</f>
        <v>3.4644345655960382</v>
      </c>
    </row>
    <row r="378" spans="1:6">
      <c r="A378" s="111" t="s">
        <v>872</v>
      </c>
      <c r="B378" s="111" t="s">
        <v>854</v>
      </c>
      <c r="C378" s="111" t="s">
        <v>222</v>
      </c>
      <c r="D378" s="111" t="s">
        <v>863</v>
      </c>
      <c r="E378" s="112">
        <v>12</v>
      </c>
      <c r="F378" s="113">
        <f>VLOOKUP(E378,'Cost Study'!A:G,7,0)</f>
        <v>3.4644345655960382</v>
      </c>
    </row>
    <row r="379" spans="1:6">
      <c r="A379" s="111" t="s">
        <v>873</v>
      </c>
      <c r="B379" s="111" t="s">
        <v>854</v>
      </c>
      <c r="C379" s="111" t="s">
        <v>222</v>
      </c>
      <c r="D379" s="111" t="s">
        <v>863</v>
      </c>
      <c r="E379" s="112">
        <v>12</v>
      </c>
      <c r="F379" s="113">
        <f>VLOOKUP(E379,'Cost Study'!A:G,7,0)</f>
        <v>3.4644345655960382</v>
      </c>
    </row>
    <row r="380" spans="1:6">
      <c r="A380" s="111" t="s">
        <v>874</v>
      </c>
      <c r="B380" s="111" t="s">
        <v>854</v>
      </c>
      <c r="C380" s="111" t="s">
        <v>222</v>
      </c>
      <c r="D380" s="111" t="s">
        <v>863</v>
      </c>
      <c r="E380" s="112">
        <v>12</v>
      </c>
      <c r="F380" s="113">
        <f>VLOOKUP(E380,'Cost Study'!A:G,7,0)</f>
        <v>3.4644345655960382</v>
      </c>
    </row>
    <row r="381" spans="1:6">
      <c r="A381" s="111" t="s">
        <v>875</v>
      </c>
      <c r="B381" s="111" t="s">
        <v>854</v>
      </c>
      <c r="C381" s="111" t="s">
        <v>222</v>
      </c>
      <c r="D381" s="111" t="s">
        <v>863</v>
      </c>
      <c r="E381" s="112">
        <v>12</v>
      </c>
      <c r="F381" s="113">
        <f>VLOOKUP(E381,'Cost Study'!A:G,7,0)</f>
        <v>3.4644345655960382</v>
      </c>
    </row>
    <row r="382" spans="1:6">
      <c r="A382" s="111" t="s">
        <v>876</v>
      </c>
      <c r="B382" s="111" t="s">
        <v>854</v>
      </c>
      <c r="C382" s="111" t="s">
        <v>222</v>
      </c>
      <c r="D382" s="111" t="s">
        <v>863</v>
      </c>
      <c r="E382" s="112">
        <v>12</v>
      </c>
      <c r="F382" s="113">
        <f>VLOOKUP(E382,'Cost Study'!A:G,7,0)</f>
        <v>3.4644345655960382</v>
      </c>
    </row>
    <row r="383" spans="1:6">
      <c r="A383" s="111" t="s">
        <v>877</v>
      </c>
      <c r="B383" s="111" t="s">
        <v>861</v>
      </c>
      <c r="C383" s="111" t="s">
        <v>222</v>
      </c>
      <c r="D383" s="111" t="s">
        <v>863</v>
      </c>
      <c r="E383" s="112">
        <v>12</v>
      </c>
      <c r="F383" s="113">
        <f>VLOOKUP(E383,'Cost Study'!A:G,7,0)</f>
        <v>3.4644345655960382</v>
      </c>
    </row>
    <row r="384" spans="1:6">
      <c r="A384" s="111" t="s">
        <v>878</v>
      </c>
      <c r="B384" s="111" t="s">
        <v>861</v>
      </c>
      <c r="C384" s="111" t="s">
        <v>222</v>
      </c>
      <c r="D384" s="111" t="s">
        <v>863</v>
      </c>
      <c r="E384" s="112">
        <v>12</v>
      </c>
      <c r="F384" s="113">
        <f>VLOOKUP(E384,'Cost Study'!A:G,7,0)</f>
        <v>3.4644345655960382</v>
      </c>
    </row>
    <row r="385" spans="1:6">
      <c r="A385" s="111" t="s">
        <v>879</v>
      </c>
      <c r="B385" s="111" t="s">
        <v>861</v>
      </c>
      <c r="C385" s="111" t="s">
        <v>222</v>
      </c>
      <c r="D385" s="111" t="s">
        <v>863</v>
      </c>
      <c r="E385" s="112">
        <v>12</v>
      </c>
      <c r="F385" s="113">
        <f>VLOOKUP(E385,'Cost Study'!A:G,7,0)</f>
        <v>3.4644345655960382</v>
      </c>
    </row>
    <row r="386" spans="1:6">
      <c r="A386" s="111" t="s">
        <v>880</v>
      </c>
      <c r="B386" s="111" t="s">
        <v>839</v>
      </c>
      <c r="C386" s="111" t="s">
        <v>222</v>
      </c>
      <c r="D386" s="111" t="s">
        <v>881</v>
      </c>
      <c r="E386" s="112">
        <v>23</v>
      </c>
      <c r="F386" s="113">
        <f>VLOOKUP(E386,'Cost Study'!A:G,7,0)</f>
        <v>4.0606764444742334</v>
      </c>
    </row>
    <row r="387" spans="1:6">
      <c r="A387" s="111" t="s">
        <v>880</v>
      </c>
      <c r="B387" s="111" t="s">
        <v>840</v>
      </c>
      <c r="C387" s="111" t="s">
        <v>222</v>
      </c>
      <c r="D387" s="111" t="s">
        <v>881</v>
      </c>
      <c r="E387" s="112">
        <v>23</v>
      </c>
      <c r="F387" s="113">
        <f>VLOOKUP(E387,'Cost Study'!A:G,7,0)</f>
        <v>4.0606764444742334</v>
      </c>
    </row>
    <row r="388" spans="1:6">
      <c r="A388" s="111" t="s">
        <v>882</v>
      </c>
      <c r="B388" s="111" t="s">
        <v>839</v>
      </c>
      <c r="C388" s="111" t="s">
        <v>222</v>
      </c>
      <c r="D388" s="111" t="s">
        <v>881</v>
      </c>
      <c r="E388" s="112">
        <v>23</v>
      </c>
      <c r="F388" s="113">
        <f>VLOOKUP(E388,'Cost Study'!A:G,7,0)</f>
        <v>4.0606764444742334</v>
      </c>
    </row>
    <row r="389" spans="1:6">
      <c r="A389" s="111" t="s">
        <v>883</v>
      </c>
      <c r="B389" s="111" t="s">
        <v>839</v>
      </c>
      <c r="C389" s="111" t="s">
        <v>222</v>
      </c>
      <c r="D389" s="111" t="s">
        <v>881</v>
      </c>
      <c r="E389" s="112">
        <v>23</v>
      </c>
      <c r="F389" s="113">
        <f>VLOOKUP(E389,'Cost Study'!A:G,7,0)</f>
        <v>4.0606764444742334</v>
      </c>
    </row>
    <row r="390" spans="1:6">
      <c r="A390" s="111" t="s">
        <v>884</v>
      </c>
      <c r="B390" s="111" t="s">
        <v>839</v>
      </c>
      <c r="C390" s="111" t="s">
        <v>222</v>
      </c>
      <c r="D390" s="111" t="s">
        <v>885</v>
      </c>
      <c r="E390" s="112">
        <v>23</v>
      </c>
      <c r="F390" s="113">
        <f>VLOOKUP(E390,'Cost Study'!A:G,7,0)</f>
        <v>4.0606764444742334</v>
      </c>
    </row>
    <row r="391" spans="1:6">
      <c r="A391" s="111" t="s">
        <v>884</v>
      </c>
      <c r="B391" s="111" t="s">
        <v>840</v>
      </c>
      <c r="C391" s="111" t="s">
        <v>222</v>
      </c>
      <c r="D391" s="111" t="s">
        <v>885</v>
      </c>
      <c r="E391" s="112">
        <v>23</v>
      </c>
      <c r="F391" s="113">
        <f>VLOOKUP(E391,'Cost Study'!A:G,7,0)</f>
        <v>4.0606764444742334</v>
      </c>
    </row>
    <row r="392" spans="1:6">
      <c r="A392" s="111" t="s">
        <v>886</v>
      </c>
      <c r="B392" s="111" t="s">
        <v>782</v>
      </c>
      <c r="C392" s="111" t="s">
        <v>222</v>
      </c>
      <c r="D392" s="111" t="s">
        <v>887</v>
      </c>
      <c r="E392" s="112">
        <v>12</v>
      </c>
      <c r="F392" s="113">
        <f>VLOOKUP(E392,'Cost Study'!A:G,7,0)</f>
        <v>3.4644345655960382</v>
      </c>
    </row>
    <row r="393" spans="1:6">
      <c r="A393" s="111" t="s">
        <v>888</v>
      </c>
      <c r="B393" s="111" t="s">
        <v>782</v>
      </c>
      <c r="C393" s="111" t="s">
        <v>222</v>
      </c>
      <c r="D393" s="111" t="s">
        <v>887</v>
      </c>
      <c r="E393" s="112">
        <v>12</v>
      </c>
      <c r="F393" s="113">
        <f>VLOOKUP(E393,'Cost Study'!A:G,7,0)</f>
        <v>3.4644345655960382</v>
      </c>
    </row>
    <row r="394" spans="1:6">
      <c r="A394" s="111" t="s">
        <v>889</v>
      </c>
      <c r="B394" s="111" t="s">
        <v>782</v>
      </c>
      <c r="C394" s="111" t="s">
        <v>222</v>
      </c>
      <c r="D394" s="111" t="s">
        <v>887</v>
      </c>
      <c r="E394" s="112">
        <v>12</v>
      </c>
      <c r="F394" s="113">
        <f>VLOOKUP(E394,'Cost Study'!A:G,7,0)</f>
        <v>3.4644345655960382</v>
      </c>
    </row>
    <row r="395" spans="1:6">
      <c r="A395" s="111" t="s">
        <v>890</v>
      </c>
      <c r="B395" s="111" t="s">
        <v>782</v>
      </c>
      <c r="C395" s="111" t="s">
        <v>222</v>
      </c>
      <c r="D395" s="111" t="s">
        <v>887</v>
      </c>
      <c r="E395" s="112">
        <v>12</v>
      </c>
      <c r="F395" s="113">
        <f>VLOOKUP(E395,'Cost Study'!A:G,7,0)</f>
        <v>3.4644345655960382</v>
      </c>
    </row>
    <row r="396" spans="1:6">
      <c r="A396" s="111" t="s">
        <v>891</v>
      </c>
      <c r="B396" s="111" t="s">
        <v>782</v>
      </c>
      <c r="C396" s="111" t="s">
        <v>222</v>
      </c>
      <c r="D396" s="111" t="s">
        <v>887</v>
      </c>
      <c r="E396" s="112">
        <v>12</v>
      </c>
      <c r="F396" s="113">
        <f>VLOOKUP(E396,'Cost Study'!A:G,7,0)</f>
        <v>3.4644345655960382</v>
      </c>
    </row>
    <row r="397" spans="1:6">
      <c r="A397" s="111" t="s">
        <v>892</v>
      </c>
      <c r="B397" s="111" t="s">
        <v>782</v>
      </c>
      <c r="C397" s="111" t="s">
        <v>222</v>
      </c>
      <c r="D397" s="111" t="s">
        <v>893</v>
      </c>
      <c r="E397" s="112">
        <v>12</v>
      </c>
      <c r="F397" s="113">
        <f>VLOOKUP(E397,'Cost Study'!A:G,7,0)</f>
        <v>3.4644345655960382</v>
      </c>
    </row>
    <row r="398" spans="1:6">
      <c r="A398" s="111" t="s">
        <v>894</v>
      </c>
      <c r="B398" s="111" t="s">
        <v>782</v>
      </c>
      <c r="C398" s="111" t="s">
        <v>222</v>
      </c>
      <c r="D398" s="111" t="s">
        <v>893</v>
      </c>
      <c r="E398" s="112">
        <v>12</v>
      </c>
      <c r="F398" s="113">
        <f>VLOOKUP(E398,'Cost Study'!A:G,7,0)</f>
        <v>3.4644345655960382</v>
      </c>
    </row>
    <row r="399" spans="1:6">
      <c r="A399" s="111" t="s">
        <v>895</v>
      </c>
      <c r="B399" s="111" t="s">
        <v>214</v>
      </c>
      <c r="C399" s="111" t="s">
        <v>215</v>
      </c>
      <c r="D399" s="111" t="s">
        <v>896</v>
      </c>
      <c r="E399" s="112">
        <v>3</v>
      </c>
      <c r="F399" s="113">
        <f>VLOOKUP(E399,'Cost Study'!A:G,7,0)</f>
        <v>3.0862689776983747</v>
      </c>
    </row>
    <row r="400" spans="1:6">
      <c r="A400" s="111" t="s">
        <v>897</v>
      </c>
      <c r="B400" s="111" t="s">
        <v>898</v>
      </c>
      <c r="C400" s="111" t="s">
        <v>222</v>
      </c>
      <c r="D400" s="111" t="s">
        <v>896</v>
      </c>
      <c r="E400" s="112">
        <v>3</v>
      </c>
      <c r="F400" s="113">
        <f>VLOOKUP(E400,'Cost Study'!A:G,7,0)</f>
        <v>3.0862689776983747</v>
      </c>
    </row>
    <row r="401" spans="1:6">
      <c r="A401" s="111" t="s">
        <v>899</v>
      </c>
      <c r="B401" s="111" t="s">
        <v>900</v>
      </c>
      <c r="C401" s="111" t="s">
        <v>222</v>
      </c>
      <c r="D401" s="111" t="s">
        <v>896</v>
      </c>
      <c r="E401" s="112">
        <v>3</v>
      </c>
      <c r="F401" s="113">
        <f>VLOOKUP(E401,'Cost Study'!A:G,7,0)</f>
        <v>3.0862689776983747</v>
      </c>
    </row>
    <row r="402" spans="1:6">
      <c r="A402" s="111" t="s">
        <v>899</v>
      </c>
      <c r="B402" s="111" t="s">
        <v>297</v>
      </c>
      <c r="C402" s="111" t="s">
        <v>222</v>
      </c>
      <c r="D402" s="111" t="s">
        <v>896</v>
      </c>
      <c r="E402" s="112">
        <v>3</v>
      </c>
      <c r="F402" s="113">
        <f>VLOOKUP(E402,'Cost Study'!A:G,7,0)</f>
        <v>3.0862689776983747</v>
      </c>
    </row>
    <row r="403" spans="1:6">
      <c r="A403" s="111" t="s">
        <v>901</v>
      </c>
      <c r="B403" s="111" t="s">
        <v>898</v>
      </c>
      <c r="C403" s="111" t="s">
        <v>222</v>
      </c>
      <c r="D403" s="111" t="s">
        <v>896</v>
      </c>
      <c r="E403" s="112">
        <v>3</v>
      </c>
      <c r="F403" s="113">
        <f>VLOOKUP(E403,'Cost Study'!A:G,7,0)</f>
        <v>3.0862689776983747</v>
      </c>
    </row>
    <row r="404" spans="1:6">
      <c r="A404" s="111" t="s">
        <v>902</v>
      </c>
      <c r="B404" s="111" t="s">
        <v>903</v>
      </c>
      <c r="C404" s="111" t="s">
        <v>222</v>
      </c>
      <c r="D404" s="111" t="s">
        <v>904</v>
      </c>
      <c r="E404" s="112">
        <v>3</v>
      </c>
      <c r="F404" s="113">
        <f>VLOOKUP(E404,'Cost Study'!A:G,7,0)</f>
        <v>3.0862689776983747</v>
      </c>
    </row>
    <row r="405" spans="1:6">
      <c r="A405" s="111" t="s">
        <v>902</v>
      </c>
      <c r="B405" s="111" t="s">
        <v>898</v>
      </c>
      <c r="C405" s="111" t="s">
        <v>222</v>
      </c>
      <c r="D405" s="111" t="s">
        <v>904</v>
      </c>
      <c r="E405" s="112">
        <v>3</v>
      </c>
      <c r="F405" s="113">
        <f>VLOOKUP(E405,'Cost Study'!A:G,7,0)</f>
        <v>3.0862689776983747</v>
      </c>
    </row>
    <row r="406" spans="1:6">
      <c r="A406" s="111" t="s">
        <v>905</v>
      </c>
      <c r="B406" s="111" t="s">
        <v>903</v>
      </c>
      <c r="C406" s="111" t="s">
        <v>222</v>
      </c>
      <c r="D406" s="111" t="s">
        <v>904</v>
      </c>
      <c r="E406" s="112">
        <v>3</v>
      </c>
      <c r="F406" s="113">
        <f>VLOOKUP(E406,'Cost Study'!A:G,7,0)</f>
        <v>3.0862689776983747</v>
      </c>
    </row>
    <row r="407" spans="1:6">
      <c r="A407" s="111" t="s">
        <v>905</v>
      </c>
      <c r="B407" s="111" t="s">
        <v>898</v>
      </c>
      <c r="C407" s="111" t="s">
        <v>222</v>
      </c>
      <c r="D407" s="111" t="s">
        <v>904</v>
      </c>
      <c r="E407" s="112">
        <v>3</v>
      </c>
      <c r="F407" s="113">
        <f>VLOOKUP(E407,'Cost Study'!A:G,7,0)</f>
        <v>3.0862689776983747</v>
      </c>
    </row>
    <row r="408" spans="1:6">
      <c r="A408" s="111" t="s">
        <v>906</v>
      </c>
      <c r="B408" s="111" t="s">
        <v>297</v>
      </c>
      <c r="C408" s="111" t="s">
        <v>222</v>
      </c>
      <c r="D408" s="111" t="s">
        <v>907</v>
      </c>
      <c r="E408" s="112">
        <v>3</v>
      </c>
      <c r="F408" s="113">
        <f>VLOOKUP(E408,'Cost Study'!A:G,7,0)</f>
        <v>3.0862689776983747</v>
      </c>
    </row>
    <row r="409" spans="1:6">
      <c r="A409" s="111" t="s">
        <v>908</v>
      </c>
      <c r="B409" s="111" t="s">
        <v>214</v>
      </c>
      <c r="C409" s="111" t="s">
        <v>215</v>
      </c>
      <c r="D409" s="111" t="s">
        <v>909</v>
      </c>
      <c r="E409" s="112">
        <v>3</v>
      </c>
      <c r="F409" s="113">
        <f>VLOOKUP(E409,'Cost Study'!A:G,7,0)</f>
        <v>3.0862689776983747</v>
      </c>
    </row>
    <row r="410" spans="1:6">
      <c r="A410" s="111" t="s">
        <v>910</v>
      </c>
      <c r="B410" s="111" t="s">
        <v>900</v>
      </c>
      <c r="C410" s="111" t="s">
        <v>222</v>
      </c>
      <c r="D410" s="111" t="s">
        <v>909</v>
      </c>
      <c r="E410" s="112">
        <v>3</v>
      </c>
      <c r="F410" s="113">
        <f>VLOOKUP(E410,'Cost Study'!A:G,7,0)</f>
        <v>3.0862689776983747</v>
      </c>
    </row>
    <row r="411" spans="1:6">
      <c r="A411" s="111" t="s">
        <v>911</v>
      </c>
      <c r="B411" s="111" t="s">
        <v>900</v>
      </c>
      <c r="C411" s="111" t="s">
        <v>222</v>
      </c>
      <c r="D411" s="111" t="s">
        <v>909</v>
      </c>
      <c r="E411" s="112">
        <v>3</v>
      </c>
      <c r="F411" s="113">
        <f>VLOOKUP(E411,'Cost Study'!A:G,7,0)</f>
        <v>3.0862689776983747</v>
      </c>
    </row>
    <row r="412" spans="1:6">
      <c r="A412" s="111" t="s">
        <v>912</v>
      </c>
      <c r="B412" s="111" t="s">
        <v>900</v>
      </c>
      <c r="C412" s="111" t="s">
        <v>222</v>
      </c>
      <c r="D412" s="111" t="s">
        <v>909</v>
      </c>
      <c r="E412" s="112">
        <v>3</v>
      </c>
      <c r="F412" s="113">
        <f>VLOOKUP(E412,'Cost Study'!A:G,7,0)</f>
        <v>3.0862689776983747</v>
      </c>
    </row>
    <row r="413" spans="1:6">
      <c r="A413" s="111" t="s">
        <v>913</v>
      </c>
      <c r="B413" s="111" t="s">
        <v>900</v>
      </c>
      <c r="C413" s="111" t="s">
        <v>222</v>
      </c>
      <c r="D413" s="111" t="s">
        <v>909</v>
      </c>
      <c r="E413" s="112">
        <v>3</v>
      </c>
      <c r="F413" s="113">
        <f>VLOOKUP(E413,'Cost Study'!A:G,7,0)</f>
        <v>3.0862689776983747</v>
      </c>
    </row>
    <row r="414" spans="1:6">
      <c r="A414" s="111" t="s">
        <v>914</v>
      </c>
      <c r="B414" s="111" t="s">
        <v>900</v>
      </c>
      <c r="C414" s="111" t="s">
        <v>222</v>
      </c>
      <c r="D414" s="111" t="s">
        <v>909</v>
      </c>
      <c r="E414" s="112">
        <v>3</v>
      </c>
      <c r="F414" s="113">
        <f>VLOOKUP(E414,'Cost Study'!A:G,7,0)</f>
        <v>3.0862689776983747</v>
      </c>
    </row>
    <row r="415" spans="1:6">
      <c r="A415" s="111" t="s">
        <v>915</v>
      </c>
      <c r="B415" s="111" t="s">
        <v>900</v>
      </c>
      <c r="C415" s="111" t="s">
        <v>222</v>
      </c>
      <c r="D415" s="111" t="s">
        <v>909</v>
      </c>
      <c r="E415" s="112">
        <v>3</v>
      </c>
      <c r="F415" s="113">
        <f>VLOOKUP(E415,'Cost Study'!A:G,7,0)</f>
        <v>3.0862689776983747</v>
      </c>
    </row>
    <row r="416" spans="1:6">
      <c r="A416" s="111" t="s">
        <v>916</v>
      </c>
      <c r="B416" s="111" t="s">
        <v>900</v>
      </c>
      <c r="C416" s="111" t="s">
        <v>222</v>
      </c>
      <c r="D416" s="111" t="s">
        <v>909</v>
      </c>
      <c r="E416" s="112">
        <v>3</v>
      </c>
      <c r="F416" s="113">
        <f>VLOOKUP(E416,'Cost Study'!A:G,7,0)</f>
        <v>3.0862689776983747</v>
      </c>
    </row>
    <row r="417" spans="1:6">
      <c r="A417" s="111" t="s">
        <v>917</v>
      </c>
      <c r="B417" s="111" t="s">
        <v>900</v>
      </c>
      <c r="C417" s="111" t="s">
        <v>222</v>
      </c>
      <c r="D417" s="111" t="s">
        <v>909</v>
      </c>
      <c r="E417" s="112">
        <v>3</v>
      </c>
      <c r="F417" s="113">
        <f>VLOOKUP(E417,'Cost Study'!A:G,7,0)</f>
        <v>3.0862689776983747</v>
      </c>
    </row>
    <row r="418" spans="1:6">
      <c r="A418" s="111" t="s">
        <v>918</v>
      </c>
      <c r="B418" s="111" t="s">
        <v>214</v>
      </c>
      <c r="C418" s="111" t="s">
        <v>215</v>
      </c>
      <c r="D418" s="111" t="s">
        <v>919</v>
      </c>
      <c r="E418" s="112">
        <v>3</v>
      </c>
      <c r="F418" s="113">
        <f>VLOOKUP(E418,'Cost Study'!A:G,7,0)</f>
        <v>3.0862689776983747</v>
      </c>
    </row>
    <row r="419" spans="1:6">
      <c r="A419" s="111" t="s">
        <v>920</v>
      </c>
      <c r="B419" s="111" t="s">
        <v>214</v>
      </c>
      <c r="C419" s="111" t="s">
        <v>215</v>
      </c>
      <c r="D419" s="111" t="s">
        <v>921</v>
      </c>
      <c r="E419" s="112">
        <v>3</v>
      </c>
      <c r="F419" s="113">
        <f>VLOOKUP(E419,'Cost Study'!A:G,7,0)</f>
        <v>3.0862689776983747</v>
      </c>
    </row>
    <row r="420" spans="1:6">
      <c r="A420" s="111" t="s">
        <v>922</v>
      </c>
      <c r="B420" s="111" t="s">
        <v>900</v>
      </c>
      <c r="C420" s="111" t="s">
        <v>222</v>
      </c>
      <c r="D420" s="111" t="s">
        <v>921</v>
      </c>
      <c r="E420" s="112">
        <v>3</v>
      </c>
      <c r="F420" s="113">
        <f>VLOOKUP(E420,'Cost Study'!A:G,7,0)</f>
        <v>3.0862689776983747</v>
      </c>
    </row>
    <row r="421" spans="1:6">
      <c r="A421" s="111" t="s">
        <v>923</v>
      </c>
      <c r="B421" s="111" t="s">
        <v>297</v>
      </c>
      <c r="C421" s="111" t="s">
        <v>222</v>
      </c>
      <c r="D421" s="111" t="s">
        <v>924</v>
      </c>
      <c r="E421" s="112">
        <v>3</v>
      </c>
      <c r="F421" s="113">
        <f>VLOOKUP(E421,'Cost Study'!A:G,7,0)</f>
        <v>3.0862689776983747</v>
      </c>
    </row>
    <row r="422" spans="1:6">
      <c r="A422" s="111" t="s">
        <v>925</v>
      </c>
      <c r="B422" s="111" t="s">
        <v>297</v>
      </c>
      <c r="C422" s="111" t="s">
        <v>222</v>
      </c>
      <c r="D422" s="111" t="s">
        <v>924</v>
      </c>
      <c r="E422" s="112">
        <v>3</v>
      </c>
      <c r="F422" s="113">
        <f>VLOOKUP(E422,'Cost Study'!A:G,7,0)</f>
        <v>3.0862689776983747</v>
      </c>
    </row>
    <row r="423" spans="1:6">
      <c r="A423" s="111" t="s">
        <v>926</v>
      </c>
      <c r="B423" s="111" t="s">
        <v>297</v>
      </c>
      <c r="C423" s="111" t="s">
        <v>222</v>
      </c>
      <c r="D423" s="111" t="s">
        <v>927</v>
      </c>
      <c r="E423" s="112">
        <v>3</v>
      </c>
      <c r="F423" s="113">
        <f>VLOOKUP(E423,'Cost Study'!A:G,7,0)</f>
        <v>3.0862689776983747</v>
      </c>
    </row>
    <row r="424" spans="1:6">
      <c r="A424" s="111" t="s">
        <v>928</v>
      </c>
      <c r="B424" s="111" t="s">
        <v>214</v>
      </c>
      <c r="C424" s="111" t="s">
        <v>215</v>
      </c>
      <c r="D424" s="111" t="s">
        <v>929</v>
      </c>
      <c r="E424" s="112">
        <v>3</v>
      </c>
      <c r="F424" s="113">
        <f>VLOOKUP(E424,'Cost Study'!A:G,7,0)</f>
        <v>3.0862689776983747</v>
      </c>
    </row>
    <row r="425" spans="1:6">
      <c r="A425" s="111" t="s">
        <v>930</v>
      </c>
      <c r="B425" s="111" t="s">
        <v>898</v>
      </c>
      <c r="C425" s="111" t="s">
        <v>222</v>
      </c>
      <c r="D425" s="111" t="s">
        <v>929</v>
      </c>
      <c r="E425" s="112">
        <v>3</v>
      </c>
      <c r="F425" s="113">
        <f>VLOOKUP(E425,'Cost Study'!A:G,7,0)</f>
        <v>3.0862689776983747</v>
      </c>
    </row>
    <row r="426" spans="1:6">
      <c r="A426" s="111" t="s">
        <v>931</v>
      </c>
      <c r="B426" s="111" t="s">
        <v>898</v>
      </c>
      <c r="C426" s="111" t="s">
        <v>222</v>
      </c>
      <c r="D426" s="111" t="s">
        <v>929</v>
      </c>
      <c r="E426" s="112">
        <v>3</v>
      </c>
      <c r="F426" s="113">
        <f>VLOOKUP(E426,'Cost Study'!A:G,7,0)</f>
        <v>3.0862689776983747</v>
      </c>
    </row>
    <row r="427" spans="1:6">
      <c r="A427" s="111" t="s">
        <v>932</v>
      </c>
      <c r="B427" s="111" t="s">
        <v>898</v>
      </c>
      <c r="C427" s="111" t="s">
        <v>222</v>
      </c>
      <c r="D427" s="111" t="s">
        <v>929</v>
      </c>
      <c r="E427" s="112">
        <v>3</v>
      </c>
      <c r="F427" s="113">
        <f>VLOOKUP(E427,'Cost Study'!A:G,7,0)</f>
        <v>3.0862689776983747</v>
      </c>
    </row>
    <row r="428" spans="1:6">
      <c r="A428" s="111" t="s">
        <v>933</v>
      </c>
      <c r="B428" s="111" t="s">
        <v>898</v>
      </c>
      <c r="C428" s="111" t="s">
        <v>222</v>
      </c>
      <c r="D428" s="111" t="s">
        <v>929</v>
      </c>
      <c r="E428" s="112">
        <v>3</v>
      </c>
      <c r="F428" s="113">
        <f>VLOOKUP(E428,'Cost Study'!A:G,7,0)</f>
        <v>3.0862689776983747</v>
      </c>
    </row>
    <row r="429" spans="1:6">
      <c r="A429" s="111" t="s">
        <v>934</v>
      </c>
      <c r="B429" s="111" t="s">
        <v>898</v>
      </c>
      <c r="C429" s="111" t="s">
        <v>222</v>
      </c>
      <c r="D429" s="111" t="s">
        <v>929</v>
      </c>
      <c r="E429" s="112">
        <v>3</v>
      </c>
      <c r="F429" s="113">
        <f>VLOOKUP(E429,'Cost Study'!A:G,7,0)</f>
        <v>3.0862689776983747</v>
      </c>
    </row>
    <row r="430" spans="1:6">
      <c r="A430" s="111" t="s">
        <v>935</v>
      </c>
      <c r="B430" s="111" t="s">
        <v>898</v>
      </c>
      <c r="C430" s="111" t="s">
        <v>222</v>
      </c>
      <c r="D430" s="111" t="s">
        <v>929</v>
      </c>
      <c r="E430" s="112">
        <v>3</v>
      </c>
      <c r="F430" s="113">
        <f>VLOOKUP(E430,'Cost Study'!A:G,7,0)</f>
        <v>3.0862689776983747</v>
      </c>
    </row>
    <row r="431" spans="1:6">
      <c r="A431" s="111" t="s">
        <v>936</v>
      </c>
      <c r="B431" s="111" t="s">
        <v>898</v>
      </c>
      <c r="C431" s="111" t="s">
        <v>222</v>
      </c>
      <c r="D431" s="111" t="s">
        <v>929</v>
      </c>
      <c r="E431" s="112">
        <v>3</v>
      </c>
      <c r="F431" s="113">
        <f>VLOOKUP(E431,'Cost Study'!A:G,7,0)</f>
        <v>3.0862689776983747</v>
      </c>
    </row>
    <row r="432" spans="1:6">
      <c r="A432" s="111" t="s">
        <v>937</v>
      </c>
      <c r="B432" s="111" t="s">
        <v>938</v>
      </c>
      <c r="C432" s="111" t="s">
        <v>215</v>
      </c>
      <c r="D432" s="111" t="s">
        <v>939</v>
      </c>
      <c r="E432" s="112">
        <v>3</v>
      </c>
      <c r="F432" s="113">
        <f>VLOOKUP(E432,'Cost Study'!A:G,7,0)</f>
        <v>3.0862689776983747</v>
      </c>
    </row>
    <row r="433" spans="1:6">
      <c r="A433" s="111" t="s">
        <v>940</v>
      </c>
      <c r="B433" s="111" t="s">
        <v>941</v>
      </c>
      <c r="C433" s="111" t="s">
        <v>215</v>
      </c>
      <c r="D433" s="111" t="s">
        <v>942</v>
      </c>
      <c r="E433" s="112">
        <v>3</v>
      </c>
      <c r="F433" s="113">
        <f>VLOOKUP(E433,'Cost Study'!A:G,7,0)</f>
        <v>3.0862689776983747</v>
      </c>
    </row>
    <row r="434" spans="1:6">
      <c r="A434" s="111" t="s">
        <v>943</v>
      </c>
      <c r="B434" s="111" t="s">
        <v>944</v>
      </c>
      <c r="C434" s="111" t="s">
        <v>215</v>
      </c>
      <c r="D434" s="111" t="s">
        <v>945</v>
      </c>
      <c r="E434" s="112">
        <v>3</v>
      </c>
      <c r="F434" s="113">
        <f>VLOOKUP(E434,'Cost Study'!A:G,7,0)</f>
        <v>3.0862689776983747</v>
      </c>
    </row>
    <row r="435" spans="1:6">
      <c r="A435" s="111" t="s">
        <v>946</v>
      </c>
      <c r="B435" s="111" t="s">
        <v>947</v>
      </c>
      <c r="C435" s="111" t="s">
        <v>215</v>
      </c>
      <c r="D435" s="111" t="s">
        <v>948</v>
      </c>
      <c r="E435" s="112">
        <v>3</v>
      </c>
      <c r="F435" s="113">
        <f>VLOOKUP(E435,'Cost Study'!A:G,7,0)</f>
        <v>3.0862689776983747</v>
      </c>
    </row>
    <row r="436" spans="1:6">
      <c r="A436" s="111" t="s">
        <v>949</v>
      </c>
      <c r="B436" s="111" t="s">
        <v>950</v>
      </c>
      <c r="C436" s="111" t="s">
        <v>215</v>
      </c>
      <c r="D436" s="111" t="s">
        <v>951</v>
      </c>
      <c r="E436" s="112">
        <v>3</v>
      </c>
      <c r="F436" s="113">
        <f>VLOOKUP(E436,'Cost Study'!A:G,7,0)</f>
        <v>3.0862689776983747</v>
      </c>
    </row>
    <row r="437" spans="1:6">
      <c r="A437" s="111" t="s">
        <v>949</v>
      </c>
      <c r="B437" s="111" t="s">
        <v>952</v>
      </c>
      <c r="C437" s="111" t="s">
        <v>215</v>
      </c>
      <c r="D437" s="111" t="s">
        <v>951</v>
      </c>
      <c r="E437" s="112">
        <v>3</v>
      </c>
      <c r="F437" s="113">
        <f>VLOOKUP(E437,'Cost Study'!A:G,7,0)</f>
        <v>3.0862689776983747</v>
      </c>
    </row>
    <row r="438" spans="1:6">
      <c r="A438" s="111" t="s">
        <v>953</v>
      </c>
      <c r="B438" s="111" t="s">
        <v>954</v>
      </c>
      <c r="C438" s="111" t="s">
        <v>215</v>
      </c>
      <c r="D438" s="111" t="s">
        <v>955</v>
      </c>
      <c r="E438" s="112">
        <v>25</v>
      </c>
      <c r="F438" s="113">
        <f>VLOOKUP(E438,'Cost Study'!A:G,7,0)</f>
        <v>2.8175360535220126</v>
      </c>
    </row>
    <row r="439" spans="1:6">
      <c r="A439" s="111" t="s">
        <v>956</v>
      </c>
      <c r="B439" s="111" t="s">
        <v>957</v>
      </c>
      <c r="C439" s="111" t="s">
        <v>222</v>
      </c>
      <c r="D439" s="111" t="s">
        <v>955</v>
      </c>
      <c r="E439" s="112">
        <v>25</v>
      </c>
      <c r="F439" s="113">
        <f>VLOOKUP(E439,'Cost Study'!A:G,7,0)</f>
        <v>2.8175360535220126</v>
      </c>
    </row>
    <row r="440" spans="1:6">
      <c r="A440" s="111" t="s">
        <v>958</v>
      </c>
      <c r="B440" s="111" t="s">
        <v>957</v>
      </c>
      <c r="C440" s="111" t="s">
        <v>222</v>
      </c>
      <c r="D440" s="111" t="s">
        <v>955</v>
      </c>
      <c r="E440" s="112">
        <v>25</v>
      </c>
      <c r="F440" s="113">
        <f>VLOOKUP(E440,'Cost Study'!A:G,7,0)</f>
        <v>2.8175360535220126</v>
      </c>
    </row>
    <row r="441" spans="1:6">
      <c r="A441" s="111" t="s">
        <v>959</v>
      </c>
      <c r="B441" s="111" t="s">
        <v>957</v>
      </c>
      <c r="C441" s="111" t="s">
        <v>222</v>
      </c>
      <c r="D441" s="111" t="s">
        <v>955</v>
      </c>
      <c r="E441" s="112">
        <v>25</v>
      </c>
      <c r="F441" s="113">
        <f>VLOOKUP(E441,'Cost Study'!A:G,7,0)</f>
        <v>2.8175360535220126</v>
      </c>
    </row>
    <row r="442" spans="1:6">
      <c r="A442" s="111" t="s">
        <v>959</v>
      </c>
      <c r="B442" s="111" t="s">
        <v>960</v>
      </c>
      <c r="C442" s="111" t="s">
        <v>222</v>
      </c>
      <c r="D442" s="111" t="s">
        <v>955</v>
      </c>
      <c r="E442" s="112">
        <v>25</v>
      </c>
      <c r="F442" s="113">
        <f>VLOOKUP(E442,'Cost Study'!A:G,7,0)</f>
        <v>2.8175360535220126</v>
      </c>
    </row>
    <row r="443" spans="1:6">
      <c r="A443" s="111" t="s">
        <v>961</v>
      </c>
      <c r="B443" s="111" t="s">
        <v>957</v>
      </c>
      <c r="C443" s="111" t="s">
        <v>222</v>
      </c>
      <c r="D443" s="111" t="s">
        <v>955</v>
      </c>
      <c r="E443" s="112">
        <v>25</v>
      </c>
      <c r="F443" s="113">
        <f>VLOOKUP(E443,'Cost Study'!A:G,7,0)</f>
        <v>2.8175360535220126</v>
      </c>
    </row>
    <row r="444" spans="1:6">
      <c r="A444" s="111" t="s">
        <v>962</v>
      </c>
      <c r="B444" s="111" t="s">
        <v>957</v>
      </c>
      <c r="C444" s="111" t="s">
        <v>222</v>
      </c>
      <c r="D444" s="111" t="s">
        <v>955</v>
      </c>
      <c r="E444" s="112">
        <v>25</v>
      </c>
      <c r="F444" s="113">
        <f>VLOOKUP(E444,'Cost Study'!A:G,7,0)</f>
        <v>2.8175360535220126</v>
      </c>
    </row>
    <row r="445" spans="1:6">
      <c r="A445" s="111" t="s">
        <v>963</v>
      </c>
      <c r="B445" s="111" t="s">
        <v>477</v>
      </c>
      <c r="C445" s="111" t="s">
        <v>222</v>
      </c>
      <c r="D445" s="111" t="s">
        <v>964</v>
      </c>
      <c r="E445" s="112">
        <v>25</v>
      </c>
      <c r="F445" s="113">
        <f>VLOOKUP(E445,'Cost Study'!A:G,7,0)</f>
        <v>2.8175360535220126</v>
      </c>
    </row>
    <row r="446" spans="1:6">
      <c r="A446" s="111" t="s">
        <v>963</v>
      </c>
      <c r="B446" s="111" t="s">
        <v>957</v>
      </c>
      <c r="C446" s="111" t="s">
        <v>222</v>
      </c>
      <c r="D446" s="111" t="s">
        <v>964</v>
      </c>
      <c r="E446" s="112">
        <v>25</v>
      </c>
      <c r="F446" s="113">
        <f>VLOOKUP(E446,'Cost Study'!A:G,7,0)</f>
        <v>2.8175360535220126</v>
      </c>
    </row>
    <row r="447" spans="1:6">
      <c r="A447" s="111" t="s">
        <v>965</v>
      </c>
      <c r="B447" s="111" t="s">
        <v>954</v>
      </c>
      <c r="C447" s="111" t="s">
        <v>215</v>
      </c>
      <c r="D447" s="111" t="s">
        <v>966</v>
      </c>
      <c r="E447" s="112">
        <v>25</v>
      </c>
      <c r="F447" s="113">
        <f>VLOOKUP(E447,'Cost Study'!A:G,7,0)</f>
        <v>2.8175360535220126</v>
      </c>
    </row>
    <row r="448" spans="1:6">
      <c r="A448" s="111" t="s">
        <v>967</v>
      </c>
      <c r="B448" s="111" t="s">
        <v>957</v>
      </c>
      <c r="C448" s="111" t="s">
        <v>222</v>
      </c>
      <c r="D448" s="111" t="s">
        <v>966</v>
      </c>
      <c r="E448" s="112">
        <v>25</v>
      </c>
      <c r="F448" s="113">
        <f>VLOOKUP(E448,'Cost Study'!A:G,7,0)</f>
        <v>2.8175360535220126</v>
      </c>
    </row>
    <row r="449" spans="1:6">
      <c r="A449" s="111" t="s">
        <v>968</v>
      </c>
      <c r="B449" s="111" t="s">
        <v>954</v>
      </c>
      <c r="C449" s="111" t="s">
        <v>215</v>
      </c>
      <c r="D449" s="111" t="s">
        <v>969</v>
      </c>
      <c r="E449" s="112">
        <v>25</v>
      </c>
      <c r="F449" s="113">
        <f>VLOOKUP(E449,'Cost Study'!A:G,7,0)</f>
        <v>2.8175360535220126</v>
      </c>
    </row>
    <row r="450" spans="1:6">
      <c r="A450" s="111" t="s">
        <v>970</v>
      </c>
      <c r="B450" s="111" t="s">
        <v>957</v>
      </c>
      <c r="C450" s="111" t="s">
        <v>222</v>
      </c>
      <c r="D450" s="111" t="s">
        <v>969</v>
      </c>
      <c r="E450" s="112">
        <v>25</v>
      </c>
      <c r="F450" s="113">
        <f>VLOOKUP(E450,'Cost Study'!A:G,7,0)</f>
        <v>2.8175360535220126</v>
      </c>
    </row>
    <row r="451" spans="1:6">
      <c r="A451" s="111" t="s">
        <v>970</v>
      </c>
      <c r="B451" s="111" t="s">
        <v>960</v>
      </c>
      <c r="C451" s="111" t="s">
        <v>222</v>
      </c>
      <c r="D451" s="111" t="s">
        <v>969</v>
      </c>
      <c r="E451" s="112">
        <v>25</v>
      </c>
      <c r="F451" s="113">
        <f>VLOOKUP(E451,'Cost Study'!A:G,7,0)</f>
        <v>2.8175360535220126</v>
      </c>
    </row>
    <row r="452" spans="1:6">
      <c r="A452" s="111" t="s">
        <v>971</v>
      </c>
      <c r="B452" s="111" t="s">
        <v>957</v>
      </c>
      <c r="C452" s="111" t="s">
        <v>222</v>
      </c>
      <c r="D452" s="111" t="s">
        <v>972</v>
      </c>
      <c r="E452" s="112">
        <v>25</v>
      </c>
      <c r="F452" s="113">
        <f>VLOOKUP(E452,'Cost Study'!A:G,7,0)</f>
        <v>2.8175360535220126</v>
      </c>
    </row>
    <row r="453" spans="1:6">
      <c r="A453" s="111" t="s">
        <v>973</v>
      </c>
      <c r="B453" s="111" t="s">
        <v>954</v>
      </c>
      <c r="C453" s="111" t="s">
        <v>215</v>
      </c>
      <c r="D453" s="111" t="s">
        <v>974</v>
      </c>
      <c r="E453" s="112">
        <v>25</v>
      </c>
      <c r="F453" s="113">
        <f>VLOOKUP(E453,'Cost Study'!A:G,7,0)</f>
        <v>2.8175360535220126</v>
      </c>
    </row>
    <row r="454" spans="1:6">
      <c r="A454" s="111" t="s">
        <v>975</v>
      </c>
      <c r="B454" s="111" t="s">
        <v>954</v>
      </c>
      <c r="C454" s="111" t="s">
        <v>215</v>
      </c>
      <c r="D454" s="111" t="s">
        <v>976</v>
      </c>
      <c r="E454" s="112">
        <v>25</v>
      </c>
      <c r="F454" s="113">
        <f>VLOOKUP(E454,'Cost Study'!A:G,7,0)</f>
        <v>2.8175360535220126</v>
      </c>
    </row>
    <row r="455" spans="1:6">
      <c r="A455" s="111" t="s">
        <v>977</v>
      </c>
      <c r="B455" s="111" t="s">
        <v>978</v>
      </c>
      <c r="C455" s="111" t="s">
        <v>215</v>
      </c>
      <c r="D455" s="111" t="s">
        <v>979</v>
      </c>
      <c r="E455" s="112">
        <v>24</v>
      </c>
      <c r="F455" s="113">
        <f>VLOOKUP(E455,'Cost Study'!A:G,7,0)</f>
        <v>3.6073208628655156</v>
      </c>
    </row>
    <row r="456" spans="1:6">
      <c r="A456" s="111" t="s">
        <v>980</v>
      </c>
      <c r="B456" s="111" t="s">
        <v>981</v>
      </c>
      <c r="C456" s="111" t="s">
        <v>215</v>
      </c>
      <c r="D456" s="111" t="s">
        <v>982</v>
      </c>
      <c r="E456" s="112">
        <v>24</v>
      </c>
      <c r="F456" s="113">
        <f>VLOOKUP(E456,'Cost Study'!A:G,7,0)</f>
        <v>3.6073208628655156</v>
      </c>
    </row>
    <row r="457" spans="1:6">
      <c r="A457" s="111" t="s">
        <v>983</v>
      </c>
      <c r="B457" s="111" t="s">
        <v>981</v>
      </c>
      <c r="C457" s="111" t="s">
        <v>215</v>
      </c>
      <c r="D457" s="111" t="s">
        <v>984</v>
      </c>
      <c r="E457" s="112">
        <v>24</v>
      </c>
      <c r="F457" s="113">
        <f>VLOOKUP(E457,'Cost Study'!A:G,7,0)</f>
        <v>3.6073208628655156</v>
      </c>
    </row>
    <row r="458" spans="1:6">
      <c r="A458" s="111" t="s">
        <v>985</v>
      </c>
      <c r="B458" s="111" t="s">
        <v>986</v>
      </c>
      <c r="C458" s="111" t="s">
        <v>222</v>
      </c>
      <c r="D458" s="111" t="s">
        <v>984</v>
      </c>
      <c r="E458" s="112">
        <v>24</v>
      </c>
      <c r="F458" s="113">
        <f>VLOOKUP(E458,'Cost Study'!A:G,7,0)</f>
        <v>3.6073208628655156</v>
      </c>
    </row>
    <row r="459" spans="1:6">
      <c r="A459" s="111" t="s">
        <v>987</v>
      </c>
      <c r="B459" s="111" t="s">
        <v>986</v>
      </c>
      <c r="C459" s="111" t="s">
        <v>222</v>
      </c>
      <c r="D459" s="111" t="s">
        <v>984</v>
      </c>
      <c r="E459" s="112">
        <v>24</v>
      </c>
      <c r="F459" s="113">
        <f>VLOOKUP(E459,'Cost Study'!A:G,7,0)</f>
        <v>3.6073208628655156</v>
      </c>
    </row>
    <row r="460" spans="1:6">
      <c r="A460" s="111" t="s">
        <v>988</v>
      </c>
      <c r="B460" s="111" t="s">
        <v>986</v>
      </c>
      <c r="C460" s="111" t="s">
        <v>222</v>
      </c>
      <c r="D460" s="111" t="s">
        <v>984</v>
      </c>
      <c r="E460" s="112">
        <v>24</v>
      </c>
      <c r="F460" s="113">
        <f>VLOOKUP(E460,'Cost Study'!A:G,7,0)</f>
        <v>3.6073208628655156</v>
      </c>
    </row>
    <row r="461" spans="1:6">
      <c r="A461" s="111" t="s">
        <v>989</v>
      </c>
      <c r="B461" s="111" t="s">
        <v>986</v>
      </c>
      <c r="C461" s="111" t="s">
        <v>222</v>
      </c>
      <c r="D461" s="111" t="s">
        <v>984</v>
      </c>
      <c r="E461" s="112">
        <v>24</v>
      </c>
      <c r="F461" s="113">
        <f>VLOOKUP(E461,'Cost Study'!A:G,7,0)</f>
        <v>3.6073208628655156</v>
      </c>
    </row>
    <row r="462" spans="1:6">
      <c r="A462" s="111" t="s">
        <v>990</v>
      </c>
      <c r="B462" s="111" t="s">
        <v>986</v>
      </c>
      <c r="C462" s="111" t="s">
        <v>222</v>
      </c>
      <c r="D462" s="111" t="s">
        <v>984</v>
      </c>
      <c r="E462" s="112">
        <v>24</v>
      </c>
      <c r="F462" s="113">
        <f>VLOOKUP(E462,'Cost Study'!A:G,7,0)</f>
        <v>3.6073208628655156</v>
      </c>
    </row>
    <row r="463" spans="1:6">
      <c r="A463" s="111" t="s">
        <v>991</v>
      </c>
      <c r="B463" s="111" t="s">
        <v>986</v>
      </c>
      <c r="C463" s="111" t="s">
        <v>222</v>
      </c>
      <c r="D463" s="111" t="s">
        <v>984</v>
      </c>
      <c r="E463" s="112">
        <v>24</v>
      </c>
      <c r="F463" s="113">
        <f>VLOOKUP(E463,'Cost Study'!A:G,7,0)</f>
        <v>3.6073208628655156</v>
      </c>
    </row>
    <row r="464" spans="1:6">
      <c r="A464" s="111" t="s">
        <v>992</v>
      </c>
      <c r="B464" s="111" t="s">
        <v>986</v>
      </c>
      <c r="C464" s="111" t="s">
        <v>222</v>
      </c>
      <c r="D464" s="111" t="s">
        <v>984</v>
      </c>
      <c r="E464" s="112">
        <v>24</v>
      </c>
      <c r="F464" s="113">
        <f>VLOOKUP(E464,'Cost Study'!A:G,7,0)</f>
        <v>3.6073208628655156</v>
      </c>
    </row>
    <row r="465" spans="1:6">
      <c r="A465" s="111" t="s">
        <v>993</v>
      </c>
      <c r="B465" s="111" t="s">
        <v>994</v>
      </c>
      <c r="C465" s="111" t="s">
        <v>215</v>
      </c>
      <c r="D465" s="111" t="s">
        <v>995</v>
      </c>
      <c r="E465" s="112">
        <v>24</v>
      </c>
      <c r="F465" s="113">
        <f>VLOOKUP(E465,'Cost Study'!A:G,7,0)</f>
        <v>3.6073208628655156</v>
      </c>
    </row>
    <row r="466" spans="1:6">
      <c r="A466" s="111" t="s">
        <v>996</v>
      </c>
      <c r="B466" s="111" t="s">
        <v>981</v>
      </c>
      <c r="C466" s="111" t="s">
        <v>215</v>
      </c>
      <c r="D466" s="111" t="s">
        <v>997</v>
      </c>
      <c r="E466" s="112">
        <v>24</v>
      </c>
      <c r="F466" s="113">
        <f>VLOOKUP(E466,'Cost Study'!A:G,7,0)</f>
        <v>3.6073208628655156</v>
      </c>
    </row>
    <row r="467" spans="1:6">
      <c r="A467" s="111" t="s">
        <v>996</v>
      </c>
      <c r="B467" s="111" t="s">
        <v>998</v>
      </c>
      <c r="C467" s="111" t="s">
        <v>215</v>
      </c>
      <c r="D467" s="111" t="s">
        <v>997</v>
      </c>
      <c r="E467" s="112">
        <v>24</v>
      </c>
      <c r="F467" s="113">
        <f>VLOOKUP(E467,'Cost Study'!A:G,7,0)</f>
        <v>3.6073208628655156</v>
      </c>
    </row>
    <row r="468" spans="1:6">
      <c r="A468" s="111" t="s">
        <v>999</v>
      </c>
      <c r="B468" s="111" t="s">
        <v>978</v>
      </c>
      <c r="C468" s="111" t="s">
        <v>215</v>
      </c>
      <c r="D468" s="111" t="s">
        <v>1000</v>
      </c>
      <c r="E468" s="112">
        <v>24</v>
      </c>
      <c r="F468" s="113">
        <f>VLOOKUP(E468,'Cost Study'!A:G,7,0)</f>
        <v>3.6073208628655156</v>
      </c>
    </row>
    <row r="469" spans="1:6">
      <c r="A469" s="111" t="s">
        <v>1001</v>
      </c>
      <c r="B469" s="111" t="s">
        <v>1002</v>
      </c>
      <c r="C469" s="111" t="s">
        <v>215</v>
      </c>
      <c r="D469" s="111" t="s">
        <v>1003</v>
      </c>
      <c r="E469" s="112">
        <v>24</v>
      </c>
      <c r="F469" s="113">
        <f>VLOOKUP(E469,'Cost Study'!A:G,7,0)</f>
        <v>3.6073208628655156</v>
      </c>
    </row>
    <row r="470" spans="1:6">
      <c r="A470" s="111" t="s">
        <v>1001</v>
      </c>
      <c r="B470" s="111" t="s">
        <v>1004</v>
      </c>
      <c r="C470" s="111" t="s">
        <v>215</v>
      </c>
      <c r="D470" s="111" t="s">
        <v>1003</v>
      </c>
      <c r="E470" s="112">
        <v>24</v>
      </c>
      <c r="F470" s="113">
        <f>VLOOKUP(E470,'Cost Study'!A:G,7,0)</f>
        <v>3.6073208628655156</v>
      </c>
    </row>
    <row r="471" spans="1:6">
      <c r="A471" s="111" t="s">
        <v>1005</v>
      </c>
      <c r="B471" s="111" t="s">
        <v>1004</v>
      </c>
      <c r="C471" s="111" t="s">
        <v>215</v>
      </c>
      <c r="D471" s="111" t="s">
        <v>1006</v>
      </c>
      <c r="E471" s="112">
        <v>24</v>
      </c>
      <c r="F471" s="113">
        <f>VLOOKUP(E471,'Cost Study'!A:G,7,0)</f>
        <v>3.6073208628655156</v>
      </c>
    </row>
    <row r="472" spans="1:6">
      <c r="A472" s="111" t="s">
        <v>1007</v>
      </c>
      <c r="B472" s="111" t="s">
        <v>1008</v>
      </c>
      <c r="C472" s="111" t="s">
        <v>215</v>
      </c>
      <c r="D472" s="111" t="s">
        <v>1009</v>
      </c>
      <c r="E472" s="112">
        <v>24</v>
      </c>
      <c r="F472" s="113">
        <f>VLOOKUP(E472,'Cost Study'!A:G,7,0)</f>
        <v>3.6073208628655156</v>
      </c>
    </row>
    <row r="473" spans="1:6">
      <c r="A473" s="111" t="s">
        <v>1007</v>
      </c>
      <c r="B473" s="111" t="s">
        <v>1010</v>
      </c>
      <c r="C473" s="111" t="s">
        <v>215</v>
      </c>
      <c r="D473" s="111" t="s">
        <v>1009</v>
      </c>
      <c r="E473" s="112">
        <v>24</v>
      </c>
      <c r="F473" s="113">
        <f>VLOOKUP(E473,'Cost Study'!A:G,7,0)</f>
        <v>3.6073208628655156</v>
      </c>
    </row>
    <row r="474" spans="1:6">
      <c r="A474" s="111" t="s">
        <v>1007</v>
      </c>
      <c r="B474" s="111" t="s">
        <v>1011</v>
      </c>
      <c r="C474" s="111" t="s">
        <v>215</v>
      </c>
      <c r="D474" s="111" t="s">
        <v>1009</v>
      </c>
      <c r="E474" s="112">
        <v>24</v>
      </c>
      <c r="F474" s="113">
        <f>VLOOKUP(E474,'Cost Study'!A:G,7,0)</f>
        <v>3.6073208628655156</v>
      </c>
    </row>
    <row r="475" spans="1:6">
      <c r="A475" s="111" t="s">
        <v>1012</v>
      </c>
      <c r="B475" s="111" t="s">
        <v>1013</v>
      </c>
      <c r="C475" s="111" t="s">
        <v>215</v>
      </c>
      <c r="D475" s="111" t="s">
        <v>1014</v>
      </c>
      <c r="E475" s="112">
        <v>24</v>
      </c>
      <c r="F475" s="113">
        <f>VLOOKUP(E475,'Cost Study'!A:G,7,0)</f>
        <v>3.6073208628655156</v>
      </c>
    </row>
    <row r="476" spans="1:6">
      <c r="A476" s="111" t="s">
        <v>1012</v>
      </c>
      <c r="B476" s="111" t="s">
        <v>1015</v>
      </c>
      <c r="C476" s="111" t="s">
        <v>215</v>
      </c>
      <c r="D476" s="111" t="s">
        <v>1014</v>
      </c>
      <c r="E476" s="112">
        <v>24</v>
      </c>
      <c r="F476" s="113">
        <f>VLOOKUP(E476,'Cost Study'!A:G,7,0)</f>
        <v>3.6073208628655156</v>
      </c>
    </row>
    <row r="477" spans="1:6">
      <c r="A477" s="111" t="s">
        <v>1016</v>
      </c>
      <c r="B477" s="111" t="s">
        <v>1017</v>
      </c>
      <c r="C477" s="111" t="s">
        <v>215</v>
      </c>
      <c r="D477" s="111" t="s">
        <v>1018</v>
      </c>
      <c r="E477" s="112">
        <v>24</v>
      </c>
      <c r="F477" s="113">
        <f>VLOOKUP(E477,'Cost Study'!A:G,7,0)</f>
        <v>3.6073208628655156</v>
      </c>
    </row>
    <row r="478" spans="1:6">
      <c r="A478" s="111" t="s">
        <v>1019</v>
      </c>
      <c r="B478" s="111" t="s">
        <v>1020</v>
      </c>
      <c r="C478" s="111" t="s">
        <v>222</v>
      </c>
      <c r="D478" s="111" t="s">
        <v>1018</v>
      </c>
      <c r="E478" s="112">
        <v>24</v>
      </c>
      <c r="F478" s="113">
        <f>VLOOKUP(E478,'Cost Study'!A:G,7,0)</f>
        <v>3.6073208628655156</v>
      </c>
    </row>
    <row r="479" spans="1:6">
      <c r="A479" s="111" t="s">
        <v>1021</v>
      </c>
      <c r="B479" s="111" t="s">
        <v>1020</v>
      </c>
      <c r="C479" s="111" t="s">
        <v>222</v>
      </c>
      <c r="D479" s="111" t="s">
        <v>1018</v>
      </c>
      <c r="E479" s="112">
        <v>24</v>
      </c>
      <c r="F479" s="113">
        <f>VLOOKUP(E479,'Cost Study'!A:G,7,0)</f>
        <v>3.6073208628655156</v>
      </c>
    </row>
    <row r="480" spans="1:6">
      <c r="A480" s="111" t="s">
        <v>1022</v>
      </c>
      <c r="B480" s="111" t="s">
        <v>1020</v>
      </c>
      <c r="C480" s="111" t="s">
        <v>222</v>
      </c>
      <c r="D480" s="111" t="s">
        <v>1018</v>
      </c>
      <c r="E480" s="112">
        <v>24</v>
      </c>
      <c r="F480" s="113">
        <f>VLOOKUP(E480,'Cost Study'!A:G,7,0)</f>
        <v>3.6073208628655156</v>
      </c>
    </row>
    <row r="481" spans="1:6">
      <c r="A481" s="111" t="s">
        <v>1023</v>
      </c>
      <c r="B481" s="111" t="s">
        <v>1017</v>
      </c>
      <c r="C481" s="111" t="s">
        <v>215</v>
      </c>
      <c r="D481" s="111" t="s">
        <v>1024</v>
      </c>
      <c r="E481" s="112">
        <v>24</v>
      </c>
      <c r="F481" s="113">
        <f>VLOOKUP(E481,'Cost Study'!A:G,7,0)</f>
        <v>3.6073208628655156</v>
      </c>
    </row>
    <row r="482" spans="1:6">
      <c r="A482" s="111" t="s">
        <v>1025</v>
      </c>
      <c r="B482" s="111" t="s">
        <v>1026</v>
      </c>
      <c r="C482" s="111" t="s">
        <v>222</v>
      </c>
      <c r="D482" s="111" t="s">
        <v>1027</v>
      </c>
      <c r="E482" s="112">
        <v>25</v>
      </c>
      <c r="F482" s="113">
        <f>VLOOKUP(E482,'Cost Study'!A:G,7,0)</f>
        <v>2.8175360535220126</v>
      </c>
    </row>
    <row r="483" spans="1:6">
      <c r="A483" s="111" t="s">
        <v>1025</v>
      </c>
      <c r="B483" s="111" t="s">
        <v>1028</v>
      </c>
      <c r="C483" s="111" t="s">
        <v>222</v>
      </c>
      <c r="D483" s="111" t="s">
        <v>1027</v>
      </c>
      <c r="E483" s="112">
        <v>25</v>
      </c>
      <c r="F483" s="113">
        <f>VLOOKUP(E483,'Cost Study'!A:G,7,0)</f>
        <v>2.8175360535220126</v>
      </c>
    </row>
    <row r="484" spans="1:6">
      <c r="A484" s="111" t="s">
        <v>1025</v>
      </c>
      <c r="B484" s="111" t="s">
        <v>1029</v>
      </c>
      <c r="C484" s="111" t="s">
        <v>222</v>
      </c>
      <c r="D484" s="111" t="s">
        <v>1027</v>
      </c>
      <c r="E484" s="112">
        <v>25</v>
      </c>
      <c r="F484" s="113">
        <f>VLOOKUP(E484,'Cost Study'!A:G,7,0)</f>
        <v>2.8175360535220126</v>
      </c>
    </row>
    <row r="485" spans="1:6">
      <c r="A485" s="111" t="s">
        <v>1025</v>
      </c>
      <c r="B485" s="111" t="s">
        <v>315</v>
      </c>
      <c r="C485" s="111" t="s">
        <v>222</v>
      </c>
      <c r="D485" s="111" t="s">
        <v>1027</v>
      </c>
      <c r="E485" s="112">
        <v>25</v>
      </c>
      <c r="F485" s="113">
        <f>VLOOKUP(E485,'Cost Study'!A:G,7,0)</f>
        <v>2.8175360535220126</v>
      </c>
    </row>
    <row r="486" spans="1:6">
      <c r="A486" s="111" t="s">
        <v>1025</v>
      </c>
      <c r="B486" s="111" t="s">
        <v>1030</v>
      </c>
      <c r="C486" s="111" t="s">
        <v>222</v>
      </c>
      <c r="D486" s="111" t="s">
        <v>1027</v>
      </c>
      <c r="E486" s="112">
        <v>25</v>
      </c>
      <c r="F486" s="113">
        <f>VLOOKUP(E486,'Cost Study'!A:G,7,0)</f>
        <v>2.8175360535220126</v>
      </c>
    </row>
    <row r="487" spans="1:6">
      <c r="A487" s="111" t="s">
        <v>1025</v>
      </c>
      <c r="B487" s="111" t="s">
        <v>957</v>
      </c>
      <c r="C487" s="111" t="s">
        <v>222</v>
      </c>
      <c r="D487" s="111" t="s">
        <v>1027</v>
      </c>
      <c r="E487" s="112">
        <v>25</v>
      </c>
      <c r="F487" s="113">
        <f>VLOOKUP(E487,'Cost Study'!A:G,7,0)</f>
        <v>2.8175360535220126</v>
      </c>
    </row>
    <row r="488" spans="1:6">
      <c r="A488" s="111" t="s">
        <v>1025</v>
      </c>
      <c r="B488" s="111" t="s">
        <v>960</v>
      </c>
      <c r="C488" s="111" t="s">
        <v>222</v>
      </c>
      <c r="D488" s="111" t="s">
        <v>1027</v>
      </c>
      <c r="E488" s="112">
        <v>25</v>
      </c>
      <c r="F488" s="113">
        <f>VLOOKUP(E488,'Cost Study'!A:G,7,0)</f>
        <v>2.8175360535220126</v>
      </c>
    </row>
    <row r="489" spans="1:6">
      <c r="A489" s="111" t="s">
        <v>1031</v>
      </c>
      <c r="B489" s="111" t="s">
        <v>1026</v>
      </c>
      <c r="C489" s="111" t="s">
        <v>222</v>
      </c>
      <c r="D489" s="111" t="s">
        <v>1032</v>
      </c>
      <c r="E489" s="112">
        <v>25</v>
      </c>
      <c r="F489" s="113">
        <f>VLOOKUP(E489,'Cost Study'!A:G,7,0)</f>
        <v>2.8175360535220126</v>
      </c>
    </row>
    <row r="490" spans="1:6">
      <c r="A490" s="111" t="s">
        <v>1033</v>
      </c>
      <c r="B490" s="111" t="s">
        <v>1026</v>
      </c>
      <c r="C490" s="111" t="s">
        <v>222</v>
      </c>
      <c r="D490" s="111" t="s">
        <v>1032</v>
      </c>
      <c r="E490" s="112">
        <v>25</v>
      </c>
      <c r="F490" s="113">
        <f>VLOOKUP(E490,'Cost Study'!A:G,7,0)</f>
        <v>2.8175360535220126</v>
      </c>
    </row>
    <row r="491" spans="1:6">
      <c r="A491" s="111" t="s">
        <v>1034</v>
      </c>
      <c r="B491" s="111" t="s">
        <v>1026</v>
      </c>
      <c r="C491" s="111" t="s">
        <v>222</v>
      </c>
      <c r="D491" s="111" t="s">
        <v>1035</v>
      </c>
      <c r="E491" s="112">
        <v>25</v>
      </c>
      <c r="F491" s="113">
        <f>VLOOKUP(E491,'Cost Study'!A:G,7,0)</f>
        <v>2.8175360535220126</v>
      </c>
    </row>
    <row r="492" spans="1:6">
      <c r="A492" s="111" t="s">
        <v>1036</v>
      </c>
      <c r="B492" s="111" t="s">
        <v>1026</v>
      </c>
      <c r="C492" s="111" t="s">
        <v>222</v>
      </c>
      <c r="D492" s="111" t="s">
        <v>1037</v>
      </c>
      <c r="E492" s="112">
        <v>25</v>
      </c>
      <c r="F492" s="113">
        <f>VLOOKUP(E492,'Cost Study'!A:G,7,0)</f>
        <v>2.8175360535220126</v>
      </c>
    </row>
    <row r="493" spans="1:6">
      <c r="A493" s="111" t="s">
        <v>1038</v>
      </c>
      <c r="B493" s="111" t="s">
        <v>960</v>
      </c>
      <c r="C493" s="111" t="s">
        <v>222</v>
      </c>
      <c r="D493" s="111" t="s">
        <v>1039</v>
      </c>
      <c r="E493" s="112">
        <v>25</v>
      </c>
      <c r="F493" s="113">
        <f>VLOOKUP(E493,'Cost Study'!A:G,7,0)</f>
        <v>2.8175360535220126</v>
      </c>
    </row>
    <row r="494" spans="1:6">
      <c r="A494" s="111" t="s">
        <v>1040</v>
      </c>
      <c r="B494" s="111" t="s">
        <v>986</v>
      </c>
      <c r="C494" s="111" t="s">
        <v>222</v>
      </c>
      <c r="D494" s="111" t="s">
        <v>1039</v>
      </c>
      <c r="E494" s="112">
        <v>25</v>
      </c>
      <c r="F494" s="113">
        <f>VLOOKUP(E494,'Cost Study'!A:G,7,0)</f>
        <v>2.8175360535220126</v>
      </c>
    </row>
    <row r="495" spans="1:6">
      <c r="A495" s="111" t="s">
        <v>1041</v>
      </c>
      <c r="B495" s="111" t="s">
        <v>1042</v>
      </c>
      <c r="C495" s="111" t="s">
        <v>215</v>
      </c>
      <c r="D495" s="111" t="s">
        <v>1043</v>
      </c>
      <c r="E495" s="112">
        <v>25</v>
      </c>
      <c r="F495" s="113">
        <f>VLOOKUP(E495,'Cost Study'!A:G,7,0)</f>
        <v>2.8175360535220126</v>
      </c>
    </row>
    <row r="496" spans="1:6">
      <c r="A496" s="111" t="s">
        <v>1044</v>
      </c>
      <c r="B496" s="111" t="s">
        <v>1028</v>
      </c>
      <c r="C496" s="111" t="s">
        <v>222</v>
      </c>
      <c r="D496" s="111" t="s">
        <v>1043</v>
      </c>
      <c r="E496" s="112">
        <v>25</v>
      </c>
      <c r="F496" s="113">
        <f>VLOOKUP(E496,'Cost Study'!A:G,7,0)</f>
        <v>2.8175360535220126</v>
      </c>
    </row>
    <row r="497" spans="1:6">
      <c r="A497" s="111" t="s">
        <v>1045</v>
      </c>
      <c r="B497" s="111" t="s">
        <v>1028</v>
      </c>
      <c r="C497" s="111" t="s">
        <v>222</v>
      </c>
      <c r="D497" s="111" t="s">
        <v>1043</v>
      </c>
      <c r="E497" s="112">
        <v>25</v>
      </c>
      <c r="F497" s="113">
        <f>VLOOKUP(E497,'Cost Study'!A:G,7,0)</f>
        <v>2.8175360535220126</v>
      </c>
    </row>
    <row r="498" spans="1:6">
      <c r="A498" s="111" t="s">
        <v>1046</v>
      </c>
      <c r="B498" s="111" t="s">
        <v>1029</v>
      </c>
      <c r="C498" s="111" t="s">
        <v>222</v>
      </c>
      <c r="D498" s="111" t="s">
        <v>1047</v>
      </c>
      <c r="E498" s="112">
        <v>25</v>
      </c>
      <c r="F498" s="113">
        <f>VLOOKUP(E498,'Cost Study'!A:G,7,0)</f>
        <v>2.8175360535220126</v>
      </c>
    </row>
    <row r="499" spans="1:6">
      <c r="A499" s="111" t="s">
        <v>1048</v>
      </c>
      <c r="B499" s="111" t="s">
        <v>1029</v>
      </c>
      <c r="C499" s="111" t="s">
        <v>222</v>
      </c>
      <c r="D499" s="111" t="s">
        <v>1047</v>
      </c>
      <c r="E499" s="112">
        <v>25</v>
      </c>
      <c r="F499" s="113">
        <f>VLOOKUP(E499,'Cost Study'!A:G,7,0)</f>
        <v>2.8175360535220126</v>
      </c>
    </row>
    <row r="500" spans="1:6">
      <c r="A500" s="111" t="s">
        <v>1049</v>
      </c>
      <c r="B500" s="111" t="s">
        <v>1050</v>
      </c>
      <c r="C500" s="111" t="s">
        <v>215</v>
      </c>
      <c r="D500" s="111" t="s">
        <v>1051</v>
      </c>
      <c r="E500" s="112">
        <v>25</v>
      </c>
      <c r="F500" s="113">
        <f>VLOOKUP(E500,'Cost Study'!A:G,7,0)</f>
        <v>2.8175360535220126</v>
      </c>
    </row>
    <row r="501" spans="1:6">
      <c r="A501" s="111" t="s">
        <v>1052</v>
      </c>
      <c r="B501" s="111" t="s">
        <v>315</v>
      </c>
      <c r="C501" s="111" t="s">
        <v>222</v>
      </c>
      <c r="D501" s="111" t="s">
        <v>1053</v>
      </c>
      <c r="E501" s="112">
        <v>25</v>
      </c>
      <c r="F501" s="113">
        <f>VLOOKUP(E501,'Cost Study'!A:G,7,0)</f>
        <v>2.8175360535220126</v>
      </c>
    </row>
    <row r="502" spans="1:6">
      <c r="A502" s="111" t="s">
        <v>1054</v>
      </c>
      <c r="B502" s="111" t="s">
        <v>315</v>
      </c>
      <c r="C502" s="111" t="s">
        <v>222</v>
      </c>
      <c r="D502" s="111" t="s">
        <v>1055</v>
      </c>
      <c r="E502" s="112">
        <v>25</v>
      </c>
      <c r="F502" s="113">
        <f>VLOOKUP(E502,'Cost Study'!A:G,7,0)</f>
        <v>2.8175360535220126</v>
      </c>
    </row>
    <row r="503" spans="1:6">
      <c r="A503" s="111" t="s">
        <v>1056</v>
      </c>
      <c r="B503" s="111" t="s">
        <v>315</v>
      </c>
      <c r="C503" s="111" t="s">
        <v>222</v>
      </c>
      <c r="D503" s="111" t="s">
        <v>1055</v>
      </c>
      <c r="E503" s="112">
        <v>25</v>
      </c>
      <c r="F503" s="113">
        <f>VLOOKUP(E503,'Cost Study'!A:G,7,0)</f>
        <v>2.8175360535220126</v>
      </c>
    </row>
    <row r="504" spans="1:6">
      <c r="A504" s="111" t="s">
        <v>1057</v>
      </c>
      <c r="B504" s="111" t="s">
        <v>960</v>
      </c>
      <c r="C504" s="111" t="s">
        <v>222</v>
      </c>
      <c r="D504" s="111" t="s">
        <v>1058</v>
      </c>
      <c r="E504" s="112">
        <v>25</v>
      </c>
      <c r="F504" s="113">
        <f>VLOOKUP(E504,'Cost Study'!A:G,7,0)</f>
        <v>2.8175360535220126</v>
      </c>
    </row>
    <row r="505" spans="1:6">
      <c r="A505" s="111" t="s">
        <v>1059</v>
      </c>
      <c r="B505" s="111" t="s">
        <v>960</v>
      </c>
      <c r="C505" s="111" t="s">
        <v>222</v>
      </c>
      <c r="D505" s="111" t="s">
        <v>1058</v>
      </c>
      <c r="E505" s="112">
        <v>25</v>
      </c>
      <c r="F505" s="113">
        <f>VLOOKUP(E505,'Cost Study'!A:G,7,0)</f>
        <v>2.8175360535220126</v>
      </c>
    </row>
    <row r="506" spans="1:6">
      <c r="A506" s="111" t="s">
        <v>1060</v>
      </c>
      <c r="B506" s="111" t="s">
        <v>960</v>
      </c>
      <c r="C506" s="111" t="s">
        <v>222</v>
      </c>
      <c r="D506" s="111" t="s">
        <v>1058</v>
      </c>
      <c r="E506" s="112">
        <v>25</v>
      </c>
      <c r="F506" s="113">
        <f>VLOOKUP(E506,'Cost Study'!A:G,7,0)</f>
        <v>2.8175360535220126</v>
      </c>
    </row>
    <row r="507" spans="1:6">
      <c r="A507" s="111" t="s">
        <v>1061</v>
      </c>
      <c r="B507" s="111" t="s">
        <v>960</v>
      </c>
      <c r="C507" s="111" t="s">
        <v>222</v>
      </c>
      <c r="D507" s="111" t="s">
        <v>1058</v>
      </c>
      <c r="E507" s="112">
        <v>25</v>
      </c>
      <c r="F507" s="113">
        <f>VLOOKUP(E507,'Cost Study'!A:G,7,0)</f>
        <v>2.8175360535220126</v>
      </c>
    </row>
    <row r="508" spans="1:6">
      <c r="A508" s="111" t="s">
        <v>1062</v>
      </c>
      <c r="B508" s="111" t="s">
        <v>960</v>
      </c>
      <c r="C508" s="111" t="s">
        <v>222</v>
      </c>
      <c r="D508" s="111" t="s">
        <v>1058</v>
      </c>
      <c r="E508" s="112">
        <v>25</v>
      </c>
      <c r="F508" s="113">
        <f>VLOOKUP(E508,'Cost Study'!A:G,7,0)</f>
        <v>2.8175360535220126</v>
      </c>
    </row>
    <row r="509" spans="1:6">
      <c r="A509" s="111" t="s">
        <v>1063</v>
      </c>
      <c r="B509" s="111" t="s">
        <v>1064</v>
      </c>
      <c r="C509" s="111" t="s">
        <v>215</v>
      </c>
      <c r="D509" s="111" t="s">
        <v>1065</v>
      </c>
      <c r="E509" s="112">
        <v>8</v>
      </c>
      <c r="F509" s="113">
        <f>VLOOKUP(E509,'Cost Study'!A:G,7,0)</f>
        <v>4.382136402145127</v>
      </c>
    </row>
    <row r="510" spans="1:6">
      <c r="A510" s="111" t="s">
        <v>1066</v>
      </c>
      <c r="B510" s="111" t="s">
        <v>1067</v>
      </c>
      <c r="C510" s="111" t="s">
        <v>215</v>
      </c>
      <c r="D510" s="111" t="s">
        <v>1068</v>
      </c>
      <c r="E510" s="112">
        <v>8</v>
      </c>
      <c r="F510" s="113">
        <f>VLOOKUP(E510,'Cost Study'!A:G,7,0)</f>
        <v>4.382136402145127</v>
      </c>
    </row>
    <row r="511" spans="1:6">
      <c r="A511" s="111" t="s">
        <v>1069</v>
      </c>
      <c r="B511" s="111" t="s">
        <v>1070</v>
      </c>
      <c r="C511" s="111" t="s">
        <v>215</v>
      </c>
      <c r="D511" s="111" t="s">
        <v>1071</v>
      </c>
      <c r="E511" s="112">
        <v>8</v>
      </c>
      <c r="F511" s="113">
        <f>VLOOKUP(E511,'Cost Study'!A:G,7,0)</f>
        <v>4.382136402145127</v>
      </c>
    </row>
    <row r="512" spans="1:6">
      <c r="A512" s="111" t="s">
        <v>1069</v>
      </c>
      <c r="B512" s="111" t="s">
        <v>1072</v>
      </c>
      <c r="C512" s="111" t="s">
        <v>215</v>
      </c>
      <c r="D512" s="111" t="s">
        <v>1071</v>
      </c>
      <c r="E512" s="112">
        <v>8</v>
      </c>
      <c r="F512" s="113">
        <f>VLOOKUP(E512,'Cost Study'!A:G,7,0)</f>
        <v>4.382136402145127</v>
      </c>
    </row>
    <row r="513" spans="1:6">
      <c r="A513" s="111" t="s">
        <v>1073</v>
      </c>
      <c r="B513" s="111" t="s">
        <v>1074</v>
      </c>
      <c r="C513" s="111" t="s">
        <v>215</v>
      </c>
      <c r="D513" s="111" t="s">
        <v>1075</v>
      </c>
      <c r="E513" s="112">
        <v>8</v>
      </c>
      <c r="F513" s="113">
        <f>VLOOKUP(E513,'Cost Study'!A:G,7,0)</f>
        <v>4.382136402145127</v>
      </c>
    </row>
    <row r="514" spans="1:6">
      <c r="A514" s="111" t="s">
        <v>1076</v>
      </c>
      <c r="B514" s="111" t="s">
        <v>1077</v>
      </c>
      <c r="C514" s="111" t="s">
        <v>215</v>
      </c>
      <c r="D514" s="111" t="s">
        <v>1078</v>
      </c>
      <c r="E514" s="112">
        <v>8</v>
      </c>
      <c r="F514" s="113">
        <f>VLOOKUP(E514,'Cost Study'!A:G,7,0)</f>
        <v>4.382136402145127</v>
      </c>
    </row>
    <row r="515" spans="1:6">
      <c r="A515" s="111" t="s">
        <v>1079</v>
      </c>
      <c r="B515" s="111" t="s">
        <v>1080</v>
      </c>
      <c r="C515" s="111" t="s">
        <v>215</v>
      </c>
      <c r="D515" s="111" t="s">
        <v>1081</v>
      </c>
      <c r="E515" s="112">
        <v>8</v>
      </c>
      <c r="F515" s="113">
        <f>VLOOKUP(E515,'Cost Study'!A:G,7,0)</f>
        <v>4.382136402145127</v>
      </c>
    </row>
    <row r="516" spans="1:6">
      <c r="A516" s="111" t="s">
        <v>1082</v>
      </c>
      <c r="B516" s="111" t="s">
        <v>1080</v>
      </c>
      <c r="C516" s="111" t="s">
        <v>215</v>
      </c>
      <c r="D516" s="111" t="s">
        <v>1083</v>
      </c>
      <c r="E516" s="112">
        <v>8</v>
      </c>
      <c r="F516" s="113">
        <f>VLOOKUP(E516,'Cost Study'!A:G,7,0)</f>
        <v>4.382136402145127</v>
      </c>
    </row>
    <row r="517" spans="1:6">
      <c r="A517" s="111" t="s">
        <v>1084</v>
      </c>
      <c r="B517" s="111" t="s">
        <v>1080</v>
      </c>
      <c r="C517" s="111" t="s">
        <v>215</v>
      </c>
      <c r="D517" s="111" t="s">
        <v>1085</v>
      </c>
      <c r="E517" s="112">
        <v>8</v>
      </c>
      <c r="F517" s="113">
        <f>VLOOKUP(E517,'Cost Study'!A:G,7,0)</f>
        <v>4.382136402145127</v>
      </c>
    </row>
    <row r="518" spans="1:6">
      <c r="A518" s="111" t="s">
        <v>1086</v>
      </c>
      <c r="B518" s="111" t="s">
        <v>1087</v>
      </c>
      <c r="C518" s="111" t="s">
        <v>215</v>
      </c>
      <c r="D518" s="111" t="s">
        <v>1088</v>
      </c>
      <c r="E518" s="112">
        <v>8</v>
      </c>
      <c r="F518" s="113">
        <f>VLOOKUP(E518,'Cost Study'!A:G,7,0)</f>
        <v>4.382136402145127</v>
      </c>
    </row>
    <row r="519" spans="1:6">
      <c r="A519" s="111" t="s">
        <v>1089</v>
      </c>
      <c r="B519" s="111" t="s">
        <v>1087</v>
      </c>
      <c r="C519" s="111" t="s">
        <v>215</v>
      </c>
      <c r="D519" s="111" t="s">
        <v>1090</v>
      </c>
      <c r="E519" s="112">
        <v>8</v>
      </c>
      <c r="F519" s="113">
        <f>VLOOKUP(E519,'Cost Study'!A:G,7,0)</f>
        <v>4.382136402145127</v>
      </c>
    </row>
    <row r="520" spans="1:6">
      <c r="A520" s="111" t="s">
        <v>1091</v>
      </c>
      <c r="B520" s="111" t="s">
        <v>1092</v>
      </c>
      <c r="C520" s="111" t="s">
        <v>215</v>
      </c>
      <c r="D520" s="111" t="s">
        <v>1093</v>
      </c>
      <c r="E520" s="112">
        <v>22</v>
      </c>
      <c r="F520" s="113">
        <f>VLOOKUP(E520,'Cost Study'!A:G,7,0)</f>
        <v>4.1280585073572329</v>
      </c>
    </row>
    <row r="521" spans="1:6">
      <c r="A521" s="111" t="s">
        <v>1094</v>
      </c>
      <c r="B521" s="111" t="s">
        <v>1095</v>
      </c>
      <c r="C521" s="111" t="s">
        <v>215</v>
      </c>
      <c r="D521" s="111" t="s">
        <v>1096</v>
      </c>
      <c r="E521" s="112">
        <v>22</v>
      </c>
      <c r="F521" s="113">
        <f>VLOOKUP(E521,'Cost Study'!A:G,7,0)</f>
        <v>4.1280585073572329</v>
      </c>
    </row>
    <row r="522" spans="1:6">
      <c r="A522" s="111" t="s">
        <v>1097</v>
      </c>
      <c r="B522" s="111" t="s">
        <v>1098</v>
      </c>
      <c r="C522" s="111" t="s">
        <v>215</v>
      </c>
      <c r="D522" s="111" t="s">
        <v>1099</v>
      </c>
      <c r="E522" s="112">
        <v>22</v>
      </c>
      <c r="F522" s="113">
        <f>VLOOKUP(E522,'Cost Study'!A:G,7,0)</f>
        <v>4.1280585073572329</v>
      </c>
    </row>
    <row r="523" spans="1:6">
      <c r="A523" s="111" t="s">
        <v>1097</v>
      </c>
      <c r="B523" s="111" t="s">
        <v>1100</v>
      </c>
      <c r="C523" s="111" t="s">
        <v>215</v>
      </c>
      <c r="D523" s="111" t="s">
        <v>1099</v>
      </c>
      <c r="E523" s="112">
        <v>22</v>
      </c>
      <c r="F523" s="113">
        <f>VLOOKUP(E523,'Cost Study'!A:G,7,0)</f>
        <v>4.1280585073572329</v>
      </c>
    </row>
    <row r="524" spans="1:6">
      <c r="A524" s="111" t="s">
        <v>1097</v>
      </c>
      <c r="B524" s="111" t="s">
        <v>383</v>
      </c>
      <c r="C524" s="111" t="s">
        <v>215</v>
      </c>
      <c r="D524" s="111" t="s">
        <v>1099</v>
      </c>
      <c r="E524" s="112">
        <v>22</v>
      </c>
      <c r="F524" s="113">
        <f>VLOOKUP(E524,'Cost Study'!A:G,7,0)</f>
        <v>4.1280585073572329</v>
      </c>
    </row>
    <row r="525" spans="1:6">
      <c r="A525" s="111" t="s">
        <v>1101</v>
      </c>
      <c r="B525" s="111" t="s">
        <v>1102</v>
      </c>
      <c r="C525" s="111" t="s">
        <v>215</v>
      </c>
      <c r="D525" s="111" t="s">
        <v>1103</v>
      </c>
      <c r="E525" s="112">
        <v>22</v>
      </c>
      <c r="F525" s="113">
        <f>VLOOKUP(E525,'Cost Study'!A:G,7,0)</f>
        <v>4.1280585073572329</v>
      </c>
    </row>
    <row r="526" spans="1:6">
      <c r="A526" s="111" t="s">
        <v>1104</v>
      </c>
      <c r="B526" s="111" t="s">
        <v>1105</v>
      </c>
      <c r="C526" s="111" t="s">
        <v>215</v>
      </c>
      <c r="D526" s="111" t="s">
        <v>1106</v>
      </c>
      <c r="E526" s="112">
        <v>22</v>
      </c>
      <c r="F526" s="113">
        <f>VLOOKUP(E526,'Cost Study'!A:G,7,0)</f>
        <v>4.1280585073572329</v>
      </c>
    </row>
    <row r="527" spans="1:6">
      <c r="A527" s="111" t="s">
        <v>1107</v>
      </c>
      <c r="B527" s="111" t="s">
        <v>1092</v>
      </c>
      <c r="C527" s="111" t="s">
        <v>215</v>
      </c>
      <c r="D527" s="111" t="s">
        <v>1108</v>
      </c>
      <c r="E527" s="112">
        <v>22</v>
      </c>
      <c r="F527" s="113">
        <f>VLOOKUP(E527,'Cost Study'!A:G,7,0)</f>
        <v>4.1280585073572329</v>
      </c>
    </row>
    <row r="528" spans="1:6">
      <c r="A528" s="111" t="s">
        <v>1109</v>
      </c>
      <c r="B528" s="111" t="s">
        <v>573</v>
      </c>
      <c r="C528" s="111" t="s">
        <v>215</v>
      </c>
      <c r="D528" s="111" t="s">
        <v>1110</v>
      </c>
      <c r="E528" s="112">
        <v>22</v>
      </c>
      <c r="F528" s="113">
        <f>VLOOKUP(E528,'Cost Study'!A:G,7,0)</f>
        <v>4.1280585073572329</v>
      </c>
    </row>
    <row r="529" spans="1:6">
      <c r="A529" s="111" t="s">
        <v>1109</v>
      </c>
      <c r="B529" s="111" t="s">
        <v>1111</v>
      </c>
      <c r="C529" s="111" t="s">
        <v>215</v>
      </c>
      <c r="D529" s="111" t="s">
        <v>1110</v>
      </c>
      <c r="E529" s="112">
        <v>22</v>
      </c>
      <c r="F529" s="113">
        <f>VLOOKUP(E529,'Cost Study'!A:G,7,0)</f>
        <v>4.1280585073572329</v>
      </c>
    </row>
    <row r="530" spans="1:6">
      <c r="A530" s="111" t="s">
        <v>1112</v>
      </c>
      <c r="B530" s="111" t="s">
        <v>1113</v>
      </c>
      <c r="C530" s="111" t="s">
        <v>215</v>
      </c>
      <c r="D530" s="111" t="s">
        <v>1114</v>
      </c>
      <c r="E530" s="112">
        <v>20</v>
      </c>
      <c r="F530" s="113">
        <f>VLOOKUP(E530,'Cost Study'!A:G,7,0)</f>
        <v>3.4676861785003421</v>
      </c>
    </row>
    <row r="531" spans="1:6">
      <c r="A531" s="111" t="s">
        <v>1115</v>
      </c>
      <c r="B531" s="111" t="s">
        <v>1116</v>
      </c>
      <c r="C531" s="111" t="s">
        <v>215</v>
      </c>
      <c r="D531" s="111" t="s">
        <v>1117</v>
      </c>
      <c r="E531" s="112">
        <v>20</v>
      </c>
      <c r="F531" s="113">
        <f>VLOOKUP(E531,'Cost Study'!A:G,7,0)</f>
        <v>3.4676861785003421</v>
      </c>
    </row>
    <row r="532" spans="1:6">
      <c r="A532" s="111" t="s">
        <v>1118</v>
      </c>
      <c r="B532" s="111" t="s">
        <v>1119</v>
      </c>
      <c r="C532" s="111" t="s">
        <v>215</v>
      </c>
      <c r="D532" s="111" t="s">
        <v>1120</v>
      </c>
      <c r="E532" s="112">
        <v>2</v>
      </c>
      <c r="F532" s="113">
        <f>VLOOKUP(E532,'Cost Study'!A:G,7,0)</f>
        <v>3.4729204337351502</v>
      </c>
    </row>
    <row r="533" spans="1:6">
      <c r="A533" s="111" t="s">
        <v>1121</v>
      </c>
      <c r="B533" s="111" t="s">
        <v>1122</v>
      </c>
      <c r="C533" s="111" t="s">
        <v>215</v>
      </c>
      <c r="D533" s="111" t="s">
        <v>1123</v>
      </c>
      <c r="E533" s="112">
        <v>2</v>
      </c>
      <c r="F533" s="113">
        <f>VLOOKUP(E533,'Cost Study'!A:G,7,0)</f>
        <v>3.4729204337351502</v>
      </c>
    </row>
    <row r="534" spans="1:6">
      <c r="A534" s="111" t="s">
        <v>1124</v>
      </c>
      <c r="B534" s="111" t="s">
        <v>1125</v>
      </c>
      <c r="C534" s="111" t="s">
        <v>215</v>
      </c>
      <c r="D534" s="111" t="s">
        <v>1126</v>
      </c>
      <c r="E534" s="112">
        <v>20</v>
      </c>
      <c r="F534" s="113">
        <f>VLOOKUP(E534,'Cost Study'!A:G,7,0)</f>
        <v>3.4676861785003421</v>
      </c>
    </row>
    <row r="535" spans="1:6">
      <c r="A535" s="111" t="s">
        <v>1127</v>
      </c>
      <c r="B535" s="111" t="s">
        <v>1128</v>
      </c>
      <c r="C535" s="111" t="s">
        <v>215</v>
      </c>
      <c r="D535" s="111" t="s">
        <v>1129</v>
      </c>
      <c r="E535" s="112">
        <v>20</v>
      </c>
      <c r="F535" s="113">
        <f>VLOOKUP(E535,'Cost Study'!A:G,7,0)</f>
        <v>3.4676861785003421</v>
      </c>
    </row>
    <row r="536" spans="1:6">
      <c r="A536" s="111" t="s">
        <v>1130</v>
      </c>
      <c r="B536" s="111" t="s">
        <v>1131</v>
      </c>
      <c r="C536" s="111" t="s">
        <v>215</v>
      </c>
      <c r="D536" s="111" t="s">
        <v>1132</v>
      </c>
      <c r="E536" s="112">
        <v>21</v>
      </c>
      <c r="F536" s="113">
        <f>VLOOKUP(E536,'Cost Study'!A:G,7,0)</f>
        <v>4.5155009708581995</v>
      </c>
    </row>
    <row r="537" spans="1:6">
      <c r="A537" s="111" t="s">
        <v>1133</v>
      </c>
      <c r="B537" s="111" t="s">
        <v>1134</v>
      </c>
      <c r="C537" s="111" t="s">
        <v>215</v>
      </c>
      <c r="D537" s="111" t="s">
        <v>1135</v>
      </c>
      <c r="E537" s="112">
        <v>20</v>
      </c>
      <c r="F537" s="113">
        <f>VLOOKUP(E537,'Cost Study'!A:G,7,0)</f>
        <v>3.4676861785003421</v>
      </c>
    </row>
    <row r="538" spans="1:6">
      <c r="A538" s="111" t="s">
        <v>1136</v>
      </c>
      <c r="B538" s="111" t="s">
        <v>1137</v>
      </c>
      <c r="C538" s="111" t="s">
        <v>215</v>
      </c>
      <c r="D538" s="111" t="s">
        <v>1138</v>
      </c>
      <c r="E538" s="112">
        <v>21</v>
      </c>
      <c r="F538" s="113">
        <f>VLOOKUP(E538,'Cost Study'!A:G,7,0)</f>
        <v>4.5155009708581995</v>
      </c>
    </row>
    <row r="539" spans="1:6">
      <c r="A539" s="111" t="s">
        <v>1139</v>
      </c>
      <c r="B539" s="111" t="s">
        <v>1137</v>
      </c>
      <c r="C539" s="111" t="s">
        <v>215</v>
      </c>
      <c r="D539" s="111" t="s">
        <v>1140</v>
      </c>
      <c r="E539" s="112">
        <v>21</v>
      </c>
      <c r="F539" s="113">
        <f>VLOOKUP(E539,'Cost Study'!A:G,7,0)</f>
        <v>4.5155009708581995</v>
      </c>
    </row>
    <row r="540" spans="1:6">
      <c r="A540" s="111" t="s">
        <v>1141</v>
      </c>
      <c r="B540" s="111" t="s">
        <v>1142</v>
      </c>
      <c r="C540" s="111" t="s">
        <v>215</v>
      </c>
      <c r="D540" s="111" t="s">
        <v>1143</v>
      </c>
      <c r="E540" s="112">
        <v>21</v>
      </c>
      <c r="F540" s="113">
        <f>VLOOKUP(E540,'Cost Study'!A:G,7,0)</f>
        <v>4.5155009708581995</v>
      </c>
    </row>
    <row r="541" spans="1:6">
      <c r="A541" s="111" t="s">
        <v>1144</v>
      </c>
      <c r="B541" s="111" t="s">
        <v>1145</v>
      </c>
      <c r="C541" s="111" t="s">
        <v>215</v>
      </c>
      <c r="D541" s="111" t="s">
        <v>1146</v>
      </c>
      <c r="E541" s="112">
        <v>20</v>
      </c>
      <c r="F541" s="113">
        <f>VLOOKUP(E541,'Cost Study'!A:G,7,0)</f>
        <v>3.4676861785003421</v>
      </c>
    </row>
    <row r="542" spans="1:6">
      <c r="A542" s="111" t="s">
        <v>1147</v>
      </c>
      <c r="B542" s="111" t="s">
        <v>1148</v>
      </c>
      <c r="C542" s="111" t="s">
        <v>215</v>
      </c>
      <c r="D542" s="111" t="s">
        <v>1149</v>
      </c>
      <c r="E542" s="112">
        <v>2</v>
      </c>
      <c r="F542" s="113">
        <f>VLOOKUP(E542,'Cost Study'!A:G,7,0)</f>
        <v>3.4729204337351502</v>
      </c>
    </row>
    <row r="543" spans="1:6">
      <c r="A543" s="111" t="s">
        <v>1150</v>
      </c>
      <c r="B543" s="111" t="s">
        <v>1151</v>
      </c>
      <c r="C543" s="111" t="s">
        <v>215</v>
      </c>
      <c r="D543" s="111" t="s">
        <v>1152</v>
      </c>
      <c r="E543" s="112">
        <v>2</v>
      </c>
      <c r="F543" s="113">
        <f>VLOOKUP(E543,'Cost Study'!A:G,7,0)</f>
        <v>3.4729204337351502</v>
      </c>
    </row>
    <row r="544" spans="1:6">
      <c r="A544" s="111" t="s">
        <v>1153</v>
      </c>
      <c r="B544" s="111" t="s">
        <v>1151</v>
      </c>
      <c r="C544" s="111" t="s">
        <v>215</v>
      </c>
      <c r="D544" s="111" t="s">
        <v>1154</v>
      </c>
      <c r="E544" s="112">
        <v>2</v>
      </c>
      <c r="F544" s="113">
        <f>VLOOKUP(E544,'Cost Study'!A:G,7,0)</f>
        <v>3.4729204337351502</v>
      </c>
    </row>
    <row r="545" spans="1:6">
      <c r="A545" s="111" t="s">
        <v>1155</v>
      </c>
      <c r="B545" s="111" t="s">
        <v>1151</v>
      </c>
      <c r="C545" s="111" t="s">
        <v>215</v>
      </c>
      <c r="D545" s="111" t="s">
        <v>1156</v>
      </c>
      <c r="E545" s="112">
        <v>2</v>
      </c>
      <c r="F545" s="113">
        <f>VLOOKUP(E545,'Cost Study'!A:G,7,0)</f>
        <v>3.4729204337351502</v>
      </c>
    </row>
    <row r="546" spans="1:6">
      <c r="A546" s="111" t="s">
        <v>1157</v>
      </c>
      <c r="B546" s="111" t="s">
        <v>1151</v>
      </c>
      <c r="C546" s="111" t="s">
        <v>215</v>
      </c>
      <c r="D546" s="111" t="s">
        <v>1158</v>
      </c>
      <c r="E546" s="112">
        <v>2</v>
      </c>
      <c r="F546" s="113">
        <f>VLOOKUP(E546,'Cost Study'!A:G,7,0)</f>
        <v>3.4729204337351502</v>
      </c>
    </row>
    <row r="547" spans="1:6">
      <c r="A547" s="111" t="s">
        <v>1159</v>
      </c>
      <c r="B547" s="111" t="s">
        <v>1160</v>
      </c>
      <c r="C547" s="111" t="s">
        <v>215</v>
      </c>
      <c r="D547" s="111" t="s">
        <v>1161</v>
      </c>
      <c r="E547" s="112">
        <v>2</v>
      </c>
      <c r="F547" s="113">
        <f>VLOOKUP(E547,'Cost Study'!A:G,7,0)</f>
        <v>3.4729204337351502</v>
      </c>
    </row>
    <row r="548" spans="1:6">
      <c r="A548" s="111" t="s">
        <v>1159</v>
      </c>
      <c r="B548" s="111" t="s">
        <v>1162</v>
      </c>
      <c r="C548" s="111" t="s">
        <v>215</v>
      </c>
      <c r="D548" s="111" t="s">
        <v>1161</v>
      </c>
      <c r="E548" s="112">
        <v>2</v>
      </c>
      <c r="F548" s="113">
        <f>VLOOKUP(E548,'Cost Study'!A:G,7,0)</f>
        <v>3.4729204337351502</v>
      </c>
    </row>
    <row r="549" spans="1:6">
      <c r="A549" s="111" t="s">
        <v>1163</v>
      </c>
      <c r="B549" s="111" t="s">
        <v>1164</v>
      </c>
      <c r="C549" s="111" t="s">
        <v>215</v>
      </c>
      <c r="D549" s="111" t="s">
        <v>1165</v>
      </c>
      <c r="E549" s="112">
        <v>2</v>
      </c>
      <c r="F549" s="113">
        <f>VLOOKUP(E549,'Cost Study'!A:G,7,0)</f>
        <v>3.4729204337351502</v>
      </c>
    </row>
    <row r="550" spans="1:6">
      <c r="A550" s="111" t="s">
        <v>1166</v>
      </c>
      <c r="B550" s="111" t="s">
        <v>1167</v>
      </c>
      <c r="C550" s="111" t="s">
        <v>215</v>
      </c>
      <c r="D550" s="111" t="s">
        <v>1168</v>
      </c>
      <c r="E550" s="112">
        <v>21</v>
      </c>
      <c r="F550" s="113">
        <f>VLOOKUP(E550,'Cost Study'!A:G,7,0)</f>
        <v>4.5155009708581995</v>
      </c>
    </row>
    <row r="551" spans="1:6">
      <c r="A551" s="111" t="s">
        <v>1166</v>
      </c>
      <c r="B551" s="111" t="s">
        <v>1169</v>
      </c>
      <c r="C551" s="111" t="s">
        <v>215</v>
      </c>
      <c r="D551" s="111" t="s">
        <v>1168</v>
      </c>
      <c r="E551" s="112">
        <v>21</v>
      </c>
      <c r="F551" s="113">
        <f>VLOOKUP(E551,'Cost Study'!A:G,7,0)</f>
        <v>4.5155009708581995</v>
      </c>
    </row>
    <row r="552" spans="1:6">
      <c r="A552" s="111" t="s">
        <v>1170</v>
      </c>
      <c r="B552" s="111" t="s">
        <v>1171</v>
      </c>
      <c r="C552" s="111" t="s">
        <v>215</v>
      </c>
      <c r="D552" s="111" t="s">
        <v>1172</v>
      </c>
      <c r="E552" s="112">
        <v>5</v>
      </c>
      <c r="F552" s="113">
        <f>VLOOKUP(E552,'Cost Study'!A:G,7,0)</f>
        <v>7.969787458086997</v>
      </c>
    </row>
    <row r="553" spans="1:6">
      <c r="A553" s="111" t="s">
        <v>1173</v>
      </c>
      <c r="B553" s="111" t="s">
        <v>1169</v>
      </c>
      <c r="C553" s="111" t="s">
        <v>215</v>
      </c>
      <c r="D553" s="111" t="s">
        <v>1174</v>
      </c>
      <c r="E553" s="112">
        <v>21</v>
      </c>
      <c r="F553" s="113">
        <f>VLOOKUP(E553,'Cost Study'!A:G,7,0)</f>
        <v>4.5155009708581995</v>
      </c>
    </row>
    <row r="554" spans="1:6">
      <c r="A554" s="111" t="s">
        <v>1175</v>
      </c>
      <c r="B554" s="111" t="s">
        <v>1171</v>
      </c>
      <c r="C554" s="111" t="s">
        <v>215</v>
      </c>
      <c r="D554" s="111" t="s">
        <v>1176</v>
      </c>
      <c r="E554" s="112">
        <v>5</v>
      </c>
      <c r="F554" s="113">
        <f>VLOOKUP(E554,'Cost Study'!A:G,7,0)</f>
        <v>7.969787458086997</v>
      </c>
    </row>
    <row r="555" spans="1:6">
      <c r="A555" s="111" t="s">
        <v>1177</v>
      </c>
      <c r="B555" s="111" t="s">
        <v>1178</v>
      </c>
      <c r="C555" s="111" t="s">
        <v>215</v>
      </c>
      <c r="D555" s="111" t="s">
        <v>1179</v>
      </c>
      <c r="E555" s="112">
        <v>21</v>
      </c>
      <c r="F555" s="113">
        <f>VLOOKUP(E555,'Cost Study'!A:G,7,0)</f>
        <v>4.5155009708581995</v>
      </c>
    </row>
    <row r="556" spans="1:6">
      <c r="A556" s="111" t="s">
        <v>1180</v>
      </c>
      <c r="B556" s="111" t="s">
        <v>1181</v>
      </c>
      <c r="C556" s="111" t="s">
        <v>215</v>
      </c>
      <c r="D556" s="111" t="s">
        <v>1182</v>
      </c>
      <c r="E556" s="112">
        <v>21</v>
      </c>
      <c r="F556" s="113">
        <f>VLOOKUP(E556,'Cost Study'!A:G,7,0)</f>
        <v>4.5155009708581995</v>
      </c>
    </row>
    <row r="557" spans="1:6">
      <c r="A557" s="111" t="s">
        <v>1183</v>
      </c>
      <c r="B557" s="111" t="s">
        <v>1178</v>
      </c>
      <c r="C557" s="111" t="s">
        <v>215</v>
      </c>
      <c r="D557" s="111" t="s">
        <v>1184</v>
      </c>
      <c r="E557" s="112">
        <v>21</v>
      </c>
      <c r="F557" s="113">
        <f>VLOOKUP(E557,'Cost Study'!A:G,7,0)</f>
        <v>4.5155009708581995</v>
      </c>
    </row>
    <row r="558" spans="1:6">
      <c r="A558" s="111" t="s">
        <v>1185</v>
      </c>
      <c r="B558" s="111" t="s">
        <v>1186</v>
      </c>
      <c r="C558" s="111" t="s">
        <v>215</v>
      </c>
      <c r="D558" s="111" t="s">
        <v>1187</v>
      </c>
      <c r="E558" s="112">
        <v>21</v>
      </c>
      <c r="F558" s="113">
        <f>VLOOKUP(E558,'Cost Study'!A:G,7,0)</f>
        <v>4.5155009708581995</v>
      </c>
    </row>
    <row r="559" spans="1:6">
      <c r="A559" s="111" t="s">
        <v>1188</v>
      </c>
      <c r="B559" s="111" t="s">
        <v>371</v>
      </c>
      <c r="C559" s="111" t="s">
        <v>215</v>
      </c>
      <c r="D559" s="111" t="s">
        <v>1189</v>
      </c>
      <c r="E559" s="112">
        <v>26</v>
      </c>
      <c r="F559" s="113">
        <f>VLOOKUP(E559,'Cost Study'!A:G,7,0)</f>
        <v>3.5195673951223614</v>
      </c>
    </row>
    <row r="560" spans="1:6">
      <c r="A560" s="111" t="s">
        <v>1190</v>
      </c>
      <c r="B560" s="111" t="s">
        <v>312</v>
      </c>
      <c r="C560" s="111" t="s">
        <v>222</v>
      </c>
      <c r="D560" s="111" t="s">
        <v>1189</v>
      </c>
      <c r="E560" s="112">
        <v>26</v>
      </c>
      <c r="F560" s="113">
        <f>VLOOKUP(E560,'Cost Study'!A:G,7,0)</f>
        <v>3.5195673951223614</v>
      </c>
    </row>
    <row r="561" spans="1:6">
      <c r="A561" s="111" t="s">
        <v>1191</v>
      </c>
      <c r="B561" s="111" t="s">
        <v>778</v>
      </c>
      <c r="C561" s="111" t="s">
        <v>222</v>
      </c>
      <c r="D561" s="111" t="s">
        <v>1192</v>
      </c>
      <c r="E561" s="112">
        <v>26</v>
      </c>
      <c r="F561" s="113">
        <f>VLOOKUP(E561,'Cost Study'!A:G,7,0)</f>
        <v>3.5195673951223614</v>
      </c>
    </row>
    <row r="562" spans="1:6">
      <c r="A562" s="111" t="s">
        <v>1193</v>
      </c>
      <c r="B562" s="111" t="s">
        <v>1194</v>
      </c>
      <c r="C562" s="111" t="s">
        <v>215</v>
      </c>
      <c r="D562" s="111" t="s">
        <v>1195</v>
      </c>
      <c r="E562" s="112">
        <v>26</v>
      </c>
      <c r="F562" s="113">
        <f>VLOOKUP(E562,'Cost Study'!A:G,7,0)</f>
        <v>3.5195673951223614</v>
      </c>
    </row>
    <row r="563" spans="1:6">
      <c r="A563" s="111" t="s">
        <v>1196</v>
      </c>
      <c r="B563" s="111" t="s">
        <v>779</v>
      </c>
      <c r="C563" s="111" t="s">
        <v>222</v>
      </c>
      <c r="D563" s="111" t="s">
        <v>1197</v>
      </c>
      <c r="E563" s="112">
        <v>26</v>
      </c>
      <c r="F563" s="113">
        <f>VLOOKUP(E563,'Cost Study'!A:G,7,0)</f>
        <v>3.5195673951223614</v>
      </c>
    </row>
    <row r="564" spans="1:6">
      <c r="A564" s="111" t="s">
        <v>1198</v>
      </c>
      <c r="B564" s="111" t="s">
        <v>779</v>
      </c>
      <c r="C564" s="111" t="s">
        <v>222</v>
      </c>
      <c r="D564" s="111" t="s">
        <v>1197</v>
      </c>
      <c r="E564" s="112">
        <v>26</v>
      </c>
      <c r="F564" s="113">
        <f>VLOOKUP(E564,'Cost Study'!A:G,7,0)</f>
        <v>3.5195673951223614</v>
      </c>
    </row>
    <row r="565" spans="1:6">
      <c r="A565" s="111" t="s">
        <v>1199</v>
      </c>
      <c r="B565" s="111" t="s">
        <v>779</v>
      </c>
      <c r="C565" s="111" t="s">
        <v>222</v>
      </c>
      <c r="D565" s="111" t="s">
        <v>1197</v>
      </c>
      <c r="E565" s="112">
        <v>26</v>
      </c>
      <c r="F565" s="113">
        <f>VLOOKUP(E565,'Cost Study'!A:G,7,0)</f>
        <v>3.5195673951223614</v>
      </c>
    </row>
    <row r="566" spans="1:6">
      <c r="A566" s="111" t="s">
        <v>1200</v>
      </c>
      <c r="B566" s="111" t="s">
        <v>779</v>
      </c>
      <c r="C566" s="111" t="s">
        <v>222</v>
      </c>
      <c r="D566" s="111" t="s">
        <v>1197</v>
      </c>
      <c r="E566" s="112">
        <v>26</v>
      </c>
      <c r="F566" s="113">
        <f>VLOOKUP(E566,'Cost Study'!A:G,7,0)</f>
        <v>3.5195673951223614</v>
      </c>
    </row>
    <row r="567" spans="1:6">
      <c r="A567" s="111" t="s">
        <v>1201</v>
      </c>
      <c r="B567" s="111" t="s">
        <v>779</v>
      </c>
      <c r="C567" s="111" t="s">
        <v>222</v>
      </c>
      <c r="D567" s="111" t="s">
        <v>1197</v>
      </c>
      <c r="E567" s="112">
        <v>26</v>
      </c>
      <c r="F567" s="113">
        <f>VLOOKUP(E567,'Cost Study'!A:G,7,0)</f>
        <v>3.5195673951223614</v>
      </c>
    </row>
    <row r="568" spans="1:6">
      <c r="A568" s="111" t="s">
        <v>1202</v>
      </c>
      <c r="B568" s="111" t="s">
        <v>369</v>
      </c>
      <c r="C568" s="111" t="s">
        <v>215</v>
      </c>
      <c r="D568" s="111" t="s">
        <v>1203</v>
      </c>
      <c r="E568" s="112">
        <v>26</v>
      </c>
      <c r="F568" s="113">
        <f>VLOOKUP(E568,'Cost Study'!A:G,7,0)</f>
        <v>3.5195673951223614</v>
      </c>
    </row>
    <row r="569" spans="1:6">
      <c r="A569" s="111" t="s">
        <v>1204</v>
      </c>
      <c r="B569" s="111" t="s">
        <v>778</v>
      </c>
      <c r="C569" s="111" t="s">
        <v>222</v>
      </c>
      <c r="D569" s="111" t="s">
        <v>1203</v>
      </c>
      <c r="E569" s="112">
        <v>26</v>
      </c>
      <c r="F569" s="113">
        <f>VLOOKUP(E569,'Cost Study'!A:G,7,0)</f>
        <v>3.5195673951223614</v>
      </c>
    </row>
    <row r="570" spans="1:6">
      <c r="A570" s="111" t="s">
        <v>1205</v>
      </c>
      <c r="B570" s="111" t="s">
        <v>778</v>
      </c>
      <c r="C570" s="111" t="s">
        <v>222</v>
      </c>
      <c r="D570" s="111" t="s">
        <v>1203</v>
      </c>
      <c r="E570" s="112">
        <v>26</v>
      </c>
      <c r="F570" s="113">
        <f>VLOOKUP(E570,'Cost Study'!A:G,7,0)</f>
        <v>3.5195673951223614</v>
      </c>
    </row>
    <row r="571" spans="1:6">
      <c r="A571" s="111" t="s">
        <v>1206</v>
      </c>
      <c r="B571" s="111" t="s">
        <v>369</v>
      </c>
      <c r="C571" s="111" t="s">
        <v>215</v>
      </c>
      <c r="D571" s="111" t="s">
        <v>1207</v>
      </c>
      <c r="E571" s="112">
        <v>26</v>
      </c>
      <c r="F571" s="113">
        <f>VLOOKUP(E571,'Cost Study'!A:G,7,0)</f>
        <v>3.5195673951223614</v>
      </c>
    </row>
    <row r="572" spans="1:6">
      <c r="A572" s="111" t="s">
        <v>1208</v>
      </c>
      <c r="B572" s="111" t="s">
        <v>331</v>
      </c>
      <c r="C572" s="111" t="s">
        <v>222</v>
      </c>
      <c r="D572" s="111" t="s">
        <v>1207</v>
      </c>
      <c r="E572" s="112">
        <v>26</v>
      </c>
      <c r="F572" s="113">
        <f>VLOOKUP(E572,'Cost Study'!A:G,7,0)</f>
        <v>3.5195673951223614</v>
      </c>
    </row>
    <row r="573" spans="1:6">
      <c r="A573" s="111" t="s">
        <v>1209</v>
      </c>
      <c r="B573" s="111" t="s">
        <v>1210</v>
      </c>
      <c r="C573" s="111" t="s">
        <v>215</v>
      </c>
      <c r="D573" s="111" t="s">
        <v>1211</v>
      </c>
      <c r="E573" s="112">
        <v>26</v>
      </c>
      <c r="F573" s="113">
        <f>VLOOKUP(E573,'Cost Study'!A:G,7,0)</f>
        <v>3.5195673951223614</v>
      </c>
    </row>
    <row r="574" spans="1:6">
      <c r="A574" s="111" t="s">
        <v>1212</v>
      </c>
      <c r="B574" s="111" t="s">
        <v>1213</v>
      </c>
      <c r="C574" s="111" t="s">
        <v>215</v>
      </c>
      <c r="D574" s="111" t="s">
        <v>1214</v>
      </c>
      <c r="E574" s="112">
        <v>26</v>
      </c>
      <c r="F574" s="113">
        <f>VLOOKUP(E574,'Cost Study'!A:G,7,0)</f>
        <v>3.5195673951223614</v>
      </c>
    </row>
    <row r="575" spans="1:6">
      <c r="A575" s="111" t="s">
        <v>1215</v>
      </c>
      <c r="B575" s="111" t="s">
        <v>1216</v>
      </c>
      <c r="C575" s="111" t="s">
        <v>215</v>
      </c>
      <c r="D575" s="111" t="s">
        <v>1217</v>
      </c>
      <c r="E575" s="112">
        <v>26</v>
      </c>
      <c r="F575" s="113">
        <f>VLOOKUP(E575,'Cost Study'!A:G,7,0)</f>
        <v>3.5195673951223614</v>
      </c>
    </row>
    <row r="576" spans="1:6">
      <c r="A576" s="111" t="s">
        <v>1218</v>
      </c>
      <c r="B576" s="111" t="s">
        <v>369</v>
      </c>
      <c r="C576" s="111" t="s">
        <v>215</v>
      </c>
      <c r="D576" s="111" t="s">
        <v>1219</v>
      </c>
      <c r="E576" s="112">
        <v>26</v>
      </c>
      <c r="F576" s="113">
        <f>VLOOKUP(E576,'Cost Study'!A:G,7,0)</f>
        <v>3.5195673951223614</v>
      </c>
    </row>
    <row r="577" spans="1:6">
      <c r="A577" s="111" t="s">
        <v>1220</v>
      </c>
      <c r="B577" s="111" t="s">
        <v>780</v>
      </c>
      <c r="C577" s="111" t="s">
        <v>222</v>
      </c>
      <c r="D577" s="111" t="s">
        <v>1221</v>
      </c>
      <c r="E577" s="112">
        <v>26</v>
      </c>
      <c r="F577" s="113">
        <f>VLOOKUP(E577,'Cost Study'!A:G,7,0)</f>
        <v>3.5195673951223614</v>
      </c>
    </row>
    <row r="578" spans="1:6">
      <c r="A578" s="111" t="s">
        <v>1222</v>
      </c>
      <c r="B578" s="111" t="s">
        <v>780</v>
      </c>
      <c r="C578" s="111" t="s">
        <v>222</v>
      </c>
      <c r="D578" s="111" t="s">
        <v>1221</v>
      </c>
      <c r="E578" s="112">
        <v>26</v>
      </c>
      <c r="F578" s="113">
        <f>VLOOKUP(E578,'Cost Study'!A:G,7,0)</f>
        <v>3.5195673951223614</v>
      </c>
    </row>
    <row r="579" spans="1:6">
      <c r="A579" s="111" t="s">
        <v>1223</v>
      </c>
      <c r="B579" s="111" t="s">
        <v>780</v>
      </c>
      <c r="C579" s="111" t="s">
        <v>222</v>
      </c>
      <c r="D579" s="111" t="s">
        <v>1224</v>
      </c>
      <c r="E579" s="112">
        <v>26</v>
      </c>
      <c r="F579" s="113">
        <f>VLOOKUP(E579,'Cost Study'!A:G,7,0)</f>
        <v>3.5195673951223614</v>
      </c>
    </row>
    <row r="580" spans="1:6">
      <c r="A580" s="111" t="s">
        <v>1225</v>
      </c>
      <c r="B580" s="111" t="s">
        <v>780</v>
      </c>
      <c r="C580" s="111" t="s">
        <v>222</v>
      </c>
      <c r="D580" s="111" t="s">
        <v>1224</v>
      </c>
      <c r="E580" s="112">
        <v>26</v>
      </c>
      <c r="F580" s="113">
        <f>VLOOKUP(E580,'Cost Study'!A:G,7,0)</f>
        <v>3.5195673951223614</v>
      </c>
    </row>
    <row r="581" spans="1:6">
      <c r="A581" s="111" t="s">
        <v>1226</v>
      </c>
      <c r="B581" s="111" t="s">
        <v>780</v>
      </c>
      <c r="C581" s="111" t="s">
        <v>222</v>
      </c>
      <c r="D581" s="111" t="s">
        <v>1224</v>
      </c>
      <c r="E581" s="112">
        <v>26</v>
      </c>
      <c r="F581" s="113">
        <f>VLOOKUP(E581,'Cost Study'!A:G,7,0)</f>
        <v>3.5195673951223614</v>
      </c>
    </row>
    <row r="582" spans="1:6">
      <c r="A582" s="111" t="s">
        <v>1227</v>
      </c>
      <c r="B582" s="111" t="s">
        <v>780</v>
      </c>
      <c r="C582" s="111" t="s">
        <v>222</v>
      </c>
      <c r="D582" s="111" t="s">
        <v>1228</v>
      </c>
      <c r="E582" s="112">
        <v>26</v>
      </c>
      <c r="F582" s="113">
        <f>VLOOKUP(E582,'Cost Study'!A:G,7,0)</f>
        <v>3.5195673951223614</v>
      </c>
    </row>
    <row r="583" spans="1:6">
      <c r="A583" s="111" t="s">
        <v>1229</v>
      </c>
      <c r="B583" s="111" t="s">
        <v>780</v>
      </c>
      <c r="C583" s="111" t="s">
        <v>222</v>
      </c>
      <c r="D583" s="111" t="s">
        <v>1230</v>
      </c>
      <c r="E583" s="112">
        <v>26</v>
      </c>
      <c r="F583" s="113">
        <f>VLOOKUP(E583,'Cost Study'!A:G,7,0)</f>
        <v>3.5195673951223614</v>
      </c>
    </row>
    <row r="584" spans="1:6">
      <c r="A584" s="111" t="s">
        <v>1231</v>
      </c>
      <c r="B584" s="111" t="s">
        <v>780</v>
      </c>
      <c r="C584" s="111" t="s">
        <v>222</v>
      </c>
      <c r="D584" s="111" t="s">
        <v>1230</v>
      </c>
      <c r="E584" s="112">
        <v>26</v>
      </c>
      <c r="F584" s="113">
        <f>VLOOKUP(E584,'Cost Study'!A:G,7,0)</f>
        <v>3.5195673951223614</v>
      </c>
    </row>
    <row r="585" spans="1:6">
      <c r="A585" s="111" t="s">
        <v>1232</v>
      </c>
      <c r="B585" s="111" t="s">
        <v>780</v>
      </c>
      <c r="C585" s="111" t="s">
        <v>222</v>
      </c>
      <c r="D585" s="111" t="s">
        <v>1230</v>
      </c>
      <c r="E585" s="112">
        <v>26</v>
      </c>
      <c r="F585" s="113">
        <f>VLOOKUP(E585,'Cost Study'!A:G,7,0)</f>
        <v>3.5195673951223614</v>
      </c>
    </row>
    <row r="586" spans="1:6">
      <c r="A586" s="111" t="s">
        <v>1233</v>
      </c>
      <c r="B586" s="111" t="s">
        <v>780</v>
      </c>
      <c r="C586" s="111" t="s">
        <v>222</v>
      </c>
      <c r="D586" s="111" t="s">
        <v>1230</v>
      </c>
      <c r="E586" s="112">
        <v>26</v>
      </c>
      <c r="F586" s="113">
        <f>VLOOKUP(E586,'Cost Study'!A:G,7,0)</f>
        <v>3.5195673951223614</v>
      </c>
    </row>
    <row r="587" spans="1:6">
      <c r="A587" s="111" t="s">
        <v>1234</v>
      </c>
      <c r="B587" s="111" t="s">
        <v>1235</v>
      </c>
      <c r="C587" s="111" t="s">
        <v>215</v>
      </c>
      <c r="D587" s="111" t="s">
        <v>1236</v>
      </c>
      <c r="E587" s="112">
        <v>26</v>
      </c>
      <c r="F587" s="113">
        <f>VLOOKUP(E587,'Cost Study'!A:G,7,0)</f>
        <v>3.5195673951223614</v>
      </c>
    </row>
    <row r="588" spans="1:6">
      <c r="A588" s="111" t="s">
        <v>1237</v>
      </c>
      <c r="B588" s="111" t="s">
        <v>331</v>
      </c>
      <c r="C588" s="111" t="s">
        <v>222</v>
      </c>
      <c r="D588" s="111" t="s">
        <v>1236</v>
      </c>
      <c r="E588" s="112">
        <v>26</v>
      </c>
      <c r="F588" s="113">
        <f>VLOOKUP(E588,'Cost Study'!A:G,7,0)</f>
        <v>3.5195673951223614</v>
      </c>
    </row>
    <row r="589" spans="1:6">
      <c r="A589" s="111" t="s">
        <v>1237</v>
      </c>
      <c r="B589" s="111" t="s">
        <v>780</v>
      </c>
      <c r="C589" s="111" t="s">
        <v>222</v>
      </c>
      <c r="D589" s="111" t="s">
        <v>1236</v>
      </c>
      <c r="E589" s="112">
        <v>26</v>
      </c>
      <c r="F589" s="113">
        <f>VLOOKUP(E589,'Cost Study'!A:G,7,0)</f>
        <v>3.5195673951223614</v>
      </c>
    </row>
    <row r="590" spans="1:6">
      <c r="A590" s="111" t="s">
        <v>1238</v>
      </c>
      <c r="B590" s="111" t="s">
        <v>1235</v>
      </c>
      <c r="C590" s="111" t="s">
        <v>215</v>
      </c>
      <c r="D590" s="111" t="s">
        <v>1239</v>
      </c>
      <c r="E590" s="112">
        <v>26</v>
      </c>
      <c r="F590" s="113">
        <f>VLOOKUP(E590,'Cost Study'!A:G,7,0)</f>
        <v>3.5195673951223614</v>
      </c>
    </row>
    <row r="591" spans="1:6">
      <c r="A591" s="111" t="s">
        <v>1240</v>
      </c>
      <c r="B591" s="111" t="s">
        <v>778</v>
      </c>
      <c r="C591" s="111" t="s">
        <v>222</v>
      </c>
      <c r="D591" s="111" t="s">
        <v>1241</v>
      </c>
      <c r="E591" s="112">
        <v>26</v>
      </c>
      <c r="F591" s="113">
        <f>VLOOKUP(E591,'Cost Study'!A:G,7,0)</f>
        <v>3.5195673951223614</v>
      </c>
    </row>
    <row r="592" spans="1:6">
      <c r="A592" s="111" t="s">
        <v>1240</v>
      </c>
      <c r="B592" s="111" t="s">
        <v>331</v>
      </c>
      <c r="C592" s="111" t="s">
        <v>222</v>
      </c>
      <c r="D592" s="111" t="s">
        <v>1241</v>
      </c>
      <c r="E592" s="112">
        <v>26</v>
      </c>
      <c r="F592" s="113">
        <f>VLOOKUP(E592,'Cost Study'!A:G,7,0)</f>
        <v>3.5195673951223614</v>
      </c>
    </row>
    <row r="593" spans="1:6">
      <c r="A593" s="111" t="s">
        <v>1242</v>
      </c>
      <c r="B593" s="111" t="s">
        <v>778</v>
      </c>
      <c r="C593" s="111" t="s">
        <v>222</v>
      </c>
      <c r="D593" s="111" t="s">
        <v>1241</v>
      </c>
      <c r="E593" s="112">
        <v>26</v>
      </c>
      <c r="F593" s="113">
        <f>VLOOKUP(E593,'Cost Study'!A:G,7,0)</f>
        <v>3.5195673951223614</v>
      </c>
    </row>
    <row r="594" spans="1:6">
      <c r="A594" s="111" t="s">
        <v>1242</v>
      </c>
      <c r="B594" s="111" t="s">
        <v>331</v>
      </c>
      <c r="C594" s="111" t="s">
        <v>222</v>
      </c>
      <c r="D594" s="111" t="s">
        <v>1241</v>
      </c>
      <c r="E594" s="112">
        <v>26</v>
      </c>
      <c r="F594" s="113">
        <f>VLOOKUP(E594,'Cost Study'!A:G,7,0)</f>
        <v>3.5195673951223614</v>
      </c>
    </row>
    <row r="595" spans="1:6">
      <c r="A595" s="111" t="s">
        <v>1243</v>
      </c>
      <c r="B595" s="111" t="s">
        <v>778</v>
      </c>
      <c r="C595" s="111" t="s">
        <v>222</v>
      </c>
      <c r="D595" s="111" t="s">
        <v>1244</v>
      </c>
      <c r="E595" s="112">
        <v>26</v>
      </c>
      <c r="F595" s="113">
        <f>VLOOKUP(E595,'Cost Study'!A:G,7,0)</f>
        <v>3.5195673951223614</v>
      </c>
    </row>
    <row r="596" spans="1:6">
      <c r="A596" s="111" t="s">
        <v>1245</v>
      </c>
      <c r="B596" s="111" t="s">
        <v>778</v>
      </c>
      <c r="C596" s="111" t="s">
        <v>222</v>
      </c>
      <c r="D596" s="111" t="s">
        <v>1246</v>
      </c>
      <c r="E596" s="112">
        <v>26</v>
      </c>
      <c r="F596" s="113">
        <f>VLOOKUP(E596,'Cost Study'!A:G,7,0)</f>
        <v>3.5195673951223614</v>
      </c>
    </row>
    <row r="597" spans="1:6">
      <c r="A597" s="111" t="s">
        <v>1247</v>
      </c>
      <c r="B597" s="111" t="s">
        <v>778</v>
      </c>
      <c r="C597" s="111" t="s">
        <v>222</v>
      </c>
      <c r="D597" s="111" t="s">
        <v>1246</v>
      </c>
      <c r="E597" s="112">
        <v>26</v>
      </c>
      <c r="F597" s="113">
        <f>VLOOKUP(E597,'Cost Study'!A:G,7,0)</f>
        <v>3.5195673951223614</v>
      </c>
    </row>
    <row r="598" spans="1:6">
      <c r="A598" s="111" t="s">
        <v>1248</v>
      </c>
      <c r="B598" s="111" t="s">
        <v>312</v>
      </c>
      <c r="C598" s="111" t="s">
        <v>222</v>
      </c>
      <c r="D598" s="111" t="s">
        <v>1246</v>
      </c>
      <c r="E598" s="112">
        <v>26</v>
      </c>
      <c r="F598" s="113">
        <f>VLOOKUP(E598,'Cost Study'!A:G,7,0)</f>
        <v>3.5195673951223614</v>
      </c>
    </row>
    <row r="599" spans="1:6">
      <c r="A599" s="111" t="s">
        <v>1249</v>
      </c>
      <c r="B599" s="111" t="s">
        <v>1250</v>
      </c>
      <c r="C599" s="111" t="s">
        <v>215</v>
      </c>
      <c r="D599" s="111" t="s">
        <v>1251</v>
      </c>
      <c r="E599" s="112">
        <v>26</v>
      </c>
      <c r="F599" s="113">
        <f>VLOOKUP(E599,'Cost Study'!A:G,7,0)</f>
        <v>3.5195673951223614</v>
      </c>
    </row>
    <row r="600" spans="1:6">
      <c r="A600" s="111" t="s">
        <v>1252</v>
      </c>
      <c r="B600" s="111" t="s">
        <v>778</v>
      </c>
      <c r="C600" s="111" t="s">
        <v>222</v>
      </c>
      <c r="D600" s="111" t="s">
        <v>1251</v>
      </c>
      <c r="E600" s="112">
        <v>26</v>
      </c>
      <c r="F600" s="113">
        <f>VLOOKUP(E600,'Cost Study'!A:G,7,0)</f>
        <v>3.5195673951223614</v>
      </c>
    </row>
    <row r="601" spans="1:6">
      <c r="A601" s="111" t="s">
        <v>1253</v>
      </c>
      <c r="B601" s="111" t="s">
        <v>778</v>
      </c>
      <c r="C601" s="111" t="s">
        <v>222</v>
      </c>
      <c r="D601" s="111" t="s">
        <v>1251</v>
      </c>
      <c r="E601" s="112">
        <v>26</v>
      </c>
      <c r="F601" s="113">
        <f>VLOOKUP(E601,'Cost Study'!A:G,7,0)</f>
        <v>3.5195673951223614</v>
      </c>
    </row>
    <row r="602" spans="1:6">
      <c r="A602" s="111" t="s">
        <v>1254</v>
      </c>
      <c r="B602" s="111" t="s">
        <v>778</v>
      </c>
      <c r="C602" s="111" t="s">
        <v>222</v>
      </c>
      <c r="D602" s="111" t="s">
        <v>1255</v>
      </c>
      <c r="E602" s="112">
        <v>26</v>
      </c>
      <c r="F602" s="113">
        <f>VLOOKUP(E602,'Cost Study'!A:G,7,0)</f>
        <v>3.5195673951223614</v>
      </c>
    </row>
    <row r="603" spans="1:6">
      <c r="A603" s="111" t="s">
        <v>1256</v>
      </c>
      <c r="B603" s="111" t="s">
        <v>778</v>
      </c>
      <c r="C603" s="111" t="s">
        <v>222</v>
      </c>
      <c r="D603" s="111" t="s">
        <v>1255</v>
      </c>
      <c r="E603" s="112">
        <v>26</v>
      </c>
      <c r="F603" s="113">
        <f>VLOOKUP(E603,'Cost Study'!A:G,7,0)</f>
        <v>3.5195673951223614</v>
      </c>
    </row>
    <row r="604" spans="1:6">
      <c r="A604" s="111" t="s">
        <v>1257</v>
      </c>
      <c r="B604" s="111" t="s">
        <v>778</v>
      </c>
      <c r="C604" s="111" t="s">
        <v>222</v>
      </c>
      <c r="D604" s="111" t="s">
        <v>1255</v>
      </c>
      <c r="E604" s="112">
        <v>26</v>
      </c>
      <c r="F604" s="113">
        <f>VLOOKUP(E604,'Cost Study'!A:G,7,0)</f>
        <v>3.5195673951223614</v>
      </c>
    </row>
    <row r="605" spans="1:6">
      <c r="A605" s="111" t="s">
        <v>1258</v>
      </c>
      <c r="B605" s="111" t="s">
        <v>778</v>
      </c>
      <c r="C605" s="111" t="s">
        <v>222</v>
      </c>
      <c r="D605" s="111" t="s">
        <v>1259</v>
      </c>
      <c r="E605" s="112">
        <v>26</v>
      </c>
      <c r="F605" s="113">
        <f>VLOOKUP(E605,'Cost Study'!A:G,7,0)</f>
        <v>3.5195673951223614</v>
      </c>
    </row>
    <row r="606" spans="1:6">
      <c r="A606" s="111" t="s">
        <v>1260</v>
      </c>
      <c r="B606" s="111" t="s">
        <v>778</v>
      </c>
      <c r="C606" s="111" t="s">
        <v>222</v>
      </c>
      <c r="D606" s="111" t="s">
        <v>1261</v>
      </c>
      <c r="E606" s="112">
        <v>26</v>
      </c>
      <c r="F606" s="113">
        <f>VLOOKUP(E606,'Cost Study'!A:G,7,0)</f>
        <v>3.5195673951223614</v>
      </c>
    </row>
    <row r="607" spans="1:6">
      <c r="A607" s="111" t="s">
        <v>1262</v>
      </c>
      <c r="B607" s="111" t="s">
        <v>778</v>
      </c>
      <c r="C607" s="111" t="s">
        <v>222</v>
      </c>
      <c r="D607" s="111" t="s">
        <v>1263</v>
      </c>
      <c r="E607" s="112">
        <v>26</v>
      </c>
      <c r="F607" s="113">
        <f>VLOOKUP(E607,'Cost Study'!A:G,7,0)</f>
        <v>3.5195673951223614</v>
      </c>
    </row>
    <row r="608" spans="1:6">
      <c r="A608" s="111" t="s">
        <v>1264</v>
      </c>
      <c r="B608" s="111" t="s">
        <v>778</v>
      </c>
      <c r="C608" s="111" t="s">
        <v>222</v>
      </c>
      <c r="D608" s="111" t="s">
        <v>1265</v>
      </c>
      <c r="E608" s="112">
        <v>26</v>
      </c>
      <c r="F608" s="113">
        <f>VLOOKUP(E608,'Cost Study'!A:G,7,0)</f>
        <v>3.5195673951223614</v>
      </c>
    </row>
    <row r="609" spans="1:6">
      <c r="A609" s="111" t="s">
        <v>1266</v>
      </c>
      <c r="B609" s="111" t="s">
        <v>363</v>
      </c>
      <c r="C609" s="111" t="s">
        <v>215</v>
      </c>
      <c r="D609" s="111" t="s">
        <v>1267</v>
      </c>
      <c r="E609" s="112">
        <v>26</v>
      </c>
      <c r="F609" s="113">
        <f>VLOOKUP(E609,'Cost Study'!A:G,7,0)</f>
        <v>3.5195673951223614</v>
      </c>
    </row>
    <row r="610" spans="1:6">
      <c r="A610" s="111" t="s">
        <v>1268</v>
      </c>
      <c r="B610" s="111" t="s">
        <v>363</v>
      </c>
      <c r="C610" s="111" t="s">
        <v>215</v>
      </c>
      <c r="D610" s="111" t="s">
        <v>1269</v>
      </c>
      <c r="E610" s="112">
        <v>26</v>
      </c>
      <c r="F610" s="113">
        <f>VLOOKUP(E610,'Cost Study'!A:G,7,0)</f>
        <v>3.5195673951223614</v>
      </c>
    </row>
    <row r="611" spans="1:6">
      <c r="A611" s="111" t="s">
        <v>1270</v>
      </c>
      <c r="B611" s="111" t="s">
        <v>781</v>
      </c>
      <c r="C611" s="111" t="s">
        <v>222</v>
      </c>
      <c r="D611" s="111" t="s">
        <v>1269</v>
      </c>
      <c r="E611" s="112">
        <v>26</v>
      </c>
      <c r="F611" s="113">
        <f>VLOOKUP(E611,'Cost Study'!A:G,7,0)</f>
        <v>3.5195673951223614</v>
      </c>
    </row>
    <row r="612" spans="1:6">
      <c r="A612" s="111" t="s">
        <v>1271</v>
      </c>
      <c r="B612" s="111" t="s">
        <v>781</v>
      </c>
      <c r="C612" s="111" t="s">
        <v>222</v>
      </c>
      <c r="D612" s="111" t="s">
        <v>1269</v>
      </c>
      <c r="E612" s="112">
        <v>26</v>
      </c>
      <c r="F612" s="113">
        <f>VLOOKUP(E612,'Cost Study'!A:G,7,0)</f>
        <v>3.5195673951223614</v>
      </c>
    </row>
    <row r="613" spans="1:6">
      <c r="A613" s="111" t="s">
        <v>1272</v>
      </c>
      <c r="B613" s="111" t="s">
        <v>781</v>
      </c>
      <c r="C613" s="111" t="s">
        <v>222</v>
      </c>
      <c r="D613" s="111" t="s">
        <v>1269</v>
      </c>
      <c r="E613" s="112">
        <v>26</v>
      </c>
      <c r="F613" s="113">
        <f>VLOOKUP(E613,'Cost Study'!A:G,7,0)</f>
        <v>3.5195673951223614</v>
      </c>
    </row>
    <row r="614" spans="1:6">
      <c r="A614" s="111" t="s">
        <v>1273</v>
      </c>
      <c r="B614" s="111" t="s">
        <v>1274</v>
      </c>
      <c r="C614" s="111" t="s">
        <v>215</v>
      </c>
      <c r="D614" s="111" t="s">
        <v>1275</v>
      </c>
      <c r="E614" s="112">
        <v>26</v>
      </c>
      <c r="F614" s="113">
        <f>VLOOKUP(E614,'Cost Study'!A:G,7,0)</f>
        <v>3.5195673951223614</v>
      </c>
    </row>
    <row r="615" spans="1:6">
      <c r="A615" s="111" t="s">
        <v>1276</v>
      </c>
      <c r="B615" s="111" t="s">
        <v>781</v>
      </c>
      <c r="C615" s="111" t="s">
        <v>222</v>
      </c>
      <c r="D615" s="111" t="s">
        <v>1275</v>
      </c>
      <c r="E615" s="112">
        <v>26</v>
      </c>
      <c r="F615" s="113">
        <f>VLOOKUP(E615,'Cost Study'!A:G,7,0)</f>
        <v>3.5195673951223614</v>
      </c>
    </row>
    <row r="616" spans="1:6">
      <c r="A616" s="111" t="s">
        <v>1277</v>
      </c>
      <c r="B616" s="111" t="s">
        <v>1278</v>
      </c>
      <c r="C616" s="111" t="s">
        <v>222</v>
      </c>
      <c r="D616" s="111" t="s">
        <v>1275</v>
      </c>
      <c r="E616" s="112">
        <v>26</v>
      </c>
      <c r="F616" s="113">
        <f>VLOOKUP(E616,'Cost Study'!A:G,7,0)</f>
        <v>3.5195673951223614</v>
      </c>
    </row>
    <row r="617" spans="1:6">
      <c r="A617" s="111" t="s">
        <v>1277</v>
      </c>
      <c r="B617" s="111" t="s">
        <v>1279</v>
      </c>
      <c r="C617" s="111" t="s">
        <v>222</v>
      </c>
      <c r="D617" s="111" t="s">
        <v>1275</v>
      </c>
      <c r="E617" s="112">
        <v>26</v>
      </c>
      <c r="F617" s="113">
        <f>VLOOKUP(E617,'Cost Study'!A:G,7,0)</f>
        <v>3.5195673951223614</v>
      </c>
    </row>
    <row r="618" spans="1:6">
      <c r="A618" s="111" t="s">
        <v>1280</v>
      </c>
      <c r="B618" s="111" t="s">
        <v>1281</v>
      </c>
      <c r="C618" s="111" t="s">
        <v>222</v>
      </c>
      <c r="D618" s="111" t="s">
        <v>1275</v>
      </c>
      <c r="E618" s="112">
        <v>26</v>
      </c>
      <c r="F618" s="113">
        <f>VLOOKUP(E618,'Cost Study'!A:G,7,0)</f>
        <v>3.5195673951223614</v>
      </c>
    </row>
    <row r="619" spans="1:6">
      <c r="A619" s="111" t="s">
        <v>1280</v>
      </c>
      <c r="B619" s="111" t="s">
        <v>1279</v>
      </c>
      <c r="C619" s="111" t="s">
        <v>222</v>
      </c>
      <c r="D619" s="111" t="s">
        <v>1275</v>
      </c>
      <c r="E619" s="112">
        <v>26</v>
      </c>
      <c r="F619" s="113">
        <f>VLOOKUP(E619,'Cost Study'!A:G,7,0)</f>
        <v>3.5195673951223614</v>
      </c>
    </row>
    <row r="620" spans="1:6">
      <c r="A620" s="111" t="s">
        <v>1282</v>
      </c>
      <c r="B620" s="111" t="s">
        <v>1281</v>
      </c>
      <c r="C620" s="111" t="s">
        <v>222</v>
      </c>
      <c r="D620" s="111" t="s">
        <v>1275</v>
      </c>
      <c r="E620" s="112">
        <v>26</v>
      </c>
      <c r="F620" s="113">
        <f>VLOOKUP(E620,'Cost Study'!A:G,7,0)</f>
        <v>3.5195673951223614</v>
      </c>
    </row>
    <row r="621" spans="1:6">
      <c r="A621" s="111" t="s">
        <v>1283</v>
      </c>
      <c r="B621" s="111" t="s">
        <v>1281</v>
      </c>
      <c r="C621" s="111" t="s">
        <v>222</v>
      </c>
      <c r="D621" s="111" t="s">
        <v>1275</v>
      </c>
      <c r="E621" s="112">
        <v>26</v>
      </c>
      <c r="F621" s="113">
        <f>VLOOKUP(E621,'Cost Study'!A:G,7,0)</f>
        <v>3.5195673951223614</v>
      </c>
    </row>
    <row r="622" spans="1:6">
      <c r="A622" s="111" t="s">
        <v>1284</v>
      </c>
      <c r="B622" s="111" t="s">
        <v>1281</v>
      </c>
      <c r="C622" s="111" t="s">
        <v>222</v>
      </c>
      <c r="D622" s="111" t="s">
        <v>1275</v>
      </c>
      <c r="E622" s="112">
        <v>26</v>
      </c>
      <c r="F622" s="113">
        <f>VLOOKUP(E622,'Cost Study'!A:G,7,0)</f>
        <v>3.5195673951223614</v>
      </c>
    </row>
    <row r="623" spans="1:6">
      <c r="A623" s="111" t="s">
        <v>1285</v>
      </c>
      <c r="B623" s="111" t="s">
        <v>363</v>
      </c>
      <c r="C623" s="111" t="s">
        <v>215</v>
      </c>
      <c r="D623" s="111" t="s">
        <v>1286</v>
      </c>
      <c r="E623" s="112">
        <v>26</v>
      </c>
      <c r="F623" s="113">
        <f>VLOOKUP(E623,'Cost Study'!A:G,7,0)</f>
        <v>3.5195673951223614</v>
      </c>
    </row>
    <row r="624" spans="1:6">
      <c r="A624" s="111" t="s">
        <v>1287</v>
      </c>
      <c r="B624" s="111" t="s">
        <v>781</v>
      </c>
      <c r="C624" s="111" t="s">
        <v>222</v>
      </c>
      <c r="D624" s="111" t="s">
        <v>1286</v>
      </c>
      <c r="E624" s="112">
        <v>26</v>
      </c>
      <c r="F624" s="113">
        <f>VLOOKUP(E624,'Cost Study'!A:G,7,0)</f>
        <v>3.5195673951223614</v>
      </c>
    </row>
    <row r="625" spans="1:6">
      <c r="A625" s="111" t="s">
        <v>1288</v>
      </c>
      <c r="B625" s="111" t="s">
        <v>781</v>
      </c>
      <c r="C625" s="111" t="s">
        <v>222</v>
      </c>
      <c r="D625" s="111" t="s">
        <v>1286</v>
      </c>
      <c r="E625" s="112">
        <v>26</v>
      </c>
      <c r="F625" s="113">
        <f>VLOOKUP(E625,'Cost Study'!A:G,7,0)</f>
        <v>3.5195673951223614</v>
      </c>
    </row>
    <row r="626" spans="1:6">
      <c r="A626" s="111" t="s">
        <v>1289</v>
      </c>
      <c r="B626" s="111" t="s">
        <v>781</v>
      </c>
      <c r="C626" s="111" t="s">
        <v>222</v>
      </c>
      <c r="D626" s="111" t="s">
        <v>1286</v>
      </c>
      <c r="E626" s="112">
        <v>26</v>
      </c>
      <c r="F626" s="113">
        <f>VLOOKUP(E626,'Cost Study'!A:G,7,0)</f>
        <v>3.5195673951223614</v>
      </c>
    </row>
    <row r="627" spans="1:6">
      <c r="A627" s="111" t="s">
        <v>1290</v>
      </c>
      <c r="B627" s="111" t="s">
        <v>781</v>
      </c>
      <c r="C627" s="111" t="s">
        <v>222</v>
      </c>
      <c r="D627" s="111" t="s">
        <v>1286</v>
      </c>
      <c r="E627" s="112">
        <v>26</v>
      </c>
      <c r="F627" s="113">
        <f>VLOOKUP(E627,'Cost Study'!A:G,7,0)</f>
        <v>3.5195673951223614</v>
      </c>
    </row>
    <row r="628" spans="1:6">
      <c r="A628" s="111" t="s">
        <v>1291</v>
      </c>
      <c r="B628" s="111" t="s">
        <v>781</v>
      </c>
      <c r="C628" s="111" t="s">
        <v>222</v>
      </c>
      <c r="D628" s="111" t="s">
        <v>1286</v>
      </c>
      <c r="E628" s="112">
        <v>26</v>
      </c>
      <c r="F628" s="113">
        <f>VLOOKUP(E628,'Cost Study'!A:G,7,0)</f>
        <v>3.5195673951223614</v>
      </c>
    </row>
    <row r="629" spans="1:6">
      <c r="A629" s="111" t="s">
        <v>1292</v>
      </c>
      <c r="B629" s="111" t="s">
        <v>363</v>
      </c>
      <c r="C629" s="111" t="s">
        <v>215</v>
      </c>
      <c r="D629" s="111" t="s">
        <v>1293</v>
      </c>
      <c r="E629" s="112">
        <v>26</v>
      </c>
      <c r="F629" s="113">
        <f>VLOOKUP(E629,'Cost Study'!A:G,7,0)</f>
        <v>3.5195673951223614</v>
      </c>
    </row>
    <row r="630" spans="1:6">
      <c r="A630" s="111" t="s">
        <v>1294</v>
      </c>
      <c r="B630" s="111" t="s">
        <v>363</v>
      </c>
      <c r="C630" s="111" t="s">
        <v>215</v>
      </c>
      <c r="D630" s="111" t="s">
        <v>1295</v>
      </c>
      <c r="E630" s="112">
        <v>26</v>
      </c>
      <c r="F630" s="113">
        <f>VLOOKUP(E630,'Cost Study'!A:G,7,0)</f>
        <v>3.5195673951223614</v>
      </c>
    </row>
    <row r="631" spans="1:6">
      <c r="A631" s="111" t="s">
        <v>1296</v>
      </c>
      <c r="B631" s="111" t="s">
        <v>1274</v>
      </c>
      <c r="C631" s="111" t="s">
        <v>215</v>
      </c>
      <c r="D631" s="111" t="s">
        <v>1297</v>
      </c>
      <c r="E631" s="112">
        <v>26</v>
      </c>
      <c r="F631" s="113">
        <f>VLOOKUP(E631,'Cost Study'!A:G,7,0)</f>
        <v>3.5195673951223614</v>
      </c>
    </row>
    <row r="632" spans="1:6">
      <c r="A632" s="111" t="s">
        <v>1298</v>
      </c>
      <c r="B632" s="111" t="s">
        <v>781</v>
      </c>
      <c r="C632" s="111" t="s">
        <v>222</v>
      </c>
      <c r="D632" s="111" t="s">
        <v>1297</v>
      </c>
      <c r="E632" s="112">
        <v>26</v>
      </c>
      <c r="F632" s="113">
        <f>VLOOKUP(E632,'Cost Study'!A:G,7,0)</f>
        <v>3.5195673951223614</v>
      </c>
    </row>
    <row r="633" spans="1:6">
      <c r="A633" s="111" t="s">
        <v>1299</v>
      </c>
      <c r="B633" s="111" t="s">
        <v>1274</v>
      </c>
      <c r="C633" s="111" t="s">
        <v>215</v>
      </c>
      <c r="D633" s="111" t="s">
        <v>1300</v>
      </c>
      <c r="E633" s="112">
        <v>26</v>
      </c>
      <c r="F633" s="113">
        <f>VLOOKUP(E633,'Cost Study'!A:G,7,0)</f>
        <v>3.5195673951223614</v>
      </c>
    </row>
    <row r="634" spans="1:6">
      <c r="A634" s="111" t="s">
        <v>1301</v>
      </c>
      <c r="B634" s="111" t="s">
        <v>781</v>
      </c>
      <c r="C634" s="111" t="s">
        <v>222</v>
      </c>
      <c r="D634" s="111" t="s">
        <v>1300</v>
      </c>
      <c r="E634" s="112">
        <v>26</v>
      </c>
      <c r="F634" s="113">
        <f>VLOOKUP(E634,'Cost Study'!A:G,7,0)</f>
        <v>3.5195673951223614</v>
      </c>
    </row>
    <row r="635" spans="1:6">
      <c r="A635" s="111" t="s">
        <v>1302</v>
      </c>
      <c r="B635" s="111" t="s">
        <v>781</v>
      </c>
      <c r="C635" s="111" t="s">
        <v>222</v>
      </c>
      <c r="D635" s="111" t="s">
        <v>1300</v>
      </c>
      <c r="E635" s="112">
        <v>26</v>
      </c>
      <c r="F635" s="113">
        <f>VLOOKUP(E635,'Cost Study'!A:G,7,0)</f>
        <v>3.5195673951223614</v>
      </c>
    </row>
    <row r="636" spans="1:6">
      <c r="A636" s="111" t="s">
        <v>1303</v>
      </c>
      <c r="B636" s="111" t="s">
        <v>781</v>
      </c>
      <c r="C636" s="111" t="s">
        <v>222</v>
      </c>
      <c r="D636" s="111" t="s">
        <v>1300</v>
      </c>
      <c r="E636" s="112">
        <v>26</v>
      </c>
      <c r="F636" s="113">
        <f>VLOOKUP(E636,'Cost Study'!A:G,7,0)</f>
        <v>3.5195673951223614</v>
      </c>
    </row>
    <row r="637" spans="1:6">
      <c r="A637" s="111" t="s">
        <v>1304</v>
      </c>
      <c r="B637" s="111" t="s">
        <v>1305</v>
      </c>
      <c r="C637" s="111" t="s">
        <v>215</v>
      </c>
      <c r="D637" s="111"/>
      <c r="E637" s="112">
        <v>26</v>
      </c>
      <c r="F637" s="113">
        <f>VLOOKUP(E637,'Cost Study'!A:G,7,0)</f>
        <v>3.5195673951223614</v>
      </c>
    </row>
    <row r="638" spans="1:6">
      <c r="A638" s="111" t="s">
        <v>1306</v>
      </c>
      <c r="B638" s="111" t="s">
        <v>781</v>
      </c>
      <c r="C638" s="111" t="s">
        <v>222</v>
      </c>
      <c r="D638" s="111" t="s">
        <v>1307</v>
      </c>
      <c r="E638" s="112">
        <v>26</v>
      </c>
      <c r="F638" s="113">
        <f>VLOOKUP(E638,'Cost Study'!A:G,7,0)</f>
        <v>3.5195673951223614</v>
      </c>
    </row>
    <row r="639" spans="1:6">
      <c r="A639" s="111" t="s">
        <v>1308</v>
      </c>
      <c r="B639" s="111" t="s">
        <v>1305</v>
      </c>
      <c r="C639" s="111" t="s">
        <v>215</v>
      </c>
      <c r="D639" s="111" t="s">
        <v>1309</v>
      </c>
      <c r="E639" s="112">
        <v>26</v>
      </c>
      <c r="F639" s="113">
        <f>VLOOKUP(E639,'Cost Study'!A:G,7,0)</f>
        <v>3.5195673951223614</v>
      </c>
    </row>
    <row r="640" spans="1:6">
      <c r="A640" s="111" t="s">
        <v>1310</v>
      </c>
      <c r="B640" s="111" t="s">
        <v>1311</v>
      </c>
      <c r="C640" s="111" t="s">
        <v>215</v>
      </c>
      <c r="D640" s="111" t="s">
        <v>1312</v>
      </c>
      <c r="E640" s="112">
        <v>16</v>
      </c>
      <c r="F640" s="113">
        <f>VLOOKUP(E640,'Cost Study'!A:G,7,0)</f>
        <v>3.9794022593108487</v>
      </c>
    </row>
    <row r="641" spans="1:6">
      <c r="A641" s="111" t="s">
        <v>1310</v>
      </c>
      <c r="B641" s="111" t="s">
        <v>214</v>
      </c>
      <c r="C641" s="111" t="s">
        <v>215</v>
      </c>
      <c r="D641" s="111" t="s">
        <v>1312</v>
      </c>
      <c r="E641" s="112">
        <v>16</v>
      </c>
      <c r="F641" s="113">
        <f>VLOOKUP(E641,'Cost Study'!A:G,7,0)</f>
        <v>3.9794022593108487</v>
      </c>
    </row>
    <row r="642" spans="1:6">
      <c r="A642" s="111" t="s">
        <v>1313</v>
      </c>
      <c r="B642" s="111" t="s">
        <v>1314</v>
      </c>
      <c r="C642" s="111" t="s">
        <v>215</v>
      </c>
      <c r="D642" s="111" t="s">
        <v>1315</v>
      </c>
      <c r="E642" s="112">
        <v>14</v>
      </c>
      <c r="F642" s="113">
        <f>VLOOKUP(E642,'Cost Study'!A:G,7,0)</f>
        <v>4.5242823607997433</v>
      </c>
    </row>
    <row r="643" spans="1:6">
      <c r="A643" s="111" t="s">
        <v>1316</v>
      </c>
      <c r="B643" s="111" t="s">
        <v>1317</v>
      </c>
      <c r="C643" s="111" t="s">
        <v>215</v>
      </c>
      <c r="D643" s="111" t="s">
        <v>1318</v>
      </c>
      <c r="E643" s="112">
        <v>15</v>
      </c>
      <c r="F643" s="113">
        <f>VLOOKUP(E643,'Cost Study'!A:G,7,0)</f>
        <v>6.3259919541484555</v>
      </c>
    </row>
    <row r="644" spans="1:6">
      <c r="A644" s="111" t="s">
        <v>1319</v>
      </c>
      <c r="B644" s="111" t="s">
        <v>1320</v>
      </c>
      <c r="C644" s="111" t="s">
        <v>215</v>
      </c>
      <c r="D644" s="111" t="s">
        <v>1321</v>
      </c>
      <c r="E644" s="112">
        <v>16</v>
      </c>
      <c r="F644" s="113">
        <f>VLOOKUP(E644,'Cost Study'!A:G,7,0)</f>
        <v>3.9794022593108487</v>
      </c>
    </row>
    <row r="645" spans="1:6">
      <c r="A645" s="111" t="s">
        <v>1322</v>
      </c>
      <c r="B645" s="111" t="s">
        <v>1323</v>
      </c>
      <c r="C645" s="111" t="s">
        <v>215</v>
      </c>
      <c r="D645" s="111" t="s">
        <v>1324</v>
      </c>
      <c r="E645" s="112">
        <v>4</v>
      </c>
      <c r="F645" s="113">
        <f>VLOOKUP(E645,'Cost Study'!A:G,7,0)</f>
        <v>2.7951067372194838</v>
      </c>
    </row>
    <row r="646" spans="1:6">
      <c r="A646" s="111" t="s">
        <v>1322</v>
      </c>
      <c r="B646" s="111" t="s">
        <v>1325</v>
      </c>
      <c r="C646" s="111" t="s">
        <v>215</v>
      </c>
      <c r="D646" s="111" t="s">
        <v>1324</v>
      </c>
      <c r="E646" s="112">
        <v>4</v>
      </c>
      <c r="F646" s="113">
        <f>VLOOKUP(E646,'Cost Study'!A:G,7,0)</f>
        <v>2.7951067372194838</v>
      </c>
    </row>
    <row r="647" spans="1:6">
      <c r="A647" s="111" t="s">
        <v>1322</v>
      </c>
      <c r="B647" s="111" t="s">
        <v>1326</v>
      </c>
      <c r="C647" s="111" t="s">
        <v>215</v>
      </c>
      <c r="D647" s="111" t="s">
        <v>1324</v>
      </c>
      <c r="E647" s="112">
        <v>4</v>
      </c>
      <c r="F647" s="113">
        <f>VLOOKUP(E647,'Cost Study'!A:G,7,0)</f>
        <v>2.7951067372194838</v>
      </c>
    </row>
    <row r="648" spans="1:6">
      <c r="A648" s="111" t="s">
        <v>1327</v>
      </c>
      <c r="B648" s="111" t="s">
        <v>1328</v>
      </c>
      <c r="C648" s="111" t="s">
        <v>215</v>
      </c>
      <c r="D648" s="111" t="s">
        <v>1329</v>
      </c>
      <c r="E648" s="112">
        <v>4</v>
      </c>
      <c r="F648" s="113">
        <f>VLOOKUP(E648,'Cost Study'!A:G,7,0)</f>
        <v>2.7951067372194838</v>
      </c>
    </row>
    <row r="649" spans="1:6">
      <c r="A649" s="111" t="s">
        <v>1330</v>
      </c>
      <c r="B649" s="111" t="s">
        <v>1331</v>
      </c>
      <c r="C649" s="111" t="s">
        <v>215</v>
      </c>
      <c r="D649" s="111" t="s">
        <v>1332</v>
      </c>
      <c r="E649" s="112">
        <v>16</v>
      </c>
      <c r="F649" s="113">
        <f>VLOOKUP(E649,'Cost Study'!A:G,7,0)</f>
        <v>3.9794022593108487</v>
      </c>
    </row>
    <row r="650" spans="1:6">
      <c r="A650" s="111" t="s">
        <v>1333</v>
      </c>
      <c r="B650" s="111" t="s">
        <v>1323</v>
      </c>
      <c r="C650" s="111" t="s">
        <v>215</v>
      </c>
      <c r="D650" s="111" t="s">
        <v>1334</v>
      </c>
      <c r="E650" s="112">
        <v>4</v>
      </c>
      <c r="F650" s="113">
        <f>VLOOKUP(E650,'Cost Study'!A:G,7,0)</f>
        <v>2.7951067372194838</v>
      </c>
    </row>
    <row r="651" spans="1:6">
      <c r="A651" s="111" t="s">
        <v>1335</v>
      </c>
      <c r="B651" s="111" t="s">
        <v>1336</v>
      </c>
      <c r="C651" s="111" t="s">
        <v>215</v>
      </c>
      <c r="D651" s="111" t="s">
        <v>1337</v>
      </c>
      <c r="E651" s="112">
        <v>4</v>
      </c>
      <c r="F651" s="113">
        <f>VLOOKUP(E651,'Cost Study'!A:G,7,0)</f>
        <v>2.7951067372194838</v>
      </c>
    </row>
    <row r="652" spans="1:6">
      <c r="A652" s="111" t="s">
        <v>1338</v>
      </c>
      <c r="B652" s="111" t="s">
        <v>1323</v>
      </c>
      <c r="C652" s="111" t="s">
        <v>215</v>
      </c>
      <c r="D652" s="111" t="s">
        <v>1339</v>
      </c>
      <c r="E652" s="112">
        <v>4</v>
      </c>
      <c r="F652" s="113">
        <f>VLOOKUP(E652,'Cost Study'!A:G,7,0)</f>
        <v>2.7951067372194838</v>
      </c>
    </row>
    <row r="653" spans="1:6">
      <c r="A653" s="111" t="s">
        <v>1340</v>
      </c>
      <c r="B653" s="111" t="s">
        <v>1336</v>
      </c>
      <c r="C653" s="111" t="s">
        <v>215</v>
      </c>
      <c r="D653" s="111" t="s">
        <v>1341</v>
      </c>
      <c r="E653" s="112">
        <v>4</v>
      </c>
      <c r="F653" s="113">
        <f>VLOOKUP(E653,'Cost Study'!A:G,7,0)</f>
        <v>2.7951067372194838</v>
      </c>
    </row>
    <row r="654" spans="1:6">
      <c r="A654" s="111" t="s">
        <v>1340</v>
      </c>
      <c r="B654" s="111" t="s">
        <v>1342</v>
      </c>
      <c r="C654" s="111" t="s">
        <v>215</v>
      </c>
      <c r="D654" s="111" t="s">
        <v>1341</v>
      </c>
      <c r="E654" s="112">
        <v>4</v>
      </c>
      <c r="F654" s="113">
        <f>VLOOKUP(E654,'Cost Study'!A:G,7,0)</f>
        <v>2.7951067372194838</v>
      </c>
    </row>
    <row r="655" spans="1:6">
      <c r="A655" s="111" t="s">
        <v>1343</v>
      </c>
      <c r="B655" s="111" t="s">
        <v>1344</v>
      </c>
      <c r="C655" s="111" t="s">
        <v>215</v>
      </c>
      <c r="D655" s="111" t="s">
        <v>1345</v>
      </c>
      <c r="E655" s="112">
        <v>4</v>
      </c>
      <c r="F655" s="113">
        <f>VLOOKUP(E655,'Cost Study'!A:G,7,0)</f>
        <v>2.7951067372194838</v>
      </c>
    </row>
    <row r="656" spans="1:6">
      <c r="A656" s="111" t="s">
        <v>1346</v>
      </c>
      <c r="B656" s="111" t="s">
        <v>1347</v>
      </c>
      <c r="C656" s="111" t="s">
        <v>215</v>
      </c>
      <c r="D656" s="111" t="s">
        <v>1348</v>
      </c>
      <c r="E656" s="112">
        <v>16</v>
      </c>
      <c r="F656" s="113">
        <f>VLOOKUP(E656,'Cost Study'!A:G,7,0)</f>
        <v>3.9794022593108487</v>
      </c>
    </row>
    <row r="657" spans="1:6">
      <c r="A657" s="111" t="s">
        <v>1349</v>
      </c>
      <c r="B657" s="111" t="s">
        <v>1350</v>
      </c>
      <c r="C657" s="111" t="s">
        <v>215</v>
      </c>
      <c r="D657" s="111" t="s">
        <v>1351</v>
      </c>
      <c r="E657" s="112">
        <v>16</v>
      </c>
      <c r="F657" s="113">
        <f>VLOOKUP(E657,'Cost Study'!A:G,7,0)</f>
        <v>3.9794022593108487</v>
      </c>
    </row>
    <row r="658" spans="1:6">
      <c r="A658" s="111" t="s">
        <v>1352</v>
      </c>
      <c r="B658" s="111" t="s">
        <v>1353</v>
      </c>
      <c r="C658" s="111" t="s">
        <v>215</v>
      </c>
      <c r="D658" s="111" t="s">
        <v>1354</v>
      </c>
      <c r="E658" s="112">
        <v>16</v>
      </c>
      <c r="F658" s="113">
        <f>VLOOKUP(E658,'Cost Study'!A:G,7,0)</f>
        <v>3.9794022593108487</v>
      </c>
    </row>
    <row r="659" spans="1:6">
      <c r="A659" s="111" t="s">
        <v>1355</v>
      </c>
      <c r="B659" s="111" t="s">
        <v>1356</v>
      </c>
      <c r="C659" s="111" t="s">
        <v>215</v>
      </c>
      <c r="D659" s="111" t="s">
        <v>1357</v>
      </c>
      <c r="E659" s="112">
        <v>16</v>
      </c>
      <c r="F659" s="113">
        <f>VLOOKUP(E659,'Cost Study'!A:G,7,0)</f>
        <v>3.9794022593108487</v>
      </c>
    </row>
    <row r="660" spans="1:6">
      <c r="A660" s="111" t="s">
        <v>1358</v>
      </c>
      <c r="B660" s="111" t="s">
        <v>1359</v>
      </c>
      <c r="C660" s="111" t="s">
        <v>215</v>
      </c>
      <c r="D660" s="111" t="s">
        <v>1360</v>
      </c>
      <c r="E660" s="112">
        <v>16</v>
      </c>
      <c r="F660" s="113">
        <f>VLOOKUP(E660,'Cost Study'!A:G,7,0)</f>
        <v>3.9794022593108487</v>
      </c>
    </row>
    <row r="661" spans="1:6">
      <c r="A661" s="111" t="s">
        <v>1358</v>
      </c>
      <c r="B661" s="111" t="s">
        <v>1361</v>
      </c>
      <c r="C661" s="111" t="s">
        <v>215</v>
      </c>
      <c r="D661" s="111" t="s">
        <v>1360</v>
      </c>
      <c r="E661" s="112">
        <v>16</v>
      </c>
      <c r="F661" s="113">
        <f>VLOOKUP(E661,'Cost Study'!A:G,7,0)</f>
        <v>3.9794022593108487</v>
      </c>
    </row>
    <row r="662" spans="1:6">
      <c r="A662" s="111" t="s">
        <v>1362</v>
      </c>
      <c r="B662" s="111" t="s">
        <v>1363</v>
      </c>
      <c r="C662" s="111" t="s">
        <v>215</v>
      </c>
      <c r="D662" s="111" t="s">
        <v>1364</v>
      </c>
      <c r="E662" s="112">
        <v>16</v>
      </c>
      <c r="F662" s="113">
        <f>VLOOKUP(E662,'Cost Study'!A:G,7,0)</f>
        <v>3.9794022593108487</v>
      </c>
    </row>
    <row r="663" spans="1:6">
      <c r="A663" s="111" t="s">
        <v>1365</v>
      </c>
      <c r="B663" s="111" t="s">
        <v>1366</v>
      </c>
      <c r="C663" s="111" t="s">
        <v>215</v>
      </c>
      <c r="D663" s="111" t="s">
        <v>1367</v>
      </c>
      <c r="E663" s="112">
        <v>16</v>
      </c>
      <c r="F663" s="113">
        <f>VLOOKUP(E663,'Cost Study'!A:G,7,0)</f>
        <v>3.9794022593108487</v>
      </c>
    </row>
    <row r="664" spans="1:6">
      <c r="A664" s="111" t="s">
        <v>1365</v>
      </c>
      <c r="B664" s="111" t="s">
        <v>1368</v>
      </c>
      <c r="C664" s="111" t="s">
        <v>215</v>
      </c>
      <c r="D664" s="111" t="s">
        <v>1367</v>
      </c>
      <c r="E664" s="112">
        <v>16</v>
      </c>
      <c r="F664" s="113">
        <f>VLOOKUP(E664,'Cost Study'!A:G,7,0)</f>
        <v>3.9794022593108487</v>
      </c>
    </row>
    <row r="665" spans="1:6">
      <c r="A665" s="111" t="s">
        <v>1369</v>
      </c>
      <c r="B665" s="111" t="s">
        <v>1370</v>
      </c>
      <c r="C665" s="111" t="s">
        <v>215</v>
      </c>
      <c r="D665" s="111" t="s">
        <v>1371</v>
      </c>
      <c r="E665" s="112">
        <v>16</v>
      </c>
      <c r="F665" s="113">
        <f>VLOOKUP(E665,'Cost Study'!A:G,7,0)</f>
        <v>3.9794022593108487</v>
      </c>
    </row>
    <row r="666" spans="1:6">
      <c r="A666" s="111" t="s">
        <v>1372</v>
      </c>
      <c r="B666" s="111" t="s">
        <v>1373</v>
      </c>
      <c r="C666" s="111" t="s">
        <v>215</v>
      </c>
      <c r="D666" s="111" t="s">
        <v>1374</v>
      </c>
      <c r="E666" s="112">
        <v>16</v>
      </c>
      <c r="F666" s="113">
        <f>VLOOKUP(E666,'Cost Study'!A:G,7,0)</f>
        <v>3.9794022593108487</v>
      </c>
    </row>
    <row r="667" spans="1:6">
      <c r="A667" s="111" t="s">
        <v>1375</v>
      </c>
      <c r="B667" s="111" t="s">
        <v>1376</v>
      </c>
      <c r="C667" s="111" t="s">
        <v>215</v>
      </c>
      <c r="D667" s="111" t="s">
        <v>1377</v>
      </c>
      <c r="E667" s="112">
        <v>16</v>
      </c>
      <c r="F667" s="113">
        <f>VLOOKUP(E667,'Cost Study'!A:G,7,0)</f>
        <v>3.9794022593108487</v>
      </c>
    </row>
    <row r="668" spans="1:6">
      <c r="A668" s="111" t="s">
        <v>1378</v>
      </c>
      <c r="B668" s="111" t="s">
        <v>1379</v>
      </c>
      <c r="C668" s="111" t="s">
        <v>215</v>
      </c>
      <c r="D668" s="111" t="s">
        <v>1380</v>
      </c>
      <c r="E668" s="112">
        <v>16</v>
      </c>
      <c r="F668" s="113">
        <f>VLOOKUP(E668,'Cost Study'!A:G,7,0)</f>
        <v>3.9794022593108487</v>
      </c>
    </row>
    <row r="669" spans="1:6">
      <c r="A669" s="111" t="s">
        <v>1378</v>
      </c>
      <c r="B669" s="111" t="s">
        <v>1381</v>
      </c>
      <c r="C669" s="111" t="s">
        <v>215</v>
      </c>
      <c r="D669" s="111" t="s">
        <v>1380</v>
      </c>
      <c r="E669" s="112">
        <v>16</v>
      </c>
      <c r="F669" s="113">
        <f>VLOOKUP(E669,'Cost Study'!A:G,7,0)</f>
        <v>3.9794022593108487</v>
      </c>
    </row>
    <row r="670" spans="1:6">
      <c r="A670" s="111" t="s">
        <v>1382</v>
      </c>
      <c r="B670" s="111" t="s">
        <v>1383</v>
      </c>
      <c r="C670" s="111" t="s">
        <v>215</v>
      </c>
      <c r="D670" s="111" t="s">
        <v>1384</v>
      </c>
      <c r="E670" s="112">
        <v>17</v>
      </c>
      <c r="F670" s="113">
        <f>VLOOKUP(E670,'Cost Study'!A:G,7,0)</f>
        <v>5.1679354505346593</v>
      </c>
    </row>
    <row r="671" spans="1:6">
      <c r="A671" s="111" t="s">
        <v>1385</v>
      </c>
      <c r="B671" s="111" t="s">
        <v>1386</v>
      </c>
      <c r="C671" s="111" t="s">
        <v>215</v>
      </c>
      <c r="D671" s="111" t="s">
        <v>1387</v>
      </c>
      <c r="E671" s="112">
        <v>16</v>
      </c>
      <c r="F671" s="113">
        <f>VLOOKUP(E671,'Cost Study'!A:G,7,0)</f>
        <v>3.9794022593108487</v>
      </c>
    </row>
    <row r="672" spans="1:6">
      <c r="A672" s="111" t="s">
        <v>1388</v>
      </c>
      <c r="B672" s="111" t="s">
        <v>1389</v>
      </c>
      <c r="C672" s="111" t="s">
        <v>215</v>
      </c>
      <c r="D672" s="111" t="s">
        <v>1390</v>
      </c>
      <c r="E672" s="112">
        <v>16</v>
      </c>
      <c r="F672" s="113">
        <f>VLOOKUP(E672,'Cost Study'!A:G,7,0)</f>
        <v>3.9794022593108487</v>
      </c>
    </row>
    <row r="673" spans="1:6">
      <c r="A673" s="111" t="s">
        <v>1388</v>
      </c>
      <c r="B673" s="111" t="s">
        <v>1391</v>
      </c>
      <c r="C673" s="111" t="s">
        <v>215</v>
      </c>
      <c r="D673" s="111" t="s">
        <v>1390</v>
      </c>
      <c r="E673" s="112">
        <v>16</v>
      </c>
      <c r="F673" s="113">
        <f>VLOOKUP(E673,'Cost Study'!A:G,7,0)</f>
        <v>3.9794022593108487</v>
      </c>
    </row>
    <row r="674" spans="1:6">
      <c r="A674" s="111" t="s">
        <v>1388</v>
      </c>
      <c r="B674" s="111" t="s">
        <v>1392</v>
      </c>
      <c r="C674" s="111" t="s">
        <v>215</v>
      </c>
      <c r="D674" s="111" t="s">
        <v>1390</v>
      </c>
      <c r="E674" s="112">
        <v>16</v>
      </c>
      <c r="F674" s="113">
        <f>VLOOKUP(E674,'Cost Study'!A:G,7,0)</f>
        <v>3.9794022593108487</v>
      </c>
    </row>
    <row r="675" spans="1:6">
      <c r="A675" s="111" t="s">
        <v>1388</v>
      </c>
      <c r="B675" s="111" t="s">
        <v>1393</v>
      </c>
      <c r="C675" s="111" t="s">
        <v>215</v>
      </c>
      <c r="D675" s="111" t="s">
        <v>1390</v>
      </c>
      <c r="E675" s="112">
        <v>16</v>
      </c>
      <c r="F675" s="113">
        <f>VLOOKUP(E675,'Cost Study'!A:G,7,0)</f>
        <v>3.9794022593108487</v>
      </c>
    </row>
    <row r="676" spans="1:6">
      <c r="A676" s="111" t="s">
        <v>1394</v>
      </c>
      <c r="B676" s="111" t="s">
        <v>1395</v>
      </c>
      <c r="C676" s="111" t="s">
        <v>215</v>
      </c>
      <c r="D676" s="111" t="s">
        <v>1396</v>
      </c>
      <c r="E676" s="112">
        <v>16</v>
      </c>
      <c r="F676" s="113">
        <f>VLOOKUP(E676,'Cost Study'!A:G,7,0)</f>
        <v>3.9794022593108487</v>
      </c>
    </row>
    <row r="677" spans="1:6">
      <c r="A677" s="111" t="s">
        <v>1394</v>
      </c>
      <c r="B677" s="111" t="s">
        <v>1397</v>
      </c>
      <c r="C677" s="111" t="s">
        <v>215</v>
      </c>
      <c r="D677" s="111" t="s">
        <v>1396</v>
      </c>
      <c r="E677" s="112">
        <v>16</v>
      </c>
      <c r="F677" s="113">
        <f>VLOOKUP(E677,'Cost Study'!A:G,7,0)</f>
        <v>3.9794022593108487</v>
      </c>
    </row>
    <row r="678" spans="1:6">
      <c r="A678" s="111" t="s">
        <v>1394</v>
      </c>
      <c r="B678" s="111" t="s">
        <v>1379</v>
      </c>
      <c r="C678" s="111" t="s">
        <v>215</v>
      </c>
      <c r="D678" s="111" t="s">
        <v>1396</v>
      </c>
      <c r="E678" s="112">
        <v>16</v>
      </c>
      <c r="F678" s="113">
        <f>VLOOKUP(E678,'Cost Study'!A:G,7,0)</f>
        <v>3.9794022593108487</v>
      </c>
    </row>
    <row r="679" spans="1:6">
      <c r="A679" s="111" t="s">
        <v>1394</v>
      </c>
      <c r="B679" s="111" t="s">
        <v>1398</v>
      </c>
      <c r="C679" s="111" t="s">
        <v>215</v>
      </c>
      <c r="D679" s="111" t="s">
        <v>1396</v>
      </c>
      <c r="E679" s="112">
        <v>16</v>
      </c>
      <c r="F679" s="113">
        <f>VLOOKUP(E679,'Cost Study'!A:G,7,0)</f>
        <v>3.9794022593108487</v>
      </c>
    </row>
    <row r="680" spans="1:6">
      <c r="A680" s="111" t="s">
        <v>1399</v>
      </c>
      <c r="B680" s="111" t="s">
        <v>836</v>
      </c>
      <c r="C680" s="111" t="s">
        <v>215</v>
      </c>
      <c r="D680" s="111" t="s">
        <v>1400</v>
      </c>
      <c r="E680" s="112">
        <v>16</v>
      </c>
      <c r="F680" s="113">
        <f>VLOOKUP(E680,'Cost Study'!A:G,7,0)</f>
        <v>3.9794022593108487</v>
      </c>
    </row>
    <row r="681" spans="1:6">
      <c r="A681" s="111" t="s">
        <v>1401</v>
      </c>
      <c r="B681" s="111" t="s">
        <v>839</v>
      </c>
      <c r="C681" s="111" t="s">
        <v>222</v>
      </c>
      <c r="D681" s="111" t="s">
        <v>1400</v>
      </c>
      <c r="E681" s="112">
        <v>16</v>
      </c>
      <c r="F681" s="113">
        <f>VLOOKUP(E681,'Cost Study'!A:G,7,0)</f>
        <v>3.9794022593108487</v>
      </c>
    </row>
    <row r="682" spans="1:6">
      <c r="A682" s="111" t="s">
        <v>1402</v>
      </c>
      <c r="B682" s="111" t="s">
        <v>839</v>
      </c>
      <c r="C682" s="111" t="s">
        <v>222</v>
      </c>
      <c r="D682" s="111" t="s">
        <v>1400</v>
      </c>
      <c r="E682" s="112">
        <v>16</v>
      </c>
      <c r="F682" s="113">
        <f>VLOOKUP(E682,'Cost Study'!A:G,7,0)</f>
        <v>3.9794022593108487</v>
      </c>
    </row>
    <row r="683" spans="1:6">
      <c r="A683" s="111" t="s">
        <v>1402</v>
      </c>
      <c r="B683" s="111" t="s">
        <v>840</v>
      </c>
      <c r="C683" s="111" t="s">
        <v>222</v>
      </c>
      <c r="D683" s="111" t="s">
        <v>1400</v>
      </c>
      <c r="E683" s="112">
        <v>16</v>
      </c>
      <c r="F683" s="113">
        <f>VLOOKUP(E683,'Cost Study'!A:G,7,0)</f>
        <v>3.9794022593108487</v>
      </c>
    </row>
    <row r="684" spans="1:6">
      <c r="A684" s="111" t="s">
        <v>1403</v>
      </c>
      <c r="B684" s="111" t="s">
        <v>1404</v>
      </c>
      <c r="C684" s="111" t="s">
        <v>215</v>
      </c>
      <c r="D684" s="111" t="s">
        <v>1405</v>
      </c>
      <c r="E684" s="112">
        <v>14</v>
      </c>
      <c r="F684" s="113">
        <f>VLOOKUP(E684,'Cost Study'!A:G,7,0)</f>
        <v>4.5242823607997433</v>
      </c>
    </row>
    <row r="685" spans="1:6">
      <c r="A685" s="111" t="s">
        <v>1406</v>
      </c>
      <c r="B685" s="111" t="s">
        <v>1407</v>
      </c>
      <c r="C685" s="111" t="s">
        <v>215</v>
      </c>
      <c r="D685" s="111" t="s">
        <v>1408</v>
      </c>
      <c r="E685" s="112">
        <v>14</v>
      </c>
      <c r="F685" s="113">
        <f>VLOOKUP(E685,'Cost Study'!A:G,7,0)</f>
        <v>4.5242823607997433</v>
      </c>
    </row>
    <row r="686" spans="1:6">
      <c r="A686" s="111" t="s">
        <v>1409</v>
      </c>
      <c r="B686" s="111" t="s">
        <v>1410</v>
      </c>
      <c r="C686" s="111" t="s">
        <v>215</v>
      </c>
      <c r="D686" s="111" t="s">
        <v>1411</v>
      </c>
      <c r="E686" s="112">
        <v>14</v>
      </c>
      <c r="F686" s="113">
        <f>VLOOKUP(E686,'Cost Study'!A:G,7,0)</f>
        <v>4.5242823607997433</v>
      </c>
    </row>
    <row r="687" spans="1:6">
      <c r="A687" s="111" t="s">
        <v>1412</v>
      </c>
      <c r="B687" s="111" t="s">
        <v>1413</v>
      </c>
      <c r="C687" s="111" t="s">
        <v>215</v>
      </c>
      <c r="D687" s="111" t="s">
        <v>1414</v>
      </c>
      <c r="E687" s="112">
        <v>16</v>
      </c>
      <c r="F687" s="113">
        <f>VLOOKUP(E687,'Cost Study'!A:G,7,0)</f>
        <v>3.9794022593108487</v>
      </c>
    </row>
    <row r="688" spans="1:6">
      <c r="A688" s="111" t="s">
        <v>1415</v>
      </c>
      <c r="B688" s="111" t="s">
        <v>1416</v>
      </c>
      <c r="C688" s="111" t="s">
        <v>215</v>
      </c>
      <c r="D688" s="111" t="s">
        <v>1417</v>
      </c>
      <c r="E688" s="112">
        <v>16</v>
      </c>
      <c r="F688" s="113">
        <f>VLOOKUP(E688,'Cost Study'!A:G,7,0)</f>
        <v>3.9794022593108487</v>
      </c>
    </row>
    <row r="689" spans="1:6">
      <c r="A689" s="111" t="s">
        <v>1418</v>
      </c>
      <c r="B689" s="111" t="s">
        <v>1419</v>
      </c>
      <c r="C689" s="111" t="s">
        <v>215</v>
      </c>
      <c r="D689" s="111" t="s">
        <v>1420</v>
      </c>
      <c r="E689" s="112">
        <v>16</v>
      </c>
      <c r="F689" s="113">
        <f>VLOOKUP(E689,'Cost Study'!A:G,7,0)</f>
        <v>3.9794022593108487</v>
      </c>
    </row>
    <row r="690" spans="1:6">
      <c r="A690" s="111" t="s">
        <v>1421</v>
      </c>
      <c r="B690" s="111" t="s">
        <v>1422</v>
      </c>
      <c r="C690" s="111" t="s">
        <v>215</v>
      </c>
      <c r="D690" s="111" t="s">
        <v>1423</v>
      </c>
      <c r="E690" s="112">
        <v>16</v>
      </c>
      <c r="F690" s="113">
        <f>VLOOKUP(E690,'Cost Study'!A:G,7,0)</f>
        <v>3.9794022593108487</v>
      </c>
    </row>
    <row r="691" spans="1:6">
      <c r="A691" s="111" t="s">
        <v>1424</v>
      </c>
      <c r="B691" s="111" t="s">
        <v>839</v>
      </c>
      <c r="C691" s="111" t="s">
        <v>222</v>
      </c>
      <c r="D691" s="111" t="s">
        <v>1423</v>
      </c>
      <c r="E691" s="112">
        <v>16</v>
      </c>
      <c r="F691" s="113">
        <f>VLOOKUP(E691,'Cost Study'!A:G,7,0)</f>
        <v>3.9794022593108487</v>
      </c>
    </row>
    <row r="692" spans="1:6">
      <c r="A692" s="111" t="s">
        <v>1424</v>
      </c>
      <c r="B692" s="111" t="s">
        <v>840</v>
      </c>
      <c r="C692" s="111" t="s">
        <v>222</v>
      </c>
      <c r="D692" s="111" t="s">
        <v>1423</v>
      </c>
      <c r="E692" s="112">
        <v>16</v>
      </c>
      <c r="F692" s="113">
        <f>VLOOKUP(E692,'Cost Study'!A:G,7,0)</f>
        <v>3.9794022593108487</v>
      </c>
    </row>
    <row r="693" spans="1:6">
      <c r="A693" s="111" t="s">
        <v>1425</v>
      </c>
      <c r="B693" s="111" t="s">
        <v>839</v>
      </c>
      <c r="C693" s="111" t="s">
        <v>222</v>
      </c>
      <c r="D693" s="111" t="s">
        <v>1423</v>
      </c>
      <c r="E693" s="112">
        <v>16</v>
      </c>
      <c r="F693" s="113">
        <f>VLOOKUP(E693,'Cost Study'!A:G,7,0)</f>
        <v>3.9794022593108487</v>
      </c>
    </row>
    <row r="694" spans="1:6">
      <c r="A694" s="111" t="s">
        <v>1425</v>
      </c>
      <c r="B694" s="111" t="s">
        <v>840</v>
      </c>
      <c r="C694" s="111" t="s">
        <v>222</v>
      </c>
      <c r="D694" s="111" t="s">
        <v>1423</v>
      </c>
      <c r="E694" s="112">
        <v>16</v>
      </c>
      <c r="F694" s="113">
        <f>VLOOKUP(E694,'Cost Study'!A:G,7,0)</f>
        <v>3.9794022593108487</v>
      </c>
    </row>
    <row r="695" spans="1:6">
      <c r="A695" s="111" t="s">
        <v>1426</v>
      </c>
      <c r="B695" s="111" t="s">
        <v>839</v>
      </c>
      <c r="C695" s="111" t="s">
        <v>222</v>
      </c>
      <c r="D695" s="111" t="s">
        <v>1423</v>
      </c>
      <c r="E695" s="112">
        <v>16</v>
      </c>
      <c r="F695" s="113">
        <f>VLOOKUP(E695,'Cost Study'!A:G,7,0)</f>
        <v>3.9794022593108487</v>
      </c>
    </row>
    <row r="696" spans="1:6">
      <c r="A696" s="111" t="s">
        <v>1426</v>
      </c>
      <c r="B696" s="111" t="s">
        <v>840</v>
      </c>
      <c r="C696" s="111" t="s">
        <v>222</v>
      </c>
      <c r="D696" s="111" t="s">
        <v>1423</v>
      </c>
      <c r="E696" s="112">
        <v>16</v>
      </c>
      <c r="F696" s="113">
        <f>VLOOKUP(E696,'Cost Study'!A:G,7,0)</f>
        <v>3.9794022593108487</v>
      </c>
    </row>
    <row r="697" spans="1:6">
      <c r="A697" s="111" t="s">
        <v>1427</v>
      </c>
      <c r="B697" s="111" t="s">
        <v>1428</v>
      </c>
      <c r="C697" s="111" t="s">
        <v>215</v>
      </c>
      <c r="D697" s="111" t="s">
        <v>1429</v>
      </c>
      <c r="E697" s="112">
        <v>16</v>
      </c>
      <c r="F697" s="113">
        <f>VLOOKUP(E697,'Cost Study'!A:G,7,0)</f>
        <v>3.9794022593108487</v>
      </c>
    </row>
    <row r="698" spans="1:6">
      <c r="A698" s="111" t="s">
        <v>1430</v>
      </c>
      <c r="B698" s="111" t="s">
        <v>1428</v>
      </c>
      <c r="C698" s="111" t="s">
        <v>215</v>
      </c>
      <c r="D698" s="111" t="s">
        <v>1431</v>
      </c>
      <c r="E698" s="112">
        <v>16</v>
      </c>
      <c r="F698" s="113">
        <f>VLOOKUP(E698,'Cost Study'!A:G,7,0)</f>
        <v>3.9794022593108487</v>
      </c>
    </row>
    <row r="699" spans="1:6">
      <c r="A699" s="111" t="s">
        <v>1432</v>
      </c>
      <c r="B699" s="111" t="s">
        <v>1433</v>
      </c>
      <c r="C699" s="111" t="s">
        <v>215</v>
      </c>
      <c r="D699" s="111" t="s">
        <v>1434</v>
      </c>
      <c r="E699" s="112">
        <v>16</v>
      </c>
      <c r="F699" s="113">
        <f>VLOOKUP(E699,'Cost Study'!A:G,7,0)</f>
        <v>3.9794022593108487</v>
      </c>
    </row>
    <row r="700" spans="1:6">
      <c r="A700" s="111" t="s">
        <v>1435</v>
      </c>
      <c r="B700" s="111" t="s">
        <v>1436</v>
      </c>
      <c r="C700" s="111" t="s">
        <v>215</v>
      </c>
      <c r="D700" s="111" t="s">
        <v>1437</v>
      </c>
      <c r="E700" s="112">
        <v>16</v>
      </c>
      <c r="F700" s="113">
        <f>VLOOKUP(E700,'Cost Study'!A:G,7,0)</f>
        <v>3.9794022593108487</v>
      </c>
    </row>
    <row r="701" spans="1:6">
      <c r="A701" s="111" t="s">
        <v>1438</v>
      </c>
      <c r="B701" s="111" t="s">
        <v>1439</v>
      </c>
      <c r="C701" s="111" t="s">
        <v>215</v>
      </c>
      <c r="D701" s="111" t="s">
        <v>1440</v>
      </c>
      <c r="E701" s="112">
        <v>16</v>
      </c>
      <c r="F701" s="113">
        <f>VLOOKUP(E701,'Cost Study'!A:G,7,0)</f>
        <v>3.9794022593108487</v>
      </c>
    </row>
    <row r="702" spans="1:6">
      <c r="A702" s="111" t="s">
        <v>1441</v>
      </c>
      <c r="B702" s="111" t="s">
        <v>717</v>
      </c>
      <c r="C702" s="111" t="s">
        <v>215</v>
      </c>
      <c r="D702" s="111" t="s">
        <v>1442</v>
      </c>
      <c r="E702" s="112">
        <v>16</v>
      </c>
      <c r="F702" s="113">
        <f>VLOOKUP(E702,'Cost Study'!A:G,7,0)</f>
        <v>3.9794022593108487</v>
      </c>
    </row>
    <row r="703" spans="1:6">
      <c r="A703" s="111" t="s">
        <v>1441</v>
      </c>
      <c r="B703" s="111" t="s">
        <v>1443</v>
      </c>
      <c r="C703" s="111" t="s">
        <v>215</v>
      </c>
      <c r="D703" s="111" t="s">
        <v>1442</v>
      </c>
      <c r="E703" s="112">
        <v>16</v>
      </c>
      <c r="F703" s="113">
        <f>VLOOKUP(E703,'Cost Study'!A:G,7,0)</f>
        <v>3.9794022593108487</v>
      </c>
    </row>
    <row r="704" spans="1:6">
      <c r="A704" s="111" t="s">
        <v>1444</v>
      </c>
      <c r="B704" s="111" t="s">
        <v>470</v>
      </c>
      <c r="C704" s="111" t="s">
        <v>215</v>
      </c>
      <c r="D704" s="111" t="s">
        <v>1445</v>
      </c>
      <c r="E704" s="112">
        <v>16</v>
      </c>
      <c r="F704" s="113">
        <f>VLOOKUP(E704,'Cost Study'!A:G,7,0)</f>
        <v>3.9794022593108487</v>
      </c>
    </row>
    <row r="705" spans="1:6">
      <c r="A705" s="111" t="s">
        <v>1446</v>
      </c>
      <c r="B705" s="111" t="s">
        <v>1447</v>
      </c>
      <c r="C705" s="111" t="s">
        <v>215</v>
      </c>
      <c r="D705" s="111" t="s">
        <v>1448</v>
      </c>
      <c r="E705" s="112">
        <v>16</v>
      </c>
      <c r="F705" s="113">
        <f>VLOOKUP(E705,'Cost Study'!A:G,7,0)</f>
        <v>3.9794022593108487</v>
      </c>
    </row>
    <row r="706" spans="1:6">
      <c r="A706" s="111" t="s">
        <v>1449</v>
      </c>
      <c r="B706" s="111" t="s">
        <v>1450</v>
      </c>
      <c r="C706" s="111" t="s">
        <v>215</v>
      </c>
      <c r="D706" s="111" t="s">
        <v>1451</v>
      </c>
      <c r="E706" s="112">
        <v>14</v>
      </c>
      <c r="F706" s="113">
        <f>VLOOKUP(E706,'Cost Study'!A:G,7,0)</f>
        <v>4.5242823607997433</v>
      </c>
    </row>
    <row r="707" spans="1:6">
      <c r="A707" s="111" t="s">
        <v>1449</v>
      </c>
      <c r="B707" s="111" t="s">
        <v>1452</v>
      </c>
      <c r="C707" s="111" t="s">
        <v>215</v>
      </c>
      <c r="D707" s="111" t="s">
        <v>1451</v>
      </c>
      <c r="E707" s="112">
        <v>14</v>
      </c>
      <c r="F707" s="113">
        <f>VLOOKUP(E707,'Cost Study'!A:G,7,0)</f>
        <v>4.5242823607997433</v>
      </c>
    </row>
    <row r="708" spans="1:6">
      <c r="A708" s="111" t="s">
        <v>1453</v>
      </c>
      <c r="B708" s="111" t="s">
        <v>1452</v>
      </c>
      <c r="C708" s="111" t="s">
        <v>222</v>
      </c>
      <c r="D708" s="111" t="s">
        <v>1451</v>
      </c>
      <c r="E708" s="112">
        <v>14</v>
      </c>
      <c r="F708" s="113">
        <f>VLOOKUP(E708,'Cost Study'!A:G,7,0)</f>
        <v>4.5242823607997433</v>
      </c>
    </row>
    <row r="709" spans="1:6">
      <c r="A709" s="111" t="s">
        <v>1454</v>
      </c>
      <c r="B709" s="111" t="s">
        <v>1452</v>
      </c>
      <c r="C709" s="111" t="s">
        <v>222</v>
      </c>
      <c r="D709" s="111" t="s">
        <v>1451</v>
      </c>
      <c r="E709" s="112">
        <v>14</v>
      </c>
      <c r="F709" s="113">
        <f>VLOOKUP(E709,'Cost Study'!A:G,7,0)</f>
        <v>4.5242823607997433</v>
      </c>
    </row>
    <row r="710" spans="1:6">
      <c r="A710" s="111" t="s">
        <v>1455</v>
      </c>
      <c r="B710" s="111" t="s">
        <v>1452</v>
      </c>
      <c r="C710" s="111" t="s">
        <v>222</v>
      </c>
      <c r="D710" s="111" t="s">
        <v>1451</v>
      </c>
      <c r="E710" s="112">
        <v>14</v>
      </c>
      <c r="F710" s="113">
        <f>VLOOKUP(E710,'Cost Study'!A:G,7,0)</f>
        <v>4.5242823607997433</v>
      </c>
    </row>
    <row r="711" spans="1:6">
      <c r="A711" s="111" t="s">
        <v>1456</v>
      </c>
      <c r="B711" s="111" t="s">
        <v>1452</v>
      </c>
      <c r="C711" s="111" t="s">
        <v>222</v>
      </c>
      <c r="D711" s="111" t="s">
        <v>1451</v>
      </c>
      <c r="E711" s="112">
        <v>14</v>
      </c>
      <c r="F711" s="113">
        <f>VLOOKUP(E711,'Cost Study'!A:G,7,0)</f>
        <v>4.5242823607997433</v>
      </c>
    </row>
    <row r="712" spans="1:6">
      <c r="A712" s="111" t="s">
        <v>1457</v>
      </c>
      <c r="B712" s="111" t="s">
        <v>1452</v>
      </c>
      <c r="C712" s="111" t="s">
        <v>222</v>
      </c>
      <c r="D712" s="111" t="s">
        <v>1451</v>
      </c>
      <c r="E712" s="112">
        <v>14</v>
      </c>
      <c r="F712" s="113">
        <f>VLOOKUP(E712,'Cost Study'!A:G,7,0)</f>
        <v>4.5242823607997433</v>
      </c>
    </row>
    <row r="713" spans="1:6">
      <c r="A713" s="111" t="s">
        <v>1458</v>
      </c>
      <c r="B713" s="111" t="s">
        <v>1452</v>
      </c>
      <c r="C713" s="111" t="s">
        <v>222</v>
      </c>
      <c r="D713" s="111" t="s">
        <v>1451</v>
      </c>
      <c r="E713" s="112">
        <v>14</v>
      </c>
      <c r="F713" s="113">
        <f>VLOOKUP(E713,'Cost Study'!A:G,7,0)</f>
        <v>4.5242823607997433</v>
      </c>
    </row>
    <row r="714" spans="1:6">
      <c r="A714" s="111" t="s">
        <v>1459</v>
      </c>
      <c r="B714" s="111" t="s">
        <v>1452</v>
      </c>
      <c r="C714" s="111" t="s">
        <v>222</v>
      </c>
      <c r="D714" s="111" t="s">
        <v>1451</v>
      </c>
      <c r="E714" s="112">
        <v>14</v>
      </c>
      <c r="F714" s="113">
        <f>VLOOKUP(E714,'Cost Study'!A:G,7,0)</f>
        <v>4.5242823607997433</v>
      </c>
    </row>
    <row r="715" spans="1:6">
      <c r="A715" s="111" t="s">
        <v>1460</v>
      </c>
      <c r="B715" s="111" t="s">
        <v>1452</v>
      </c>
      <c r="C715" s="111" t="s">
        <v>222</v>
      </c>
      <c r="D715" s="111" t="s">
        <v>1451</v>
      </c>
      <c r="E715" s="112">
        <v>14</v>
      </c>
      <c r="F715" s="113">
        <f>VLOOKUP(E715,'Cost Study'!A:G,7,0)</f>
        <v>4.5242823607997433</v>
      </c>
    </row>
    <row r="716" spans="1:6">
      <c r="A716" s="111" t="s">
        <v>1461</v>
      </c>
      <c r="B716" s="111" t="s">
        <v>1452</v>
      </c>
      <c r="C716" s="111" t="s">
        <v>222</v>
      </c>
      <c r="D716" s="111" t="s">
        <v>1451</v>
      </c>
      <c r="E716" s="112">
        <v>14</v>
      </c>
      <c r="F716" s="113">
        <f>VLOOKUP(E716,'Cost Study'!A:G,7,0)</f>
        <v>4.5242823607997433</v>
      </c>
    </row>
    <row r="717" spans="1:6">
      <c r="A717" s="111" t="s">
        <v>1462</v>
      </c>
      <c r="B717" s="111" t="s">
        <v>1452</v>
      </c>
      <c r="C717" s="111" t="s">
        <v>222</v>
      </c>
      <c r="D717" s="111" t="s">
        <v>1451</v>
      </c>
      <c r="E717" s="112">
        <v>14</v>
      </c>
      <c r="F717" s="113">
        <f>VLOOKUP(E717,'Cost Study'!A:G,7,0)</f>
        <v>4.5242823607997433</v>
      </c>
    </row>
    <row r="718" spans="1:6">
      <c r="A718" s="111" t="s">
        <v>1463</v>
      </c>
      <c r="B718" s="111" t="s">
        <v>1452</v>
      </c>
      <c r="C718" s="111" t="s">
        <v>222</v>
      </c>
      <c r="D718" s="111" t="s">
        <v>1451</v>
      </c>
      <c r="E718" s="112">
        <v>14</v>
      </c>
      <c r="F718" s="113">
        <f>VLOOKUP(E718,'Cost Study'!A:G,7,0)</f>
        <v>4.5242823607997433</v>
      </c>
    </row>
    <row r="719" spans="1:6">
      <c r="A719" s="111" t="s">
        <v>1464</v>
      </c>
      <c r="B719" s="111" t="s">
        <v>1452</v>
      </c>
      <c r="C719" s="111" t="s">
        <v>222</v>
      </c>
      <c r="D719" s="111" t="s">
        <v>1451</v>
      </c>
      <c r="E719" s="112">
        <v>14</v>
      </c>
      <c r="F719" s="113">
        <f>VLOOKUP(E719,'Cost Study'!A:G,7,0)</f>
        <v>4.5242823607997433</v>
      </c>
    </row>
    <row r="720" spans="1:6">
      <c r="A720" s="111" t="s">
        <v>1465</v>
      </c>
      <c r="B720" s="111" t="s">
        <v>1452</v>
      </c>
      <c r="C720" s="111" t="s">
        <v>222</v>
      </c>
      <c r="D720" s="111" t="s">
        <v>1451</v>
      </c>
      <c r="E720" s="112">
        <v>14</v>
      </c>
      <c r="F720" s="113">
        <f>VLOOKUP(E720,'Cost Study'!A:G,7,0)</f>
        <v>4.5242823607997433</v>
      </c>
    </row>
    <row r="721" spans="1:6">
      <c r="A721" s="111" t="s">
        <v>1466</v>
      </c>
      <c r="B721" s="111" t="s">
        <v>1452</v>
      </c>
      <c r="C721" s="111" t="s">
        <v>222</v>
      </c>
      <c r="D721" s="111" t="s">
        <v>1451</v>
      </c>
      <c r="E721" s="112">
        <v>14</v>
      </c>
      <c r="F721" s="113">
        <f>VLOOKUP(E721,'Cost Study'!A:G,7,0)</f>
        <v>4.5242823607997433</v>
      </c>
    </row>
    <row r="722" spans="1:6">
      <c r="A722" s="111" t="s">
        <v>1467</v>
      </c>
      <c r="B722" s="111" t="s">
        <v>1452</v>
      </c>
      <c r="C722" s="111" t="s">
        <v>222</v>
      </c>
      <c r="D722" s="111" t="s">
        <v>1451</v>
      </c>
      <c r="E722" s="112">
        <v>14</v>
      </c>
      <c r="F722" s="113">
        <f>VLOOKUP(E722,'Cost Study'!A:G,7,0)</f>
        <v>4.5242823607997433</v>
      </c>
    </row>
    <row r="723" spans="1:6">
      <c r="A723" s="111" t="s">
        <v>1468</v>
      </c>
      <c r="B723" s="111" t="s">
        <v>1452</v>
      </c>
      <c r="C723" s="111" t="s">
        <v>222</v>
      </c>
      <c r="D723" s="111" t="s">
        <v>1451</v>
      </c>
      <c r="E723" s="112">
        <v>14</v>
      </c>
      <c r="F723" s="113">
        <f>VLOOKUP(E723,'Cost Study'!A:G,7,0)</f>
        <v>4.5242823607997433</v>
      </c>
    </row>
    <row r="724" spans="1:6">
      <c r="A724" s="111" t="s">
        <v>1469</v>
      </c>
      <c r="B724" s="111" t="s">
        <v>1452</v>
      </c>
      <c r="C724" s="111" t="s">
        <v>222</v>
      </c>
      <c r="D724" s="111" t="s">
        <v>1451</v>
      </c>
      <c r="E724" s="112">
        <v>14</v>
      </c>
      <c r="F724" s="113">
        <f>VLOOKUP(E724,'Cost Study'!A:G,7,0)</f>
        <v>4.5242823607997433</v>
      </c>
    </row>
    <row r="725" spans="1:6">
      <c r="A725" s="111" t="s">
        <v>1470</v>
      </c>
      <c r="B725" s="111" t="s">
        <v>1452</v>
      </c>
      <c r="C725" s="111" t="s">
        <v>222</v>
      </c>
      <c r="D725" s="111" t="s">
        <v>1451</v>
      </c>
      <c r="E725" s="112">
        <v>14</v>
      </c>
      <c r="F725" s="113">
        <f>VLOOKUP(E725,'Cost Study'!A:G,7,0)</f>
        <v>4.5242823607997433</v>
      </c>
    </row>
    <row r="726" spans="1:6">
      <c r="A726" s="111" t="s">
        <v>1471</v>
      </c>
      <c r="B726" s="111" t="s">
        <v>1472</v>
      </c>
      <c r="C726" s="111" t="s">
        <v>215</v>
      </c>
      <c r="D726" s="111" t="s">
        <v>1473</v>
      </c>
      <c r="E726" s="112">
        <v>18</v>
      </c>
      <c r="F726" s="113">
        <f>VLOOKUP(E726,'Cost Study'!A:G,7,0)</f>
        <v>4.3474126583452906</v>
      </c>
    </row>
    <row r="727" spans="1:6">
      <c r="A727" s="111" t="s">
        <v>1474</v>
      </c>
      <c r="B727" s="111" t="s">
        <v>1475</v>
      </c>
      <c r="C727" s="111" t="s">
        <v>215</v>
      </c>
      <c r="D727" s="111" t="s">
        <v>1476</v>
      </c>
      <c r="E727" s="112">
        <v>16</v>
      </c>
      <c r="F727" s="113">
        <f>VLOOKUP(E727,'Cost Study'!A:G,7,0)</f>
        <v>3.9794022593108487</v>
      </c>
    </row>
    <row r="728" spans="1:6">
      <c r="A728" s="111" t="s">
        <v>1474</v>
      </c>
      <c r="B728" s="111" t="s">
        <v>1439</v>
      </c>
      <c r="C728" s="111" t="s">
        <v>215</v>
      </c>
      <c r="D728" s="111" t="s">
        <v>1476</v>
      </c>
      <c r="E728" s="112">
        <v>16</v>
      </c>
      <c r="F728" s="113">
        <f>VLOOKUP(E728,'Cost Study'!A:G,7,0)</f>
        <v>3.9794022593108487</v>
      </c>
    </row>
    <row r="729" spans="1:6">
      <c r="A729" s="111" t="s">
        <v>1477</v>
      </c>
      <c r="B729" s="111" t="s">
        <v>1478</v>
      </c>
      <c r="C729" s="111" t="s">
        <v>215</v>
      </c>
      <c r="D729" s="111" t="s">
        <v>1479</v>
      </c>
      <c r="E729" s="112">
        <v>4</v>
      </c>
      <c r="F729" s="113">
        <f>VLOOKUP(E729,'Cost Study'!A:G,7,0)</f>
        <v>2.7951067372194838</v>
      </c>
    </row>
    <row r="730" spans="1:6">
      <c r="A730" s="111" t="s">
        <v>1477</v>
      </c>
      <c r="B730" s="111" t="s">
        <v>1480</v>
      </c>
      <c r="C730" s="111" t="s">
        <v>215</v>
      </c>
      <c r="D730" s="111" t="s">
        <v>1479</v>
      </c>
      <c r="E730" s="112">
        <v>4</v>
      </c>
      <c r="F730" s="113">
        <f>VLOOKUP(E730,'Cost Study'!A:G,7,0)</f>
        <v>2.7951067372194838</v>
      </c>
    </row>
    <row r="731" spans="1:6">
      <c r="A731" s="111" t="s">
        <v>1477</v>
      </c>
      <c r="B731" s="111" t="s">
        <v>754</v>
      </c>
      <c r="C731" s="111" t="s">
        <v>215</v>
      </c>
      <c r="D731" s="111" t="s">
        <v>1479</v>
      </c>
      <c r="E731" s="112">
        <v>4</v>
      </c>
      <c r="F731" s="113">
        <f>VLOOKUP(E731,'Cost Study'!A:G,7,0)</f>
        <v>2.7951067372194838</v>
      </c>
    </row>
    <row r="732" spans="1:6">
      <c r="A732" s="111" t="s">
        <v>1481</v>
      </c>
      <c r="B732" s="111" t="s">
        <v>714</v>
      </c>
      <c r="C732" s="111" t="s">
        <v>222</v>
      </c>
      <c r="D732" s="111" t="s">
        <v>1479</v>
      </c>
      <c r="E732" s="112">
        <v>4</v>
      </c>
      <c r="F732" s="113">
        <f>VLOOKUP(E732,'Cost Study'!A:G,7,0)</f>
        <v>2.7951067372194838</v>
      </c>
    </row>
    <row r="733" spans="1:6">
      <c r="A733" s="111" t="s">
        <v>1482</v>
      </c>
      <c r="B733" s="111" t="s">
        <v>1483</v>
      </c>
      <c r="C733" s="111" t="s">
        <v>215</v>
      </c>
      <c r="D733" s="111" t="s">
        <v>1484</v>
      </c>
      <c r="E733" s="112">
        <v>4</v>
      </c>
      <c r="F733" s="113">
        <f>VLOOKUP(E733,'Cost Study'!A:G,7,0)</f>
        <v>2.7951067372194838</v>
      </c>
    </row>
    <row r="734" spans="1:6">
      <c r="A734" s="111" t="s">
        <v>1482</v>
      </c>
      <c r="B734" s="111" t="s">
        <v>1485</v>
      </c>
      <c r="C734" s="111" t="s">
        <v>215</v>
      </c>
      <c r="D734" s="111" t="s">
        <v>1484</v>
      </c>
      <c r="E734" s="112">
        <v>4</v>
      </c>
      <c r="F734" s="113">
        <f>VLOOKUP(E734,'Cost Study'!A:G,7,0)</f>
        <v>2.7951067372194838</v>
      </c>
    </row>
    <row r="735" spans="1:6">
      <c r="A735" s="111" t="s">
        <v>1482</v>
      </c>
      <c r="B735" s="111" t="s">
        <v>1486</v>
      </c>
      <c r="C735" s="111" t="s">
        <v>215</v>
      </c>
      <c r="D735" s="111" t="s">
        <v>1484</v>
      </c>
      <c r="E735" s="112">
        <v>4</v>
      </c>
      <c r="F735" s="113">
        <f>VLOOKUP(E735,'Cost Study'!A:G,7,0)</f>
        <v>2.7951067372194838</v>
      </c>
    </row>
    <row r="736" spans="1:6">
      <c r="A736" s="111" t="s">
        <v>1482</v>
      </c>
      <c r="B736" s="111" t="s">
        <v>1487</v>
      </c>
      <c r="C736" s="111" t="s">
        <v>215</v>
      </c>
      <c r="D736" s="111" t="s">
        <v>1484</v>
      </c>
      <c r="E736" s="112">
        <v>4</v>
      </c>
      <c r="F736" s="113">
        <f>VLOOKUP(E736,'Cost Study'!A:G,7,0)</f>
        <v>2.7951067372194838</v>
      </c>
    </row>
    <row r="737" spans="1:6">
      <c r="A737" s="111" t="s">
        <v>1488</v>
      </c>
      <c r="B737" s="111" t="s">
        <v>1483</v>
      </c>
      <c r="C737" s="111" t="s">
        <v>215</v>
      </c>
      <c r="D737" s="111" t="s">
        <v>1489</v>
      </c>
      <c r="E737" s="112">
        <v>4</v>
      </c>
      <c r="F737" s="113">
        <f>VLOOKUP(E737,'Cost Study'!A:G,7,0)</f>
        <v>2.7951067372194838</v>
      </c>
    </row>
    <row r="738" spans="1:6">
      <c r="A738" s="111" t="s">
        <v>1490</v>
      </c>
      <c r="B738" s="111" t="s">
        <v>1491</v>
      </c>
      <c r="C738" s="111" t="s">
        <v>215</v>
      </c>
      <c r="D738" s="111" t="s">
        <v>1492</v>
      </c>
      <c r="E738" s="112">
        <v>4</v>
      </c>
      <c r="F738" s="113">
        <f>VLOOKUP(E738,'Cost Study'!A:G,7,0)</f>
        <v>2.7951067372194838</v>
      </c>
    </row>
    <row r="739" spans="1:6">
      <c r="A739" s="111" t="s">
        <v>1493</v>
      </c>
      <c r="B739" s="111" t="s">
        <v>1483</v>
      </c>
      <c r="C739" s="111" t="s">
        <v>215</v>
      </c>
      <c r="D739" s="111" t="s">
        <v>1494</v>
      </c>
      <c r="E739" s="112">
        <v>4</v>
      </c>
      <c r="F739" s="113">
        <f>VLOOKUP(E739,'Cost Study'!A:G,7,0)</f>
        <v>2.7951067372194838</v>
      </c>
    </row>
    <row r="740" spans="1:6">
      <c r="A740" s="111" t="s">
        <v>1493</v>
      </c>
      <c r="B740" s="111" t="s">
        <v>1495</v>
      </c>
      <c r="C740" s="111" t="s">
        <v>215</v>
      </c>
      <c r="D740" s="111" t="s">
        <v>1494</v>
      </c>
      <c r="E740" s="112">
        <v>4</v>
      </c>
      <c r="F740" s="113">
        <f>VLOOKUP(E740,'Cost Study'!A:G,7,0)</f>
        <v>2.7951067372194838</v>
      </c>
    </row>
    <row r="741" spans="1:6">
      <c r="A741" s="111" t="s">
        <v>1496</v>
      </c>
      <c r="B741" s="111" t="s">
        <v>1483</v>
      </c>
      <c r="C741" s="111" t="s">
        <v>215</v>
      </c>
      <c r="D741" s="111" t="s">
        <v>1497</v>
      </c>
      <c r="E741" s="112">
        <v>4</v>
      </c>
      <c r="F741" s="113">
        <f>VLOOKUP(E741,'Cost Study'!A:G,7,0)</f>
        <v>2.7951067372194838</v>
      </c>
    </row>
    <row r="742" spans="1:6">
      <c r="A742" s="111" t="s">
        <v>1498</v>
      </c>
      <c r="B742" s="111" t="s">
        <v>1499</v>
      </c>
      <c r="C742" s="111" t="s">
        <v>215</v>
      </c>
      <c r="D742" s="111" t="s">
        <v>1500</v>
      </c>
      <c r="E742" s="112">
        <v>4</v>
      </c>
      <c r="F742" s="113">
        <f>VLOOKUP(E742,'Cost Study'!A:G,7,0)</f>
        <v>2.7951067372194838</v>
      </c>
    </row>
    <row r="743" spans="1:6">
      <c r="A743" s="111" t="s">
        <v>1501</v>
      </c>
      <c r="B743" s="111" t="s">
        <v>1502</v>
      </c>
      <c r="C743" s="111" t="s">
        <v>215</v>
      </c>
      <c r="D743" s="111" t="s">
        <v>1503</v>
      </c>
      <c r="E743" s="112">
        <v>4</v>
      </c>
      <c r="F743" s="113">
        <f>VLOOKUP(E743,'Cost Study'!A:G,7,0)</f>
        <v>2.7951067372194838</v>
      </c>
    </row>
    <row r="744" spans="1:6">
      <c r="A744" s="111" t="s">
        <v>1504</v>
      </c>
      <c r="B744" s="111" t="s">
        <v>1505</v>
      </c>
      <c r="C744" s="111" t="s">
        <v>222</v>
      </c>
      <c r="D744" s="111" t="s">
        <v>1503</v>
      </c>
      <c r="E744" s="112">
        <v>4</v>
      </c>
      <c r="F744" s="113">
        <f>VLOOKUP(E744,'Cost Study'!A:G,7,0)</f>
        <v>2.7951067372194838</v>
      </c>
    </row>
    <row r="745" spans="1:6">
      <c r="A745" s="111" t="s">
        <v>1506</v>
      </c>
      <c r="B745" s="111" t="s">
        <v>1502</v>
      </c>
      <c r="C745" s="111" t="s">
        <v>215</v>
      </c>
      <c r="D745" s="111" t="s">
        <v>1507</v>
      </c>
      <c r="E745" s="112">
        <v>4</v>
      </c>
      <c r="F745" s="113">
        <f>VLOOKUP(E745,'Cost Study'!A:G,7,0)</f>
        <v>2.7951067372194838</v>
      </c>
    </row>
    <row r="746" spans="1:6">
      <c r="A746" s="111" t="s">
        <v>1508</v>
      </c>
      <c r="B746" s="111" t="s">
        <v>1483</v>
      </c>
      <c r="C746" s="111" t="s">
        <v>215</v>
      </c>
      <c r="D746" s="111" t="s">
        <v>1509</v>
      </c>
      <c r="E746" s="112">
        <v>4</v>
      </c>
      <c r="F746" s="113">
        <f>VLOOKUP(E746,'Cost Study'!A:G,7,0)</f>
        <v>2.7951067372194838</v>
      </c>
    </row>
    <row r="747" spans="1:6">
      <c r="A747" s="111" t="s">
        <v>1508</v>
      </c>
      <c r="B747" s="111" t="s">
        <v>1495</v>
      </c>
      <c r="C747" s="111" t="s">
        <v>215</v>
      </c>
      <c r="D747" s="111" t="s">
        <v>1509</v>
      </c>
      <c r="E747" s="112">
        <v>4</v>
      </c>
      <c r="F747" s="113">
        <f>VLOOKUP(E747,'Cost Study'!A:G,7,0)</f>
        <v>2.7951067372194838</v>
      </c>
    </row>
    <row r="748" spans="1:6">
      <c r="A748" s="111" t="s">
        <v>1510</v>
      </c>
      <c r="B748" s="111" t="s">
        <v>1495</v>
      </c>
      <c r="C748" s="111" t="s">
        <v>215</v>
      </c>
      <c r="D748" s="111" t="s">
        <v>1511</v>
      </c>
      <c r="E748" s="112">
        <v>4</v>
      </c>
      <c r="F748" s="113">
        <f>VLOOKUP(E748,'Cost Study'!A:G,7,0)</f>
        <v>2.7951067372194838</v>
      </c>
    </row>
    <row r="749" spans="1:6">
      <c r="A749" s="111" t="s">
        <v>1512</v>
      </c>
      <c r="B749" s="111" t="s">
        <v>383</v>
      </c>
      <c r="C749" s="111" t="s">
        <v>215</v>
      </c>
      <c r="D749" s="111" t="s">
        <v>1513</v>
      </c>
      <c r="E749" s="112">
        <v>4</v>
      </c>
      <c r="F749" s="113">
        <f>VLOOKUP(E749,'Cost Study'!A:G,7,0)</f>
        <v>2.7951067372194838</v>
      </c>
    </row>
    <row r="750" spans="1:6">
      <c r="A750" s="111" t="s">
        <v>1512</v>
      </c>
      <c r="B750" s="111" t="s">
        <v>1514</v>
      </c>
      <c r="C750" s="111" t="s">
        <v>215</v>
      </c>
      <c r="D750" s="111" t="s">
        <v>1513</v>
      </c>
      <c r="E750" s="112">
        <v>4</v>
      </c>
      <c r="F750" s="113">
        <f>VLOOKUP(E750,'Cost Study'!A:G,7,0)</f>
        <v>2.7951067372194838</v>
      </c>
    </row>
    <row r="751" spans="1:6">
      <c r="A751" s="111" t="s">
        <v>1515</v>
      </c>
      <c r="B751" s="111" t="s">
        <v>1495</v>
      </c>
      <c r="C751" s="111" t="s">
        <v>215</v>
      </c>
      <c r="D751" s="111" t="s">
        <v>1516</v>
      </c>
      <c r="E751" s="112">
        <v>4</v>
      </c>
      <c r="F751" s="113">
        <f>VLOOKUP(E751,'Cost Study'!A:G,7,0)</f>
        <v>2.7951067372194838</v>
      </c>
    </row>
    <row r="752" spans="1:6">
      <c r="A752" s="111" t="s">
        <v>1517</v>
      </c>
      <c r="B752" s="111" t="s">
        <v>1495</v>
      </c>
      <c r="C752" s="111" t="s">
        <v>215</v>
      </c>
      <c r="D752" s="111" t="s">
        <v>1518</v>
      </c>
      <c r="E752" s="112">
        <v>4</v>
      </c>
      <c r="F752" s="113">
        <f>VLOOKUP(E752,'Cost Study'!A:G,7,0)</f>
        <v>2.7951067372194838</v>
      </c>
    </row>
    <row r="753" spans="1:6">
      <c r="A753" s="111" t="s">
        <v>1519</v>
      </c>
      <c r="B753" s="111" t="s">
        <v>1520</v>
      </c>
      <c r="C753" s="111" t="s">
        <v>215</v>
      </c>
      <c r="D753" s="111" t="s">
        <v>1521</v>
      </c>
      <c r="E753" s="112">
        <v>4</v>
      </c>
      <c r="F753" s="113">
        <f>VLOOKUP(E753,'Cost Study'!A:G,7,0)</f>
        <v>2.7951067372194838</v>
      </c>
    </row>
    <row r="754" spans="1:6">
      <c r="A754" s="111" t="s">
        <v>1522</v>
      </c>
      <c r="B754" s="111" t="s">
        <v>1478</v>
      </c>
      <c r="C754" s="111" t="s">
        <v>215</v>
      </c>
      <c r="D754" s="111" t="s">
        <v>1523</v>
      </c>
      <c r="E754" s="112">
        <v>4</v>
      </c>
      <c r="F754" s="113">
        <f>VLOOKUP(E754,'Cost Study'!A:G,7,0)</f>
        <v>2.7951067372194838</v>
      </c>
    </row>
    <row r="755" spans="1:6">
      <c r="A755" s="111" t="s">
        <v>1524</v>
      </c>
      <c r="B755" s="111" t="s">
        <v>1478</v>
      </c>
      <c r="C755" s="111" t="s">
        <v>215</v>
      </c>
      <c r="D755" s="111" t="s">
        <v>1525</v>
      </c>
      <c r="E755" s="112">
        <v>4</v>
      </c>
      <c r="F755" s="113">
        <f>VLOOKUP(E755,'Cost Study'!A:G,7,0)</f>
        <v>2.7951067372194838</v>
      </c>
    </row>
    <row r="756" spans="1:6">
      <c r="A756" s="111" t="s">
        <v>1526</v>
      </c>
      <c r="B756" s="111" t="s">
        <v>1478</v>
      </c>
      <c r="C756" s="111" t="s">
        <v>215</v>
      </c>
      <c r="D756" s="111" t="s">
        <v>1527</v>
      </c>
      <c r="E756" s="112">
        <v>4</v>
      </c>
      <c r="F756" s="113">
        <f>VLOOKUP(E756,'Cost Study'!A:G,7,0)</f>
        <v>2.7951067372194838</v>
      </c>
    </row>
    <row r="757" spans="1:6">
      <c r="A757" s="111" t="s">
        <v>1526</v>
      </c>
      <c r="B757" s="111" t="s">
        <v>1528</v>
      </c>
      <c r="C757" s="111" t="s">
        <v>215</v>
      </c>
      <c r="D757" s="111" t="s">
        <v>1527</v>
      </c>
      <c r="E757" s="112">
        <v>4</v>
      </c>
      <c r="F757" s="113">
        <f>VLOOKUP(E757,'Cost Study'!A:G,7,0)</f>
        <v>2.7951067372194838</v>
      </c>
    </row>
    <row r="758" spans="1:6">
      <c r="A758" s="111" t="s">
        <v>1529</v>
      </c>
      <c r="B758" s="111" t="s">
        <v>1530</v>
      </c>
      <c r="C758" s="111" t="s">
        <v>215</v>
      </c>
      <c r="D758" s="111" t="s">
        <v>1531</v>
      </c>
      <c r="E758" s="112">
        <v>4</v>
      </c>
      <c r="F758" s="113">
        <f>VLOOKUP(E758,'Cost Study'!A:G,7,0)</f>
        <v>2.7951067372194838</v>
      </c>
    </row>
    <row r="759" spans="1:6">
      <c r="A759" s="111" t="s">
        <v>1532</v>
      </c>
      <c r="B759" s="111" t="s">
        <v>1478</v>
      </c>
      <c r="C759" s="111" t="s">
        <v>215</v>
      </c>
      <c r="D759" s="111" t="s">
        <v>1533</v>
      </c>
      <c r="E759" s="112">
        <v>4</v>
      </c>
      <c r="F759" s="113">
        <f>VLOOKUP(E759,'Cost Study'!A:G,7,0)</f>
        <v>2.7951067372194838</v>
      </c>
    </row>
    <row r="760" spans="1:6">
      <c r="A760" s="111" t="s">
        <v>1534</v>
      </c>
      <c r="B760" s="111" t="s">
        <v>1520</v>
      </c>
      <c r="C760" s="111" t="s">
        <v>215</v>
      </c>
      <c r="D760" s="111" t="s">
        <v>1535</v>
      </c>
      <c r="E760" s="112">
        <v>4</v>
      </c>
      <c r="F760" s="113">
        <f>VLOOKUP(E760,'Cost Study'!A:G,7,0)</f>
        <v>2.7951067372194838</v>
      </c>
    </row>
    <row r="761" spans="1:6">
      <c r="A761" s="111" t="s">
        <v>1536</v>
      </c>
      <c r="B761" s="111" t="s">
        <v>1537</v>
      </c>
      <c r="C761" s="111" t="s">
        <v>215</v>
      </c>
      <c r="D761" s="111" t="s">
        <v>1538</v>
      </c>
      <c r="E761" s="112">
        <v>4</v>
      </c>
      <c r="F761" s="113">
        <f>VLOOKUP(E761,'Cost Study'!A:G,7,0)</f>
        <v>2.7951067372194838</v>
      </c>
    </row>
    <row r="762" spans="1:6">
      <c r="A762" s="111" t="s">
        <v>1539</v>
      </c>
      <c r="B762" s="111" t="s">
        <v>1540</v>
      </c>
      <c r="C762" s="111" t="s">
        <v>215</v>
      </c>
      <c r="D762" s="111" t="s">
        <v>1541</v>
      </c>
      <c r="E762" s="112">
        <v>4</v>
      </c>
      <c r="F762" s="113">
        <f>VLOOKUP(E762,'Cost Study'!A:G,7,0)</f>
        <v>2.7951067372194838</v>
      </c>
    </row>
    <row r="763" spans="1:6">
      <c r="A763" s="111" t="s">
        <v>1542</v>
      </c>
      <c r="B763" s="111" t="s">
        <v>1543</v>
      </c>
      <c r="C763" s="111" t="s">
        <v>215</v>
      </c>
      <c r="D763" s="111" t="s">
        <v>1544</v>
      </c>
      <c r="E763" s="112">
        <v>4</v>
      </c>
      <c r="F763" s="113">
        <f>VLOOKUP(E763,'Cost Study'!A:G,7,0)</f>
        <v>2.7951067372194838</v>
      </c>
    </row>
    <row r="764" spans="1:6">
      <c r="A764" s="111" t="s">
        <v>1542</v>
      </c>
      <c r="B764" s="111" t="s">
        <v>1487</v>
      </c>
      <c r="C764" s="111" t="s">
        <v>215</v>
      </c>
      <c r="D764" s="111" t="s">
        <v>1544</v>
      </c>
      <c r="E764" s="112">
        <v>4</v>
      </c>
      <c r="F764" s="113">
        <f>VLOOKUP(E764,'Cost Study'!A:G,7,0)</f>
        <v>2.7951067372194838</v>
      </c>
    </row>
    <row r="765" spans="1:6">
      <c r="A765" s="111" t="s">
        <v>1545</v>
      </c>
      <c r="B765" s="111" t="s">
        <v>1543</v>
      </c>
      <c r="C765" s="111" t="s">
        <v>215</v>
      </c>
      <c r="D765" s="111" t="s">
        <v>1546</v>
      </c>
      <c r="E765" s="112">
        <v>4</v>
      </c>
      <c r="F765" s="113">
        <f>VLOOKUP(E765,'Cost Study'!A:G,7,0)</f>
        <v>2.7951067372194838</v>
      </c>
    </row>
    <row r="766" spans="1:6">
      <c r="A766" s="111" t="s">
        <v>1547</v>
      </c>
      <c r="B766" s="111" t="s">
        <v>1543</v>
      </c>
      <c r="C766" s="111" t="s">
        <v>215</v>
      </c>
      <c r="D766" s="111" t="s">
        <v>1548</v>
      </c>
      <c r="E766" s="112">
        <v>4</v>
      </c>
      <c r="F766" s="113">
        <f>VLOOKUP(E766,'Cost Study'!A:G,7,0)</f>
        <v>2.7951067372194838</v>
      </c>
    </row>
    <row r="767" spans="1:6">
      <c r="A767" s="111" t="s">
        <v>1549</v>
      </c>
      <c r="B767" s="111" t="s">
        <v>1550</v>
      </c>
      <c r="C767" s="111" t="s">
        <v>215</v>
      </c>
      <c r="D767" s="111" t="s">
        <v>1551</v>
      </c>
      <c r="E767" s="112">
        <v>4</v>
      </c>
      <c r="F767" s="113">
        <f>VLOOKUP(E767,'Cost Study'!A:G,7,0)</f>
        <v>2.7951067372194838</v>
      </c>
    </row>
    <row r="768" spans="1:6">
      <c r="A768" s="111" t="s">
        <v>1552</v>
      </c>
      <c r="B768" s="111" t="s">
        <v>714</v>
      </c>
      <c r="C768" s="111" t="s">
        <v>222</v>
      </c>
      <c r="D768" s="111" t="s">
        <v>1553</v>
      </c>
      <c r="E768" s="112">
        <v>4</v>
      </c>
      <c r="F768" s="113">
        <f>VLOOKUP(E768,'Cost Study'!A:G,7,0)</f>
        <v>2.7951067372194838</v>
      </c>
    </row>
    <row r="769" spans="1:6">
      <c r="A769" s="111" t="s">
        <v>1554</v>
      </c>
      <c r="B769" s="111" t="s">
        <v>1555</v>
      </c>
      <c r="C769" s="111" t="s">
        <v>215</v>
      </c>
      <c r="D769" s="111" t="s">
        <v>1556</v>
      </c>
      <c r="E769" s="112">
        <v>4</v>
      </c>
      <c r="F769" s="113">
        <f>VLOOKUP(E769,'Cost Study'!A:G,7,0)</f>
        <v>2.7951067372194838</v>
      </c>
    </row>
    <row r="770" spans="1:6">
      <c r="A770" s="111" t="s">
        <v>1557</v>
      </c>
      <c r="B770" s="111" t="s">
        <v>1558</v>
      </c>
      <c r="C770" s="111" t="s">
        <v>215</v>
      </c>
      <c r="D770" s="111" t="s">
        <v>1559</v>
      </c>
      <c r="E770" s="112">
        <v>4</v>
      </c>
      <c r="F770" s="113">
        <f>VLOOKUP(E770,'Cost Study'!A:G,7,0)</f>
        <v>2.7951067372194838</v>
      </c>
    </row>
    <row r="771" spans="1:6">
      <c r="A771" s="111" t="s">
        <v>1560</v>
      </c>
      <c r="B771" s="111" t="s">
        <v>1502</v>
      </c>
      <c r="C771" s="111" t="s">
        <v>215</v>
      </c>
      <c r="D771" s="111" t="s">
        <v>1561</v>
      </c>
      <c r="E771" s="112">
        <v>4</v>
      </c>
      <c r="F771" s="113">
        <f>VLOOKUP(E771,'Cost Study'!A:G,7,0)</f>
        <v>2.7951067372194838</v>
      </c>
    </row>
    <row r="772" spans="1:6">
      <c r="A772" s="111" t="s">
        <v>1562</v>
      </c>
      <c r="B772" s="111" t="s">
        <v>1563</v>
      </c>
      <c r="C772" s="111" t="s">
        <v>215</v>
      </c>
      <c r="D772" s="111" t="s">
        <v>1564</v>
      </c>
      <c r="E772" s="112">
        <v>4</v>
      </c>
      <c r="F772" s="113">
        <f>VLOOKUP(E772,'Cost Study'!A:G,7,0)</f>
        <v>2.7951067372194838</v>
      </c>
    </row>
    <row r="773" spans="1:6">
      <c r="A773" s="111" t="s">
        <v>1565</v>
      </c>
      <c r="B773" s="111" t="s">
        <v>1483</v>
      </c>
      <c r="C773" s="111" t="s">
        <v>215</v>
      </c>
      <c r="D773" s="111" t="s">
        <v>1566</v>
      </c>
      <c r="E773" s="112">
        <v>4</v>
      </c>
      <c r="F773" s="113">
        <f>VLOOKUP(E773,'Cost Study'!A:G,7,0)</f>
        <v>2.7951067372194838</v>
      </c>
    </row>
    <row r="774" spans="1:6">
      <c r="A774" s="111" t="s">
        <v>1567</v>
      </c>
      <c r="B774" s="111" t="s">
        <v>1483</v>
      </c>
      <c r="C774" s="111" t="s">
        <v>215</v>
      </c>
      <c r="D774" s="111" t="s">
        <v>1568</v>
      </c>
      <c r="E774" s="112">
        <v>4</v>
      </c>
      <c r="F774" s="113">
        <f>VLOOKUP(E774,'Cost Study'!A:G,7,0)</f>
        <v>2.7951067372194838</v>
      </c>
    </row>
    <row r="775" spans="1:6">
      <c r="A775" s="111" t="s">
        <v>1569</v>
      </c>
      <c r="B775" s="111" t="s">
        <v>1483</v>
      </c>
      <c r="C775" s="111" t="s">
        <v>215</v>
      </c>
      <c r="D775" s="111" t="s">
        <v>1570</v>
      </c>
      <c r="E775" s="112">
        <v>4</v>
      </c>
      <c r="F775" s="113">
        <f>VLOOKUP(E775,'Cost Study'!A:G,7,0)</f>
        <v>2.7951067372194838</v>
      </c>
    </row>
    <row r="776" spans="1:6">
      <c r="A776" s="111" t="s">
        <v>1571</v>
      </c>
      <c r="B776" s="111" t="s">
        <v>1572</v>
      </c>
      <c r="C776" s="111" t="s">
        <v>215</v>
      </c>
      <c r="D776" s="111" t="s">
        <v>1573</v>
      </c>
      <c r="E776" s="112">
        <v>4</v>
      </c>
      <c r="F776" s="113">
        <f>VLOOKUP(E776,'Cost Study'!A:G,7,0)</f>
        <v>2.7951067372194838</v>
      </c>
    </row>
    <row r="777" spans="1:6">
      <c r="A777" s="111" t="s">
        <v>1574</v>
      </c>
      <c r="B777" s="111" t="s">
        <v>528</v>
      </c>
      <c r="C777" s="111" t="s">
        <v>215</v>
      </c>
      <c r="D777" s="111" t="s">
        <v>1575</v>
      </c>
      <c r="E777" s="112">
        <v>4</v>
      </c>
      <c r="F777" s="113">
        <f>VLOOKUP(E777,'Cost Study'!A:G,7,0)</f>
        <v>2.7951067372194838</v>
      </c>
    </row>
    <row r="778" spans="1:6">
      <c r="A778" s="111" t="s">
        <v>1576</v>
      </c>
      <c r="B778" s="111" t="s">
        <v>528</v>
      </c>
      <c r="C778" s="111" t="s">
        <v>215</v>
      </c>
      <c r="D778" s="111" t="s">
        <v>1577</v>
      </c>
      <c r="E778" s="112">
        <v>4</v>
      </c>
      <c r="F778" s="113">
        <f>VLOOKUP(E778,'Cost Study'!A:G,7,0)</f>
        <v>2.7951067372194838</v>
      </c>
    </row>
    <row r="779" spans="1:6">
      <c r="A779" s="111" t="s">
        <v>1578</v>
      </c>
      <c r="B779" s="111" t="s">
        <v>528</v>
      </c>
      <c r="C779" s="111" t="s">
        <v>215</v>
      </c>
      <c r="D779" s="111" t="s">
        <v>1579</v>
      </c>
      <c r="E779" s="112">
        <v>4</v>
      </c>
      <c r="F779" s="113">
        <f>VLOOKUP(E779,'Cost Study'!A:G,7,0)</f>
        <v>2.7951067372194838</v>
      </c>
    </row>
    <row r="780" spans="1:6">
      <c r="A780" s="111" t="s">
        <v>1580</v>
      </c>
      <c r="B780" s="111" t="s">
        <v>1581</v>
      </c>
      <c r="C780" s="111" t="s">
        <v>215</v>
      </c>
      <c r="D780" s="111" t="s">
        <v>1582</v>
      </c>
      <c r="E780" s="112">
        <v>4</v>
      </c>
      <c r="F780" s="113">
        <f>VLOOKUP(E780,'Cost Study'!A:G,7,0)</f>
        <v>2.7951067372194838</v>
      </c>
    </row>
    <row r="781" spans="1:6">
      <c r="A781" s="111" t="s">
        <v>1583</v>
      </c>
      <c r="B781" s="111" t="s">
        <v>1584</v>
      </c>
      <c r="C781" s="111" t="s">
        <v>215</v>
      </c>
      <c r="D781" s="111" t="s">
        <v>1585</v>
      </c>
      <c r="E781" s="112">
        <v>4</v>
      </c>
      <c r="F781" s="113">
        <f>VLOOKUP(E781,'Cost Study'!A:G,7,0)</f>
        <v>2.7951067372194838</v>
      </c>
    </row>
    <row r="782" spans="1:6">
      <c r="A782" s="111" t="s">
        <v>1586</v>
      </c>
      <c r="B782" s="111" t="s">
        <v>708</v>
      </c>
      <c r="C782" s="111" t="s">
        <v>215</v>
      </c>
      <c r="D782" s="111" t="s">
        <v>1587</v>
      </c>
      <c r="E782" s="112">
        <v>4</v>
      </c>
      <c r="F782" s="113">
        <f>VLOOKUP(E782,'Cost Study'!A:G,7,0)</f>
        <v>2.7951067372194838</v>
      </c>
    </row>
    <row r="783" spans="1:6">
      <c r="A783" s="111" t="s">
        <v>1588</v>
      </c>
      <c r="B783" s="111" t="s">
        <v>1030</v>
      </c>
      <c r="C783" s="111" t="s">
        <v>222</v>
      </c>
      <c r="D783" s="111" t="s">
        <v>1589</v>
      </c>
      <c r="E783" s="112">
        <v>25</v>
      </c>
      <c r="F783" s="113">
        <f>VLOOKUP(E783,'Cost Study'!A:G,7,0)</f>
        <v>2.8175360535220126</v>
      </c>
    </row>
    <row r="784" spans="1:6">
      <c r="A784" s="111" t="s">
        <v>1590</v>
      </c>
      <c r="B784" s="111" t="s">
        <v>1030</v>
      </c>
      <c r="C784" s="111" t="s">
        <v>222</v>
      </c>
      <c r="D784" s="111" t="s">
        <v>1589</v>
      </c>
      <c r="E784" s="112">
        <v>25</v>
      </c>
      <c r="F784" s="113">
        <f>VLOOKUP(E784,'Cost Study'!A:G,7,0)</f>
        <v>2.8175360535220126</v>
      </c>
    </row>
    <row r="785" spans="1:6">
      <c r="A785" s="111" t="s">
        <v>1591</v>
      </c>
      <c r="B785" s="111" t="s">
        <v>1030</v>
      </c>
      <c r="C785" s="111" t="s">
        <v>222</v>
      </c>
      <c r="D785" s="111" t="s">
        <v>1592</v>
      </c>
      <c r="E785" s="112">
        <v>25</v>
      </c>
      <c r="F785" s="113">
        <f>VLOOKUP(E785,'Cost Study'!A:G,7,0)</f>
        <v>2.8175360535220126</v>
      </c>
    </row>
    <row r="786" spans="1:6">
      <c r="A786" s="111" t="s">
        <v>1593</v>
      </c>
      <c r="B786" s="111" t="s">
        <v>1030</v>
      </c>
      <c r="C786" s="111" t="s">
        <v>222</v>
      </c>
      <c r="D786" s="111" t="s">
        <v>1592</v>
      </c>
      <c r="E786" s="112">
        <v>25</v>
      </c>
      <c r="F786" s="113">
        <f>VLOOKUP(E786,'Cost Study'!A:G,7,0)</f>
        <v>2.8175360535220126</v>
      </c>
    </row>
    <row r="787" spans="1:6">
      <c r="A787" s="111" t="s">
        <v>1594</v>
      </c>
      <c r="B787" s="111" t="s">
        <v>1030</v>
      </c>
      <c r="C787" s="111" t="s">
        <v>222</v>
      </c>
      <c r="D787" s="111" t="s">
        <v>1592</v>
      </c>
      <c r="E787" s="112">
        <v>25</v>
      </c>
      <c r="F787" s="113">
        <f>VLOOKUP(E787,'Cost Study'!A:G,7,0)</f>
        <v>2.8175360535220126</v>
      </c>
    </row>
    <row r="788" spans="1:6">
      <c r="A788" s="111" t="s">
        <v>1595</v>
      </c>
      <c r="B788" s="111" t="s">
        <v>1030</v>
      </c>
      <c r="C788" s="111" t="s">
        <v>222</v>
      </c>
      <c r="D788" s="111" t="s">
        <v>1592</v>
      </c>
      <c r="E788" s="112">
        <v>25</v>
      </c>
      <c r="F788" s="113">
        <f>VLOOKUP(E788,'Cost Study'!A:G,7,0)</f>
        <v>2.8175360535220126</v>
      </c>
    </row>
    <row r="789" spans="1:6">
      <c r="F789" s="114"/>
    </row>
  </sheetData>
  <sheetProtection algorithmName="SHA-512" hashValue="e9wgkFGczCIqDnFPJI02uJuGEh/OAF2MxBdvYdkKjArPzUnsFpXFNJ3p931LaAOrfSwgVJ0dv9JCje1Bo++0rA==" saltValue="gXSnGXIZyzr0eBMUONblrw==" spinCount="100000" sheet="1" objects="1" scenarios="1"/>
  <autoFilter ref="A4:F586" xr:uid="{00000000-0009-0000-0000-000004000000}">
    <sortState xmlns:xlrd2="http://schemas.microsoft.com/office/spreadsheetml/2017/richdata2" ref="A5:F788">
      <sortCondition ref="A4:A586"/>
    </sortState>
  </autoFilter>
  <sortState xmlns:xlrd2="http://schemas.microsoft.com/office/spreadsheetml/2017/richdata2" ref="A5:F774">
    <sortCondition ref="E5:E774"/>
  </sortState>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7562E-9662-4C3D-A140-EB07C619B9CD}">
  <sheetPr codeName="Sheet13">
    <tabColor theme="8" tint="-0.249977111117893"/>
  </sheetPr>
  <dimension ref="A1:J1358"/>
  <sheetViews>
    <sheetView topLeftCell="A3" zoomScale="80" workbookViewId="0"/>
  </sheetViews>
  <sheetFormatPr defaultColWidth="8.5703125" defaultRowHeight="14.25"/>
  <cols>
    <col min="1" max="1" width="9.5703125" style="36" customWidth="1"/>
    <col min="2" max="2" width="7.7109375" style="37" bestFit="1" customWidth="1"/>
    <col min="3" max="3" width="9.5703125" style="27" bestFit="1" customWidth="1"/>
    <col min="4" max="4" width="15.5703125" style="28" customWidth="1"/>
    <col min="5" max="5" width="18.5703125" style="28" bestFit="1" customWidth="1"/>
    <col min="6" max="6" width="14.140625" style="28" bestFit="1" customWidth="1"/>
    <col min="7" max="7" width="15" style="28" bestFit="1" customWidth="1"/>
    <col min="8" max="8" width="15" style="28" customWidth="1"/>
    <col min="9" max="9" width="17.42578125" style="29" bestFit="1" customWidth="1"/>
    <col min="10" max="10" width="20.5703125" style="29" bestFit="1" customWidth="1"/>
    <col min="11" max="30" width="8.5703125" style="26"/>
    <col min="31" max="31" width="8.5703125" style="26" customWidth="1"/>
    <col min="32" max="16384" width="8.5703125" style="26"/>
  </cols>
  <sheetData>
    <row r="1" spans="1:10" ht="15">
      <c r="A1" s="246" t="s">
        <v>1884</v>
      </c>
      <c r="B1" s="26"/>
    </row>
    <row r="2" spans="1:10" ht="25.15" customHeight="1">
      <c r="A2" s="489" t="s">
        <v>2170</v>
      </c>
      <c r="B2" s="179"/>
      <c r="C2" s="179"/>
      <c r="D2" s="179"/>
      <c r="E2" s="179"/>
      <c r="F2" s="179"/>
      <c r="G2" s="179"/>
      <c r="H2" s="179"/>
      <c r="I2" s="179"/>
      <c r="J2" s="179"/>
    </row>
    <row r="3" spans="1:10" s="48" customFormat="1" ht="71.25">
      <c r="A3" s="43" t="s">
        <v>1597</v>
      </c>
      <c r="B3" s="44" t="s">
        <v>174</v>
      </c>
      <c r="C3" s="45" t="s">
        <v>1598</v>
      </c>
      <c r="D3" s="46" t="s">
        <v>1599</v>
      </c>
      <c r="E3" s="46" t="s">
        <v>1600</v>
      </c>
      <c r="F3" s="46" t="s">
        <v>1601</v>
      </c>
      <c r="G3" s="46" t="s">
        <v>1602</v>
      </c>
      <c r="H3" s="46" t="s">
        <v>44</v>
      </c>
      <c r="I3" s="47" t="s">
        <v>1603</v>
      </c>
      <c r="J3" s="47" t="s">
        <v>1604</v>
      </c>
    </row>
    <row r="4" spans="1:10">
      <c r="A4" s="30">
        <v>3607</v>
      </c>
      <c r="B4" s="31">
        <v>1</v>
      </c>
      <c r="C4" s="32">
        <f>'Cost Study'!G5</f>
        <v>2.8749802080704021</v>
      </c>
      <c r="D4" s="33">
        <f>SUMIFS('Contact Hours'!D:D,'Contact Hours'!$A:$A,Hours!$A4,'Contact Hours'!$B:$B,Hours!$B4)+SUMIFS('Contact Hours'!E:E,'Contact Hours'!$A:$A,Hours!$A4,'Contact Hours'!$B:$B,Hours!$B4)</f>
        <v>63360</v>
      </c>
      <c r="E4" s="33">
        <f>SUMIFS('Contact Hours'!F:F,'Contact Hours'!$A:$A,Hours!$A4,'Contact Hours'!$B:$B,Hours!$B4)+SUMIFS('Contact Hours'!G:G,'Contact Hours'!$A:$A,Hours!$A4,'Contact Hours'!$B:$B,Hours!$B4)</f>
        <v>0</v>
      </c>
      <c r="F4" s="33">
        <f>SUMIFS('Contact Hours'!H:H,'Contact Hours'!$A:$A,Hours!$A4,'Contact Hours'!$B:$B,Hours!$B4)+SUMIFS('Contact Hours'!I:I,'Contact Hours'!$A:$A,Hours!$A4,'Contact Hours'!$B:$B,Hours!$B4)</f>
        <v>39624</v>
      </c>
      <c r="G4" s="33">
        <f>SUMIFS('Contact Hours'!J:J,'Contact Hours'!$A:$A,Hours!$A4,'Contact Hours'!$B:$B,Hours!$B4)+SUMIFS('Contact Hours'!K:K,'Contact Hours'!$A:$A,Hours!$A4,'Contact Hours'!$B:$B,Hours!$B4)</f>
        <v>0</v>
      </c>
      <c r="H4" s="34">
        <f>SUM(D4:G4)</f>
        <v>102984</v>
      </c>
      <c r="I4" s="35">
        <f>H4*C4</f>
        <v>296076.96174792229</v>
      </c>
      <c r="J4" s="35">
        <f>(E4*1.1)*C4</f>
        <v>0</v>
      </c>
    </row>
    <row r="5" spans="1:10">
      <c r="A5" s="30">
        <v>3607</v>
      </c>
      <c r="B5" s="31">
        <v>2</v>
      </c>
      <c r="C5" s="32">
        <f>'Cost Study'!G6</f>
        <v>3.4729204337351502</v>
      </c>
      <c r="D5" s="33">
        <f>SUMIFS('Contact Hours'!D:D,'Contact Hours'!$A:$A,Hours!$A5,'Contact Hours'!$B:$B,Hours!$B5)+SUMIFS('Contact Hours'!E:E,'Contact Hours'!$A:$A,Hours!$A5,'Contact Hours'!$B:$B,Hours!$B5)</f>
        <v>71952</v>
      </c>
      <c r="E5" s="33">
        <f>SUMIFS('Contact Hours'!F:F,'Contact Hours'!$A:$A,Hours!$A5,'Contact Hours'!$B:$B,Hours!$B5)+SUMIFS('Contact Hours'!G:G,'Contact Hours'!$A:$A,Hours!$A5,'Contact Hours'!$B:$B,Hours!$B5)</f>
        <v>0</v>
      </c>
      <c r="F5" s="33">
        <f>SUMIFS('Contact Hours'!H:H,'Contact Hours'!$A:$A,Hours!$A5,'Contact Hours'!$B:$B,Hours!$B5)+SUMIFS('Contact Hours'!I:I,'Contact Hours'!$A:$A,Hours!$A5,'Contact Hours'!$B:$B,Hours!$B5)</f>
        <v>144096</v>
      </c>
      <c r="G5" s="33">
        <f>SUMIFS('Contact Hours'!J:J,'Contact Hours'!$A:$A,Hours!$A5,'Contact Hours'!$B:$B,Hours!$B5)+SUMIFS('Contact Hours'!K:K,'Contact Hours'!$A:$A,Hours!$A5,'Contact Hours'!$B:$B,Hours!$B5)</f>
        <v>6336</v>
      </c>
      <c r="H5" s="34">
        <f t="shared" ref="H5:H68" si="0">SUM(D5:G5)</f>
        <v>222384</v>
      </c>
      <c r="I5" s="35">
        <f t="shared" ref="I5:I68" si="1">H5*C5</f>
        <v>772321.93773575767</v>
      </c>
      <c r="J5" s="35">
        <f t="shared" ref="J5:J68" si="2">(E5*1.1)*C5</f>
        <v>0</v>
      </c>
    </row>
    <row r="6" spans="1:10">
      <c r="A6" s="30">
        <v>3607</v>
      </c>
      <c r="B6" s="31">
        <v>3</v>
      </c>
      <c r="C6" s="32">
        <f>'Cost Study'!G7</f>
        <v>3.0862689776983747</v>
      </c>
      <c r="D6" s="33">
        <f>SUMIFS('Contact Hours'!D:D,'Contact Hours'!$A:$A,Hours!$A6,'Contact Hours'!$B:$B,Hours!$B6)+SUMIFS('Contact Hours'!E:E,'Contact Hours'!$A:$A,Hours!$A6,'Contact Hours'!$B:$B,Hours!$B6)</f>
        <v>2538880</v>
      </c>
      <c r="E6" s="33">
        <f>SUMIFS('Contact Hours'!F:F,'Contact Hours'!$A:$A,Hours!$A6,'Contact Hours'!$B:$B,Hours!$B6)+SUMIFS('Contact Hours'!G:G,'Contact Hours'!$A:$A,Hours!$A6,'Contact Hours'!$B:$B,Hours!$B6)</f>
        <v>0</v>
      </c>
      <c r="F6" s="33">
        <f>SUMIFS('Contact Hours'!H:H,'Contact Hours'!$A:$A,Hours!$A6,'Contact Hours'!$B:$B,Hours!$B6)+SUMIFS('Contact Hours'!I:I,'Contact Hours'!$A:$A,Hours!$A6,'Contact Hours'!$B:$B,Hours!$B6)</f>
        <v>1600</v>
      </c>
      <c r="G6" s="33">
        <f>SUMIFS('Contact Hours'!J:J,'Contact Hours'!$A:$A,Hours!$A6,'Contact Hours'!$B:$B,Hours!$B6)+SUMIFS('Contact Hours'!K:K,'Contact Hours'!$A:$A,Hours!$A6,'Contact Hours'!$B:$B,Hours!$B6)</f>
        <v>0</v>
      </c>
      <c r="H6" s="34">
        <f t="shared" si="0"/>
        <v>2540480</v>
      </c>
      <c r="I6" s="35">
        <f t="shared" si="1"/>
        <v>7840604.6124631669</v>
      </c>
      <c r="J6" s="35">
        <f t="shared" si="2"/>
        <v>0</v>
      </c>
    </row>
    <row r="7" spans="1:10">
      <c r="A7" s="30">
        <v>3607</v>
      </c>
      <c r="B7" s="31">
        <v>4</v>
      </c>
      <c r="C7" s="32">
        <f>'Cost Study'!G8</f>
        <v>2.7951067372194838</v>
      </c>
      <c r="D7" s="33">
        <f>SUMIFS('Contact Hours'!D:D,'Contact Hours'!$A:$A,Hours!$A7,'Contact Hours'!$B:$B,Hours!$B7)+SUMIFS('Contact Hours'!E:E,'Contact Hours'!$A:$A,Hours!$A7,'Contact Hours'!$B:$B,Hours!$B7)</f>
        <v>433488</v>
      </c>
      <c r="E7" s="33">
        <f>SUMIFS('Contact Hours'!F:F,'Contact Hours'!$A:$A,Hours!$A7,'Contact Hours'!$B:$B,Hours!$B7)+SUMIFS('Contact Hours'!G:G,'Contact Hours'!$A:$A,Hours!$A7,'Contact Hours'!$B:$B,Hours!$B7)</f>
        <v>0</v>
      </c>
      <c r="F7" s="33">
        <f>SUMIFS('Contact Hours'!H:H,'Contact Hours'!$A:$A,Hours!$A7,'Contact Hours'!$B:$B,Hours!$B7)+SUMIFS('Contact Hours'!I:I,'Contact Hours'!$A:$A,Hours!$A7,'Contact Hours'!$B:$B,Hours!$B7)</f>
        <v>739616</v>
      </c>
      <c r="G7" s="33">
        <f>SUMIFS('Contact Hours'!J:J,'Contact Hours'!$A:$A,Hours!$A7,'Contact Hours'!$B:$B,Hours!$B7)+SUMIFS('Contact Hours'!K:K,'Contact Hours'!$A:$A,Hours!$A7,'Contact Hours'!$B:$B,Hours!$B7)</f>
        <v>19526</v>
      </c>
      <c r="H7" s="34">
        <f t="shared" si="0"/>
        <v>1192630</v>
      </c>
      <c r="I7" s="35">
        <f t="shared" si="1"/>
        <v>3333528.1480100728</v>
      </c>
      <c r="J7" s="35">
        <f t="shared" si="2"/>
        <v>0</v>
      </c>
    </row>
    <row r="8" spans="1:10">
      <c r="A8" s="30">
        <v>3607</v>
      </c>
      <c r="B8" s="31">
        <v>5</v>
      </c>
      <c r="C8" s="32">
        <f>'Cost Study'!G9</f>
        <v>7.969787458086997</v>
      </c>
      <c r="D8" s="33">
        <f>SUMIFS('Contact Hours'!D:D,'Contact Hours'!$A:$A,Hours!$A8,'Contact Hours'!$B:$B,Hours!$B8)+SUMIFS('Contact Hours'!E:E,'Contact Hours'!$A:$A,Hours!$A8,'Contact Hours'!$B:$B,Hours!$B8)</f>
        <v>0</v>
      </c>
      <c r="E8" s="33">
        <f>SUMIFS('Contact Hours'!F:F,'Contact Hours'!$A:$A,Hours!$A8,'Contact Hours'!$B:$B,Hours!$B8)+SUMIFS('Contact Hours'!G:G,'Contact Hours'!$A:$A,Hours!$A8,'Contact Hours'!$B:$B,Hours!$B8)</f>
        <v>0</v>
      </c>
      <c r="F8" s="33">
        <f>SUMIFS('Contact Hours'!H:H,'Contact Hours'!$A:$A,Hours!$A8,'Contact Hours'!$B:$B,Hours!$B8)+SUMIFS('Contact Hours'!I:I,'Contact Hours'!$A:$A,Hours!$A8,'Contact Hours'!$B:$B,Hours!$B8)</f>
        <v>0</v>
      </c>
      <c r="G8" s="33">
        <f>SUMIFS('Contact Hours'!J:J,'Contact Hours'!$A:$A,Hours!$A8,'Contact Hours'!$B:$B,Hours!$B8)+SUMIFS('Contact Hours'!K:K,'Contact Hours'!$A:$A,Hours!$A8,'Contact Hours'!$B:$B,Hours!$B8)</f>
        <v>0</v>
      </c>
      <c r="H8" s="34">
        <f t="shared" si="0"/>
        <v>0</v>
      </c>
      <c r="I8" s="35">
        <f t="shared" si="1"/>
        <v>0</v>
      </c>
      <c r="J8" s="35">
        <f t="shared" si="2"/>
        <v>0</v>
      </c>
    </row>
    <row r="9" spans="1:10">
      <c r="A9" s="30">
        <v>3607</v>
      </c>
      <c r="B9" s="31">
        <v>6</v>
      </c>
      <c r="C9" s="32">
        <f>'Cost Study'!G10</f>
        <v>2.5338472328563029</v>
      </c>
      <c r="D9" s="33">
        <f>SUMIFS('Contact Hours'!D:D,'Contact Hours'!$A:$A,Hours!$A9,'Contact Hours'!$B:$B,Hours!$B9)+SUMIFS('Contact Hours'!E:E,'Contact Hours'!$A:$A,Hours!$A9,'Contact Hours'!$B:$B,Hours!$B9)</f>
        <v>656416</v>
      </c>
      <c r="E9" s="33">
        <f>SUMIFS('Contact Hours'!F:F,'Contact Hours'!$A:$A,Hours!$A9,'Contact Hours'!$B:$B,Hours!$B9)+SUMIFS('Contact Hours'!G:G,'Contact Hours'!$A:$A,Hours!$A9,'Contact Hours'!$B:$B,Hours!$B9)</f>
        <v>0</v>
      </c>
      <c r="F9" s="33">
        <f>SUMIFS('Contact Hours'!H:H,'Contact Hours'!$A:$A,Hours!$A9,'Contact Hours'!$B:$B,Hours!$B9)+SUMIFS('Contact Hours'!I:I,'Contact Hours'!$A:$A,Hours!$A9,'Contact Hours'!$B:$B,Hours!$B9)</f>
        <v>116720</v>
      </c>
      <c r="G9" s="33">
        <f>SUMIFS('Contact Hours'!J:J,'Contact Hours'!$A:$A,Hours!$A9,'Contact Hours'!$B:$B,Hours!$B9)+SUMIFS('Contact Hours'!K:K,'Contact Hours'!$A:$A,Hours!$A9,'Contact Hours'!$B:$B,Hours!$B9)</f>
        <v>3464</v>
      </c>
      <c r="H9" s="34">
        <f t="shared" si="0"/>
        <v>776600</v>
      </c>
      <c r="I9" s="35">
        <f t="shared" si="1"/>
        <v>1967785.7610362049</v>
      </c>
      <c r="J9" s="35">
        <f t="shared" si="2"/>
        <v>0</v>
      </c>
    </row>
    <row r="10" spans="1:10">
      <c r="A10" s="30">
        <v>3607</v>
      </c>
      <c r="B10" s="31">
        <v>7</v>
      </c>
      <c r="C10" s="32">
        <f>'Cost Study'!G11</f>
        <v>3.4892163735959434</v>
      </c>
      <c r="D10" s="33">
        <f>SUMIFS('Contact Hours'!D:D,'Contact Hours'!$A:$A,Hours!$A10,'Contact Hours'!$B:$B,Hours!$B10)+SUMIFS('Contact Hours'!E:E,'Contact Hours'!$A:$A,Hours!$A10,'Contact Hours'!$B:$B,Hours!$B10)</f>
        <v>201776</v>
      </c>
      <c r="E10" s="33">
        <f>SUMIFS('Contact Hours'!F:F,'Contact Hours'!$A:$A,Hours!$A10,'Contact Hours'!$B:$B,Hours!$B10)+SUMIFS('Contact Hours'!G:G,'Contact Hours'!$A:$A,Hours!$A10,'Contact Hours'!$B:$B,Hours!$B10)</f>
        <v>0</v>
      </c>
      <c r="F10" s="33">
        <f>SUMIFS('Contact Hours'!H:H,'Contact Hours'!$A:$A,Hours!$A10,'Contact Hours'!$B:$B,Hours!$B10)+SUMIFS('Contact Hours'!I:I,'Contact Hours'!$A:$A,Hours!$A10,'Contact Hours'!$B:$B,Hours!$B10)</f>
        <v>608784</v>
      </c>
      <c r="G10" s="33">
        <f>SUMIFS('Contact Hours'!J:J,'Contact Hours'!$A:$A,Hours!$A10,'Contact Hours'!$B:$B,Hours!$B10)+SUMIFS('Contact Hours'!K:K,'Contact Hours'!$A:$A,Hours!$A10,'Contact Hours'!$B:$B,Hours!$B10)</f>
        <v>7946</v>
      </c>
      <c r="H10" s="34">
        <f t="shared" si="0"/>
        <v>818506</v>
      </c>
      <c r="I10" s="35">
        <f t="shared" si="1"/>
        <v>2855944.5370865213</v>
      </c>
      <c r="J10" s="35">
        <f t="shared" si="2"/>
        <v>0</v>
      </c>
    </row>
    <row r="11" spans="1:10">
      <c r="A11" s="30">
        <v>3607</v>
      </c>
      <c r="B11" s="31">
        <v>8</v>
      </c>
      <c r="C11" s="32">
        <f>'Cost Study'!G12</f>
        <v>4.382136402145127</v>
      </c>
      <c r="D11" s="33">
        <f>SUMIFS('Contact Hours'!D:D,'Contact Hours'!$A:$A,Hours!$A11,'Contact Hours'!$B:$B,Hours!$B11)+SUMIFS('Contact Hours'!E:E,'Contact Hours'!$A:$A,Hours!$A11,'Contact Hours'!$B:$B,Hours!$B11)</f>
        <v>0</v>
      </c>
      <c r="E11" s="33">
        <f>SUMIFS('Contact Hours'!F:F,'Contact Hours'!$A:$A,Hours!$A11,'Contact Hours'!$B:$B,Hours!$B11)+SUMIFS('Contact Hours'!G:G,'Contact Hours'!$A:$A,Hours!$A11,'Contact Hours'!$B:$B,Hours!$B11)</f>
        <v>0</v>
      </c>
      <c r="F11" s="33">
        <f>SUMIFS('Contact Hours'!H:H,'Contact Hours'!$A:$A,Hours!$A11,'Contact Hours'!$B:$B,Hours!$B11)+SUMIFS('Contact Hours'!I:I,'Contact Hours'!$A:$A,Hours!$A11,'Contact Hours'!$B:$B,Hours!$B11)</f>
        <v>105616</v>
      </c>
      <c r="G11" s="33">
        <f>SUMIFS('Contact Hours'!J:J,'Contact Hours'!$A:$A,Hours!$A11,'Contact Hours'!$B:$B,Hours!$B11)+SUMIFS('Contact Hours'!K:K,'Contact Hours'!$A:$A,Hours!$A11,'Contact Hours'!$B:$B,Hours!$B11)</f>
        <v>1152</v>
      </c>
      <c r="H11" s="34">
        <f t="shared" si="0"/>
        <v>106768</v>
      </c>
      <c r="I11" s="35">
        <f t="shared" si="1"/>
        <v>467871.93938423094</v>
      </c>
      <c r="J11" s="35">
        <f t="shared" si="2"/>
        <v>0</v>
      </c>
    </row>
    <row r="12" spans="1:10">
      <c r="A12" s="30">
        <v>3607</v>
      </c>
      <c r="B12" s="31">
        <v>9</v>
      </c>
      <c r="C12" s="32">
        <f>'Cost Study'!G13</f>
        <v>3.4333089032158068</v>
      </c>
      <c r="D12" s="33">
        <f>SUMIFS('Contact Hours'!D:D,'Contact Hours'!$A:$A,Hours!$A12,'Contact Hours'!$B:$B,Hours!$B12)+SUMIFS('Contact Hours'!E:E,'Contact Hours'!$A:$A,Hours!$A12,'Contact Hours'!$B:$B,Hours!$B12)</f>
        <v>201872</v>
      </c>
      <c r="E12" s="33">
        <f>SUMIFS('Contact Hours'!F:F,'Contact Hours'!$A:$A,Hours!$A12,'Contact Hours'!$B:$B,Hours!$B12)+SUMIFS('Contact Hours'!G:G,'Contact Hours'!$A:$A,Hours!$A12,'Contact Hours'!$B:$B,Hours!$B12)</f>
        <v>0</v>
      </c>
      <c r="F12" s="33">
        <f>SUMIFS('Contact Hours'!H:H,'Contact Hours'!$A:$A,Hours!$A12,'Contact Hours'!$B:$B,Hours!$B12)+SUMIFS('Contact Hours'!I:I,'Contact Hours'!$A:$A,Hours!$A12,'Contact Hours'!$B:$B,Hours!$B12)</f>
        <v>296608</v>
      </c>
      <c r="G12" s="33">
        <f>SUMIFS('Contact Hours'!J:J,'Contact Hours'!$A:$A,Hours!$A12,'Contact Hours'!$B:$B,Hours!$B12)+SUMIFS('Contact Hours'!K:K,'Contact Hours'!$A:$A,Hours!$A12,'Contact Hours'!$B:$B,Hours!$B12)</f>
        <v>3426</v>
      </c>
      <c r="H12" s="34">
        <f t="shared" si="0"/>
        <v>501906</v>
      </c>
      <c r="I12" s="35">
        <f t="shared" si="1"/>
        <v>1723198.3383774327</v>
      </c>
      <c r="J12" s="35">
        <f t="shared" si="2"/>
        <v>0</v>
      </c>
    </row>
    <row r="13" spans="1:10">
      <c r="A13" s="30">
        <v>3607</v>
      </c>
      <c r="B13" s="31">
        <v>10</v>
      </c>
      <c r="C13" s="32">
        <f>'Cost Study'!G14</f>
        <v>5.2157956574584414</v>
      </c>
      <c r="D13" s="33">
        <f>SUMIFS('Contact Hours'!D:D,'Contact Hours'!$A:$A,Hours!$A13,'Contact Hours'!$B:$B,Hours!$B13)+SUMIFS('Contact Hours'!E:E,'Contact Hours'!$A:$A,Hours!$A13,'Contact Hours'!$B:$B,Hours!$B13)</f>
        <v>28976</v>
      </c>
      <c r="E13" s="33">
        <f>SUMIFS('Contact Hours'!F:F,'Contact Hours'!$A:$A,Hours!$A13,'Contact Hours'!$B:$B,Hours!$B13)+SUMIFS('Contact Hours'!G:G,'Contact Hours'!$A:$A,Hours!$A13,'Contact Hours'!$B:$B,Hours!$B13)</f>
        <v>0</v>
      </c>
      <c r="F13" s="33">
        <f>SUMIFS('Contact Hours'!H:H,'Contact Hours'!$A:$A,Hours!$A13,'Contact Hours'!$B:$B,Hours!$B13)+SUMIFS('Contact Hours'!I:I,'Contact Hours'!$A:$A,Hours!$A13,'Contact Hours'!$B:$B,Hours!$B13)</f>
        <v>0</v>
      </c>
      <c r="G13" s="33">
        <f>SUMIFS('Contact Hours'!J:J,'Contact Hours'!$A:$A,Hours!$A13,'Contact Hours'!$B:$B,Hours!$B13)+SUMIFS('Contact Hours'!K:K,'Contact Hours'!$A:$A,Hours!$A13,'Contact Hours'!$B:$B,Hours!$B13)</f>
        <v>0</v>
      </c>
      <c r="H13" s="34">
        <f t="shared" si="0"/>
        <v>28976</v>
      </c>
      <c r="I13" s="35">
        <f t="shared" si="1"/>
        <v>151132.8949705158</v>
      </c>
      <c r="J13" s="35">
        <f t="shared" si="2"/>
        <v>0</v>
      </c>
    </row>
    <row r="14" spans="1:10">
      <c r="A14" s="30">
        <v>3607</v>
      </c>
      <c r="B14" s="31">
        <v>11</v>
      </c>
      <c r="C14" s="32">
        <f>'Cost Study'!G15</f>
        <v>3.9463640330011058</v>
      </c>
      <c r="D14" s="33">
        <f>SUMIFS('Contact Hours'!D:D,'Contact Hours'!$A:$A,Hours!$A14,'Contact Hours'!$B:$B,Hours!$B14)+SUMIFS('Contact Hours'!E:E,'Contact Hours'!$A:$A,Hours!$A14,'Contact Hours'!$B:$B,Hours!$B14)</f>
        <v>63936</v>
      </c>
      <c r="E14" s="33">
        <f>SUMIFS('Contact Hours'!F:F,'Contact Hours'!$A:$A,Hours!$A14,'Contact Hours'!$B:$B,Hours!$B14)+SUMIFS('Contact Hours'!G:G,'Contact Hours'!$A:$A,Hours!$A14,'Contact Hours'!$B:$B,Hours!$B14)</f>
        <v>0</v>
      </c>
      <c r="F14" s="33">
        <f>SUMIFS('Contact Hours'!H:H,'Contact Hours'!$A:$A,Hours!$A14,'Contact Hours'!$B:$B,Hours!$B14)+SUMIFS('Contact Hours'!I:I,'Contact Hours'!$A:$A,Hours!$A14,'Contact Hours'!$B:$B,Hours!$B14)</f>
        <v>225568</v>
      </c>
      <c r="G14" s="33">
        <f>SUMIFS('Contact Hours'!J:J,'Contact Hours'!$A:$A,Hours!$A14,'Contact Hours'!$B:$B,Hours!$B14)+SUMIFS('Contact Hours'!K:K,'Contact Hours'!$A:$A,Hours!$A14,'Contact Hours'!$B:$B,Hours!$B14)</f>
        <v>3688</v>
      </c>
      <c r="H14" s="34">
        <f t="shared" si="0"/>
        <v>293192</v>
      </c>
      <c r="I14" s="35">
        <f t="shared" si="1"/>
        <v>1157042.3635636603</v>
      </c>
      <c r="J14" s="35">
        <f t="shared" si="2"/>
        <v>0</v>
      </c>
    </row>
    <row r="15" spans="1:10">
      <c r="A15" s="30">
        <v>3607</v>
      </c>
      <c r="B15" s="31">
        <v>12</v>
      </c>
      <c r="C15" s="32">
        <f>'Cost Study'!G16</f>
        <v>3.4644345655960382</v>
      </c>
      <c r="D15" s="33">
        <f>SUMIFS('Contact Hours'!D:D,'Contact Hours'!$A:$A,Hours!$A15,'Contact Hours'!$B:$B,Hours!$B15)+SUMIFS('Contact Hours'!E:E,'Contact Hours'!$A:$A,Hours!$A15,'Contact Hours'!$B:$B,Hours!$B15)</f>
        <v>2774064</v>
      </c>
      <c r="E15" s="33">
        <f>SUMIFS('Contact Hours'!F:F,'Contact Hours'!$A:$A,Hours!$A15,'Contact Hours'!$B:$B,Hours!$B15)+SUMIFS('Contact Hours'!G:G,'Contact Hours'!$A:$A,Hours!$A15,'Contact Hours'!$B:$B,Hours!$B15)</f>
        <v>207808</v>
      </c>
      <c r="F15" s="33">
        <f>SUMIFS('Contact Hours'!H:H,'Contact Hours'!$A:$A,Hours!$A15,'Contact Hours'!$B:$B,Hours!$B15)+SUMIFS('Contact Hours'!I:I,'Contact Hours'!$A:$A,Hours!$A15,'Contact Hours'!$B:$B,Hours!$B15)</f>
        <v>0</v>
      </c>
      <c r="G15" s="33">
        <f>SUMIFS('Contact Hours'!J:J,'Contact Hours'!$A:$A,Hours!$A15,'Contact Hours'!$B:$B,Hours!$B15)+SUMIFS('Contact Hours'!K:K,'Contact Hours'!$A:$A,Hours!$A15,'Contact Hours'!$B:$B,Hours!$B15)</f>
        <v>384</v>
      </c>
      <c r="H15" s="34">
        <f t="shared" si="0"/>
        <v>2982256</v>
      </c>
      <c r="I15" s="35">
        <f t="shared" si="1"/>
        <v>10331830.769856179</v>
      </c>
      <c r="J15" s="35">
        <f t="shared" si="2"/>
        <v>791930.94002811972</v>
      </c>
    </row>
    <row r="16" spans="1:10">
      <c r="A16" s="30">
        <v>3607</v>
      </c>
      <c r="B16" s="31">
        <v>13</v>
      </c>
      <c r="C16" s="32">
        <f>'Cost Study'!G17</f>
        <v>3.1367935439018955</v>
      </c>
      <c r="D16" s="33">
        <f>SUMIFS('Contact Hours'!D:D,'Contact Hours'!$A:$A,Hours!$A16,'Contact Hours'!$B:$B,Hours!$B16)+SUMIFS('Contact Hours'!E:E,'Contact Hours'!$A:$A,Hours!$A16,'Contact Hours'!$B:$B,Hours!$B16)</f>
        <v>387936</v>
      </c>
      <c r="E16" s="33">
        <f>SUMIFS('Contact Hours'!F:F,'Contact Hours'!$A:$A,Hours!$A16,'Contact Hours'!$B:$B,Hours!$B16)+SUMIFS('Contact Hours'!G:G,'Contact Hours'!$A:$A,Hours!$A16,'Contact Hours'!$B:$B,Hours!$B16)</f>
        <v>0</v>
      </c>
      <c r="F16" s="33">
        <f>SUMIFS('Contact Hours'!H:H,'Contact Hours'!$A:$A,Hours!$A16,'Contact Hours'!$B:$B,Hours!$B16)+SUMIFS('Contact Hours'!I:I,'Contact Hours'!$A:$A,Hours!$A16,'Contact Hours'!$B:$B,Hours!$B16)</f>
        <v>51136</v>
      </c>
      <c r="G16" s="33">
        <f>SUMIFS('Contact Hours'!J:J,'Contact Hours'!$A:$A,Hours!$A16,'Contact Hours'!$B:$B,Hours!$B16)+SUMIFS('Contact Hours'!K:K,'Contact Hours'!$A:$A,Hours!$A16,'Contact Hours'!$B:$B,Hours!$B16)</f>
        <v>0</v>
      </c>
      <c r="H16" s="34">
        <f t="shared" si="0"/>
        <v>439072</v>
      </c>
      <c r="I16" s="35">
        <f t="shared" si="1"/>
        <v>1377278.214908093</v>
      </c>
      <c r="J16" s="35">
        <f t="shared" si="2"/>
        <v>0</v>
      </c>
    </row>
    <row r="17" spans="1:10">
      <c r="A17" s="30">
        <v>3607</v>
      </c>
      <c r="B17" s="31">
        <v>14</v>
      </c>
      <c r="C17" s="32">
        <f>'Cost Study'!G18</f>
        <v>4.5242823607997433</v>
      </c>
      <c r="D17" s="33">
        <f>SUMIFS('Contact Hours'!D:D,'Contact Hours'!$A:$A,Hours!$A17,'Contact Hours'!$B:$B,Hours!$B17)+SUMIFS('Contact Hours'!E:E,'Contact Hours'!$A:$A,Hours!$A17,'Contact Hours'!$B:$B,Hours!$B17)</f>
        <v>0</v>
      </c>
      <c r="E17" s="33">
        <f>SUMIFS('Contact Hours'!F:F,'Contact Hours'!$A:$A,Hours!$A17,'Contact Hours'!$B:$B,Hours!$B17)+SUMIFS('Contact Hours'!G:G,'Contact Hours'!$A:$A,Hours!$A17,'Contact Hours'!$B:$B,Hours!$B17)</f>
        <v>0</v>
      </c>
      <c r="F17" s="33">
        <f>SUMIFS('Contact Hours'!H:H,'Contact Hours'!$A:$A,Hours!$A17,'Contact Hours'!$B:$B,Hours!$B17)+SUMIFS('Contact Hours'!I:I,'Contact Hours'!$A:$A,Hours!$A17,'Contact Hours'!$B:$B,Hours!$B17)</f>
        <v>400928</v>
      </c>
      <c r="G17" s="33">
        <f>SUMIFS('Contact Hours'!J:J,'Contact Hours'!$A:$A,Hours!$A17,'Contact Hours'!$B:$B,Hours!$B17)+SUMIFS('Contact Hours'!K:K,'Contact Hours'!$A:$A,Hours!$A17,'Contact Hours'!$B:$B,Hours!$B17)</f>
        <v>0</v>
      </c>
      <c r="H17" s="34">
        <f t="shared" si="0"/>
        <v>400928</v>
      </c>
      <c r="I17" s="35">
        <f t="shared" si="1"/>
        <v>1813911.4783507194</v>
      </c>
      <c r="J17" s="35">
        <f t="shared" si="2"/>
        <v>0</v>
      </c>
    </row>
    <row r="18" spans="1:10">
      <c r="A18" s="30">
        <v>3607</v>
      </c>
      <c r="B18" s="31">
        <v>15</v>
      </c>
      <c r="C18" s="32">
        <f>'Cost Study'!G19</f>
        <v>6.3259919541484555</v>
      </c>
      <c r="D18" s="33">
        <f>SUMIFS('Contact Hours'!D:D,'Contact Hours'!$A:$A,Hours!$A18,'Contact Hours'!$B:$B,Hours!$B18)+SUMIFS('Contact Hours'!E:E,'Contact Hours'!$A:$A,Hours!$A18,'Contact Hours'!$B:$B,Hours!$B18)</f>
        <v>0</v>
      </c>
      <c r="E18" s="33">
        <f>SUMIFS('Contact Hours'!F:F,'Contact Hours'!$A:$A,Hours!$A18,'Contact Hours'!$B:$B,Hours!$B18)+SUMIFS('Contact Hours'!G:G,'Contact Hours'!$A:$A,Hours!$A18,'Contact Hours'!$B:$B,Hours!$B18)</f>
        <v>0</v>
      </c>
      <c r="F18" s="33">
        <f>SUMIFS('Contact Hours'!H:H,'Contact Hours'!$A:$A,Hours!$A18,'Contact Hours'!$B:$B,Hours!$B18)+SUMIFS('Contact Hours'!I:I,'Contact Hours'!$A:$A,Hours!$A18,'Contact Hours'!$B:$B,Hours!$B18)</f>
        <v>23040</v>
      </c>
      <c r="G18" s="33">
        <f>SUMIFS('Contact Hours'!J:J,'Contact Hours'!$A:$A,Hours!$A18,'Contact Hours'!$B:$B,Hours!$B18)+SUMIFS('Contact Hours'!K:K,'Contact Hours'!$A:$A,Hours!$A18,'Contact Hours'!$B:$B,Hours!$B18)</f>
        <v>0</v>
      </c>
      <c r="H18" s="34">
        <f t="shared" si="0"/>
        <v>23040</v>
      </c>
      <c r="I18" s="35">
        <f t="shared" si="1"/>
        <v>145750.85462358041</v>
      </c>
      <c r="J18" s="35">
        <f t="shared" si="2"/>
        <v>0</v>
      </c>
    </row>
    <row r="19" spans="1:10">
      <c r="A19" s="30">
        <v>3607</v>
      </c>
      <c r="B19" s="31">
        <v>16</v>
      </c>
      <c r="C19" s="32">
        <f>'Cost Study'!G20</f>
        <v>3.9794022593108487</v>
      </c>
      <c r="D19" s="33">
        <f>SUMIFS('Contact Hours'!D:D,'Contact Hours'!$A:$A,Hours!$A19,'Contact Hours'!$B:$B,Hours!$B19)+SUMIFS('Contact Hours'!E:E,'Contact Hours'!$A:$A,Hours!$A19,'Contact Hours'!$B:$B,Hours!$B19)</f>
        <v>51792</v>
      </c>
      <c r="E19" s="33">
        <f>SUMIFS('Contact Hours'!F:F,'Contact Hours'!$A:$A,Hours!$A19,'Contact Hours'!$B:$B,Hours!$B19)+SUMIFS('Contact Hours'!G:G,'Contact Hours'!$A:$A,Hours!$A19,'Contact Hours'!$B:$B,Hours!$B19)</f>
        <v>0</v>
      </c>
      <c r="F19" s="33">
        <f>SUMIFS('Contact Hours'!H:H,'Contact Hours'!$A:$A,Hours!$A19,'Contact Hours'!$B:$B,Hours!$B19)+SUMIFS('Contact Hours'!I:I,'Contact Hours'!$A:$A,Hours!$A19,'Contact Hours'!$B:$B,Hours!$B19)</f>
        <v>486752</v>
      </c>
      <c r="G19" s="33">
        <f>SUMIFS('Contact Hours'!J:J,'Contact Hours'!$A:$A,Hours!$A19,'Contact Hours'!$B:$B,Hours!$B19)+SUMIFS('Contact Hours'!K:K,'Contact Hours'!$A:$A,Hours!$A19,'Contact Hours'!$B:$B,Hours!$B19)</f>
        <v>22373</v>
      </c>
      <c r="H19" s="34">
        <f t="shared" si="0"/>
        <v>560917</v>
      </c>
      <c r="I19" s="35">
        <f t="shared" si="1"/>
        <v>2232114.3770858631</v>
      </c>
      <c r="J19" s="35">
        <f t="shared" si="2"/>
        <v>0</v>
      </c>
    </row>
    <row r="20" spans="1:10">
      <c r="A20" s="30">
        <v>3607</v>
      </c>
      <c r="B20" s="31">
        <v>17</v>
      </c>
      <c r="C20" s="32">
        <f>'Cost Study'!G21</f>
        <v>5.1679354505346593</v>
      </c>
      <c r="D20" s="33">
        <f>SUMIFS('Contact Hours'!D:D,'Contact Hours'!$A:$A,Hours!$A20,'Contact Hours'!$B:$B,Hours!$B20)+SUMIFS('Contact Hours'!E:E,'Contact Hours'!$A:$A,Hours!$A20,'Contact Hours'!$B:$B,Hours!$B20)</f>
        <v>0</v>
      </c>
      <c r="E20" s="33">
        <f>SUMIFS('Contact Hours'!F:F,'Contact Hours'!$A:$A,Hours!$A20,'Contact Hours'!$B:$B,Hours!$B20)+SUMIFS('Contact Hours'!G:G,'Contact Hours'!$A:$A,Hours!$A20,'Contact Hours'!$B:$B,Hours!$B20)</f>
        <v>0</v>
      </c>
      <c r="F20" s="33">
        <f>SUMIFS('Contact Hours'!H:H,'Contact Hours'!$A:$A,Hours!$A20,'Contact Hours'!$B:$B,Hours!$B20)+SUMIFS('Contact Hours'!I:I,'Contact Hours'!$A:$A,Hours!$A20,'Contact Hours'!$B:$B,Hours!$B20)</f>
        <v>58560</v>
      </c>
      <c r="G20" s="33">
        <f>SUMIFS('Contact Hours'!J:J,'Contact Hours'!$A:$A,Hours!$A20,'Contact Hours'!$B:$B,Hours!$B20)+SUMIFS('Contact Hours'!K:K,'Contact Hours'!$A:$A,Hours!$A20,'Contact Hours'!$B:$B,Hours!$B20)</f>
        <v>0</v>
      </c>
      <c r="H20" s="34">
        <f t="shared" si="0"/>
        <v>58560</v>
      </c>
      <c r="I20" s="35">
        <f t="shared" si="1"/>
        <v>302634.29998330964</v>
      </c>
      <c r="J20" s="35">
        <f t="shared" si="2"/>
        <v>0</v>
      </c>
    </row>
    <row r="21" spans="1:10">
      <c r="A21" s="30">
        <v>3607</v>
      </c>
      <c r="B21" s="31">
        <v>18</v>
      </c>
      <c r="C21" s="32">
        <f>'Cost Study'!G22</f>
        <v>4.3474126583452906</v>
      </c>
      <c r="D21" s="33">
        <f>SUMIFS('Contact Hours'!D:D,'Contact Hours'!$A:$A,Hours!$A21,'Contact Hours'!$B:$B,Hours!$B21)+SUMIFS('Contact Hours'!E:E,'Contact Hours'!$A:$A,Hours!$A21,'Contact Hours'!$B:$B,Hours!$B21)</f>
        <v>0</v>
      </c>
      <c r="E21" s="33">
        <f>SUMIFS('Contact Hours'!F:F,'Contact Hours'!$A:$A,Hours!$A21,'Contact Hours'!$B:$B,Hours!$B21)+SUMIFS('Contact Hours'!G:G,'Contact Hours'!$A:$A,Hours!$A21,'Contact Hours'!$B:$B,Hours!$B21)</f>
        <v>0</v>
      </c>
      <c r="F21" s="33">
        <f>SUMIFS('Contact Hours'!H:H,'Contact Hours'!$A:$A,Hours!$A21,'Contact Hours'!$B:$B,Hours!$B21)+SUMIFS('Contact Hours'!I:I,'Contact Hours'!$A:$A,Hours!$A21,'Contact Hours'!$B:$B,Hours!$B21)</f>
        <v>97952</v>
      </c>
      <c r="G21" s="33">
        <f>SUMIFS('Contact Hours'!J:J,'Contact Hours'!$A:$A,Hours!$A21,'Contact Hours'!$B:$B,Hours!$B21)+SUMIFS('Contact Hours'!K:K,'Contact Hours'!$A:$A,Hours!$A21,'Contact Hours'!$B:$B,Hours!$B21)</f>
        <v>0</v>
      </c>
      <c r="H21" s="34">
        <f t="shared" si="0"/>
        <v>97952</v>
      </c>
      <c r="I21" s="35">
        <f t="shared" si="1"/>
        <v>425837.76471023791</v>
      </c>
      <c r="J21" s="35">
        <f t="shared" si="2"/>
        <v>0</v>
      </c>
    </row>
    <row r="22" spans="1:10">
      <c r="A22" s="30">
        <v>3607</v>
      </c>
      <c r="B22" s="31">
        <v>19</v>
      </c>
      <c r="C22" s="32">
        <f>'Cost Study'!G23</f>
        <v>3.1428185541517317</v>
      </c>
      <c r="D22" s="33">
        <f>SUMIFS('Contact Hours'!D:D,'Contact Hours'!$A:$A,Hours!$A22,'Contact Hours'!$B:$B,Hours!$B22)+SUMIFS('Contact Hours'!E:E,'Contact Hours'!$A:$A,Hours!$A22,'Contact Hours'!$B:$B,Hours!$B22)</f>
        <v>1568992</v>
      </c>
      <c r="E22" s="33">
        <f>SUMIFS('Contact Hours'!F:F,'Contact Hours'!$A:$A,Hours!$A22,'Contact Hours'!$B:$B,Hours!$B22)+SUMIFS('Contact Hours'!G:G,'Contact Hours'!$A:$A,Hours!$A22,'Contact Hours'!$B:$B,Hours!$B22)</f>
        <v>719696</v>
      </c>
      <c r="F22" s="33">
        <f>SUMIFS('Contact Hours'!H:H,'Contact Hours'!$A:$A,Hours!$A22,'Contact Hours'!$B:$B,Hours!$B22)+SUMIFS('Contact Hours'!I:I,'Contact Hours'!$A:$A,Hours!$A22,'Contact Hours'!$B:$B,Hours!$B22)</f>
        <v>1856</v>
      </c>
      <c r="G22" s="33">
        <f>SUMIFS('Contact Hours'!J:J,'Contact Hours'!$A:$A,Hours!$A22,'Contact Hours'!$B:$B,Hours!$B22)+SUMIFS('Contact Hours'!K:K,'Contact Hours'!$A:$A,Hours!$A22,'Contact Hours'!$B:$B,Hours!$B22)</f>
        <v>1240</v>
      </c>
      <c r="H22" s="34">
        <f t="shared" si="0"/>
        <v>2291784</v>
      </c>
      <c r="I22" s="35">
        <f t="shared" si="1"/>
        <v>7202661.277308072</v>
      </c>
      <c r="J22" s="35">
        <f t="shared" si="2"/>
        <v>2488061.3363636634</v>
      </c>
    </row>
    <row r="23" spans="1:10">
      <c r="A23" s="30">
        <v>3607</v>
      </c>
      <c r="B23" s="31">
        <v>20</v>
      </c>
      <c r="C23" s="32">
        <f>'Cost Study'!G24</f>
        <v>3.4676861785003421</v>
      </c>
      <c r="D23" s="33">
        <f>SUMIFS('Contact Hours'!D:D,'Contact Hours'!$A:$A,Hours!$A23,'Contact Hours'!$B:$B,Hours!$B23)+SUMIFS('Contact Hours'!E:E,'Contact Hours'!$A:$A,Hours!$A23,'Contact Hours'!$B:$B,Hours!$B23)</f>
        <v>0</v>
      </c>
      <c r="E23" s="33">
        <f>SUMIFS('Contact Hours'!F:F,'Contact Hours'!$A:$A,Hours!$A23,'Contact Hours'!$B:$B,Hours!$B23)+SUMIFS('Contact Hours'!G:G,'Contact Hours'!$A:$A,Hours!$A23,'Contact Hours'!$B:$B,Hours!$B23)</f>
        <v>0</v>
      </c>
      <c r="F23" s="33">
        <f>SUMIFS('Contact Hours'!H:H,'Contact Hours'!$A:$A,Hours!$A23,'Contact Hours'!$B:$B,Hours!$B23)+SUMIFS('Contact Hours'!I:I,'Contact Hours'!$A:$A,Hours!$A23,'Contact Hours'!$B:$B,Hours!$B23)</f>
        <v>228416</v>
      </c>
      <c r="G23" s="33">
        <f>SUMIFS('Contact Hours'!J:J,'Contact Hours'!$A:$A,Hours!$A23,'Contact Hours'!$B:$B,Hours!$B23)+SUMIFS('Contact Hours'!K:K,'Contact Hours'!$A:$A,Hours!$A23,'Contact Hours'!$B:$B,Hours!$B23)</f>
        <v>16640</v>
      </c>
      <c r="H23" s="34">
        <f t="shared" si="0"/>
        <v>245056</v>
      </c>
      <c r="I23" s="35">
        <f t="shared" si="1"/>
        <v>849777.30415857979</v>
      </c>
      <c r="J23" s="35">
        <f t="shared" si="2"/>
        <v>0</v>
      </c>
    </row>
    <row r="24" spans="1:10">
      <c r="A24" s="30">
        <v>3607</v>
      </c>
      <c r="B24" s="31">
        <v>21</v>
      </c>
      <c r="C24" s="32">
        <f>'Cost Study'!G25</f>
        <v>4.5155009708581995</v>
      </c>
      <c r="D24" s="33">
        <f>SUMIFS('Contact Hours'!D:D,'Contact Hours'!$A:$A,Hours!$A24,'Contact Hours'!$B:$B,Hours!$B24)+SUMIFS('Contact Hours'!E:E,'Contact Hours'!$A:$A,Hours!$A24,'Contact Hours'!$B:$B,Hours!$B24)</f>
        <v>0</v>
      </c>
      <c r="E24" s="33">
        <f>SUMIFS('Contact Hours'!F:F,'Contact Hours'!$A:$A,Hours!$A24,'Contact Hours'!$B:$B,Hours!$B24)+SUMIFS('Contact Hours'!G:G,'Contact Hours'!$A:$A,Hours!$A24,'Contact Hours'!$B:$B,Hours!$B24)</f>
        <v>0</v>
      </c>
      <c r="F24" s="33">
        <f>SUMIFS('Contact Hours'!H:H,'Contact Hours'!$A:$A,Hours!$A24,'Contact Hours'!$B:$B,Hours!$B24)+SUMIFS('Contact Hours'!I:I,'Contact Hours'!$A:$A,Hours!$A24,'Contact Hours'!$B:$B,Hours!$B24)</f>
        <v>157232</v>
      </c>
      <c r="G24" s="33">
        <f>SUMIFS('Contact Hours'!J:J,'Contact Hours'!$A:$A,Hours!$A24,'Contact Hours'!$B:$B,Hours!$B24)+SUMIFS('Contact Hours'!K:K,'Contact Hours'!$A:$A,Hours!$A24,'Contact Hours'!$B:$B,Hours!$B24)</f>
        <v>45596</v>
      </c>
      <c r="H24" s="34">
        <f t="shared" si="0"/>
        <v>202828</v>
      </c>
      <c r="I24" s="35">
        <f t="shared" si="1"/>
        <v>915870.03091722692</v>
      </c>
      <c r="J24" s="35">
        <f t="shared" si="2"/>
        <v>0</v>
      </c>
    </row>
    <row r="25" spans="1:10">
      <c r="A25" s="30">
        <v>3607</v>
      </c>
      <c r="B25" s="31">
        <v>22</v>
      </c>
      <c r="C25" s="32">
        <f>'Cost Study'!G26</f>
        <v>4.1280585073572329</v>
      </c>
      <c r="D25" s="33">
        <f>SUMIFS('Contact Hours'!D:D,'Contact Hours'!$A:$A,Hours!$A25,'Contact Hours'!$B:$B,Hours!$B25)+SUMIFS('Contact Hours'!E:E,'Contact Hours'!$A:$A,Hours!$A25,'Contact Hours'!$B:$B,Hours!$B25)</f>
        <v>0</v>
      </c>
      <c r="E25" s="33">
        <f>SUMIFS('Contact Hours'!F:F,'Contact Hours'!$A:$A,Hours!$A25,'Contact Hours'!$B:$B,Hours!$B25)+SUMIFS('Contact Hours'!G:G,'Contact Hours'!$A:$A,Hours!$A25,'Contact Hours'!$B:$B,Hours!$B25)</f>
        <v>0</v>
      </c>
      <c r="F25" s="33">
        <f>SUMIFS('Contact Hours'!H:H,'Contact Hours'!$A:$A,Hours!$A25,'Contact Hours'!$B:$B,Hours!$B25)+SUMIFS('Contact Hours'!I:I,'Contact Hours'!$A:$A,Hours!$A25,'Contact Hours'!$B:$B,Hours!$B25)</f>
        <v>19056</v>
      </c>
      <c r="G25" s="33">
        <f>SUMIFS('Contact Hours'!J:J,'Contact Hours'!$A:$A,Hours!$A25,'Contact Hours'!$B:$B,Hours!$B25)+SUMIFS('Contact Hours'!K:K,'Contact Hours'!$A:$A,Hours!$A25,'Contact Hours'!$B:$B,Hours!$B25)</f>
        <v>4120</v>
      </c>
      <c r="H25" s="34">
        <f t="shared" si="0"/>
        <v>23176</v>
      </c>
      <c r="I25" s="35">
        <f t="shared" si="1"/>
        <v>95671.883966511232</v>
      </c>
      <c r="J25" s="35">
        <f t="shared" si="2"/>
        <v>0</v>
      </c>
    </row>
    <row r="26" spans="1:10">
      <c r="A26" s="30">
        <v>3607</v>
      </c>
      <c r="B26" s="31">
        <v>23</v>
      </c>
      <c r="C26" s="32">
        <f>'Cost Study'!G27</f>
        <v>4.0606764444742334</v>
      </c>
      <c r="D26" s="33">
        <f>SUMIFS('Contact Hours'!D:D,'Contact Hours'!$A:$A,Hours!$A26,'Contact Hours'!$B:$B,Hours!$B26)+SUMIFS('Contact Hours'!E:E,'Contact Hours'!$A:$A,Hours!$A26,'Contact Hours'!$B:$B,Hours!$B26)</f>
        <v>103968</v>
      </c>
      <c r="E26" s="33">
        <f>SUMIFS('Contact Hours'!F:F,'Contact Hours'!$A:$A,Hours!$A26,'Contact Hours'!$B:$B,Hours!$B26)+SUMIFS('Contact Hours'!G:G,'Contact Hours'!$A:$A,Hours!$A26,'Contact Hours'!$B:$B,Hours!$B26)</f>
        <v>0</v>
      </c>
      <c r="F26" s="33">
        <f>SUMIFS('Contact Hours'!H:H,'Contact Hours'!$A:$A,Hours!$A26,'Contact Hours'!$B:$B,Hours!$B26)+SUMIFS('Contact Hours'!I:I,'Contact Hours'!$A:$A,Hours!$A26,'Contact Hours'!$B:$B,Hours!$B26)</f>
        <v>11408</v>
      </c>
      <c r="G26" s="33">
        <f>SUMIFS('Contact Hours'!J:J,'Contact Hours'!$A:$A,Hours!$A26,'Contact Hours'!$B:$B,Hours!$B26)+SUMIFS('Contact Hours'!K:K,'Contact Hours'!$A:$A,Hours!$A26,'Contact Hours'!$B:$B,Hours!$B26)</f>
        <v>0</v>
      </c>
      <c r="H26" s="34">
        <f t="shared" si="0"/>
        <v>115376</v>
      </c>
      <c r="I26" s="35">
        <f t="shared" si="1"/>
        <v>468504.60545765917</v>
      </c>
      <c r="J26" s="35">
        <f t="shared" si="2"/>
        <v>0</v>
      </c>
    </row>
    <row r="27" spans="1:10">
      <c r="A27" s="30">
        <v>3607</v>
      </c>
      <c r="B27" s="31">
        <v>24</v>
      </c>
      <c r="C27" s="32">
        <f>'Cost Study'!G28</f>
        <v>3.6073208628655156</v>
      </c>
      <c r="D27" s="33">
        <f>SUMIFS('Contact Hours'!D:D,'Contact Hours'!$A:$A,Hours!$A27,'Contact Hours'!$B:$B,Hours!$B27)+SUMIFS('Contact Hours'!E:E,'Contact Hours'!$A:$A,Hours!$A27,'Contact Hours'!$B:$B,Hours!$B27)</f>
        <v>162368</v>
      </c>
      <c r="E27" s="33">
        <f>SUMIFS('Contact Hours'!F:F,'Contact Hours'!$A:$A,Hours!$A27,'Contact Hours'!$B:$B,Hours!$B27)+SUMIFS('Contact Hours'!G:G,'Contact Hours'!$A:$A,Hours!$A27,'Contact Hours'!$B:$B,Hours!$B27)</f>
        <v>0</v>
      </c>
      <c r="F27" s="33">
        <f>SUMIFS('Contact Hours'!H:H,'Contact Hours'!$A:$A,Hours!$A27,'Contact Hours'!$B:$B,Hours!$B27)+SUMIFS('Contact Hours'!I:I,'Contact Hours'!$A:$A,Hours!$A27,'Contact Hours'!$B:$B,Hours!$B27)</f>
        <v>208240</v>
      </c>
      <c r="G27" s="33">
        <f>SUMIFS('Contact Hours'!J:J,'Contact Hours'!$A:$A,Hours!$A27,'Contact Hours'!$B:$B,Hours!$B27)+SUMIFS('Contact Hours'!K:K,'Contact Hours'!$A:$A,Hours!$A27,'Contact Hours'!$B:$B,Hours!$B27)</f>
        <v>16620</v>
      </c>
      <c r="H27" s="34">
        <f t="shared" si="0"/>
        <v>387228</v>
      </c>
      <c r="I27" s="35">
        <f t="shared" si="1"/>
        <v>1396855.6430856879</v>
      </c>
      <c r="J27" s="35">
        <f t="shared" si="2"/>
        <v>0</v>
      </c>
    </row>
    <row r="28" spans="1:10">
      <c r="A28" s="30">
        <v>3607</v>
      </c>
      <c r="B28" s="31">
        <v>25</v>
      </c>
      <c r="C28" s="32">
        <f>'Cost Study'!G29</f>
        <v>2.8175360535220126</v>
      </c>
      <c r="D28" s="33">
        <f>SUMIFS('Contact Hours'!D:D,'Contact Hours'!$A:$A,Hours!$A28,'Contact Hours'!$B:$B,Hours!$B28)+SUMIFS('Contact Hours'!E:E,'Contact Hours'!$A:$A,Hours!$A28,'Contact Hours'!$B:$B,Hours!$B28)</f>
        <v>4233872</v>
      </c>
      <c r="E28" s="33">
        <f>SUMIFS('Contact Hours'!F:F,'Contact Hours'!$A:$A,Hours!$A28,'Contact Hours'!$B:$B,Hours!$B28)+SUMIFS('Contact Hours'!G:G,'Contact Hours'!$A:$A,Hours!$A28,'Contact Hours'!$B:$B,Hours!$B28)</f>
        <v>0</v>
      </c>
      <c r="F28" s="33">
        <f>SUMIFS('Contact Hours'!H:H,'Contact Hours'!$A:$A,Hours!$A28,'Contact Hours'!$B:$B,Hours!$B28)+SUMIFS('Contact Hours'!I:I,'Contact Hours'!$A:$A,Hours!$A28,'Contact Hours'!$B:$B,Hours!$B28)</f>
        <v>16032</v>
      </c>
      <c r="G28" s="33">
        <f>SUMIFS('Contact Hours'!J:J,'Contact Hours'!$A:$A,Hours!$A28,'Contact Hours'!$B:$B,Hours!$B28)+SUMIFS('Contact Hours'!K:K,'Contact Hours'!$A:$A,Hours!$A28,'Contact Hours'!$B:$B,Hours!$B28)</f>
        <v>168</v>
      </c>
      <c r="H28" s="34">
        <f t="shared" si="0"/>
        <v>4250072</v>
      </c>
      <c r="I28" s="35">
        <f t="shared" si="1"/>
        <v>11974731.090064406</v>
      </c>
      <c r="J28" s="35">
        <f t="shared" si="2"/>
        <v>0</v>
      </c>
    </row>
    <row r="29" spans="1:10">
      <c r="A29" s="30">
        <v>3607</v>
      </c>
      <c r="B29" s="31">
        <v>26</v>
      </c>
      <c r="C29" s="32">
        <f>'Cost Study'!G30</f>
        <v>3.5195673951223614</v>
      </c>
      <c r="D29" s="33">
        <f>SUMIFS('Contact Hours'!D:D,'Contact Hours'!$A:$A,Hours!$A29,'Contact Hours'!$B:$B,Hours!$B29)+SUMIFS('Contact Hours'!E:E,'Contact Hours'!$A:$A,Hours!$A29,'Contact Hours'!$B:$B,Hours!$B29)</f>
        <v>919968</v>
      </c>
      <c r="E29" s="33">
        <f>SUMIFS('Contact Hours'!F:F,'Contact Hours'!$A:$A,Hours!$A29,'Contact Hours'!$B:$B,Hours!$B29)+SUMIFS('Contact Hours'!G:G,'Contact Hours'!$A:$A,Hours!$A29,'Contact Hours'!$B:$B,Hours!$B29)</f>
        <v>0</v>
      </c>
      <c r="F29" s="33">
        <f>SUMIFS('Contact Hours'!H:H,'Contact Hours'!$A:$A,Hours!$A29,'Contact Hours'!$B:$B,Hours!$B29)+SUMIFS('Contact Hours'!I:I,'Contact Hours'!$A:$A,Hours!$A29,'Contact Hours'!$B:$B,Hours!$B29)</f>
        <v>91552</v>
      </c>
      <c r="G29" s="33">
        <f>SUMIFS('Contact Hours'!J:J,'Contact Hours'!$A:$A,Hours!$A29,'Contact Hours'!$B:$B,Hours!$B29)+SUMIFS('Contact Hours'!K:K,'Contact Hours'!$A:$A,Hours!$A29,'Contact Hours'!$B:$B,Hours!$B29)</f>
        <v>0</v>
      </c>
      <c r="H29" s="34">
        <f t="shared" si="0"/>
        <v>1011520</v>
      </c>
      <c r="I29" s="35">
        <f t="shared" si="1"/>
        <v>3560112.8115141708</v>
      </c>
      <c r="J29" s="35">
        <f t="shared" si="2"/>
        <v>0</v>
      </c>
    </row>
    <row r="30" spans="1:10">
      <c r="A30" s="30">
        <v>3607</v>
      </c>
      <c r="B30" s="31">
        <v>27</v>
      </c>
      <c r="C30" s="32">
        <f>'Cost Study'!G31</f>
        <v>3.291477425248472</v>
      </c>
      <c r="D30" s="33">
        <f>SUMIFS('Contact Hours'!D:D,'Contact Hours'!$A:$A,Hours!$A30,'Contact Hours'!$B:$B,Hours!$B30)+SUMIFS('Contact Hours'!E:E,'Contact Hours'!$A:$A,Hours!$A30,'Contact Hours'!$B:$B,Hours!$B30)</f>
        <v>0</v>
      </c>
      <c r="E30" s="33">
        <f>SUMIFS('Contact Hours'!F:F,'Contact Hours'!$A:$A,Hours!$A30,'Contact Hours'!$B:$B,Hours!$B30)+SUMIFS('Contact Hours'!G:G,'Contact Hours'!$A:$A,Hours!$A30,'Contact Hours'!$B:$B,Hours!$B30)</f>
        <v>0</v>
      </c>
      <c r="F30" s="33">
        <f>SUMIFS('Contact Hours'!H:H,'Contact Hours'!$A:$A,Hours!$A30,'Contact Hours'!$B:$B,Hours!$B30)+SUMIFS('Contact Hours'!I:I,'Contact Hours'!$A:$A,Hours!$A30,'Contact Hours'!$B:$B,Hours!$B30)</f>
        <v>0</v>
      </c>
      <c r="G30" s="33">
        <f>SUMIFS('Contact Hours'!J:J,'Contact Hours'!$A:$A,Hours!$A30,'Contact Hours'!$B:$B,Hours!$B30)+SUMIFS('Contact Hours'!K:K,'Contact Hours'!$A:$A,Hours!$A30,'Contact Hours'!$B:$B,Hours!$B30)</f>
        <v>0</v>
      </c>
      <c r="H30" s="34">
        <f t="shared" si="0"/>
        <v>0</v>
      </c>
      <c r="I30" s="35">
        <f t="shared" si="1"/>
        <v>0</v>
      </c>
      <c r="J30" s="35">
        <f t="shared" si="2"/>
        <v>0</v>
      </c>
    </row>
    <row r="31" spans="1:10">
      <c r="A31" s="30">
        <v>3539</v>
      </c>
      <c r="B31" s="31">
        <v>1</v>
      </c>
      <c r="C31" s="32">
        <f t="shared" ref="C31:C94" si="3">C4</f>
        <v>2.8749802080704021</v>
      </c>
      <c r="D31" s="33">
        <f>SUMIFS('Contact Hours'!D:D,'Contact Hours'!$A:$A,Hours!$A31,'Contact Hours'!$B:$B,Hours!$B31)+SUMIFS('Contact Hours'!E:E,'Contact Hours'!$A:$A,Hours!$A31,'Contact Hours'!$B:$B,Hours!$B31)</f>
        <v>13632</v>
      </c>
      <c r="E31" s="33">
        <f>SUMIFS('Contact Hours'!F:F,'Contact Hours'!$A:$A,Hours!$A31,'Contact Hours'!$B:$B,Hours!$B31)+SUMIFS('Contact Hours'!G:G,'Contact Hours'!$A:$A,Hours!$A31,'Contact Hours'!$B:$B,Hours!$B31)</f>
        <v>0</v>
      </c>
      <c r="F31" s="33">
        <f>SUMIFS('Contact Hours'!H:H,'Contact Hours'!$A:$A,Hours!$A31,'Contact Hours'!$B:$B,Hours!$B31)+SUMIFS('Contact Hours'!I:I,'Contact Hours'!$A:$A,Hours!$A31,'Contact Hours'!$B:$B,Hours!$B31)</f>
        <v>0</v>
      </c>
      <c r="G31" s="33">
        <f>SUMIFS('Contact Hours'!J:J,'Contact Hours'!$A:$A,Hours!$A31,'Contact Hours'!$B:$B,Hours!$B31)+SUMIFS('Contact Hours'!K:K,'Contact Hours'!$A:$A,Hours!$A31,'Contact Hours'!$B:$B,Hours!$B31)</f>
        <v>0</v>
      </c>
      <c r="H31" s="34">
        <f t="shared" si="0"/>
        <v>13632</v>
      </c>
      <c r="I31" s="35">
        <f t="shared" si="1"/>
        <v>39191.730196415723</v>
      </c>
      <c r="J31" s="35">
        <f t="shared" si="2"/>
        <v>0</v>
      </c>
    </row>
    <row r="32" spans="1:10">
      <c r="A32" s="30">
        <v>3539</v>
      </c>
      <c r="B32" s="31">
        <v>2</v>
      </c>
      <c r="C32" s="32">
        <f t="shared" si="3"/>
        <v>3.4729204337351502</v>
      </c>
      <c r="D32" s="33">
        <f>SUMIFS('Contact Hours'!D:D,'Contact Hours'!$A:$A,Hours!$A32,'Contact Hours'!$B:$B,Hours!$B32)+SUMIFS('Contact Hours'!E:E,'Contact Hours'!$A:$A,Hours!$A32,'Contact Hours'!$B:$B,Hours!$B32)</f>
        <v>0</v>
      </c>
      <c r="E32" s="33">
        <f>SUMIFS('Contact Hours'!F:F,'Contact Hours'!$A:$A,Hours!$A32,'Contact Hours'!$B:$B,Hours!$B32)+SUMIFS('Contact Hours'!G:G,'Contact Hours'!$A:$A,Hours!$A32,'Contact Hours'!$B:$B,Hours!$B32)</f>
        <v>0</v>
      </c>
      <c r="F32" s="33">
        <f>SUMIFS('Contact Hours'!H:H,'Contact Hours'!$A:$A,Hours!$A32,'Contact Hours'!$B:$B,Hours!$B32)+SUMIFS('Contact Hours'!I:I,'Contact Hours'!$A:$A,Hours!$A32,'Contact Hours'!$B:$B,Hours!$B32)</f>
        <v>24400</v>
      </c>
      <c r="G32" s="33">
        <f>SUMIFS('Contact Hours'!J:J,'Contact Hours'!$A:$A,Hours!$A32,'Contact Hours'!$B:$B,Hours!$B32)+SUMIFS('Contact Hours'!K:K,'Contact Hours'!$A:$A,Hours!$A32,'Contact Hours'!$B:$B,Hours!$B32)</f>
        <v>1712</v>
      </c>
      <c r="H32" s="34">
        <f t="shared" si="0"/>
        <v>26112</v>
      </c>
      <c r="I32" s="35">
        <f t="shared" si="1"/>
        <v>90684.89836569225</v>
      </c>
      <c r="J32" s="35">
        <f t="shared" si="2"/>
        <v>0</v>
      </c>
    </row>
    <row r="33" spans="1:10">
      <c r="A33" s="30">
        <v>3539</v>
      </c>
      <c r="B33" s="31">
        <v>3</v>
      </c>
      <c r="C33" s="32">
        <f t="shared" si="3"/>
        <v>3.0862689776983747</v>
      </c>
      <c r="D33" s="33">
        <f>SUMIFS('Contact Hours'!D:D,'Contact Hours'!$A:$A,Hours!$A33,'Contact Hours'!$B:$B,Hours!$B33)+SUMIFS('Contact Hours'!E:E,'Contact Hours'!$A:$A,Hours!$A33,'Contact Hours'!$B:$B,Hours!$B33)</f>
        <v>201952</v>
      </c>
      <c r="E33" s="33">
        <f>SUMIFS('Contact Hours'!F:F,'Contact Hours'!$A:$A,Hours!$A33,'Contact Hours'!$B:$B,Hours!$B33)+SUMIFS('Contact Hours'!G:G,'Contact Hours'!$A:$A,Hours!$A33,'Contact Hours'!$B:$B,Hours!$B33)</f>
        <v>0</v>
      </c>
      <c r="F33" s="33">
        <f>SUMIFS('Contact Hours'!H:H,'Contact Hours'!$A:$A,Hours!$A33,'Contact Hours'!$B:$B,Hours!$B33)+SUMIFS('Contact Hours'!I:I,'Contact Hours'!$A:$A,Hours!$A33,'Contact Hours'!$B:$B,Hours!$B33)</f>
        <v>49344</v>
      </c>
      <c r="G33" s="33">
        <f>SUMIFS('Contact Hours'!J:J,'Contact Hours'!$A:$A,Hours!$A33,'Contact Hours'!$B:$B,Hours!$B33)+SUMIFS('Contact Hours'!K:K,'Contact Hours'!$A:$A,Hours!$A33,'Contact Hours'!$B:$B,Hours!$B33)</f>
        <v>1344</v>
      </c>
      <c r="H33" s="34">
        <f t="shared" si="0"/>
        <v>252640</v>
      </c>
      <c r="I33" s="35">
        <f t="shared" si="1"/>
        <v>779714.99452571734</v>
      </c>
      <c r="J33" s="35">
        <f t="shared" si="2"/>
        <v>0</v>
      </c>
    </row>
    <row r="34" spans="1:10">
      <c r="A34" s="30">
        <v>3539</v>
      </c>
      <c r="B34" s="31">
        <v>4</v>
      </c>
      <c r="C34" s="32">
        <f t="shared" si="3"/>
        <v>2.7951067372194838</v>
      </c>
      <c r="D34" s="33">
        <f>SUMIFS('Contact Hours'!D:D,'Contact Hours'!$A:$A,Hours!$A34,'Contact Hours'!$B:$B,Hours!$B34)+SUMIFS('Contact Hours'!E:E,'Contact Hours'!$A:$A,Hours!$A34,'Contact Hours'!$B:$B,Hours!$B34)</f>
        <v>55248</v>
      </c>
      <c r="E34" s="33">
        <f>SUMIFS('Contact Hours'!F:F,'Contact Hours'!$A:$A,Hours!$A34,'Contact Hours'!$B:$B,Hours!$B34)+SUMIFS('Contact Hours'!G:G,'Contact Hours'!$A:$A,Hours!$A34,'Contact Hours'!$B:$B,Hours!$B34)</f>
        <v>0</v>
      </c>
      <c r="F34" s="33">
        <f>SUMIFS('Contact Hours'!H:H,'Contact Hours'!$A:$A,Hours!$A34,'Contact Hours'!$B:$B,Hours!$B34)+SUMIFS('Contact Hours'!I:I,'Contact Hours'!$A:$A,Hours!$A34,'Contact Hours'!$B:$B,Hours!$B34)</f>
        <v>89024</v>
      </c>
      <c r="G34" s="33">
        <f>SUMIFS('Contact Hours'!J:J,'Contact Hours'!$A:$A,Hours!$A34,'Contact Hours'!$B:$B,Hours!$B34)+SUMIFS('Contact Hours'!K:K,'Contact Hours'!$A:$A,Hours!$A34,'Contact Hours'!$B:$B,Hours!$B34)</f>
        <v>7985</v>
      </c>
      <c r="H34" s="34">
        <f t="shared" si="0"/>
        <v>152257</v>
      </c>
      <c r="I34" s="35">
        <f t="shared" si="1"/>
        <v>425574.56648882694</v>
      </c>
      <c r="J34" s="35">
        <f t="shared" si="2"/>
        <v>0</v>
      </c>
    </row>
    <row r="35" spans="1:10">
      <c r="A35" s="30">
        <v>3539</v>
      </c>
      <c r="B35" s="31">
        <v>5</v>
      </c>
      <c r="C35" s="32">
        <f t="shared" si="3"/>
        <v>7.969787458086997</v>
      </c>
      <c r="D35" s="33">
        <f>SUMIFS('Contact Hours'!D:D,'Contact Hours'!$A:$A,Hours!$A35,'Contact Hours'!$B:$B,Hours!$B35)+SUMIFS('Contact Hours'!E:E,'Contact Hours'!$A:$A,Hours!$A35,'Contact Hours'!$B:$B,Hours!$B35)</f>
        <v>0</v>
      </c>
      <c r="E35" s="33">
        <f>SUMIFS('Contact Hours'!F:F,'Contact Hours'!$A:$A,Hours!$A35,'Contact Hours'!$B:$B,Hours!$B35)+SUMIFS('Contact Hours'!G:G,'Contact Hours'!$A:$A,Hours!$A35,'Contact Hours'!$B:$B,Hours!$B35)</f>
        <v>0</v>
      </c>
      <c r="F35" s="33">
        <f>SUMIFS('Contact Hours'!H:H,'Contact Hours'!$A:$A,Hours!$A35,'Contact Hours'!$B:$B,Hours!$B35)+SUMIFS('Contact Hours'!I:I,'Contact Hours'!$A:$A,Hours!$A35,'Contact Hours'!$B:$B,Hours!$B35)</f>
        <v>0</v>
      </c>
      <c r="G35" s="33">
        <f>SUMIFS('Contact Hours'!J:J,'Contact Hours'!$A:$A,Hours!$A35,'Contact Hours'!$B:$B,Hours!$B35)+SUMIFS('Contact Hours'!K:K,'Contact Hours'!$A:$A,Hours!$A35,'Contact Hours'!$B:$B,Hours!$B35)</f>
        <v>0</v>
      </c>
      <c r="H35" s="34">
        <f t="shared" si="0"/>
        <v>0</v>
      </c>
      <c r="I35" s="35">
        <f t="shared" si="1"/>
        <v>0</v>
      </c>
      <c r="J35" s="35">
        <f t="shared" si="2"/>
        <v>0</v>
      </c>
    </row>
    <row r="36" spans="1:10">
      <c r="A36" s="30">
        <v>3539</v>
      </c>
      <c r="B36" s="31">
        <v>6</v>
      </c>
      <c r="C36" s="32">
        <f t="shared" si="3"/>
        <v>2.5338472328563029</v>
      </c>
      <c r="D36" s="33">
        <f>SUMIFS('Contact Hours'!D:D,'Contact Hours'!$A:$A,Hours!$A36,'Contact Hours'!$B:$B,Hours!$B36)+SUMIFS('Contact Hours'!E:E,'Contact Hours'!$A:$A,Hours!$A36,'Contact Hours'!$B:$B,Hours!$B36)</f>
        <v>92416</v>
      </c>
      <c r="E36" s="33">
        <f>SUMIFS('Contact Hours'!F:F,'Contact Hours'!$A:$A,Hours!$A36,'Contact Hours'!$B:$B,Hours!$B36)+SUMIFS('Contact Hours'!G:G,'Contact Hours'!$A:$A,Hours!$A36,'Contact Hours'!$B:$B,Hours!$B36)</f>
        <v>0</v>
      </c>
      <c r="F36" s="33">
        <f>SUMIFS('Contact Hours'!H:H,'Contact Hours'!$A:$A,Hours!$A36,'Contact Hours'!$B:$B,Hours!$B36)+SUMIFS('Contact Hours'!I:I,'Contact Hours'!$A:$A,Hours!$A36,'Contact Hours'!$B:$B,Hours!$B36)</f>
        <v>5104</v>
      </c>
      <c r="G36" s="33">
        <f>SUMIFS('Contact Hours'!J:J,'Contact Hours'!$A:$A,Hours!$A36,'Contact Hours'!$B:$B,Hours!$B36)+SUMIFS('Contact Hours'!K:K,'Contact Hours'!$A:$A,Hours!$A36,'Contact Hours'!$B:$B,Hours!$B36)</f>
        <v>2608</v>
      </c>
      <c r="H36" s="34">
        <f t="shared" si="0"/>
        <v>100128</v>
      </c>
      <c r="I36" s="35">
        <f t="shared" si="1"/>
        <v>253709.05573143589</v>
      </c>
      <c r="J36" s="35">
        <f t="shared" si="2"/>
        <v>0</v>
      </c>
    </row>
    <row r="37" spans="1:10">
      <c r="A37" s="30">
        <v>3539</v>
      </c>
      <c r="B37" s="31">
        <v>7</v>
      </c>
      <c r="C37" s="32">
        <f t="shared" si="3"/>
        <v>3.4892163735959434</v>
      </c>
      <c r="D37" s="33">
        <f>SUMIFS('Contact Hours'!D:D,'Contact Hours'!$A:$A,Hours!$A37,'Contact Hours'!$B:$B,Hours!$B37)+SUMIFS('Contact Hours'!E:E,'Contact Hours'!$A:$A,Hours!$A37,'Contact Hours'!$B:$B,Hours!$B37)</f>
        <v>10080</v>
      </c>
      <c r="E37" s="33">
        <f>SUMIFS('Contact Hours'!F:F,'Contact Hours'!$A:$A,Hours!$A37,'Contact Hours'!$B:$B,Hours!$B37)+SUMIFS('Contact Hours'!G:G,'Contact Hours'!$A:$A,Hours!$A37,'Contact Hours'!$B:$B,Hours!$B37)</f>
        <v>0</v>
      </c>
      <c r="F37" s="33">
        <f>SUMIFS('Contact Hours'!H:H,'Contact Hours'!$A:$A,Hours!$A37,'Contact Hours'!$B:$B,Hours!$B37)+SUMIFS('Contact Hours'!I:I,'Contact Hours'!$A:$A,Hours!$A37,'Contact Hours'!$B:$B,Hours!$B37)</f>
        <v>12672</v>
      </c>
      <c r="G37" s="33">
        <f>SUMIFS('Contact Hours'!J:J,'Contact Hours'!$A:$A,Hours!$A37,'Contact Hours'!$B:$B,Hours!$B37)+SUMIFS('Contact Hours'!K:K,'Contact Hours'!$A:$A,Hours!$A37,'Contact Hours'!$B:$B,Hours!$B37)</f>
        <v>0</v>
      </c>
      <c r="H37" s="34">
        <f t="shared" si="0"/>
        <v>22752</v>
      </c>
      <c r="I37" s="35">
        <f t="shared" si="1"/>
        <v>79386.650932054908</v>
      </c>
      <c r="J37" s="35">
        <f t="shared" si="2"/>
        <v>0</v>
      </c>
    </row>
    <row r="38" spans="1:10">
      <c r="A38" s="30">
        <v>3539</v>
      </c>
      <c r="B38" s="31">
        <v>8</v>
      </c>
      <c r="C38" s="32">
        <f t="shared" si="3"/>
        <v>4.382136402145127</v>
      </c>
      <c r="D38" s="33">
        <f>SUMIFS('Contact Hours'!D:D,'Contact Hours'!$A:$A,Hours!$A38,'Contact Hours'!$B:$B,Hours!$B38)+SUMIFS('Contact Hours'!E:E,'Contact Hours'!$A:$A,Hours!$A38,'Contact Hours'!$B:$B,Hours!$B38)</f>
        <v>0</v>
      </c>
      <c r="E38" s="33">
        <f>SUMIFS('Contact Hours'!F:F,'Contact Hours'!$A:$A,Hours!$A38,'Contact Hours'!$B:$B,Hours!$B38)+SUMIFS('Contact Hours'!G:G,'Contact Hours'!$A:$A,Hours!$A38,'Contact Hours'!$B:$B,Hours!$B38)</f>
        <v>0</v>
      </c>
      <c r="F38" s="33">
        <f>SUMIFS('Contact Hours'!H:H,'Contact Hours'!$A:$A,Hours!$A38,'Contact Hours'!$B:$B,Hours!$B38)+SUMIFS('Contact Hours'!I:I,'Contact Hours'!$A:$A,Hours!$A38,'Contact Hours'!$B:$B,Hours!$B38)</f>
        <v>0</v>
      </c>
      <c r="G38" s="33">
        <f>SUMIFS('Contact Hours'!J:J,'Contact Hours'!$A:$A,Hours!$A38,'Contact Hours'!$B:$B,Hours!$B38)+SUMIFS('Contact Hours'!K:K,'Contact Hours'!$A:$A,Hours!$A38,'Contact Hours'!$B:$B,Hours!$B38)</f>
        <v>0</v>
      </c>
      <c r="H38" s="34">
        <f t="shared" si="0"/>
        <v>0</v>
      </c>
      <c r="I38" s="35">
        <f t="shared" si="1"/>
        <v>0</v>
      </c>
      <c r="J38" s="35">
        <f t="shared" si="2"/>
        <v>0</v>
      </c>
    </row>
    <row r="39" spans="1:10">
      <c r="A39" s="30">
        <v>3539</v>
      </c>
      <c r="B39" s="31">
        <v>9</v>
      </c>
      <c r="C39" s="32">
        <f t="shared" si="3"/>
        <v>3.4333089032158068</v>
      </c>
      <c r="D39" s="33">
        <f>SUMIFS('Contact Hours'!D:D,'Contact Hours'!$A:$A,Hours!$A39,'Contact Hours'!$B:$B,Hours!$B39)+SUMIFS('Contact Hours'!E:E,'Contact Hours'!$A:$A,Hours!$A39,'Contact Hours'!$B:$B,Hours!$B39)</f>
        <v>13520</v>
      </c>
      <c r="E39" s="33">
        <f>SUMIFS('Contact Hours'!F:F,'Contact Hours'!$A:$A,Hours!$A39,'Contact Hours'!$B:$B,Hours!$B39)+SUMIFS('Contact Hours'!G:G,'Contact Hours'!$A:$A,Hours!$A39,'Contact Hours'!$B:$B,Hours!$B39)</f>
        <v>0</v>
      </c>
      <c r="F39" s="33">
        <f>SUMIFS('Contact Hours'!H:H,'Contact Hours'!$A:$A,Hours!$A39,'Contact Hours'!$B:$B,Hours!$B39)+SUMIFS('Contact Hours'!I:I,'Contact Hours'!$A:$A,Hours!$A39,'Contact Hours'!$B:$B,Hours!$B39)</f>
        <v>25920</v>
      </c>
      <c r="G39" s="33">
        <f>SUMIFS('Contact Hours'!J:J,'Contact Hours'!$A:$A,Hours!$A39,'Contact Hours'!$B:$B,Hours!$B39)+SUMIFS('Contact Hours'!K:K,'Contact Hours'!$A:$A,Hours!$A39,'Contact Hours'!$B:$B,Hours!$B39)</f>
        <v>0</v>
      </c>
      <c r="H39" s="34">
        <f t="shared" si="0"/>
        <v>39440</v>
      </c>
      <c r="I39" s="35">
        <f t="shared" si="1"/>
        <v>135409.70314283142</v>
      </c>
      <c r="J39" s="35">
        <f t="shared" si="2"/>
        <v>0</v>
      </c>
    </row>
    <row r="40" spans="1:10">
      <c r="A40" s="30">
        <v>3539</v>
      </c>
      <c r="B40" s="31">
        <v>10</v>
      </c>
      <c r="C40" s="32">
        <f t="shared" si="3"/>
        <v>5.2157956574584414</v>
      </c>
      <c r="D40" s="33">
        <f>SUMIFS('Contact Hours'!D:D,'Contact Hours'!$A:$A,Hours!$A40,'Contact Hours'!$B:$B,Hours!$B40)+SUMIFS('Contact Hours'!E:E,'Contact Hours'!$A:$A,Hours!$A40,'Contact Hours'!$B:$B,Hours!$B40)</f>
        <v>1056</v>
      </c>
      <c r="E40" s="33">
        <f>SUMIFS('Contact Hours'!F:F,'Contact Hours'!$A:$A,Hours!$A40,'Contact Hours'!$B:$B,Hours!$B40)+SUMIFS('Contact Hours'!G:G,'Contact Hours'!$A:$A,Hours!$A40,'Contact Hours'!$B:$B,Hours!$B40)</f>
        <v>0</v>
      </c>
      <c r="F40" s="33">
        <f>SUMIFS('Contact Hours'!H:H,'Contact Hours'!$A:$A,Hours!$A40,'Contact Hours'!$B:$B,Hours!$B40)+SUMIFS('Contact Hours'!I:I,'Contact Hours'!$A:$A,Hours!$A40,'Contact Hours'!$B:$B,Hours!$B40)</f>
        <v>0</v>
      </c>
      <c r="G40" s="33">
        <f>SUMIFS('Contact Hours'!J:J,'Contact Hours'!$A:$A,Hours!$A40,'Contact Hours'!$B:$B,Hours!$B40)+SUMIFS('Contact Hours'!K:K,'Contact Hours'!$A:$A,Hours!$A40,'Contact Hours'!$B:$B,Hours!$B40)</f>
        <v>0</v>
      </c>
      <c r="H40" s="34">
        <f t="shared" si="0"/>
        <v>1056</v>
      </c>
      <c r="I40" s="35">
        <f t="shared" si="1"/>
        <v>5507.8802142761142</v>
      </c>
      <c r="J40" s="35">
        <f t="shared" si="2"/>
        <v>0</v>
      </c>
    </row>
    <row r="41" spans="1:10">
      <c r="A41" s="30">
        <v>3539</v>
      </c>
      <c r="B41" s="31">
        <v>11</v>
      </c>
      <c r="C41" s="32">
        <f t="shared" si="3"/>
        <v>3.9463640330011058</v>
      </c>
      <c r="D41" s="33">
        <f>SUMIFS('Contact Hours'!D:D,'Contact Hours'!$A:$A,Hours!$A41,'Contact Hours'!$B:$B,Hours!$B41)+SUMIFS('Contact Hours'!E:E,'Contact Hours'!$A:$A,Hours!$A41,'Contact Hours'!$B:$B,Hours!$B41)</f>
        <v>160</v>
      </c>
      <c r="E41" s="33">
        <f>SUMIFS('Contact Hours'!F:F,'Contact Hours'!$A:$A,Hours!$A41,'Contact Hours'!$B:$B,Hours!$B41)+SUMIFS('Contact Hours'!G:G,'Contact Hours'!$A:$A,Hours!$A41,'Contact Hours'!$B:$B,Hours!$B41)</f>
        <v>0</v>
      </c>
      <c r="F41" s="33">
        <f>SUMIFS('Contact Hours'!H:H,'Contact Hours'!$A:$A,Hours!$A41,'Contact Hours'!$B:$B,Hours!$B41)+SUMIFS('Contact Hours'!I:I,'Contact Hours'!$A:$A,Hours!$A41,'Contact Hours'!$B:$B,Hours!$B41)</f>
        <v>20304</v>
      </c>
      <c r="G41" s="33">
        <f>SUMIFS('Contact Hours'!J:J,'Contact Hours'!$A:$A,Hours!$A41,'Contact Hours'!$B:$B,Hours!$B41)+SUMIFS('Contact Hours'!K:K,'Contact Hours'!$A:$A,Hours!$A41,'Contact Hours'!$B:$B,Hours!$B41)</f>
        <v>992</v>
      </c>
      <c r="H41" s="34">
        <f t="shared" si="0"/>
        <v>21456</v>
      </c>
      <c r="I41" s="35">
        <f t="shared" si="1"/>
        <v>84673.186692071729</v>
      </c>
      <c r="J41" s="35">
        <f t="shared" si="2"/>
        <v>0</v>
      </c>
    </row>
    <row r="42" spans="1:10">
      <c r="A42" s="30">
        <v>3539</v>
      </c>
      <c r="B42" s="31">
        <v>12</v>
      </c>
      <c r="C42" s="32">
        <f t="shared" si="3"/>
        <v>3.4644345655960382</v>
      </c>
      <c r="D42" s="33">
        <f>SUMIFS('Contact Hours'!D:D,'Contact Hours'!$A:$A,Hours!$A42,'Contact Hours'!$B:$B,Hours!$B42)+SUMIFS('Contact Hours'!E:E,'Contact Hours'!$A:$A,Hours!$A42,'Contact Hours'!$B:$B,Hours!$B42)</f>
        <v>169200</v>
      </c>
      <c r="E42" s="33">
        <f>SUMIFS('Contact Hours'!F:F,'Contact Hours'!$A:$A,Hours!$A42,'Contact Hours'!$B:$B,Hours!$B42)+SUMIFS('Contact Hours'!G:G,'Contact Hours'!$A:$A,Hours!$A42,'Contact Hours'!$B:$B,Hours!$B42)</f>
        <v>19008</v>
      </c>
      <c r="F42" s="33">
        <f>SUMIFS('Contact Hours'!H:H,'Contact Hours'!$A:$A,Hours!$A42,'Contact Hours'!$B:$B,Hours!$B42)+SUMIFS('Contact Hours'!I:I,'Contact Hours'!$A:$A,Hours!$A42,'Contact Hours'!$B:$B,Hours!$B42)</f>
        <v>0</v>
      </c>
      <c r="G42" s="33">
        <f>SUMIFS('Contact Hours'!J:J,'Contact Hours'!$A:$A,Hours!$A42,'Contact Hours'!$B:$B,Hours!$B42)+SUMIFS('Contact Hours'!K:K,'Contact Hours'!$A:$A,Hours!$A42,'Contact Hours'!$B:$B,Hours!$B42)</f>
        <v>0</v>
      </c>
      <c r="H42" s="34">
        <f t="shared" si="0"/>
        <v>188208</v>
      </c>
      <c r="I42" s="35">
        <f t="shared" si="1"/>
        <v>652034.30072169914</v>
      </c>
      <c r="J42" s="35">
        <f t="shared" si="2"/>
        <v>72437.169445134452</v>
      </c>
    </row>
    <row r="43" spans="1:10">
      <c r="A43" s="30">
        <v>3539</v>
      </c>
      <c r="B43" s="31">
        <v>13</v>
      </c>
      <c r="C43" s="32">
        <f t="shared" si="3"/>
        <v>3.1367935439018955</v>
      </c>
      <c r="D43" s="33">
        <f>SUMIFS('Contact Hours'!D:D,'Contact Hours'!$A:$A,Hours!$A43,'Contact Hours'!$B:$B,Hours!$B43)+SUMIFS('Contact Hours'!E:E,'Contact Hours'!$A:$A,Hours!$A43,'Contact Hours'!$B:$B,Hours!$B43)</f>
        <v>50832</v>
      </c>
      <c r="E43" s="33">
        <f>SUMIFS('Contact Hours'!F:F,'Contact Hours'!$A:$A,Hours!$A43,'Contact Hours'!$B:$B,Hours!$B43)+SUMIFS('Contact Hours'!G:G,'Contact Hours'!$A:$A,Hours!$A43,'Contact Hours'!$B:$B,Hours!$B43)</f>
        <v>0</v>
      </c>
      <c r="F43" s="33">
        <f>SUMIFS('Contact Hours'!H:H,'Contact Hours'!$A:$A,Hours!$A43,'Contact Hours'!$B:$B,Hours!$B43)+SUMIFS('Contact Hours'!I:I,'Contact Hours'!$A:$A,Hours!$A43,'Contact Hours'!$B:$B,Hours!$B43)</f>
        <v>0</v>
      </c>
      <c r="G43" s="33">
        <f>SUMIFS('Contact Hours'!J:J,'Contact Hours'!$A:$A,Hours!$A43,'Contact Hours'!$B:$B,Hours!$B43)+SUMIFS('Contact Hours'!K:K,'Contact Hours'!$A:$A,Hours!$A43,'Contact Hours'!$B:$B,Hours!$B43)</f>
        <v>0</v>
      </c>
      <c r="H43" s="34">
        <f t="shared" si="0"/>
        <v>50832</v>
      </c>
      <c r="I43" s="35">
        <f t="shared" si="1"/>
        <v>159449.48942362115</v>
      </c>
      <c r="J43" s="35">
        <f t="shared" si="2"/>
        <v>0</v>
      </c>
    </row>
    <row r="44" spans="1:10">
      <c r="A44" s="30">
        <v>3539</v>
      </c>
      <c r="B44" s="31">
        <v>14</v>
      </c>
      <c r="C44" s="32">
        <f t="shared" si="3"/>
        <v>4.5242823607997433</v>
      </c>
      <c r="D44" s="33">
        <f>SUMIFS('Contact Hours'!D:D,'Contact Hours'!$A:$A,Hours!$A44,'Contact Hours'!$B:$B,Hours!$B44)+SUMIFS('Contact Hours'!E:E,'Contact Hours'!$A:$A,Hours!$A44,'Contact Hours'!$B:$B,Hours!$B44)</f>
        <v>0</v>
      </c>
      <c r="E44" s="33">
        <f>SUMIFS('Contact Hours'!F:F,'Contact Hours'!$A:$A,Hours!$A44,'Contact Hours'!$B:$B,Hours!$B44)+SUMIFS('Contact Hours'!G:G,'Contact Hours'!$A:$A,Hours!$A44,'Contact Hours'!$B:$B,Hours!$B44)</f>
        <v>0</v>
      </c>
      <c r="F44" s="33">
        <f>SUMIFS('Contact Hours'!H:H,'Contact Hours'!$A:$A,Hours!$A44,'Contact Hours'!$B:$B,Hours!$B44)+SUMIFS('Contact Hours'!I:I,'Contact Hours'!$A:$A,Hours!$A44,'Contact Hours'!$B:$B,Hours!$B44)</f>
        <v>99008</v>
      </c>
      <c r="G44" s="33">
        <f>SUMIFS('Contact Hours'!J:J,'Contact Hours'!$A:$A,Hours!$A44,'Contact Hours'!$B:$B,Hours!$B44)+SUMIFS('Contact Hours'!K:K,'Contact Hours'!$A:$A,Hours!$A44,'Contact Hours'!$B:$B,Hours!$B44)</f>
        <v>1536</v>
      </c>
      <c r="H44" s="34">
        <f t="shared" si="0"/>
        <v>100544</v>
      </c>
      <c r="I44" s="35">
        <f t="shared" si="1"/>
        <v>454889.4456842494</v>
      </c>
      <c r="J44" s="35">
        <f t="shared" si="2"/>
        <v>0</v>
      </c>
    </row>
    <row r="45" spans="1:10">
      <c r="A45" s="30">
        <v>3539</v>
      </c>
      <c r="B45" s="31">
        <v>15</v>
      </c>
      <c r="C45" s="32">
        <f t="shared" si="3"/>
        <v>6.3259919541484555</v>
      </c>
      <c r="D45" s="33">
        <f>SUMIFS('Contact Hours'!D:D,'Contact Hours'!$A:$A,Hours!$A45,'Contact Hours'!$B:$B,Hours!$B45)+SUMIFS('Contact Hours'!E:E,'Contact Hours'!$A:$A,Hours!$A45,'Contact Hours'!$B:$B,Hours!$B45)</f>
        <v>0</v>
      </c>
      <c r="E45" s="33">
        <f>SUMIFS('Contact Hours'!F:F,'Contact Hours'!$A:$A,Hours!$A45,'Contact Hours'!$B:$B,Hours!$B45)+SUMIFS('Contact Hours'!G:G,'Contact Hours'!$A:$A,Hours!$A45,'Contact Hours'!$B:$B,Hours!$B45)</f>
        <v>0</v>
      </c>
      <c r="F45" s="33">
        <f>SUMIFS('Contact Hours'!H:H,'Contact Hours'!$A:$A,Hours!$A45,'Contact Hours'!$B:$B,Hours!$B45)+SUMIFS('Contact Hours'!I:I,'Contact Hours'!$A:$A,Hours!$A45,'Contact Hours'!$B:$B,Hours!$B45)</f>
        <v>0</v>
      </c>
      <c r="G45" s="33">
        <f>SUMIFS('Contact Hours'!J:J,'Contact Hours'!$A:$A,Hours!$A45,'Contact Hours'!$B:$B,Hours!$B45)+SUMIFS('Contact Hours'!K:K,'Contact Hours'!$A:$A,Hours!$A45,'Contact Hours'!$B:$B,Hours!$B45)</f>
        <v>0</v>
      </c>
      <c r="H45" s="34">
        <f t="shared" si="0"/>
        <v>0</v>
      </c>
      <c r="I45" s="35">
        <f t="shared" si="1"/>
        <v>0</v>
      </c>
      <c r="J45" s="35">
        <f t="shared" si="2"/>
        <v>0</v>
      </c>
    </row>
    <row r="46" spans="1:10">
      <c r="A46" s="30">
        <v>3539</v>
      </c>
      <c r="B46" s="31">
        <v>16</v>
      </c>
      <c r="C46" s="32">
        <f t="shared" si="3"/>
        <v>3.9794022593108487</v>
      </c>
      <c r="D46" s="33">
        <f>SUMIFS('Contact Hours'!D:D,'Contact Hours'!$A:$A,Hours!$A46,'Contact Hours'!$B:$B,Hours!$B46)+SUMIFS('Contact Hours'!E:E,'Contact Hours'!$A:$A,Hours!$A46,'Contact Hours'!$B:$B,Hours!$B46)</f>
        <v>2592</v>
      </c>
      <c r="E46" s="33">
        <f>SUMIFS('Contact Hours'!F:F,'Contact Hours'!$A:$A,Hours!$A46,'Contact Hours'!$B:$B,Hours!$B46)+SUMIFS('Contact Hours'!G:G,'Contact Hours'!$A:$A,Hours!$A46,'Contact Hours'!$B:$B,Hours!$B46)</f>
        <v>0</v>
      </c>
      <c r="F46" s="33">
        <f>SUMIFS('Contact Hours'!H:H,'Contact Hours'!$A:$A,Hours!$A46,'Contact Hours'!$B:$B,Hours!$B46)+SUMIFS('Contact Hours'!I:I,'Contact Hours'!$A:$A,Hours!$A46,'Contact Hours'!$B:$B,Hours!$B46)</f>
        <v>142032</v>
      </c>
      <c r="G46" s="33">
        <f>SUMIFS('Contact Hours'!J:J,'Contact Hours'!$A:$A,Hours!$A46,'Contact Hours'!$B:$B,Hours!$B46)+SUMIFS('Contact Hours'!K:K,'Contact Hours'!$A:$A,Hours!$A46,'Contact Hours'!$B:$B,Hours!$B46)</f>
        <v>5328</v>
      </c>
      <c r="H46" s="34">
        <f t="shared" si="0"/>
        <v>149952</v>
      </c>
      <c r="I46" s="35">
        <f t="shared" si="1"/>
        <v>596719.32758818043</v>
      </c>
      <c r="J46" s="35">
        <f t="shared" si="2"/>
        <v>0</v>
      </c>
    </row>
    <row r="47" spans="1:10">
      <c r="A47" s="30">
        <v>3539</v>
      </c>
      <c r="B47" s="31">
        <v>17</v>
      </c>
      <c r="C47" s="32">
        <f t="shared" si="3"/>
        <v>5.1679354505346593</v>
      </c>
      <c r="D47" s="33">
        <f>SUMIFS('Contact Hours'!D:D,'Contact Hours'!$A:$A,Hours!$A47,'Contact Hours'!$B:$B,Hours!$B47)+SUMIFS('Contact Hours'!E:E,'Contact Hours'!$A:$A,Hours!$A47,'Contact Hours'!$B:$B,Hours!$B47)</f>
        <v>0</v>
      </c>
      <c r="E47" s="33">
        <f>SUMIFS('Contact Hours'!F:F,'Contact Hours'!$A:$A,Hours!$A47,'Contact Hours'!$B:$B,Hours!$B47)+SUMIFS('Contact Hours'!G:G,'Contact Hours'!$A:$A,Hours!$A47,'Contact Hours'!$B:$B,Hours!$B47)</f>
        <v>0</v>
      </c>
      <c r="F47" s="33">
        <f>SUMIFS('Contact Hours'!H:H,'Contact Hours'!$A:$A,Hours!$A47,'Contact Hours'!$B:$B,Hours!$B47)+SUMIFS('Contact Hours'!I:I,'Contact Hours'!$A:$A,Hours!$A47,'Contact Hours'!$B:$B,Hours!$B47)</f>
        <v>25952</v>
      </c>
      <c r="G47" s="33">
        <f>SUMIFS('Contact Hours'!J:J,'Contact Hours'!$A:$A,Hours!$A47,'Contact Hours'!$B:$B,Hours!$B47)+SUMIFS('Contact Hours'!K:K,'Contact Hours'!$A:$A,Hours!$A47,'Contact Hours'!$B:$B,Hours!$B47)</f>
        <v>0</v>
      </c>
      <c r="H47" s="34">
        <f t="shared" si="0"/>
        <v>25952</v>
      </c>
      <c r="I47" s="35">
        <f t="shared" si="1"/>
        <v>134118.26081227549</v>
      </c>
      <c r="J47" s="35">
        <f t="shared" si="2"/>
        <v>0</v>
      </c>
    </row>
    <row r="48" spans="1:10">
      <c r="A48" s="30">
        <v>3539</v>
      </c>
      <c r="B48" s="31">
        <v>18</v>
      </c>
      <c r="C48" s="32">
        <f t="shared" si="3"/>
        <v>4.3474126583452906</v>
      </c>
      <c r="D48" s="33">
        <f>SUMIFS('Contact Hours'!D:D,'Contact Hours'!$A:$A,Hours!$A48,'Contact Hours'!$B:$B,Hours!$B48)+SUMIFS('Contact Hours'!E:E,'Contact Hours'!$A:$A,Hours!$A48,'Contact Hours'!$B:$B,Hours!$B48)</f>
        <v>0</v>
      </c>
      <c r="E48" s="33">
        <f>SUMIFS('Contact Hours'!F:F,'Contact Hours'!$A:$A,Hours!$A48,'Contact Hours'!$B:$B,Hours!$B48)+SUMIFS('Contact Hours'!G:G,'Contact Hours'!$A:$A,Hours!$A48,'Contact Hours'!$B:$B,Hours!$B48)</f>
        <v>0</v>
      </c>
      <c r="F48" s="33">
        <f>SUMIFS('Contact Hours'!H:H,'Contact Hours'!$A:$A,Hours!$A48,'Contact Hours'!$B:$B,Hours!$B48)+SUMIFS('Contact Hours'!I:I,'Contact Hours'!$A:$A,Hours!$A48,'Contact Hours'!$B:$B,Hours!$B48)</f>
        <v>30656</v>
      </c>
      <c r="G48" s="33">
        <f>SUMIFS('Contact Hours'!J:J,'Contact Hours'!$A:$A,Hours!$A48,'Contact Hours'!$B:$B,Hours!$B48)+SUMIFS('Contact Hours'!K:K,'Contact Hours'!$A:$A,Hours!$A48,'Contact Hours'!$B:$B,Hours!$B48)</f>
        <v>0</v>
      </c>
      <c r="H48" s="34">
        <f t="shared" si="0"/>
        <v>30656</v>
      </c>
      <c r="I48" s="35">
        <f t="shared" si="1"/>
        <v>133274.28245423324</v>
      </c>
      <c r="J48" s="35">
        <f t="shared" si="2"/>
        <v>0</v>
      </c>
    </row>
    <row r="49" spans="1:10">
      <c r="A49" s="30">
        <v>3539</v>
      </c>
      <c r="B49" s="31">
        <v>19</v>
      </c>
      <c r="C49" s="32">
        <f t="shared" si="3"/>
        <v>3.1428185541517317</v>
      </c>
      <c r="D49" s="33">
        <f>SUMIFS('Contact Hours'!D:D,'Contact Hours'!$A:$A,Hours!$A49,'Contact Hours'!$B:$B,Hours!$B49)+SUMIFS('Contact Hours'!E:E,'Contact Hours'!$A:$A,Hours!$A49,'Contact Hours'!$B:$B,Hours!$B49)</f>
        <v>111712</v>
      </c>
      <c r="E49" s="33">
        <f>SUMIFS('Contact Hours'!F:F,'Contact Hours'!$A:$A,Hours!$A49,'Contact Hours'!$B:$B,Hours!$B49)+SUMIFS('Contact Hours'!G:G,'Contact Hours'!$A:$A,Hours!$A49,'Contact Hours'!$B:$B,Hours!$B49)</f>
        <v>34480</v>
      </c>
      <c r="F49" s="33">
        <f>SUMIFS('Contact Hours'!H:H,'Contact Hours'!$A:$A,Hours!$A49,'Contact Hours'!$B:$B,Hours!$B49)+SUMIFS('Contact Hours'!I:I,'Contact Hours'!$A:$A,Hours!$A49,'Contact Hours'!$B:$B,Hours!$B49)</f>
        <v>3072</v>
      </c>
      <c r="G49" s="33">
        <f>SUMIFS('Contact Hours'!J:J,'Contact Hours'!$A:$A,Hours!$A49,'Contact Hours'!$B:$B,Hours!$B49)+SUMIFS('Contact Hours'!K:K,'Contact Hours'!$A:$A,Hours!$A49,'Contact Hours'!$B:$B,Hours!$B49)</f>
        <v>800</v>
      </c>
      <c r="H49" s="34">
        <f t="shared" si="0"/>
        <v>150064</v>
      </c>
      <c r="I49" s="35">
        <f t="shared" si="1"/>
        <v>471623.92351022549</v>
      </c>
      <c r="J49" s="35">
        <f t="shared" si="2"/>
        <v>119200.82212186688</v>
      </c>
    </row>
    <row r="50" spans="1:10">
      <c r="A50" s="30">
        <v>3539</v>
      </c>
      <c r="B50" s="31">
        <v>20</v>
      </c>
      <c r="C50" s="32">
        <f t="shared" si="3"/>
        <v>3.4676861785003421</v>
      </c>
      <c r="D50" s="33">
        <f>SUMIFS('Contact Hours'!D:D,'Contact Hours'!$A:$A,Hours!$A50,'Contact Hours'!$B:$B,Hours!$B50)+SUMIFS('Contact Hours'!E:E,'Contact Hours'!$A:$A,Hours!$A50,'Contact Hours'!$B:$B,Hours!$B50)</f>
        <v>0</v>
      </c>
      <c r="E50" s="33">
        <f>SUMIFS('Contact Hours'!F:F,'Contact Hours'!$A:$A,Hours!$A50,'Contact Hours'!$B:$B,Hours!$B50)+SUMIFS('Contact Hours'!G:G,'Contact Hours'!$A:$A,Hours!$A50,'Contact Hours'!$B:$B,Hours!$B50)</f>
        <v>0</v>
      </c>
      <c r="F50" s="33">
        <f>SUMIFS('Contact Hours'!H:H,'Contact Hours'!$A:$A,Hours!$A50,'Contact Hours'!$B:$B,Hours!$B50)+SUMIFS('Contact Hours'!I:I,'Contact Hours'!$A:$A,Hours!$A50,'Contact Hours'!$B:$B,Hours!$B50)</f>
        <v>8896</v>
      </c>
      <c r="G50" s="33">
        <f>SUMIFS('Contact Hours'!J:J,'Contact Hours'!$A:$A,Hours!$A50,'Contact Hours'!$B:$B,Hours!$B50)+SUMIFS('Contact Hours'!K:K,'Contact Hours'!$A:$A,Hours!$A50,'Contact Hours'!$B:$B,Hours!$B50)</f>
        <v>0</v>
      </c>
      <c r="H50" s="34">
        <f t="shared" si="0"/>
        <v>8896</v>
      </c>
      <c r="I50" s="35">
        <f t="shared" si="1"/>
        <v>30848.536243939045</v>
      </c>
      <c r="J50" s="35">
        <f t="shared" si="2"/>
        <v>0</v>
      </c>
    </row>
    <row r="51" spans="1:10">
      <c r="A51" s="30">
        <v>3539</v>
      </c>
      <c r="B51" s="31">
        <v>21</v>
      </c>
      <c r="C51" s="32">
        <f t="shared" si="3"/>
        <v>4.5155009708581995</v>
      </c>
      <c r="D51" s="33">
        <f>SUMIFS('Contact Hours'!D:D,'Contact Hours'!$A:$A,Hours!$A51,'Contact Hours'!$B:$B,Hours!$B51)+SUMIFS('Contact Hours'!E:E,'Contact Hours'!$A:$A,Hours!$A51,'Contact Hours'!$B:$B,Hours!$B51)</f>
        <v>0</v>
      </c>
      <c r="E51" s="33">
        <f>SUMIFS('Contact Hours'!F:F,'Contact Hours'!$A:$A,Hours!$A51,'Contact Hours'!$B:$B,Hours!$B51)+SUMIFS('Contact Hours'!G:G,'Contact Hours'!$A:$A,Hours!$A51,'Contact Hours'!$B:$B,Hours!$B51)</f>
        <v>0</v>
      </c>
      <c r="F51" s="33">
        <f>SUMIFS('Contact Hours'!H:H,'Contact Hours'!$A:$A,Hours!$A51,'Contact Hours'!$B:$B,Hours!$B51)+SUMIFS('Contact Hours'!I:I,'Contact Hours'!$A:$A,Hours!$A51,'Contact Hours'!$B:$B,Hours!$B51)</f>
        <v>0</v>
      </c>
      <c r="G51" s="33">
        <f>SUMIFS('Contact Hours'!J:J,'Contact Hours'!$A:$A,Hours!$A51,'Contact Hours'!$B:$B,Hours!$B51)+SUMIFS('Contact Hours'!K:K,'Contact Hours'!$A:$A,Hours!$A51,'Contact Hours'!$B:$B,Hours!$B51)</f>
        <v>7056</v>
      </c>
      <c r="H51" s="34">
        <f t="shared" si="0"/>
        <v>7056</v>
      </c>
      <c r="I51" s="35">
        <f t="shared" si="1"/>
        <v>31861.374850375454</v>
      </c>
      <c r="J51" s="35">
        <f t="shared" si="2"/>
        <v>0</v>
      </c>
    </row>
    <row r="52" spans="1:10">
      <c r="A52" s="30">
        <v>3539</v>
      </c>
      <c r="B52" s="31">
        <v>22</v>
      </c>
      <c r="C52" s="32">
        <f t="shared" si="3"/>
        <v>4.1280585073572329</v>
      </c>
      <c r="D52" s="33">
        <f>SUMIFS('Contact Hours'!D:D,'Contact Hours'!$A:$A,Hours!$A52,'Contact Hours'!$B:$B,Hours!$B52)+SUMIFS('Contact Hours'!E:E,'Contact Hours'!$A:$A,Hours!$A52,'Contact Hours'!$B:$B,Hours!$B52)</f>
        <v>0</v>
      </c>
      <c r="E52" s="33">
        <f>SUMIFS('Contact Hours'!F:F,'Contact Hours'!$A:$A,Hours!$A52,'Contact Hours'!$B:$B,Hours!$B52)+SUMIFS('Contact Hours'!G:G,'Contact Hours'!$A:$A,Hours!$A52,'Contact Hours'!$B:$B,Hours!$B52)</f>
        <v>0</v>
      </c>
      <c r="F52" s="33">
        <f>SUMIFS('Contact Hours'!H:H,'Contact Hours'!$A:$A,Hours!$A52,'Contact Hours'!$B:$B,Hours!$B52)+SUMIFS('Contact Hours'!I:I,'Contact Hours'!$A:$A,Hours!$A52,'Contact Hours'!$B:$B,Hours!$B52)</f>
        <v>0</v>
      </c>
      <c r="G52" s="33">
        <f>SUMIFS('Contact Hours'!J:J,'Contact Hours'!$A:$A,Hours!$A52,'Contact Hours'!$B:$B,Hours!$B52)+SUMIFS('Contact Hours'!K:K,'Contact Hours'!$A:$A,Hours!$A52,'Contact Hours'!$B:$B,Hours!$B52)</f>
        <v>0</v>
      </c>
      <c r="H52" s="34">
        <f t="shared" si="0"/>
        <v>0</v>
      </c>
      <c r="I52" s="35">
        <f t="shared" si="1"/>
        <v>0</v>
      </c>
      <c r="J52" s="35">
        <f t="shared" si="2"/>
        <v>0</v>
      </c>
    </row>
    <row r="53" spans="1:10">
      <c r="A53" s="30">
        <v>3539</v>
      </c>
      <c r="B53" s="31">
        <v>23</v>
      </c>
      <c r="C53" s="32">
        <f t="shared" si="3"/>
        <v>4.0606764444742334</v>
      </c>
      <c r="D53" s="33">
        <f>SUMIFS('Contact Hours'!D:D,'Contact Hours'!$A:$A,Hours!$A53,'Contact Hours'!$B:$B,Hours!$B53)+SUMIFS('Contact Hours'!E:E,'Contact Hours'!$A:$A,Hours!$A53,'Contact Hours'!$B:$B,Hours!$B53)</f>
        <v>9984</v>
      </c>
      <c r="E53" s="33">
        <f>SUMIFS('Contact Hours'!F:F,'Contact Hours'!$A:$A,Hours!$A53,'Contact Hours'!$B:$B,Hours!$B53)+SUMIFS('Contact Hours'!G:G,'Contact Hours'!$A:$A,Hours!$A53,'Contact Hours'!$B:$B,Hours!$B53)</f>
        <v>0</v>
      </c>
      <c r="F53" s="33">
        <f>SUMIFS('Contact Hours'!H:H,'Contact Hours'!$A:$A,Hours!$A53,'Contact Hours'!$B:$B,Hours!$B53)+SUMIFS('Contact Hours'!I:I,'Contact Hours'!$A:$A,Hours!$A53,'Contact Hours'!$B:$B,Hours!$B53)</f>
        <v>0</v>
      </c>
      <c r="G53" s="33">
        <f>SUMIFS('Contact Hours'!J:J,'Contact Hours'!$A:$A,Hours!$A53,'Contact Hours'!$B:$B,Hours!$B53)+SUMIFS('Contact Hours'!K:K,'Contact Hours'!$A:$A,Hours!$A53,'Contact Hours'!$B:$B,Hours!$B53)</f>
        <v>0</v>
      </c>
      <c r="H53" s="34">
        <f t="shared" si="0"/>
        <v>9984</v>
      </c>
      <c r="I53" s="35">
        <f t="shared" si="1"/>
        <v>40541.793621630743</v>
      </c>
      <c r="J53" s="35">
        <f t="shared" si="2"/>
        <v>0</v>
      </c>
    </row>
    <row r="54" spans="1:10">
      <c r="A54" s="30">
        <v>3539</v>
      </c>
      <c r="B54" s="31">
        <v>24</v>
      </c>
      <c r="C54" s="32">
        <f t="shared" si="3"/>
        <v>3.6073208628655156</v>
      </c>
      <c r="D54" s="33">
        <f>SUMIFS('Contact Hours'!D:D,'Contact Hours'!$A:$A,Hours!$A54,'Contact Hours'!$B:$B,Hours!$B54)+SUMIFS('Contact Hours'!E:E,'Contact Hours'!$A:$A,Hours!$A54,'Contact Hours'!$B:$B,Hours!$B54)</f>
        <v>10512</v>
      </c>
      <c r="E54" s="33">
        <f>SUMIFS('Contact Hours'!F:F,'Contact Hours'!$A:$A,Hours!$A54,'Contact Hours'!$B:$B,Hours!$B54)+SUMIFS('Contact Hours'!G:G,'Contact Hours'!$A:$A,Hours!$A54,'Contact Hours'!$B:$B,Hours!$B54)</f>
        <v>0</v>
      </c>
      <c r="F54" s="33">
        <f>SUMIFS('Contact Hours'!H:H,'Contact Hours'!$A:$A,Hours!$A54,'Contact Hours'!$B:$B,Hours!$B54)+SUMIFS('Contact Hours'!I:I,'Contact Hours'!$A:$A,Hours!$A54,'Contact Hours'!$B:$B,Hours!$B54)</f>
        <v>32144</v>
      </c>
      <c r="G54" s="33">
        <f>SUMIFS('Contact Hours'!J:J,'Contact Hours'!$A:$A,Hours!$A54,'Contact Hours'!$B:$B,Hours!$B54)+SUMIFS('Contact Hours'!K:K,'Contact Hours'!$A:$A,Hours!$A54,'Contact Hours'!$B:$B,Hours!$B54)</f>
        <v>0</v>
      </c>
      <c r="H54" s="34">
        <f t="shared" si="0"/>
        <v>42656</v>
      </c>
      <c r="I54" s="35">
        <f t="shared" si="1"/>
        <v>153873.87872639144</v>
      </c>
      <c r="J54" s="35">
        <f t="shared" si="2"/>
        <v>0</v>
      </c>
    </row>
    <row r="55" spans="1:10">
      <c r="A55" s="30">
        <v>3539</v>
      </c>
      <c r="B55" s="31">
        <v>25</v>
      </c>
      <c r="C55" s="32">
        <f t="shared" si="3"/>
        <v>2.8175360535220126</v>
      </c>
      <c r="D55" s="33">
        <f>SUMIFS('Contact Hours'!D:D,'Contact Hours'!$A:$A,Hours!$A55,'Contact Hours'!$B:$B,Hours!$B55)+SUMIFS('Contact Hours'!E:E,'Contact Hours'!$A:$A,Hours!$A55,'Contact Hours'!$B:$B,Hours!$B55)</f>
        <v>397056</v>
      </c>
      <c r="E55" s="33">
        <f>SUMIFS('Contact Hours'!F:F,'Contact Hours'!$A:$A,Hours!$A55,'Contact Hours'!$B:$B,Hours!$B55)+SUMIFS('Contact Hours'!G:G,'Contact Hours'!$A:$A,Hours!$A55,'Contact Hours'!$B:$B,Hours!$B55)</f>
        <v>0</v>
      </c>
      <c r="F55" s="33">
        <f>SUMIFS('Contact Hours'!H:H,'Contact Hours'!$A:$A,Hours!$A55,'Contact Hours'!$B:$B,Hours!$B55)+SUMIFS('Contact Hours'!I:I,'Contact Hours'!$A:$A,Hours!$A55,'Contact Hours'!$B:$B,Hours!$B55)</f>
        <v>0</v>
      </c>
      <c r="G55" s="33">
        <f>SUMIFS('Contact Hours'!J:J,'Contact Hours'!$A:$A,Hours!$A55,'Contact Hours'!$B:$B,Hours!$B55)+SUMIFS('Contact Hours'!K:K,'Contact Hours'!$A:$A,Hours!$A55,'Contact Hours'!$B:$B,Hours!$B55)</f>
        <v>0</v>
      </c>
      <c r="H55" s="34">
        <f t="shared" si="0"/>
        <v>397056</v>
      </c>
      <c r="I55" s="35">
        <f t="shared" si="1"/>
        <v>1118719.5952672362</v>
      </c>
      <c r="J55" s="35">
        <f t="shared" si="2"/>
        <v>0</v>
      </c>
    </row>
    <row r="56" spans="1:10">
      <c r="A56" s="30">
        <v>3539</v>
      </c>
      <c r="B56" s="31">
        <v>26</v>
      </c>
      <c r="C56" s="32">
        <f t="shared" si="3"/>
        <v>3.5195673951223614</v>
      </c>
      <c r="D56" s="33">
        <f>SUMIFS('Contact Hours'!D:D,'Contact Hours'!$A:$A,Hours!$A56,'Contact Hours'!$B:$B,Hours!$B56)+SUMIFS('Contact Hours'!E:E,'Contact Hours'!$A:$A,Hours!$A56,'Contact Hours'!$B:$B,Hours!$B56)</f>
        <v>94784</v>
      </c>
      <c r="E56" s="33">
        <f>SUMIFS('Contact Hours'!F:F,'Contact Hours'!$A:$A,Hours!$A56,'Contact Hours'!$B:$B,Hours!$B56)+SUMIFS('Contact Hours'!G:G,'Contact Hours'!$A:$A,Hours!$A56,'Contact Hours'!$B:$B,Hours!$B56)</f>
        <v>0</v>
      </c>
      <c r="F56" s="33">
        <f>SUMIFS('Contact Hours'!H:H,'Contact Hours'!$A:$A,Hours!$A56,'Contact Hours'!$B:$B,Hours!$B56)+SUMIFS('Contact Hours'!I:I,'Contact Hours'!$A:$A,Hours!$A56,'Contact Hours'!$B:$B,Hours!$B56)</f>
        <v>0</v>
      </c>
      <c r="G56" s="33">
        <f>SUMIFS('Contact Hours'!J:J,'Contact Hours'!$A:$A,Hours!$A56,'Contact Hours'!$B:$B,Hours!$B56)+SUMIFS('Contact Hours'!K:K,'Contact Hours'!$A:$A,Hours!$A56,'Contact Hours'!$B:$B,Hours!$B56)</f>
        <v>0</v>
      </c>
      <c r="H56" s="34">
        <f t="shared" si="0"/>
        <v>94784</v>
      </c>
      <c r="I56" s="35">
        <f t="shared" si="1"/>
        <v>333598.67597927788</v>
      </c>
      <c r="J56" s="35">
        <f t="shared" si="2"/>
        <v>0</v>
      </c>
    </row>
    <row r="57" spans="1:10">
      <c r="A57" s="30">
        <v>3539</v>
      </c>
      <c r="B57" s="31">
        <v>27</v>
      </c>
      <c r="C57" s="32">
        <f t="shared" si="3"/>
        <v>3.291477425248472</v>
      </c>
      <c r="D57" s="33">
        <f>SUMIFS('Contact Hours'!D:D,'Contact Hours'!$A:$A,Hours!$A57,'Contact Hours'!$B:$B,Hours!$B57)+SUMIFS('Contact Hours'!E:E,'Contact Hours'!$A:$A,Hours!$A57,'Contact Hours'!$B:$B,Hours!$B57)</f>
        <v>0</v>
      </c>
      <c r="E57" s="33">
        <f>SUMIFS('Contact Hours'!F:F,'Contact Hours'!$A:$A,Hours!$A57,'Contact Hours'!$B:$B,Hours!$B57)+SUMIFS('Contact Hours'!G:G,'Contact Hours'!$A:$A,Hours!$A57,'Contact Hours'!$B:$B,Hours!$B57)</f>
        <v>0</v>
      </c>
      <c r="F57" s="33">
        <f>SUMIFS('Contact Hours'!H:H,'Contact Hours'!$A:$A,Hours!$A57,'Contact Hours'!$B:$B,Hours!$B57)+SUMIFS('Contact Hours'!I:I,'Contact Hours'!$A:$A,Hours!$A57,'Contact Hours'!$B:$B,Hours!$B57)</f>
        <v>0</v>
      </c>
      <c r="G57" s="33">
        <f>SUMIFS('Contact Hours'!J:J,'Contact Hours'!$A:$A,Hours!$A57,'Contact Hours'!$B:$B,Hours!$B57)+SUMIFS('Contact Hours'!K:K,'Contact Hours'!$A:$A,Hours!$A57,'Contact Hours'!$B:$B,Hours!$B57)</f>
        <v>0</v>
      </c>
      <c r="H57" s="34">
        <f t="shared" si="0"/>
        <v>0</v>
      </c>
      <c r="I57" s="35">
        <f t="shared" si="1"/>
        <v>0</v>
      </c>
      <c r="J57" s="35">
        <f t="shared" si="2"/>
        <v>0</v>
      </c>
    </row>
    <row r="58" spans="1:10">
      <c r="A58" s="30">
        <v>3540</v>
      </c>
      <c r="B58" s="31">
        <v>1</v>
      </c>
      <c r="C58" s="32">
        <f t="shared" si="3"/>
        <v>2.8749802080704021</v>
      </c>
      <c r="D58" s="33">
        <f>SUMIFS('Contact Hours'!D:D,'Contact Hours'!$A:$A,Hours!$A58,'Contact Hours'!$B:$B,Hours!$B58)+SUMIFS('Contact Hours'!E:E,'Contact Hours'!$A:$A,Hours!$A58,'Contact Hours'!$B:$B,Hours!$B58)</f>
        <v>5280</v>
      </c>
      <c r="E58" s="33">
        <f>SUMIFS('Contact Hours'!F:F,'Contact Hours'!$A:$A,Hours!$A58,'Contact Hours'!$B:$B,Hours!$B58)+SUMIFS('Contact Hours'!G:G,'Contact Hours'!$A:$A,Hours!$A58,'Contact Hours'!$B:$B,Hours!$B58)</f>
        <v>0</v>
      </c>
      <c r="F58" s="33">
        <f>SUMIFS('Contact Hours'!H:H,'Contact Hours'!$A:$A,Hours!$A58,'Contact Hours'!$B:$B,Hours!$B58)+SUMIFS('Contact Hours'!I:I,'Contact Hours'!$A:$A,Hours!$A58,'Contact Hours'!$B:$B,Hours!$B58)</f>
        <v>640</v>
      </c>
      <c r="G58" s="33">
        <f>SUMIFS('Contact Hours'!J:J,'Contact Hours'!$A:$A,Hours!$A58,'Contact Hours'!$B:$B,Hours!$B58)+SUMIFS('Contact Hours'!K:K,'Contact Hours'!$A:$A,Hours!$A58,'Contact Hours'!$B:$B,Hours!$B58)</f>
        <v>2800</v>
      </c>
      <c r="H58" s="34">
        <f t="shared" si="0"/>
        <v>8720</v>
      </c>
      <c r="I58" s="35">
        <f t="shared" si="1"/>
        <v>25069.827414373907</v>
      </c>
      <c r="J58" s="35">
        <f t="shared" si="2"/>
        <v>0</v>
      </c>
    </row>
    <row r="59" spans="1:10">
      <c r="A59" s="30">
        <v>3540</v>
      </c>
      <c r="B59" s="31">
        <v>2</v>
      </c>
      <c r="C59" s="32">
        <f t="shared" si="3"/>
        <v>3.4729204337351502</v>
      </c>
      <c r="D59" s="33">
        <f>SUMIFS('Contact Hours'!D:D,'Contact Hours'!$A:$A,Hours!$A59,'Contact Hours'!$B:$B,Hours!$B59)+SUMIFS('Contact Hours'!E:E,'Contact Hours'!$A:$A,Hours!$A59,'Contact Hours'!$B:$B,Hours!$B59)</f>
        <v>0</v>
      </c>
      <c r="E59" s="33">
        <f>SUMIFS('Contact Hours'!F:F,'Contact Hours'!$A:$A,Hours!$A59,'Contact Hours'!$B:$B,Hours!$B59)+SUMIFS('Contact Hours'!G:G,'Contact Hours'!$A:$A,Hours!$A59,'Contact Hours'!$B:$B,Hours!$B59)</f>
        <v>0</v>
      </c>
      <c r="F59" s="33">
        <f>SUMIFS('Contact Hours'!H:H,'Contact Hours'!$A:$A,Hours!$A59,'Contact Hours'!$B:$B,Hours!$B59)+SUMIFS('Contact Hours'!I:I,'Contact Hours'!$A:$A,Hours!$A59,'Contact Hours'!$B:$B,Hours!$B59)</f>
        <v>34176</v>
      </c>
      <c r="G59" s="33">
        <f>SUMIFS('Contact Hours'!J:J,'Contact Hours'!$A:$A,Hours!$A59,'Contact Hours'!$B:$B,Hours!$B59)+SUMIFS('Contact Hours'!K:K,'Contact Hours'!$A:$A,Hours!$A59,'Contact Hours'!$B:$B,Hours!$B59)</f>
        <v>1744</v>
      </c>
      <c r="H59" s="34">
        <f t="shared" si="0"/>
        <v>35920</v>
      </c>
      <c r="I59" s="35">
        <f t="shared" si="1"/>
        <v>124747.30197976659</v>
      </c>
      <c r="J59" s="35">
        <f t="shared" si="2"/>
        <v>0</v>
      </c>
    </row>
    <row r="60" spans="1:10">
      <c r="A60" s="30">
        <v>3540</v>
      </c>
      <c r="B60" s="31">
        <v>3</v>
      </c>
      <c r="C60" s="32">
        <f t="shared" si="3"/>
        <v>3.0862689776983747</v>
      </c>
      <c r="D60" s="33">
        <f>SUMIFS('Contact Hours'!D:D,'Contact Hours'!$A:$A,Hours!$A60,'Contact Hours'!$B:$B,Hours!$B60)+SUMIFS('Contact Hours'!E:E,'Contact Hours'!$A:$A,Hours!$A60,'Contact Hours'!$B:$B,Hours!$B60)</f>
        <v>456512</v>
      </c>
      <c r="E60" s="33">
        <f>SUMIFS('Contact Hours'!F:F,'Contact Hours'!$A:$A,Hours!$A60,'Contact Hours'!$B:$B,Hours!$B60)+SUMIFS('Contact Hours'!G:G,'Contact Hours'!$A:$A,Hours!$A60,'Contact Hours'!$B:$B,Hours!$B60)</f>
        <v>0</v>
      </c>
      <c r="F60" s="33">
        <f>SUMIFS('Contact Hours'!H:H,'Contact Hours'!$A:$A,Hours!$A60,'Contact Hours'!$B:$B,Hours!$B60)+SUMIFS('Contact Hours'!I:I,'Contact Hours'!$A:$A,Hours!$A60,'Contact Hours'!$B:$B,Hours!$B60)</f>
        <v>0</v>
      </c>
      <c r="G60" s="33">
        <f>SUMIFS('Contact Hours'!J:J,'Contact Hours'!$A:$A,Hours!$A60,'Contact Hours'!$B:$B,Hours!$B60)+SUMIFS('Contact Hours'!K:K,'Contact Hours'!$A:$A,Hours!$A60,'Contact Hours'!$B:$B,Hours!$B60)</f>
        <v>0</v>
      </c>
      <c r="H60" s="34">
        <f t="shared" si="0"/>
        <v>456512</v>
      </c>
      <c r="I60" s="35">
        <f t="shared" si="1"/>
        <v>1408918.8235470403</v>
      </c>
      <c r="J60" s="35">
        <f t="shared" si="2"/>
        <v>0</v>
      </c>
    </row>
    <row r="61" spans="1:10">
      <c r="A61" s="30">
        <v>3540</v>
      </c>
      <c r="B61" s="31">
        <v>4</v>
      </c>
      <c r="C61" s="32">
        <f t="shared" si="3"/>
        <v>2.7951067372194838</v>
      </c>
      <c r="D61" s="33">
        <f>SUMIFS('Contact Hours'!D:D,'Contact Hours'!$A:$A,Hours!$A61,'Contact Hours'!$B:$B,Hours!$B61)+SUMIFS('Contact Hours'!E:E,'Contact Hours'!$A:$A,Hours!$A61,'Contact Hours'!$B:$B,Hours!$B61)</f>
        <v>102112</v>
      </c>
      <c r="E61" s="33">
        <f>SUMIFS('Contact Hours'!F:F,'Contact Hours'!$A:$A,Hours!$A61,'Contact Hours'!$B:$B,Hours!$B61)+SUMIFS('Contact Hours'!G:G,'Contact Hours'!$A:$A,Hours!$A61,'Contact Hours'!$B:$B,Hours!$B61)</f>
        <v>0</v>
      </c>
      <c r="F61" s="33">
        <f>SUMIFS('Contact Hours'!H:H,'Contact Hours'!$A:$A,Hours!$A61,'Contact Hours'!$B:$B,Hours!$B61)+SUMIFS('Contact Hours'!I:I,'Contact Hours'!$A:$A,Hours!$A61,'Contact Hours'!$B:$B,Hours!$B61)</f>
        <v>114336</v>
      </c>
      <c r="G61" s="33">
        <f>SUMIFS('Contact Hours'!J:J,'Contact Hours'!$A:$A,Hours!$A61,'Contact Hours'!$B:$B,Hours!$B61)+SUMIFS('Contact Hours'!K:K,'Contact Hours'!$A:$A,Hours!$A61,'Contact Hours'!$B:$B,Hours!$B61)</f>
        <v>17605</v>
      </c>
      <c r="H61" s="34">
        <f t="shared" si="0"/>
        <v>234053</v>
      </c>
      <c r="I61" s="35">
        <f t="shared" si="1"/>
        <v>654203.11716643185</v>
      </c>
      <c r="J61" s="35">
        <f t="shared" si="2"/>
        <v>0</v>
      </c>
    </row>
    <row r="62" spans="1:10">
      <c r="A62" s="30">
        <v>3540</v>
      </c>
      <c r="B62" s="31">
        <v>5</v>
      </c>
      <c r="C62" s="32">
        <f t="shared" si="3"/>
        <v>7.969787458086997</v>
      </c>
      <c r="D62" s="33">
        <f>SUMIFS('Contact Hours'!D:D,'Contact Hours'!$A:$A,Hours!$A62,'Contact Hours'!$B:$B,Hours!$B62)+SUMIFS('Contact Hours'!E:E,'Contact Hours'!$A:$A,Hours!$A62,'Contact Hours'!$B:$B,Hours!$B62)</f>
        <v>0</v>
      </c>
      <c r="E62" s="33">
        <f>SUMIFS('Contact Hours'!F:F,'Contact Hours'!$A:$A,Hours!$A62,'Contact Hours'!$B:$B,Hours!$B62)+SUMIFS('Contact Hours'!G:G,'Contact Hours'!$A:$A,Hours!$A62,'Contact Hours'!$B:$B,Hours!$B62)</f>
        <v>0</v>
      </c>
      <c r="F62" s="33">
        <f>SUMIFS('Contact Hours'!H:H,'Contact Hours'!$A:$A,Hours!$A62,'Contact Hours'!$B:$B,Hours!$B62)+SUMIFS('Contact Hours'!I:I,'Contact Hours'!$A:$A,Hours!$A62,'Contact Hours'!$B:$B,Hours!$B62)</f>
        <v>0</v>
      </c>
      <c r="G62" s="33">
        <f>SUMIFS('Contact Hours'!J:J,'Contact Hours'!$A:$A,Hours!$A62,'Contact Hours'!$B:$B,Hours!$B62)+SUMIFS('Contact Hours'!K:K,'Contact Hours'!$A:$A,Hours!$A62,'Contact Hours'!$B:$B,Hours!$B62)</f>
        <v>192</v>
      </c>
      <c r="H62" s="34">
        <f t="shared" si="0"/>
        <v>192</v>
      </c>
      <c r="I62" s="35">
        <f t="shared" si="1"/>
        <v>1530.1991919527034</v>
      </c>
      <c r="J62" s="35">
        <f t="shared" si="2"/>
        <v>0</v>
      </c>
    </row>
    <row r="63" spans="1:10">
      <c r="A63" s="30">
        <v>3540</v>
      </c>
      <c r="B63" s="31">
        <v>6</v>
      </c>
      <c r="C63" s="32">
        <f t="shared" si="3"/>
        <v>2.5338472328563029</v>
      </c>
      <c r="D63" s="33">
        <f>SUMIFS('Contact Hours'!D:D,'Contact Hours'!$A:$A,Hours!$A63,'Contact Hours'!$B:$B,Hours!$B63)+SUMIFS('Contact Hours'!E:E,'Contact Hours'!$A:$A,Hours!$A63,'Contact Hours'!$B:$B,Hours!$B63)</f>
        <v>155664</v>
      </c>
      <c r="E63" s="33">
        <f>SUMIFS('Contact Hours'!F:F,'Contact Hours'!$A:$A,Hours!$A63,'Contact Hours'!$B:$B,Hours!$B63)+SUMIFS('Contact Hours'!G:G,'Contact Hours'!$A:$A,Hours!$A63,'Contact Hours'!$B:$B,Hours!$B63)</f>
        <v>0</v>
      </c>
      <c r="F63" s="33">
        <f>SUMIFS('Contact Hours'!H:H,'Contact Hours'!$A:$A,Hours!$A63,'Contact Hours'!$B:$B,Hours!$B63)+SUMIFS('Contact Hours'!I:I,'Contact Hours'!$A:$A,Hours!$A63,'Contact Hours'!$B:$B,Hours!$B63)</f>
        <v>13728</v>
      </c>
      <c r="G63" s="33">
        <f>SUMIFS('Contact Hours'!J:J,'Contact Hours'!$A:$A,Hours!$A63,'Contact Hours'!$B:$B,Hours!$B63)+SUMIFS('Contact Hours'!K:K,'Contact Hours'!$A:$A,Hours!$A63,'Contact Hours'!$B:$B,Hours!$B63)</f>
        <v>0</v>
      </c>
      <c r="H63" s="34">
        <f t="shared" si="0"/>
        <v>169392</v>
      </c>
      <c r="I63" s="35">
        <f t="shared" si="1"/>
        <v>429213.45046799484</v>
      </c>
      <c r="J63" s="35">
        <f t="shared" si="2"/>
        <v>0</v>
      </c>
    </row>
    <row r="64" spans="1:10">
      <c r="A64" s="30">
        <v>3540</v>
      </c>
      <c r="B64" s="31">
        <v>7</v>
      </c>
      <c r="C64" s="32">
        <f t="shared" si="3"/>
        <v>3.4892163735959434</v>
      </c>
      <c r="D64" s="33">
        <f>SUMIFS('Contact Hours'!D:D,'Contact Hours'!$A:$A,Hours!$A64,'Contact Hours'!$B:$B,Hours!$B64)+SUMIFS('Contact Hours'!E:E,'Contact Hours'!$A:$A,Hours!$A64,'Contact Hours'!$B:$B,Hours!$B64)</f>
        <v>10080</v>
      </c>
      <c r="E64" s="33">
        <f>SUMIFS('Contact Hours'!F:F,'Contact Hours'!$A:$A,Hours!$A64,'Contact Hours'!$B:$B,Hours!$B64)+SUMIFS('Contact Hours'!G:G,'Contact Hours'!$A:$A,Hours!$A64,'Contact Hours'!$B:$B,Hours!$B64)</f>
        <v>0</v>
      </c>
      <c r="F64" s="33">
        <f>SUMIFS('Contact Hours'!H:H,'Contact Hours'!$A:$A,Hours!$A64,'Contact Hours'!$B:$B,Hours!$B64)+SUMIFS('Contact Hours'!I:I,'Contact Hours'!$A:$A,Hours!$A64,'Contact Hours'!$B:$B,Hours!$B64)</f>
        <v>85216</v>
      </c>
      <c r="G64" s="33">
        <f>SUMIFS('Contact Hours'!J:J,'Contact Hours'!$A:$A,Hours!$A64,'Contact Hours'!$B:$B,Hours!$B64)+SUMIFS('Contact Hours'!K:K,'Contact Hours'!$A:$A,Hours!$A64,'Contact Hours'!$B:$B,Hours!$B64)</f>
        <v>9008</v>
      </c>
      <c r="H64" s="34">
        <f t="shared" si="0"/>
        <v>104304</v>
      </c>
      <c r="I64" s="35">
        <f t="shared" si="1"/>
        <v>363939.2246315513</v>
      </c>
      <c r="J64" s="35">
        <f t="shared" si="2"/>
        <v>0</v>
      </c>
    </row>
    <row r="65" spans="1:10">
      <c r="A65" s="30">
        <v>3540</v>
      </c>
      <c r="B65" s="31">
        <v>8</v>
      </c>
      <c r="C65" s="32">
        <f t="shared" si="3"/>
        <v>4.382136402145127</v>
      </c>
      <c r="D65" s="33">
        <f>SUMIFS('Contact Hours'!D:D,'Contact Hours'!$A:$A,Hours!$A65,'Contact Hours'!$B:$B,Hours!$B65)+SUMIFS('Contact Hours'!E:E,'Contact Hours'!$A:$A,Hours!$A65,'Contact Hours'!$B:$B,Hours!$B65)</f>
        <v>0</v>
      </c>
      <c r="E65" s="33">
        <f>SUMIFS('Contact Hours'!F:F,'Contact Hours'!$A:$A,Hours!$A65,'Contact Hours'!$B:$B,Hours!$B65)+SUMIFS('Contact Hours'!G:G,'Contact Hours'!$A:$A,Hours!$A65,'Contact Hours'!$B:$B,Hours!$B65)</f>
        <v>0</v>
      </c>
      <c r="F65" s="33">
        <f>SUMIFS('Contact Hours'!H:H,'Contact Hours'!$A:$A,Hours!$A65,'Contact Hours'!$B:$B,Hours!$B65)+SUMIFS('Contact Hours'!I:I,'Contact Hours'!$A:$A,Hours!$A65,'Contact Hours'!$B:$B,Hours!$B65)</f>
        <v>4032</v>
      </c>
      <c r="G65" s="33">
        <f>SUMIFS('Contact Hours'!J:J,'Contact Hours'!$A:$A,Hours!$A65,'Contact Hours'!$B:$B,Hours!$B65)+SUMIFS('Contact Hours'!K:K,'Contact Hours'!$A:$A,Hours!$A65,'Contact Hours'!$B:$B,Hours!$B65)</f>
        <v>7768</v>
      </c>
      <c r="H65" s="34">
        <f t="shared" si="0"/>
        <v>11800</v>
      </c>
      <c r="I65" s="35">
        <f t="shared" si="1"/>
        <v>51709.2095453125</v>
      </c>
      <c r="J65" s="35">
        <f t="shared" si="2"/>
        <v>0</v>
      </c>
    </row>
    <row r="66" spans="1:10">
      <c r="A66" s="30">
        <v>3540</v>
      </c>
      <c r="B66" s="31">
        <v>9</v>
      </c>
      <c r="C66" s="32">
        <f t="shared" si="3"/>
        <v>3.4333089032158068</v>
      </c>
      <c r="D66" s="33">
        <f>SUMIFS('Contact Hours'!D:D,'Contact Hours'!$A:$A,Hours!$A66,'Contact Hours'!$B:$B,Hours!$B66)+SUMIFS('Contact Hours'!E:E,'Contact Hours'!$A:$A,Hours!$A66,'Contact Hours'!$B:$B,Hours!$B66)</f>
        <v>38800</v>
      </c>
      <c r="E66" s="33">
        <f>SUMIFS('Contact Hours'!F:F,'Contact Hours'!$A:$A,Hours!$A66,'Contact Hours'!$B:$B,Hours!$B66)+SUMIFS('Contact Hours'!G:G,'Contact Hours'!$A:$A,Hours!$A66,'Contact Hours'!$B:$B,Hours!$B66)</f>
        <v>0</v>
      </c>
      <c r="F66" s="33">
        <f>SUMIFS('Contact Hours'!H:H,'Contact Hours'!$A:$A,Hours!$A66,'Contact Hours'!$B:$B,Hours!$B66)+SUMIFS('Contact Hours'!I:I,'Contact Hours'!$A:$A,Hours!$A66,'Contact Hours'!$B:$B,Hours!$B66)</f>
        <v>26896</v>
      </c>
      <c r="G66" s="33">
        <f>SUMIFS('Contact Hours'!J:J,'Contact Hours'!$A:$A,Hours!$A66,'Contact Hours'!$B:$B,Hours!$B66)+SUMIFS('Contact Hours'!K:K,'Contact Hours'!$A:$A,Hours!$A66,'Contact Hours'!$B:$B,Hours!$B66)</f>
        <v>11347</v>
      </c>
      <c r="H66" s="34">
        <f t="shared" si="0"/>
        <v>77043</v>
      </c>
      <c r="I66" s="35">
        <f t="shared" si="1"/>
        <v>264512.41783045541</v>
      </c>
      <c r="J66" s="35">
        <f t="shared" si="2"/>
        <v>0</v>
      </c>
    </row>
    <row r="67" spans="1:10">
      <c r="A67" s="30">
        <v>3540</v>
      </c>
      <c r="B67" s="31">
        <v>10</v>
      </c>
      <c r="C67" s="32">
        <f t="shared" si="3"/>
        <v>5.2157956574584414</v>
      </c>
      <c r="D67" s="33">
        <f>SUMIFS('Contact Hours'!D:D,'Contact Hours'!$A:$A,Hours!$A67,'Contact Hours'!$B:$B,Hours!$B67)+SUMIFS('Contact Hours'!E:E,'Contact Hours'!$A:$A,Hours!$A67,'Contact Hours'!$B:$B,Hours!$B67)</f>
        <v>8576</v>
      </c>
      <c r="E67" s="33">
        <f>SUMIFS('Contact Hours'!F:F,'Contact Hours'!$A:$A,Hours!$A67,'Contact Hours'!$B:$B,Hours!$B67)+SUMIFS('Contact Hours'!G:G,'Contact Hours'!$A:$A,Hours!$A67,'Contact Hours'!$B:$B,Hours!$B67)</f>
        <v>0</v>
      </c>
      <c r="F67" s="33">
        <f>SUMIFS('Contact Hours'!H:H,'Contact Hours'!$A:$A,Hours!$A67,'Contact Hours'!$B:$B,Hours!$B67)+SUMIFS('Contact Hours'!I:I,'Contact Hours'!$A:$A,Hours!$A67,'Contact Hours'!$B:$B,Hours!$B67)</f>
        <v>0</v>
      </c>
      <c r="G67" s="33">
        <f>SUMIFS('Contact Hours'!J:J,'Contact Hours'!$A:$A,Hours!$A67,'Contact Hours'!$B:$B,Hours!$B67)+SUMIFS('Contact Hours'!K:K,'Contact Hours'!$A:$A,Hours!$A67,'Contact Hours'!$B:$B,Hours!$B67)</f>
        <v>0</v>
      </c>
      <c r="H67" s="34">
        <f t="shared" si="0"/>
        <v>8576</v>
      </c>
      <c r="I67" s="35">
        <f t="shared" si="1"/>
        <v>44730.663558363594</v>
      </c>
      <c r="J67" s="35">
        <f t="shared" si="2"/>
        <v>0</v>
      </c>
    </row>
    <row r="68" spans="1:10">
      <c r="A68" s="30">
        <v>3540</v>
      </c>
      <c r="B68" s="31">
        <v>11</v>
      </c>
      <c r="C68" s="32">
        <f t="shared" si="3"/>
        <v>3.9463640330011058</v>
      </c>
      <c r="D68" s="33">
        <f>SUMIFS('Contact Hours'!D:D,'Contact Hours'!$A:$A,Hours!$A68,'Contact Hours'!$B:$B,Hours!$B68)+SUMIFS('Contact Hours'!E:E,'Contact Hours'!$A:$A,Hours!$A68,'Contact Hours'!$B:$B,Hours!$B68)</f>
        <v>4480</v>
      </c>
      <c r="E68" s="33">
        <f>SUMIFS('Contact Hours'!F:F,'Contact Hours'!$A:$A,Hours!$A68,'Contact Hours'!$B:$B,Hours!$B68)+SUMIFS('Contact Hours'!G:G,'Contact Hours'!$A:$A,Hours!$A68,'Contact Hours'!$B:$B,Hours!$B68)</f>
        <v>0</v>
      </c>
      <c r="F68" s="33">
        <f>SUMIFS('Contact Hours'!H:H,'Contact Hours'!$A:$A,Hours!$A68,'Contact Hours'!$B:$B,Hours!$B68)+SUMIFS('Contact Hours'!I:I,'Contact Hours'!$A:$A,Hours!$A68,'Contact Hours'!$B:$B,Hours!$B68)</f>
        <v>57632</v>
      </c>
      <c r="G68" s="33">
        <f>SUMIFS('Contact Hours'!J:J,'Contact Hours'!$A:$A,Hours!$A68,'Contact Hours'!$B:$B,Hours!$B68)+SUMIFS('Contact Hours'!K:K,'Contact Hours'!$A:$A,Hours!$A68,'Contact Hours'!$B:$B,Hours!$B68)</f>
        <v>17916</v>
      </c>
      <c r="H68" s="34">
        <f t="shared" si="0"/>
        <v>80028</v>
      </c>
      <c r="I68" s="35">
        <f t="shared" si="1"/>
        <v>315819.62083301251</v>
      </c>
      <c r="J68" s="35">
        <f t="shared" si="2"/>
        <v>0</v>
      </c>
    </row>
    <row r="69" spans="1:10">
      <c r="A69" s="30">
        <v>3540</v>
      </c>
      <c r="B69" s="31">
        <v>12</v>
      </c>
      <c r="C69" s="32">
        <f t="shared" si="3"/>
        <v>3.4644345655960382</v>
      </c>
      <c r="D69" s="33">
        <f>SUMIFS('Contact Hours'!D:D,'Contact Hours'!$A:$A,Hours!$A69,'Contact Hours'!$B:$B,Hours!$B69)+SUMIFS('Contact Hours'!E:E,'Contact Hours'!$A:$A,Hours!$A69,'Contact Hours'!$B:$B,Hours!$B69)</f>
        <v>360688</v>
      </c>
      <c r="E69" s="33">
        <f>SUMIFS('Contact Hours'!F:F,'Contact Hours'!$A:$A,Hours!$A69,'Contact Hours'!$B:$B,Hours!$B69)+SUMIFS('Contact Hours'!G:G,'Contact Hours'!$A:$A,Hours!$A69,'Contact Hours'!$B:$B,Hours!$B69)</f>
        <v>41920</v>
      </c>
      <c r="F69" s="33">
        <f>SUMIFS('Contact Hours'!H:H,'Contact Hours'!$A:$A,Hours!$A69,'Contact Hours'!$B:$B,Hours!$B69)+SUMIFS('Contact Hours'!I:I,'Contact Hours'!$A:$A,Hours!$A69,'Contact Hours'!$B:$B,Hours!$B69)</f>
        <v>816</v>
      </c>
      <c r="G69" s="33">
        <f>SUMIFS('Contact Hours'!J:J,'Contact Hours'!$A:$A,Hours!$A69,'Contact Hours'!$B:$B,Hours!$B69)+SUMIFS('Contact Hours'!K:K,'Contact Hours'!$A:$A,Hours!$A69,'Contact Hours'!$B:$B,Hours!$B69)</f>
        <v>1672</v>
      </c>
      <c r="H69" s="34">
        <f t="shared" ref="H69:H132" si="4">SUM(D69:G69)</f>
        <v>405096</v>
      </c>
      <c r="I69" s="35">
        <f t="shared" ref="I69:I132" si="5">H69*C69</f>
        <v>1403428.5847846926</v>
      </c>
      <c r="J69" s="35">
        <f t="shared" ref="J69:J132" si="6">(E69*1.1)*C69</f>
        <v>159752.00668876455</v>
      </c>
    </row>
    <row r="70" spans="1:10">
      <c r="A70" s="30">
        <v>3540</v>
      </c>
      <c r="B70" s="31">
        <v>13</v>
      </c>
      <c r="C70" s="32">
        <f t="shared" si="3"/>
        <v>3.1367935439018955</v>
      </c>
      <c r="D70" s="33">
        <f>SUMIFS('Contact Hours'!D:D,'Contact Hours'!$A:$A,Hours!$A70,'Contact Hours'!$B:$B,Hours!$B70)+SUMIFS('Contact Hours'!E:E,'Contact Hours'!$A:$A,Hours!$A70,'Contact Hours'!$B:$B,Hours!$B70)</f>
        <v>35456</v>
      </c>
      <c r="E70" s="33">
        <f>SUMIFS('Contact Hours'!F:F,'Contact Hours'!$A:$A,Hours!$A70,'Contact Hours'!$B:$B,Hours!$B70)+SUMIFS('Contact Hours'!G:G,'Contact Hours'!$A:$A,Hours!$A70,'Contact Hours'!$B:$B,Hours!$B70)</f>
        <v>0</v>
      </c>
      <c r="F70" s="33">
        <f>SUMIFS('Contact Hours'!H:H,'Contact Hours'!$A:$A,Hours!$A70,'Contact Hours'!$B:$B,Hours!$B70)+SUMIFS('Contact Hours'!I:I,'Contact Hours'!$A:$A,Hours!$A70,'Contact Hours'!$B:$B,Hours!$B70)</f>
        <v>0</v>
      </c>
      <c r="G70" s="33">
        <f>SUMIFS('Contact Hours'!J:J,'Contact Hours'!$A:$A,Hours!$A70,'Contact Hours'!$B:$B,Hours!$B70)+SUMIFS('Contact Hours'!K:K,'Contact Hours'!$A:$A,Hours!$A70,'Contact Hours'!$B:$B,Hours!$B70)</f>
        <v>0</v>
      </c>
      <c r="H70" s="34">
        <f t="shared" si="4"/>
        <v>35456</v>
      </c>
      <c r="I70" s="35">
        <f t="shared" si="5"/>
        <v>111218.15189258561</v>
      </c>
      <c r="J70" s="35">
        <f t="shared" si="6"/>
        <v>0</v>
      </c>
    </row>
    <row r="71" spans="1:10">
      <c r="A71" s="30">
        <v>3540</v>
      </c>
      <c r="B71" s="31">
        <v>14</v>
      </c>
      <c r="C71" s="32">
        <f t="shared" si="3"/>
        <v>4.5242823607997433</v>
      </c>
      <c r="D71" s="33">
        <f>SUMIFS('Contact Hours'!D:D,'Contact Hours'!$A:$A,Hours!$A71,'Contact Hours'!$B:$B,Hours!$B71)+SUMIFS('Contact Hours'!E:E,'Contact Hours'!$A:$A,Hours!$A71,'Contact Hours'!$B:$B,Hours!$B71)</f>
        <v>0</v>
      </c>
      <c r="E71" s="33">
        <f>SUMIFS('Contact Hours'!F:F,'Contact Hours'!$A:$A,Hours!$A71,'Contact Hours'!$B:$B,Hours!$B71)+SUMIFS('Contact Hours'!G:G,'Contact Hours'!$A:$A,Hours!$A71,'Contact Hours'!$B:$B,Hours!$B71)</f>
        <v>0</v>
      </c>
      <c r="F71" s="33">
        <f>SUMIFS('Contact Hours'!H:H,'Contact Hours'!$A:$A,Hours!$A71,'Contact Hours'!$B:$B,Hours!$B71)+SUMIFS('Contact Hours'!I:I,'Contact Hours'!$A:$A,Hours!$A71,'Contact Hours'!$B:$B,Hours!$B71)</f>
        <v>234832</v>
      </c>
      <c r="G71" s="33">
        <f>SUMIFS('Contact Hours'!J:J,'Contact Hours'!$A:$A,Hours!$A71,'Contact Hours'!$B:$B,Hours!$B71)+SUMIFS('Contact Hours'!K:K,'Contact Hours'!$A:$A,Hours!$A71,'Contact Hours'!$B:$B,Hours!$B71)</f>
        <v>12953</v>
      </c>
      <c r="H71" s="34">
        <f t="shared" si="4"/>
        <v>247785</v>
      </c>
      <c r="I71" s="35">
        <f t="shared" si="5"/>
        <v>1121049.3047707644</v>
      </c>
      <c r="J71" s="35">
        <f t="shared" si="6"/>
        <v>0</v>
      </c>
    </row>
    <row r="72" spans="1:10">
      <c r="A72" s="30">
        <v>3540</v>
      </c>
      <c r="B72" s="31">
        <v>15</v>
      </c>
      <c r="C72" s="32">
        <f t="shared" si="3"/>
        <v>6.3259919541484555</v>
      </c>
      <c r="D72" s="33">
        <f>SUMIFS('Contact Hours'!D:D,'Contact Hours'!$A:$A,Hours!$A72,'Contact Hours'!$B:$B,Hours!$B72)+SUMIFS('Contact Hours'!E:E,'Contact Hours'!$A:$A,Hours!$A72,'Contact Hours'!$B:$B,Hours!$B72)</f>
        <v>0</v>
      </c>
      <c r="E72" s="33">
        <f>SUMIFS('Contact Hours'!F:F,'Contact Hours'!$A:$A,Hours!$A72,'Contact Hours'!$B:$B,Hours!$B72)+SUMIFS('Contact Hours'!G:G,'Contact Hours'!$A:$A,Hours!$A72,'Contact Hours'!$B:$B,Hours!$B72)</f>
        <v>0</v>
      </c>
      <c r="F72" s="33">
        <f>SUMIFS('Contact Hours'!H:H,'Contact Hours'!$A:$A,Hours!$A72,'Contact Hours'!$B:$B,Hours!$B72)+SUMIFS('Contact Hours'!I:I,'Contact Hours'!$A:$A,Hours!$A72,'Contact Hours'!$B:$B,Hours!$B72)</f>
        <v>43712</v>
      </c>
      <c r="G72" s="33">
        <f>SUMIFS('Contact Hours'!J:J,'Contact Hours'!$A:$A,Hours!$A72,'Contact Hours'!$B:$B,Hours!$B72)+SUMIFS('Contact Hours'!K:K,'Contact Hours'!$A:$A,Hours!$A72,'Contact Hours'!$B:$B,Hours!$B72)</f>
        <v>2600</v>
      </c>
      <c r="H72" s="34">
        <f t="shared" si="4"/>
        <v>46312</v>
      </c>
      <c r="I72" s="35">
        <f t="shared" si="5"/>
        <v>292969.33938052325</v>
      </c>
      <c r="J72" s="35">
        <f t="shared" si="6"/>
        <v>0</v>
      </c>
    </row>
    <row r="73" spans="1:10">
      <c r="A73" s="30">
        <v>3540</v>
      </c>
      <c r="B73" s="31">
        <v>16</v>
      </c>
      <c r="C73" s="32">
        <f t="shared" si="3"/>
        <v>3.9794022593108487</v>
      </c>
      <c r="D73" s="33">
        <f>SUMIFS('Contact Hours'!D:D,'Contact Hours'!$A:$A,Hours!$A73,'Contact Hours'!$B:$B,Hours!$B73)+SUMIFS('Contact Hours'!E:E,'Contact Hours'!$A:$A,Hours!$A73,'Contact Hours'!$B:$B,Hours!$B73)</f>
        <v>0</v>
      </c>
      <c r="E73" s="33">
        <f>SUMIFS('Contact Hours'!F:F,'Contact Hours'!$A:$A,Hours!$A73,'Contact Hours'!$B:$B,Hours!$B73)+SUMIFS('Contact Hours'!G:G,'Contact Hours'!$A:$A,Hours!$A73,'Contact Hours'!$B:$B,Hours!$B73)</f>
        <v>0</v>
      </c>
      <c r="F73" s="33">
        <f>SUMIFS('Contact Hours'!H:H,'Contact Hours'!$A:$A,Hours!$A73,'Contact Hours'!$B:$B,Hours!$B73)+SUMIFS('Contact Hours'!I:I,'Contact Hours'!$A:$A,Hours!$A73,'Contact Hours'!$B:$B,Hours!$B73)</f>
        <v>270911</v>
      </c>
      <c r="G73" s="33">
        <f>SUMIFS('Contact Hours'!J:J,'Contact Hours'!$A:$A,Hours!$A73,'Contact Hours'!$B:$B,Hours!$B73)+SUMIFS('Contact Hours'!K:K,'Contact Hours'!$A:$A,Hours!$A73,'Contact Hours'!$B:$B,Hours!$B73)</f>
        <v>29856</v>
      </c>
      <c r="H73" s="34">
        <f t="shared" si="4"/>
        <v>300767</v>
      </c>
      <c r="I73" s="35">
        <f t="shared" si="5"/>
        <v>1196872.8793261461</v>
      </c>
      <c r="J73" s="35">
        <f t="shared" si="6"/>
        <v>0</v>
      </c>
    </row>
    <row r="74" spans="1:10">
      <c r="A74" s="30">
        <v>3540</v>
      </c>
      <c r="B74" s="31">
        <v>17</v>
      </c>
      <c r="C74" s="32">
        <f t="shared" si="3"/>
        <v>5.1679354505346593</v>
      </c>
      <c r="D74" s="33">
        <f>SUMIFS('Contact Hours'!D:D,'Contact Hours'!$A:$A,Hours!$A74,'Contact Hours'!$B:$B,Hours!$B74)+SUMIFS('Contact Hours'!E:E,'Contact Hours'!$A:$A,Hours!$A74,'Contact Hours'!$B:$B,Hours!$B74)</f>
        <v>0</v>
      </c>
      <c r="E74" s="33">
        <f>SUMIFS('Contact Hours'!F:F,'Contact Hours'!$A:$A,Hours!$A74,'Contact Hours'!$B:$B,Hours!$B74)+SUMIFS('Contact Hours'!G:G,'Contact Hours'!$A:$A,Hours!$A74,'Contact Hours'!$B:$B,Hours!$B74)</f>
        <v>0</v>
      </c>
      <c r="F74" s="33">
        <f>SUMIFS('Contact Hours'!H:H,'Contact Hours'!$A:$A,Hours!$A74,'Contact Hours'!$B:$B,Hours!$B74)+SUMIFS('Contact Hours'!I:I,'Contact Hours'!$A:$A,Hours!$A74,'Contact Hours'!$B:$B,Hours!$B74)</f>
        <v>35680</v>
      </c>
      <c r="G74" s="33">
        <f>SUMIFS('Contact Hours'!J:J,'Contact Hours'!$A:$A,Hours!$A74,'Contact Hours'!$B:$B,Hours!$B74)+SUMIFS('Contact Hours'!K:K,'Contact Hours'!$A:$A,Hours!$A74,'Contact Hours'!$B:$B,Hours!$B74)</f>
        <v>348</v>
      </c>
      <c r="H74" s="34">
        <f t="shared" si="4"/>
        <v>36028</v>
      </c>
      <c r="I74" s="35">
        <f t="shared" si="5"/>
        <v>186190.37841186271</v>
      </c>
      <c r="J74" s="35">
        <f t="shared" si="6"/>
        <v>0</v>
      </c>
    </row>
    <row r="75" spans="1:10">
      <c r="A75" s="30">
        <v>3540</v>
      </c>
      <c r="B75" s="31">
        <v>18</v>
      </c>
      <c r="C75" s="32">
        <f t="shared" si="3"/>
        <v>4.3474126583452906</v>
      </c>
      <c r="D75" s="33">
        <f>SUMIFS('Contact Hours'!D:D,'Contact Hours'!$A:$A,Hours!$A75,'Contact Hours'!$B:$B,Hours!$B75)+SUMIFS('Contact Hours'!E:E,'Contact Hours'!$A:$A,Hours!$A75,'Contact Hours'!$B:$B,Hours!$B75)</f>
        <v>0</v>
      </c>
      <c r="E75" s="33">
        <f>SUMIFS('Contact Hours'!F:F,'Contact Hours'!$A:$A,Hours!$A75,'Contact Hours'!$B:$B,Hours!$B75)+SUMIFS('Contact Hours'!G:G,'Contact Hours'!$A:$A,Hours!$A75,'Contact Hours'!$B:$B,Hours!$B75)</f>
        <v>0</v>
      </c>
      <c r="F75" s="33">
        <f>SUMIFS('Contact Hours'!H:H,'Contact Hours'!$A:$A,Hours!$A75,'Contact Hours'!$B:$B,Hours!$B75)+SUMIFS('Contact Hours'!I:I,'Contact Hours'!$A:$A,Hours!$A75,'Contact Hours'!$B:$B,Hours!$B75)</f>
        <v>30608</v>
      </c>
      <c r="G75" s="33">
        <f>SUMIFS('Contact Hours'!J:J,'Contact Hours'!$A:$A,Hours!$A75,'Contact Hours'!$B:$B,Hours!$B75)+SUMIFS('Contact Hours'!K:K,'Contact Hours'!$A:$A,Hours!$A75,'Contact Hours'!$B:$B,Hours!$B75)</f>
        <v>648</v>
      </c>
      <c r="H75" s="34">
        <f t="shared" si="4"/>
        <v>31256</v>
      </c>
      <c r="I75" s="35">
        <f t="shared" si="5"/>
        <v>135882.7300492404</v>
      </c>
      <c r="J75" s="35">
        <f t="shared" si="6"/>
        <v>0</v>
      </c>
    </row>
    <row r="76" spans="1:10">
      <c r="A76" s="30">
        <v>3540</v>
      </c>
      <c r="B76" s="31">
        <v>19</v>
      </c>
      <c r="C76" s="32">
        <f t="shared" si="3"/>
        <v>3.1428185541517317</v>
      </c>
      <c r="D76" s="33">
        <f>SUMIFS('Contact Hours'!D:D,'Contact Hours'!$A:$A,Hours!$A76,'Contact Hours'!$B:$B,Hours!$B76)+SUMIFS('Contact Hours'!E:E,'Contact Hours'!$A:$A,Hours!$A76,'Contact Hours'!$B:$B,Hours!$B76)</f>
        <v>258464</v>
      </c>
      <c r="E76" s="33">
        <f>SUMIFS('Contact Hours'!F:F,'Contact Hours'!$A:$A,Hours!$A76,'Contact Hours'!$B:$B,Hours!$B76)+SUMIFS('Contact Hours'!G:G,'Contact Hours'!$A:$A,Hours!$A76,'Contact Hours'!$B:$B,Hours!$B76)</f>
        <v>52544</v>
      </c>
      <c r="F76" s="33">
        <f>SUMIFS('Contact Hours'!H:H,'Contact Hours'!$A:$A,Hours!$A76,'Contact Hours'!$B:$B,Hours!$B76)+SUMIFS('Contact Hours'!I:I,'Contact Hours'!$A:$A,Hours!$A76,'Contact Hours'!$B:$B,Hours!$B76)</f>
        <v>3264</v>
      </c>
      <c r="G76" s="33">
        <f>SUMIFS('Contact Hours'!J:J,'Contact Hours'!$A:$A,Hours!$A76,'Contact Hours'!$B:$B,Hours!$B76)+SUMIFS('Contact Hours'!K:K,'Contact Hours'!$A:$A,Hours!$A76,'Contact Hours'!$B:$B,Hours!$B76)</f>
        <v>0</v>
      </c>
      <c r="H76" s="34">
        <f t="shared" si="4"/>
        <v>314272</v>
      </c>
      <c r="I76" s="35">
        <f t="shared" si="5"/>
        <v>987699.87265037303</v>
      </c>
      <c r="J76" s="35">
        <f t="shared" si="6"/>
        <v>181649.88392028346</v>
      </c>
    </row>
    <row r="77" spans="1:10">
      <c r="A77" s="30">
        <v>3540</v>
      </c>
      <c r="B77" s="31">
        <v>20</v>
      </c>
      <c r="C77" s="32">
        <f t="shared" si="3"/>
        <v>3.4676861785003421</v>
      </c>
      <c r="D77" s="33">
        <f>SUMIFS('Contact Hours'!D:D,'Contact Hours'!$A:$A,Hours!$A77,'Contact Hours'!$B:$B,Hours!$B77)+SUMIFS('Contact Hours'!E:E,'Contact Hours'!$A:$A,Hours!$A77,'Contact Hours'!$B:$B,Hours!$B77)</f>
        <v>0</v>
      </c>
      <c r="E77" s="33">
        <f>SUMIFS('Contact Hours'!F:F,'Contact Hours'!$A:$A,Hours!$A77,'Contact Hours'!$B:$B,Hours!$B77)+SUMIFS('Contact Hours'!G:G,'Contact Hours'!$A:$A,Hours!$A77,'Contact Hours'!$B:$B,Hours!$B77)</f>
        <v>0</v>
      </c>
      <c r="F77" s="33">
        <f>SUMIFS('Contact Hours'!H:H,'Contact Hours'!$A:$A,Hours!$A77,'Contact Hours'!$B:$B,Hours!$B77)+SUMIFS('Contact Hours'!I:I,'Contact Hours'!$A:$A,Hours!$A77,'Contact Hours'!$B:$B,Hours!$B77)</f>
        <v>45888</v>
      </c>
      <c r="G77" s="33">
        <f>SUMIFS('Contact Hours'!J:J,'Contact Hours'!$A:$A,Hours!$A77,'Contact Hours'!$B:$B,Hours!$B77)+SUMIFS('Contact Hours'!K:K,'Contact Hours'!$A:$A,Hours!$A77,'Contact Hours'!$B:$B,Hours!$B77)</f>
        <v>144</v>
      </c>
      <c r="H77" s="34">
        <f t="shared" si="4"/>
        <v>46032</v>
      </c>
      <c r="I77" s="35">
        <f t="shared" si="5"/>
        <v>159624.53016872774</v>
      </c>
      <c r="J77" s="35">
        <f t="shared" si="6"/>
        <v>0</v>
      </c>
    </row>
    <row r="78" spans="1:10">
      <c r="A78" s="30">
        <v>3540</v>
      </c>
      <c r="B78" s="31">
        <v>21</v>
      </c>
      <c r="C78" s="32">
        <f t="shared" si="3"/>
        <v>4.5155009708581995</v>
      </c>
      <c r="D78" s="33">
        <f>SUMIFS('Contact Hours'!D:D,'Contact Hours'!$A:$A,Hours!$A78,'Contact Hours'!$B:$B,Hours!$B78)+SUMIFS('Contact Hours'!E:E,'Contact Hours'!$A:$A,Hours!$A78,'Contact Hours'!$B:$B,Hours!$B78)</f>
        <v>0</v>
      </c>
      <c r="E78" s="33">
        <f>SUMIFS('Contact Hours'!F:F,'Contact Hours'!$A:$A,Hours!$A78,'Contact Hours'!$B:$B,Hours!$B78)+SUMIFS('Contact Hours'!G:G,'Contact Hours'!$A:$A,Hours!$A78,'Contact Hours'!$B:$B,Hours!$B78)</f>
        <v>0</v>
      </c>
      <c r="F78" s="33">
        <f>SUMIFS('Contact Hours'!H:H,'Contact Hours'!$A:$A,Hours!$A78,'Contact Hours'!$B:$B,Hours!$B78)+SUMIFS('Contact Hours'!I:I,'Contact Hours'!$A:$A,Hours!$A78,'Contact Hours'!$B:$B,Hours!$B78)</f>
        <v>82528</v>
      </c>
      <c r="G78" s="33">
        <f>SUMIFS('Contact Hours'!J:J,'Contact Hours'!$A:$A,Hours!$A78,'Contact Hours'!$B:$B,Hours!$B78)+SUMIFS('Contact Hours'!K:K,'Contact Hours'!$A:$A,Hours!$A78,'Contact Hours'!$B:$B,Hours!$B78)</f>
        <v>73918</v>
      </c>
      <c r="H78" s="34">
        <f t="shared" si="4"/>
        <v>156446</v>
      </c>
      <c r="I78" s="35">
        <f t="shared" si="5"/>
        <v>706432.06488688185</v>
      </c>
      <c r="J78" s="35">
        <f t="shared" si="6"/>
        <v>0</v>
      </c>
    </row>
    <row r="79" spans="1:10">
      <c r="A79" s="30">
        <v>3540</v>
      </c>
      <c r="B79" s="31">
        <v>22</v>
      </c>
      <c r="C79" s="32">
        <f t="shared" si="3"/>
        <v>4.1280585073572329</v>
      </c>
      <c r="D79" s="33">
        <f>SUMIFS('Contact Hours'!D:D,'Contact Hours'!$A:$A,Hours!$A79,'Contact Hours'!$B:$B,Hours!$B79)+SUMIFS('Contact Hours'!E:E,'Contact Hours'!$A:$A,Hours!$A79,'Contact Hours'!$B:$B,Hours!$B79)</f>
        <v>0</v>
      </c>
      <c r="E79" s="33">
        <f>SUMIFS('Contact Hours'!F:F,'Contact Hours'!$A:$A,Hours!$A79,'Contact Hours'!$B:$B,Hours!$B79)+SUMIFS('Contact Hours'!G:G,'Contact Hours'!$A:$A,Hours!$A79,'Contact Hours'!$B:$B,Hours!$B79)</f>
        <v>0</v>
      </c>
      <c r="F79" s="33">
        <f>SUMIFS('Contact Hours'!H:H,'Contact Hours'!$A:$A,Hours!$A79,'Contact Hours'!$B:$B,Hours!$B79)+SUMIFS('Contact Hours'!I:I,'Contact Hours'!$A:$A,Hours!$A79,'Contact Hours'!$B:$B,Hours!$B79)</f>
        <v>33600</v>
      </c>
      <c r="G79" s="33">
        <f>SUMIFS('Contact Hours'!J:J,'Contact Hours'!$A:$A,Hours!$A79,'Contact Hours'!$B:$B,Hours!$B79)+SUMIFS('Contact Hours'!K:K,'Contact Hours'!$A:$A,Hours!$A79,'Contact Hours'!$B:$B,Hours!$B79)</f>
        <v>0</v>
      </c>
      <c r="H79" s="34">
        <f t="shared" si="4"/>
        <v>33600</v>
      </c>
      <c r="I79" s="35">
        <f t="shared" si="5"/>
        <v>138702.76584720303</v>
      </c>
      <c r="J79" s="35">
        <f t="shared" si="6"/>
        <v>0</v>
      </c>
    </row>
    <row r="80" spans="1:10">
      <c r="A80" s="30">
        <v>3540</v>
      </c>
      <c r="B80" s="31">
        <v>23</v>
      </c>
      <c r="C80" s="32">
        <f t="shared" si="3"/>
        <v>4.0606764444742334</v>
      </c>
      <c r="D80" s="33">
        <f>SUMIFS('Contact Hours'!D:D,'Contact Hours'!$A:$A,Hours!$A80,'Contact Hours'!$B:$B,Hours!$B80)+SUMIFS('Contact Hours'!E:E,'Contact Hours'!$A:$A,Hours!$A80,'Contact Hours'!$B:$B,Hours!$B80)</f>
        <v>4560</v>
      </c>
      <c r="E80" s="33">
        <f>SUMIFS('Contact Hours'!F:F,'Contact Hours'!$A:$A,Hours!$A80,'Contact Hours'!$B:$B,Hours!$B80)+SUMIFS('Contact Hours'!G:G,'Contact Hours'!$A:$A,Hours!$A80,'Contact Hours'!$B:$B,Hours!$B80)</f>
        <v>0</v>
      </c>
      <c r="F80" s="33">
        <f>SUMIFS('Contact Hours'!H:H,'Contact Hours'!$A:$A,Hours!$A80,'Contact Hours'!$B:$B,Hours!$B80)+SUMIFS('Contact Hours'!I:I,'Contact Hours'!$A:$A,Hours!$A80,'Contact Hours'!$B:$B,Hours!$B80)</f>
        <v>0</v>
      </c>
      <c r="G80" s="33">
        <f>SUMIFS('Contact Hours'!J:J,'Contact Hours'!$A:$A,Hours!$A80,'Contact Hours'!$B:$B,Hours!$B80)+SUMIFS('Contact Hours'!K:K,'Contact Hours'!$A:$A,Hours!$A80,'Contact Hours'!$B:$B,Hours!$B80)</f>
        <v>0</v>
      </c>
      <c r="H80" s="34">
        <f t="shared" si="4"/>
        <v>4560</v>
      </c>
      <c r="I80" s="35">
        <f t="shared" si="5"/>
        <v>18516.684586802505</v>
      </c>
      <c r="J80" s="35">
        <f t="shared" si="6"/>
        <v>0</v>
      </c>
    </row>
    <row r="81" spans="1:10">
      <c r="A81" s="30">
        <v>3540</v>
      </c>
      <c r="B81" s="31">
        <v>24</v>
      </c>
      <c r="C81" s="32">
        <f t="shared" si="3"/>
        <v>3.6073208628655156</v>
      </c>
      <c r="D81" s="33">
        <f>SUMIFS('Contact Hours'!D:D,'Contact Hours'!$A:$A,Hours!$A81,'Contact Hours'!$B:$B,Hours!$B81)+SUMIFS('Contact Hours'!E:E,'Contact Hours'!$A:$A,Hours!$A81,'Contact Hours'!$B:$B,Hours!$B81)</f>
        <v>35472</v>
      </c>
      <c r="E81" s="33">
        <f>SUMIFS('Contact Hours'!F:F,'Contact Hours'!$A:$A,Hours!$A81,'Contact Hours'!$B:$B,Hours!$B81)+SUMIFS('Contact Hours'!G:G,'Contact Hours'!$A:$A,Hours!$A81,'Contact Hours'!$B:$B,Hours!$B81)</f>
        <v>0</v>
      </c>
      <c r="F81" s="33">
        <f>SUMIFS('Contact Hours'!H:H,'Contact Hours'!$A:$A,Hours!$A81,'Contact Hours'!$B:$B,Hours!$B81)+SUMIFS('Contact Hours'!I:I,'Contact Hours'!$A:$A,Hours!$A81,'Contact Hours'!$B:$B,Hours!$B81)</f>
        <v>45760</v>
      </c>
      <c r="G81" s="33">
        <f>SUMIFS('Contact Hours'!J:J,'Contact Hours'!$A:$A,Hours!$A81,'Contact Hours'!$B:$B,Hours!$B81)+SUMIFS('Contact Hours'!K:K,'Contact Hours'!$A:$A,Hours!$A81,'Contact Hours'!$B:$B,Hours!$B81)</f>
        <v>86216</v>
      </c>
      <c r="H81" s="34">
        <f t="shared" si="4"/>
        <v>167448</v>
      </c>
      <c r="I81" s="35">
        <f t="shared" si="5"/>
        <v>604038.66384510486</v>
      </c>
      <c r="J81" s="35">
        <f t="shared" si="6"/>
        <v>0</v>
      </c>
    </row>
    <row r="82" spans="1:10">
      <c r="A82" s="30">
        <v>3540</v>
      </c>
      <c r="B82" s="31">
        <v>25</v>
      </c>
      <c r="C82" s="32">
        <f t="shared" si="3"/>
        <v>2.8175360535220126</v>
      </c>
      <c r="D82" s="33">
        <f>SUMIFS('Contact Hours'!D:D,'Contact Hours'!$A:$A,Hours!$A82,'Contact Hours'!$B:$B,Hours!$B82)+SUMIFS('Contact Hours'!E:E,'Contact Hours'!$A:$A,Hours!$A82,'Contact Hours'!$B:$B,Hours!$B82)</f>
        <v>664496</v>
      </c>
      <c r="E82" s="33">
        <f>SUMIFS('Contact Hours'!F:F,'Contact Hours'!$A:$A,Hours!$A82,'Contact Hours'!$B:$B,Hours!$B82)+SUMIFS('Contact Hours'!G:G,'Contact Hours'!$A:$A,Hours!$A82,'Contact Hours'!$B:$B,Hours!$B82)</f>
        <v>0</v>
      </c>
      <c r="F82" s="33">
        <f>SUMIFS('Contact Hours'!H:H,'Contact Hours'!$A:$A,Hours!$A82,'Contact Hours'!$B:$B,Hours!$B82)+SUMIFS('Contact Hours'!I:I,'Contact Hours'!$A:$A,Hours!$A82,'Contact Hours'!$B:$B,Hours!$B82)</f>
        <v>0</v>
      </c>
      <c r="G82" s="33">
        <f>SUMIFS('Contact Hours'!J:J,'Contact Hours'!$A:$A,Hours!$A82,'Contact Hours'!$B:$B,Hours!$B82)+SUMIFS('Contact Hours'!K:K,'Contact Hours'!$A:$A,Hours!$A82,'Contact Hours'!$B:$B,Hours!$B82)</f>
        <v>0</v>
      </c>
      <c r="H82" s="34">
        <f t="shared" si="4"/>
        <v>664496</v>
      </c>
      <c r="I82" s="35">
        <f t="shared" si="5"/>
        <v>1872241.4374211633</v>
      </c>
      <c r="J82" s="35">
        <f t="shared" si="6"/>
        <v>0</v>
      </c>
    </row>
    <row r="83" spans="1:10">
      <c r="A83" s="30">
        <v>3540</v>
      </c>
      <c r="B83" s="31">
        <v>26</v>
      </c>
      <c r="C83" s="32">
        <f t="shared" si="3"/>
        <v>3.5195673951223614</v>
      </c>
      <c r="D83" s="33">
        <f>SUMIFS('Contact Hours'!D:D,'Contact Hours'!$A:$A,Hours!$A83,'Contact Hours'!$B:$B,Hours!$B83)+SUMIFS('Contact Hours'!E:E,'Contact Hours'!$A:$A,Hours!$A83,'Contact Hours'!$B:$B,Hours!$B83)</f>
        <v>168744</v>
      </c>
      <c r="E83" s="33">
        <f>SUMIFS('Contact Hours'!F:F,'Contact Hours'!$A:$A,Hours!$A83,'Contact Hours'!$B:$B,Hours!$B83)+SUMIFS('Contact Hours'!G:G,'Contact Hours'!$A:$A,Hours!$A83,'Contact Hours'!$B:$B,Hours!$B83)</f>
        <v>0</v>
      </c>
      <c r="F83" s="33">
        <f>SUMIFS('Contact Hours'!H:H,'Contact Hours'!$A:$A,Hours!$A83,'Contact Hours'!$B:$B,Hours!$B83)+SUMIFS('Contact Hours'!I:I,'Contact Hours'!$A:$A,Hours!$A83,'Contact Hours'!$B:$B,Hours!$B83)</f>
        <v>24976</v>
      </c>
      <c r="G83" s="33">
        <f>SUMIFS('Contact Hours'!J:J,'Contact Hours'!$A:$A,Hours!$A83,'Contact Hours'!$B:$B,Hours!$B83)+SUMIFS('Contact Hours'!K:K,'Contact Hours'!$A:$A,Hours!$A83,'Contact Hours'!$B:$B,Hours!$B83)</f>
        <v>0</v>
      </c>
      <c r="H83" s="34">
        <f t="shared" si="4"/>
        <v>193720</v>
      </c>
      <c r="I83" s="35">
        <f t="shared" si="5"/>
        <v>681810.59578310384</v>
      </c>
      <c r="J83" s="35">
        <f t="shared" si="6"/>
        <v>0</v>
      </c>
    </row>
    <row r="84" spans="1:10">
      <c r="A84" s="30">
        <v>3540</v>
      </c>
      <c r="B84" s="31">
        <v>27</v>
      </c>
      <c r="C84" s="32">
        <f t="shared" si="3"/>
        <v>3.291477425248472</v>
      </c>
      <c r="D84" s="33">
        <f>SUMIFS('Contact Hours'!D:D,'Contact Hours'!$A:$A,Hours!$A84,'Contact Hours'!$B:$B,Hours!$B84)+SUMIFS('Contact Hours'!E:E,'Contact Hours'!$A:$A,Hours!$A84,'Contact Hours'!$B:$B,Hours!$B84)</f>
        <v>0</v>
      </c>
      <c r="E84" s="33">
        <f>SUMIFS('Contact Hours'!F:F,'Contact Hours'!$A:$A,Hours!$A84,'Contact Hours'!$B:$B,Hours!$B84)+SUMIFS('Contact Hours'!G:G,'Contact Hours'!$A:$A,Hours!$A84,'Contact Hours'!$B:$B,Hours!$B84)</f>
        <v>0</v>
      </c>
      <c r="F84" s="33">
        <f>SUMIFS('Contact Hours'!H:H,'Contact Hours'!$A:$A,Hours!$A84,'Contact Hours'!$B:$B,Hours!$B84)+SUMIFS('Contact Hours'!I:I,'Contact Hours'!$A:$A,Hours!$A84,'Contact Hours'!$B:$B,Hours!$B84)</f>
        <v>0</v>
      </c>
      <c r="G84" s="33">
        <f>SUMIFS('Contact Hours'!J:J,'Contact Hours'!$A:$A,Hours!$A84,'Contact Hours'!$B:$B,Hours!$B84)+SUMIFS('Contact Hours'!K:K,'Contact Hours'!$A:$A,Hours!$A84,'Contact Hours'!$B:$B,Hours!$B84)</f>
        <v>0</v>
      </c>
      <c r="H84" s="34">
        <f t="shared" si="4"/>
        <v>0</v>
      </c>
      <c r="I84" s="35">
        <f t="shared" si="5"/>
        <v>0</v>
      </c>
      <c r="J84" s="35">
        <f t="shared" si="6"/>
        <v>0</v>
      </c>
    </row>
    <row r="85" spans="1:10">
      <c r="A85" s="30">
        <v>6661</v>
      </c>
      <c r="B85" s="31">
        <v>1</v>
      </c>
      <c r="C85" s="32">
        <f t="shared" si="3"/>
        <v>2.8749802080704021</v>
      </c>
      <c r="D85" s="33">
        <f>SUMIFS('Contact Hours'!D:D,'Contact Hours'!$A:$A,Hours!$A85,'Contact Hours'!$B:$B,Hours!$B85)+SUMIFS('Contact Hours'!E:E,'Contact Hours'!$A:$A,Hours!$A85,'Contact Hours'!$B:$B,Hours!$B85)</f>
        <v>0</v>
      </c>
      <c r="E85" s="33">
        <f>SUMIFS('Contact Hours'!F:F,'Contact Hours'!$A:$A,Hours!$A85,'Contact Hours'!$B:$B,Hours!$B85)+SUMIFS('Contact Hours'!G:G,'Contact Hours'!$A:$A,Hours!$A85,'Contact Hours'!$B:$B,Hours!$B85)</f>
        <v>0</v>
      </c>
      <c r="F85" s="33">
        <f>SUMIFS('Contact Hours'!H:H,'Contact Hours'!$A:$A,Hours!$A85,'Contact Hours'!$B:$B,Hours!$B85)+SUMIFS('Contact Hours'!I:I,'Contact Hours'!$A:$A,Hours!$A85,'Contact Hours'!$B:$B,Hours!$B85)</f>
        <v>0</v>
      </c>
      <c r="G85" s="33">
        <f>SUMIFS('Contact Hours'!J:J,'Contact Hours'!$A:$A,Hours!$A85,'Contact Hours'!$B:$B,Hours!$B85)+SUMIFS('Contact Hours'!K:K,'Contact Hours'!$A:$A,Hours!$A85,'Contact Hours'!$B:$B,Hours!$B85)</f>
        <v>0</v>
      </c>
      <c r="H85" s="34">
        <f t="shared" si="4"/>
        <v>0</v>
      </c>
      <c r="I85" s="35">
        <f t="shared" si="5"/>
        <v>0</v>
      </c>
      <c r="J85" s="35">
        <f t="shared" si="6"/>
        <v>0</v>
      </c>
    </row>
    <row r="86" spans="1:10">
      <c r="A86" s="30">
        <v>6661</v>
      </c>
      <c r="B86" s="31">
        <v>2</v>
      </c>
      <c r="C86" s="32">
        <f t="shared" si="3"/>
        <v>3.4729204337351502</v>
      </c>
      <c r="D86" s="33">
        <f>SUMIFS('Contact Hours'!D:D,'Contact Hours'!$A:$A,Hours!$A86,'Contact Hours'!$B:$B,Hours!$B86)+SUMIFS('Contact Hours'!E:E,'Contact Hours'!$A:$A,Hours!$A86,'Contact Hours'!$B:$B,Hours!$B86)</f>
        <v>0</v>
      </c>
      <c r="E86" s="33">
        <f>SUMIFS('Contact Hours'!F:F,'Contact Hours'!$A:$A,Hours!$A86,'Contact Hours'!$B:$B,Hours!$B86)+SUMIFS('Contact Hours'!G:G,'Contact Hours'!$A:$A,Hours!$A86,'Contact Hours'!$B:$B,Hours!$B86)</f>
        <v>0</v>
      </c>
      <c r="F86" s="33">
        <f>SUMIFS('Contact Hours'!H:H,'Contact Hours'!$A:$A,Hours!$A86,'Contact Hours'!$B:$B,Hours!$B86)+SUMIFS('Contact Hours'!I:I,'Contact Hours'!$A:$A,Hours!$A86,'Contact Hours'!$B:$B,Hours!$B86)</f>
        <v>42704</v>
      </c>
      <c r="G86" s="33">
        <f>SUMIFS('Contact Hours'!J:J,'Contact Hours'!$A:$A,Hours!$A86,'Contact Hours'!$B:$B,Hours!$B86)+SUMIFS('Contact Hours'!K:K,'Contact Hours'!$A:$A,Hours!$A86,'Contact Hours'!$B:$B,Hours!$B86)</f>
        <v>0</v>
      </c>
      <c r="H86" s="34">
        <f t="shared" si="4"/>
        <v>42704</v>
      </c>
      <c r="I86" s="35">
        <f t="shared" si="5"/>
        <v>148307.59420222585</v>
      </c>
      <c r="J86" s="35">
        <f t="shared" si="6"/>
        <v>0</v>
      </c>
    </row>
    <row r="87" spans="1:10">
      <c r="A87" s="30">
        <v>6661</v>
      </c>
      <c r="B87" s="31">
        <v>3</v>
      </c>
      <c r="C87" s="32">
        <f t="shared" si="3"/>
        <v>3.0862689776983747</v>
      </c>
      <c r="D87" s="33">
        <f>SUMIFS('Contact Hours'!D:D,'Contact Hours'!$A:$A,Hours!$A87,'Contact Hours'!$B:$B,Hours!$B87)+SUMIFS('Contact Hours'!E:E,'Contact Hours'!$A:$A,Hours!$A87,'Contact Hours'!$B:$B,Hours!$B87)</f>
        <v>205584</v>
      </c>
      <c r="E87" s="33">
        <f>SUMIFS('Contact Hours'!F:F,'Contact Hours'!$A:$A,Hours!$A87,'Contact Hours'!$B:$B,Hours!$B87)+SUMIFS('Contact Hours'!G:G,'Contact Hours'!$A:$A,Hours!$A87,'Contact Hours'!$B:$B,Hours!$B87)</f>
        <v>0</v>
      </c>
      <c r="F87" s="33">
        <f>SUMIFS('Contact Hours'!H:H,'Contact Hours'!$A:$A,Hours!$A87,'Contact Hours'!$B:$B,Hours!$B87)+SUMIFS('Contact Hours'!I:I,'Contact Hours'!$A:$A,Hours!$A87,'Contact Hours'!$B:$B,Hours!$B87)</f>
        <v>0</v>
      </c>
      <c r="G87" s="33">
        <f>SUMIFS('Contact Hours'!J:J,'Contact Hours'!$A:$A,Hours!$A87,'Contact Hours'!$B:$B,Hours!$B87)+SUMIFS('Contact Hours'!K:K,'Contact Hours'!$A:$A,Hours!$A87,'Contact Hours'!$B:$B,Hours!$B87)</f>
        <v>0</v>
      </c>
      <c r="H87" s="34">
        <f t="shared" si="4"/>
        <v>205584</v>
      </c>
      <c r="I87" s="35">
        <f t="shared" si="5"/>
        <v>634487.52151114272</v>
      </c>
      <c r="J87" s="35">
        <f t="shared" si="6"/>
        <v>0</v>
      </c>
    </row>
    <row r="88" spans="1:10">
      <c r="A88" s="30">
        <v>6661</v>
      </c>
      <c r="B88" s="31">
        <v>4</v>
      </c>
      <c r="C88" s="32">
        <f t="shared" si="3"/>
        <v>2.7951067372194838</v>
      </c>
      <c r="D88" s="33">
        <f>SUMIFS('Contact Hours'!D:D,'Contact Hours'!$A:$A,Hours!$A88,'Contact Hours'!$B:$B,Hours!$B88)+SUMIFS('Contact Hours'!E:E,'Contact Hours'!$A:$A,Hours!$A88,'Contact Hours'!$B:$B,Hours!$B88)</f>
        <v>26864</v>
      </c>
      <c r="E88" s="33">
        <f>SUMIFS('Contact Hours'!F:F,'Contact Hours'!$A:$A,Hours!$A88,'Contact Hours'!$B:$B,Hours!$B88)+SUMIFS('Contact Hours'!G:G,'Contact Hours'!$A:$A,Hours!$A88,'Contact Hours'!$B:$B,Hours!$B88)</f>
        <v>0</v>
      </c>
      <c r="F88" s="33">
        <f>SUMIFS('Contact Hours'!H:H,'Contact Hours'!$A:$A,Hours!$A88,'Contact Hours'!$B:$B,Hours!$B88)+SUMIFS('Contact Hours'!I:I,'Contact Hours'!$A:$A,Hours!$A88,'Contact Hours'!$B:$B,Hours!$B88)</f>
        <v>50736</v>
      </c>
      <c r="G88" s="33">
        <f>SUMIFS('Contact Hours'!J:J,'Contact Hours'!$A:$A,Hours!$A88,'Contact Hours'!$B:$B,Hours!$B88)+SUMIFS('Contact Hours'!K:K,'Contact Hours'!$A:$A,Hours!$A88,'Contact Hours'!$B:$B,Hours!$B88)</f>
        <v>3552</v>
      </c>
      <c r="H88" s="34">
        <f t="shared" si="4"/>
        <v>81152</v>
      </c>
      <c r="I88" s="35">
        <f t="shared" si="5"/>
        <v>226828.50193883554</v>
      </c>
      <c r="J88" s="35">
        <f t="shared" si="6"/>
        <v>0</v>
      </c>
    </row>
    <row r="89" spans="1:10">
      <c r="A89" s="30">
        <v>6661</v>
      </c>
      <c r="B89" s="31">
        <v>5</v>
      </c>
      <c r="C89" s="32">
        <f t="shared" si="3"/>
        <v>7.969787458086997</v>
      </c>
      <c r="D89" s="33">
        <f>SUMIFS('Contact Hours'!D:D,'Contact Hours'!$A:$A,Hours!$A89,'Contact Hours'!$B:$B,Hours!$B89)+SUMIFS('Contact Hours'!E:E,'Contact Hours'!$A:$A,Hours!$A89,'Contact Hours'!$B:$B,Hours!$B89)</f>
        <v>0</v>
      </c>
      <c r="E89" s="33">
        <f>SUMIFS('Contact Hours'!F:F,'Contact Hours'!$A:$A,Hours!$A89,'Contact Hours'!$B:$B,Hours!$B89)+SUMIFS('Contact Hours'!G:G,'Contact Hours'!$A:$A,Hours!$A89,'Contact Hours'!$B:$B,Hours!$B89)</f>
        <v>0</v>
      </c>
      <c r="F89" s="33">
        <f>SUMIFS('Contact Hours'!H:H,'Contact Hours'!$A:$A,Hours!$A89,'Contact Hours'!$B:$B,Hours!$B89)+SUMIFS('Contact Hours'!I:I,'Contact Hours'!$A:$A,Hours!$A89,'Contact Hours'!$B:$B,Hours!$B89)</f>
        <v>0</v>
      </c>
      <c r="G89" s="33">
        <f>SUMIFS('Contact Hours'!J:J,'Contact Hours'!$A:$A,Hours!$A89,'Contact Hours'!$B:$B,Hours!$B89)+SUMIFS('Contact Hours'!K:K,'Contact Hours'!$A:$A,Hours!$A89,'Contact Hours'!$B:$B,Hours!$B89)</f>
        <v>0</v>
      </c>
      <c r="H89" s="34">
        <f t="shared" si="4"/>
        <v>0</v>
      </c>
      <c r="I89" s="35">
        <f t="shared" si="5"/>
        <v>0</v>
      </c>
      <c r="J89" s="35">
        <f t="shared" si="6"/>
        <v>0</v>
      </c>
    </row>
    <row r="90" spans="1:10">
      <c r="A90" s="30">
        <v>6661</v>
      </c>
      <c r="B90" s="31">
        <v>6</v>
      </c>
      <c r="C90" s="32">
        <f t="shared" si="3"/>
        <v>2.5338472328563029</v>
      </c>
      <c r="D90" s="33">
        <f>SUMIFS('Contact Hours'!D:D,'Contact Hours'!$A:$A,Hours!$A90,'Contact Hours'!$B:$B,Hours!$B90)+SUMIFS('Contact Hours'!E:E,'Contact Hours'!$A:$A,Hours!$A90,'Contact Hours'!$B:$B,Hours!$B90)</f>
        <v>47136</v>
      </c>
      <c r="E90" s="33">
        <f>SUMIFS('Contact Hours'!F:F,'Contact Hours'!$A:$A,Hours!$A90,'Contact Hours'!$B:$B,Hours!$B90)+SUMIFS('Contact Hours'!G:G,'Contact Hours'!$A:$A,Hours!$A90,'Contact Hours'!$B:$B,Hours!$B90)</f>
        <v>0</v>
      </c>
      <c r="F90" s="33">
        <f>SUMIFS('Contact Hours'!H:H,'Contact Hours'!$A:$A,Hours!$A90,'Contact Hours'!$B:$B,Hours!$B90)+SUMIFS('Contact Hours'!I:I,'Contact Hours'!$A:$A,Hours!$A90,'Contact Hours'!$B:$B,Hours!$B90)</f>
        <v>2944</v>
      </c>
      <c r="G90" s="33">
        <f>SUMIFS('Contact Hours'!J:J,'Contact Hours'!$A:$A,Hours!$A90,'Contact Hours'!$B:$B,Hours!$B90)+SUMIFS('Contact Hours'!K:K,'Contact Hours'!$A:$A,Hours!$A90,'Contact Hours'!$B:$B,Hours!$B90)</f>
        <v>0</v>
      </c>
      <c r="H90" s="34">
        <f t="shared" si="4"/>
        <v>50080</v>
      </c>
      <c r="I90" s="35">
        <f t="shared" si="5"/>
        <v>126895.06942144365</v>
      </c>
      <c r="J90" s="35">
        <f t="shared" si="6"/>
        <v>0</v>
      </c>
    </row>
    <row r="91" spans="1:10">
      <c r="A91" s="30">
        <v>6661</v>
      </c>
      <c r="B91" s="31">
        <v>7</v>
      </c>
      <c r="C91" s="32">
        <f t="shared" si="3"/>
        <v>3.4892163735959434</v>
      </c>
      <c r="D91" s="33">
        <f>SUMIFS('Contact Hours'!D:D,'Contact Hours'!$A:$A,Hours!$A91,'Contact Hours'!$B:$B,Hours!$B91)+SUMIFS('Contact Hours'!E:E,'Contact Hours'!$A:$A,Hours!$A91,'Contact Hours'!$B:$B,Hours!$B91)</f>
        <v>0</v>
      </c>
      <c r="E91" s="33">
        <f>SUMIFS('Contact Hours'!F:F,'Contact Hours'!$A:$A,Hours!$A91,'Contact Hours'!$B:$B,Hours!$B91)+SUMIFS('Contact Hours'!G:G,'Contact Hours'!$A:$A,Hours!$A91,'Contact Hours'!$B:$B,Hours!$B91)</f>
        <v>0</v>
      </c>
      <c r="F91" s="33">
        <f>SUMIFS('Contact Hours'!H:H,'Contact Hours'!$A:$A,Hours!$A91,'Contact Hours'!$B:$B,Hours!$B91)+SUMIFS('Contact Hours'!I:I,'Contact Hours'!$A:$A,Hours!$A91,'Contact Hours'!$B:$B,Hours!$B91)</f>
        <v>9056</v>
      </c>
      <c r="G91" s="33">
        <f>SUMIFS('Contact Hours'!J:J,'Contact Hours'!$A:$A,Hours!$A91,'Contact Hours'!$B:$B,Hours!$B91)+SUMIFS('Contact Hours'!K:K,'Contact Hours'!$A:$A,Hours!$A91,'Contact Hours'!$B:$B,Hours!$B91)</f>
        <v>0</v>
      </c>
      <c r="H91" s="34">
        <f t="shared" si="4"/>
        <v>9056</v>
      </c>
      <c r="I91" s="35">
        <f t="shared" si="5"/>
        <v>31598.343479284864</v>
      </c>
      <c r="J91" s="35">
        <f t="shared" si="6"/>
        <v>0</v>
      </c>
    </row>
    <row r="92" spans="1:10">
      <c r="A92" s="30">
        <v>6661</v>
      </c>
      <c r="B92" s="31">
        <v>8</v>
      </c>
      <c r="C92" s="32">
        <f t="shared" si="3"/>
        <v>4.382136402145127</v>
      </c>
      <c r="D92" s="33">
        <f>SUMIFS('Contact Hours'!D:D,'Contact Hours'!$A:$A,Hours!$A92,'Contact Hours'!$B:$B,Hours!$B92)+SUMIFS('Contact Hours'!E:E,'Contact Hours'!$A:$A,Hours!$A92,'Contact Hours'!$B:$B,Hours!$B92)</f>
        <v>0</v>
      </c>
      <c r="E92" s="33">
        <f>SUMIFS('Contact Hours'!F:F,'Contact Hours'!$A:$A,Hours!$A92,'Contact Hours'!$B:$B,Hours!$B92)+SUMIFS('Contact Hours'!G:G,'Contact Hours'!$A:$A,Hours!$A92,'Contact Hours'!$B:$B,Hours!$B92)</f>
        <v>0</v>
      </c>
      <c r="F92" s="33">
        <f>SUMIFS('Contact Hours'!H:H,'Contact Hours'!$A:$A,Hours!$A92,'Contact Hours'!$B:$B,Hours!$B92)+SUMIFS('Contact Hours'!I:I,'Contact Hours'!$A:$A,Hours!$A92,'Contact Hours'!$B:$B,Hours!$B92)</f>
        <v>11648</v>
      </c>
      <c r="G92" s="33">
        <f>SUMIFS('Contact Hours'!J:J,'Contact Hours'!$A:$A,Hours!$A92,'Contact Hours'!$B:$B,Hours!$B92)+SUMIFS('Contact Hours'!K:K,'Contact Hours'!$A:$A,Hours!$A92,'Contact Hours'!$B:$B,Hours!$B92)</f>
        <v>0</v>
      </c>
      <c r="H92" s="34">
        <f t="shared" si="4"/>
        <v>11648</v>
      </c>
      <c r="I92" s="35">
        <f t="shared" si="5"/>
        <v>51043.124812186441</v>
      </c>
      <c r="J92" s="35">
        <f t="shared" si="6"/>
        <v>0</v>
      </c>
    </row>
    <row r="93" spans="1:10">
      <c r="A93" s="30">
        <v>6661</v>
      </c>
      <c r="B93" s="31">
        <v>9</v>
      </c>
      <c r="C93" s="32">
        <f t="shared" si="3"/>
        <v>3.4333089032158068</v>
      </c>
      <c r="D93" s="33">
        <f>SUMIFS('Contact Hours'!D:D,'Contact Hours'!$A:$A,Hours!$A93,'Contact Hours'!$B:$B,Hours!$B93)+SUMIFS('Contact Hours'!E:E,'Contact Hours'!$A:$A,Hours!$A93,'Contact Hours'!$B:$B,Hours!$B93)</f>
        <v>15760</v>
      </c>
      <c r="E93" s="33">
        <f>SUMIFS('Contact Hours'!F:F,'Contact Hours'!$A:$A,Hours!$A93,'Contact Hours'!$B:$B,Hours!$B93)+SUMIFS('Contact Hours'!G:G,'Contact Hours'!$A:$A,Hours!$A93,'Contact Hours'!$B:$B,Hours!$B93)</f>
        <v>0</v>
      </c>
      <c r="F93" s="33">
        <f>SUMIFS('Contact Hours'!H:H,'Contact Hours'!$A:$A,Hours!$A93,'Contact Hours'!$B:$B,Hours!$B93)+SUMIFS('Contact Hours'!I:I,'Contact Hours'!$A:$A,Hours!$A93,'Contact Hours'!$B:$B,Hours!$B93)</f>
        <v>23968</v>
      </c>
      <c r="G93" s="33">
        <f>SUMIFS('Contact Hours'!J:J,'Contact Hours'!$A:$A,Hours!$A93,'Contact Hours'!$B:$B,Hours!$B93)+SUMIFS('Contact Hours'!K:K,'Contact Hours'!$A:$A,Hours!$A93,'Contact Hours'!$B:$B,Hours!$B93)</f>
        <v>232</v>
      </c>
      <c r="H93" s="34">
        <f t="shared" si="4"/>
        <v>39960</v>
      </c>
      <c r="I93" s="35">
        <f t="shared" si="5"/>
        <v>137195.02377250363</v>
      </c>
      <c r="J93" s="35">
        <f t="shared" si="6"/>
        <v>0</v>
      </c>
    </row>
    <row r="94" spans="1:10">
      <c r="A94" s="30">
        <v>6661</v>
      </c>
      <c r="B94" s="31">
        <v>10</v>
      </c>
      <c r="C94" s="32">
        <f t="shared" si="3"/>
        <v>5.2157956574584414</v>
      </c>
      <c r="D94" s="33">
        <f>SUMIFS('Contact Hours'!D:D,'Contact Hours'!$A:$A,Hours!$A94,'Contact Hours'!$B:$B,Hours!$B94)+SUMIFS('Contact Hours'!E:E,'Contact Hours'!$A:$A,Hours!$A94,'Contact Hours'!$B:$B,Hours!$B94)</f>
        <v>144</v>
      </c>
      <c r="E94" s="33">
        <f>SUMIFS('Contact Hours'!F:F,'Contact Hours'!$A:$A,Hours!$A94,'Contact Hours'!$B:$B,Hours!$B94)+SUMIFS('Contact Hours'!G:G,'Contact Hours'!$A:$A,Hours!$A94,'Contact Hours'!$B:$B,Hours!$B94)</f>
        <v>0</v>
      </c>
      <c r="F94" s="33">
        <f>SUMIFS('Contact Hours'!H:H,'Contact Hours'!$A:$A,Hours!$A94,'Contact Hours'!$B:$B,Hours!$B94)+SUMIFS('Contact Hours'!I:I,'Contact Hours'!$A:$A,Hours!$A94,'Contact Hours'!$B:$B,Hours!$B94)</f>
        <v>0</v>
      </c>
      <c r="G94" s="33">
        <f>SUMIFS('Contact Hours'!J:J,'Contact Hours'!$A:$A,Hours!$A94,'Contact Hours'!$B:$B,Hours!$B94)+SUMIFS('Contact Hours'!K:K,'Contact Hours'!$A:$A,Hours!$A94,'Contact Hours'!$B:$B,Hours!$B94)</f>
        <v>0</v>
      </c>
      <c r="H94" s="34">
        <f t="shared" si="4"/>
        <v>144</v>
      </c>
      <c r="I94" s="35">
        <f t="shared" si="5"/>
        <v>751.07457467401559</v>
      </c>
      <c r="J94" s="35">
        <f t="shared" si="6"/>
        <v>0</v>
      </c>
    </row>
    <row r="95" spans="1:10">
      <c r="A95" s="30">
        <v>6661</v>
      </c>
      <c r="B95" s="31">
        <v>11</v>
      </c>
      <c r="C95" s="32">
        <f t="shared" ref="C95:C158" si="7">C68</f>
        <v>3.9463640330011058</v>
      </c>
      <c r="D95" s="33">
        <f>SUMIFS('Contact Hours'!D:D,'Contact Hours'!$A:$A,Hours!$A95,'Contact Hours'!$B:$B,Hours!$B95)+SUMIFS('Contact Hours'!E:E,'Contact Hours'!$A:$A,Hours!$A95,'Contact Hours'!$B:$B,Hours!$B95)</f>
        <v>0</v>
      </c>
      <c r="E95" s="33">
        <f>SUMIFS('Contact Hours'!F:F,'Contact Hours'!$A:$A,Hours!$A95,'Contact Hours'!$B:$B,Hours!$B95)+SUMIFS('Contact Hours'!G:G,'Contact Hours'!$A:$A,Hours!$A95,'Contact Hours'!$B:$B,Hours!$B95)</f>
        <v>0</v>
      </c>
      <c r="F95" s="33">
        <f>SUMIFS('Contact Hours'!H:H,'Contact Hours'!$A:$A,Hours!$A95,'Contact Hours'!$B:$B,Hours!$B95)+SUMIFS('Contact Hours'!I:I,'Contact Hours'!$A:$A,Hours!$A95,'Contact Hours'!$B:$B,Hours!$B95)</f>
        <v>33872</v>
      </c>
      <c r="G95" s="33">
        <f>SUMIFS('Contact Hours'!J:J,'Contact Hours'!$A:$A,Hours!$A95,'Contact Hours'!$B:$B,Hours!$B95)+SUMIFS('Contact Hours'!K:K,'Contact Hours'!$A:$A,Hours!$A95,'Contact Hours'!$B:$B,Hours!$B95)</f>
        <v>0</v>
      </c>
      <c r="H95" s="34">
        <f t="shared" si="4"/>
        <v>33872</v>
      </c>
      <c r="I95" s="35">
        <f t="shared" si="5"/>
        <v>133671.24252581346</v>
      </c>
      <c r="J95" s="35">
        <f t="shared" si="6"/>
        <v>0</v>
      </c>
    </row>
    <row r="96" spans="1:10">
      <c r="A96" s="30">
        <v>6661</v>
      </c>
      <c r="B96" s="31">
        <v>12</v>
      </c>
      <c r="C96" s="32">
        <f t="shared" si="7"/>
        <v>3.4644345655960382</v>
      </c>
      <c r="D96" s="33">
        <f>SUMIFS('Contact Hours'!D:D,'Contact Hours'!$A:$A,Hours!$A96,'Contact Hours'!$B:$B,Hours!$B96)+SUMIFS('Contact Hours'!E:E,'Contact Hours'!$A:$A,Hours!$A96,'Contact Hours'!$B:$B,Hours!$B96)</f>
        <v>147136</v>
      </c>
      <c r="E96" s="33">
        <f>SUMIFS('Contact Hours'!F:F,'Contact Hours'!$A:$A,Hours!$A96,'Contact Hours'!$B:$B,Hours!$B96)+SUMIFS('Contact Hours'!G:G,'Contact Hours'!$A:$A,Hours!$A96,'Contact Hours'!$B:$B,Hours!$B96)</f>
        <v>49492</v>
      </c>
      <c r="F96" s="33">
        <f>SUMIFS('Contact Hours'!H:H,'Contact Hours'!$A:$A,Hours!$A96,'Contact Hours'!$B:$B,Hours!$B96)+SUMIFS('Contact Hours'!I:I,'Contact Hours'!$A:$A,Hours!$A96,'Contact Hours'!$B:$B,Hours!$B96)</f>
        <v>0</v>
      </c>
      <c r="G96" s="33">
        <f>SUMIFS('Contact Hours'!J:J,'Contact Hours'!$A:$A,Hours!$A96,'Contact Hours'!$B:$B,Hours!$B96)+SUMIFS('Contact Hours'!K:K,'Contact Hours'!$A:$A,Hours!$A96,'Contact Hours'!$B:$B,Hours!$B96)</f>
        <v>0</v>
      </c>
      <c r="H96" s="34">
        <f t="shared" si="4"/>
        <v>196628</v>
      </c>
      <c r="I96" s="35">
        <f t="shared" si="5"/>
        <v>681204.83976401784</v>
      </c>
      <c r="J96" s="35">
        <f t="shared" si="6"/>
        <v>188607.97507252704</v>
      </c>
    </row>
    <row r="97" spans="1:10">
      <c r="A97" s="30">
        <v>6661</v>
      </c>
      <c r="B97" s="31">
        <v>13</v>
      </c>
      <c r="C97" s="32">
        <f t="shared" si="7"/>
        <v>3.1367935439018955</v>
      </c>
      <c r="D97" s="33">
        <f>SUMIFS('Contact Hours'!D:D,'Contact Hours'!$A:$A,Hours!$A97,'Contact Hours'!$B:$B,Hours!$B97)+SUMIFS('Contact Hours'!E:E,'Contact Hours'!$A:$A,Hours!$A97,'Contact Hours'!$B:$B,Hours!$B97)</f>
        <v>19520</v>
      </c>
      <c r="E97" s="33">
        <f>SUMIFS('Contact Hours'!F:F,'Contact Hours'!$A:$A,Hours!$A97,'Contact Hours'!$B:$B,Hours!$B97)+SUMIFS('Contact Hours'!G:G,'Contact Hours'!$A:$A,Hours!$A97,'Contact Hours'!$B:$B,Hours!$B97)</f>
        <v>0</v>
      </c>
      <c r="F97" s="33">
        <f>SUMIFS('Contact Hours'!H:H,'Contact Hours'!$A:$A,Hours!$A97,'Contact Hours'!$B:$B,Hours!$B97)+SUMIFS('Contact Hours'!I:I,'Contact Hours'!$A:$A,Hours!$A97,'Contact Hours'!$B:$B,Hours!$B97)</f>
        <v>0</v>
      </c>
      <c r="G97" s="33">
        <f>SUMIFS('Contact Hours'!J:J,'Contact Hours'!$A:$A,Hours!$A97,'Contact Hours'!$B:$B,Hours!$B97)+SUMIFS('Contact Hours'!K:K,'Contact Hours'!$A:$A,Hours!$A97,'Contact Hours'!$B:$B,Hours!$B97)</f>
        <v>0</v>
      </c>
      <c r="H97" s="34">
        <f t="shared" si="4"/>
        <v>19520</v>
      </c>
      <c r="I97" s="35">
        <f t="shared" si="5"/>
        <v>61230.209976965001</v>
      </c>
      <c r="J97" s="35">
        <f t="shared" si="6"/>
        <v>0</v>
      </c>
    </row>
    <row r="98" spans="1:10">
      <c r="A98" s="30">
        <v>6661</v>
      </c>
      <c r="B98" s="31">
        <v>14</v>
      </c>
      <c r="C98" s="32">
        <f t="shared" si="7"/>
        <v>4.5242823607997433</v>
      </c>
      <c r="D98" s="33">
        <f>SUMIFS('Contact Hours'!D:D,'Contact Hours'!$A:$A,Hours!$A98,'Contact Hours'!$B:$B,Hours!$B98)+SUMIFS('Contact Hours'!E:E,'Contact Hours'!$A:$A,Hours!$A98,'Contact Hours'!$B:$B,Hours!$B98)</f>
        <v>0</v>
      </c>
      <c r="E98" s="33">
        <f>SUMIFS('Contact Hours'!F:F,'Contact Hours'!$A:$A,Hours!$A98,'Contact Hours'!$B:$B,Hours!$B98)+SUMIFS('Contact Hours'!G:G,'Contact Hours'!$A:$A,Hours!$A98,'Contact Hours'!$B:$B,Hours!$B98)</f>
        <v>0</v>
      </c>
      <c r="F98" s="33">
        <f>SUMIFS('Contact Hours'!H:H,'Contact Hours'!$A:$A,Hours!$A98,'Contact Hours'!$B:$B,Hours!$B98)+SUMIFS('Contact Hours'!I:I,'Contact Hours'!$A:$A,Hours!$A98,'Contact Hours'!$B:$B,Hours!$B98)</f>
        <v>109328</v>
      </c>
      <c r="G98" s="33">
        <f>SUMIFS('Contact Hours'!J:J,'Contact Hours'!$A:$A,Hours!$A98,'Contact Hours'!$B:$B,Hours!$B98)+SUMIFS('Contact Hours'!K:K,'Contact Hours'!$A:$A,Hours!$A98,'Contact Hours'!$B:$B,Hours!$B98)</f>
        <v>22252</v>
      </c>
      <c r="H98" s="34">
        <f t="shared" si="4"/>
        <v>131580</v>
      </c>
      <c r="I98" s="35">
        <f t="shared" si="5"/>
        <v>595305.07303403027</v>
      </c>
      <c r="J98" s="35">
        <f t="shared" si="6"/>
        <v>0</v>
      </c>
    </row>
    <row r="99" spans="1:10">
      <c r="A99" s="30">
        <v>6661</v>
      </c>
      <c r="B99" s="31">
        <v>15</v>
      </c>
      <c r="C99" s="32">
        <f t="shared" si="7"/>
        <v>6.3259919541484555</v>
      </c>
      <c r="D99" s="33">
        <f>SUMIFS('Contact Hours'!D:D,'Contact Hours'!$A:$A,Hours!$A99,'Contact Hours'!$B:$B,Hours!$B99)+SUMIFS('Contact Hours'!E:E,'Contact Hours'!$A:$A,Hours!$A99,'Contact Hours'!$B:$B,Hours!$B99)</f>
        <v>0</v>
      </c>
      <c r="E99" s="33">
        <f>SUMIFS('Contact Hours'!F:F,'Contact Hours'!$A:$A,Hours!$A99,'Contact Hours'!$B:$B,Hours!$B99)+SUMIFS('Contact Hours'!G:G,'Contact Hours'!$A:$A,Hours!$A99,'Contact Hours'!$B:$B,Hours!$B99)</f>
        <v>0</v>
      </c>
      <c r="F99" s="33">
        <f>SUMIFS('Contact Hours'!H:H,'Contact Hours'!$A:$A,Hours!$A99,'Contact Hours'!$B:$B,Hours!$B99)+SUMIFS('Contact Hours'!I:I,'Contact Hours'!$A:$A,Hours!$A99,'Contact Hours'!$B:$B,Hours!$B99)</f>
        <v>0</v>
      </c>
      <c r="G99" s="33">
        <f>SUMIFS('Contact Hours'!J:J,'Contact Hours'!$A:$A,Hours!$A99,'Contact Hours'!$B:$B,Hours!$B99)+SUMIFS('Contact Hours'!K:K,'Contact Hours'!$A:$A,Hours!$A99,'Contact Hours'!$B:$B,Hours!$B99)</f>
        <v>0</v>
      </c>
      <c r="H99" s="34">
        <f t="shared" si="4"/>
        <v>0</v>
      </c>
      <c r="I99" s="35">
        <f t="shared" si="5"/>
        <v>0</v>
      </c>
      <c r="J99" s="35">
        <f t="shared" si="6"/>
        <v>0</v>
      </c>
    </row>
    <row r="100" spans="1:10">
      <c r="A100" s="30">
        <v>6661</v>
      </c>
      <c r="B100" s="31">
        <v>16</v>
      </c>
      <c r="C100" s="32">
        <f t="shared" si="7"/>
        <v>3.9794022593108487</v>
      </c>
      <c r="D100" s="33">
        <f>SUMIFS('Contact Hours'!D:D,'Contact Hours'!$A:$A,Hours!$A100,'Contact Hours'!$B:$B,Hours!$B100)+SUMIFS('Contact Hours'!E:E,'Contact Hours'!$A:$A,Hours!$A100,'Contact Hours'!$B:$B,Hours!$B100)</f>
        <v>6720</v>
      </c>
      <c r="E100" s="33">
        <f>SUMIFS('Contact Hours'!F:F,'Contact Hours'!$A:$A,Hours!$A100,'Contact Hours'!$B:$B,Hours!$B100)+SUMIFS('Contact Hours'!G:G,'Contact Hours'!$A:$A,Hours!$A100,'Contact Hours'!$B:$B,Hours!$B100)</f>
        <v>0</v>
      </c>
      <c r="F100" s="33">
        <f>SUMIFS('Contact Hours'!H:H,'Contact Hours'!$A:$A,Hours!$A100,'Contact Hours'!$B:$B,Hours!$B100)+SUMIFS('Contact Hours'!I:I,'Contact Hours'!$A:$A,Hours!$A100,'Contact Hours'!$B:$B,Hours!$B100)</f>
        <v>89852</v>
      </c>
      <c r="G100" s="33">
        <f>SUMIFS('Contact Hours'!J:J,'Contact Hours'!$A:$A,Hours!$A100,'Contact Hours'!$B:$B,Hours!$B100)+SUMIFS('Contact Hours'!K:K,'Contact Hours'!$A:$A,Hours!$A100,'Contact Hours'!$B:$B,Hours!$B100)</f>
        <v>34876</v>
      </c>
      <c r="H100" s="34">
        <f t="shared" si="4"/>
        <v>131448</v>
      </c>
      <c r="I100" s="35">
        <f t="shared" si="5"/>
        <v>523084.46818189241</v>
      </c>
      <c r="J100" s="35">
        <f t="shared" si="6"/>
        <v>0</v>
      </c>
    </row>
    <row r="101" spans="1:10">
      <c r="A101" s="30">
        <v>6661</v>
      </c>
      <c r="B101" s="31">
        <v>17</v>
      </c>
      <c r="C101" s="32">
        <f t="shared" si="7"/>
        <v>5.1679354505346593</v>
      </c>
      <c r="D101" s="33">
        <f>SUMIFS('Contact Hours'!D:D,'Contact Hours'!$A:$A,Hours!$A101,'Contact Hours'!$B:$B,Hours!$B101)+SUMIFS('Contact Hours'!E:E,'Contact Hours'!$A:$A,Hours!$A101,'Contact Hours'!$B:$B,Hours!$B101)</f>
        <v>0</v>
      </c>
      <c r="E101" s="33">
        <f>SUMIFS('Contact Hours'!F:F,'Contact Hours'!$A:$A,Hours!$A101,'Contact Hours'!$B:$B,Hours!$B101)+SUMIFS('Contact Hours'!G:G,'Contact Hours'!$A:$A,Hours!$A101,'Contact Hours'!$B:$B,Hours!$B101)</f>
        <v>0</v>
      </c>
      <c r="F101" s="33">
        <f>SUMIFS('Contact Hours'!H:H,'Contact Hours'!$A:$A,Hours!$A101,'Contact Hours'!$B:$B,Hours!$B101)+SUMIFS('Contact Hours'!I:I,'Contact Hours'!$A:$A,Hours!$A101,'Contact Hours'!$B:$B,Hours!$B101)</f>
        <v>7440</v>
      </c>
      <c r="G101" s="33">
        <f>SUMIFS('Contact Hours'!J:J,'Contact Hours'!$A:$A,Hours!$A101,'Contact Hours'!$B:$B,Hours!$B101)+SUMIFS('Contact Hours'!K:K,'Contact Hours'!$A:$A,Hours!$A101,'Contact Hours'!$B:$B,Hours!$B101)</f>
        <v>0</v>
      </c>
      <c r="H101" s="34">
        <f t="shared" si="4"/>
        <v>7440</v>
      </c>
      <c r="I101" s="35">
        <f t="shared" si="5"/>
        <v>38449.439751977865</v>
      </c>
      <c r="J101" s="35">
        <f t="shared" si="6"/>
        <v>0</v>
      </c>
    </row>
    <row r="102" spans="1:10">
      <c r="A102" s="30">
        <v>6661</v>
      </c>
      <c r="B102" s="31">
        <v>18</v>
      </c>
      <c r="C102" s="32">
        <f t="shared" si="7"/>
        <v>4.3474126583452906</v>
      </c>
      <c r="D102" s="33">
        <f>SUMIFS('Contact Hours'!D:D,'Contact Hours'!$A:$A,Hours!$A102,'Contact Hours'!$B:$B,Hours!$B102)+SUMIFS('Contact Hours'!E:E,'Contact Hours'!$A:$A,Hours!$A102,'Contact Hours'!$B:$B,Hours!$B102)</f>
        <v>0</v>
      </c>
      <c r="E102" s="33">
        <f>SUMIFS('Contact Hours'!F:F,'Contact Hours'!$A:$A,Hours!$A102,'Contact Hours'!$B:$B,Hours!$B102)+SUMIFS('Contact Hours'!G:G,'Contact Hours'!$A:$A,Hours!$A102,'Contact Hours'!$B:$B,Hours!$B102)</f>
        <v>0</v>
      </c>
      <c r="F102" s="33">
        <f>SUMIFS('Contact Hours'!H:H,'Contact Hours'!$A:$A,Hours!$A102,'Contact Hours'!$B:$B,Hours!$B102)+SUMIFS('Contact Hours'!I:I,'Contact Hours'!$A:$A,Hours!$A102,'Contact Hours'!$B:$B,Hours!$B102)</f>
        <v>52192</v>
      </c>
      <c r="G102" s="33">
        <f>SUMIFS('Contact Hours'!J:J,'Contact Hours'!$A:$A,Hours!$A102,'Contact Hours'!$B:$B,Hours!$B102)+SUMIFS('Contact Hours'!K:K,'Contact Hours'!$A:$A,Hours!$A102,'Contact Hours'!$B:$B,Hours!$B102)</f>
        <v>0</v>
      </c>
      <c r="H102" s="34">
        <f t="shared" si="4"/>
        <v>52192</v>
      </c>
      <c r="I102" s="35">
        <f t="shared" si="5"/>
        <v>226900.1614643574</v>
      </c>
      <c r="J102" s="35">
        <f t="shared" si="6"/>
        <v>0</v>
      </c>
    </row>
    <row r="103" spans="1:10">
      <c r="A103" s="30">
        <v>6661</v>
      </c>
      <c r="B103" s="31">
        <v>19</v>
      </c>
      <c r="C103" s="32">
        <f t="shared" si="7"/>
        <v>3.1428185541517317</v>
      </c>
      <c r="D103" s="33">
        <f>SUMIFS('Contact Hours'!D:D,'Contact Hours'!$A:$A,Hours!$A103,'Contact Hours'!$B:$B,Hours!$B103)+SUMIFS('Contact Hours'!E:E,'Contact Hours'!$A:$A,Hours!$A103,'Contact Hours'!$B:$B,Hours!$B103)</f>
        <v>69040</v>
      </c>
      <c r="E103" s="33">
        <f>SUMIFS('Contact Hours'!F:F,'Contact Hours'!$A:$A,Hours!$A103,'Contact Hours'!$B:$B,Hours!$B103)+SUMIFS('Contact Hours'!G:G,'Contact Hours'!$A:$A,Hours!$A103,'Contact Hours'!$B:$B,Hours!$B103)</f>
        <v>35856</v>
      </c>
      <c r="F103" s="33">
        <f>SUMIFS('Contact Hours'!H:H,'Contact Hours'!$A:$A,Hours!$A103,'Contact Hours'!$B:$B,Hours!$B103)+SUMIFS('Contact Hours'!I:I,'Contact Hours'!$A:$A,Hours!$A103,'Contact Hours'!$B:$B,Hours!$B103)</f>
        <v>2400</v>
      </c>
      <c r="G103" s="33">
        <f>SUMIFS('Contact Hours'!J:J,'Contact Hours'!$A:$A,Hours!$A103,'Contact Hours'!$B:$B,Hours!$B103)+SUMIFS('Contact Hours'!K:K,'Contact Hours'!$A:$A,Hours!$A103,'Contact Hours'!$B:$B,Hours!$B103)</f>
        <v>0</v>
      </c>
      <c r="H103" s="34">
        <f t="shared" si="4"/>
        <v>107296</v>
      </c>
      <c r="I103" s="35">
        <f t="shared" si="5"/>
        <v>337211.85958626418</v>
      </c>
      <c r="J103" s="35">
        <f t="shared" si="6"/>
        <v>123957.79228543096</v>
      </c>
    </row>
    <row r="104" spans="1:10">
      <c r="A104" s="30">
        <v>6661</v>
      </c>
      <c r="B104" s="31">
        <v>20</v>
      </c>
      <c r="C104" s="32">
        <f t="shared" si="7"/>
        <v>3.4676861785003421</v>
      </c>
      <c r="D104" s="33">
        <f>SUMIFS('Contact Hours'!D:D,'Contact Hours'!$A:$A,Hours!$A104,'Contact Hours'!$B:$B,Hours!$B104)+SUMIFS('Contact Hours'!E:E,'Contact Hours'!$A:$A,Hours!$A104,'Contact Hours'!$B:$B,Hours!$B104)</f>
        <v>0</v>
      </c>
      <c r="E104" s="33">
        <f>SUMIFS('Contact Hours'!F:F,'Contact Hours'!$A:$A,Hours!$A104,'Contact Hours'!$B:$B,Hours!$B104)+SUMIFS('Contact Hours'!G:G,'Contact Hours'!$A:$A,Hours!$A104,'Contact Hours'!$B:$B,Hours!$B104)</f>
        <v>0</v>
      </c>
      <c r="F104" s="33">
        <f>SUMIFS('Contact Hours'!H:H,'Contact Hours'!$A:$A,Hours!$A104,'Contact Hours'!$B:$B,Hours!$B104)+SUMIFS('Contact Hours'!I:I,'Contact Hours'!$A:$A,Hours!$A104,'Contact Hours'!$B:$B,Hours!$B104)</f>
        <v>12672</v>
      </c>
      <c r="G104" s="33">
        <f>SUMIFS('Contact Hours'!J:J,'Contact Hours'!$A:$A,Hours!$A104,'Contact Hours'!$B:$B,Hours!$B104)+SUMIFS('Contact Hours'!K:K,'Contact Hours'!$A:$A,Hours!$A104,'Contact Hours'!$B:$B,Hours!$B104)</f>
        <v>0</v>
      </c>
      <c r="H104" s="34">
        <f t="shared" si="4"/>
        <v>12672</v>
      </c>
      <c r="I104" s="35">
        <f t="shared" si="5"/>
        <v>43942.519253956336</v>
      </c>
      <c r="J104" s="35">
        <f t="shared" si="6"/>
        <v>0</v>
      </c>
    </row>
    <row r="105" spans="1:10">
      <c r="A105" s="30">
        <v>6661</v>
      </c>
      <c r="B105" s="31">
        <v>21</v>
      </c>
      <c r="C105" s="32">
        <f t="shared" si="7"/>
        <v>4.5155009708581995</v>
      </c>
      <c r="D105" s="33">
        <f>SUMIFS('Contact Hours'!D:D,'Contact Hours'!$A:$A,Hours!$A105,'Contact Hours'!$B:$B,Hours!$B105)+SUMIFS('Contact Hours'!E:E,'Contact Hours'!$A:$A,Hours!$A105,'Contact Hours'!$B:$B,Hours!$B105)</f>
        <v>0</v>
      </c>
      <c r="E105" s="33">
        <f>SUMIFS('Contact Hours'!F:F,'Contact Hours'!$A:$A,Hours!$A105,'Contact Hours'!$B:$B,Hours!$B105)+SUMIFS('Contact Hours'!G:G,'Contact Hours'!$A:$A,Hours!$A105,'Contact Hours'!$B:$B,Hours!$B105)</f>
        <v>0</v>
      </c>
      <c r="F105" s="33">
        <f>SUMIFS('Contact Hours'!H:H,'Contact Hours'!$A:$A,Hours!$A105,'Contact Hours'!$B:$B,Hours!$B105)+SUMIFS('Contact Hours'!I:I,'Contact Hours'!$A:$A,Hours!$A105,'Contact Hours'!$B:$B,Hours!$B105)</f>
        <v>13392</v>
      </c>
      <c r="G105" s="33">
        <f>SUMIFS('Contact Hours'!J:J,'Contact Hours'!$A:$A,Hours!$A105,'Contact Hours'!$B:$B,Hours!$B105)+SUMIFS('Contact Hours'!K:K,'Contact Hours'!$A:$A,Hours!$A105,'Contact Hours'!$B:$B,Hours!$B105)</f>
        <v>23299</v>
      </c>
      <c r="H105" s="34">
        <f t="shared" si="4"/>
        <v>36691</v>
      </c>
      <c r="I105" s="35">
        <f t="shared" si="5"/>
        <v>165678.24612175819</v>
      </c>
      <c r="J105" s="35">
        <f t="shared" si="6"/>
        <v>0</v>
      </c>
    </row>
    <row r="106" spans="1:10">
      <c r="A106" s="30">
        <v>6661</v>
      </c>
      <c r="B106" s="31">
        <v>22</v>
      </c>
      <c r="C106" s="32">
        <f t="shared" si="7"/>
        <v>4.1280585073572329</v>
      </c>
      <c r="D106" s="33">
        <f>SUMIFS('Contact Hours'!D:D,'Contact Hours'!$A:$A,Hours!$A106,'Contact Hours'!$B:$B,Hours!$B106)+SUMIFS('Contact Hours'!E:E,'Contact Hours'!$A:$A,Hours!$A106,'Contact Hours'!$B:$B,Hours!$B106)</f>
        <v>0</v>
      </c>
      <c r="E106" s="33">
        <f>SUMIFS('Contact Hours'!F:F,'Contact Hours'!$A:$A,Hours!$A106,'Contact Hours'!$B:$B,Hours!$B106)+SUMIFS('Contact Hours'!G:G,'Contact Hours'!$A:$A,Hours!$A106,'Contact Hours'!$B:$B,Hours!$B106)</f>
        <v>0</v>
      </c>
      <c r="F106" s="33">
        <f>SUMIFS('Contact Hours'!H:H,'Contact Hours'!$A:$A,Hours!$A106,'Contact Hours'!$B:$B,Hours!$B106)+SUMIFS('Contact Hours'!I:I,'Contact Hours'!$A:$A,Hours!$A106,'Contact Hours'!$B:$B,Hours!$B106)</f>
        <v>2880</v>
      </c>
      <c r="G106" s="33">
        <f>SUMIFS('Contact Hours'!J:J,'Contact Hours'!$A:$A,Hours!$A106,'Contact Hours'!$B:$B,Hours!$B106)+SUMIFS('Contact Hours'!K:K,'Contact Hours'!$A:$A,Hours!$A106,'Contact Hours'!$B:$B,Hours!$B106)</f>
        <v>0</v>
      </c>
      <c r="H106" s="34">
        <f t="shared" si="4"/>
        <v>2880</v>
      </c>
      <c r="I106" s="35">
        <f t="shared" si="5"/>
        <v>11888.808501188831</v>
      </c>
      <c r="J106" s="35">
        <f t="shared" si="6"/>
        <v>0</v>
      </c>
    </row>
    <row r="107" spans="1:10">
      <c r="A107" s="30">
        <v>6661</v>
      </c>
      <c r="B107" s="31">
        <v>23</v>
      </c>
      <c r="C107" s="32">
        <f t="shared" si="7"/>
        <v>4.0606764444742334</v>
      </c>
      <c r="D107" s="33">
        <f>SUMIFS('Contact Hours'!D:D,'Contact Hours'!$A:$A,Hours!$A107,'Contact Hours'!$B:$B,Hours!$B107)+SUMIFS('Contact Hours'!E:E,'Contact Hours'!$A:$A,Hours!$A107,'Contact Hours'!$B:$B,Hours!$B107)</f>
        <v>30224</v>
      </c>
      <c r="E107" s="33">
        <f>SUMIFS('Contact Hours'!F:F,'Contact Hours'!$A:$A,Hours!$A107,'Contact Hours'!$B:$B,Hours!$B107)+SUMIFS('Contact Hours'!G:G,'Contact Hours'!$A:$A,Hours!$A107,'Contact Hours'!$B:$B,Hours!$B107)</f>
        <v>0</v>
      </c>
      <c r="F107" s="33">
        <f>SUMIFS('Contact Hours'!H:H,'Contact Hours'!$A:$A,Hours!$A107,'Contact Hours'!$B:$B,Hours!$B107)+SUMIFS('Contact Hours'!I:I,'Contact Hours'!$A:$A,Hours!$A107,'Contact Hours'!$B:$B,Hours!$B107)</f>
        <v>0</v>
      </c>
      <c r="G107" s="33">
        <f>SUMIFS('Contact Hours'!J:J,'Contact Hours'!$A:$A,Hours!$A107,'Contact Hours'!$B:$B,Hours!$B107)+SUMIFS('Contact Hours'!K:K,'Contact Hours'!$A:$A,Hours!$A107,'Contact Hours'!$B:$B,Hours!$B107)</f>
        <v>0</v>
      </c>
      <c r="H107" s="34">
        <f t="shared" si="4"/>
        <v>30224</v>
      </c>
      <c r="I107" s="35">
        <f t="shared" si="5"/>
        <v>122729.88485778923</v>
      </c>
      <c r="J107" s="35">
        <f t="shared" si="6"/>
        <v>0</v>
      </c>
    </row>
    <row r="108" spans="1:10">
      <c r="A108" s="30">
        <v>6661</v>
      </c>
      <c r="B108" s="31">
        <v>24</v>
      </c>
      <c r="C108" s="32">
        <f t="shared" si="7"/>
        <v>3.6073208628655156</v>
      </c>
      <c r="D108" s="33">
        <f>SUMIFS('Contact Hours'!D:D,'Contact Hours'!$A:$A,Hours!$A108,'Contact Hours'!$B:$B,Hours!$B108)+SUMIFS('Contact Hours'!E:E,'Contact Hours'!$A:$A,Hours!$A108,'Contact Hours'!$B:$B,Hours!$B108)</f>
        <v>26736</v>
      </c>
      <c r="E108" s="33">
        <f>SUMIFS('Contact Hours'!F:F,'Contact Hours'!$A:$A,Hours!$A108,'Contact Hours'!$B:$B,Hours!$B108)+SUMIFS('Contact Hours'!G:G,'Contact Hours'!$A:$A,Hours!$A108,'Contact Hours'!$B:$B,Hours!$B108)</f>
        <v>0</v>
      </c>
      <c r="F108" s="33">
        <f>SUMIFS('Contact Hours'!H:H,'Contact Hours'!$A:$A,Hours!$A108,'Contact Hours'!$B:$B,Hours!$B108)+SUMIFS('Contact Hours'!I:I,'Contact Hours'!$A:$A,Hours!$A108,'Contact Hours'!$B:$B,Hours!$B108)</f>
        <v>144</v>
      </c>
      <c r="G108" s="33">
        <f>SUMIFS('Contact Hours'!J:J,'Contact Hours'!$A:$A,Hours!$A108,'Contact Hours'!$B:$B,Hours!$B108)+SUMIFS('Contact Hours'!K:K,'Contact Hours'!$A:$A,Hours!$A108,'Contact Hours'!$B:$B,Hours!$B108)</f>
        <v>75440</v>
      </c>
      <c r="H108" s="34">
        <f t="shared" si="4"/>
        <v>102320</v>
      </c>
      <c r="I108" s="35">
        <f t="shared" si="5"/>
        <v>369101.07068839954</v>
      </c>
      <c r="J108" s="35">
        <f t="shared" si="6"/>
        <v>0</v>
      </c>
    </row>
    <row r="109" spans="1:10">
      <c r="A109" s="30">
        <v>6661</v>
      </c>
      <c r="B109" s="31">
        <v>25</v>
      </c>
      <c r="C109" s="32">
        <f t="shared" si="7"/>
        <v>2.8175360535220126</v>
      </c>
      <c r="D109" s="33">
        <f>SUMIFS('Contact Hours'!D:D,'Contact Hours'!$A:$A,Hours!$A109,'Contact Hours'!$B:$B,Hours!$B109)+SUMIFS('Contact Hours'!E:E,'Contact Hours'!$A:$A,Hours!$A109,'Contact Hours'!$B:$B,Hours!$B109)</f>
        <v>282768</v>
      </c>
      <c r="E109" s="33">
        <f>SUMIFS('Contact Hours'!F:F,'Contact Hours'!$A:$A,Hours!$A109,'Contact Hours'!$B:$B,Hours!$B109)+SUMIFS('Contact Hours'!G:G,'Contact Hours'!$A:$A,Hours!$A109,'Contact Hours'!$B:$B,Hours!$B109)</f>
        <v>0</v>
      </c>
      <c r="F109" s="33">
        <f>SUMIFS('Contact Hours'!H:H,'Contact Hours'!$A:$A,Hours!$A109,'Contact Hours'!$B:$B,Hours!$B109)+SUMIFS('Contact Hours'!I:I,'Contact Hours'!$A:$A,Hours!$A109,'Contact Hours'!$B:$B,Hours!$B109)</f>
        <v>0</v>
      </c>
      <c r="G109" s="33">
        <f>SUMIFS('Contact Hours'!J:J,'Contact Hours'!$A:$A,Hours!$A109,'Contact Hours'!$B:$B,Hours!$B109)+SUMIFS('Contact Hours'!K:K,'Contact Hours'!$A:$A,Hours!$A109,'Contact Hours'!$B:$B,Hours!$B109)</f>
        <v>0</v>
      </c>
      <c r="H109" s="34">
        <f t="shared" si="4"/>
        <v>282768</v>
      </c>
      <c r="I109" s="35">
        <f t="shared" si="5"/>
        <v>796709.03478231246</v>
      </c>
      <c r="J109" s="35">
        <f t="shared" si="6"/>
        <v>0</v>
      </c>
    </row>
    <row r="110" spans="1:10">
      <c r="A110" s="30">
        <v>6661</v>
      </c>
      <c r="B110" s="31">
        <v>26</v>
      </c>
      <c r="C110" s="32">
        <f t="shared" si="7"/>
        <v>3.5195673951223614</v>
      </c>
      <c r="D110" s="33">
        <f>SUMIFS('Contact Hours'!D:D,'Contact Hours'!$A:$A,Hours!$A110,'Contact Hours'!$B:$B,Hours!$B110)+SUMIFS('Contact Hours'!E:E,'Contact Hours'!$A:$A,Hours!$A110,'Contact Hours'!$B:$B,Hours!$B110)</f>
        <v>71712</v>
      </c>
      <c r="E110" s="33">
        <f>SUMIFS('Contact Hours'!F:F,'Contact Hours'!$A:$A,Hours!$A110,'Contact Hours'!$B:$B,Hours!$B110)+SUMIFS('Contact Hours'!G:G,'Contact Hours'!$A:$A,Hours!$A110,'Contact Hours'!$B:$B,Hours!$B110)</f>
        <v>0</v>
      </c>
      <c r="F110" s="33">
        <f>SUMIFS('Contact Hours'!H:H,'Contact Hours'!$A:$A,Hours!$A110,'Contact Hours'!$B:$B,Hours!$B110)+SUMIFS('Contact Hours'!I:I,'Contact Hours'!$A:$A,Hours!$A110,'Contact Hours'!$B:$B,Hours!$B110)</f>
        <v>7952</v>
      </c>
      <c r="G110" s="33">
        <f>SUMIFS('Contact Hours'!J:J,'Contact Hours'!$A:$A,Hours!$A110,'Contact Hours'!$B:$B,Hours!$B110)+SUMIFS('Contact Hours'!K:K,'Contact Hours'!$A:$A,Hours!$A110,'Contact Hours'!$B:$B,Hours!$B110)</f>
        <v>0</v>
      </c>
      <c r="H110" s="34">
        <f t="shared" si="4"/>
        <v>79664</v>
      </c>
      <c r="I110" s="35">
        <f t="shared" si="5"/>
        <v>280382.81696502777</v>
      </c>
      <c r="J110" s="35">
        <f t="shared" si="6"/>
        <v>0</v>
      </c>
    </row>
    <row r="111" spans="1:10">
      <c r="A111" s="30">
        <v>6661</v>
      </c>
      <c r="B111" s="31">
        <v>27</v>
      </c>
      <c r="C111" s="32">
        <f t="shared" si="7"/>
        <v>3.291477425248472</v>
      </c>
      <c r="D111" s="33">
        <f>SUMIFS('Contact Hours'!D:D,'Contact Hours'!$A:$A,Hours!$A111,'Contact Hours'!$B:$B,Hours!$B111)+SUMIFS('Contact Hours'!E:E,'Contact Hours'!$A:$A,Hours!$A111,'Contact Hours'!$B:$B,Hours!$B111)</f>
        <v>0</v>
      </c>
      <c r="E111" s="33">
        <f>SUMIFS('Contact Hours'!F:F,'Contact Hours'!$A:$A,Hours!$A111,'Contact Hours'!$B:$B,Hours!$B111)+SUMIFS('Contact Hours'!G:G,'Contact Hours'!$A:$A,Hours!$A111,'Contact Hours'!$B:$B,Hours!$B111)</f>
        <v>0</v>
      </c>
      <c r="F111" s="33">
        <f>SUMIFS('Contact Hours'!H:H,'Contact Hours'!$A:$A,Hours!$A111,'Contact Hours'!$B:$B,Hours!$B111)+SUMIFS('Contact Hours'!I:I,'Contact Hours'!$A:$A,Hours!$A111,'Contact Hours'!$B:$B,Hours!$B111)</f>
        <v>0</v>
      </c>
      <c r="G111" s="33">
        <f>SUMIFS('Contact Hours'!J:J,'Contact Hours'!$A:$A,Hours!$A111,'Contact Hours'!$B:$B,Hours!$B111)+SUMIFS('Contact Hours'!K:K,'Contact Hours'!$A:$A,Hours!$A111,'Contact Hours'!$B:$B,Hours!$B111)</f>
        <v>0</v>
      </c>
      <c r="H111" s="34">
        <f t="shared" si="4"/>
        <v>0</v>
      </c>
      <c r="I111" s="35">
        <f t="shared" si="5"/>
        <v>0</v>
      </c>
      <c r="J111" s="35">
        <f t="shared" si="6"/>
        <v>0</v>
      </c>
    </row>
    <row r="112" spans="1:10">
      <c r="A112" s="30">
        <v>12015</v>
      </c>
      <c r="B112" s="31">
        <v>1</v>
      </c>
      <c r="C112" s="32">
        <f t="shared" si="7"/>
        <v>2.8749802080704021</v>
      </c>
      <c r="D112" s="33">
        <f>SUMIFS('Contact Hours'!D:D,'Contact Hours'!$A:$A,Hours!$A112,'Contact Hours'!$B:$B,Hours!$B112)+SUMIFS('Contact Hours'!E:E,'Contact Hours'!$A:$A,Hours!$A112,'Contact Hours'!$B:$B,Hours!$B112)</f>
        <v>92272</v>
      </c>
      <c r="E112" s="33">
        <f>SUMIFS('Contact Hours'!F:F,'Contact Hours'!$A:$A,Hours!$A112,'Contact Hours'!$B:$B,Hours!$B112)+SUMIFS('Contact Hours'!G:G,'Contact Hours'!$A:$A,Hours!$A112,'Contact Hours'!$B:$B,Hours!$B112)</f>
        <v>0</v>
      </c>
      <c r="F112" s="33">
        <f>SUMIFS('Contact Hours'!H:H,'Contact Hours'!$A:$A,Hours!$A112,'Contact Hours'!$B:$B,Hours!$B112)+SUMIFS('Contact Hours'!I:I,'Contact Hours'!$A:$A,Hours!$A112,'Contact Hours'!$B:$B,Hours!$B112)</f>
        <v>13184</v>
      </c>
      <c r="G112" s="33">
        <f>SUMIFS('Contact Hours'!J:J,'Contact Hours'!$A:$A,Hours!$A112,'Contact Hours'!$B:$B,Hours!$B112)+SUMIFS('Contact Hours'!K:K,'Contact Hours'!$A:$A,Hours!$A112,'Contact Hours'!$B:$B,Hours!$B112)</f>
        <v>11506</v>
      </c>
      <c r="H112" s="34">
        <f t="shared" si="4"/>
        <v>116962</v>
      </c>
      <c r="I112" s="35">
        <f t="shared" si="5"/>
        <v>336263.43509633036</v>
      </c>
      <c r="J112" s="35">
        <f t="shared" si="6"/>
        <v>0</v>
      </c>
    </row>
    <row r="113" spans="1:10">
      <c r="A113" s="30">
        <v>12015</v>
      </c>
      <c r="B113" s="31">
        <v>2</v>
      </c>
      <c r="C113" s="32">
        <f t="shared" si="7"/>
        <v>3.4729204337351502</v>
      </c>
      <c r="D113" s="33">
        <f>SUMIFS('Contact Hours'!D:D,'Contact Hours'!$A:$A,Hours!$A113,'Contact Hours'!$B:$B,Hours!$B113)+SUMIFS('Contact Hours'!E:E,'Contact Hours'!$A:$A,Hours!$A113,'Contact Hours'!$B:$B,Hours!$B113)</f>
        <v>30720</v>
      </c>
      <c r="E113" s="33">
        <f>SUMIFS('Contact Hours'!F:F,'Contact Hours'!$A:$A,Hours!$A113,'Contact Hours'!$B:$B,Hours!$B113)+SUMIFS('Contact Hours'!G:G,'Contact Hours'!$A:$A,Hours!$A113,'Contact Hours'!$B:$B,Hours!$B113)</f>
        <v>0</v>
      </c>
      <c r="F113" s="33">
        <f>SUMIFS('Contact Hours'!H:H,'Contact Hours'!$A:$A,Hours!$A113,'Contact Hours'!$B:$B,Hours!$B113)+SUMIFS('Contact Hours'!I:I,'Contact Hours'!$A:$A,Hours!$A113,'Contact Hours'!$B:$B,Hours!$B113)</f>
        <v>154864</v>
      </c>
      <c r="G113" s="33">
        <f>SUMIFS('Contact Hours'!J:J,'Contact Hours'!$A:$A,Hours!$A113,'Contact Hours'!$B:$B,Hours!$B113)+SUMIFS('Contact Hours'!K:K,'Contact Hours'!$A:$A,Hours!$A113,'Contact Hours'!$B:$B,Hours!$B113)</f>
        <v>18464</v>
      </c>
      <c r="H113" s="34">
        <f t="shared" si="4"/>
        <v>204048</v>
      </c>
      <c r="I113" s="35">
        <f t="shared" si="5"/>
        <v>708642.46866278991</v>
      </c>
      <c r="J113" s="35">
        <f t="shared" si="6"/>
        <v>0</v>
      </c>
    </row>
    <row r="114" spans="1:10">
      <c r="A114" s="30">
        <v>12015</v>
      </c>
      <c r="B114" s="31">
        <v>3</v>
      </c>
      <c r="C114" s="32">
        <f t="shared" si="7"/>
        <v>3.0862689776983747</v>
      </c>
      <c r="D114" s="33">
        <f>SUMIFS('Contact Hours'!D:D,'Contact Hours'!$A:$A,Hours!$A114,'Contact Hours'!$B:$B,Hours!$B114)+SUMIFS('Contact Hours'!E:E,'Contact Hours'!$A:$A,Hours!$A114,'Contact Hours'!$B:$B,Hours!$B114)</f>
        <v>1430544</v>
      </c>
      <c r="E114" s="33">
        <f>SUMIFS('Contact Hours'!F:F,'Contact Hours'!$A:$A,Hours!$A114,'Contact Hours'!$B:$B,Hours!$B114)+SUMIFS('Contact Hours'!G:G,'Contact Hours'!$A:$A,Hours!$A114,'Contact Hours'!$B:$B,Hours!$B114)</f>
        <v>0</v>
      </c>
      <c r="F114" s="33">
        <f>SUMIFS('Contact Hours'!H:H,'Contact Hours'!$A:$A,Hours!$A114,'Contact Hours'!$B:$B,Hours!$B114)+SUMIFS('Contact Hours'!I:I,'Contact Hours'!$A:$A,Hours!$A114,'Contact Hours'!$B:$B,Hours!$B114)</f>
        <v>46960</v>
      </c>
      <c r="G114" s="33">
        <f>SUMIFS('Contact Hours'!J:J,'Contact Hours'!$A:$A,Hours!$A114,'Contact Hours'!$B:$B,Hours!$B114)+SUMIFS('Contact Hours'!K:K,'Contact Hours'!$A:$A,Hours!$A114,'Contact Hours'!$B:$B,Hours!$B114)</f>
        <v>18424</v>
      </c>
      <c r="H114" s="34">
        <f t="shared" si="4"/>
        <v>1495928</v>
      </c>
      <c r="I114" s="35">
        <f t="shared" si="5"/>
        <v>4616836.1792703746</v>
      </c>
      <c r="J114" s="35">
        <f t="shared" si="6"/>
        <v>0</v>
      </c>
    </row>
    <row r="115" spans="1:10">
      <c r="A115" s="30">
        <v>12015</v>
      </c>
      <c r="B115" s="31">
        <v>4</v>
      </c>
      <c r="C115" s="32">
        <f t="shared" si="7"/>
        <v>2.7951067372194838</v>
      </c>
      <c r="D115" s="33">
        <f>SUMIFS('Contact Hours'!D:D,'Contact Hours'!$A:$A,Hours!$A115,'Contact Hours'!$B:$B,Hours!$B115)+SUMIFS('Contact Hours'!E:E,'Contact Hours'!$A:$A,Hours!$A115,'Contact Hours'!$B:$B,Hours!$B115)</f>
        <v>319376</v>
      </c>
      <c r="E115" s="33">
        <f>SUMIFS('Contact Hours'!F:F,'Contact Hours'!$A:$A,Hours!$A115,'Contact Hours'!$B:$B,Hours!$B115)+SUMIFS('Contact Hours'!G:G,'Contact Hours'!$A:$A,Hours!$A115,'Contact Hours'!$B:$B,Hours!$B115)</f>
        <v>0</v>
      </c>
      <c r="F115" s="33">
        <f>SUMIFS('Contact Hours'!H:H,'Contact Hours'!$A:$A,Hours!$A115,'Contact Hours'!$B:$B,Hours!$B115)+SUMIFS('Contact Hours'!I:I,'Contact Hours'!$A:$A,Hours!$A115,'Contact Hours'!$B:$B,Hours!$B115)</f>
        <v>437920</v>
      </c>
      <c r="G115" s="33">
        <f>SUMIFS('Contact Hours'!J:J,'Contact Hours'!$A:$A,Hours!$A115,'Contact Hours'!$B:$B,Hours!$B115)+SUMIFS('Contact Hours'!K:K,'Contact Hours'!$A:$A,Hours!$A115,'Contact Hours'!$B:$B,Hours!$B115)</f>
        <v>116302</v>
      </c>
      <c r="H115" s="34">
        <f t="shared" si="4"/>
        <v>873598</v>
      </c>
      <c r="I115" s="35">
        <f t="shared" si="5"/>
        <v>2441799.6554214666</v>
      </c>
      <c r="J115" s="35">
        <f t="shared" si="6"/>
        <v>0</v>
      </c>
    </row>
    <row r="116" spans="1:10">
      <c r="A116" s="30">
        <v>12015</v>
      </c>
      <c r="B116" s="31">
        <v>5</v>
      </c>
      <c r="C116" s="32">
        <f t="shared" si="7"/>
        <v>7.969787458086997</v>
      </c>
      <c r="D116" s="33">
        <f>SUMIFS('Contact Hours'!D:D,'Contact Hours'!$A:$A,Hours!$A116,'Contact Hours'!$B:$B,Hours!$B116)+SUMIFS('Contact Hours'!E:E,'Contact Hours'!$A:$A,Hours!$A116,'Contact Hours'!$B:$B,Hours!$B116)</f>
        <v>0</v>
      </c>
      <c r="E116" s="33">
        <f>SUMIFS('Contact Hours'!F:F,'Contact Hours'!$A:$A,Hours!$A116,'Contact Hours'!$B:$B,Hours!$B116)+SUMIFS('Contact Hours'!G:G,'Contact Hours'!$A:$A,Hours!$A116,'Contact Hours'!$B:$B,Hours!$B116)</f>
        <v>0</v>
      </c>
      <c r="F116" s="33">
        <f>SUMIFS('Contact Hours'!H:H,'Contact Hours'!$A:$A,Hours!$A116,'Contact Hours'!$B:$B,Hours!$B116)+SUMIFS('Contact Hours'!I:I,'Contact Hours'!$A:$A,Hours!$A116,'Contact Hours'!$B:$B,Hours!$B116)</f>
        <v>0</v>
      </c>
      <c r="G116" s="33">
        <f>SUMIFS('Contact Hours'!J:J,'Contact Hours'!$A:$A,Hours!$A116,'Contact Hours'!$B:$B,Hours!$B116)+SUMIFS('Contact Hours'!K:K,'Contact Hours'!$A:$A,Hours!$A116,'Contact Hours'!$B:$B,Hours!$B116)</f>
        <v>1184</v>
      </c>
      <c r="H116" s="34">
        <f t="shared" si="4"/>
        <v>1184</v>
      </c>
      <c r="I116" s="35">
        <f t="shared" si="5"/>
        <v>9436.2283503750041</v>
      </c>
      <c r="J116" s="35">
        <f t="shared" si="6"/>
        <v>0</v>
      </c>
    </row>
    <row r="117" spans="1:10">
      <c r="A117" s="30">
        <v>12015</v>
      </c>
      <c r="B117" s="31">
        <v>6</v>
      </c>
      <c r="C117" s="32">
        <f t="shared" si="7"/>
        <v>2.5338472328563029</v>
      </c>
      <c r="D117" s="33">
        <f>SUMIFS('Contact Hours'!D:D,'Contact Hours'!$A:$A,Hours!$A117,'Contact Hours'!$B:$B,Hours!$B117)+SUMIFS('Contact Hours'!E:E,'Contact Hours'!$A:$A,Hours!$A117,'Contact Hours'!$B:$B,Hours!$B117)</f>
        <v>318080</v>
      </c>
      <c r="E117" s="33">
        <f>SUMIFS('Contact Hours'!F:F,'Contact Hours'!$A:$A,Hours!$A117,'Contact Hours'!$B:$B,Hours!$B117)+SUMIFS('Contact Hours'!G:G,'Contact Hours'!$A:$A,Hours!$A117,'Contact Hours'!$B:$B,Hours!$B117)</f>
        <v>0</v>
      </c>
      <c r="F117" s="33">
        <f>SUMIFS('Contact Hours'!H:H,'Contact Hours'!$A:$A,Hours!$A117,'Contact Hours'!$B:$B,Hours!$B117)+SUMIFS('Contact Hours'!I:I,'Contact Hours'!$A:$A,Hours!$A117,'Contact Hours'!$B:$B,Hours!$B117)</f>
        <v>315264</v>
      </c>
      <c r="G117" s="33">
        <f>SUMIFS('Contact Hours'!J:J,'Contact Hours'!$A:$A,Hours!$A117,'Contact Hours'!$B:$B,Hours!$B117)+SUMIFS('Contact Hours'!K:K,'Contact Hours'!$A:$A,Hours!$A117,'Contact Hours'!$B:$B,Hours!$B117)</f>
        <v>8970</v>
      </c>
      <c r="H117" s="34">
        <f t="shared" si="4"/>
        <v>642314</v>
      </c>
      <c r="I117" s="35">
        <f t="shared" si="5"/>
        <v>1627525.5515248633</v>
      </c>
      <c r="J117" s="35">
        <f t="shared" si="6"/>
        <v>0</v>
      </c>
    </row>
    <row r="118" spans="1:10">
      <c r="A118" s="30">
        <v>12015</v>
      </c>
      <c r="B118" s="31">
        <v>7</v>
      </c>
      <c r="C118" s="32">
        <f t="shared" si="7"/>
        <v>3.4892163735959434</v>
      </c>
      <c r="D118" s="33">
        <f>SUMIFS('Contact Hours'!D:D,'Contact Hours'!$A:$A,Hours!$A118,'Contact Hours'!$B:$B,Hours!$B118)+SUMIFS('Contact Hours'!E:E,'Contact Hours'!$A:$A,Hours!$A118,'Contact Hours'!$B:$B,Hours!$B118)</f>
        <v>348832</v>
      </c>
      <c r="E118" s="33">
        <f>SUMIFS('Contact Hours'!F:F,'Contact Hours'!$A:$A,Hours!$A118,'Contact Hours'!$B:$B,Hours!$B118)+SUMIFS('Contact Hours'!G:G,'Contact Hours'!$A:$A,Hours!$A118,'Contact Hours'!$B:$B,Hours!$B118)</f>
        <v>0</v>
      </c>
      <c r="F118" s="33">
        <f>SUMIFS('Contact Hours'!H:H,'Contact Hours'!$A:$A,Hours!$A118,'Contact Hours'!$B:$B,Hours!$B118)+SUMIFS('Contact Hours'!I:I,'Contact Hours'!$A:$A,Hours!$A118,'Contact Hours'!$B:$B,Hours!$B118)</f>
        <v>274768</v>
      </c>
      <c r="G118" s="33">
        <f>SUMIFS('Contact Hours'!J:J,'Contact Hours'!$A:$A,Hours!$A118,'Contact Hours'!$B:$B,Hours!$B118)+SUMIFS('Contact Hours'!K:K,'Contact Hours'!$A:$A,Hours!$A118,'Contact Hours'!$B:$B,Hours!$B118)</f>
        <v>37092</v>
      </c>
      <c r="H118" s="34">
        <f t="shared" si="4"/>
        <v>660692</v>
      </c>
      <c r="I118" s="35">
        <f t="shared" si="5"/>
        <v>2305297.344303851</v>
      </c>
      <c r="J118" s="35">
        <f t="shared" si="6"/>
        <v>0</v>
      </c>
    </row>
    <row r="119" spans="1:10">
      <c r="A119" s="30">
        <v>12015</v>
      </c>
      <c r="B119" s="31">
        <v>8</v>
      </c>
      <c r="C119" s="32">
        <f t="shared" si="7"/>
        <v>4.382136402145127</v>
      </c>
      <c r="D119" s="33">
        <f>SUMIFS('Contact Hours'!D:D,'Contact Hours'!$A:$A,Hours!$A119,'Contact Hours'!$B:$B,Hours!$B119)+SUMIFS('Contact Hours'!E:E,'Contact Hours'!$A:$A,Hours!$A119,'Contact Hours'!$B:$B,Hours!$B119)</f>
        <v>0</v>
      </c>
      <c r="E119" s="33">
        <f>SUMIFS('Contact Hours'!F:F,'Contact Hours'!$A:$A,Hours!$A119,'Contact Hours'!$B:$B,Hours!$B119)+SUMIFS('Contact Hours'!G:G,'Contact Hours'!$A:$A,Hours!$A119,'Contact Hours'!$B:$B,Hours!$B119)</f>
        <v>0</v>
      </c>
      <c r="F119" s="33">
        <f>SUMIFS('Contact Hours'!H:H,'Contact Hours'!$A:$A,Hours!$A119,'Contact Hours'!$B:$B,Hours!$B119)+SUMIFS('Contact Hours'!I:I,'Contact Hours'!$A:$A,Hours!$A119,'Contact Hours'!$B:$B,Hours!$B119)</f>
        <v>31104</v>
      </c>
      <c r="G119" s="33">
        <f>SUMIFS('Contact Hours'!J:J,'Contact Hours'!$A:$A,Hours!$A119,'Contact Hours'!$B:$B,Hours!$B119)+SUMIFS('Contact Hours'!K:K,'Contact Hours'!$A:$A,Hours!$A119,'Contact Hours'!$B:$B,Hours!$B119)</f>
        <v>11026</v>
      </c>
      <c r="H119" s="34">
        <f t="shared" si="4"/>
        <v>42130</v>
      </c>
      <c r="I119" s="35">
        <f t="shared" si="5"/>
        <v>184619.4066223742</v>
      </c>
      <c r="J119" s="35">
        <f t="shared" si="6"/>
        <v>0</v>
      </c>
    </row>
    <row r="120" spans="1:10">
      <c r="A120" s="30">
        <v>12015</v>
      </c>
      <c r="B120" s="31">
        <v>9</v>
      </c>
      <c r="C120" s="32">
        <f t="shared" si="7"/>
        <v>3.4333089032158068</v>
      </c>
      <c r="D120" s="33">
        <f>SUMIFS('Contact Hours'!D:D,'Contact Hours'!$A:$A,Hours!$A120,'Contact Hours'!$B:$B,Hours!$B120)+SUMIFS('Contact Hours'!E:E,'Contact Hours'!$A:$A,Hours!$A120,'Contact Hours'!$B:$B,Hours!$B120)</f>
        <v>57584</v>
      </c>
      <c r="E120" s="33">
        <f>SUMIFS('Contact Hours'!F:F,'Contact Hours'!$A:$A,Hours!$A120,'Contact Hours'!$B:$B,Hours!$B120)+SUMIFS('Contact Hours'!G:G,'Contact Hours'!$A:$A,Hours!$A120,'Contact Hours'!$B:$B,Hours!$B120)</f>
        <v>0</v>
      </c>
      <c r="F120" s="33">
        <f>SUMIFS('Contact Hours'!H:H,'Contact Hours'!$A:$A,Hours!$A120,'Contact Hours'!$B:$B,Hours!$B120)+SUMIFS('Contact Hours'!I:I,'Contact Hours'!$A:$A,Hours!$A120,'Contact Hours'!$B:$B,Hours!$B120)</f>
        <v>79616</v>
      </c>
      <c r="G120" s="33">
        <f>SUMIFS('Contact Hours'!J:J,'Contact Hours'!$A:$A,Hours!$A120,'Contact Hours'!$B:$B,Hours!$B120)+SUMIFS('Contact Hours'!K:K,'Contact Hours'!$A:$A,Hours!$A120,'Contact Hours'!$B:$B,Hours!$B120)</f>
        <v>26151</v>
      </c>
      <c r="H120" s="34">
        <f t="shared" si="4"/>
        <v>163351</v>
      </c>
      <c r="I120" s="35">
        <f t="shared" si="5"/>
        <v>560834.44264920522</v>
      </c>
      <c r="J120" s="35">
        <f t="shared" si="6"/>
        <v>0</v>
      </c>
    </row>
    <row r="121" spans="1:10">
      <c r="A121" s="30">
        <v>12015</v>
      </c>
      <c r="B121" s="31">
        <v>10</v>
      </c>
      <c r="C121" s="32">
        <f t="shared" si="7"/>
        <v>5.2157956574584414</v>
      </c>
      <c r="D121" s="33">
        <f>SUMIFS('Contact Hours'!D:D,'Contact Hours'!$A:$A,Hours!$A121,'Contact Hours'!$B:$B,Hours!$B121)+SUMIFS('Contact Hours'!E:E,'Contact Hours'!$A:$A,Hours!$A121,'Contact Hours'!$B:$B,Hours!$B121)</f>
        <v>22880</v>
      </c>
      <c r="E121" s="33">
        <f>SUMIFS('Contact Hours'!F:F,'Contact Hours'!$A:$A,Hours!$A121,'Contact Hours'!$B:$B,Hours!$B121)+SUMIFS('Contact Hours'!G:G,'Contact Hours'!$A:$A,Hours!$A121,'Contact Hours'!$B:$B,Hours!$B121)</f>
        <v>0</v>
      </c>
      <c r="F121" s="33">
        <f>SUMIFS('Contact Hours'!H:H,'Contact Hours'!$A:$A,Hours!$A121,'Contact Hours'!$B:$B,Hours!$B121)+SUMIFS('Contact Hours'!I:I,'Contact Hours'!$A:$A,Hours!$A121,'Contact Hours'!$B:$B,Hours!$B121)</f>
        <v>2016</v>
      </c>
      <c r="G121" s="33">
        <f>SUMIFS('Contact Hours'!J:J,'Contact Hours'!$A:$A,Hours!$A121,'Contact Hours'!$B:$B,Hours!$B121)+SUMIFS('Contact Hours'!K:K,'Contact Hours'!$A:$A,Hours!$A121,'Contact Hours'!$B:$B,Hours!$B121)</f>
        <v>336</v>
      </c>
      <c r="H121" s="34">
        <f t="shared" si="4"/>
        <v>25232</v>
      </c>
      <c r="I121" s="35">
        <f t="shared" si="5"/>
        <v>131604.95602899141</v>
      </c>
      <c r="J121" s="35">
        <f t="shared" si="6"/>
        <v>0</v>
      </c>
    </row>
    <row r="122" spans="1:10">
      <c r="A122" s="30">
        <v>12015</v>
      </c>
      <c r="B122" s="31">
        <v>11</v>
      </c>
      <c r="C122" s="32">
        <f t="shared" si="7"/>
        <v>3.9463640330011058</v>
      </c>
      <c r="D122" s="33">
        <f>SUMIFS('Contact Hours'!D:D,'Contact Hours'!$A:$A,Hours!$A122,'Contact Hours'!$B:$B,Hours!$B122)+SUMIFS('Contact Hours'!E:E,'Contact Hours'!$A:$A,Hours!$A122,'Contact Hours'!$B:$B,Hours!$B122)</f>
        <v>23904</v>
      </c>
      <c r="E122" s="33">
        <f>SUMIFS('Contact Hours'!F:F,'Contact Hours'!$A:$A,Hours!$A122,'Contact Hours'!$B:$B,Hours!$B122)+SUMIFS('Contact Hours'!G:G,'Contact Hours'!$A:$A,Hours!$A122,'Contact Hours'!$B:$B,Hours!$B122)</f>
        <v>0</v>
      </c>
      <c r="F122" s="33">
        <f>SUMIFS('Contact Hours'!H:H,'Contact Hours'!$A:$A,Hours!$A122,'Contact Hours'!$B:$B,Hours!$B122)+SUMIFS('Contact Hours'!I:I,'Contact Hours'!$A:$A,Hours!$A122,'Contact Hours'!$B:$B,Hours!$B122)</f>
        <v>258624</v>
      </c>
      <c r="G122" s="33">
        <f>SUMIFS('Contact Hours'!J:J,'Contact Hours'!$A:$A,Hours!$A122,'Contact Hours'!$B:$B,Hours!$B122)+SUMIFS('Contact Hours'!K:K,'Contact Hours'!$A:$A,Hours!$A122,'Contact Hours'!$B:$B,Hours!$B122)</f>
        <v>148510</v>
      </c>
      <c r="H122" s="34">
        <f t="shared" si="4"/>
        <v>431038</v>
      </c>
      <c r="I122" s="35">
        <f t="shared" si="5"/>
        <v>1701032.8600567307</v>
      </c>
      <c r="J122" s="35">
        <f t="shared" si="6"/>
        <v>0</v>
      </c>
    </row>
    <row r="123" spans="1:10">
      <c r="A123" s="30">
        <v>12015</v>
      </c>
      <c r="B123" s="31">
        <v>12</v>
      </c>
      <c r="C123" s="32">
        <f t="shared" si="7"/>
        <v>3.4644345655960382</v>
      </c>
      <c r="D123" s="33">
        <f>SUMIFS('Contact Hours'!D:D,'Contact Hours'!$A:$A,Hours!$A123,'Contact Hours'!$B:$B,Hours!$B123)+SUMIFS('Contact Hours'!E:E,'Contact Hours'!$A:$A,Hours!$A123,'Contact Hours'!$B:$B,Hours!$B123)</f>
        <v>1436496</v>
      </c>
      <c r="E123" s="33">
        <f>SUMIFS('Contact Hours'!F:F,'Contact Hours'!$A:$A,Hours!$A123,'Contact Hours'!$B:$B,Hours!$B123)+SUMIFS('Contact Hours'!G:G,'Contact Hours'!$A:$A,Hours!$A123,'Contact Hours'!$B:$B,Hours!$B123)</f>
        <v>105000</v>
      </c>
      <c r="F123" s="33">
        <f>SUMIFS('Contact Hours'!H:H,'Contact Hours'!$A:$A,Hours!$A123,'Contact Hours'!$B:$B,Hours!$B123)+SUMIFS('Contact Hours'!I:I,'Contact Hours'!$A:$A,Hours!$A123,'Contact Hours'!$B:$B,Hours!$B123)</f>
        <v>13664</v>
      </c>
      <c r="G123" s="33">
        <f>SUMIFS('Contact Hours'!J:J,'Contact Hours'!$A:$A,Hours!$A123,'Contact Hours'!$B:$B,Hours!$B123)+SUMIFS('Contact Hours'!K:K,'Contact Hours'!$A:$A,Hours!$A123,'Contact Hours'!$B:$B,Hours!$B123)</f>
        <v>2150</v>
      </c>
      <c r="H123" s="34">
        <f t="shared" si="4"/>
        <v>1557310</v>
      </c>
      <c r="I123" s="35">
        <f t="shared" si="5"/>
        <v>5395198.5933483662</v>
      </c>
      <c r="J123" s="35">
        <f t="shared" si="6"/>
        <v>400142.19232634245</v>
      </c>
    </row>
    <row r="124" spans="1:10">
      <c r="A124" s="30">
        <v>12015</v>
      </c>
      <c r="B124" s="31">
        <v>13</v>
      </c>
      <c r="C124" s="32">
        <f t="shared" si="7"/>
        <v>3.1367935439018955</v>
      </c>
      <c r="D124" s="33">
        <f>SUMIFS('Contact Hours'!D:D,'Contact Hours'!$A:$A,Hours!$A124,'Contact Hours'!$B:$B,Hours!$B124)+SUMIFS('Contact Hours'!E:E,'Contact Hours'!$A:$A,Hours!$A124,'Contact Hours'!$B:$B,Hours!$B124)</f>
        <v>440640</v>
      </c>
      <c r="E124" s="33">
        <f>SUMIFS('Contact Hours'!F:F,'Contact Hours'!$A:$A,Hours!$A124,'Contact Hours'!$B:$B,Hours!$B124)+SUMIFS('Contact Hours'!G:G,'Contact Hours'!$A:$A,Hours!$A124,'Contact Hours'!$B:$B,Hours!$B124)</f>
        <v>0</v>
      </c>
      <c r="F124" s="33">
        <f>SUMIFS('Contact Hours'!H:H,'Contact Hours'!$A:$A,Hours!$A124,'Contact Hours'!$B:$B,Hours!$B124)+SUMIFS('Contact Hours'!I:I,'Contact Hours'!$A:$A,Hours!$A124,'Contact Hours'!$B:$B,Hours!$B124)</f>
        <v>31600</v>
      </c>
      <c r="G124" s="33">
        <f>SUMIFS('Contact Hours'!J:J,'Contact Hours'!$A:$A,Hours!$A124,'Contact Hours'!$B:$B,Hours!$B124)+SUMIFS('Contact Hours'!K:K,'Contact Hours'!$A:$A,Hours!$A124,'Contact Hours'!$B:$B,Hours!$B124)</f>
        <v>6240</v>
      </c>
      <c r="H124" s="34">
        <f t="shared" si="4"/>
        <v>478480</v>
      </c>
      <c r="I124" s="35">
        <f t="shared" si="5"/>
        <v>1500892.974886179</v>
      </c>
      <c r="J124" s="35">
        <f t="shared" si="6"/>
        <v>0</v>
      </c>
    </row>
    <row r="125" spans="1:10">
      <c r="A125" s="30">
        <v>12015</v>
      </c>
      <c r="B125" s="31">
        <v>14</v>
      </c>
      <c r="C125" s="32">
        <f t="shared" si="7"/>
        <v>4.5242823607997433</v>
      </c>
      <c r="D125" s="33">
        <f>SUMIFS('Contact Hours'!D:D,'Contact Hours'!$A:$A,Hours!$A125,'Contact Hours'!$B:$B,Hours!$B125)+SUMIFS('Contact Hours'!E:E,'Contact Hours'!$A:$A,Hours!$A125,'Contact Hours'!$B:$B,Hours!$B125)</f>
        <v>34416</v>
      </c>
      <c r="E125" s="33">
        <f>SUMIFS('Contact Hours'!F:F,'Contact Hours'!$A:$A,Hours!$A125,'Contact Hours'!$B:$B,Hours!$B125)+SUMIFS('Contact Hours'!G:G,'Contact Hours'!$A:$A,Hours!$A125,'Contact Hours'!$B:$B,Hours!$B125)</f>
        <v>0</v>
      </c>
      <c r="F125" s="33">
        <f>SUMIFS('Contact Hours'!H:H,'Contact Hours'!$A:$A,Hours!$A125,'Contact Hours'!$B:$B,Hours!$B125)+SUMIFS('Contact Hours'!I:I,'Contact Hours'!$A:$A,Hours!$A125,'Contact Hours'!$B:$B,Hours!$B125)</f>
        <v>461680</v>
      </c>
      <c r="G125" s="33">
        <f>SUMIFS('Contact Hours'!J:J,'Contact Hours'!$A:$A,Hours!$A125,'Contact Hours'!$B:$B,Hours!$B125)+SUMIFS('Contact Hours'!K:K,'Contact Hours'!$A:$A,Hours!$A125,'Contact Hours'!$B:$B,Hours!$B125)</f>
        <v>22016</v>
      </c>
      <c r="H125" s="34">
        <f t="shared" si="4"/>
        <v>518112</v>
      </c>
      <c r="I125" s="35">
        <f t="shared" si="5"/>
        <v>2344084.9825186767</v>
      </c>
      <c r="J125" s="35">
        <f t="shared" si="6"/>
        <v>0</v>
      </c>
    </row>
    <row r="126" spans="1:10">
      <c r="A126" s="30">
        <v>12015</v>
      </c>
      <c r="B126" s="31">
        <v>15</v>
      </c>
      <c r="C126" s="32">
        <f t="shared" si="7"/>
        <v>6.3259919541484555</v>
      </c>
      <c r="D126" s="33">
        <f>SUMIFS('Contact Hours'!D:D,'Contact Hours'!$A:$A,Hours!$A126,'Contact Hours'!$B:$B,Hours!$B126)+SUMIFS('Contact Hours'!E:E,'Contact Hours'!$A:$A,Hours!$A126,'Contact Hours'!$B:$B,Hours!$B126)</f>
        <v>0</v>
      </c>
      <c r="E126" s="33">
        <f>SUMIFS('Contact Hours'!F:F,'Contact Hours'!$A:$A,Hours!$A126,'Contact Hours'!$B:$B,Hours!$B126)+SUMIFS('Contact Hours'!G:G,'Contact Hours'!$A:$A,Hours!$A126,'Contact Hours'!$B:$B,Hours!$B126)</f>
        <v>0</v>
      </c>
      <c r="F126" s="33">
        <f>SUMIFS('Contact Hours'!H:H,'Contact Hours'!$A:$A,Hours!$A126,'Contact Hours'!$B:$B,Hours!$B126)+SUMIFS('Contact Hours'!I:I,'Contact Hours'!$A:$A,Hours!$A126,'Contact Hours'!$B:$B,Hours!$B126)</f>
        <v>33312</v>
      </c>
      <c r="G126" s="33">
        <f>SUMIFS('Contact Hours'!J:J,'Contact Hours'!$A:$A,Hours!$A126,'Contact Hours'!$B:$B,Hours!$B126)+SUMIFS('Contact Hours'!K:K,'Contact Hours'!$A:$A,Hours!$A126,'Contact Hours'!$B:$B,Hours!$B126)</f>
        <v>0</v>
      </c>
      <c r="H126" s="34">
        <f t="shared" si="4"/>
        <v>33312</v>
      </c>
      <c r="I126" s="35">
        <f t="shared" si="5"/>
        <v>210731.44397659335</v>
      </c>
      <c r="J126" s="35">
        <f t="shared" si="6"/>
        <v>0</v>
      </c>
    </row>
    <row r="127" spans="1:10">
      <c r="A127" s="30">
        <v>12015</v>
      </c>
      <c r="B127" s="31">
        <v>16</v>
      </c>
      <c r="C127" s="32">
        <f t="shared" si="7"/>
        <v>3.9794022593108487</v>
      </c>
      <c r="D127" s="33">
        <f>SUMIFS('Contact Hours'!D:D,'Contact Hours'!$A:$A,Hours!$A127,'Contact Hours'!$B:$B,Hours!$B127)+SUMIFS('Contact Hours'!E:E,'Contact Hours'!$A:$A,Hours!$A127,'Contact Hours'!$B:$B,Hours!$B127)</f>
        <v>17376</v>
      </c>
      <c r="E127" s="33">
        <f>SUMIFS('Contact Hours'!F:F,'Contact Hours'!$A:$A,Hours!$A127,'Contact Hours'!$B:$B,Hours!$B127)+SUMIFS('Contact Hours'!G:G,'Contact Hours'!$A:$A,Hours!$A127,'Contact Hours'!$B:$B,Hours!$B127)</f>
        <v>0</v>
      </c>
      <c r="F127" s="33">
        <f>SUMIFS('Contact Hours'!H:H,'Contact Hours'!$A:$A,Hours!$A127,'Contact Hours'!$B:$B,Hours!$B127)+SUMIFS('Contact Hours'!I:I,'Contact Hours'!$A:$A,Hours!$A127,'Contact Hours'!$B:$B,Hours!$B127)</f>
        <v>495904</v>
      </c>
      <c r="G127" s="33">
        <f>SUMIFS('Contact Hours'!J:J,'Contact Hours'!$A:$A,Hours!$A127,'Contact Hours'!$B:$B,Hours!$B127)+SUMIFS('Contact Hours'!K:K,'Contact Hours'!$A:$A,Hours!$A127,'Contact Hours'!$B:$B,Hours!$B127)</f>
        <v>93150</v>
      </c>
      <c r="H127" s="34">
        <f t="shared" si="4"/>
        <v>606430</v>
      </c>
      <c r="I127" s="35">
        <f t="shared" si="5"/>
        <v>2413228.9121138779</v>
      </c>
      <c r="J127" s="35">
        <f t="shared" si="6"/>
        <v>0</v>
      </c>
    </row>
    <row r="128" spans="1:10">
      <c r="A128" s="30">
        <v>12015</v>
      </c>
      <c r="B128" s="31">
        <v>17</v>
      </c>
      <c r="C128" s="32">
        <f t="shared" si="7"/>
        <v>5.1679354505346593</v>
      </c>
      <c r="D128" s="33">
        <f>SUMIFS('Contact Hours'!D:D,'Contact Hours'!$A:$A,Hours!$A128,'Contact Hours'!$B:$B,Hours!$B128)+SUMIFS('Contact Hours'!E:E,'Contact Hours'!$A:$A,Hours!$A128,'Contact Hours'!$B:$B,Hours!$B128)</f>
        <v>0</v>
      </c>
      <c r="E128" s="33">
        <f>SUMIFS('Contact Hours'!F:F,'Contact Hours'!$A:$A,Hours!$A128,'Contact Hours'!$B:$B,Hours!$B128)+SUMIFS('Contact Hours'!G:G,'Contact Hours'!$A:$A,Hours!$A128,'Contact Hours'!$B:$B,Hours!$B128)</f>
        <v>0</v>
      </c>
      <c r="F128" s="33">
        <f>SUMIFS('Contact Hours'!H:H,'Contact Hours'!$A:$A,Hours!$A128,'Contact Hours'!$B:$B,Hours!$B128)+SUMIFS('Contact Hours'!I:I,'Contact Hours'!$A:$A,Hours!$A128,'Contact Hours'!$B:$B,Hours!$B128)</f>
        <v>0</v>
      </c>
      <c r="G128" s="33">
        <f>SUMIFS('Contact Hours'!J:J,'Contact Hours'!$A:$A,Hours!$A128,'Contact Hours'!$B:$B,Hours!$B128)+SUMIFS('Contact Hours'!K:K,'Contact Hours'!$A:$A,Hours!$A128,'Contact Hours'!$B:$B,Hours!$B128)</f>
        <v>0</v>
      </c>
      <c r="H128" s="34">
        <f t="shared" si="4"/>
        <v>0</v>
      </c>
      <c r="I128" s="35">
        <f t="shared" si="5"/>
        <v>0</v>
      </c>
      <c r="J128" s="35">
        <f t="shared" si="6"/>
        <v>0</v>
      </c>
    </row>
    <row r="129" spans="1:10">
      <c r="A129" s="30">
        <v>12015</v>
      </c>
      <c r="B129" s="31">
        <v>18</v>
      </c>
      <c r="C129" s="32">
        <f t="shared" si="7"/>
        <v>4.3474126583452906</v>
      </c>
      <c r="D129" s="33">
        <f>SUMIFS('Contact Hours'!D:D,'Contact Hours'!$A:$A,Hours!$A129,'Contact Hours'!$B:$B,Hours!$B129)+SUMIFS('Contact Hours'!E:E,'Contact Hours'!$A:$A,Hours!$A129,'Contact Hours'!$B:$B,Hours!$B129)</f>
        <v>0</v>
      </c>
      <c r="E129" s="33">
        <f>SUMIFS('Contact Hours'!F:F,'Contact Hours'!$A:$A,Hours!$A129,'Contact Hours'!$B:$B,Hours!$B129)+SUMIFS('Contact Hours'!G:G,'Contact Hours'!$A:$A,Hours!$A129,'Contact Hours'!$B:$B,Hours!$B129)</f>
        <v>0</v>
      </c>
      <c r="F129" s="33">
        <f>SUMIFS('Contact Hours'!H:H,'Contact Hours'!$A:$A,Hours!$A129,'Contact Hours'!$B:$B,Hours!$B129)+SUMIFS('Contact Hours'!I:I,'Contact Hours'!$A:$A,Hours!$A129,'Contact Hours'!$B:$B,Hours!$B129)</f>
        <v>63664</v>
      </c>
      <c r="G129" s="33">
        <f>SUMIFS('Contact Hours'!J:J,'Contact Hours'!$A:$A,Hours!$A129,'Contact Hours'!$B:$B,Hours!$B129)+SUMIFS('Contact Hours'!K:K,'Contact Hours'!$A:$A,Hours!$A129,'Contact Hours'!$B:$B,Hours!$B129)</f>
        <v>1968</v>
      </c>
      <c r="H129" s="34">
        <f t="shared" si="4"/>
        <v>65632</v>
      </c>
      <c r="I129" s="35">
        <f t="shared" si="5"/>
        <v>285329.38759251812</v>
      </c>
      <c r="J129" s="35">
        <f t="shared" si="6"/>
        <v>0</v>
      </c>
    </row>
    <row r="130" spans="1:10">
      <c r="A130" s="30">
        <v>12015</v>
      </c>
      <c r="B130" s="31">
        <v>19</v>
      </c>
      <c r="C130" s="32">
        <f t="shared" si="7"/>
        <v>3.1428185541517317</v>
      </c>
      <c r="D130" s="33">
        <f>SUMIFS('Contact Hours'!D:D,'Contact Hours'!$A:$A,Hours!$A130,'Contact Hours'!$B:$B,Hours!$B130)+SUMIFS('Contact Hours'!E:E,'Contact Hours'!$A:$A,Hours!$A130,'Contact Hours'!$B:$B,Hours!$B130)</f>
        <v>870720</v>
      </c>
      <c r="E130" s="33">
        <f>SUMIFS('Contact Hours'!F:F,'Contact Hours'!$A:$A,Hours!$A130,'Contact Hours'!$B:$B,Hours!$B130)+SUMIFS('Contact Hours'!G:G,'Contact Hours'!$A:$A,Hours!$A130,'Contact Hours'!$B:$B,Hours!$B130)</f>
        <v>296817</v>
      </c>
      <c r="F130" s="33">
        <f>SUMIFS('Contact Hours'!H:H,'Contact Hours'!$A:$A,Hours!$A130,'Contact Hours'!$B:$B,Hours!$B130)+SUMIFS('Contact Hours'!I:I,'Contact Hours'!$A:$A,Hours!$A130,'Contact Hours'!$B:$B,Hours!$B130)</f>
        <v>0</v>
      </c>
      <c r="G130" s="33">
        <f>SUMIFS('Contact Hours'!J:J,'Contact Hours'!$A:$A,Hours!$A130,'Contact Hours'!$B:$B,Hours!$B130)+SUMIFS('Contact Hours'!K:K,'Contact Hours'!$A:$A,Hours!$A130,'Contact Hours'!$B:$B,Hours!$B130)</f>
        <v>1178</v>
      </c>
      <c r="H130" s="34">
        <f t="shared" si="4"/>
        <v>1168715</v>
      </c>
      <c r="I130" s="35">
        <f t="shared" si="5"/>
        <v>3673059.1865154412</v>
      </c>
      <c r="J130" s="35">
        <f t="shared" si="6"/>
        <v>1026126.1722664201</v>
      </c>
    </row>
    <row r="131" spans="1:10">
      <c r="A131" s="30">
        <v>12015</v>
      </c>
      <c r="B131" s="31">
        <v>20</v>
      </c>
      <c r="C131" s="32">
        <f t="shared" si="7"/>
        <v>3.4676861785003421</v>
      </c>
      <c r="D131" s="33">
        <f>SUMIFS('Contact Hours'!D:D,'Contact Hours'!$A:$A,Hours!$A131,'Contact Hours'!$B:$B,Hours!$B131)+SUMIFS('Contact Hours'!E:E,'Contact Hours'!$A:$A,Hours!$A131,'Contact Hours'!$B:$B,Hours!$B131)</f>
        <v>0</v>
      </c>
      <c r="E131" s="33">
        <f>SUMIFS('Contact Hours'!F:F,'Contact Hours'!$A:$A,Hours!$A131,'Contact Hours'!$B:$B,Hours!$B131)+SUMIFS('Contact Hours'!G:G,'Contact Hours'!$A:$A,Hours!$A131,'Contact Hours'!$B:$B,Hours!$B131)</f>
        <v>0</v>
      </c>
      <c r="F131" s="33">
        <f>SUMIFS('Contact Hours'!H:H,'Contact Hours'!$A:$A,Hours!$A131,'Contact Hours'!$B:$B,Hours!$B131)+SUMIFS('Contact Hours'!I:I,'Contact Hours'!$A:$A,Hours!$A131,'Contact Hours'!$B:$B,Hours!$B131)</f>
        <v>154320</v>
      </c>
      <c r="G131" s="33">
        <f>SUMIFS('Contact Hours'!J:J,'Contact Hours'!$A:$A,Hours!$A131,'Contact Hours'!$B:$B,Hours!$B131)+SUMIFS('Contact Hours'!K:K,'Contact Hours'!$A:$A,Hours!$A131,'Contact Hours'!$B:$B,Hours!$B131)</f>
        <v>6240</v>
      </c>
      <c r="H131" s="34">
        <f t="shared" si="4"/>
        <v>160560</v>
      </c>
      <c r="I131" s="35">
        <f t="shared" si="5"/>
        <v>556771.6928200149</v>
      </c>
      <c r="J131" s="35">
        <f t="shared" si="6"/>
        <v>0</v>
      </c>
    </row>
    <row r="132" spans="1:10">
      <c r="A132" s="30">
        <v>12015</v>
      </c>
      <c r="B132" s="31">
        <v>21</v>
      </c>
      <c r="C132" s="32">
        <f t="shared" si="7"/>
        <v>4.5155009708581995</v>
      </c>
      <c r="D132" s="33">
        <f>SUMIFS('Contact Hours'!D:D,'Contact Hours'!$A:$A,Hours!$A132,'Contact Hours'!$B:$B,Hours!$B132)+SUMIFS('Contact Hours'!E:E,'Contact Hours'!$A:$A,Hours!$A132,'Contact Hours'!$B:$B,Hours!$B132)</f>
        <v>0</v>
      </c>
      <c r="E132" s="33">
        <f>SUMIFS('Contact Hours'!F:F,'Contact Hours'!$A:$A,Hours!$A132,'Contact Hours'!$B:$B,Hours!$B132)+SUMIFS('Contact Hours'!G:G,'Contact Hours'!$A:$A,Hours!$A132,'Contact Hours'!$B:$B,Hours!$B132)</f>
        <v>0</v>
      </c>
      <c r="F132" s="33">
        <f>SUMIFS('Contact Hours'!H:H,'Contact Hours'!$A:$A,Hours!$A132,'Contact Hours'!$B:$B,Hours!$B132)+SUMIFS('Contact Hours'!I:I,'Contact Hours'!$A:$A,Hours!$A132,'Contact Hours'!$B:$B,Hours!$B132)</f>
        <v>1824</v>
      </c>
      <c r="G132" s="33">
        <f>SUMIFS('Contact Hours'!J:J,'Contact Hours'!$A:$A,Hours!$A132,'Contact Hours'!$B:$B,Hours!$B132)+SUMIFS('Contact Hours'!K:K,'Contact Hours'!$A:$A,Hours!$A132,'Contact Hours'!$B:$B,Hours!$B132)</f>
        <v>43824</v>
      </c>
      <c r="H132" s="34">
        <f t="shared" si="4"/>
        <v>45648</v>
      </c>
      <c r="I132" s="35">
        <f t="shared" si="5"/>
        <v>206123.58831773509</v>
      </c>
      <c r="J132" s="35">
        <f t="shared" si="6"/>
        <v>0</v>
      </c>
    </row>
    <row r="133" spans="1:10">
      <c r="A133" s="30">
        <v>12015</v>
      </c>
      <c r="B133" s="31">
        <v>22</v>
      </c>
      <c r="C133" s="32">
        <f t="shared" si="7"/>
        <v>4.1280585073572329</v>
      </c>
      <c r="D133" s="33">
        <f>SUMIFS('Contact Hours'!D:D,'Contact Hours'!$A:$A,Hours!$A133,'Contact Hours'!$B:$B,Hours!$B133)+SUMIFS('Contact Hours'!E:E,'Contact Hours'!$A:$A,Hours!$A133,'Contact Hours'!$B:$B,Hours!$B133)</f>
        <v>0</v>
      </c>
      <c r="E133" s="33">
        <f>SUMIFS('Contact Hours'!F:F,'Contact Hours'!$A:$A,Hours!$A133,'Contact Hours'!$B:$B,Hours!$B133)+SUMIFS('Contact Hours'!G:G,'Contact Hours'!$A:$A,Hours!$A133,'Contact Hours'!$B:$B,Hours!$B133)</f>
        <v>0</v>
      </c>
      <c r="F133" s="33">
        <f>SUMIFS('Contact Hours'!H:H,'Contact Hours'!$A:$A,Hours!$A133,'Contact Hours'!$B:$B,Hours!$B133)+SUMIFS('Contact Hours'!I:I,'Contact Hours'!$A:$A,Hours!$A133,'Contact Hours'!$B:$B,Hours!$B133)</f>
        <v>24192</v>
      </c>
      <c r="G133" s="33">
        <f>SUMIFS('Contact Hours'!J:J,'Contact Hours'!$A:$A,Hours!$A133,'Contact Hours'!$B:$B,Hours!$B133)+SUMIFS('Contact Hours'!K:K,'Contact Hours'!$A:$A,Hours!$A133,'Contact Hours'!$B:$B,Hours!$B133)</f>
        <v>21574</v>
      </c>
      <c r="H133" s="34">
        <f t="shared" ref="H133:H196" si="8">SUM(D133:G133)</f>
        <v>45766</v>
      </c>
      <c r="I133" s="35">
        <f t="shared" ref="I133:I196" si="9">H133*C133</f>
        <v>188924.72564771111</v>
      </c>
      <c r="J133" s="35">
        <f t="shared" ref="J133:J196" si="10">(E133*1.1)*C133</f>
        <v>0</v>
      </c>
    </row>
    <row r="134" spans="1:10">
      <c r="A134" s="30">
        <v>12015</v>
      </c>
      <c r="B134" s="31">
        <v>23</v>
      </c>
      <c r="C134" s="32">
        <f t="shared" si="7"/>
        <v>4.0606764444742334</v>
      </c>
      <c r="D134" s="33">
        <f>SUMIFS('Contact Hours'!D:D,'Contact Hours'!$A:$A,Hours!$A134,'Contact Hours'!$B:$B,Hours!$B134)+SUMIFS('Contact Hours'!E:E,'Contact Hours'!$A:$A,Hours!$A134,'Contact Hours'!$B:$B,Hours!$B134)</f>
        <v>60720</v>
      </c>
      <c r="E134" s="33">
        <f>SUMIFS('Contact Hours'!F:F,'Contact Hours'!$A:$A,Hours!$A134,'Contact Hours'!$B:$B,Hours!$B134)+SUMIFS('Contact Hours'!G:G,'Contact Hours'!$A:$A,Hours!$A134,'Contact Hours'!$B:$B,Hours!$B134)</f>
        <v>0</v>
      </c>
      <c r="F134" s="33">
        <f>SUMIFS('Contact Hours'!H:H,'Contact Hours'!$A:$A,Hours!$A134,'Contact Hours'!$B:$B,Hours!$B134)+SUMIFS('Contact Hours'!I:I,'Contact Hours'!$A:$A,Hours!$A134,'Contact Hours'!$B:$B,Hours!$B134)</f>
        <v>6240</v>
      </c>
      <c r="G134" s="33">
        <f>SUMIFS('Contact Hours'!J:J,'Contact Hours'!$A:$A,Hours!$A134,'Contact Hours'!$B:$B,Hours!$B134)+SUMIFS('Contact Hours'!K:K,'Contact Hours'!$A:$A,Hours!$A134,'Contact Hours'!$B:$B,Hours!$B134)</f>
        <v>2864</v>
      </c>
      <c r="H134" s="34">
        <f t="shared" si="8"/>
        <v>69824</v>
      </c>
      <c r="I134" s="35">
        <f t="shared" si="9"/>
        <v>283532.67205896886</v>
      </c>
      <c r="J134" s="35">
        <f t="shared" si="10"/>
        <v>0</v>
      </c>
    </row>
    <row r="135" spans="1:10">
      <c r="A135" s="30">
        <v>12015</v>
      </c>
      <c r="B135" s="31">
        <v>24</v>
      </c>
      <c r="C135" s="32">
        <f t="shared" si="7"/>
        <v>3.6073208628655156</v>
      </c>
      <c r="D135" s="33">
        <f>SUMIFS('Contact Hours'!D:D,'Contact Hours'!$A:$A,Hours!$A135,'Contact Hours'!$B:$B,Hours!$B135)+SUMIFS('Contact Hours'!E:E,'Contact Hours'!$A:$A,Hours!$A135,'Contact Hours'!$B:$B,Hours!$B135)</f>
        <v>60080</v>
      </c>
      <c r="E135" s="33">
        <f>SUMIFS('Contact Hours'!F:F,'Contact Hours'!$A:$A,Hours!$A135,'Contact Hours'!$B:$B,Hours!$B135)+SUMIFS('Contact Hours'!G:G,'Contact Hours'!$A:$A,Hours!$A135,'Contact Hours'!$B:$B,Hours!$B135)</f>
        <v>0</v>
      </c>
      <c r="F135" s="33">
        <f>SUMIFS('Contact Hours'!H:H,'Contact Hours'!$A:$A,Hours!$A135,'Contact Hours'!$B:$B,Hours!$B135)+SUMIFS('Contact Hours'!I:I,'Contact Hours'!$A:$A,Hours!$A135,'Contact Hours'!$B:$B,Hours!$B135)</f>
        <v>84000</v>
      </c>
      <c r="G135" s="33">
        <f>SUMIFS('Contact Hours'!J:J,'Contact Hours'!$A:$A,Hours!$A135,'Contact Hours'!$B:$B,Hours!$B135)+SUMIFS('Contact Hours'!K:K,'Contact Hours'!$A:$A,Hours!$A135,'Contact Hours'!$B:$B,Hours!$B135)</f>
        <v>255652</v>
      </c>
      <c r="H135" s="34">
        <f t="shared" si="8"/>
        <v>399732</v>
      </c>
      <c r="I135" s="35">
        <f t="shared" si="9"/>
        <v>1441961.5831549582</v>
      </c>
      <c r="J135" s="35">
        <f t="shared" si="10"/>
        <v>0</v>
      </c>
    </row>
    <row r="136" spans="1:10">
      <c r="A136" s="30">
        <v>12015</v>
      </c>
      <c r="B136" s="31">
        <v>25</v>
      </c>
      <c r="C136" s="32">
        <f t="shared" si="7"/>
        <v>2.8175360535220126</v>
      </c>
      <c r="D136" s="33">
        <f>SUMIFS('Contact Hours'!D:D,'Contact Hours'!$A:$A,Hours!$A136,'Contact Hours'!$B:$B,Hours!$B136)+SUMIFS('Contact Hours'!E:E,'Contact Hours'!$A:$A,Hours!$A136,'Contact Hours'!$B:$B,Hours!$B136)</f>
        <v>2801392</v>
      </c>
      <c r="E136" s="33">
        <f>SUMIFS('Contact Hours'!F:F,'Contact Hours'!$A:$A,Hours!$A136,'Contact Hours'!$B:$B,Hours!$B136)+SUMIFS('Contact Hours'!G:G,'Contact Hours'!$A:$A,Hours!$A136,'Contact Hours'!$B:$B,Hours!$B136)</f>
        <v>0</v>
      </c>
      <c r="F136" s="33">
        <f>SUMIFS('Contact Hours'!H:H,'Contact Hours'!$A:$A,Hours!$A136,'Contact Hours'!$B:$B,Hours!$B136)+SUMIFS('Contact Hours'!I:I,'Contact Hours'!$A:$A,Hours!$A136,'Contact Hours'!$B:$B,Hours!$B136)</f>
        <v>48208</v>
      </c>
      <c r="G136" s="33">
        <f>SUMIFS('Contact Hours'!J:J,'Contact Hours'!$A:$A,Hours!$A136,'Contact Hours'!$B:$B,Hours!$B136)+SUMIFS('Contact Hours'!K:K,'Contact Hours'!$A:$A,Hours!$A136,'Contact Hours'!$B:$B,Hours!$B136)</f>
        <v>144</v>
      </c>
      <c r="H136" s="34">
        <f t="shared" si="8"/>
        <v>2849744</v>
      </c>
      <c r="I136" s="35">
        <f t="shared" si="9"/>
        <v>8029256.4633080345</v>
      </c>
      <c r="J136" s="35">
        <f t="shared" si="10"/>
        <v>0</v>
      </c>
    </row>
    <row r="137" spans="1:10">
      <c r="A137" s="30">
        <v>12015</v>
      </c>
      <c r="B137" s="31">
        <v>26</v>
      </c>
      <c r="C137" s="32">
        <f t="shared" si="7"/>
        <v>3.5195673951223614</v>
      </c>
      <c r="D137" s="33">
        <f>SUMIFS('Contact Hours'!D:D,'Contact Hours'!$A:$A,Hours!$A137,'Contact Hours'!$B:$B,Hours!$B137)+SUMIFS('Contact Hours'!E:E,'Contact Hours'!$A:$A,Hours!$A137,'Contact Hours'!$B:$B,Hours!$B137)</f>
        <v>557888</v>
      </c>
      <c r="E137" s="33">
        <f>SUMIFS('Contact Hours'!F:F,'Contact Hours'!$A:$A,Hours!$A137,'Contact Hours'!$B:$B,Hours!$B137)+SUMIFS('Contact Hours'!G:G,'Contact Hours'!$A:$A,Hours!$A137,'Contact Hours'!$B:$B,Hours!$B137)</f>
        <v>0</v>
      </c>
      <c r="F137" s="33">
        <f>SUMIFS('Contact Hours'!H:H,'Contact Hours'!$A:$A,Hours!$A137,'Contact Hours'!$B:$B,Hours!$B137)+SUMIFS('Contact Hours'!I:I,'Contact Hours'!$A:$A,Hours!$A137,'Contact Hours'!$B:$B,Hours!$B137)</f>
        <v>268976</v>
      </c>
      <c r="G137" s="33">
        <f>SUMIFS('Contact Hours'!J:J,'Contact Hours'!$A:$A,Hours!$A137,'Contact Hours'!$B:$B,Hours!$B137)+SUMIFS('Contact Hours'!K:K,'Contact Hours'!$A:$A,Hours!$A137,'Contact Hours'!$B:$B,Hours!$B137)</f>
        <v>9620</v>
      </c>
      <c r="H137" s="34">
        <f t="shared" si="8"/>
        <v>836484</v>
      </c>
      <c r="I137" s="35">
        <f t="shared" si="9"/>
        <v>2944061.8129415335</v>
      </c>
      <c r="J137" s="35">
        <f t="shared" si="10"/>
        <v>0</v>
      </c>
    </row>
    <row r="138" spans="1:10">
      <c r="A138" s="30">
        <v>12015</v>
      </c>
      <c r="B138" s="31">
        <v>27</v>
      </c>
      <c r="C138" s="32">
        <f t="shared" si="7"/>
        <v>3.291477425248472</v>
      </c>
      <c r="D138" s="33">
        <f>SUMIFS('Contact Hours'!D:D,'Contact Hours'!$A:$A,Hours!$A138,'Contact Hours'!$B:$B,Hours!$B138)+SUMIFS('Contact Hours'!E:E,'Contact Hours'!$A:$A,Hours!$A138,'Contact Hours'!$B:$B,Hours!$B138)</f>
        <v>0</v>
      </c>
      <c r="E138" s="33">
        <f>SUMIFS('Contact Hours'!F:F,'Contact Hours'!$A:$A,Hours!$A138,'Contact Hours'!$B:$B,Hours!$B138)+SUMIFS('Contact Hours'!G:G,'Contact Hours'!$A:$A,Hours!$A138,'Contact Hours'!$B:$B,Hours!$B138)</f>
        <v>0</v>
      </c>
      <c r="F138" s="33">
        <f>SUMIFS('Contact Hours'!H:H,'Contact Hours'!$A:$A,Hours!$A138,'Contact Hours'!$B:$B,Hours!$B138)+SUMIFS('Contact Hours'!I:I,'Contact Hours'!$A:$A,Hours!$A138,'Contact Hours'!$B:$B,Hours!$B138)</f>
        <v>0</v>
      </c>
      <c r="G138" s="33">
        <f>SUMIFS('Contact Hours'!J:J,'Contact Hours'!$A:$A,Hours!$A138,'Contact Hours'!$B:$B,Hours!$B138)+SUMIFS('Contact Hours'!K:K,'Contact Hours'!$A:$A,Hours!$A138,'Contact Hours'!$B:$B,Hours!$B138)</f>
        <v>0</v>
      </c>
      <c r="H138" s="34">
        <f t="shared" si="8"/>
        <v>0</v>
      </c>
      <c r="I138" s="35">
        <f t="shared" si="9"/>
        <v>0</v>
      </c>
      <c r="J138" s="35">
        <f t="shared" si="10"/>
        <v>0</v>
      </c>
    </row>
    <row r="139" spans="1:10">
      <c r="A139" s="30">
        <v>3549</v>
      </c>
      <c r="B139" s="31">
        <v>1</v>
      </c>
      <c r="C139" s="32">
        <f t="shared" si="7"/>
        <v>2.8749802080704021</v>
      </c>
      <c r="D139" s="33">
        <f>SUMIFS('Contact Hours'!D:D,'Contact Hours'!$A:$A,Hours!$A139,'Contact Hours'!$B:$B,Hours!$B139)+SUMIFS('Contact Hours'!E:E,'Contact Hours'!$A:$A,Hours!$A139,'Contact Hours'!$B:$B,Hours!$B139)</f>
        <v>167696</v>
      </c>
      <c r="E139" s="33">
        <f>SUMIFS('Contact Hours'!F:F,'Contact Hours'!$A:$A,Hours!$A139,'Contact Hours'!$B:$B,Hours!$B139)+SUMIFS('Contact Hours'!G:G,'Contact Hours'!$A:$A,Hours!$A139,'Contact Hours'!$B:$B,Hours!$B139)</f>
        <v>0</v>
      </c>
      <c r="F139" s="33">
        <f>SUMIFS('Contact Hours'!H:H,'Contact Hours'!$A:$A,Hours!$A139,'Contact Hours'!$B:$B,Hours!$B139)+SUMIFS('Contact Hours'!I:I,'Contact Hours'!$A:$A,Hours!$A139,'Contact Hours'!$B:$B,Hours!$B139)</f>
        <v>480</v>
      </c>
      <c r="G139" s="33">
        <f>SUMIFS('Contact Hours'!J:J,'Contact Hours'!$A:$A,Hours!$A139,'Contact Hours'!$B:$B,Hours!$B139)+SUMIFS('Contact Hours'!K:K,'Contact Hours'!$A:$A,Hours!$A139,'Contact Hours'!$B:$B,Hours!$B139)</f>
        <v>0</v>
      </c>
      <c r="H139" s="34">
        <f t="shared" si="8"/>
        <v>168176</v>
      </c>
      <c r="I139" s="35">
        <f t="shared" si="9"/>
        <v>483502.67147244792</v>
      </c>
      <c r="J139" s="35">
        <f t="shared" si="10"/>
        <v>0</v>
      </c>
    </row>
    <row r="140" spans="1:10">
      <c r="A140" s="30">
        <v>3549</v>
      </c>
      <c r="B140" s="31">
        <v>2</v>
      </c>
      <c r="C140" s="32">
        <f t="shared" si="7"/>
        <v>3.4729204337351502</v>
      </c>
      <c r="D140" s="33">
        <f>SUMIFS('Contact Hours'!D:D,'Contact Hours'!$A:$A,Hours!$A140,'Contact Hours'!$B:$B,Hours!$B140)+SUMIFS('Contact Hours'!E:E,'Contact Hours'!$A:$A,Hours!$A140,'Contact Hours'!$B:$B,Hours!$B140)</f>
        <v>72144</v>
      </c>
      <c r="E140" s="33">
        <f>SUMIFS('Contact Hours'!F:F,'Contact Hours'!$A:$A,Hours!$A140,'Contact Hours'!$B:$B,Hours!$B140)+SUMIFS('Contact Hours'!G:G,'Contact Hours'!$A:$A,Hours!$A140,'Contact Hours'!$B:$B,Hours!$B140)</f>
        <v>0</v>
      </c>
      <c r="F140" s="33">
        <f>SUMIFS('Contact Hours'!H:H,'Contact Hours'!$A:$A,Hours!$A140,'Contact Hours'!$B:$B,Hours!$B140)+SUMIFS('Contact Hours'!I:I,'Contact Hours'!$A:$A,Hours!$A140,'Contact Hours'!$B:$B,Hours!$B140)</f>
        <v>39072</v>
      </c>
      <c r="G140" s="33">
        <f>SUMIFS('Contact Hours'!J:J,'Contact Hours'!$A:$A,Hours!$A140,'Contact Hours'!$B:$B,Hours!$B140)+SUMIFS('Contact Hours'!K:K,'Contact Hours'!$A:$A,Hours!$A140,'Contact Hours'!$B:$B,Hours!$B140)</f>
        <v>608</v>
      </c>
      <c r="H140" s="34">
        <f t="shared" si="8"/>
        <v>111824</v>
      </c>
      <c r="I140" s="35">
        <f t="shared" si="9"/>
        <v>388355.85458199942</v>
      </c>
      <c r="J140" s="35">
        <f t="shared" si="10"/>
        <v>0</v>
      </c>
    </row>
    <row r="141" spans="1:10">
      <c r="A141" s="30">
        <v>3549</v>
      </c>
      <c r="B141" s="31">
        <v>3</v>
      </c>
      <c r="C141" s="32">
        <f t="shared" si="7"/>
        <v>3.0862689776983747</v>
      </c>
      <c r="D141" s="33">
        <f>SUMIFS('Contact Hours'!D:D,'Contact Hours'!$A:$A,Hours!$A141,'Contact Hours'!$B:$B,Hours!$B141)+SUMIFS('Contact Hours'!E:E,'Contact Hours'!$A:$A,Hours!$A141,'Contact Hours'!$B:$B,Hours!$B141)</f>
        <v>1035696</v>
      </c>
      <c r="E141" s="33">
        <f>SUMIFS('Contact Hours'!F:F,'Contact Hours'!$A:$A,Hours!$A141,'Contact Hours'!$B:$B,Hours!$B141)+SUMIFS('Contact Hours'!G:G,'Contact Hours'!$A:$A,Hours!$A141,'Contact Hours'!$B:$B,Hours!$B141)</f>
        <v>0</v>
      </c>
      <c r="F141" s="33">
        <f>SUMIFS('Contact Hours'!H:H,'Contact Hours'!$A:$A,Hours!$A141,'Contact Hours'!$B:$B,Hours!$B141)+SUMIFS('Contact Hours'!I:I,'Contact Hours'!$A:$A,Hours!$A141,'Contact Hours'!$B:$B,Hours!$B141)</f>
        <v>2512</v>
      </c>
      <c r="G141" s="33">
        <f>SUMIFS('Contact Hours'!J:J,'Contact Hours'!$A:$A,Hours!$A141,'Contact Hours'!$B:$B,Hours!$B141)+SUMIFS('Contact Hours'!K:K,'Contact Hours'!$A:$A,Hours!$A141,'Contact Hours'!$B:$B,Hours!$B141)</f>
        <v>0</v>
      </c>
      <c r="H141" s="34">
        <f t="shared" si="8"/>
        <v>1038208</v>
      </c>
      <c r="I141" s="35">
        <f t="shared" si="9"/>
        <v>3204189.1427982743</v>
      </c>
      <c r="J141" s="35">
        <f t="shared" si="10"/>
        <v>0</v>
      </c>
    </row>
    <row r="142" spans="1:10">
      <c r="A142" s="30">
        <v>3549</v>
      </c>
      <c r="B142" s="31">
        <v>4</v>
      </c>
      <c r="C142" s="32">
        <f t="shared" si="7"/>
        <v>2.7951067372194838</v>
      </c>
      <c r="D142" s="33">
        <f>SUMIFS('Contact Hours'!D:D,'Contact Hours'!$A:$A,Hours!$A142,'Contact Hours'!$B:$B,Hours!$B142)+SUMIFS('Contact Hours'!E:E,'Contact Hours'!$A:$A,Hours!$A142,'Contact Hours'!$B:$B,Hours!$B142)</f>
        <v>332928</v>
      </c>
      <c r="E142" s="33">
        <f>SUMIFS('Contact Hours'!F:F,'Contact Hours'!$A:$A,Hours!$A142,'Contact Hours'!$B:$B,Hours!$B142)+SUMIFS('Contact Hours'!G:G,'Contact Hours'!$A:$A,Hours!$A142,'Contact Hours'!$B:$B,Hours!$B142)</f>
        <v>0</v>
      </c>
      <c r="F142" s="33">
        <f>SUMIFS('Contact Hours'!H:H,'Contact Hours'!$A:$A,Hours!$A142,'Contact Hours'!$B:$B,Hours!$B142)+SUMIFS('Contact Hours'!I:I,'Contact Hours'!$A:$A,Hours!$A142,'Contact Hours'!$B:$B,Hours!$B142)</f>
        <v>102720</v>
      </c>
      <c r="G142" s="33">
        <f>SUMIFS('Contact Hours'!J:J,'Contact Hours'!$A:$A,Hours!$A142,'Contact Hours'!$B:$B,Hours!$B142)+SUMIFS('Contact Hours'!K:K,'Contact Hours'!$A:$A,Hours!$A142,'Contact Hours'!$B:$B,Hours!$B142)</f>
        <v>953</v>
      </c>
      <c r="H142" s="34">
        <f t="shared" si="8"/>
        <v>436601</v>
      </c>
      <c r="I142" s="35">
        <f t="shared" si="9"/>
        <v>1220346.3965767638</v>
      </c>
      <c r="J142" s="35">
        <f t="shared" si="10"/>
        <v>0</v>
      </c>
    </row>
    <row r="143" spans="1:10">
      <c r="A143" s="30">
        <v>3549</v>
      </c>
      <c r="B143" s="31">
        <v>5</v>
      </c>
      <c r="C143" s="32">
        <f t="shared" si="7"/>
        <v>7.969787458086997</v>
      </c>
      <c r="D143" s="33">
        <f>SUMIFS('Contact Hours'!D:D,'Contact Hours'!$A:$A,Hours!$A143,'Contact Hours'!$B:$B,Hours!$B143)+SUMIFS('Contact Hours'!E:E,'Contact Hours'!$A:$A,Hours!$A143,'Contact Hours'!$B:$B,Hours!$B143)</f>
        <v>0</v>
      </c>
      <c r="E143" s="33">
        <f>SUMIFS('Contact Hours'!F:F,'Contact Hours'!$A:$A,Hours!$A143,'Contact Hours'!$B:$B,Hours!$B143)+SUMIFS('Contact Hours'!G:G,'Contact Hours'!$A:$A,Hours!$A143,'Contact Hours'!$B:$B,Hours!$B143)</f>
        <v>0</v>
      </c>
      <c r="F143" s="33">
        <f>SUMIFS('Contact Hours'!H:H,'Contact Hours'!$A:$A,Hours!$A143,'Contact Hours'!$B:$B,Hours!$B143)+SUMIFS('Contact Hours'!I:I,'Contact Hours'!$A:$A,Hours!$A143,'Contact Hours'!$B:$B,Hours!$B143)</f>
        <v>0</v>
      </c>
      <c r="G143" s="33">
        <f>SUMIFS('Contact Hours'!J:J,'Contact Hours'!$A:$A,Hours!$A143,'Contact Hours'!$B:$B,Hours!$B143)+SUMIFS('Contact Hours'!K:K,'Contact Hours'!$A:$A,Hours!$A143,'Contact Hours'!$B:$B,Hours!$B143)</f>
        <v>0</v>
      </c>
      <c r="H143" s="34">
        <f t="shared" si="8"/>
        <v>0</v>
      </c>
      <c r="I143" s="35">
        <f t="shared" si="9"/>
        <v>0</v>
      </c>
      <c r="J143" s="35">
        <f t="shared" si="10"/>
        <v>0</v>
      </c>
    </row>
    <row r="144" spans="1:10">
      <c r="A144" s="30">
        <v>3549</v>
      </c>
      <c r="B144" s="31">
        <v>6</v>
      </c>
      <c r="C144" s="32">
        <f t="shared" si="7"/>
        <v>2.5338472328563029</v>
      </c>
      <c r="D144" s="33">
        <f>SUMIFS('Contact Hours'!D:D,'Contact Hours'!$A:$A,Hours!$A144,'Contact Hours'!$B:$B,Hours!$B144)+SUMIFS('Contact Hours'!E:E,'Contact Hours'!$A:$A,Hours!$A144,'Contact Hours'!$B:$B,Hours!$B144)</f>
        <v>252096</v>
      </c>
      <c r="E144" s="33">
        <f>SUMIFS('Contact Hours'!F:F,'Contact Hours'!$A:$A,Hours!$A144,'Contact Hours'!$B:$B,Hours!$B144)+SUMIFS('Contact Hours'!G:G,'Contact Hours'!$A:$A,Hours!$A144,'Contact Hours'!$B:$B,Hours!$B144)</f>
        <v>0</v>
      </c>
      <c r="F144" s="33">
        <f>SUMIFS('Contact Hours'!H:H,'Contact Hours'!$A:$A,Hours!$A144,'Contact Hours'!$B:$B,Hours!$B144)+SUMIFS('Contact Hours'!I:I,'Contact Hours'!$A:$A,Hours!$A144,'Contact Hours'!$B:$B,Hours!$B144)</f>
        <v>11776</v>
      </c>
      <c r="G144" s="33">
        <f>SUMIFS('Contact Hours'!J:J,'Contact Hours'!$A:$A,Hours!$A144,'Contact Hours'!$B:$B,Hours!$B144)+SUMIFS('Contact Hours'!K:K,'Contact Hours'!$A:$A,Hours!$A144,'Contact Hours'!$B:$B,Hours!$B144)</f>
        <v>0</v>
      </c>
      <c r="H144" s="34">
        <f t="shared" si="8"/>
        <v>263872</v>
      </c>
      <c r="I144" s="35">
        <f t="shared" si="9"/>
        <v>668611.33702825836</v>
      </c>
      <c r="J144" s="35">
        <f t="shared" si="10"/>
        <v>0</v>
      </c>
    </row>
    <row r="145" spans="1:10">
      <c r="A145" s="30">
        <v>3549</v>
      </c>
      <c r="B145" s="31">
        <v>7</v>
      </c>
      <c r="C145" s="32">
        <f t="shared" si="7"/>
        <v>3.4892163735959434</v>
      </c>
      <c r="D145" s="33">
        <f>SUMIFS('Contact Hours'!D:D,'Contact Hours'!$A:$A,Hours!$A145,'Contact Hours'!$B:$B,Hours!$B145)+SUMIFS('Contact Hours'!E:E,'Contact Hours'!$A:$A,Hours!$A145,'Contact Hours'!$B:$B,Hours!$B145)</f>
        <v>57728</v>
      </c>
      <c r="E145" s="33">
        <f>SUMIFS('Contact Hours'!F:F,'Contact Hours'!$A:$A,Hours!$A145,'Contact Hours'!$B:$B,Hours!$B145)+SUMIFS('Contact Hours'!G:G,'Contact Hours'!$A:$A,Hours!$A145,'Contact Hours'!$B:$B,Hours!$B145)</f>
        <v>0</v>
      </c>
      <c r="F145" s="33">
        <f>SUMIFS('Contact Hours'!H:H,'Contact Hours'!$A:$A,Hours!$A145,'Contact Hours'!$B:$B,Hours!$B145)+SUMIFS('Contact Hours'!I:I,'Contact Hours'!$A:$A,Hours!$A145,'Contact Hours'!$B:$B,Hours!$B145)</f>
        <v>22016</v>
      </c>
      <c r="G145" s="33">
        <f>SUMIFS('Contact Hours'!J:J,'Contact Hours'!$A:$A,Hours!$A145,'Contact Hours'!$B:$B,Hours!$B145)+SUMIFS('Contact Hours'!K:K,'Contact Hours'!$A:$A,Hours!$A145,'Contact Hours'!$B:$B,Hours!$B145)</f>
        <v>56</v>
      </c>
      <c r="H145" s="34">
        <f t="shared" si="8"/>
        <v>79800</v>
      </c>
      <c r="I145" s="35">
        <f t="shared" si="9"/>
        <v>278439.46661295625</v>
      </c>
      <c r="J145" s="35">
        <f t="shared" si="10"/>
        <v>0</v>
      </c>
    </row>
    <row r="146" spans="1:10">
      <c r="A146" s="30">
        <v>3549</v>
      </c>
      <c r="B146" s="31">
        <v>8</v>
      </c>
      <c r="C146" s="32">
        <f t="shared" si="7"/>
        <v>4.382136402145127</v>
      </c>
      <c r="D146" s="33">
        <f>SUMIFS('Contact Hours'!D:D,'Contact Hours'!$A:$A,Hours!$A146,'Contact Hours'!$B:$B,Hours!$B146)+SUMIFS('Contact Hours'!E:E,'Contact Hours'!$A:$A,Hours!$A146,'Contact Hours'!$B:$B,Hours!$B146)</f>
        <v>0</v>
      </c>
      <c r="E146" s="33">
        <f>SUMIFS('Contact Hours'!F:F,'Contact Hours'!$A:$A,Hours!$A146,'Contact Hours'!$B:$B,Hours!$B146)+SUMIFS('Contact Hours'!G:G,'Contact Hours'!$A:$A,Hours!$A146,'Contact Hours'!$B:$B,Hours!$B146)</f>
        <v>0</v>
      </c>
      <c r="F146" s="33">
        <f>SUMIFS('Contact Hours'!H:H,'Contact Hours'!$A:$A,Hours!$A146,'Contact Hours'!$B:$B,Hours!$B146)+SUMIFS('Contact Hours'!I:I,'Contact Hours'!$A:$A,Hours!$A146,'Contact Hours'!$B:$B,Hours!$B146)</f>
        <v>4144</v>
      </c>
      <c r="G146" s="33">
        <f>SUMIFS('Contact Hours'!J:J,'Contact Hours'!$A:$A,Hours!$A146,'Contact Hours'!$B:$B,Hours!$B146)+SUMIFS('Contact Hours'!K:K,'Contact Hours'!$A:$A,Hours!$A146,'Contact Hours'!$B:$B,Hours!$B146)</f>
        <v>4882</v>
      </c>
      <c r="H146" s="34">
        <f t="shared" si="8"/>
        <v>9026</v>
      </c>
      <c r="I146" s="35">
        <f t="shared" si="9"/>
        <v>39553.163165761915</v>
      </c>
      <c r="J146" s="35">
        <f t="shared" si="10"/>
        <v>0</v>
      </c>
    </row>
    <row r="147" spans="1:10">
      <c r="A147" s="30">
        <v>3549</v>
      </c>
      <c r="B147" s="31">
        <v>9</v>
      </c>
      <c r="C147" s="32">
        <f t="shared" si="7"/>
        <v>3.4333089032158068</v>
      </c>
      <c r="D147" s="33">
        <f>SUMIFS('Contact Hours'!D:D,'Contact Hours'!$A:$A,Hours!$A147,'Contact Hours'!$B:$B,Hours!$B147)+SUMIFS('Contact Hours'!E:E,'Contact Hours'!$A:$A,Hours!$A147,'Contact Hours'!$B:$B,Hours!$B147)</f>
        <v>83808</v>
      </c>
      <c r="E147" s="33">
        <f>SUMIFS('Contact Hours'!F:F,'Contact Hours'!$A:$A,Hours!$A147,'Contact Hours'!$B:$B,Hours!$B147)+SUMIFS('Contact Hours'!G:G,'Contact Hours'!$A:$A,Hours!$A147,'Contact Hours'!$B:$B,Hours!$B147)</f>
        <v>0</v>
      </c>
      <c r="F147" s="33">
        <f>SUMIFS('Contact Hours'!H:H,'Contact Hours'!$A:$A,Hours!$A147,'Contact Hours'!$B:$B,Hours!$B147)+SUMIFS('Contact Hours'!I:I,'Contact Hours'!$A:$A,Hours!$A147,'Contact Hours'!$B:$B,Hours!$B147)</f>
        <v>13552</v>
      </c>
      <c r="G147" s="33">
        <f>SUMIFS('Contact Hours'!J:J,'Contact Hours'!$A:$A,Hours!$A147,'Contact Hours'!$B:$B,Hours!$B147)+SUMIFS('Contact Hours'!K:K,'Contact Hours'!$A:$A,Hours!$A147,'Contact Hours'!$B:$B,Hours!$B147)</f>
        <v>4032</v>
      </c>
      <c r="H147" s="34">
        <f t="shared" si="8"/>
        <v>101392</v>
      </c>
      <c r="I147" s="35">
        <f t="shared" si="9"/>
        <v>348110.05631485709</v>
      </c>
      <c r="J147" s="35">
        <f t="shared" si="10"/>
        <v>0</v>
      </c>
    </row>
    <row r="148" spans="1:10">
      <c r="A148" s="30">
        <v>3549</v>
      </c>
      <c r="B148" s="31">
        <v>10</v>
      </c>
      <c r="C148" s="32">
        <f t="shared" si="7"/>
        <v>5.2157956574584414</v>
      </c>
      <c r="D148" s="33">
        <f>SUMIFS('Contact Hours'!D:D,'Contact Hours'!$A:$A,Hours!$A148,'Contact Hours'!$B:$B,Hours!$B148)+SUMIFS('Contact Hours'!E:E,'Contact Hours'!$A:$A,Hours!$A148,'Contact Hours'!$B:$B,Hours!$B148)</f>
        <v>19008</v>
      </c>
      <c r="E148" s="33">
        <f>SUMIFS('Contact Hours'!F:F,'Contact Hours'!$A:$A,Hours!$A148,'Contact Hours'!$B:$B,Hours!$B148)+SUMIFS('Contact Hours'!G:G,'Contact Hours'!$A:$A,Hours!$A148,'Contact Hours'!$B:$B,Hours!$B148)</f>
        <v>0</v>
      </c>
      <c r="F148" s="33">
        <f>SUMIFS('Contact Hours'!H:H,'Contact Hours'!$A:$A,Hours!$A148,'Contact Hours'!$B:$B,Hours!$B148)+SUMIFS('Contact Hours'!I:I,'Contact Hours'!$A:$A,Hours!$A148,'Contact Hours'!$B:$B,Hours!$B148)</f>
        <v>0</v>
      </c>
      <c r="G148" s="33">
        <f>SUMIFS('Contact Hours'!J:J,'Contact Hours'!$A:$A,Hours!$A148,'Contact Hours'!$B:$B,Hours!$B148)+SUMIFS('Contact Hours'!K:K,'Contact Hours'!$A:$A,Hours!$A148,'Contact Hours'!$B:$B,Hours!$B148)</f>
        <v>0</v>
      </c>
      <c r="H148" s="34">
        <f t="shared" si="8"/>
        <v>19008</v>
      </c>
      <c r="I148" s="35">
        <f t="shared" si="9"/>
        <v>99141.843856970052</v>
      </c>
      <c r="J148" s="35">
        <f t="shared" si="10"/>
        <v>0</v>
      </c>
    </row>
    <row r="149" spans="1:10">
      <c r="A149" s="30">
        <v>3549</v>
      </c>
      <c r="B149" s="31">
        <v>11</v>
      </c>
      <c r="C149" s="32">
        <f t="shared" si="7"/>
        <v>3.9463640330011058</v>
      </c>
      <c r="D149" s="33">
        <f>SUMIFS('Contact Hours'!D:D,'Contact Hours'!$A:$A,Hours!$A149,'Contact Hours'!$B:$B,Hours!$B149)+SUMIFS('Contact Hours'!E:E,'Contact Hours'!$A:$A,Hours!$A149,'Contact Hours'!$B:$B,Hours!$B149)</f>
        <v>24576</v>
      </c>
      <c r="E149" s="33">
        <f>SUMIFS('Contact Hours'!F:F,'Contact Hours'!$A:$A,Hours!$A149,'Contact Hours'!$B:$B,Hours!$B149)+SUMIFS('Contact Hours'!G:G,'Contact Hours'!$A:$A,Hours!$A149,'Contact Hours'!$B:$B,Hours!$B149)</f>
        <v>0</v>
      </c>
      <c r="F149" s="33">
        <f>SUMIFS('Contact Hours'!H:H,'Contact Hours'!$A:$A,Hours!$A149,'Contact Hours'!$B:$B,Hours!$B149)+SUMIFS('Contact Hours'!I:I,'Contact Hours'!$A:$A,Hours!$A149,'Contact Hours'!$B:$B,Hours!$B149)</f>
        <v>21664</v>
      </c>
      <c r="G149" s="33">
        <f>SUMIFS('Contact Hours'!J:J,'Contact Hours'!$A:$A,Hours!$A149,'Contact Hours'!$B:$B,Hours!$B149)+SUMIFS('Contact Hours'!K:K,'Contact Hours'!$A:$A,Hours!$A149,'Contact Hours'!$B:$B,Hours!$B149)</f>
        <v>6465</v>
      </c>
      <c r="H149" s="34">
        <f t="shared" si="8"/>
        <v>52705</v>
      </c>
      <c r="I149" s="35">
        <f t="shared" si="9"/>
        <v>207993.11635932329</v>
      </c>
      <c r="J149" s="35">
        <f t="shared" si="10"/>
        <v>0</v>
      </c>
    </row>
    <row r="150" spans="1:10">
      <c r="A150" s="30">
        <v>3549</v>
      </c>
      <c r="B150" s="31">
        <v>12</v>
      </c>
      <c r="C150" s="32">
        <f t="shared" si="7"/>
        <v>3.4644345655960382</v>
      </c>
      <c r="D150" s="33">
        <f>SUMIFS('Contact Hours'!D:D,'Contact Hours'!$A:$A,Hours!$A150,'Contact Hours'!$B:$B,Hours!$B150)+SUMIFS('Contact Hours'!E:E,'Contact Hours'!$A:$A,Hours!$A150,'Contact Hours'!$B:$B,Hours!$B150)</f>
        <v>744048</v>
      </c>
      <c r="E150" s="33">
        <f>SUMIFS('Contact Hours'!F:F,'Contact Hours'!$A:$A,Hours!$A150,'Contact Hours'!$B:$B,Hours!$B150)+SUMIFS('Contact Hours'!G:G,'Contact Hours'!$A:$A,Hours!$A150,'Contact Hours'!$B:$B,Hours!$B150)</f>
        <v>106016</v>
      </c>
      <c r="F150" s="33">
        <f>SUMIFS('Contact Hours'!H:H,'Contact Hours'!$A:$A,Hours!$A150,'Contact Hours'!$B:$B,Hours!$B150)+SUMIFS('Contact Hours'!I:I,'Contact Hours'!$A:$A,Hours!$A150,'Contact Hours'!$B:$B,Hours!$B150)</f>
        <v>0</v>
      </c>
      <c r="G150" s="33">
        <f>SUMIFS('Contact Hours'!J:J,'Contact Hours'!$A:$A,Hours!$A150,'Contact Hours'!$B:$B,Hours!$B150)+SUMIFS('Contact Hours'!K:K,'Contact Hours'!$A:$A,Hours!$A150,'Contact Hours'!$B:$B,Hours!$B150)</f>
        <v>0</v>
      </c>
      <c r="H150" s="34">
        <f t="shared" si="8"/>
        <v>850064</v>
      </c>
      <c r="I150" s="35">
        <f t="shared" si="9"/>
        <v>2944991.1045688307</v>
      </c>
      <c r="J150" s="35">
        <f t="shared" si="10"/>
        <v>404014.04439685255</v>
      </c>
    </row>
    <row r="151" spans="1:10">
      <c r="A151" s="30">
        <v>3549</v>
      </c>
      <c r="B151" s="31">
        <v>13</v>
      </c>
      <c r="C151" s="32">
        <f t="shared" si="7"/>
        <v>3.1367935439018955</v>
      </c>
      <c r="D151" s="33">
        <f>SUMIFS('Contact Hours'!D:D,'Contact Hours'!$A:$A,Hours!$A151,'Contact Hours'!$B:$B,Hours!$B151)+SUMIFS('Contact Hours'!E:E,'Contact Hours'!$A:$A,Hours!$A151,'Contact Hours'!$B:$B,Hours!$B151)</f>
        <v>83072</v>
      </c>
      <c r="E151" s="33">
        <f>SUMIFS('Contact Hours'!F:F,'Contact Hours'!$A:$A,Hours!$A151,'Contact Hours'!$B:$B,Hours!$B151)+SUMIFS('Contact Hours'!G:G,'Contact Hours'!$A:$A,Hours!$A151,'Contact Hours'!$B:$B,Hours!$B151)</f>
        <v>0</v>
      </c>
      <c r="F151" s="33">
        <f>SUMIFS('Contact Hours'!H:H,'Contact Hours'!$A:$A,Hours!$A151,'Contact Hours'!$B:$B,Hours!$B151)+SUMIFS('Contact Hours'!I:I,'Contact Hours'!$A:$A,Hours!$A151,'Contact Hours'!$B:$B,Hours!$B151)</f>
        <v>0</v>
      </c>
      <c r="G151" s="33">
        <f>SUMIFS('Contact Hours'!J:J,'Contact Hours'!$A:$A,Hours!$A151,'Contact Hours'!$B:$B,Hours!$B151)+SUMIFS('Contact Hours'!K:K,'Contact Hours'!$A:$A,Hours!$A151,'Contact Hours'!$B:$B,Hours!$B151)</f>
        <v>0</v>
      </c>
      <c r="H151" s="34">
        <f t="shared" si="8"/>
        <v>83072</v>
      </c>
      <c r="I151" s="35">
        <f t="shared" si="9"/>
        <v>260579.71327901827</v>
      </c>
      <c r="J151" s="35">
        <f t="shared" si="10"/>
        <v>0</v>
      </c>
    </row>
    <row r="152" spans="1:10">
      <c r="A152" s="30">
        <v>3549</v>
      </c>
      <c r="B152" s="31">
        <v>14</v>
      </c>
      <c r="C152" s="32">
        <f t="shared" si="7"/>
        <v>4.5242823607997433</v>
      </c>
      <c r="D152" s="33">
        <f>SUMIFS('Contact Hours'!D:D,'Contact Hours'!$A:$A,Hours!$A152,'Contact Hours'!$B:$B,Hours!$B152)+SUMIFS('Contact Hours'!E:E,'Contact Hours'!$A:$A,Hours!$A152,'Contact Hours'!$B:$B,Hours!$B152)</f>
        <v>0</v>
      </c>
      <c r="E152" s="33">
        <f>SUMIFS('Contact Hours'!F:F,'Contact Hours'!$A:$A,Hours!$A152,'Contact Hours'!$B:$B,Hours!$B152)+SUMIFS('Contact Hours'!G:G,'Contact Hours'!$A:$A,Hours!$A152,'Contact Hours'!$B:$B,Hours!$B152)</f>
        <v>0</v>
      </c>
      <c r="F152" s="33">
        <f>SUMIFS('Contact Hours'!H:H,'Contact Hours'!$A:$A,Hours!$A152,'Contact Hours'!$B:$B,Hours!$B152)+SUMIFS('Contact Hours'!I:I,'Contact Hours'!$A:$A,Hours!$A152,'Contact Hours'!$B:$B,Hours!$B152)</f>
        <v>114768</v>
      </c>
      <c r="G152" s="33">
        <f>SUMIFS('Contact Hours'!J:J,'Contact Hours'!$A:$A,Hours!$A152,'Contact Hours'!$B:$B,Hours!$B152)+SUMIFS('Contact Hours'!K:K,'Contact Hours'!$A:$A,Hours!$A152,'Contact Hours'!$B:$B,Hours!$B152)</f>
        <v>0</v>
      </c>
      <c r="H152" s="34">
        <f t="shared" si="8"/>
        <v>114768</v>
      </c>
      <c r="I152" s="35">
        <f t="shared" si="9"/>
        <v>519242.83798426494</v>
      </c>
      <c r="J152" s="35">
        <f t="shared" si="10"/>
        <v>0</v>
      </c>
    </row>
    <row r="153" spans="1:10">
      <c r="A153" s="30">
        <v>3549</v>
      </c>
      <c r="B153" s="31">
        <v>15</v>
      </c>
      <c r="C153" s="32">
        <f t="shared" si="7"/>
        <v>6.3259919541484555</v>
      </c>
      <c r="D153" s="33">
        <f>SUMIFS('Contact Hours'!D:D,'Contact Hours'!$A:$A,Hours!$A153,'Contact Hours'!$B:$B,Hours!$B153)+SUMIFS('Contact Hours'!E:E,'Contact Hours'!$A:$A,Hours!$A153,'Contact Hours'!$B:$B,Hours!$B153)</f>
        <v>0</v>
      </c>
      <c r="E153" s="33">
        <f>SUMIFS('Contact Hours'!F:F,'Contact Hours'!$A:$A,Hours!$A153,'Contact Hours'!$B:$B,Hours!$B153)+SUMIFS('Contact Hours'!G:G,'Contact Hours'!$A:$A,Hours!$A153,'Contact Hours'!$B:$B,Hours!$B153)</f>
        <v>0</v>
      </c>
      <c r="F153" s="33">
        <f>SUMIFS('Contact Hours'!H:H,'Contact Hours'!$A:$A,Hours!$A153,'Contact Hours'!$B:$B,Hours!$B153)+SUMIFS('Contact Hours'!I:I,'Contact Hours'!$A:$A,Hours!$A153,'Contact Hours'!$B:$B,Hours!$B153)</f>
        <v>22656</v>
      </c>
      <c r="G153" s="33">
        <f>SUMIFS('Contact Hours'!J:J,'Contact Hours'!$A:$A,Hours!$A153,'Contact Hours'!$B:$B,Hours!$B153)+SUMIFS('Contact Hours'!K:K,'Contact Hours'!$A:$A,Hours!$A153,'Contact Hours'!$B:$B,Hours!$B153)</f>
        <v>0</v>
      </c>
      <c r="H153" s="34">
        <f t="shared" si="8"/>
        <v>22656</v>
      </c>
      <c r="I153" s="35">
        <f t="shared" si="9"/>
        <v>143321.6737131874</v>
      </c>
      <c r="J153" s="35">
        <f t="shared" si="10"/>
        <v>0</v>
      </c>
    </row>
    <row r="154" spans="1:10">
      <c r="A154" s="30">
        <v>3549</v>
      </c>
      <c r="B154" s="31">
        <v>16</v>
      </c>
      <c r="C154" s="32">
        <f t="shared" si="7"/>
        <v>3.9794022593108487</v>
      </c>
      <c r="D154" s="33">
        <f>SUMIFS('Contact Hours'!D:D,'Contact Hours'!$A:$A,Hours!$A154,'Contact Hours'!$B:$B,Hours!$B154)+SUMIFS('Contact Hours'!E:E,'Contact Hours'!$A:$A,Hours!$A154,'Contact Hours'!$B:$B,Hours!$B154)</f>
        <v>42528</v>
      </c>
      <c r="E154" s="33">
        <f>SUMIFS('Contact Hours'!F:F,'Contact Hours'!$A:$A,Hours!$A154,'Contact Hours'!$B:$B,Hours!$B154)+SUMIFS('Contact Hours'!G:G,'Contact Hours'!$A:$A,Hours!$A154,'Contact Hours'!$B:$B,Hours!$B154)</f>
        <v>0</v>
      </c>
      <c r="F154" s="33">
        <f>SUMIFS('Contact Hours'!H:H,'Contact Hours'!$A:$A,Hours!$A154,'Contact Hours'!$B:$B,Hours!$B154)+SUMIFS('Contact Hours'!I:I,'Contact Hours'!$A:$A,Hours!$A154,'Contact Hours'!$B:$B,Hours!$B154)</f>
        <v>183072</v>
      </c>
      <c r="G154" s="33">
        <f>SUMIFS('Contact Hours'!J:J,'Contact Hours'!$A:$A,Hours!$A154,'Contact Hours'!$B:$B,Hours!$B154)+SUMIFS('Contact Hours'!K:K,'Contact Hours'!$A:$A,Hours!$A154,'Contact Hours'!$B:$B,Hours!$B154)</f>
        <v>22888</v>
      </c>
      <c r="H154" s="34">
        <f t="shared" si="8"/>
        <v>248488</v>
      </c>
      <c r="I154" s="35">
        <f t="shared" si="9"/>
        <v>988833.70861163421</v>
      </c>
      <c r="J154" s="35">
        <f t="shared" si="10"/>
        <v>0</v>
      </c>
    </row>
    <row r="155" spans="1:10">
      <c r="A155" s="30">
        <v>3549</v>
      </c>
      <c r="B155" s="31">
        <v>17</v>
      </c>
      <c r="C155" s="32">
        <f t="shared" si="7"/>
        <v>5.1679354505346593</v>
      </c>
      <c r="D155" s="33">
        <f>SUMIFS('Contact Hours'!D:D,'Contact Hours'!$A:$A,Hours!$A155,'Contact Hours'!$B:$B,Hours!$B155)+SUMIFS('Contact Hours'!E:E,'Contact Hours'!$A:$A,Hours!$A155,'Contact Hours'!$B:$B,Hours!$B155)</f>
        <v>0</v>
      </c>
      <c r="E155" s="33">
        <f>SUMIFS('Contact Hours'!F:F,'Contact Hours'!$A:$A,Hours!$A155,'Contact Hours'!$B:$B,Hours!$B155)+SUMIFS('Contact Hours'!G:G,'Contact Hours'!$A:$A,Hours!$A155,'Contact Hours'!$B:$B,Hours!$B155)</f>
        <v>0</v>
      </c>
      <c r="F155" s="33">
        <f>SUMIFS('Contact Hours'!H:H,'Contact Hours'!$A:$A,Hours!$A155,'Contact Hours'!$B:$B,Hours!$B155)+SUMIFS('Contact Hours'!I:I,'Contact Hours'!$A:$A,Hours!$A155,'Contact Hours'!$B:$B,Hours!$B155)</f>
        <v>0</v>
      </c>
      <c r="G155" s="33">
        <f>SUMIFS('Contact Hours'!J:J,'Contact Hours'!$A:$A,Hours!$A155,'Contact Hours'!$B:$B,Hours!$B155)+SUMIFS('Contact Hours'!K:K,'Contact Hours'!$A:$A,Hours!$A155,'Contact Hours'!$B:$B,Hours!$B155)</f>
        <v>0</v>
      </c>
      <c r="H155" s="34">
        <f t="shared" si="8"/>
        <v>0</v>
      </c>
      <c r="I155" s="35">
        <f t="shared" si="9"/>
        <v>0</v>
      </c>
      <c r="J155" s="35">
        <f t="shared" si="10"/>
        <v>0</v>
      </c>
    </row>
    <row r="156" spans="1:10">
      <c r="A156" s="30">
        <v>3549</v>
      </c>
      <c r="B156" s="31">
        <v>18</v>
      </c>
      <c r="C156" s="32">
        <f t="shared" si="7"/>
        <v>4.3474126583452906</v>
      </c>
      <c r="D156" s="33">
        <f>SUMIFS('Contact Hours'!D:D,'Contact Hours'!$A:$A,Hours!$A156,'Contact Hours'!$B:$B,Hours!$B156)+SUMIFS('Contact Hours'!E:E,'Contact Hours'!$A:$A,Hours!$A156,'Contact Hours'!$B:$B,Hours!$B156)</f>
        <v>0</v>
      </c>
      <c r="E156" s="33">
        <f>SUMIFS('Contact Hours'!F:F,'Contact Hours'!$A:$A,Hours!$A156,'Contact Hours'!$B:$B,Hours!$B156)+SUMIFS('Contact Hours'!G:G,'Contact Hours'!$A:$A,Hours!$A156,'Contact Hours'!$B:$B,Hours!$B156)</f>
        <v>0</v>
      </c>
      <c r="F156" s="33">
        <f>SUMIFS('Contact Hours'!H:H,'Contact Hours'!$A:$A,Hours!$A156,'Contact Hours'!$B:$B,Hours!$B156)+SUMIFS('Contact Hours'!I:I,'Contact Hours'!$A:$A,Hours!$A156,'Contact Hours'!$B:$B,Hours!$B156)</f>
        <v>58496</v>
      </c>
      <c r="G156" s="33">
        <f>SUMIFS('Contact Hours'!J:J,'Contact Hours'!$A:$A,Hours!$A156,'Contact Hours'!$B:$B,Hours!$B156)+SUMIFS('Contact Hours'!K:K,'Contact Hours'!$A:$A,Hours!$A156,'Contact Hours'!$B:$B,Hours!$B156)</f>
        <v>0</v>
      </c>
      <c r="H156" s="34">
        <f t="shared" si="8"/>
        <v>58496</v>
      </c>
      <c r="I156" s="35">
        <f t="shared" si="9"/>
        <v>254306.25086256611</v>
      </c>
      <c r="J156" s="35">
        <f t="shared" si="10"/>
        <v>0</v>
      </c>
    </row>
    <row r="157" spans="1:10">
      <c r="A157" s="30">
        <v>3549</v>
      </c>
      <c r="B157" s="31">
        <v>19</v>
      </c>
      <c r="C157" s="32">
        <f t="shared" si="7"/>
        <v>3.1428185541517317</v>
      </c>
      <c r="D157" s="33">
        <f>SUMIFS('Contact Hours'!D:D,'Contact Hours'!$A:$A,Hours!$A157,'Contact Hours'!$B:$B,Hours!$B157)+SUMIFS('Contact Hours'!E:E,'Contact Hours'!$A:$A,Hours!$A157,'Contact Hours'!$B:$B,Hours!$B157)</f>
        <v>856592</v>
      </c>
      <c r="E157" s="33">
        <f>SUMIFS('Contact Hours'!F:F,'Contact Hours'!$A:$A,Hours!$A157,'Contact Hours'!$B:$B,Hours!$B157)+SUMIFS('Contact Hours'!G:G,'Contact Hours'!$A:$A,Hours!$A157,'Contact Hours'!$B:$B,Hours!$B157)</f>
        <v>147984</v>
      </c>
      <c r="F157" s="33">
        <f>SUMIFS('Contact Hours'!H:H,'Contact Hours'!$A:$A,Hours!$A157,'Contact Hours'!$B:$B,Hours!$B157)+SUMIFS('Contact Hours'!I:I,'Contact Hours'!$A:$A,Hours!$A157,'Contact Hours'!$B:$B,Hours!$B157)</f>
        <v>2304</v>
      </c>
      <c r="G157" s="33">
        <f>SUMIFS('Contact Hours'!J:J,'Contact Hours'!$A:$A,Hours!$A157,'Contact Hours'!$B:$B,Hours!$B157)+SUMIFS('Contact Hours'!K:K,'Contact Hours'!$A:$A,Hours!$A157,'Contact Hours'!$B:$B,Hours!$B157)</f>
        <v>0</v>
      </c>
      <c r="H157" s="34">
        <f t="shared" si="8"/>
        <v>1006880</v>
      </c>
      <c r="I157" s="35">
        <f t="shared" si="9"/>
        <v>3164441.1458042958</v>
      </c>
      <c r="J157" s="35">
        <f t="shared" si="10"/>
        <v>511595.54700934893</v>
      </c>
    </row>
    <row r="158" spans="1:10">
      <c r="A158" s="30">
        <v>3549</v>
      </c>
      <c r="B158" s="31">
        <v>20</v>
      </c>
      <c r="C158" s="32">
        <f t="shared" si="7"/>
        <v>3.4676861785003421</v>
      </c>
      <c r="D158" s="33">
        <f>SUMIFS('Contact Hours'!D:D,'Contact Hours'!$A:$A,Hours!$A158,'Contact Hours'!$B:$B,Hours!$B158)+SUMIFS('Contact Hours'!E:E,'Contact Hours'!$A:$A,Hours!$A158,'Contact Hours'!$B:$B,Hours!$B158)</f>
        <v>0</v>
      </c>
      <c r="E158" s="33">
        <f>SUMIFS('Contact Hours'!F:F,'Contact Hours'!$A:$A,Hours!$A158,'Contact Hours'!$B:$B,Hours!$B158)+SUMIFS('Contact Hours'!G:G,'Contact Hours'!$A:$A,Hours!$A158,'Contact Hours'!$B:$B,Hours!$B158)</f>
        <v>0</v>
      </c>
      <c r="F158" s="33">
        <f>SUMIFS('Contact Hours'!H:H,'Contact Hours'!$A:$A,Hours!$A158,'Contact Hours'!$B:$B,Hours!$B158)+SUMIFS('Contact Hours'!I:I,'Contact Hours'!$A:$A,Hours!$A158,'Contact Hours'!$B:$B,Hours!$B158)</f>
        <v>0</v>
      </c>
      <c r="G158" s="33">
        <f>SUMIFS('Contact Hours'!J:J,'Contact Hours'!$A:$A,Hours!$A158,'Contact Hours'!$B:$B,Hours!$B158)+SUMIFS('Contact Hours'!K:K,'Contact Hours'!$A:$A,Hours!$A158,'Contact Hours'!$B:$B,Hours!$B158)</f>
        <v>56</v>
      </c>
      <c r="H158" s="34">
        <f t="shared" si="8"/>
        <v>56</v>
      </c>
      <c r="I158" s="35">
        <f t="shared" si="9"/>
        <v>194.19042599601914</v>
      </c>
      <c r="J158" s="35">
        <f t="shared" si="10"/>
        <v>0</v>
      </c>
    </row>
    <row r="159" spans="1:10">
      <c r="A159" s="30">
        <v>3549</v>
      </c>
      <c r="B159" s="31">
        <v>21</v>
      </c>
      <c r="C159" s="32">
        <f t="shared" ref="C159:C222" si="11">C132</f>
        <v>4.5155009708581995</v>
      </c>
      <c r="D159" s="33">
        <f>SUMIFS('Contact Hours'!D:D,'Contact Hours'!$A:$A,Hours!$A159,'Contact Hours'!$B:$B,Hours!$B159)+SUMIFS('Contact Hours'!E:E,'Contact Hours'!$A:$A,Hours!$A159,'Contact Hours'!$B:$B,Hours!$B159)</f>
        <v>0</v>
      </c>
      <c r="E159" s="33">
        <f>SUMIFS('Contact Hours'!F:F,'Contact Hours'!$A:$A,Hours!$A159,'Contact Hours'!$B:$B,Hours!$B159)+SUMIFS('Contact Hours'!G:G,'Contact Hours'!$A:$A,Hours!$A159,'Contact Hours'!$B:$B,Hours!$B159)</f>
        <v>0</v>
      </c>
      <c r="F159" s="33">
        <f>SUMIFS('Contact Hours'!H:H,'Contact Hours'!$A:$A,Hours!$A159,'Contact Hours'!$B:$B,Hours!$B159)+SUMIFS('Contact Hours'!I:I,'Contact Hours'!$A:$A,Hours!$A159,'Contact Hours'!$B:$B,Hours!$B159)</f>
        <v>0</v>
      </c>
      <c r="G159" s="33">
        <f>SUMIFS('Contact Hours'!J:J,'Contact Hours'!$A:$A,Hours!$A159,'Contact Hours'!$B:$B,Hours!$B159)+SUMIFS('Contact Hours'!K:K,'Contact Hours'!$A:$A,Hours!$A159,'Contact Hours'!$B:$B,Hours!$B159)</f>
        <v>12784</v>
      </c>
      <c r="H159" s="34">
        <f t="shared" si="8"/>
        <v>12784</v>
      </c>
      <c r="I159" s="35">
        <f t="shared" si="9"/>
        <v>57726.164411451224</v>
      </c>
      <c r="J159" s="35">
        <f t="shared" si="10"/>
        <v>0</v>
      </c>
    </row>
    <row r="160" spans="1:10">
      <c r="A160" s="30">
        <v>3549</v>
      </c>
      <c r="B160" s="31">
        <v>22</v>
      </c>
      <c r="C160" s="32">
        <f t="shared" si="11"/>
        <v>4.1280585073572329</v>
      </c>
      <c r="D160" s="33">
        <f>SUMIFS('Contact Hours'!D:D,'Contact Hours'!$A:$A,Hours!$A160,'Contact Hours'!$B:$B,Hours!$B160)+SUMIFS('Contact Hours'!E:E,'Contact Hours'!$A:$A,Hours!$A160,'Contact Hours'!$B:$B,Hours!$B160)</f>
        <v>0</v>
      </c>
      <c r="E160" s="33">
        <f>SUMIFS('Contact Hours'!F:F,'Contact Hours'!$A:$A,Hours!$A160,'Contact Hours'!$B:$B,Hours!$B160)+SUMIFS('Contact Hours'!G:G,'Contact Hours'!$A:$A,Hours!$A160,'Contact Hours'!$B:$B,Hours!$B160)</f>
        <v>0</v>
      </c>
      <c r="F160" s="33">
        <f>SUMIFS('Contact Hours'!H:H,'Contact Hours'!$A:$A,Hours!$A160,'Contact Hours'!$B:$B,Hours!$B160)+SUMIFS('Contact Hours'!I:I,'Contact Hours'!$A:$A,Hours!$A160,'Contact Hours'!$B:$B,Hours!$B160)</f>
        <v>3840</v>
      </c>
      <c r="G160" s="33">
        <f>SUMIFS('Contact Hours'!J:J,'Contact Hours'!$A:$A,Hours!$A160,'Contact Hours'!$B:$B,Hours!$B160)+SUMIFS('Contact Hours'!K:K,'Contact Hours'!$A:$A,Hours!$A160,'Contact Hours'!$B:$B,Hours!$B160)</f>
        <v>24</v>
      </c>
      <c r="H160" s="34">
        <f t="shared" si="8"/>
        <v>3864</v>
      </c>
      <c r="I160" s="35">
        <f t="shared" si="9"/>
        <v>15950.818072428348</v>
      </c>
      <c r="J160" s="35">
        <f t="shared" si="10"/>
        <v>0</v>
      </c>
    </row>
    <row r="161" spans="1:10">
      <c r="A161" s="30">
        <v>3549</v>
      </c>
      <c r="B161" s="31">
        <v>23</v>
      </c>
      <c r="C161" s="32">
        <f t="shared" si="11"/>
        <v>4.0606764444742334</v>
      </c>
      <c r="D161" s="33">
        <f>SUMIFS('Contact Hours'!D:D,'Contact Hours'!$A:$A,Hours!$A161,'Contact Hours'!$B:$B,Hours!$B161)+SUMIFS('Contact Hours'!E:E,'Contact Hours'!$A:$A,Hours!$A161,'Contact Hours'!$B:$B,Hours!$B161)</f>
        <v>62208</v>
      </c>
      <c r="E161" s="33">
        <f>SUMIFS('Contact Hours'!F:F,'Contact Hours'!$A:$A,Hours!$A161,'Contact Hours'!$B:$B,Hours!$B161)+SUMIFS('Contact Hours'!G:G,'Contact Hours'!$A:$A,Hours!$A161,'Contact Hours'!$B:$B,Hours!$B161)</f>
        <v>0</v>
      </c>
      <c r="F161" s="33">
        <f>SUMIFS('Contact Hours'!H:H,'Contact Hours'!$A:$A,Hours!$A161,'Contact Hours'!$B:$B,Hours!$B161)+SUMIFS('Contact Hours'!I:I,'Contact Hours'!$A:$A,Hours!$A161,'Contact Hours'!$B:$B,Hours!$B161)</f>
        <v>0</v>
      </c>
      <c r="G161" s="33">
        <f>SUMIFS('Contact Hours'!J:J,'Contact Hours'!$A:$A,Hours!$A161,'Contact Hours'!$B:$B,Hours!$B161)+SUMIFS('Contact Hours'!K:K,'Contact Hours'!$A:$A,Hours!$A161,'Contact Hours'!$B:$B,Hours!$B161)</f>
        <v>0</v>
      </c>
      <c r="H161" s="34">
        <f t="shared" si="8"/>
        <v>62208</v>
      </c>
      <c r="I161" s="35">
        <f t="shared" si="9"/>
        <v>252606.5602578531</v>
      </c>
      <c r="J161" s="35">
        <f t="shared" si="10"/>
        <v>0</v>
      </c>
    </row>
    <row r="162" spans="1:10">
      <c r="A162" s="30">
        <v>3549</v>
      </c>
      <c r="B162" s="31">
        <v>24</v>
      </c>
      <c r="C162" s="32">
        <f t="shared" si="11"/>
        <v>3.6073208628655156</v>
      </c>
      <c r="D162" s="33">
        <f>SUMIFS('Contact Hours'!D:D,'Contact Hours'!$A:$A,Hours!$A162,'Contact Hours'!$B:$B,Hours!$B162)+SUMIFS('Contact Hours'!E:E,'Contact Hours'!$A:$A,Hours!$A162,'Contact Hours'!$B:$B,Hours!$B162)</f>
        <v>31296</v>
      </c>
      <c r="E162" s="33">
        <f>SUMIFS('Contact Hours'!F:F,'Contact Hours'!$A:$A,Hours!$A162,'Contact Hours'!$B:$B,Hours!$B162)+SUMIFS('Contact Hours'!G:G,'Contact Hours'!$A:$A,Hours!$A162,'Contact Hours'!$B:$B,Hours!$B162)</f>
        <v>0</v>
      </c>
      <c r="F162" s="33">
        <f>SUMIFS('Contact Hours'!H:H,'Contact Hours'!$A:$A,Hours!$A162,'Contact Hours'!$B:$B,Hours!$B162)+SUMIFS('Contact Hours'!I:I,'Contact Hours'!$A:$A,Hours!$A162,'Contact Hours'!$B:$B,Hours!$B162)</f>
        <v>70400</v>
      </c>
      <c r="G162" s="33">
        <f>SUMIFS('Contact Hours'!J:J,'Contact Hours'!$A:$A,Hours!$A162,'Contact Hours'!$B:$B,Hours!$B162)+SUMIFS('Contact Hours'!K:K,'Contact Hours'!$A:$A,Hours!$A162,'Contact Hours'!$B:$B,Hours!$B162)</f>
        <v>454</v>
      </c>
      <c r="H162" s="34">
        <f t="shared" si="8"/>
        <v>102150</v>
      </c>
      <c r="I162" s="35">
        <f t="shared" si="9"/>
        <v>368487.82614171243</v>
      </c>
      <c r="J162" s="35">
        <f t="shared" si="10"/>
        <v>0</v>
      </c>
    </row>
    <row r="163" spans="1:10">
      <c r="A163" s="30">
        <v>3549</v>
      </c>
      <c r="B163" s="31">
        <v>25</v>
      </c>
      <c r="C163" s="32">
        <f t="shared" si="11"/>
        <v>2.8175360535220126</v>
      </c>
      <c r="D163" s="33">
        <f>SUMIFS('Contact Hours'!D:D,'Contact Hours'!$A:$A,Hours!$A163,'Contact Hours'!$B:$B,Hours!$B163)+SUMIFS('Contact Hours'!E:E,'Contact Hours'!$A:$A,Hours!$A163,'Contact Hours'!$B:$B,Hours!$B163)</f>
        <v>1599040</v>
      </c>
      <c r="E163" s="33">
        <f>SUMIFS('Contact Hours'!F:F,'Contact Hours'!$A:$A,Hours!$A163,'Contact Hours'!$B:$B,Hours!$B163)+SUMIFS('Contact Hours'!G:G,'Contact Hours'!$A:$A,Hours!$A163,'Contact Hours'!$B:$B,Hours!$B163)</f>
        <v>0</v>
      </c>
      <c r="F163" s="33">
        <f>SUMIFS('Contact Hours'!H:H,'Contact Hours'!$A:$A,Hours!$A163,'Contact Hours'!$B:$B,Hours!$B163)+SUMIFS('Contact Hours'!I:I,'Contact Hours'!$A:$A,Hours!$A163,'Contact Hours'!$B:$B,Hours!$B163)</f>
        <v>0</v>
      </c>
      <c r="G163" s="33">
        <f>SUMIFS('Contact Hours'!J:J,'Contact Hours'!$A:$A,Hours!$A163,'Contact Hours'!$B:$B,Hours!$B163)+SUMIFS('Contact Hours'!K:K,'Contact Hours'!$A:$A,Hours!$A163,'Contact Hours'!$B:$B,Hours!$B163)</f>
        <v>0</v>
      </c>
      <c r="H163" s="34">
        <f t="shared" si="8"/>
        <v>1599040</v>
      </c>
      <c r="I163" s="35">
        <f t="shared" si="9"/>
        <v>4505352.8510238389</v>
      </c>
      <c r="J163" s="35">
        <f t="shared" si="10"/>
        <v>0</v>
      </c>
    </row>
    <row r="164" spans="1:10">
      <c r="A164" s="30">
        <v>3549</v>
      </c>
      <c r="B164" s="31">
        <v>26</v>
      </c>
      <c r="C164" s="32">
        <f t="shared" si="11"/>
        <v>3.5195673951223614</v>
      </c>
      <c r="D164" s="33">
        <f>SUMIFS('Contact Hours'!D:D,'Contact Hours'!$A:$A,Hours!$A164,'Contact Hours'!$B:$B,Hours!$B164)+SUMIFS('Contact Hours'!E:E,'Contact Hours'!$A:$A,Hours!$A164,'Contact Hours'!$B:$B,Hours!$B164)</f>
        <v>310752</v>
      </c>
      <c r="E164" s="33">
        <f>SUMIFS('Contact Hours'!F:F,'Contact Hours'!$A:$A,Hours!$A164,'Contact Hours'!$B:$B,Hours!$B164)+SUMIFS('Contact Hours'!G:G,'Contact Hours'!$A:$A,Hours!$A164,'Contact Hours'!$B:$B,Hours!$B164)</f>
        <v>0</v>
      </c>
      <c r="F164" s="33">
        <f>SUMIFS('Contact Hours'!H:H,'Contact Hours'!$A:$A,Hours!$A164,'Contact Hours'!$B:$B,Hours!$B164)+SUMIFS('Contact Hours'!I:I,'Contact Hours'!$A:$A,Hours!$A164,'Contact Hours'!$B:$B,Hours!$B164)</f>
        <v>18048</v>
      </c>
      <c r="G164" s="33">
        <f>SUMIFS('Contact Hours'!J:J,'Contact Hours'!$A:$A,Hours!$A164,'Contact Hours'!$B:$B,Hours!$B164)+SUMIFS('Contact Hours'!K:K,'Contact Hours'!$A:$A,Hours!$A164,'Contact Hours'!$B:$B,Hours!$B164)</f>
        <v>0</v>
      </c>
      <c r="H164" s="34">
        <f t="shared" si="8"/>
        <v>328800</v>
      </c>
      <c r="I164" s="35">
        <f t="shared" si="9"/>
        <v>1157233.7595162324</v>
      </c>
      <c r="J164" s="35">
        <f t="shared" si="10"/>
        <v>0</v>
      </c>
    </row>
    <row r="165" spans="1:10">
      <c r="A165" s="30">
        <v>3549</v>
      </c>
      <c r="B165" s="31">
        <v>27</v>
      </c>
      <c r="C165" s="32">
        <f t="shared" si="11"/>
        <v>3.291477425248472</v>
      </c>
      <c r="D165" s="33">
        <f>SUMIFS('Contact Hours'!D:D,'Contact Hours'!$A:$A,Hours!$A165,'Contact Hours'!$B:$B,Hours!$B165)+SUMIFS('Contact Hours'!E:E,'Contact Hours'!$A:$A,Hours!$A165,'Contact Hours'!$B:$B,Hours!$B165)</f>
        <v>0</v>
      </c>
      <c r="E165" s="33">
        <f>SUMIFS('Contact Hours'!F:F,'Contact Hours'!$A:$A,Hours!$A165,'Contact Hours'!$B:$B,Hours!$B165)+SUMIFS('Contact Hours'!G:G,'Contact Hours'!$A:$A,Hours!$A165,'Contact Hours'!$B:$B,Hours!$B165)</f>
        <v>0</v>
      </c>
      <c r="F165" s="33">
        <f>SUMIFS('Contact Hours'!H:H,'Contact Hours'!$A:$A,Hours!$A165,'Contact Hours'!$B:$B,Hours!$B165)+SUMIFS('Contact Hours'!I:I,'Contact Hours'!$A:$A,Hours!$A165,'Contact Hours'!$B:$B,Hours!$B165)</f>
        <v>0</v>
      </c>
      <c r="G165" s="33">
        <f>SUMIFS('Contact Hours'!J:J,'Contact Hours'!$A:$A,Hours!$A165,'Contact Hours'!$B:$B,Hours!$B165)+SUMIFS('Contact Hours'!K:K,'Contact Hours'!$A:$A,Hours!$A165,'Contact Hours'!$B:$B,Hours!$B165)</f>
        <v>0</v>
      </c>
      <c r="H165" s="34">
        <f t="shared" si="8"/>
        <v>0</v>
      </c>
      <c r="I165" s="35">
        <f t="shared" si="9"/>
        <v>0</v>
      </c>
      <c r="J165" s="35">
        <f t="shared" si="10"/>
        <v>0</v>
      </c>
    </row>
    <row r="166" spans="1:10">
      <c r="A166" s="30">
        <v>7857</v>
      </c>
      <c r="B166" s="31">
        <v>1</v>
      </c>
      <c r="C166" s="32">
        <f t="shared" si="11"/>
        <v>2.8749802080704021</v>
      </c>
      <c r="D166" s="33">
        <f>SUMIFS('Contact Hours'!D:D,'Contact Hours'!$A:$A,Hours!$A166,'Contact Hours'!$B:$B,Hours!$B166)+SUMIFS('Contact Hours'!E:E,'Contact Hours'!$A:$A,Hours!$A166,'Contact Hours'!$B:$B,Hours!$B166)</f>
        <v>42192</v>
      </c>
      <c r="E166" s="33">
        <f>SUMIFS('Contact Hours'!F:F,'Contact Hours'!$A:$A,Hours!$A166,'Contact Hours'!$B:$B,Hours!$B166)+SUMIFS('Contact Hours'!G:G,'Contact Hours'!$A:$A,Hours!$A166,'Contact Hours'!$B:$B,Hours!$B166)</f>
        <v>0</v>
      </c>
      <c r="F166" s="33">
        <f>SUMIFS('Contact Hours'!H:H,'Contact Hours'!$A:$A,Hours!$A166,'Contact Hours'!$B:$B,Hours!$B166)+SUMIFS('Contact Hours'!I:I,'Contact Hours'!$A:$A,Hours!$A166,'Contact Hours'!$B:$B,Hours!$B166)</f>
        <v>0</v>
      </c>
      <c r="G166" s="33">
        <f>SUMIFS('Contact Hours'!J:J,'Contact Hours'!$A:$A,Hours!$A166,'Contact Hours'!$B:$B,Hours!$B166)+SUMIFS('Contact Hours'!K:K,'Contact Hours'!$A:$A,Hours!$A166,'Contact Hours'!$B:$B,Hours!$B166)</f>
        <v>0</v>
      </c>
      <c r="H166" s="34">
        <f t="shared" si="8"/>
        <v>42192</v>
      </c>
      <c r="I166" s="35">
        <f t="shared" si="9"/>
        <v>121301.16493890641</v>
      </c>
      <c r="J166" s="35">
        <f t="shared" si="10"/>
        <v>0</v>
      </c>
    </row>
    <row r="167" spans="1:10">
      <c r="A167" s="30">
        <v>7857</v>
      </c>
      <c r="B167" s="31">
        <v>2</v>
      </c>
      <c r="C167" s="32">
        <f t="shared" si="11"/>
        <v>3.4729204337351502</v>
      </c>
      <c r="D167" s="33">
        <f>SUMIFS('Contact Hours'!D:D,'Contact Hours'!$A:$A,Hours!$A167,'Contact Hours'!$B:$B,Hours!$B167)+SUMIFS('Contact Hours'!E:E,'Contact Hours'!$A:$A,Hours!$A167,'Contact Hours'!$B:$B,Hours!$B167)</f>
        <v>0</v>
      </c>
      <c r="E167" s="33">
        <f>SUMIFS('Contact Hours'!F:F,'Contact Hours'!$A:$A,Hours!$A167,'Contact Hours'!$B:$B,Hours!$B167)+SUMIFS('Contact Hours'!G:G,'Contact Hours'!$A:$A,Hours!$A167,'Contact Hours'!$B:$B,Hours!$B167)</f>
        <v>0</v>
      </c>
      <c r="F167" s="33">
        <f>SUMIFS('Contact Hours'!H:H,'Contact Hours'!$A:$A,Hours!$A167,'Contact Hours'!$B:$B,Hours!$B167)+SUMIFS('Contact Hours'!I:I,'Contact Hours'!$A:$A,Hours!$A167,'Contact Hours'!$B:$B,Hours!$B167)</f>
        <v>49648</v>
      </c>
      <c r="G167" s="33">
        <f>SUMIFS('Contact Hours'!J:J,'Contact Hours'!$A:$A,Hours!$A167,'Contact Hours'!$B:$B,Hours!$B167)+SUMIFS('Contact Hours'!K:K,'Contact Hours'!$A:$A,Hours!$A167,'Contact Hours'!$B:$B,Hours!$B167)</f>
        <v>0</v>
      </c>
      <c r="H167" s="34">
        <f t="shared" si="8"/>
        <v>49648</v>
      </c>
      <c r="I167" s="35">
        <f t="shared" si="9"/>
        <v>172423.55369408274</v>
      </c>
      <c r="J167" s="35">
        <f t="shared" si="10"/>
        <v>0</v>
      </c>
    </row>
    <row r="168" spans="1:10">
      <c r="A168" s="30">
        <v>7857</v>
      </c>
      <c r="B168" s="31">
        <v>3</v>
      </c>
      <c r="C168" s="32">
        <f t="shared" si="11"/>
        <v>3.0862689776983747</v>
      </c>
      <c r="D168" s="33">
        <f>SUMIFS('Contact Hours'!D:D,'Contact Hours'!$A:$A,Hours!$A168,'Contact Hours'!$B:$B,Hours!$B168)+SUMIFS('Contact Hours'!E:E,'Contact Hours'!$A:$A,Hours!$A168,'Contact Hours'!$B:$B,Hours!$B168)</f>
        <v>149744</v>
      </c>
      <c r="E168" s="33">
        <f>SUMIFS('Contact Hours'!F:F,'Contact Hours'!$A:$A,Hours!$A168,'Contact Hours'!$B:$B,Hours!$B168)+SUMIFS('Contact Hours'!G:G,'Contact Hours'!$A:$A,Hours!$A168,'Contact Hours'!$B:$B,Hours!$B168)</f>
        <v>0</v>
      </c>
      <c r="F168" s="33">
        <f>SUMIFS('Contact Hours'!H:H,'Contact Hours'!$A:$A,Hours!$A168,'Contact Hours'!$B:$B,Hours!$B168)+SUMIFS('Contact Hours'!I:I,'Contact Hours'!$A:$A,Hours!$A168,'Contact Hours'!$B:$B,Hours!$B168)</f>
        <v>95696</v>
      </c>
      <c r="G168" s="33">
        <f>SUMIFS('Contact Hours'!J:J,'Contact Hours'!$A:$A,Hours!$A168,'Contact Hours'!$B:$B,Hours!$B168)+SUMIFS('Contact Hours'!K:K,'Contact Hours'!$A:$A,Hours!$A168,'Contact Hours'!$B:$B,Hours!$B168)</f>
        <v>312</v>
      </c>
      <c r="H168" s="34">
        <f t="shared" si="8"/>
        <v>245752</v>
      </c>
      <c r="I168" s="35">
        <f t="shared" si="9"/>
        <v>758456.77380733099</v>
      </c>
      <c r="J168" s="35">
        <f t="shared" si="10"/>
        <v>0</v>
      </c>
    </row>
    <row r="169" spans="1:10">
      <c r="A169" s="30">
        <v>7857</v>
      </c>
      <c r="B169" s="31">
        <v>4</v>
      </c>
      <c r="C169" s="32">
        <f t="shared" si="11"/>
        <v>2.7951067372194838</v>
      </c>
      <c r="D169" s="33">
        <f>SUMIFS('Contact Hours'!D:D,'Contact Hours'!$A:$A,Hours!$A169,'Contact Hours'!$B:$B,Hours!$B169)+SUMIFS('Contact Hours'!E:E,'Contact Hours'!$A:$A,Hours!$A169,'Contact Hours'!$B:$B,Hours!$B169)</f>
        <v>91600</v>
      </c>
      <c r="E169" s="33">
        <f>SUMIFS('Contact Hours'!F:F,'Contact Hours'!$A:$A,Hours!$A169,'Contact Hours'!$B:$B,Hours!$B169)+SUMIFS('Contact Hours'!G:G,'Contact Hours'!$A:$A,Hours!$A169,'Contact Hours'!$B:$B,Hours!$B169)</f>
        <v>0</v>
      </c>
      <c r="F169" s="33">
        <f>SUMIFS('Contact Hours'!H:H,'Contact Hours'!$A:$A,Hours!$A169,'Contact Hours'!$B:$B,Hours!$B169)+SUMIFS('Contact Hours'!I:I,'Contact Hours'!$A:$A,Hours!$A169,'Contact Hours'!$B:$B,Hours!$B169)</f>
        <v>47584</v>
      </c>
      <c r="G169" s="33">
        <f>SUMIFS('Contact Hours'!J:J,'Contact Hours'!$A:$A,Hours!$A169,'Contact Hours'!$B:$B,Hours!$B169)+SUMIFS('Contact Hours'!K:K,'Contact Hours'!$A:$A,Hours!$A169,'Contact Hours'!$B:$B,Hours!$B169)</f>
        <v>4420</v>
      </c>
      <c r="H169" s="34">
        <f t="shared" si="8"/>
        <v>143604</v>
      </c>
      <c r="I169" s="35">
        <f t="shared" si="9"/>
        <v>401388.50789166673</v>
      </c>
      <c r="J169" s="35">
        <f t="shared" si="10"/>
        <v>0</v>
      </c>
    </row>
    <row r="170" spans="1:10">
      <c r="A170" s="30">
        <v>7857</v>
      </c>
      <c r="B170" s="31">
        <v>5</v>
      </c>
      <c r="C170" s="32">
        <f t="shared" si="11"/>
        <v>7.969787458086997</v>
      </c>
      <c r="D170" s="33">
        <f>SUMIFS('Contact Hours'!D:D,'Contact Hours'!$A:$A,Hours!$A170,'Contact Hours'!$B:$B,Hours!$B170)+SUMIFS('Contact Hours'!E:E,'Contact Hours'!$A:$A,Hours!$A170,'Contact Hours'!$B:$B,Hours!$B170)</f>
        <v>0</v>
      </c>
      <c r="E170" s="33">
        <f>SUMIFS('Contact Hours'!F:F,'Contact Hours'!$A:$A,Hours!$A170,'Contact Hours'!$B:$B,Hours!$B170)+SUMIFS('Contact Hours'!G:G,'Contact Hours'!$A:$A,Hours!$A170,'Contact Hours'!$B:$B,Hours!$B170)</f>
        <v>0</v>
      </c>
      <c r="F170" s="33">
        <f>SUMIFS('Contact Hours'!H:H,'Contact Hours'!$A:$A,Hours!$A170,'Contact Hours'!$B:$B,Hours!$B170)+SUMIFS('Contact Hours'!I:I,'Contact Hours'!$A:$A,Hours!$A170,'Contact Hours'!$B:$B,Hours!$B170)</f>
        <v>0</v>
      </c>
      <c r="G170" s="33">
        <f>SUMIFS('Contact Hours'!J:J,'Contact Hours'!$A:$A,Hours!$A170,'Contact Hours'!$B:$B,Hours!$B170)+SUMIFS('Contact Hours'!K:K,'Contact Hours'!$A:$A,Hours!$A170,'Contact Hours'!$B:$B,Hours!$B170)</f>
        <v>0</v>
      </c>
      <c r="H170" s="34">
        <f t="shared" si="8"/>
        <v>0</v>
      </c>
      <c r="I170" s="35">
        <f t="shared" si="9"/>
        <v>0</v>
      </c>
      <c r="J170" s="35">
        <f t="shared" si="10"/>
        <v>0</v>
      </c>
    </row>
    <row r="171" spans="1:10">
      <c r="A171" s="30">
        <v>7857</v>
      </c>
      <c r="B171" s="31">
        <v>6</v>
      </c>
      <c r="C171" s="32">
        <f t="shared" si="11"/>
        <v>2.5338472328563029</v>
      </c>
      <c r="D171" s="33">
        <f>SUMIFS('Contact Hours'!D:D,'Contact Hours'!$A:$A,Hours!$A171,'Contact Hours'!$B:$B,Hours!$B171)+SUMIFS('Contact Hours'!E:E,'Contact Hours'!$A:$A,Hours!$A171,'Contact Hours'!$B:$B,Hours!$B171)</f>
        <v>36336</v>
      </c>
      <c r="E171" s="33">
        <f>SUMIFS('Contact Hours'!F:F,'Contact Hours'!$A:$A,Hours!$A171,'Contact Hours'!$B:$B,Hours!$B171)+SUMIFS('Contact Hours'!G:G,'Contact Hours'!$A:$A,Hours!$A171,'Contact Hours'!$B:$B,Hours!$B171)</f>
        <v>0</v>
      </c>
      <c r="F171" s="33">
        <f>SUMIFS('Contact Hours'!H:H,'Contact Hours'!$A:$A,Hours!$A171,'Contact Hours'!$B:$B,Hours!$B171)+SUMIFS('Contact Hours'!I:I,'Contact Hours'!$A:$A,Hours!$A171,'Contact Hours'!$B:$B,Hours!$B171)</f>
        <v>0</v>
      </c>
      <c r="G171" s="33">
        <f>SUMIFS('Contact Hours'!J:J,'Contact Hours'!$A:$A,Hours!$A171,'Contact Hours'!$B:$B,Hours!$B171)+SUMIFS('Contact Hours'!K:K,'Contact Hours'!$A:$A,Hours!$A171,'Contact Hours'!$B:$B,Hours!$B171)</f>
        <v>0</v>
      </c>
      <c r="H171" s="34">
        <f t="shared" si="8"/>
        <v>36336</v>
      </c>
      <c r="I171" s="35">
        <f t="shared" si="9"/>
        <v>92069.873053066622</v>
      </c>
      <c r="J171" s="35">
        <f t="shared" si="10"/>
        <v>0</v>
      </c>
    </row>
    <row r="172" spans="1:10">
      <c r="A172" s="30">
        <v>7857</v>
      </c>
      <c r="B172" s="31">
        <v>7</v>
      </c>
      <c r="C172" s="32">
        <f t="shared" si="11"/>
        <v>3.4892163735959434</v>
      </c>
      <c r="D172" s="33">
        <f>SUMIFS('Contact Hours'!D:D,'Contact Hours'!$A:$A,Hours!$A172,'Contact Hours'!$B:$B,Hours!$B172)+SUMIFS('Contact Hours'!E:E,'Contact Hours'!$A:$A,Hours!$A172,'Contact Hours'!$B:$B,Hours!$B172)</f>
        <v>3008</v>
      </c>
      <c r="E172" s="33">
        <f>SUMIFS('Contact Hours'!F:F,'Contact Hours'!$A:$A,Hours!$A172,'Contact Hours'!$B:$B,Hours!$B172)+SUMIFS('Contact Hours'!G:G,'Contact Hours'!$A:$A,Hours!$A172,'Contact Hours'!$B:$B,Hours!$B172)</f>
        <v>0</v>
      </c>
      <c r="F172" s="33">
        <f>SUMIFS('Contact Hours'!H:H,'Contact Hours'!$A:$A,Hours!$A172,'Contact Hours'!$B:$B,Hours!$B172)+SUMIFS('Contact Hours'!I:I,'Contact Hours'!$A:$A,Hours!$A172,'Contact Hours'!$B:$B,Hours!$B172)</f>
        <v>32144</v>
      </c>
      <c r="G172" s="33">
        <f>SUMIFS('Contact Hours'!J:J,'Contact Hours'!$A:$A,Hours!$A172,'Contact Hours'!$B:$B,Hours!$B172)+SUMIFS('Contact Hours'!K:K,'Contact Hours'!$A:$A,Hours!$A172,'Contact Hours'!$B:$B,Hours!$B172)</f>
        <v>1050</v>
      </c>
      <c r="H172" s="34">
        <f t="shared" si="8"/>
        <v>36202</v>
      </c>
      <c r="I172" s="35">
        <f t="shared" si="9"/>
        <v>126316.61115692035</v>
      </c>
      <c r="J172" s="35">
        <f t="shared" si="10"/>
        <v>0</v>
      </c>
    </row>
    <row r="173" spans="1:10">
      <c r="A173" s="30">
        <v>7857</v>
      </c>
      <c r="B173" s="31">
        <v>8</v>
      </c>
      <c r="C173" s="32">
        <f t="shared" si="11"/>
        <v>4.382136402145127</v>
      </c>
      <c r="D173" s="33">
        <f>SUMIFS('Contact Hours'!D:D,'Contact Hours'!$A:$A,Hours!$A173,'Contact Hours'!$B:$B,Hours!$B173)+SUMIFS('Contact Hours'!E:E,'Contact Hours'!$A:$A,Hours!$A173,'Contact Hours'!$B:$B,Hours!$B173)</f>
        <v>0</v>
      </c>
      <c r="E173" s="33">
        <f>SUMIFS('Contact Hours'!F:F,'Contact Hours'!$A:$A,Hours!$A173,'Contact Hours'!$B:$B,Hours!$B173)+SUMIFS('Contact Hours'!G:G,'Contact Hours'!$A:$A,Hours!$A173,'Contact Hours'!$B:$B,Hours!$B173)</f>
        <v>0</v>
      </c>
      <c r="F173" s="33">
        <f>SUMIFS('Contact Hours'!H:H,'Contact Hours'!$A:$A,Hours!$A173,'Contact Hours'!$B:$B,Hours!$B173)+SUMIFS('Contact Hours'!I:I,'Contact Hours'!$A:$A,Hours!$A173,'Contact Hours'!$B:$B,Hours!$B173)</f>
        <v>22384</v>
      </c>
      <c r="G173" s="33">
        <f>SUMIFS('Contact Hours'!J:J,'Contact Hours'!$A:$A,Hours!$A173,'Contact Hours'!$B:$B,Hours!$B173)+SUMIFS('Contact Hours'!K:K,'Contact Hours'!$A:$A,Hours!$A173,'Contact Hours'!$B:$B,Hours!$B173)</f>
        <v>0</v>
      </c>
      <c r="H173" s="34">
        <f t="shared" si="8"/>
        <v>22384</v>
      </c>
      <c r="I173" s="35">
        <f t="shared" si="9"/>
        <v>98089.741225616526</v>
      </c>
      <c r="J173" s="35">
        <f t="shared" si="10"/>
        <v>0</v>
      </c>
    </row>
    <row r="174" spans="1:10">
      <c r="A174" s="30">
        <v>7857</v>
      </c>
      <c r="B174" s="31">
        <v>9</v>
      </c>
      <c r="C174" s="32">
        <f t="shared" si="11"/>
        <v>3.4333089032158068</v>
      </c>
      <c r="D174" s="33">
        <f>SUMIFS('Contact Hours'!D:D,'Contact Hours'!$A:$A,Hours!$A174,'Contact Hours'!$B:$B,Hours!$B174)+SUMIFS('Contact Hours'!E:E,'Contact Hours'!$A:$A,Hours!$A174,'Contact Hours'!$B:$B,Hours!$B174)</f>
        <v>8768</v>
      </c>
      <c r="E174" s="33">
        <f>SUMIFS('Contact Hours'!F:F,'Contact Hours'!$A:$A,Hours!$A174,'Contact Hours'!$B:$B,Hours!$B174)+SUMIFS('Contact Hours'!G:G,'Contact Hours'!$A:$A,Hours!$A174,'Contact Hours'!$B:$B,Hours!$B174)</f>
        <v>0</v>
      </c>
      <c r="F174" s="33">
        <f>SUMIFS('Contact Hours'!H:H,'Contact Hours'!$A:$A,Hours!$A174,'Contact Hours'!$B:$B,Hours!$B174)+SUMIFS('Contact Hours'!I:I,'Contact Hours'!$A:$A,Hours!$A174,'Contact Hours'!$B:$B,Hours!$B174)</f>
        <v>2112</v>
      </c>
      <c r="G174" s="33">
        <f>SUMIFS('Contact Hours'!J:J,'Contact Hours'!$A:$A,Hours!$A174,'Contact Hours'!$B:$B,Hours!$B174)+SUMIFS('Contact Hours'!K:K,'Contact Hours'!$A:$A,Hours!$A174,'Contact Hours'!$B:$B,Hours!$B174)</f>
        <v>0</v>
      </c>
      <c r="H174" s="34">
        <f t="shared" si="8"/>
        <v>10880</v>
      </c>
      <c r="I174" s="35">
        <f t="shared" si="9"/>
        <v>37354.400866987977</v>
      </c>
      <c r="J174" s="35">
        <f t="shared" si="10"/>
        <v>0</v>
      </c>
    </row>
    <row r="175" spans="1:10">
      <c r="A175" s="30">
        <v>7857</v>
      </c>
      <c r="B175" s="31">
        <v>10</v>
      </c>
      <c r="C175" s="32">
        <f t="shared" si="11"/>
        <v>5.2157956574584414</v>
      </c>
      <c r="D175" s="33">
        <f>SUMIFS('Contact Hours'!D:D,'Contact Hours'!$A:$A,Hours!$A175,'Contact Hours'!$B:$B,Hours!$B175)+SUMIFS('Contact Hours'!E:E,'Contact Hours'!$A:$A,Hours!$A175,'Contact Hours'!$B:$B,Hours!$B175)</f>
        <v>0</v>
      </c>
      <c r="E175" s="33">
        <f>SUMIFS('Contact Hours'!F:F,'Contact Hours'!$A:$A,Hours!$A175,'Contact Hours'!$B:$B,Hours!$B175)+SUMIFS('Contact Hours'!G:G,'Contact Hours'!$A:$A,Hours!$A175,'Contact Hours'!$B:$B,Hours!$B175)</f>
        <v>0</v>
      </c>
      <c r="F175" s="33">
        <f>SUMIFS('Contact Hours'!H:H,'Contact Hours'!$A:$A,Hours!$A175,'Contact Hours'!$B:$B,Hours!$B175)+SUMIFS('Contact Hours'!I:I,'Contact Hours'!$A:$A,Hours!$A175,'Contact Hours'!$B:$B,Hours!$B175)</f>
        <v>0</v>
      </c>
      <c r="G175" s="33">
        <f>SUMIFS('Contact Hours'!J:J,'Contact Hours'!$A:$A,Hours!$A175,'Contact Hours'!$B:$B,Hours!$B175)+SUMIFS('Contact Hours'!K:K,'Contact Hours'!$A:$A,Hours!$A175,'Contact Hours'!$B:$B,Hours!$B175)</f>
        <v>0</v>
      </c>
      <c r="H175" s="34">
        <f t="shared" si="8"/>
        <v>0</v>
      </c>
      <c r="I175" s="35">
        <f t="shared" si="9"/>
        <v>0</v>
      </c>
      <c r="J175" s="35">
        <f t="shared" si="10"/>
        <v>0</v>
      </c>
    </row>
    <row r="176" spans="1:10">
      <c r="A176" s="30">
        <v>7857</v>
      </c>
      <c r="B176" s="31">
        <v>11</v>
      </c>
      <c r="C176" s="32">
        <f t="shared" si="11"/>
        <v>3.9463640330011058</v>
      </c>
      <c r="D176" s="33">
        <f>SUMIFS('Contact Hours'!D:D,'Contact Hours'!$A:$A,Hours!$A176,'Contact Hours'!$B:$B,Hours!$B176)+SUMIFS('Contact Hours'!E:E,'Contact Hours'!$A:$A,Hours!$A176,'Contact Hours'!$B:$B,Hours!$B176)</f>
        <v>1104</v>
      </c>
      <c r="E176" s="33">
        <f>SUMIFS('Contact Hours'!F:F,'Contact Hours'!$A:$A,Hours!$A176,'Contact Hours'!$B:$B,Hours!$B176)+SUMIFS('Contact Hours'!G:G,'Contact Hours'!$A:$A,Hours!$A176,'Contact Hours'!$B:$B,Hours!$B176)</f>
        <v>0</v>
      </c>
      <c r="F176" s="33">
        <f>SUMIFS('Contact Hours'!H:H,'Contact Hours'!$A:$A,Hours!$A176,'Contact Hours'!$B:$B,Hours!$B176)+SUMIFS('Contact Hours'!I:I,'Contact Hours'!$A:$A,Hours!$A176,'Contact Hours'!$B:$B,Hours!$B176)</f>
        <v>97744</v>
      </c>
      <c r="G176" s="33">
        <f>SUMIFS('Contact Hours'!J:J,'Contact Hours'!$A:$A,Hours!$A176,'Contact Hours'!$B:$B,Hours!$B176)+SUMIFS('Contact Hours'!K:K,'Contact Hours'!$A:$A,Hours!$A176,'Contact Hours'!$B:$B,Hours!$B176)</f>
        <v>0</v>
      </c>
      <c r="H176" s="34">
        <f t="shared" si="8"/>
        <v>98848</v>
      </c>
      <c r="I176" s="35">
        <f t="shared" si="9"/>
        <v>390090.19193409331</v>
      </c>
      <c r="J176" s="35">
        <f t="shared" si="10"/>
        <v>0</v>
      </c>
    </row>
    <row r="177" spans="1:10">
      <c r="A177" s="30">
        <v>7857</v>
      </c>
      <c r="B177" s="31">
        <v>12</v>
      </c>
      <c r="C177" s="32">
        <f t="shared" si="11"/>
        <v>3.4644345655960382</v>
      </c>
      <c r="D177" s="33">
        <f>SUMIFS('Contact Hours'!D:D,'Contact Hours'!$A:$A,Hours!$A177,'Contact Hours'!$B:$B,Hours!$B177)+SUMIFS('Contact Hours'!E:E,'Contact Hours'!$A:$A,Hours!$A177,'Contact Hours'!$B:$B,Hours!$B177)</f>
        <v>136576</v>
      </c>
      <c r="E177" s="33">
        <f>SUMIFS('Contact Hours'!F:F,'Contact Hours'!$A:$A,Hours!$A177,'Contact Hours'!$B:$B,Hours!$B177)+SUMIFS('Contact Hours'!G:G,'Contact Hours'!$A:$A,Hours!$A177,'Contact Hours'!$B:$B,Hours!$B177)</f>
        <v>11384</v>
      </c>
      <c r="F177" s="33">
        <f>SUMIFS('Contact Hours'!H:H,'Contact Hours'!$A:$A,Hours!$A177,'Contact Hours'!$B:$B,Hours!$B177)+SUMIFS('Contact Hours'!I:I,'Contact Hours'!$A:$A,Hours!$A177,'Contact Hours'!$B:$B,Hours!$B177)</f>
        <v>0</v>
      </c>
      <c r="G177" s="33">
        <f>SUMIFS('Contact Hours'!J:J,'Contact Hours'!$A:$A,Hours!$A177,'Contact Hours'!$B:$B,Hours!$B177)+SUMIFS('Contact Hours'!K:K,'Contact Hours'!$A:$A,Hours!$A177,'Contact Hours'!$B:$B,Hours!$B177)</f>
        <v>0</v>
      </c>
      <c r="H177" s="34">
        <f t="shared" si="8"/>
        <v>147960</v>
      </c>
      <c r="I177" s="35">
        <f t="shared" si="9"/>
        <v>512597.7383255898</v>
      </c>
      <c r="J177" s="35">
        <f t="shared" si="10"/>
        <v>43383.035404219838</v>
      </c>
    </row>
    <row r="178" spans="1:10">
      <c r="A178" s="30">
        <v>7857</v>
      </c>
      <c r="B178" s="31">
        <v>13</v>
      </c>
      <c r="C178" s="32">
        <f t="shared" si="11"/>
        <v>3.1367935439018955</v>
      </c>
      <c r="D178" s="33">
        <f>SUMIFS('Contact Hours'!D:D,'Contact Hours'!$A:$A,Hours!$A178,'Contact Hours'!$B:$B,Hours!$B178)+SUMIFS('Contact Hours'!E:E,'Contact Hours'!$A:$A,Hours!$A178,'Contact Hours'!$B:$B,Hours!$B178)</f>
        <v>7664</v>
      </c>
      <c r="E178" s="33">
        <f>SUMIFS('Contact Hours'!F:F,'Contact Hours'!$A:$A,Hours!$A178,'Contact Hours'!$B:$B,Hours!$B178)+SUMIFS('Contact Hours'!G:G,'Contact Hours'!$A:$A,Hours!$A178,'Contact Hours'!$B:$B,Hours!$B178)</f>
        <v>0</v>
      </c>
      <c r="F178" s="33">
        <f>SUMIFS('Contact Hours'!H:H,'Contact Hours'!$A:$A,Hours!$A178,'Contact Hours'!$B:$B,Hours!$B178)+SUMIFS('Contact Hours'!I:I,'Contact Hours'!$A:$A,Hours!$A178,'Contact Hours'!$B:$B,Hours!$B178)</f>
        <v>0</v>
      </c>
      <c r="G178" s="33">
        <f>SUMIFS('Contact Hours'!J:J,'Contact Hours'!$A:$A,Hours!$A178,'Contact Hours'!$B:$B,Hours!$B178)+SUMIFS('Contact Hours'!K:K,'Contact Hours'!$A:$A,Hours!$A178,'Contact Hours'!$B:$B,Hours!$B178)</f>
        <v>0</v>
      </c>
      <c r="H178" s="34">
        <f t="shared" si="8"/>
        <v>7664</v>
      </c>
      <c r="I178" s="35">
        <f t="shared" si="9"/>
        <v>24040.385720464128</v>
      </c>
      <c r="J178" s="35">
        <f t="shared" si="10"/>
        <v>0</v>
      </c>
    </row>
    <row r="179" spans="1:10">
      <c r="A179" s="30">
        <v>7857</v>
      </c>
      <c r="B179" s="31">
        <v>14</v>
      </c>
      <c r="C179" s="32">
        <f t="shared" si="11"/>
        <v>4.5242823607997433</v>
      </c>
      <c r="D179" s="33">
        <f>SUMIFS('Contact Hours'!D:D,'Contact Hours'!$A:$A,Hours!$A179,'Contact Hours'!$B:$B,Hours!$B179)+SUMIFS('Contact Hours'!E:E,'Contact Hours'!$A:$A,Hours!$A179,'Contact Hours'!$B:$B,Hours!$B179)</f>
        <v>0</v>
      </c>
      <c r="E179" s="33">
        <f>SUMIFS('Contact Hours'!F:F,'Contact Hours'!$A:$A,Hours!$A179,'Contact Hours'!$B:$B,Hours!$B179)+SUMIFS('Contact Hours'!G:G,'Contact Hours'!$A:$A,Hours!$A179,'Contact Hours'!$B:$B,Hours!$B179)</f>
        <v>0</v>
      </c>
      <c r="F179" s="33">
        <f>SUMIFS('Contact Hours'!H:H,'Contact Hours'!$A:$A,Hours!$A179,'Contact Hours'!$B:$B,Hours!$B179)+SUMIFS('Contact Hours'!I:I,'Contact Hours'!$A:$A,Hours!$A179,'Contact Hours'!$B:$B,Hours!$B179)</f>
        <v>55856</v>
      </c>
      <c r="G179" s="33">
        <f>SUMIFS('Contact Hours'!J:J,'Contact Hours'!$A:$A,Hours!$A179,'Contact Hours'!$B:$B,Hours!$B179)+SUMIFS('Contact Hours'!K:K,'Contact Hours'!$A:$A,Hours!$A179,'Contact Hours'!$B:$B,Hours!$B179)</f>
        <v>4668</v>
      </c>
      <c r="H179" s="34">
        <f t="shared" si="8"/>
        <v>60524</v>
      </c>
      <c r="I179" s="35">
        <f t="shared" si="9"/>
        <v>273827.66560504364</v>
      </c>
      <c r="J179" s="35">
        <f t="shared" si="10"/>
        <v>0</v>
      </c>
    </row>
    <row r="180" spans="1:10">
      <c r="A180" s="30">
        <v>7857</v>
      </c>
      <c r="B180" s="31">
        <v>15</v>
      </c>
      <c r="C180" s="32">
        <f t="shared" si="11"/>
        <v>6.3259919541484555</v>
      </c>
      <c r="D180" s="33">
        <f>SUMIFS('Contact Hours'!D:D,'Contact Hours'!$A:$A,Hours!$A180,'Contact Hours'!$B:$B,Hours!$B180)+SUMIFS('Contact Hours'!E:E,'Contact Hours'!$A:$A,Hours!$A180,'Contact Hours'!$B:$B,Hours!$B180)</f>
        <v>0</v>
      </c>
      <c r="E180" s="33">
        <f>SUMIFS('Contact Hours'!F:F,'Contact Hours'!$A:$A,Hours!$A180,'Contact Hours'!$B:$B,Hours!$B180)+SUMIFS('Contact Hours'!G:G,'Contact Hours'!$A:$A,Hours!$A180,'Contact Hours'!$B:$B,Hours!$B180)</f>
        <v>0</v>
      </c>
      <c r="F180" s="33">
        <f>SUMIFS('Contact Hours'!H:H,'Contact Hours'!$A:$A,Hours!$A180,'Contact Hours'!$B:$B,Hours!$B180)+SUMIFS('Contact Hours'!I:I,'Contact Hours'!$A:$A,Hours!$A180,'Contact Hours'!$B:$B,Hours!$B180)</f>
        <v>0</v>
      </c>
      <c r="G180" s="33">
        <f>SUMIFS('Contact Hours'!J:J,'Contact Hours'!$A:$A,Hours!$A180,'Contact Hours'!$B:$B,Hours!$B180)+SUMIFS('Contact Hours'!K:K,'Contact Hours'!$A:$A,Hours!$A180,'Contact Hours'!$B:$B,Hours!$B180)</f>
        <v>0</v>
      </c>
      <c r="H180" s="34">
        <f t="shared" si="8"/>
        <v>0</v>
      </c>
      <c r="I180" s="35">
        <f t="shared" si="9"/>
        <v>0</v>
      </c>
      <c r="J180" s="35">
        <f t="shared" si="10"/>
        <v>0</v>
      </c>
    </row>
    <row r="181" spans="1:10">
      <c r="A181" s="30">
        <v>7857</v>
      </c>
      <c r="B181" s="31">
        <v>16</v>
      </c>
      <c r="C181" s="32">
        <f t="shared" si="11"/>
        <v>3.9794022593108487</v>
      </c>
      <c r="D181" s="33">
        <f>SUMIFS('Contact Hours'!D:D,'Contact Hours'!$A:$A,Hours!$A181,'Contact Hours'!$B:$B,Hours!$B181)+SUMIFS('Contact Hours'!E:E,'Contact Hours'!$A:$A,Hours!$A181,'Contact Hours'!$B:$B,Hours!$B181)</f>
        <v>0</v>
      </c>
      <c r="E181" s="33">
        <f>SUMIFS('Contact Hours'!F:F,'Contact Hours'!$A:$A,Hours!$A181,'Contact Hours'!$B:$B,Hours!$B181)+SUMIFS('Contact Hours'!G:G,'Contact Hours'!$A:$A,Hours!$A181,'Contact Hours'!$B:$B,Hours!$B181)</f>
        <v>0</v>
      </c>
      <c r="F181" s="33">
        <f>SUMIFS('Contact Hours'!H:H,'Contact Hours'!$A:$A,Hours!$A181,'Contact Hours'!$B:$B,Hours!$B181)+SUMIFS('Contact Hours'!I:I,'Contact Hours'!$A:$A,Hours!$A181,'Contact Hours'!$B:$B,Hours!$B181)</f>
        <v>13664</v>
      </c>
      <c r="G181" s="33">
        <f>SUMIFS('Contact Hours'!J:J,'Contact Hours'!$A:$A,Hours!$A181,'Contact Hours'!$B:$B,Hours!$B181)+SUMIFS('Contact Hours'!K:K,'Contact Hours'!$A:$A,Hours!$A181,'Contact Hours'!$B:$B,Hours!$B181)</f>
        <v>8776</v>
      </c>
      <c r="H181" s="34">
        <f t="shared" si="8"/>
        <v>22440</v>
      </c>
      <c r="I181" s="35">
        <f t="shared" si="9"/>
        <v>89297.786698935452</v>
      </c>
      <c r="J181" s="35">
        <f t="shared" si="10"/>
        <v>0</v>
      </c>
    </row>
    <row r="182" spans="1:10">
      <c r="A182" s="30">
        <v>7857</v>
      </c>
      <c r="B182" s="31">
        <v>17</v>
      </c>
      <c r="C182" s="32">
        <f t="shared" si="11"/>
        <v>5.1679354505346593</v>
      </c>
      <c r="D182" s="33">
        <f>SUMIFS('Contact Hours'!D:D,'Contact Hours'!$A:$A,Hours!$A182,'Contact Hours'!$B:$B,Hours!$B182)+SUMIFS('Contact Hours'!E:E,'Contact Hours'!$A:$A,Hours!$A182,'Contact Hours'!$B:$B,Hours!$B182)</f>
        <v>0</v>
      </c>
      <c r="E182" s="33">
        <f>SUMIFS('Contact Hours'!F:F,'Contact Hours'!$A:$A,Hours!$A182,'Contact Hours'!$B:$B,Hours!$B182)+SUMIFS('Contact Hours'!G:G,'Contact Hours'!$A:$A,Hours!$A182,'Contact Hours'!$B:$B,Hours!$B182)</f>
        <v>0</v>
      </c>
      <c r="F182" s="33">
        <f>SUMIFS('Contact Hours'!H:H,'Contact Hours'!$A:$A,Hours!$A182,'Contact Hours'!$B:$B,Hours!$B182)+SUMIFS('Contact Hours'!I:I,'Contact Hours'!$A:$A,Hours!$A182,'Contact Hours'!$B:$B,Hours!$B182)</f>
        <v>0</v>
      </c>
      <c r="G182" s="33">
        <f>SUMIFS('Contact Hours'!J:J,'Contact Hours'!$A:$A,Hours!$A182,'Contact Hours'!$B:$B,Hours!$B182)+SUMIFS('Contact Hours'!K:K,'Contact Hours'!$A:$A,Hours!$A182,'Contact Hours'!$B:$B,Hours!$B182)</f>
        <v>0</v>
      </c>
      <c r="H182" s="34">
        <f t="shared" si="8"/>
        <v>0</v>
      </c>
      <c r="I182" s="35">
        <f t="shared" si="9"/>
        <v>0</v>
      </c>
      <c r="J182" s="35">
        <f t="shared" si="10"/>
        <v>0</v>
      </c>
    </row>
    <row r="183" spans="1:10">
      <c r="A183" s="30">
        <v>7857</v>
      </c>
      <c r="B183" s="31">
        <v>18</v>
      </c>
      <c r="C183" s="32">
        <f t="shared" si="11"/>
        <v>4.3474126583452906</v>
      </c>
      <c r="D183" s="33">
        <f>SUMIFS('Contact Hours'!D:D,'Contact Hours'!$A:$A,Hours!$A183,'Contact Hours'!$B:$B,Hours!$B183)+SUMIFS('Contact Hours'!E:E,'Contact Hours'!$A:$A,Hours!$A183,'Contact Hours'!$B:$B,Hours!$B183)</f>
        <v>0</v>
      </c>
      <c r="E183" s="33">
        <f>SUMIFS('Contact Hours'!F:F,'Contact Hours'!$A:$A,Hours!$A183,'Contact Hours'!$B:$B,Hours!$B183)+SUMIFS('Contact Hours'!G:G,'Contact Hours'!$A:$A,Hours!$A183,'Contact Hours'!$B:$B,Hours!$B183)</f>
        <v>0</v>
      </c>
      <c r="F183" s="33">
        <f>SUMIFS('Contact Hours'!H:H,'Contact Hours'!$A:$A,Hours!$A183,'Contact Hours'!$B:$B,Hours!$B183)+SUMIFS('Contact Hours'!I:I,'Contact Hours'!$A:$A,Hours!$A183,'Contact Hours'!$B:$B,Hours!$B183)</f>
        <v>25168</v>
      </c>
      <c r="G183" s="33">
        <f>SUMIFS('Contact Hours'!J:J,'Contact Hours'!$A:$A,Hours!$A183,'Contact Hours'!$B:$B,Hours!$B183)+SUMIFS('Contact Hours'!K:K,'Contact Hours'!$A:$A,Hours!$A183,'Contact Hours'!$B:$B,Hours!$B183)</f>
        <v>0</v>
      </c>
      <c r="H183" s="34">
        <f t="shared" si="8"/>
        <v>25168</v>
      </c>
      <c r="I183" s="35">
        <f t="shared" si="9"/>
        <v>109415.68178523428</v>
      </c>
      <c r="J183" s="35">
        <f t="shared" si="10"/>
        <v>0</v>
      </c>
    </row>
    <row r="184" spans="1:10">
      <c r="A184" s="30">
        <v>7857</v>
      </c>
      <c r="B184" s="31">
        <v>19</v>
      </c>
      <c r="C184" s="32">
        <f t="shared" si="11"/>
        <v>3.1428185541517317</v>
      </c>
      <c r="D184" s="33">
        <f>SUMIFS('Contact Hours'!D:D,'Contact Hours'!$A:$A,Hours!$A184,'Contact Hours'!$B:$B,Hours!$B184)+SUMIFS('Contact Hours'!E:E,'Contact Hours'!$A:$A,Hours!$A184,'Contact Hours'!$B:$B,Hours!$B184)</f>
        <v>80368</v>
      </c>
      <c r="E184" s="33">
        <f>SUMIFS('Contact Hours'!F:F,'Contact Hours'!$A:$A,Hours!$A184,'Contact Hours'!$B:$B,Hours!$B184)+SUMIFS('Contact Hours'!G:G,'Contact Hours'!$A:$A,Hours!$A184,'Contact Hours'!$B:$B,Hours!$B184)</f>
        <v>26392</v>
      </c>
      <c r="F184" s="33">
        <f>SUMIFS('Contact Hours'!H:H,'Contact Hours'!$A:$A,Hours!$A184,'Contact Hours'!$B:$B,Hours!$B184)+SUMIFS('Contact Hours'!I:I,'Contact Hours'!$A:$A,Hours!$A184,'Contact Hours'!$B:$B,Hours!$B184)</f>
        <v>0</v>
      </c>
      <c r="G184" s="33">
        <f>SUMIFS('Contact Hours'!J:J,'Contact Hours'!$A:$A,Hours!$A184,'Contact Hours'!$B:$B,Hours!$B184)+SUMIFS('Contact Hours'!K:K,'Contact Hours'!$A:$A,Hours!$A184,'Contact Hours'!$B:$B,Hours!$B184)</f>
        <v>288</v>
      </c>
      <c r="H184" s="34">
        <f t="shared" si="8"/>
        <v>107048</v>
      </c>
      <c r="I184" s="35">
        <f t="shared" si="9"/>
        <v>336432.44058483455</v>
      </c>
      <c r="J184" s="35">
        <f t="shared" si="10"/>
        <v>91239.794009289762</v>
      </c>
    </row>
    <row r="185" spans="1:10">
      <c r="A185" s="30">
        <v>7857</v>
      </c>
      <c r="B185" s="31">
        <v>20</v>
      </c>
      <c r="C185" s="32">
        <f t="shared" si="11"/>
        <v>3.4676861785003421</v>
      </c>
      <c r="D185" s="33">
        <f>SUMIFS('Contact Hours'!D:D,'Contact Hours'!$A:$A,Hours!$A185,'Contact Hours'!$B:$B,Hours!$B185)+SUMIFS('Contact Hours'!E:E,'Contact Hours'!$A:$A,Hours!$A185,'Contact Hours'!$B:$B,Hours!$B185)</f>
        <v>0</v>
      </c>
      <c r="E185" s="33">
        <f>SUMIFS('Contact Hours'!F:F,'Contact Hours'!$A:$A,Hours!$A185,'Contact Hours'!$B:$B,Hours!$B185)+SUMIFS('Contact Hours'!G:G,'Contact Hours'!$A:$A,Hours!$A185,'Contact Hours'!$B:$B,Hours!$B185)</f>
        <v>0</v>
      </c>
      <c r="F185" s="33">
        <f>SUMIFS('Contact Hours'!H:H,'Contact Hours'!$A:$A,Hours!$A185,'Contact Hours'!$B:$B,Hours!$B185)+SUMIFS('Contact Hours'!I:I,'Contact Hours'!$A:$A,Hours!$A185,'Contact Hours'!$B:$B,Hours!$B185)</f>
        <v>10048</v>
      </c>
      <c r="G185" s="33">
        <f>SUMIFS('Contact Hours'!J:J,'Contact Hours'!$A:$A,Hours!$A185,'Contact Hours'!$B:$B,Hours!$B185)+SUMIFS('Contact Hours'!K:K,'Contact Hours'!$A:$A,Hours!$A185,'Contact Hours'!$B:$B,Hours!$B185)</f>
        <v>0</v>
      </c>
      <c r="H185" s="34">
        <f t="shared" si="8"/>
        <v>10048</v>
      </c>
      <c r="I185" s="35">
        <f t="shared" si="9"/>
        <v>34843.310721571441</v>
      </c>
      <c r="J185" s="35">
        <f t="shared" si="10"/>
        <v>0</v>
      </c>
    </row>
    <row r="186" spans="1:10">
      <c r="A186" s="30">
        <v>7857</v>
      </c>
      <c r="B186" s="31">
        <v>21</v>
      </c>
      <c r="C186" s="32">
        <f t="shared" si="11"/>
        <v>4.5155009708581995</v>
      </c>
      <c r="D186" s="33">
        <f>SUMIFS('Contact Hours'!D:D,'Contact Hours'!$A:$A,Hours!$A186,'Contact Hours'!$B:$B,Hours!$B186)+SUMIFS('Contact Hours'!E:E,'Contact Hours'!$A:$A,Hours!$A186,'Contact Hours'!$B:$B,Hours!$B186)</f>
        <v>0</v>
      </c>
      <c r="E186" s="33">
        <f>SUMIFS('Contact Hours'!F:F,'Contact Hours'!$A:$A,Hours!$A186,'Contact Hours'!$B:$B,Hours!$B186)+SUMIFS('Contact Hours'!G:G,'Contact Hours'!$A:$A,Hours!$A186,'Contact Hours'!$B:$B,Hours!$B186)</f>
        <v>0</v>
      </c>
      <c r="F186" s="33">
        <f>SUMIFS('Contact Hours'!H:H,'Contact Hours'!$A:$A,Hours!$A186,'Contact Hours'!$B:$B,Hours!$B186)+SUMIFS('Contact Hours'!I:I,'Contact Hours'!$A:$A,Hours!$A186,'Contact Hours'!$B:$B,Hours!$B186)</f>
        <v>0</v>
      </c>
      <c r="G186" s="33">
        <f>SUMIFS('Contact Hours'!J:J,'Contact Hours'!$A:$A,Hours!$A186,'Contact Hours'!$B:$B,Hours!$B186)+SUMIFS('Contact Hours'!K:K,'Contact Hours'!$A:$A,Hours!$A186,'Contact Hours'!$B:$B,Hours!$B186)</f>
        <v>0</v>
      </c>
      <c r="H186" s="34">
        <f t="shared" si="8"/>
        <v>0</v>
      </c>
      <c r="I186" s="35">
        <f t="shared" si="9"/>
        <v>0</v>
      </c>
      <c r="J186" s="35">
        <f t="shared" si="10"/>
        <v>0</v>
      </c>
    </row>
    <row r="187" spans="1:10">
      <c r="A187" s="30">
        <v>7857</v>
      </c>
      <c r="B187" s="31">
        <v>22</v>
      </c>
      <c r="C187" s="32">
        <f t="shared" si="11"/>
        <v>4.1280585073572329</v>
      </c>
      <c r="D187" s="33">
        <f>SUMIFS('Contact Hours'!D:D,'Contact Hours'!$A:$A,Hours!$A187,'Contact Hours'!$B:$B,Hours!$B187)+SUMIFS('Contact Hours'!E:E,'Contact Hours'!$A:$A,Hours!$A187,'Contact Hours'!$B:$B,Hours!$B187)</f>
        <v>0</v>
      </c>
      <c r="E187" s="33">
        <f>SUMIFS('Contact Hours'!F:F,'Contact Hours'!$A:$A,Hours!$A187,'Contact Hours'!$B:$B,Hours!$B187)+SUMIFS('Contact Hours'!G:G,'Contact Hours'!$A:$A,Hours!$A187,'Contact Hours'!$B:$B,Hours!$B187)</f>
        <v>0</v>
      </c>
      <c r="F187" s="33">
        <f>SUMIFS('Contact Hours'!H:H,'Contact Hours'!$A:$A,Hours!$A187,'Contact Hours'!$B:$B,Hours!$B187)+SUMIFS('Contact Hours'!I:I,'Contact Hours'!$A:$A,Hours!$A187,'Contact Hours'!$B:$B,Hours!$B187)</f>
        <v>1200</v>
      </c>
      <c r="G187" s="33">
        <f>SUMIFS('Contact Hours'!J:J,'Contact Hours'!$A:$A,Hours!$A187,'Contact Hours'!$B:$B,Hours!$B187)+SUMIFS('Contact Hours'!K:K,'Contact Hours'!$A:$A,Hours!$A187,'Contact Hours'!$B:$B,Hours!$B187)</f>
        <v>0</v>
      </c>
      <c r="H187" s="34">
        <f t="shared" si="8"/>
        <v>1200</v>
      </c>
      <c r="I187" s="35">
        <f t="shared" si="9"/>
        <v>4953.6702088286793</v>
      </c>
      <c r="J187" s="35">
        <f t="shared" si="10"/>
        <v>0</v>
      </c>
    </row>
    <row r="188" spans="1:10">
      <c r="A188" s="30">
        <v>7857</v>
      </c>
      <c r="B188" s="31">
        <v>23</v>
      </c>
      <c r="C188" s="32">
        <f t="shared" si="11"/>
        <v>4.0606764444742334</v>
      </c>
      <c r="D188" s="33">
        <f>SUMIFS('Contact Hours'!D:D,'Contact Hours'!$A:$A,Hours!$A188,'Contact Hours'!$B:$B,Hours!$B188)+SUMIFS('Contact Hours'!E:E,'Contact Hours'!$A:$A,Hours!$A188,'Contact Hours'!$B:$B,Hours!$B188)</f>
        <v>0</v>
      </c>
      <c r="E188" s="33">
        <f>SUMIFS('Contact Hours'!F:F,'Contact Hours'!$A:$A,Hours!$A188,'Contact Hours'!$B:$B,Hours!$B188)+SUMIFS('Contact Hours'!G:G,'Contact Hours'!$A:$A,Hours!$A188,'Contact Hours'!$B:$B,Hours!$B188)</f>
        <v>0</v>
      </c>
      <c r="F188" s="33">
        <f>SUMIFS('Contact Hours'!H:H,'Contact Hours'!$A:$A,Hours!$A188,'Contact Hours'!$B:$B,Hours!$B188)+SUMIFS('Contact Hours'!I:I,'Contact Hours'!$A:$A,Hours!$A188,'Contact Hours'!$B:$B,Hours!$B188)</f>
        <v>0</v>
      </c>
      <c r="G188" s="33">
        <f>SUMIFS('Contact Hours'!J:J,'Contact Hours'!$A:$A,Hours!$A188,'Contact Hours'!$B:$B,Hours!$B188)+SUMIFS('Contact Hours'!K:K,'Contact Hours'!$A:$A,Hours!$A188,'Contact Hours'!$B:$B,Hours!$B188)</f>
        <v>0</v>
      </c>
      <c r="H188" s="34">
        <f t="shared" si="8"/>
        <v>0</v>
      </c>
      <c r="I188" s="35">
        <f t="shared" si="9"/>
        <v>0</v>
      </c>
      <c r="J188" s="35">
        <f t="shared" si="10"/>
        <v>0</v>
      </c>
    </row>
    <row r="189" spans="1:10">
      <c r="A189" s="30">
        <v>7857</v>
      </c>
      <c r="B189" s="31">
        <v>24</v>
      </c>
      <c r="C189" s="32">
        <f t="shared" si="11"/>
        <v>3.6073208628655156</v>
      </c>
      <c r="D189" s="33">
        <f>SUMIFS('Contact Hours'!D:D,'Contact Hours'!$A:$A,Hours!$A189,'Contact Hours'!$B:$B,Hours!$B189)+SUMIFS('Contact Hours'!E:E,'Contact Hours'!$A:$A,Hours!$A189,'Contact Hours'!$B:$B,Hours!$B189)</f>
        <v>4464</v>
      </c>
      <c r="E189" s="33">
        <f>SUMIFS('Contact Hours'!F:F,'Contact Hours'!$A:$A,Hours!$A189,'Contact Hours'!$B:$B,Hours!$B189)+SUMIFS('Contact Hours'!G:G,'Contact Hours'!$A:$A,Hours!$A189,'Contact Hours'!$B:$B,Hours!$B189)</f>
        <v>0</v>
      </c>
      <c r="F189" s="33">
        <f>SUMIFS('Contact Hours'!H:H,'Contact Hours'!$A:$A,Hours!$A189,'Contact Hours'!$B:$B,Hours!$B189)+SUMIFS('Contact Hours'!I:I,'Contact Hours'!$A:$A,Hours!$A189,'Contact Hours'!$B:$B,Hours!$B189)</f>
        <v>25728</v>
      </c>
      <c r="G189" s="33">
        <f>SUMIFS('Contact Hours'!J:J,'Contact Hours'!$A:$A,Hours!$A189,'Contact Hours'!$B:$B,Hours!$B189)+SUMIFS('Contact Hours'!K:K,'Contact Hours'!$A:$A,Hours!$A189,'Contact Hours'!$B:$B,Hours!$B189)</f>
        <v>0</v>
      </c>
      <c r="H189" s="34">
        <f t="shared" si="8"/>
        <v>30192</v>
      </c>
      <c r="I189" s="35">
        <f t="shared" si="9"/>
        <v>108912.23149163564</v>
      </c>
      <c r="J189" s="35">
        <f t="shared" si="10"/>
        <v>0</v>
      </c>
    </row>
    <row r="190" spans="1:10">
      <c r="A190" s="30">
        <v>7857</v>
      </c>
      <c r="B190" s="31">
        <v>25</v>
      </c>
      <c r="C190" s="32">
        <f t="shared" si="11"/>
        <v>2.8175360535220126</v>
      </c>
      <c r="D190" s="33">
        <f>SUMIFS('Contact Hours'!D:D,'Contact Hours'!$A:$A,Hours!$A190,'Contact Hours'!$B:$B,Hours!$B190)+SUMIFS('Contact Hours'!E:E,'Contact Hours'!$A:$A,Hours!$A190,'Contact Hours'!$B:$B,Hours!$B190)</f>
        <v>279168</v>
      </c>
      <c r="E190" s="33">
        <f>SUMIFS('Contact Hours'!F:F,'Contact Hours'!$A:$A,Hours!$A190,'Contact Hours'!$B:$B,Hours!$B190)+SUMIFS('Contact Hours'!G:G,'Contact Hours'!$A:$A,Hours!$A190,'Contact Hours'!$B:$B,Hours!$B190)</f>
        <v>0</v>
      </c>
      <c r="F190" s="33">
        <f>SUMIFS('Contact Hours'!H:H,'Contact Hours'!$A:$A,Hours!$A190,'Contact Hours'!$B:$B,Hours!$B190)+SUMIFS('Contact Hours'!I:I,'Contact Hours'!$A:$A,Hours!$A190,'Contact Hours'!$B:$B,Hours!$B190)</f>
        <v>0</v>
      </c>
      <c r="G190" s="33">
        <f>SUMIFS('Contact Hours'!J:J,'Contact Hours'!$A:$A,Hours!$A190,'Contact Hours'!$B:$B,Hours!$B190)+SUMIFS('Contact Hours'!K:K,'Contact Hours'!$A:$A,Hours!$A190,'Contact Hours'!$B:$B,Hours!$B190)</f>
        <v>0</v>
      </c>
      <c r="H190" s="34">
        <f t="shared" si="8"/>
        <v>279168</v>
      </c>
      <c r="I190" s="35">
        <f t="shared" si="9"/>
        <v>786565.90498963324</v>
      </c>
      <c r="J190" s="35">
        <f t="shared" si="10"/>
        <v>0</v>
      </c>
    </row>
    <row r="191" spans="1:10">
      <c r="A191" s="30">
        <v>7857</v>
      </c>
      <c r="B191" s="31">
        <v>26</v>
      </c>
      <c r="C191" s="32">
        <f t="shared" si="11"/>
        <v>3.5195673951223614</v>
      </c>
      <c r="D191" s="33">
        <f>SUMIFS('Contact Hours'!D:D,'Contact Hours'!$A:$A,Hours!$A191,'Contact Hours'!$B:$B,Hours!$B191)+SUMIFS('Contact Hours'!E:E,'Contact Hours'!$A:$A,Hours!$A191,'Contact Hours'!$B:$B,Hours!$B191)</f>
        <v>55208</v>
      </c>
      <c r="E191" s="33">
        <f>SUMIFS('Contact Hours'!F:F,'Contact Hours'!$A:$A,Hours!$A191,'Contact Hours'!$B:$B,Hours!$B191)+SUMIFS('Contact Hours'!G:G,'Contact Hours'!$A:$A,Hours!$A191,'Contact Hours'!$B:$B,Hours!$B191)</f>
        <v>0</v>
      </c>
      <c r="F191" s="33">
        <f>SUMIFS('Contact Hours'!H:H,'Contact Hours'!$A:$A,Hours!$A191,'Contact Hours'!$B:$B,Hours!$B191)+SUMIFS('Contact Hours'!I:I,'Contact Hours'!$A:$A,Hours!$A191,'Contact Hours'!$B:$B,Hours!$B191)</f>
        <v>0</v>
      </c>
      <c r="G191" s="33">
        <f>SUMIFS('Contact Hours'!J:J,'Contact Hours'!$A:$A,Hours!$A191,'Contact Hours'!$B:$B,Hours!$B191)+SUMIFS('Contact Hours'!K:K,'Contact Hours'!$A:$A,Hours!$A191,'Contact Hours'!$B:$B,Hours!$B191)</f>
        <v>450</v>
      </c>
      <c r="H191" s="34">
        <f t="shared" si="8"/>
        <v>55658</v>
      </c>
      <c r="I191" s="35">
        <f t="shared" si="9"/>
        <v>195892.08207772038</v>
      </c>
      <c r="J191" s="35">
        <f t="shared" si="10"/>
        <v>0</v>
      </c>
    </row>
    <row r="192" spans="1:10">
      <c r="A192" s="30">
        <v>7857</v>
      </c>
      <c r="B192" s="31">
        <v>27</v>
      </c>
      <c r="C192" s="32">
        <f t="shared" si="11"/>
        <v>3.291477425248472</v>
      </c>
      <c r="D192" s="33">
        <f>SUMIFS('Contact Hours'!D:D,'Contact Hours'!$A:$A,Hours!$A192,'Contact Hours'!$B:$B,Hours!$B192)+SUMIFS('Contact Hours'!E:E,'Contact Hours'!$A:$A,Hours!$A192,'Contact Hours'!$B:$B,Hours!$B192)</f>
        <v>0</v>
      </c>
      <c r="E192" s="33">
        <f>SUMIFS('Contact Hours'!F:F,'Contact Hours'!$A:$A,Hours!$A192,'Contact Hours'!$B:$B,Hours!$B192)+SUMIFS('Contact Hours'!G:G,'Contact Hours'!$A:$A,Hours!$A192,'Contact Hours'!$B:$B,Hours!$B192)</f>
        <v>0</v>
      </c>
      <c r="F192" s="33">
        <f>SUMIFS('Contact Hours'!H:H,'Contact Hours'!$A:$A,Hours!$A192,'Contact Hours'!$B:$B,Hours!$B192)+SUMIFS('Contact Hours'!I:I,'Contact Hours'!$A:$A,Hours!$A192,'Contact Hours'!$B:$B,Hours!$B192)</f>
        <v>0</v>
      </c>
      <c r="G192" s="33">
        <f>SUMIFS('Contact Hours'!J:J,'Contact Hours'!$A:$A,Hours!$A192,'Contact Hours'!$B:$B,Hours!$B192)+SUMIFS('Contact Hours'!K:K,'Contact Hours'!$A:$A,Hours!$A192,'Contact Hours'!$B:$B,Hours!$B192)</f>
        <v>0</v>
      </c>
      <c r="H192" s="34">
        <f t="shared" si="8"/>
        <v>0</v>
      </c>
      <c r="I192" s="35">
        <f t="shared" si="9"/>
        <v>0</v>
      </c>
      <c r="J192" s="35">
        <f t="shared" si="10"/>
        <v>0</v>
      </c>
    </row>
    <row r="193" spans="1:10">
      <c r="A193" s="30">
        <v>4003</v>
      </c>
      <c r="B193" s="31">
        <v>1</v>
      </c>
      <c r="C193" s="32">
        <f t="shared" si="11"/>
        <v>2.8749802080704021</v>
      </c>
      <c r="D193" s="33">
        <f>SUMIFS('Contact Hours'!D:D,'Contact Hours'!$A:$A,Hours!$A193,'Contact Hours'!$B:$B,Hours!$B193)+SUMIFS('Contact Hours'!E:E,'Contact Hours'!$A:$A,Hours!$A193,'Contact Hours'!$B:$B,Hours!$B193)</f>
        <v>71456</v>
      </c>
      <c r="E193" s="33">
        <f>SUMIFS('Contact Hours'!F:F,'Contact Hours'!$A:$A,Hours!$A193,'Contact Hours'!$B:$B,Hours!$B193)+SUMIFS('Contact Hours'!G:G,'Contact Hours'!$A:$A,Hours!$A193,'Contact Hours'!$B:$B,Hours!$B193)</f>
        <v>0</v>
      </c>
      <c r="F193" s="33">
        <f>SUMIFS('Contact Hours'!H:H,'Contact Hours'!$A:$A,Hours!$A193,'Contact Hours'!$B:$B,Hours!$B193)+SUMIFS('Contact Hours'!I:I,'Contact Hours'!$A:$A,Hours!$A193,'Contact Hours'!$B:$B,Hours!$B193)</f>
        <v>4768</v>
      </c>
      <c r="G193" s="33">
        <f>SUMIFS('Contact Hours'!J:J,'Contact Hours'!$A:$A,Hours!$A193,'Contact Hours'!$B:$B,Hours!$B193)+SUMIFS('Contact Hours'!K:K,'Contact Hours'!$A:$A,Hours!$A193,'Contact Hours'!$B:$B,Hours!$B193)</f>
        <v>0</v>
      </c>
      <c r="H193" s="34">
        <f t="shared" si="8"/>
        <v>76224</v>
      </c>
      <c r="I193" s="35">
        <f t="shared" si="9"/>
        <v>219142.49137995834</v>
      </c>
      <c r="J193" s="35">
        <f t="shared" si="10"/>
        <v>0</v>
      </c>
    </row>
    <row r="194" spans="1:10">
      <c r="A194" s="30">
        <v>4003</v>
      </c>
      <c r="B194" s="31">
        <v>2</v>
      </c>
      <c r="C194" s="32">
        <f t="shared" si="11"/>
        <v>3.4729204337351502</v>
      </c>
      <c r="D194" s="33">
        <f>SUMIFS('Contact Hours'!D:D,'Contact Hours'!$A:$A,Hours!$A194,'Contact Hours'!$B:$B,Hours!$B194)+SUMIFS('Contact Hours'!E:E,'Contact Hours'!$A:$A,Hours!$A194,'Contact Hours'!$B:$B,Hours!$B194)</f>
        <v>0</v>
      </c>
      <c r="E194" s="33">
        <f>SUMIFS('Contact Hours'!F:F,'Contact Hours'!$A:$A,Hours!$A194,'Contact Hours'!$B:$B,Hours!$B194)+SUMIFS('Contact Hours'!G:G,'Contact Hours'!$A:$A,Hours!$A194,'Contact Hours'!$B:$B,Hours!$B194)</f>
        <v>0</v>
      </c>
      <c r="F194" s="33">
        <f>SUMIFS('Contact Hours'!H:H,'Contact Hours'!$A:$A,Hours!$A194,'Contact Hours'!$B:$B,Hours!$B194)+SUMIFS('Contact Hours'!I:I,'Contact Hours'!$A:$A,Hours!$A194,'Contact Hours'!$B:$B,Hours!$B194)</f>
        <v>48176</v>
      </c>
      <c r="G194" s="33">
        <f>SUMIFS('Contact Hours'!J:J,'Contact Hours'!$A:$A,Hours!$A194,'Contact Hours'!$B:$B,Hours!$B194)+SUMIFS('Contact Hours'!K:K,'Contact Hours'!$A:$A,Hours!$A194,'Contact Hours'!$B:$B,Hours!$B194)</f>
        <v>36820</v>
      </c>
      <c r="H194" s="34">
        <f t="shared" si="8"/>
        <v>84996</v>
      </c>
      <c r="I194" s="35">
        <f t="shared" si="9"/>
        <v>295184.34518575284</v>
      </c>
      <c r="J194" s="35">
        <f t="shared" si="10"/>
        <v>0</v>
      </c>
    </row>
    <row r="195" spans="1:10">
      <c r="A195" s="30">
        <v>4003</v>
      </c>
      <c r="B195" s="31">
        <v>3</v>
      </c>
      <c r="C195" s="32">
        <f t="shared" si="11"/>
        <v>3.0862689776983747</v>
      </c>
      <c r="D195" s="33">
        <f>SUMIFS('Contact Hours'!D:D,'Contact Hours'!$A:$A,Hours!$A195,'Contact Hours'!$B:$B,Hours!$B195)+SUMIFS('Contact Hours'!E:E,'Contact Hours'!$A:$A,Hours!$A195,'Contact Hours'!$B:$B,Hours!$B195)</f>
        <v>289360</v>
      </c>
      <c r="E195" s="33">
        <f>SUMIFS('Contact Hours'!F:F,'Contact Hours'!$A:$A,Hours!$A195,'Contact Hours'!$B:$B,Hours!$B195)+SUMIFS('Contact Hours'!G:G,'Contact Hours'!$A:$A,Hours!$A195,'Contact Hours'!$B:$B,Hours!$B195)</f>
        <v>0</v>
      </c>
      <c r="F195" s="33">
        <f>SUMIFS('Contact Hours'!H:H,'Contact Hours'!$A:$A,Hours!$A195,'Contact Hours'!$B:$B,Hours!$B195)+SUMIFS('Contact Hours'!I:I,'Contact Hours'!$A:$A,Hours!$A195,'Contact Hours'!$B:$B,Hours!$B195)</f>
        <v>0</v>
      </c>
      <c r="G195" s="33">
        <f>SUMIFS('Contact Hours'!J:J,'Contact Hours'!$A:$A,Hours!$A195,'Contact Hours'!$B:$B,Hours!$B195)+SUMIFS('Contact Hours'!K:K,'Contact Hours'!$A:$A,Hours!$A195,'Contact Hours'!$B:$B,Hours!$B195)</f>
        <v>0</v>
      </c>
      <c r="H195" s="34">
        <f t="shared" si="8"/>
        <v>289360</v>
      </c>
      <c r="I195" s="35">
        <f t="shared" si="9"/>
        <v>893042.79138680175</v>
      </c>
      <c r="J195" s="35">
        <f t="shared" si="10"/>
        <v>0</v>
      </c>
    </row>
    <row r="196" spans="1:10">
      <c r="A196" s="30">
        <v>4003</v>
      </c>
      <c r="B196" s="31">
        <v>4</v>
      </c>
      <c r="C196" s="32">
        <f t="shared" si="11"/>
        <v>2.7951067372194838</v>
      </c>
      <c r="D196" s="33">
        <f>SUMIFS('Contact Hours'!D:D,'Contact Hours'!$A:$A,Hours!$A196,'Contact Hours'!$B:$B,Hours!$B196)+SUMIFS('Contact Hours'!E:E,'Contact Hours'!$A:$A,Hours!$A196,'Contact Hours'!$B:$B,Hours!$B196)</f>
        <v>96864</v>
      </c>
      <c r="E196" s="33">
        <f>SUMIFS('Contact Hours'!F:F,'Contact Hours'!$A:$A,Hours!$A196,'Contact Hours'!$B:$B,Hours!$B196)+SUMIFS('Contact Hours'!G:G,'Contact Hours'!$A:$A,Hours!$A196,'Contact Hours'!$B:$B,Hours!$B196)</f>
        <v>0</v>
      </c>
      <c r="F196" s="33">
        <f>SUMIFS('Contact Hours'!H:H,'Contact Hours'!$A:$A,Hours!$A196,'Contact Hours'!$B:$B,Hours!$B196)+SUMIFS('Contact Hours'!I:I,'Contact Hours'!$A:$A,Hours!$A196,'Contact Hours'!$B:$B,Hours!$B196)</f>
        <v>277344</v>
      </c>
      <c r="G196" s="33">
        <f>SUMIFS('Contact Hours'!J:J,'Contact Hours'!$A:$A,Hours!$A196,'Contact Hours'!$B:$B,Hours!$B196)+SUMIFS('Contact Hours'!K:K,'Contact Hours'!$A:$A,Hours!$A196,'Contact Hours'!$B:$B,Hours!$B196)</f>
        <v>8640</v>
      </c>
      <c r="H196" s="34">
        <f t="shared" si="8"/>
        <v>382848</v>
      </c>
      <c r="I196" s="35">
        <f t="shared" si="9"/>
        <v>1070101.0241310049</v>
      </c>
      <c r="J196" s="35">
        <f t="shared" si="10"/>
        <v>0</v>
      </c>
    </row>
    <row r="197" spans="1:10">
      <c r="A197" s="30">
        <v>4003</v>
      </c>
      <c r="B197" s="31">
        <v>5</v>
      </c>
      <c r="C197" s="32">
        <f t="shared" si="11"/>
        <v>7.969787458086997</v>
      </c>
      <c r="D197" s="33">
        <f>SUMIFS('Contact Hours'!D:D,'Contact Hours'!$A:$A,Hours!$A197,'Contact Hours'!$B:$B,Hours!$B197)+SUMIFS('Contact Hours'!E:E,'Contact Hours'!$A:$A,Hours!$A197,'Contact Hours'!$B:$B,Hours!$B197)</f>
        <v>0</v>
      </c>
      <c r="E197" s="33">
        <f>SUMIFS('Contact Hours'!F:F,'Contact Hours'!$A:$A,Hours!$A197,'Contact Hours'!$B:$B,Hours!$B197)+SUMIFS('Contact Hours'!G:G,'Contact Hours'!$A:$A,Hours!$A197,'Contact Hours'!$B:$B,Hours!$B197)</f>
        <v>0</v>
      </c>
      <c r="F197" s="33">
        <f>SUMIFS('Contact Hours'!H:H,'Contact Hours'!$A:$A,Hours!$A197,'Contact Hours'!$B:$B,Hours!$B197)+SUMIFS('Contact Hours'!I:I,'Contact Hours'!$A:$A,Hours!$A197,'Contact Hours'!$B:$B,Hours!$B197)</f>
        <v>13904</v>
      </c>
      <c r="G197" s="33">
        <f>SUMIFS('Contact Hours'!J:J,'Contact Hours'!$A:$A,Hours!$A197,'Contact Hours'!$B:$B,Hours!$B197)+SUMIFS('Contact Hours'!K:K,'Contact Hours'!$A:$A,Hours!$A197,'Contact Hours'!$B:$B,Hours!$B197)</f>
        <v>0</v>
      </c>
      <c r="H197" s="34">
        <f t="shared" ref="H197:H260" si="12">SUM(D197:G197)</f>
        <v>13904</v>
      </c>
      <c r="I197" s="35">
        <f t="shared" ref="I197:I260" si="13">H197*C197</f>
        <v>110811.92481724161</v>
      </c>
      <c r="J197" s="35">
        <f t="shared" ref="J197:J260" si="14">(E197*1.1)*C197</f>
        <v>0</v>
      </c>
    </row>
    <row r="198" spans="1:10">
      <c r="A198" s="30">
        <v>4003</v>
      </c>
      <c r="B198" s="31">
        <v>6</v>
      </c>
      <c r="C198" s="32">
        <f t="shared" si="11"/>
        <v>2.5338472328563029</v>
      </c>
      <c r="D198" s="33">
        <f>SUMIFS('Contact Hours'!D:D,'Contact Hours'!$A:$A,Hours!$A198,'Contact Hours'!$B:$B,Hours!$B198)+SUMIFS('Contact Hours'!E:E,'Contact Hours'!$A:$A,Hours!$A198,'Contact Hours'!$B:$B,Hours!$B198)</f>
        <v>96288</v>
      </c>
      <c r="E198" s="33">
        <f>SUMIFS('Contact Hours'!F:F,'Contact Hours'!$A:$A,Hours!$A198,'Contact Hours'!$B:$B,Hours!$B198)+SUMIFS('Contact Hours'!G:G,'Contact Hours'!$A:$A,Hours!$A198,'Contact Hours'!$B:$B,Hours!$B198)</f>
        <v>0</v>
      </c>
      <c r="F198" s="33">
        <f>SUMIFS('Contact Hours'!H:H,'Contact Hours'!$A:$A,Hours!$A198,'Contact Hours'!$B:$B,Hours!$B198)+SUMIFS('Contact Hours'!I:I,'Contact Hours'!$A:$A,Hours!$A198,'Contact Hours'!$B:$B,Hours!$B198)</f>
        <v>14176</v>
      </c>
      <c r="G198" s="33">
        <f>SUMIFS('Contact Hours'!J:J,'Contact Hours'!$A:$A,Hours!$A198,'Contact Hours'!$B:$B,Hours!$B198)+SUMIFS('Contact Hours'!K:K,'Contact Hours'!$A:$A,Hours!$A198,'Contact Hours'!$B:$B,Hours!$B198)</f>
        <v>0</v>
      </c>
      <c r="H198" s="34">
        <f t="shared" si="12"/>
        <v>110464</v>
      </c>
      <c r="I198" s="35">
        <f t="shared" si="13"/>
        <v>279898.90073023865</v>
      </c>
      <c r="J198" s="35">
        <f t="shared" si="14"/>
        <v>0</v>
      </c>
    </row>
    <row r="199" spans="1:10">
      <c r="A199" s="30">
        <v>4003</v>
      </c>
      <c r="B199" s="31">
        <v>7</v>
      </c>
      <c r="C199" s="32">
        <f t="shared" si="11"/>
        <v>3.4892163735959434</v>
      </c>
      <c r="D199" s="33">
        <f>SUMIFS('Contact Hours'!D:D,'Contact Hours'!$A:$A,Hours!$A199,'Contact Hours'!$B:$B,Hours!$B199)+SUMIFS('Contact Hours'!E:E,'Contact Hours'!$A:$A,Hours!$A199,'Contact Hours'!$B:$B,Hours!$B199)</f>
        <v>78784</v>
      </c>
      <c r="E199" s="33">
        <f>SUMIFS('Contact Hours'!F:F,'Contact Hours'!$A:$A,Hours!$A199,'Contact Hours'!$B:$B,Hours!$B199)+SUMIFS('Contact Hours'!G:G,'Contact Hours'!$A:$A,Hours!$A199,'Contact Hours'!$B:$B,Hours!$B199)</f>
        <v>0</v>
      </c>
      <c r="F199" s="33">
        <f>SUMIFS('Contact Hours'!H:H,'Contact Hours'!$A:$A,Hours!$A199,'Contact Hours'!$B:$B,Hours!$B199)+SUMIFS('Contact Hours'!I:I,'Contact Hours'!$A:$A,Hours!$A199,'Contact Hours'!$B:$B,Hours!$B199)</f>
        <v>62368</v>
      </c>
      <c r="G199" s="33">
        <f>SUMIFS('Contact Hours'!J:J,'Contact Hours'!$A:$A,Hours!$A199,'Contact Hours'!$B:$B,Hours!$B199)+SUMIFS('Contact Hours'!K:K,'Contact Hours'!$A:$A,Hours!$A199,'Contact Hours'!$B:$B,Hours!$B199)</f>
        <v>0</v>
      </c>
      <c r="H199" s="34">
        <f t="shared" si="12"/>
        <v>141152</v>
      </c>
      <c r="I199" s="35">
        <f t="shared" si="13"/>
        <v>492509.86956581462</v>
      </c>
      <c r="J199" s="35">
        <f t="shared" si="14"/>
        <v>0</v>
      </c>
    </row>
    <row r="200" spans="1:10">
      <c r="A200" s="30">
        <v>4003</v>
      </c>
      <c r="B200" s="31">
        <v>8</v>
      </c>
      <c r="C200" s="32">
        <f t="shared" si="11"/>
        <v>4.382136402145127</v>
      </c>
      <c r="D200" s="33">
        <f>SUMIFS('Contact Hours'!D:D,'Contact Hours'!$A:$A,Hours!$A200,'Contact Hours'!$B:$B,Hours!$B200)+SUMIFS('Contact Hours'!E:E,'Contact Hours'!$A:$A,Hours!$A200,'Contact Hours'!$B:$B,Hours!$B200)</f>
        <v>0</v>
      </c>
      <c r="E200" s="33">
        <f>SUMIFS('Contact Hours'!F:F,'Contact Hours'!$A:$A,Hours!$A200,'Contact Hours'!$B:$B,Hours!$B200)+SUMIFS('Contact Hours'!G:G,'Contact Hours'!$A:$A,Hours!$A200,'Contact Hours'!$B:$B,Hours!$B200)</f>
        <v>0</v>
      </c>
      <c r="F200" s="33">
        <f>SUMIFS('Contact Hours'!H:H,'Contact Hours'!$A:$A,Hours!$A200,'Contact Hours'!$B:$B,Hours!$B200)+SUMIFS('Contact Hours'!I:I,'Contact Hours'!$A:$A,Hours!$A200,'Contact Hours'!$B:$B,Hours!$B200)</f>
        <v>20624</v>
      </c>
      <c r="G200" s="33">
        <f>SUMIFS('Contact Hours'!J:J,'Contact Hours'!$A:$A,Hours!$A200,'Contact Hours'!$B:$B,Hours!$B200)+SUMIFS('Contact Hours'!K:K,'Contact Hours'!$A:$A,Hours!$A200,'Contact Hours'!$B:$B,Hours!$B200)</f>
        <v>20200</v>
      </c>
      <c r="H200" s="34">
        <f t="shared" si="12"/>
        <v>40824</v>
      </c>
      <c r="I200" s="35">
        <f t="shared" si="13"/>
        <v>178896.33648117268</v>
      </c>
      <c r="J200" s="35">
        <f t="shared" si="14"/>
        <v>0</v>
      </c>
    </row>
    <row r="201" spans="1:10">
      <c r="A201" s="30">
        <v>4003</v>
      </c>
      <c r="B201" s="31">
        <v>9</v>
      </c>
      <c r="C201" s="32">
        <f t="shared" si="11"/>
        <v>3.4333089032158068</v>
      </c>
      <c r="D201" s="33">
        <f>SUMIFS('Contact Hours'!D:D,'Contact Hours'!$A:$A,Hours!$A201,'Contact Hours'!$B:$B,Hours!$B201)+SUMIFS('Contact Hours'!E:E,'Contact Hours'!$A:$A,Hours!$A201,'Contact Hours'!$B:$B,Hours!$B201)</f>
        <v>25664</v>
      </c>
      <c r="E201" s="33">
        <f>SUMIFS('Contact Hours'!F:F,'Contact Hours'!$A:$A,Hours!$A201,'Contact Hours'!$B:$B,Hours!$B201)+SUMIFS('Contact Hours'!G:G,'Contact Hours'!$A:$A,Hours!$A201,'Contact Hours'!$B:$B,Hours!$B201)</f>
        <v>0</v>
      </c>
      <c r="F201" s="33">
        <f>SUMIFS('Contact Hours'!H:H,'Contact Hours'!$A:$A,Hours!$A201,'Contact Hours'!$B:$B,Hours!$B201)+SUMIFS('Contact Hours'!I:I,'Contact Hours'!$A:$A,Hours!$A201,'Contact Hours'!$B:$B,Hours!$B201)</f>
        <v>109360</v>
      </c>
      <c r="G201" s="33">
        <f>SUMIFS('Contact Hours'!J:J,'Contact Hours'!$A:$A,Hours!$A201,'Contact Hours'!$B:$B,Hours!$B201)+SUMIFS('Contact Hours'!K:K,'Contact Hours'!$A:$A,Hours!$A201,'Contact Hours'!$B:$B,Hours!$B201)</f>
        <v>0</v>
      </c>
      <c r="H201" s="34">
        <f t="shared" si="12"/>
        <v>135024</v>
      </c>
      <c r="I201" s="35">
        <f t="shared" si="13"/>
        <v>463579.10134781111</v>
      </c>
      <c r="J201" s="35">
        <f t="shared" si="14"/>
        <v>0</v>
      </c>
    </row>
    <row r="202" spans="1:10">
      <c r="A202" s="30">
        <v>4003</v>
      </c>
      <c r="B202" s="31">
        <v>10</v>
      </c>
      <c r="C202" s="32">
        <f t="shared" si="11"/>
        <v>5.2157956574584414</v>
      </c>
      <c r="D202" s="33">
        <f>SUMIFS('Contact Hours'!D:D,'Contact Hours'!$A:$A,Hours!$A202,'Contact Hours'!$B:$B,Hours!$B202)+SUMIFS('Contact Hours'!E:E,'Contact Hours'!$A:$A,Hours!$A202,'Contact Hours'!$B:$B,Hours!$B202)</f>
        <v>4080</v>
      </c>
      <c r="E202" s="33">
        <f>SUMIFS('Contact Hours'!F:F,'Contact Hours'!$A:$A,Hours!$A202,'Contact Hours'!$B:$B,Hours!$B202)+SUMIFS('Contact Hours'!G:G,'Contact Hours'!$A:$A,Hours!$A202,'Contact Hours'!$B:$B,Hours!$B202)</f>
        <v>0</v>
      </c>
      <c r="F202" s="33">
        <f>SUMIFS('Contact Hours'!H:H,'Contact Hours'!$A:$A,Hours!$A202,'Contact Hours'!$B:$B,Hours!$B202)+SUMIFS('Contact Hours'!I:I,'Contact Hours'!$A:$A,Hours!$A202,'Contact Hours'!$B:$B,Hours!$B202)</f>
        <v>0</v>
      </c>
      <c r="G202" s="33">
        <f>SUMIFS('Contact Hours'!J:J,'Contact Hours'!$A:$A,Hours!$A202,'Contact Hours'!$B:$B,Hours!$B202)+SUMIFS('Contact Hours'!K:K,'Contact Hours'!$A:$A,Hours!$A202,'Contact Hours'!$B:$B,Hours!$B202)</f>
        <v>0</v>
      </c>
      <c r="H202" s="34">
        <f t="shared" si="12"/>
        <v>4080</v>
      </c>
      <c r="I202" s="35">
        <f t="shared" si="13"/>
        <v>21280.446282430443</v>
      </c>
      <c r="J202" s="35">
        <f t="shared" si="14"/>
        <v>0</v>
      </c>
    </row>
    <row r="203" spans="1:10">
      <c r="A203" s="30">
        <v>4003</v>
      </c>
      <c r="B203" s="31">
        <v>11</v>
      </c>
      <c r="C203" s="32">
        <f t="shared" si="11"/>
        <v>3.9463640330011058</v>
      </c>
      <c r="D203" s="33">
        <f>SUMIFS('Contact Hours'!D:D,'Contact Hours'!$A:$A,Hours!$A203,'Contact Hours'!$B:$B,Hours!$B203)+SUMIFS('Contact Hours'!E:E,'Contact Hours'!$A:$A,Hours!$A203,'Contact Hours'!$B:$B,Hours!$B203)</f>
        <v>0</v>
      </c>
      <c r="E203" s="33">
        <f>SUMIFS('Contact Hours'!F:F,'Contact Hours'!$A:$A,Hours!$A203,'Contact Hours'!$B:$B,Hours!$B203)+SUMIFS('Contact Hours'!G:G,'Contact Hours'!$A:$A,Hours!$A203,'Contact Hours'!$B:$B,Hours!$B203)</f>
        <v>0</v>
      </c>
      <c r="F203" s="33">
        <f>SUMIFS('Contact Hours'!H:H,'Contact Hours'!$A:$A,Hours!$A203,'Contact Hours'!$B:$B,Hours!$B203)+SUMIFS('Contact Hours'!I:I,'Contact Hours'!$A:$A,Hours!$A203,'Contact Hours'!$B:$B,Hours!$B203)</f>
        <v>31008</v>
      </c>
      <c r="G203" s="33">
        <f>SUMIFS('Contact Hours'!J:J,'Contact Hours'!$A:$A,Hours!$A203,'Contact Hours'!$B:$B,Hours!$B203)+SUMIFS('Contact Hours'!K:K,'Contact Hours'!$A:$A,Hours!$A203,'Contact Hours'!$B:$B,Hours!$B203)</f>
        <v>43170</v>
      </c>
      <c r="H203" s="34">
        <f t="shared" si="12"/>
        <v>74178</v>
      </c>
      <c r="I203" s="35">
        <f t="shared" si="13"/>
        <v>292733.39123995602</v>
      </c>
      <c r="J203" s="35">
        <f t="shared" si="14"/>
        <v>0</v>
      </c>
    </row>
    <row r="204" spans="1:10">
      <c r="A204" s="30">
        <v>4003</v>
      </c>
      <c r="B204" s="31">
        <v>12</v>
      </c>
      <c r="C204" s="32">
        <f t="shared" si="11"/>
        <v>3.4644345655960382</v>
      </c>
      <c r="D204" s="33">
        <f>SUMIFS('Contact Hours'!D:D,'Contact Hours'!$A:$A,Hours!$A204,'Contact Hours'!$B:$B,Hours!$B204)+SUMIFS('Contact Hours'!E:E,'Contact Hours'!$A:$A,Hours!$A204,'Contact Hours'!$B:$B,Hours!$B204)</f>
        <v>244144</v>
      </c>
      <c r="E204" s="33">
        <f>SUMIFS('Contact Hours'!F:F,'Contact Hours'!$A:$A,Hours!$A204,'Contact Hours'!$B:$B,Hours!$B204)+SUMIFS('Contact Hours'!G:G,'Contact Hours'!$A:$A,Hours!$A204,'Contact Hours'!$B:$B,Hours!$B204)</f>
        <v>60432</v>
      </c>
      <c r="F204" s="33">
        <f>SUMIFS('Contact Hours'!H:H,'Contact Hours'!$A:$A,Hours!$A204,'Contact Hours'!$B:$B,Hours!$B204)+SUMIFS('Contact Hours'!I:I,'Contact Hours'!$A:$A,Hours!$A204,'Contact Hours'!$B:$B,Hours!$B204)</f>
        <v>0</v>
      </c>
      <c r="G204" s="33">
        <f>SUMIFS('Contact Hours'!J:J,'Contact Hours'!$A:$A,Hours!$A204,'Contact Hours'!$B:$B,Hours!$B204)+SUMIFS('Contact Hours'!K:K,'Contact Hours'!$A:$A,Hours!$A204,'Contact Hours'!$B:$B,Hours!$B204)</f>
        <v>0</v>
      </c>
      <c r="H204" s="34">
        <f t="shared" si="12"/>
        <v>304576</v>
      </c>
      <c r="I204" s="35">
        <f t="shared" si="13"/>
        <v>1055183.6222509788</v>
      </c>
      <c r="J204" s="35">
        <f t="shared" si="14"/>
        <v>230298.98063490979</v>
      </c>
    </row>
    <row r="205" spans="1:10">
      <c r="A205" s="30">
        <v>4003</v>
      </c>
      <c r="B205" s="31">
        <v>13</v>
      </c>
      <c r="C205" s="32">
        <f t="shared" si="11"/>
        <v>3.1367935439018955</v>
      </c>
      <c r="D205" s="33">
        <f>SUMIFS('Contact Hours'!D:D,'Contact Hours'!$A:$A,Hours!$A205,'Contact Hours'!$B:$B,Hours!$B205)+SUMIFS('Contact Hours'!E:E,'Contact Hours'!$A:$A,Hours!$A205,'Contact Hours'!$B:$B,Hours!$B205)</f>
        <v>78720</v>
      </c>
      <c r="E205" s="33">
        <f>SUMIFS('Contact Hours'!F:F,'Contact Hours'!$A:$A,Hours!$A205,'Contact Hours'!$B:$B,Hours!$B205)+SUMIFS('Contact Hours'!G:G,'Contact Hours'!$A:$A,Hours!$A205,'Contact Hours'!$B:$B,Hours!$B205)</f>
        <v>0</v>
      </c>
      <c r="F205" s="33">
        <f>SUMIFS('Contact Hours'!H:H,'Contact Hours'!$A:$A,Hours!$A205,'Contact Hours'!$B:$B,Hours!$B205)+SUMIFS('Contact Hours'!I:I,'Contact Hours'!$A:$A,Hours!$A205,'Contact Hours'!$B:$B,Hours!$B205)</f>
        <v>0</v>
      </c>
      <c r="G205" s="33">
        <f>SUMIFS('Contact Hours'!J:J,'Contact Hours'!$A:$A,Hours!$A205,'Contact Hours'!$B:$B,Hours!$B205)+SUMIFS('Contact Hours'!K:K,'Contact Hours'!$A:$A,Hours!$A205,'Contact Hours'!$B:$B,Hours!$B205)</f>
        <v>0</v>
      </c>
      <c r="H205" s="34">
        <f t="shared" si="12"/>
        <v>78720</v>
      </c>
      <c r="I205" s="35">
        <f t="shared" si="13"/>
        <v>246928.38777595721</v>
      </c>
      <c r="J205" s="35">
        <f t="shared" si="14"/>
        <v>0</v>
      </c>
    </row>
    <row r="206" spans="1:10">
      <c r="A206" s="30">
        <v>4003</v>
      </c>
      <c r="B206" s="31">
        <v>14</v>
      </c>
      <c r="C206" s="32">
        <f t="shared" si="11"/>
        <v>4.5242823607997433</v>
      </c>
      <c r="D206" s="33">
        <f>SUMIFS('Contact Hours'!D:D,'Contact Hours'!$A:$A,Hours!$A206,'Contact Hours'!$B:$B,Hours!$B206)+SUMIFS('Contact Hours'!E:E,'Contact Hours'!$A:$A,Hours!$A206,'Contact Hours'!$B:$B,Hours!$B206)</f>
        <v>0</v>
      </c>
      <c r="E206" s="33">
        <f>SUMIFS('Contact Hours'!F:F,'Contact Hours'!$A:$A,Hours!$A206,'Contact Hours'!$B:$B,Hours!$B206)+SUMIFS('Contact Hours'!G:G,'Contact Hours'!$A:$A,Hours!$A206,'Contact Hours'!$B:$B,Hours!$B206)</f>
        <v>0</v>
      </c>
      <c r="F206" s="33">
        <f>SUMIFS('Contact Hours'!H:H,'Contact Hours'!$A:$A,Hours!$A206,'Contact Hours'!$B:$B,Hours!$B206)+SUMIFS('Contact Hours'!I:I,'Contact Hours'!$A:$A,Hours!$A206,'Contact Hours'!$B:$B,Hours!$B206)</f>
        <v>109488</v>
      </c>
      <c r="G206" s="33">
        <f>SUMIFS('Contact Hours'!J:J,'Contact Hours'!$A:$A,Hours!$A206,'Contact Hours'!$B:$B,Hours!$B206)+SUMIFS('Contact Hours'!K:K,'Contact Hours'!$A:$A,Hours!$A206,'Contact Hours'!$B:$B,Hours!$B206)</f>
        <v>0</v>
      </c>
      <c r="H206" s="34">
        <f t="shared" si="12"/>
        <v>109488</v>
      </c>
      <c r="I206" s="35">
        <f t="shared" si="13"/>
        <v>495354.62711924227</v>
      </c>
      <c r="J206" s="35">
        <f t="shared" si="14"/>
        <v>0</v>
      </c>
    </row>
    <row r="207" spans="1:10">
      <c r="A207" s="30">
        <v>4003</v>
      </c>
      <c r="B207" s="31">
        <v>15</v>
      </c>
      <c r="C207" s="32">
        <f t="shared" si="11"/>
        <v>6.3259919541484555</v>
      </c>
      <c r="D207" s="33">
        <f>SUMIFS('Contact Hours'!D:D,'Contact Hours'!$A:$A,Hours!$A207,'Contact Hours'!$B:$B,Hours!$B207)+SUMIFS('Contact Hours'!E:E,'Contact Hours'!$A:$A,Hours!$A207,'Contact Hours'!$B:$B,Hours!$B207)</f>
        <v>0</v>
      </c>
      <c r="E207" s="33">
        <f>SUMIFS('Contact Hours'!F:F,'Contact Hours'!$A:$A,Hours!$A207,'Contact Hours'!$B:$B,Hours!$B207)+SUMIFS('Contact Hours'!G:G,'Contact Hours'!$A:$A,Hours!$A207,'Contact Hours'!$B:$B,Hours!$B207)</f>
        <v>0</v>
      </c>
      <c r="F207" s="33">
        <f>SUMIFS('Contact Hours'!H:H,'Contact Hours'!$A:$A,Hours!$A207,'Contact Hours'!$B:$B,Hours!$B207)+SUMIFS('Contact Hours'!I:I,'Contact Hours'!$A:$A,Hours!$A207,'Contact Hours'!$B:$B,Hours!$B207)</f>
        <v>0</v>
      </c>
      <c r="G207" s="33">
        <f>SUMIFS('Contact Hours'!J:J,'Contact Hours'!$A:$A,Hours!$A207,'Contact Hours'!$B:$B,Hours!$B207)+SUMIFS('Contact Hours'!K:K,'Contact Hours'!$A:$A,Hours!$A207,'Contact Hours'!$B:$B,Hours!$B207)</f>
        <v>0</v>
      </c>
      <c r="H207" s="34">
        <f t="shared" si="12"/>
        <v>0</v>
      </c>
      <c r="I207" s="35">
        <f t="shared" si="13"/>
        <v>0</v>
      </c>
      <c r="J207" s="35">
        <f t="shared" si="14"/>
        <v>0</v>
      </c>
    </row>
    <row r="208" spans="1:10">
      <c r="A208" s="30">
        <v>4003</v>
      </c>
      <c r="B208" s="31">
        <v>16</v>
      </c>
      <c r="C208" s="32">
        <f t="shared" si="11"/>
        <v>3.9794022593108487</v>
      </c>
      <c r="D208" s="33">
        <f>SUMIFS('Contact Hours'!D:D,'Contact Hours'!$A:$A,Hours!$A208,'Contact Hours'!$B:$B,Hours!$B208)+SUMIFS('Contact Hours'!E:E,'Contact Hours'!$A:$A,Hours!$A208,'Contact Hours'!$B:$B,Hours!$B208)</f>
        <v>7008</v>
      </c>
      <c r="E208" s="33">
        <f>SUMIFS('Contact Hours'!F:F,'Contact Hours'!$A:$A,Hours!$A208,'Contact Hours'!$B:$B,Hours!$B208)+SUMIFS('Contact Hours'!G:G,'Contact Hours'!$A:$A,Hours!$A208,'Contact Hours'!$B:$B,Hours!$B208)</f>
        <v>0</v>
      </c>
      <c r="F208" s="33">
        <f>SUMIFS('Contact Hours'!H:H,'Contact Hours'!$A:$A,Hours!$A208,'Contact Hours'!$B:$B,Hours!$B208)+SUMIFS('Contact Hours'!I:I,'Contact Hours'!$A:$A,Hours!$A208,'Contact Hours'!$B:$B,Hours!$B208)</f>
        <v>134480</v>
      </c>
      <c r="G208" s="33">
        <f>SUMIFS('Contact Hours'!J:J,'Contact Hours'!$A:$A,Hours!$A208,'Contact Hours'!$B:$B,Hours!$B208)+SUMIFS('Contact Hours'!K:K,'Contact Hours'!$A:$A,Hours!$A208,'Contact Hours'!$B:$B,Hours!$B208)</f>
        <v>8932</v>
      </c>
      <c r="H208" s="34">
        <f t="shared" si="12"/>
        <v>150420</v>
      </c>
      <c r="I208" s="35">
        <f t="shared" si="13"/>
        <v>598581.6878455379</v>
      </c>
      <c r="J208" s="35">
        <f t="shared" si="14"/>
        <v>0</v>
      </c>
    </row>
    <row r="209" spans="1:10">
      <c r="A209" s="30">
        <v>4003</v>
      </c>
      <c r="B209" s="31">
        <v>17</v>
      </c>
      <c r="C209" s="32">
        <f t="shared" si="11"/>
        <v>5.1679354505346593</v>
      </c>
      <c r="D209" s="33">
        <f>SUMIFS('Contact Hours'!D:D,'Contact Hours'!$A:$A,Hours!$A209,'Contact Hours'!$B:$B,Hours!$B209)+SUMIFS('Contact Hours'!E:E,'Contact Hours'!$A:$A,Hours!$A209,'Contact Hours'!$B:$B,Hours!$B209)</f>
        <v>0</v>
      </c>
      <c r="E209" s="33">
        <f>SUMIFS('Contact Hours'!F:F,'Contact Hours'!$A:$A,Hours!$A209,'Contact Hours'!$B:$B,Hours!$B209)+SUMIFS('Contact Hours'!G:G,'Contact Hours'!$A:$A,Hours!$A209,'Contact Hours'!$B:$B,Hours!$B209)</f>
        <v>0</v>
      </c>
      <c r="F209" s="33">
        <f>SUMIFS('Contact Hours'!H:H,'Contact Hours'!$A:$A,Hours!$A209,'Contact Hours'!$B:$B,Hours!$B209)+SUMIFS('Contact Hours'!I:I,'Contact Hours'!$A:$A,Hours!$A209,'Contact Hours'!$B:$B,Hours!$B209)</f>
        <v>0</v>
      </c>
      <c r="G209" s="33">
        <f>SUMIFS('Contact Hours'!J:J,'Contact Hours'!$A:$A,Hours!$A209,'Contact Hours'!$B:$B,Hours!$B209)+SUMIFS('Contact Hours'!K:K,'Contact Hours'!$A:$A,Hours!$A209,'Contact Hours'!$B:$B,Hours!$B209)</f>
        <v>0</v>
      </c>
      <c r="H209" s="34">
        <f t="shared" si="12"/>
        <v>0</v>
      </c>
      <c r="I209" s="35">
        <f t="shared" si="13"/>
        <v>0</v>
      </c>
      <c r="J209" s="35">
        <f t="shared" si="14"/>
        <v>0</v>
      </c>
    </row>
    <row r="210" spans="1:10">
      <c r="A210" s="30">
        <v>4003</v>
      </c>
      <c r="B210" s="31">
        <v>18</v>
      </c>
      <c r="C210" s="32">
        <f t="shared" si="11"/>
        <v>4.3474126583452906</v>
      </c>
      <c r="D210" s="33">
        <f>SUMIFS('Contact Hours'!D:D,'Contact Hours'!$A:$A,Hours!$A210,'Contact Hours'!$B:$B,Hours!$B210)+SUMIFS('Contact Hours'!E:E,'Contact Hours'!$A:$A,Hours!$A210,'Contact Hours'!$B:$B,Hours!$B210)</f>
        <v>0</v>
      </c>
      <c r="E210" s="33">
        <f>SUMIFS('Contact Hours'!F:F,'Contact Hours'!$A:$A,Hours!$A210,'Contact Hours'!$B:$B,Hours!$B210)+SUMIFS('Contact Hours'!G:G,'Contact Hours'!$A:$A,Hours!$A210,'Contact Hours'!$B:$B,Hours!$B210)</f>
        <v>0</v>
      </c>
      <c r="F210" s="33">
        <f>SUMIFS('Contact Hours'!H:H,'Contact Hours'!$A:$A,Hours!$A210,'Contact Hours'!$B:$B,Hours!$B210)+SUMIFS('Contact Hours'!I:I,'Contact Hours'!$A:$A,Hours!$A210,'Contact Hours'!$B:$B,Hours!$B210)</f>
        <v>15856</v>
      </c>
      <c r="G210" s="33">
        <f>SUMIFS('Contact Hours'!J:J,'Contact Hours'!$A:$A,Hours!$A210,'Contact Hours'!$B:$B,Hours!$B210)+SUMIFS('Contact Hours'!K:K,'Contact Hours'!$A:$A,Hours!$A210,'Contact Hours'!$B:$B,Hours!$B210)</f>
        <v>0</v>
      </c>
      <c r="H210" s="34">
        <f t="shared" si="12"/>
        <v>15856</v>
      </c>
      <c r="I210" s="35">
        <f t="shared" si="13"/>
        <v>68932.57511072293</v>
      </c>
      <c r="J210" s="35">
        <f t="shared" si="14"/>
        <v>0</v>
      </c>
    </row>
    <row r="211" spans="1:10">
      <c r="A211" s="30">
        <v>4003</v>
      </c>
      <c r="B211" s="31">
        <v>19</v>
      </c>
      <c r="C211" s="32">
        <f t="shared" si="11"/>
        <v>3.1428185541517317</v>
      </c>
      <c r="D211" s="33">
        <f>SUMIFS('Contact Hours'!D:D,'Contact Hours'!$A:$A,Hours!$A211,'Contact Hours'!$B:$B,Hours!$B211)+SUMIFS('Contact Hours'!E:E,'Contact Hours'!$A:$A,Hours!$A211,'Contact Hours'!$B:$B,Hours!$B211)</f>
        <v>195072</v>
      </c>
      <c r="E211" s="33">
        <f>SUMIFS('Contact Hours'!F:F,'Contact Hours'!$A:$A,Hours!$A211,'Contact Hours'!$B:$B,Hours!$B211)+SUMIFS('Contact Hours'!G:G,'Contact Hours'!$A:$A,Hours!$A211,'Contact Hours'!$B:$B,Hours!$B211)</f>
        <v>88381</v>
      </c>
      <c r="F211" s="33">
        <f>SUMIFS('Contact Hours'!H:H,'Contact Hours'!$A:$A,Hours!$A211,'Contact Hours'!$B:$B,Hours!$B211)+SUMIFS('Contact Hours'!I:I,'Contact Hours'!$A:$A,Hours!$A211,'Contact Hours'!$B:$B,Hours!$B211)</f>
        <v>0</v>
      </c>
      <c r="G211" s="33">
        <f>SUMIFS('Contact Hours'!J:J,'Contact Hours'!$A:$A,Hours!$A211,'Contact Hours'!$B:$B,Hours!$B211)+SUMIFS('Contact Hours'!K:K,'Contact Hours'!$A:$A,Hours!$A211,'Contact Hours'!$B:$B,Hours!$B211)</f>
        <v>0</v>
      </c>
      <c r="H211" s="34">
        <f t="shared" si="12"/>
        <v>283453</v>
      </c>
      <c r="I211" s="35">
        <f t="shared" si="13"/>
        <v>890841.34762997075</v>
      </c>
      <c r="J211" s="35">
        <f t="shared" si="14"/>
        <v>305541.99129793263</v>
      </c>
    </row>
    <row r="212" spans="1:10">
      <c r="A212" s="30">
        <v>4003</v>
      </c>
      <c r="B212" s="31">
        <v>20</v>
      </c>
      <c r="C212" s="32">
        <f t="shared" si="11"/>
        <v>3.4676861785003421</v>
      </c>
      <c r="D212" s="33">
        <f>SUMIFS('Contact Hours'!D:D,'Contact Hours'!$A:$A,Hours!$A212,'Contact Hours'!$B:$B,Hours!$B212)+SUMIFS('Contact Hours'!E:E,'Contact Hours'!$A:$A,Hours!$A212,'Contact Hours'!$B:$B,Hours!$B212)</f>
        <v>0</v>
      </c>
      <c r="E212" s="33">
        <f>SUMIFS('Contact Hours'!F:F,'Contact Hours'!$A:$A,Hours!$A212,'Contact Hours'!$B:$B,Hours!$B212)+SUMIFS('Contact Hours'!G:G,'Contact Hours'!$A:$A,Hours!$A212,'Contact Hours'!$B:$B,Hours!$B212)</f>
        <v>0</v>
      </c>
      <c r="F212" s="33">
        <f>SUMIFS('Contact Hours'!H:H,'Contact Hours'!$A:$A,Hours!$A212,'Contact Hours'!$B:$B,Hours!$B212)+SUMIFS('Contact Hours'!I:I,'Contact Hours'!$A:$A,Hours!$A212,'Contact Hours'!$B:$B,Hours!$B212)</f>
        <v>14656</v>
      </c>
      <c r="G212" s="33">
        <f>SUMIFS('Contact Hours'!J:J,'Contact Hours'!$A:$A,Hours!$A212,'Contact Hours'!$B:$B,Hours!$B212)+SUMIFS('Contact Hours'!K:K,'Contact Hours'!$A:$A,Hours!$A212,'Contact Hours'!$B:$B,Hours!$B212)</f>
        <v>16208</v>
      </c>
      <c r="H212" s="34">
        <f t="shared" si="12"/>
        <v>30864</v>
      </c>
      <c r="I212" s="35">
        <f t="shared" si="13"/>
        <v>107026.66621323455</v>
      </c>
      <c r="J212" s="35">
        <f t="shared" si="14"/>
        <v>0</v>
      </c>
    </row>
    <row r="213" spans="1:10">
      <c r="A213" s="30">
        <v>4003</v>
      </c>
      <c r="B213" s="31">
        <v>21</v>
      </c>
      <c r="C213" s="32">
        <f t="shared" si="11"/>
        <v>4.5155009708581995</v>
      </c>
      <c r="D213" s="33">
        <f>SUMIFS('Contact Hours'!D:D,'Contact Hours'!$A:$A,Hours!$A213,'Contact Hours'!$B:$B,Hours!$B213)+SUMIFS('Contact Hours'!E:E,'Contact Hours'!$A:$A,Hours!$A213,'Contact Hours'!$B:$B,Hours!$B213)</f>
        <v>0</v>
      </c>
      <c r="E213" s="33">
        <f>SUMIFS('Contact Hours'!F:F,'Contact Hours'!$A:$A,Hours!$A213,'Contact Hours'!$B:$B,Hours!$B213)+SUMIFS('Contact Hours'!G:G,'Contact Hours'!$A:$A,Hours!$A213,'Contact Hours'!$B:$B,Hours!$B213)</f>
        <v>0</v>
      </c>
      <c r="F213" s="33">
        <f>SUMIFS('Contact Hours'!H:H,'Contact Hours'!$A:$A,Hours!$A213,'Contact Hours'!$B:$B,Hours!$B213)+SUMIFS('Contact Hours'!I:I,'Contact Hours'!$A:$A,Hours!$A213,'Contact Hours'!$B:$B,Hours!$B213)</f>
        <v>11424</v>
      </c>
      <c r="G213" s="33">
        <f>SUMIFS('Contact Hours'!J:J,'Contact Hours'!$A:$A,Hours!$A213,'Contact Hours'!$B:$B,Hours!$B213)+SUMIFS('Contact Hours'!K:K,'Contact Hours'!$A:$A,Hours!$A213,'Contact Hours'!$B:$B,Hours!$B213)</f>
        <v>7240</v>
      </c>
      <c r="H213" s="34">
        <f t="shared" si="12"/>
        <v>18664</v>
      </c>
      <c r="I213" s="35">
        <f t="shared" si="13"/>
        <v>84277.310120097434</v>
      </c>
      <c r="J213" s="35">
        <f t="shared" si="14"/>
        <v>0</v>
      </c>
    </row>
    <row r="214" spans="1:10">
      <c r="A214" s="30">
        <v>4003</v>
      </c>
      <c r="B214" s="31">
        <v>22</v>
      </c>
      <c r="C214" s="32">
        <f t="shared" si="11"/>
        <v>4.1280585073572329</v>
      </c>
      <c r="D214" s="33">
        <f>SUMIFS('Contact Hours'!D:D,'Contact Hours'!$A:$A,Hours!$A214,'Contact Hours'!$B:$B,Hours!$B214)+SUMIFS('Contact Hours'!E:E,'Contact Hours'!$A:$A,Hours!$A214,'Contact Hours'!$B:$B,Hours!$B214)</f>
        <v>0</v>
      </c>
      <c r="E214" s="33">
        <f>SUMIFS('Contact Hours'!F:F,'Contact Hours'!$A:$A,Hours!$A214,'Contact Hours'!$B:$B,Hours!$B214)+SUMIFS('Contact Hours'!G:G,'Contact Hours'!$A:$A,Hours!$A214,'Contact Hours'!$B:$B,Hours!$B214)</f>
        <v>0</v>
      </c>
      <c r="F214" s="33">
        <f>SUMIFS('Contact Hours'!H:H,'Contact Hours'!$A:$A,Hours!$A214,'Contact Hours'!$B:$B,Hours!$B214)+SUMIFS('Contact Hours'!I:I,'Contact Hours'!$A:$A,Hours!$A214,'Contact Hours'!$B:$B,Hours!$B214)</f>
        <v>7504</v>
      </c>
      <c r="G214" s="33">
        <f>SUMIFS('Contact Hours'!J:J,'Contact Hours'!$A:$A,Hours!$A214,'Contact Hours'!$B:$B,Hours!$B214)+SUMIFS('Contact Hours'!K:K,'Contact Hours'!$A:$A,Hours!$A214,'Contact Hours'!$B:$B,Hours!$B214)</f>
        <v>0</v>
      </c>
      <c r="H214" s="34">
        <f t="shared" si="12"/>
        <v>7504</v>
      </c>
      <c r="I214" s="35">
        <f t="shared" si="13"/>
        <v>30976.951039208674</v>
      </c>
      <c r="J214" s="35">
        <f t="shared" si="14"/>
        <v>0</v>
      </c>
    </row>
    <row r="215" spans="1:10">
      <c r="A215" s="30">
        <v>4003</v>
      </c>
      <c r="B215" s="31">
        <v>23</v>
      </c>
      <c r="C215" s="32">
        <f t="shared" si="11"/>
        <v>4.0606764444742334</v>
      </c>
      <c r="D215" s="33">
        <f>SUMIFS('Contact Hours'!D:D,'Contact Hours'!$A:$A,Hours!$A215,'Contact Hours'!$B:$B,Hours!$B215)+SUMIFS('Contact Hours'!E:E,'Contact Hours'!$A:$A,Hours!$A215,'Contact Hours'!$B:$B,Hours!$B215)</f>
        <v>28704</v>
      </c>
      <c r="E215" s="33">
        <f>SUMIFS('Contact Hours'!F:F,'Contact Hours'!$A:$A,Hours!$A215,'Contact Hours'!$B:$B,Hours!$B215)+SUMIFS('Contact Hours'!G:G,'Contact Hours'!$A:$A,Hours!$A215,'Contact Hours'!$B:$B,Hours!$B215)</f>
        <v>0</v>
      </c>
      <c r="F215" s="33">
        <f>SUMIFS('Contact Hours'!H:H,'Contact Hours'!$A:$A,Hours!$A215,'Contact Hours'!$B:$B,Hours!$B215)+SUMIFS('Contact Hours'!I:I,'Contact Hours'!$A:$A,Hours!$A215,'Contact Hours'!$B:$B,Hours!$B215)</f>
        <v>0</v>
      </c>
      <c r="G215" s="33">
        <f>SUMIFS('Contact Hours'!J:J,'Contact Hours'!$A:$A,Hours!$A215,'Contact Hours'!$B:$B,Hours!$B215)+SUMIFS('Contact Hours'!K:K,'Contact Hours'!$A:$A,Hours!$A215,'Contact Hours'!$B:$B,Hours!$B215)</f>
        <v>7800</v>
      </c>
      <c r="H215" s="34">
        <f t="shared" si="12"/>
        <v>36504</v>
      </c>
      <c r="I215" s="35">
        <f t="shared" si="13"/>
        <v>148230.9329290874</v>
      </c>
      <c r="J215" s="35">
        <f t="shared" si="14"/>
        <v>0</v>
      </c>
    </row>
    <row r="216" spans="1:10">
      <c r="A216" s="30">
        <v>4003</v>
      </c>
      <c r="B216" s="31">
        <v>24</v>
      </c>
      <c r="C216" s="32">
        <f t="shared" si="11"/>
        <v>3.6073208628655156</v>
      </c>
      <c r="D216" s="33">
        <f>SUMIFS('Contact Hours'!D:D,'Contact Hours'!$A:$A,Hours!$A216,'Contact Hours'!$B:$B,Hours!$B216)+SUMIFS('Contact Hours'!E:E,'Contact Hours'!$A:$A,Hours!$A216,'Contact Hours'!$B:$B,Hours!$B216)</f>
        <v>31056</v>
      </c>
      <c r="E216" s="33">
        <f>SUMIFS('Contact Hours'!F:F,'Contact Hours'!$A:$A,Hours!$A216,'Contact Hours'!$B:$B,Hours!$B216)+SUMIFS('Contact Hours'!G:G,'Contact Hours'!$A:$A,Hours!$A216,'Contact Hours'!$B:$B,Hours!$B216)</f>
        <v>0</v>
      </c>
      <c r="F216" s="33">
        <f>SUMIFS('Contact Hours'!H:H,'Contact Hours'!$A:$A,Hours!$A216,'Contact Hours'!$B:$B,Hours!$B216)+SUMIFS('Contact Hours'!I:I,'Contact Hours'!$A:$A,Hours!$A216,'Contact Hours'!$B:$B,Hours!$B216)</f>
        <v>35328</v>
      </c>
      <c r="G216" s="33">
        <f>SUMIFS('Contact Hours'!J:J,'Contact Hours'!$A:$A,Hours!$A216,'Contact Hours'!$B:$B,Hours!$B216)+SUMIFS('Contact Hours'!K:K,'Contact Hours'!$A:$A,Hours!$A216,'Contact Hours'!$B:$B,Hours!$B216)</f>
        <v>50200</v>
      </c>
      <c r="H216" s="34">
        <f t="shared" si="12"/>
        <v>116584</v>
      </c>
      <c r="I216" s="35">
        <f t="shared" si="13"/>
        <v>420555.89547631325</v>
      </c>
      <c r="J216" s="35">
        <f t="shared" si="14"/>
        <v>0</v>
      </c>
    </row>
    <row r="217" spans="1:10">
      <c r="A217" s="30">
        <v>4003</v>
      </c>
      <c r="B217" s="31">
        <v>25</v>
      </c>
      <c r="C217" s="32">
        <f t="shared" si="11"/>
        <v>2.8175360535220126</v>
      </c>
      <c r="D217" s="33">
        <f>SUMIFS('Contact Hours'!D:D,'Contact Hours'!$A:$A,Hours!$A217,'Contact Hours'!$B:$B,Hours!$B217)+SUMIFS('Contact Hours'!E:E,'Contact Hours'!$A:$A,Hours!$A217,'Contact Hours'!$B:$B,Hours!$B217)</f>
        <v>621792</v>
      </c>
      <c r="E217" s="33">
        <f>SUMIFS('Contact Hours'!F:F,'Contact Hours'!$A:$A,Hours!$A217,'Contact Hours'!$B:$B,Hours!$B217)+SUMIFS('Contact Hours'!G:G,'Contact Hours'!$A:$A,Hours!$A217,'Contact Hours'!$B:$B,Hours!$B217)</f>
        <v>0</v>
      </c>
      <c r="F217" s="33">
        <f>SUMIFS('Contact Hours'!H:H,'Contact Hours'!$A:$A,Hours!$A217,'Contact Hours'!$B:$B,Hours!$B217)+SUMIFS('Contact Hours'!I:I,'Contact Hours'!$A:$A,Hours!$A217,'Contact Hours'!$B:$B,Hours!$B217)</f>
        <v>18784</v>
      </c>
      <c r="G217" s="33">
        <f>SUMIFS('Contact Hours'!J:J,'Contact Hours'!$A:$A,Hours!$A217,'Contact Hours'!$B:$B,Hours!$B217)+SUMIFS('Contact Hours'!K:K,'Contact Hours'!$A:$A,Hours!$A217,'Contact Hours'!$B:$B,Hours!$B217)</f>
        <v>0</v>
      </c>
      <c r="H217" s="34">
        <f t="shared" si="12"/>
        <v>640576</v>
      </c>
      <c r="I217" s="35">
        <f t="shared" si="13"/>
        <v>1804845.9750209167</v>
      </c>
      <c r="J217" s="35">
        <f t="shared" si="14"/>
        <v>0</v>
      </c>
    </row>
    <row r="218" spans="1:10">
      <c r="A218" s="30">
        <v>4003</v>
      </c>
      <c r="B218" s="31">
        <v>26</v>
      </c>
      <c r="C218" s="32">
        <f t="shared" si="11"/>
        <v>3.5195673951223614</v>
      </c>
      <c r="D218" s="33">
        <f>SUMIFS('Contact Hours'!D:D,'Contact Hours'!$A:$A,Hours!$A218,'Contact Hours'!$B:$B,Hours!$B218)+SUMIFS('Contact Hours'!E:E,'Contact Hours'!$A:$A,Hours!$A218,'Contact Hours'!$B:$B,Hours!$B218)</f>
        <v>144384</v>
      </c>
      <c r="E218" s="33">
        <f>SUMIFS('Contact Hours'!F:F,'Contact Hours'!$A:$A,Hours!$A218,'Contact Hours'!$B:$B,Hours!$B218)+SUMIFS('Contact Hours'!G:G,'Contact Hours'!$A:$A,Hours!$A218,'Contact Hours'!$B:$B,Hours!$B218)</f>
        <v>0</v>
      </c>
      <c r="F218" s="33">
        <f>SUMIFS('Contact Hours'!H:H,'Contact Hours'!$A:$A,Hours!$A218,'Contact Hours'!$B:$B,Hours!$B218)+SUMIFS('Contact Hours'!I:I,'Contact Hours'!$A:$A,Hours!$A218,'Contact Hours'!$B:$B,Hours!$B218)</f>
        <v>20272</v>
      </c>
      <c r="G218" s="33">
        <f>SUMIFS('Contact Hours'!J:J,'Contact Hours'!$A:$A,Hours!$A218,'Contact Hours'!$B:$B,Hours!$B218)+SUMIFS('Contact Hours'!K:K,'Contact Hours'!$A:$A,Hours!$A218,'Contact Hours'!$B:$B,Hours!$B218)</f>
        <v>0</v>
      </c>
      <c r="H218" s="34">
        <f t="shared" si="12"/>
        <v>164656</v>
      </c>
      <c r="I218" s="35">
        <f t="shared" si="13"/>
        <v>579517.88901126757</v>
      </c>
      <c r="J218" s="35">
        <f t="shared" si="14"/>
        <v>0</v>
      </c>
    </row>
    <row r="219" spans="1:10">
      <c r="A219" s="30">
        <v>4003</v>
      </c>
      <c r="B219" s="31">
        <v>27</v>
      </c>
      <c r="C219" s="32">
        <f t="shared" si="11"/>
        <v>3.291477425248472</v>
      </c>
      <c r="D219" s="33">
        <f>SUMIFS('Contact Hours'!D:D,'Contact Hours'!$A:$A,Hours!$A219,'Contact Hours'!$B:$B,Hours!$B219)+SUMIFS('Contact Hours'!E:E,'Contact Hours'!$A:$A,Hours!$A219,'Contact Hours'!$B:$B,Hours!$B219)</f>
        <v>0</v>
      </c>
      <c r="E219" s="33">
        <f>SUMIFS('Contact Hours'!F:F,'Contact Hours'!$A:$A,Hours!$A219,'Contact Hours'!$B:$B,Hours!$B219)+SUMIFS('Contact Hours'!G:G,'Contact Hours'!$A:$A,Hours!$A219,'Contact Hours'!$B:$B,Hours!$B219)</f>
        <v>0</v>
      </c>
      <c r="F219" s="33">
        <f>SUMIFS('Contact Hours'!H:H,'Contact Hours'!$A:$A,Hours!$A219,'Contact Hours'!$B:$B,Hours!$B219)+SUMIFS('Contact Hours'!I:I,'Contact Hours'!$A:$A,Hours!$A219,'Contact Hours'!$B:$B,Hours!$B219)</f>
        <v>0</v>
      </c>
      <c r="G219" s="33">
        <f>SUMIFS('Contact Hours'!J:J,'Contact Hours'!$A:$A,Hours!$A219,'Contact Hours'!$B:$B,Hours!$B219)+SUMIFS('Contact Hours'!K:K,'Contact Hours'!$A:$A,Hours!$A219,'Contact Hours'!$B:$B,Hours!$B219)</f>
        <v>0</v>
      </c>
      <c r="H219" s="34">
        <f t="shared" si="12"/>
        <v>0</v>
      </c>
      <c r="I219" s="35">
        <f t="shared" si="13"/>
        <v>0</v>
      </c>
      <c r="J219" s="35">
        <f t="shared" si="14"/>
        <v>0</v>
      </c>
    </row>
    <row r="220" spans="1:10">
      <c r="A220" s="30">
        <v>3553</v>
      </c>
      <c r="B220" s="31">
        <v>1</v>
      </c>
      <c r="C220" s="32">
        <f t="shared" si="11"/>
        <v>2.8749802080704021</v>
      </c>
      <c r="D220" s="33">
        <f>SUMIFS('Contact Hours'!D:D,'Contact Hours'!$A:$A,Hours!$A220,'Contact Hours'!$B:$B,Hours!$B220)+SUMIFS('Contact Hours'!E:E,'Contact Hours'!$A:$A,Hours!$A220,'Contact Hours'!$B:$B,Hours!$B220)</f>
        <v>18720</v>
      </c>
      <c r="E220" s="33">
        <f>SUMIFS('Contact Hours'!F:F,'Contact Hours'!$A:$A,Hours!$A220,'Contact Hours'!$B:$B,Hours!$B220)+SUMIFS('Contact Hours'!G:G,'Contact Hours'!$A:$A,Hours!$A220,'Contact Hours'!$B:$B,Hours!$B220)</f>
        <v>0</v>
      </c>
      <c r="F220" s="33">
        <f>SUMIFS('Contact Hours'!H:H,'Contact Hours'!$A:$A,Hours!$A220,'Contact Hours'!$B:$B,Hours!$B220)+SUMIFS('Contact Hours'!I:I,'Contact Hours'!$A:$A,Hours!$A220,'Contact Hours'!$B:$B,Hours!$B220)</f>
        <v>0</v>
      </c>
      <c r="G220" s="33">
        <f>SUMIFS('Contact Hours'!J:J,'Contact Hours'!$A:$A,Hours!$A220,'Contact Hours'!$B:$B,Hours!$B220)+SUMIFS('Contact Hours'!K:K,'Contact Hours'!$A:$A,Hours!$A220,'Contact Hours'!$B:$B,Hours!$B220)</f>
        <v>0</v>
      </c>
      <c r="H220" s="34">
        <f t="shared" si="12"/>
        <v>18720</v>
      </c>
      <c r="I220" s="35">
        <f t="shared" si="13"/>
        <v>53819.629495077927</v>
      </c>
      <c r="J220" s="35">
        <f t="shared" si="14"/>
        <v>0</v>
      </c>
    </row>
    <row r="221" spans="1:10">
      <c r="A221" s="30">
        <v>3553</v>
      </c>
      <c r="B221" s="31">
        <v>2</v>
      </c>
      <c r="C221" s="32">
        <f t="shared" si="11"/>
        <v>3.4729204337351502</v>
      </c>
      <c r="D221" s="33">
        <f>SUMIFS('Contact Hours'!D:D,'Contact Hours'!$A:$A,Hours!$A221,'Contact Hours'!$B:$B,Hours!$B221)+SUMIFS('Contact Hours'!E:E,'Contact Hours'!$A:$A,Hours!$A221,'Contact Hours'!$B:$B,Hours!$B221)</f>
        <v>0</v>
      </c>
      <c r="E221" s="33">
        <f>SUMIFS('Contact Hours'!F:F,'Contact Hours'!$A:$A,Hours!$A221,'Contact Hours'!$B:$B,Hours!$B221)+SUMIFS('Contact Hours'!G:G,'Contact Hours'!$A:$A,Hours!$A221,'Contact Hours'!$B:$B,Hours!$B221)</f>
        <v>0</v>
      </c>
      <c r="F221" s="33">
        <f>SUMIFS('Contact Hours'!H:H,'Contact Hours'!$A:$A,Hours!$A221,'Contact Hours'!$B:$B,Hours!$B221)+SUMIFS('Contact Hours'!I:I,'Contact Hours'!$A:$A,Hours!$A221,'Contact Hours'!$B:$B,Hours!$B221)</f>
        <v>29056</v>
      </c>
      <c r="G221" s="33">
        <f>SUMIFS('Contact Hours'!J:J,'Contact Hours'!$A:$A,Hours!$A221,'Contact Hours'!$B:$B,Hours!$B221)+SUMIFS('Contact Hours'!K:K,'Contact Hours'!$A:$A,Hours!$A221,'Contact Hours'!$B:$B,Hours!$B221)</f>
        <v>0</v>
      </c>
      <c r="H221" s="34">
        <f t="shared" si="12"/>
        <v>29056</v>
      </c>
      <c r="I221" s="35">
        <f t="shared" si="13"/>
        <v>100909.17612260852</v>
      </c>
      <c r="J221" s="35">
        <f t="shared" si="14"/>
        <v>0</v>
      </c>
    </row>
    <row r="222" spans="1:10">
      <c r="A222" s="30">
        <v>3553</v>
      </c>
      <c r="B222" s="31">
        <v>3</v>
      </c>
      <c r="C222" s="32">
        <f t="shared" si="11"/>
        <v>3.0862689776983747</v>
      </c>
      <c r="D222" s="33">
        <f>SUMIFS('Contact Hours'!D:D,'Contact Hours'!$A:$A,Hours!$A222,'Contact Hours'!$B:$B,Hours!$B222)+SUMIFS('Contact Hours'!E:E,'Contact Hours'!$A:$A,Hours!$A222,'Contact Hours'!$B:$B,Hours!$B222)</f>
        <v>170944</v>
      </c>
      <c r="E222" s="33">
        <f>SUMIFS('Contact Hours'!F:F,'Contact Hours'!$A:$A,Hours!$A222,'Contact Hours'!$B:$B,Hours!$B222)+SUMIFS('Contact Hours'!G:G,'Contact Hours'!$A:$A,Hours!$A222,'Contact Hours'!$B:$B,Hours!$B222)</f>
        <v>0</v>
      </c>
      <c r="F222" s="33">
        <f>SUMIFS('Contact Hours'!H:H,'Contact Hours'!$A:$A,Hours!$A222,'Contact Hours'!$B:$B,Hours!$B222)+SUMIFS('Contact Hours'!I:I,'Contact Hours'!$A:$A,Hours!$A222,'Contact Hours'!$B:$B,Hours!$B222)</f>
        <v>0</v>
      </c>
      <c r="G222" s="33">
        <f>SUMIFS('Contact Hours'!J:J,'Contact Hours'!$A:$A,Hours!$A222,'Contact Hours'!$B:$B,Hours!$B222)+SUMIFS('Contact Hours'!K:K,'Contact Hours'!$A:$A,Hours!$A222,'Contact Hours'!$B:$B,Hours!$B222)</f>
        <v>0</v>
      </c>
      <c r="H222" s="34">
        <f t="shared" si="12"/>
        <v>170944</v>
      </c>
      <c r="I222" s="35">
        <f t="shared" si="13"/>
        <v>527579.16412367101</v>
      </c>
      <c r="J222" s="35">
        <f t="shared" si="14"/>
        <v>0</v>
      </c>
    </row>
    <row r="223" spans="1:10">
      <c r="A223" s="30">
        <v>3553</v>
      </c>
      <c r="B223" s="31">
        <v>4</v>
      </c>
      <c r="C223" s="32">
        <f t="shared" ref="C223:C286" si="15">C196</f>
        <v>2.7951067372194838</v>
      </c>
      <c r="D223" s="33">
        <f>SUMIFS('Contact Hours'!D:D,'Contact Hours'!$A:$A,Hours!$A223,'Contact Hours'!$B:$B,Hours!$B223)+SUMIFS('Contact Hours'!E:E,'Contact Hours'!$A:$A,Hours!$A223,'Contact Hours'!$B:$B,Hours!$B223)</f>
        <v>20976</v>
      </c>
      <c r="E223" s="33">
        <f>SUMIFS('Contact Hours'!F:F,'Contact Hours'!$A:$A,Hours!$A223,'Contact Hours'!$B:$B,Hours!$B223)+SUMIFS('Contact Hours'!G:G,'Contact Hours'!$A:$A,Hours!$A223,'Contact Hours'!$B:$B,Hours!$B223)</f>
        <v>0</v>
      </c>
      <c r="F223" s="33">
        <f>SUMIFS('Contact Hours'!H:H,'Contact Hours'!$A:$A,Hours!$A223,'Contact Hours'!$B:$B,Hours!$B223)+SUMIFS('Contact Hours'!I:I,'Contact Hours'!$A:$A,Hours!$A223,'Contact Hours'!$B:$B,Hours!$B223)</f>
        <v>22368</v>
      </c>
      <c r="G223" s="33">
        <f>SUMIFS('Contact Hours'!J:J,'Contact Hours'!$A:$A,Hours!$A223,'Contact Hours'!$B:$B,Hours!$B223)+SUMIFS('Contact Hours'!K:K,'Contact Hours'!$A:$A,Hours!$A223,'Contact Hours'!$B:$B,Hours!$B223)</f>
        <v>0</v>
      </c>
      <c r="H223" s="34">
        <f t="shared" si="12"/>
        <v>43344</v>
      </c>
      <c r="I223" s="35">
        <f t="shared" si="13"/>
        <v>121151.10641804131</v>
      </c>
      <c r="J223" s="35">
        <f t="shared" si="14"/>
        <v>0</v>
      </c>
    </row>
    <row r="224" spans="1:10">
      <c r="A224" s="30">
        <v>3553</v>
      </c>
      <c r="B224" s="31">
        <v>5</v>
      </c>
      <c r="C224" s="32">
        <f t="shared" si="15"/>
        <v>7.969787458086997</v>
      </c>
      <c r="D224" s="33">
        <f>SUMIFS('Contact Hours'!D:D,'Contact Hours'!$A:$A,Hours!$A224,'Contact Hours'!$B:$B,Hours!$B224)+SUMIFS('Contact Hours'!E:E,'Contact Hours'!$A:$A,Hours!$A224,'Contact Hours'!$B:$B,Hours!$B224)</f>
        <v>0</v>
      </c>
      <c r="E224" s="33">
        <f>SUMIFS('Contact Hours'!F:F,'Contact Hours'!$A:$A,Hours!$A224,'Contact Hours'!$B:$B,Hours!$B224)+SUMIFS('Contact Hours'!G:G,'Contact Hours'!$A:$A,Hours!$A224,'Contact Hours'!$B:$B,Hours!$B224)</f>
        <v>0</v>
      </c>
      <c r="F224" s="33">
        <f>SUMIFS('Contact Hours'!H:H,'Contact Hours'!$A:$A,Hours!$A224,'Contact Hours'!$B:$B,Hours!$B224)+SUMIFS('Contact Hours'!I:I,'Contact Hours'!$A:$A,Hours!$A224,'Contact Hours'!$B:$B,Hours!$B224)</f>
        <v>0</v>
      </c>
      <c r="G224" s="33">
        <f>SUMIFS('Contact Hours'!J:J,'Contact Hours'!$A:$A,Hours!$A224,'Contact Hours'!$B:$B,Hours!$B224)+SUMIFS('Contact Hours'!K:K,'Contact Hours'!$A:$A,Hours!$A224,'Contact Hours'!$B:$B,Hours!$B224)</f>
        <v>0</v>
      </c>
      <c r="H224" s="34">
        <f t="shared" si="12"/>
        <v>0</v>
      </c>
      <c r="I224" s="35">
        <f t="shared" si="13"/>
        <v>0</v>
      </c>
      <c r="J224" s="35">
        <f t="shared" si="14"/>
        <v>0</v>
      </c>
    </row>
    <row r="225" spans="1:10">
      <c r="A225" s="30">
        <v>3553</v>
      </c>
      <c r="B225" s="31">
        <v>6</v>
      </c>
      <c r="C225" s="32">
        <f t="shared" si="15"/>
        <v>2.5338472328563029</v>
      </c>
      <c r="D225" s="33">
        <f>SUMIFS('Contact Hours'!D:D,'Contact Hours'!$A:$A,Hours!$A225,'Contact Hours'!$B:$B,Hours!$B225)+SUMIFS('Contact Hours'!E:E,'Contact Hours'!$A:$A,Hours!$A225,'Contact Hours'!$B:$B,Hours!$B225)</f>
        <v>23232</v>
      </c>
      <c r="E225" s="33">
        <f>SUMIFS('Contact Hours'!F:F,'Contact Hours'!$A:$A,Hours!$A225,'Contact Hours'!$B:$B,Hours!$B225)+SUMIFS('Contact Hours'!G:G,'Contact Hours'!$A:$A,Hours!$A225,'Contact Hours'!$B:$B,Hours!$B225)</f>
        <v>0</v>
      </c>
      <c r="F225" s="33">
        <f>SUMIFS('Contact Hours'!H:H,'Contact Hours'!$A:$A,Hours!$A225,'Contact Hours'!$B:$B,Hours!$B225)+SUMIFS('Contact Hours'!I:I,'Contact Hours'!$A:$A,Hours!$A225,'Contact Hours'!$B:$B,Hours!$B225)</f>
        <v>0</v>
      </c>
      <c r="G225" s="33">
        <f>SUMIFS('Contact Hours'!J:J,'Contact Hours'!$A:$A,Hours!$A225,'Contact Hours'!$B:$B,Hours!$B225)+SUMIFS('Contact Hours'!K:K,'Contact Hours'!$A:$A,Hours!$A225,'Contact Hours'!$B:$B,Hours!$B225)</f>
        <v>0</v>
      </c>
      <c r="H225" s="34">
        <f t="shared" si="12"/>
        <v>23232</v>
      </c>
      <c r="I225" s="35">
        <f t="shared" si="13"/>
        <v>58866.338913717627</v>
      </c>
      <c r="J225" s="35">
        <f t="shared" si="14"/>
        <v>0</v>
      </c>
    </row>
    <row r="226" spans="1:10">
      <c r="A226" s="30">
        <v>3553</v>
      </c>
      <c r="B226" s="31">
        <v>7</v>
      </c>
      <c r="C226" s="32">
        <f t="shared" si="15"/>
        <v>3.4892163735959434</v>
      </c>
      <c r="D226" s="33">
        <f>SUMIFS('Contact Hours'!D:D,'Contact Hours'!$A:$A,Hours!$A226,'Contact Hours'!$B:$B,Hours!$B226)+SUMIFS('Contact Hours'!E:E,'Contact Hours'!$A:$A,Hours!$A226,'Contact Hours'!$B:$B,Hours!$B226)</f>
        <v>2112</v>
      </c>
      <c r="E226" s="33">
        <f>SUMIFS('Contact Hours'!F:F,'Contact Hours'!$A:$A,Hours!$A226,'Contact Hours'!$B:$B,Hours!$B226)+SUMIFS('Contact Hours'!G:G,'Contact Hours'!$A:$A,Hours!$A226,'Contact Hours'!$B:$B,Hours!$B226)</f>
        <v>0</v>
      </c>
      <c r="F226" s="33">
        <f>SUMIFS('Contact Hours'!H:H,'Contact Hours'!$A:$A,Hours!$A226,'Contact Hours'!$B:$B,Hours!$B226)+SUMIFS('Contact Hours'!I:I,'Contact Hours'!$A:$A,Hours!$A226,'Contact Hours'!$B:$B,Hours!$B226)</f>
        <v>768</v>
      </c>
      <c r="G226" s="33">
        <f>SUMIFS('Contact Hours'!J:J,'Contact Hours'!$A:$A,Hours!$A226,'Contact Hours'!$B:$B,Hours!$B226)+SUMIFS('Contact Hours'!K:K,'Contact Hours'!$A:$A,Hours!$A226,'Contact Hours'!$B:$B,Hours!$B226)</f>
        <v>0</v>
      </c>
      <c r="H226" s="34">
        <f t="shared" si="12"/>
        <v>2880</v>
      </c>
      <c r="I226" s="35">
        <f t="shared" si="13"/>
        <v>10048.943155956316</v>
      </c>
      <c r="J226" s="35">
        <f t="shared" si="14"/>
        <v>0</v>
      </c>
    </row>
    <row r="227" spans="1:10">
      <c r="A227" s="30">
        <v>3553</v>
      </c>
      <c r="B227" s="31">
        <v>8</v>
      </c>
      <c r="C227" s="32">
        <f t="shared" si="15"/>
        <v>4.382136402145127</v>
      </c>
      <c r="D227" s="33">
        <f>SUMIFS('Contact Hours'!D:D,'Contact Hours'!$A:$A,Hours!$A227,'Contact Hours'!$B:$B,Hours!$B227)+SUMIFS('Contact Hours'!E:E,'Contact Hours'!$A:$A,Hours!$A227,'Contact Hours'!$B:$B,Hours!$B227)</f>
        <v>0</v>
      </c>
      <c r="E227" s="33">
        <f>SUMIFS('Contact Hours'!F:F,'Contact Hours'!$A:$A,Hours!$A227,'Contact Hours'!$B:$B,Hours!$B227)+SUMIFS('Contact Hours'!G:G,'Contact Hours'!$A:$A,Hours!$A227,'Contact Hours'!$B:$B,Hours!$B227)</f>
        <v>0</v>
      </c>
      <c r="F227" s="33">
        <f>SUMIFS('Contact Hours'!H:H,'Contact Hours'!$A:$A,Hours!$A227,'Contact Hours'!$B:$B,Hours!$B227)+SUMIFS('Contact Hours'!I:I,'Contact Hours'!$A:$A,Hours!$A227,'Contact Hours'!$B:$B,Hours!$B227)</f>
        <v>768</v>
      </c>
      <c r="G227" s="33">
        <f>SUMIFS('Contact Hours'!J:J,'Contact Hours'!$A:$A,Hours!$A227,'Contact Hours'!$B:$B,Hours!$B227)+SUMIFS('Contact Hours'!K:K,'Contact Hours'!$A:$A,Hours!$A227,'Contact Hours'!$B:$B,Hours!$B227)</f>
        <v>0</v>
      </c>
      <c r="H227" s="34">
        <f t="shared" si="12"/>
        <v>768</v>
      </c>
      <c r="I227" s="35">
        <f t="shared" si="13"/>
        <v>3365.4807568474575</v>
      </c>
      <c r="J227" s="35">
        <f t="shared" si="14"/>
        <v>0</v>
      </c>
    </row>
    <row r="228" spans="1:10">
      <c r="A228" s="30">
        <v>3553</v>
      </c>
      <c r="B228" s="31">
        <v>9</v>
      </c>
      <c r="C228" s="32">
        <f t="shared" si="15"/>
        <v>3.4333089032158068</v>
      </c>
      <c r="D228" s="33">
        <f>SUMIFS('Contact Hours'!D:D,'Contact Hours'!$A:$A,Hours!$A228,'Contact Hours'!$B:$B,Hours!$B228)+SUMIFS('Contact Hours'!E:E,'Contact Hours'!$A:$A,Hours!$A228,'Contact Hours'!$B:$B,Hours!$B228)</f>
        <v>16736</v>
      </c>
      <c r="E228" s="33">
        <f>SUMIFS('Contact Hours'!F:F,'Contact Hours'!$A:$A,Hours!$A228,'Contact Hours'!$B:$B,Hours!$B228)+SUMIFS('Contact Hours'!G:G,'Contact Hours'!$A:$A,Hours!$A228,'Contact Hours'!$B:$B,Hours!$B228)</f>
        <v>0</v>
      </c>
      <c r="F228" s="33">
        <f>SUMIFS('Contact Hours'!H:H,'Contact Hours'!$A:$A,Hours!$A228,'Contact Hours'!$B:$B,Hours!$B228)+SUMIFS('Contact Hours'!I:I,'Contact Hours'!$A:$A,Hours!$A228,'Contact Hours'!$B:$B,Hours!$B228)</f>
        <v>47200</v>
      </c>
      <c r="G228" s="33">
        <f>SUMIFS('Contact Hours'!J:J,'Contact Hours'!$A:$A,Hours!$A228,'Contact Hours'!$B:$B,Hours!$B228)+SUMIFS('Contact Hours'!K:K,'Contact Hours'!$A:$A,Hours!$A228,'Contact Hours'!$B:$B,Hours!$B228)</f>
        <v>5030</v>
      </c>
      <c r="H228" s="34">
        <f t="shared" si="12"/>
        <v>68966</v>
      </c>
      <c r="I228" s="35">
        <f t="shared" si="13"/>
        <v>236781.58181918133</v>
      </c>
      <c r="J228" s="35">
        <f t="shared" si="14"/>
        <v>0</v>
      </c>
    </row>
    <row r="229" spans="1:10">
      <c r="A229" s="30">
        <v>3553</v>
      </c>
      <c r="B229" s="31">
        <v>10</v>
      </c>
      <c r="C229" s="32">
        <f t="shared" si="15"/>
        <v>5.2157956574584414</v>
      </c>
      <c r="D229" s="33">
        <f>SUMIFS('Contact Hours'!D:D,'Contact Hours'!$A:$A,Hours!$A229,'Contact Hours'!$B:$B,Hours!$B229)+SUMIFS('Contact Hours'!E:E,'Contact Hours'!$A:$A,Hours!$A229,'Contact Hours'!$B:$B,Hours!$B229)</f>
        <v>336</v>
      </c>
      <c r="E229" s="33">
        <f>SUMIFS('Contact Hours'!F:F,'Contact Hours'!$A:$A,Hours!$A229,'Contact Hours'!$B:$B,Hours!$B229)+SUMIFS('Contact Hours'!G:G,'Contact Hours'!$A:$A,Hours!$A229,'Contact Hours'!$B:$B,Hours!$B229)</f>
        <v>0</v>
      </c>
      <c r="F229" s="33">
        <f>SUMIFS('Contact Hours'!H:H,'Contact Hours'!$A:$A,Hours!$A229,'Contact Hours'!$B:$B,Hours!$B229)+SUMIFS('Contact Hours'!I:I,'Contact Hours'!$A:$A,Hours!$A229,'Contact Hours'!$B:$B,Hours!$B229)</f>
        <v>0</v>
      </c>
      <c r="G229" s="33">
        <f>SUMIFS('Contact Hours'!J:J,'Contact Hours'!$A:$A,Hours!$A229,'Contact Hours'!$B:$B,Hours!$B229)+SUMIFS('Contact Hours'!K:K,'Contact Hours'!$A:$A,Hours!$A229,'Contact Hours'!$B:$B,Hours!$B229)</f>
        <v>0</v>
      </c>
      <c r="H229" s="34">
        <f t="shared" si="12"/>
        <v>336</v>
      </c>
      <c r="I229" s="35">
        <f t="shared" si="13"/>
        <v>1752.5073409060362</v>
      </c>
      <c r="J229" s="35">
        <f t="shared" si="14"/>
        <v>0</v>
      </c>
    </row>
    <row r="230" spans="1:10">
      <c r="A230" s="30">
        <v>3553</v>
      </c>
      <c r="B230" s="31">
        <v>11</v>
      </c>
      <c r="C230" s="32">
        <f t="shared" si="15"/>
        <v>3.9463640330011058</v>
      </c>
      <c r="D230" s="33">
        <f>SUMIFS('Contact Hours'!D:D,'Contact Hours'!$A:$A,Hours!$A230,'Contact Hours'!$B:$B,Hours!$B230)+SUMIFS('Contact Hours'!E:E,'Contact Hours'!$A:$A,Hours!$A230,'Contact Hours'!$B:$B,Hours!$B230)</f>
        <v>0</v>
      </c>
      <c r="E230" s="33">
        <f>SUMIFS('Contact Hours'!F:F,'Contact Hours'!$A:$A,Hours!$A230,'Contact Hours'!$B:$B,Hours!$B230)+SUMIFS('Contact Hours'!G:G,'Contact Hours'!$A:$A,Hours!$A230,'Contact Hours'!$B:$B,Hours!$B230)</f>
        <v>0</v>
      </c>
      <c r="F230" s="33">
        <f>SUMIFS('Contact Hours'!H:H,'Contact Hours'!$A:$A,Hours!$A230,'Contact Hours'!$B:$B,Hours!$B230)+SUMIFS('Contact Hours'!I:I,'Contact Hours'!$A:$A,Hours!$A230,'Contact Hours'!$B:$B,Hours!$B230)</f>
        <v>13072</v>
      </c>
      <c r="G230" s="33">
        <f>SUMIFS('Contact Hours'!J:J,'Contact Hours'!$A:$A,Hours!$A230,'Contact Hours'!$B:$B,Hours!$B230)+SUMIFS('Contact Hours'!K:K,'Contact Hours'!$A:$A,Hours!$A230,'Contact Hours'!$B:$B,Hours!$B230)</f>
        <v>0</v>
      </c>
      <c r="H230" s="34">
        <f t="shared" si="12"/>
        <v>13072</v>
      </c>
      <c r="I230" s="35">
        <f t="shared" si="13"/>
        <v>51586.870639390458</v>
      </c>
      <c r="J230" s="35">
        <f t="shared" si="14"/>
        <v>0</v>
      </c>
    </row>
    <row r="231" spans="1:10">
      <c r="A231" s="30">
        <v>3553</v>
      </c>
      <c r="B231" s="31">
        <v>12</v>
      </c>
      <c r="C231" s="32">
        <f t="shared" si="15"/>
        <v>3.4644345655960382</v>
      </c>
      <c r="D231" s="33">
        <f>SUMIFS('Contact Hours'!D:D,'Contact Hours'!$A:$A,Hours!$A231,'Contact Hours'!$B:$B,Hours!$B231)+SUMIFS('Contact Hours'!E:E,'Contact Hours'!$A:$A,Hours!$A231,'Contact Hours'!$B:$B,Hours!$B231)</f>
        <v>130080</v>
      </c>
      <c r="E231" s="33">
        <f>SUMIFS('Contact Hours'!F:F,'Contact Hours'!$A:$A,Hours!$A231,'Contact Hours'!$B:$B,Hours!$B231)+SUMIFS('Contact Hours'!G:G,'Contact Hours'!$A:$A,Hours!$A231,'Contact Hours'!$B:$B,Hours!$B231)</f>
        <v>11904</v>
      </c>
      <c r="F231" s="33">
        <f>SUMIFS('Contact Hours'!H:H,'Contact Hours'!$A:$A,Hours!$A231,'Contact Hours'!$B:$B,Hours!$B231)+SUMIFS('Contact Hours'!I:I,'Contact Hours'!$A:$A,Hours!$A231,'Contact Hours'!$B:$B,Hours!$B231)</f>
        <v>0</v>
      </c>
      <c r="G231" s="33">
        <f>SUMIFS('Contact Hours'!J:J,'Contact Hours'!$A:$A,Hours!$A231,'Contact Hours'!$B:$B,Hours!$B231)+SUMIFS('Contact Hours'!K:K,'Contact Hours'!$A:$A,Hours!$A231,'Contact Hours'!$B:$B,Hours!$B231)</f>
        <v>0</v>
      </c>
      <c r="H231" s="34">
        <f t="shared" si="12"/>
        <v>141984</v>
      </c>
      <c r="I231" s="35">
        <f t="shared" si="13"/>
        <v>491894.27736158791</v>
      </c>
      <c r="J231" s="35">
        <f t="shared" si="14"/>
        <v>45364.691975740767</v>
      </c>
    </row>
    <row r="232" spans="1:10">
      <c r="A232" s="30">
        <v>3553</v>
      </c>
      <c r="B232" s="31">
        <v>13</v>
      </c>
      <c r="C232" s="32">
        <f t="shared" si="15"/>
        <v>3.1367935439018955</v>
      </c>
      <c r="D232" s="33">
        <f>SUMIFS('Contact Hours'!D:D,'Contact Hours'!$A:$A,Hours!$A232,'Contact Hours'!$B:$B,Hours!$B232)+SUMIFS('Contact Hours'!E:E,'Contact Hours'!$A:$A,Hours!$A232,'Contact Hours'!$B:$B,Hours!$B232)</f>
        <v>11248</v>
      </c>
      <c r="E232" s="33">
        <f>SUMIFS('Contact Hours'!F:F,'Contact Hours'!$A:$A,Hours!$A232,'Contact Hours'!$B:$B,Hours!$B232)+SUMIFS('Contact Hours'!G:G,'Contact Hours'!$A:$A,Hours!$A232,'Contact Hours'!$B:$B,Hours!$B232)</f>
        <v>0</v>
      </c>
      <c r="F232" s="33">
        <f>SUMIFS('Contact Hours'!H:H,'Contact Hours'!$A:$A,Hours!$A232,'Contact Hours'!$B:$B,Hours!$B232)+SUMIFS('Contact Hours'!I:I,'Contact Hours'!$A:$A,Hours!$A232,'Contact Hours'!$B:$B,Hours!$B232)</f>
        <v>0</v>
      </c>
      <c r="G232" s="33">
        <f>SUMIFS('Contact Hours'!J:J,'Contact Hours'!$A:$A,Hours!$A232,'Contact Hours'!$B:$B,Hours!$B232)+SUMIFS('Contact Hours'!K:K,'Contact Hours'!$A:$A,Hours!$A232,'Contact Hours'!$B:$B,Hours!$B232)</f>
        <v>0</v>
      </c>
      <c r="H232" s="34">
        <f t="shared" si="12"/>
        <v>11248</v>
      </c>
      <c r="I232" s="35">
        <f t="shared" si="13"/>
        <v>35282.65378180852</v>
      </c>
      <c r="J232" s="35">
        <f t="shared" si="14"/>
        <v>0</v>
      </c>
    </row>
    <row r="233" spans="1:10">
      <c r="A233" s="30">
        <v>3553</v>
      </c>
      <c r="B233" s="31">
        <v>14</v>
      </c>
      <c r="C233" s="32">
        <f t="shared" si="15"/>
        <v>4.5242823607997433</v>
      </c>
      <c r="D233" s="33">
        <f>SUMIFS('Contact Hours'!D:D,'Contact Hours'!$A:$A,Hours!$A233,'Contact Hours'!$B:$B,Hours!$B233)+SUMIFS('Contact Hours'!E:E,'Contact Hours'!$A:$A,Hours!$A233,'Contact Hours'!$B:$B,Hours!$B233)</f>
        <v>0</v>
      </c>
      <c r="E233" s="33">
        <f>SUMIFS('Contact Hours'!F:F,'Contact Hours'!$A:$A,Hours!$A233,'Contact Hours'!$B:$B,Hours!$B233)+SUMIFS('Contact Hours'!G:G,'Contact Hours'!$A:$A,Hours!$A233,'Contact Hours'!$B:$B,Hours!$B233)</f>
        <v>0</v>
      </c>
      <c r="F233" s="33">
        <f>SUMIFS('Contact Hours'!H:H,'Contact Hours'!$A:$A,Hours!$A233,'Contact Hours'!$B:$B,Hours!$B233)+SUMIFS('Contact Hours'!I:I,'Contact Hours'!$A:$A,Hours!$A233,'Contact Hours'!$B:$B,Hours!$B233)</f>
        <v>48944</v>
      </c>
      <c r="G233" s="33">
        <f>SUMIFS('Contact Hours'!J:J,'Contact Hours'!$A:$A,Hours!$A233,'Contact Hours'!$B:$B,Hours!$B233)+SUMIFS('Contact Hours'!K:K,'Contact Hours'!$A:$A,Hours!$A233,'Contact Hours'!$B:$B,Hours!$B233)</f>
        <v>2184</v>
      </c>
      <c r="H233" s="34">
        <f t="shared" si="12"/>
        <v>51128</v>
      </c>
      <c r="I233" s="35">
        <f t="shared" si="13"/>
        <v>231317.50854296927</v>
      </c>
      <c r="J233" s="35">
        <f t="shared" si="14"/>
        <v>0</v>
      </c>
    </row>
    <row r="234" spans="1:10">
      <c r="A234" s="30">
        <v>3553</v>
      </c>
      <c r="B234" s="31">
        <v>15</v>
      </c>
      <c r="C234" s="32">
        <f t="shared" si="15"/>
        <v>6.3259919541484555</v>
      </c>
      <c r="D234" s="33">
        <f>SUMIFS('Contact Hours'!D:D,'Contact Hours'!$A:$A,Hours!$A234,'Contact Hours'!$B:$B,Hours!$B234)+SUMIFS('Contact Hours'!E:E,'Contact Hours'!$A:$A,Hours!$A234,'Contact Hours'!$B:$B,Hours!$B234)</f>
        <v>0</v>
      </c>
      <c r="E234" s="33">
        <f>SUMIFS('Contact Hours'!F:F,'Contact Hours'!$A:$A,Hours!$A234,'Contact Hours'!$B:$B,Hours!$B234)+SUMIFS('Contact Hours'!G:G,'Contact Hours'!$A:$A,Hours!$A234,'Contact Hours'!$B:$B,Hours!$B234)</f>
        <v>0</v>
      </c>
      <c r="F234" s="33">
        <f>SUMIFS('Contact Hours'!H:H,'Contact Hours'!$A:$A,Hours!$A234,'Contact Hours'!$B:$B,Hours!$B234)+SUMIFS('Contact Hours'!I:I,'Contact Hours'!$A:$A,Hours!$A234,'Contact Hours'!$B:$B,Hours!$B234)</f>
        <v>0</v>
      </c>
      <c r="G234" s="33">
        <f>SUMIFS('Contact Hours'!J:J,'Contact Hours'!$A:$A,Hours!$A234,'Contact Hours'!$B:$B,Hours!$B234)+SUMIFS('Contact Hours'!K:K,'Contact Hours'!$A:$A,Hours!$A234,'Contact Hours'!$B:$B,Hours!$B234)</f>
        <v>0</v>
      </c>
      <c r="H234" s="34">
        <f t="shared" si="12"/>
        <v>0</v>
      </c>
      <c r="I234" s="35">
        <f t="shared" si="13"/>
        <v>0</v>
      </c>
      <c r="J234" s="35">
        <f t="shared" si="14"/>
        <v>0</v>
      </c>
    </row>
    <row r="235" spans="1:10">
      <c r="A235" s="30">
        <v>3553</v>
      </c>
      <c r="B235" s="31">
        <v>16</v>
      </c>
      <c r="C235" s="32">
        <f t="shared" si="15"/>
        <v>3.9794022593108487</v>
      </c>
      <c r="D235" s="33">
        <f>SUMIFS('Contact Hours'!D:D,'Contact Hours'!$A:$A,Hours!$A235,'Contact Hours'!$B:$B,Hours!$B235)+SUMIFS('Contact Hours'!E:E,'Contact Hours'!$A:$A,Hours!$A235,'Contact Hours'!$B:$B,Hours!$B235)</f>
        <v>8400</v>
      </c>
      <c r="E235" s="33">
        <f>SUMIFS('Contact Hours'!F:F,'Contact Hours'!$A:$A,Hours!$A235,'Contact Hours'!$B:$B,Hours!$B235)+SUMIFS('Contact Hours'!G:G,'Contact Hours'!$A:$A,Hours!$A235,'Contact Hours'!$B:$B,Hours!$B235)</f>
        <v>0</v>
      </c>
      <c r="F235" s="33">
        <f>SUMIFS('Contact Hours'!H:H,'Contact Hours'!$A:$A,Hours!$A235,'Contact Hours'!$B:$B,Hours!$B235)+SUMIFS('Contact Hours'!I:I,'Contact Hours'!$A:$A,Hours!$A235,'Contact Hours'!$B:$B,Hours!$B235)</f>
        <v>52288</v>
      </c>
      <c r="G235" s="33">
        <f>SUMIFS('Contact Hours'!J:J,'Contact Hours'!$A:$A,Hours!$A235,'Contact Hours'!$B:$B,Hours!$B235)+SUMIFS('Contact Hours'!K:K,'Contact Hours'!$A:$A,Hours!$A235,'Contact Hours'!$B:$B,Hours!$B235)</f>
        <v>17320</v>
      </c>
      <c r="H235" s="34">
        <f t="shared" si="12"/>
        <v>78008</v>
      </c>
      <c r="I235" s="35">
        <f t="shared" si="13"/>
        <v>310425.21144432068</v>
      </c>
      <c r="J235" s="35">
        <f t="shared" si="14"/>
        <v>0</v>
      </c>
    </row>
    <row r="236" spans="1:10">
      <c r="A236" s="30">
        <v>3553</v>
      </c>
      <c r="B236" s="31">
        <v>17</v>
      </c>
      <c r="C236" s="32">
        <f t="shared" si="15"/>
        <v>5.1679354505346593</v>
      </c>
      <c r="D236" s="33">
        <f>SUMIFS('Contact Hours'!D:D,'Contact Hours'!$A:$A,Hours!$A236,'Contact Hours'!$B:$B,Hours!$B236)+SUMIFS('Contact Hours'!E:E,'Contact Hours'!$A:$A,Hours!$A236,'Contact Hours'!$B:$B,Hours!$B236)</f>
        <v>0</v>
      </c>
      <c r="E236" s="33">
        <f>SUMIFS('Contact Hours'!F:F,'Contact Hours'!$A:$A,Hours!$A236,'Contact Hours'!$B:$B,Hours!$B236)+SUMIFS('Contact Hours'!G:G,'Contact Hours'!$A:$A,Hours!$A236,'Contact Hours'!$B:$B,Hours!$B236)</f>
        <v>0</v>
      </c>
      <c r="F236" s="33">
        <f>SUMIFS('Contact Hours'!H:H,'Contact Hours'!$A:$A,Hours!$A236,'Contact Hours'!$B:$B,Hours!$B236)+SUMIFS('Contact Hours'!I:I,'Contact Hours'!$A:$A,Hours!$A236,'Contact Hours'!$B:$B,Hours!$B236)</f>
        <v>10944</v>
      </c>
      <c r="G236" s="33">
        <f>SUMIFS('Contact Hours'!J:J,'Contact Hours'!$A:$A,Hours!$A236,'Contact Hours'!$B:$B,Hours!$B236)+SUMIFS('Contact Hours'!K:K,'Contact Hours'!$A:$A,Hours!$A236,'Contact Hours'!$B:$B,Hours!$B236)</f>
        <v>0</v>
      </c>
      <c r="H236" s="34">
        <f t="shared" si="12"/>
        <v>10944</v>
      </c>
      <c r="I236" s="35">
        <f t="shared" si="13"/>
        <v>56557.885570651313</v>
      </c>
      <c r="J236" s="35">
        <f t="shared" si="14"/>
        <v>0</v>
      </c>
    </row>
    <row r="237" spans="1:10">
      <c r="A237" s="30">
        <v>3553</v>
      </c>
      <c r="B237" s="31">
        <v>18</v>
      </c>
      <c r="C237" s="32">
        <f t="shared" si="15"/>
        <v>4.3474126583452906</v>
      </c>
      <c r="D237" s="33">
        <f>SUMIFS('Contact Hours'!D:D,'Contact Hours'!$A:$A,Hours!$A237,'Contact Hours'!$B:$B,Hours!$B237)+SUMIFS('Contact Hours'!E:E,'Contact Hours'!$A:$A,Hours!$A237,'Contact Hours'!$B:$B,Hours!$B237)</f>
        <v>0</v>
      </c>
      <c r="E237" s="33">
        <f>SUMIFS('Contact Hours'!F:F,'Contact Hours'!$A:$A,Hours!$A237,'Contact Hours'!$B:$B,Hours!$B237)+SUMIFS('Contact Hours'!G:G,'Contact Hours'!$A:$A,Hours!$A237,'Contact Hours'!$B:$B,Hours!$B237)</f>
        <v>0</v>
      </c>
      <c r="F237" s="33">
        <f>SUMIFS('Contact Hours'!H:H,'Contact Hours'!$A:$A,Hours!$A237,'Contact Hours'!$B:$B,Hours!$B237)+SUMIFS('Contact Hours'!I:I,'Contact Hours'!$A:$A,Hours!$A237,'Contact Hours'!$B:$B,Hours!$B237)</f>
        <v>74224</v>
      </c>
      <c r="G237" s="33">
        <f>SUMIFS('Contact Hours'!J:J,'Contact Hours'!$A:$A,Hours!$A237,'Contact Hours'!$B:$B,Hours!$B237)+SUMIFS('Contact Hours'!K:K,'Contact Hours'!$A:$A,Hours!$A237,'Contact Hours'!$B:$B,Hours!$B237)</f>
        <v>0</v>
      </c>
      <c r="H237" s="34">
        <f t="shared" si="12"/>
        <v>74224</v>
      </c>
      <c r="I237" s="35">
        <f t="shared" si="13"/>
        <v>322682.35715302086</v>
      </c>
      <c r="J237" s="35">
        <f t="shared" si="14"/>
        <v>0</v>
      </c>
    </row>
    <row r="238" spans="1:10">
      <c r="A238" s="30">
        <v>3553</v>
      </c>
      <c r="B238" s="31">
        <v>19</v>
      </c>
      <c r="C238" s="32">
        <f t="shared" si="15"/>
        <v>3.1428185541517317</v>
      </c>
      <c r="D238" s="33">
        <f>SUMIFS('Contact Hours'!D:D,'Contact Hours'!$A:$A,Hours!$A238,'Contact Hours'!$B:$B,Hours!$B238)+SUMIFS('Contact Hours'!E:E,'Contact Hours'!$A:$A,Hours!$A238,'Contact Hours'!$B:$B,Hours!$B238)</f>
        <v>53632</v>
      </c>
      <c r="E238" s="33">
        <f>SUMIFS('Contact Hours'!F:F,'Contact Hours'!$A:$A,Hours!$A238,'Contact Hours'!$B:$B,Hours!$B238)+SUMIFS('Contact Hours'!G:G,'Contact Hours'!$A:$A,Hours!$A238,'Contact Hours'!$B:$B,Hours!$B238)</f>
        <v>15776</v>
      </c>
      <c r="F238" s="33">
        <f>SUMIFS('Contact Hours'!H:H,'Contact Hours'!$A:$A,Hours!$A238,'Contact Hours'!$B:$B,Hours!$B238)+SUMIFS('Contact Hours'!I:I,'Contact Hours'!$A:$A,Hours!$A238,'Contact Hours'!$B:$B,Hours!$B238)</f>
        <v>0</v>
      </c>
      <c r="G238" s="33">
        <f>SUMIFS('Contact Hours'!J:J,'Contact Hours'!$A:$A,Hours!$A238,'Contact Hours'!$B:$B,Hours!$B238)+SUMIFS('Contact Hours'!K:K,'Contact Hours'!$A:$A,Hours!$A238,'Contact Hours'!$B:$B,Hours!$B238)</f>
        <v>0</v>
      </c>
      <c r="H238" s="34">
        <f t="shared" si="12"/>
        <v>69408</v>
      </c>
      <c r="I238" s="35">
        <f t="shared" si="13"/>
        <v>218136.75020656339</v>
      </c>
      <c r="J238" s="35">
        <f t="shared" si="14"/>
        <v>54539.216061327497</v>
      </c>
    </row>
    <row r="239" spans="1:10">
      <c r="A239" s="30">
        <v>3553</v>
      </c>
      <c r="B239" s="31">
        <v>20</v>
      </c>
      <c r="C239" s="32">
        <f t="shared" si="15"/>
        <v>3.4676861785003421</v>
      </c>
      <c r="D239" s="33">
        <f>SUMIFS('Contact Hours'!D:D,'Contact Hours'!$A:$A,Hours!$A239,'Contact Hours'!$B:$B,Hours!$B239)+SUMIFS('Contact Hours'!E:E,'Contact Hours'!$A:$A,Hours!$A239,'Contact Hours'!$B:$B,Hours!$B239)</f>
        <v>0</v>
      </c>
      <c r="E239" s="33">
        <f>SUMIFS('Contact Hours'!F:F,'Contact Hours'!$A:$A,Hours!$A239,'Contact Hours'!$B:$B,Hours!$B239)+SUMIFS('Contact Hours'!G:G,'Contact Hours'!$A:$A,Hours!$A239,'Contact Hours'!$B:$B,Hours!$B239)</f>
        <v>0</v>
      </c>
      <c r="F239" s="33">
        <f>SUMIFS('Contact Hours'!H:H,'Contact Hours'!$A:$A,Hours!$A239,'Contact Hours'!$B:$B,Hours!$B239)+SUMIFS('Contact Hours'!I:I,'Contact Hours'!$A:$A,Hours!$A239,'Contact Hours'!$B:$B,Hours!$B239)</f>
        <v>13632</v>
      </c>
      <c r="G239" s="33">
        <f>SUMIFS('Contact Hours'!J:J,'Contact Hours'!$A:$A,Hours!$A239,'Contact Hours'!$B:$B,Hours!$B239)+SUMIFS('Contact Hours'!K:K,'Contact Hours'!$A:$A,Hours!$A239,'Contact Hours'!$B:$B,Hours!$B239)</f>
        <v>17920</v>
      </c>
      <c r="H239" s="34">
        <f t="shared" si="12"/>
        <v>31552</v>
      </c>
      <c r="I239" s="35">
        <f t="shared" si="13"/>
        <v>109412.43430404279</v>
      </c>
      <c r="J239" s="35">
        <f t="shared" si="14"/>
        <v>0</v>
      </c>
    </row>
    <row r="240" spans="1:10">
      <c r="A240" s="30">
        <v>3553</v>
      </c>
      <c r="B240" s="31">
        <v>21</v>
      </c>
      <c r="C240" s="32">
        <f t="shared" si="15"/>
        <v>4.5155009708581995</v>
      </c>
      <c r="D240" s="33">
        <f>SUMIFS('Contact Hours'!D:D,'Contact Hours'!$A:$A,Hours!$A240,'Contact Hours'!$B:$B,Hours!$B240)+SUMIFS('Contact Hours'!E:E,'Contact Hours'!$A:$A,Hours!$A240,'Contact Hours'!$B:$B,Hours!$B240)</f>
        <v>0</v>
      </c>
      <c r="E240" s="33">
        <f>SUMIFS('Contact Hours'!F:F,'Contact Hours'!$A:$A,Hours!$A240,'Contact Hours'!$B:$B,Hours!$B240)+SUMIFS('Contact Hours'!G:G,'Contact Hours'!$A:$A,Hours!$A240,'Contact Hours'!$B:$B,Hours!$B240)</f>
        <v>0</v>
      </c>
      <c r="F240" s="33">
        <f>SUMIFS('Contact Hours'!H:H,'Contact Hours'!$A:$A,Hours!$A240,'Contact Hours'!$B:$B,Hours!$B240)+SUMIFS('Contact Hours'!I:I,'Contact Hours'!$A:$A,Hours!$A240,'Contact Hours'!$B:$B,Hours!$B240)</f>
        <v>0</v>
      </c>
      <c r="G240" s="33">
        <f>SUMIFS('Contact Hours'!J:J,'Contact Hours'!$A:$A,Hours!$A240,'Contact Hours'!$B:$B,Hours!$B240)+SUMIFS('Contact Hours'!K:K,'Contact Hours'!$A:$A,Hours!$A240,'Contact Hours'!$B:$B,Hours!$B240)</f>
        <v>0</v>
      </c>
      <c r="H240" s="34">
        <f t="shared" si="12"/>
        <v>0</v>
      </c>
      <c r="I240" s="35">
        <f t="shared" si="13"/>
        <v>0</v>
      </c>
      <c r="J240" s="35">
        <f t="shared" si="14"/>
        <v>0</v>
      </c>
    </row>
    <row r="241" spans="1:10">
      <c r="A241" s="30">
        <v>3553</v>
      </c>
      <c r="B241" s="31">
        <v>22</v>
      </c>
      <c r="C241" s="32">
        <f t="shared" si="15"/>
        <v>4.1280585073572329</v>
      </c>
      <c r="D241" s="33">
        <f>SUMIFS('Contact Hours'!D:D,'Contact Hours'!$A:$A,Hours!$A241,'Contact Hours'!$B:$B,Hours!$B241)+SUMIFS('Contact Hours'!E:E,'Contact Hours'!$A:$A,Hours!$A241,'Contact Hours'!$B:$B,Hours!$B241)</f>
        <v>0</v>
      </c>
      <c r="E241" s="33">
        <f>SUMIFS('Contact Hours'!F:F,'Contact Hours'!$A:$A,Hours!$A241,'Contact Hours'!$B:$B,Hours!$B241)+SUMIFS('Contact Hours'!G:G,'Contact Hours'!$A:$A,Hours!$A241,'Contact Hours'!$B:$B,Hours!$B241)</f>
        <v>0</v>
      </c>
      <c r="F241" s="33">
        <f>SUMIFS('Contact Hours'!H:H,'Contact Hours'!$A:$A,Hours!$A241,'Contact Hours'!$B:$B,Hours!$B241)+SUMIFS('Contact Hours'!I:I,'Contact Hours'!$A:$A,Hours!$A241,'Contact Hours'!$B:$B,Hours!$B241)</f>
        <v>1040</v>
      </c>
      <c r="G241" s="33">
        <f>SUMIFS('Contact Hours'!J:J,'Contact Hours'!$A:$A,Hours!$A241,'Contact Hours'!$B:$B,Hours!$B241)+SUMIFS('Contact Hours'!K:K,'Contact Hours'!$A:$A,Hours!$A241,'Contact Hours'!$B:$B,Hours!$B241)</f>
        <v>0</v>
      </c>
      <c r="H241" s="34">
        <f t="shared" si="12"/>
        <v>1040</v>
      </c>
      <c r="I241" s="35">
        <f t="shared" si="13"/>
        <v>4293.1808476515225</v>
      </c>
      <c r="J241" s="35">
        <f t="shared" si="14"/>
        <v>0</v>
      </c>
    </row>
    <row r="242" spans="1:10">
      <c r="A242" s="30">
        <v>3553</v>
      </c>
      <c r="B242" s="31">
        <v>23</v>
      </c>
      <c r="C242" s="32">
        <f t="shared" si="15"/>
        <v>4.0606764444742334</v>
      </c>
      <c r="D242" s="33">
        <f>SUMIFS('Contact Hours'!D:D,'Contact Hours'!$A:$A,Hours!$A242,'Contact Hours'!$B:$B,Hours!$B242)+SUMIFS('Contact Hours'!E:E,'Contact Hours'!$A:$A,Hours!$A242,'Contact Hours'!$B:$B,Hours!$B242)</f>
        <v>58608</v>
      </c>
      <c r="E242" s="33">
        <f>SUMIFS('Contact Hours'!F:F,'Contact Hours'!$A:$A,Hours!$A242,'Contact Hours'!$B:$B,Hours!$B242)+SUMIFS('Contact Hours'!G:G,'Contact Hours'!$A:$A,Hours!$A242,'Contact Hours'!$B:$B,Hours!$B242)</f>
        <v>0</v>
      </c>
      <c r="F242" s="33">
        <f>SUMIFS('Contact Hours'!H:H,'Contact Hours'!$A:$A,Hours!$A242,'Contact Hours'!$B:$B,Hours!$B242)+SUMIFS('Contact Hours'!I:I,'Contact Hours'!$A:$A,Hours!$A242,'Contact Hours'!$B:$B,Hours!$B242)</f>
        <v>0</v>
      </c>
      <c r="G242" s="33">
        <f>SUMIFS('Contact Hours'!J:J,'Contact Hours'!$A:$A,Hours!$A242,'Contact Hours'!$B:$B,Hours!$B242)+SUMIFS('Contact Hours'!K:K,'Contact Hours'!$A:$A,Hours!$A242,'Contact Hours'!$B:$B,Hours!$B242)</f>
        <v>0</v>
      </c>
      <c r="H242" s="34">
        <f t="shared" si="12"/>
        <v>58608</v>
      </c>
      <c r="I242" s="35">
        <f t="shared" si="13"/>
        <v>237988.12505774587</v>
      </c>
      <c r="J242" s="35">
        <f t="shared" si="14"/>
        <v>0</v>
      </c>
    </row>
    <row r="243" spans="1:10">
      <c r="A243" s="30">
        <v>3553</v>
      </c>
      <c r="B243" s="31">
        <v>24</v>
      </c>
      <c r="C243" s="32">
        <f t="shared" si="15"/>
        <v>3.6073208628655156</v>
      </c>
      <c r="D243" s="33">
        <f>SUMIFS('Contact Hours'!D:D,'Contact Hours'!$A:$A,Hours!$A243,'Contact Hours'!$B:$B,Hours!$B243)+SUMIFS('Contact Hours'!E:E,'Contact Hours'!$A:$A,Hours!$A243,'Contact Hours'!$B:$B,Hours!$B243)</f>
        <v>3840</v>
      </c>
      <c r="E243" s="33">
        <f>SUMIFS('Contact Hours'!F:F,'Contact Hours'!$A:$A,Hours!$A243,'Contact Hours'!$B:$B,Hours!$B243)+SUMIFS('Contact Hours'!G:G,'Contact Hours'!$A:$A,Hours!$A243,'Contact Hours'!$B:$B,Hours!$B243)</f>
        <v>0</v>
      </c>
      <c r="F243" s="33">
        <f>SUMIFS('Contact Hours'!H:H,'Contact Hours'!$A:$A,Hours!$A243,'Contact Hours'!$B:$B,Hours!$B243)+SUMIFS('Contact Hours'!I:I,'Contact Hours'!$A:$A,Hours!$A243,'Contact Hours'!$B:$B,Hours!$B243)</f>
        <v>9008</v>
      </c>
      <c r="G243" s="33">
        <f>SUMIFS('Contact Hours'!J:J,'Contact Hours'!$A:$A,Hours!$A243,'Contact Hours'!$B:$B,Hours!$B243)+SUMIFS('Contact Hours'!K:K,'Contact Hours'!$A:$A,Hours!$A243,'Contact Hours'!$B:$B,Hours!$B243)</f>
        <v>0</v>
      </c>
      <c r="H243" s="34">
        <f t="shared" si="12"/>
        <v>12848</v>
      </c>
      <c r="I243" s="35">
        <f t="shared" si="13"/>
        <v>46346.858446096143</v>
      </c>
      <c r="J243" s="35">
        <f t="shared" si="14"/>
        <v>0</v>
      </c>
    </row>
    <row r="244" spans="1:10">
      <c r="A244" s="30">
        <v>3553</v>
      </c>
      <c r="B244" s="31">
        <v>25</v>
      </c>
      <c r="C244" s="32">
        <f t="shared" si="15"/>
        <v>2.8175360535220126</v>
      </c>
      <c r="D244" s="33">
        <f>SUMIFS('Contact Hours'!D:D,'Contact Hours'!$A:$A,Hours!$A244,'Contact Hours'!$B:$B,Hours!$B244)+SUMIFS('Contact Hours'!E:E,'Contact Hours'!$A:$A,Hours!$A244,'Contact Hours'!$B:$B,Hours!$B244)</f>
        <v>258240</v>
      </c>
      <c r="E244" s="33">
        <f>SUMIFS('Contact Hours'!F:F,'Contact Hours'!$A:$A,Hours!$A244,'Contact Hours'!$B:$B,Hours!$B244)+SUMIFS('Contact Hours'!G:G,'Contact Hours'!$A:$A,Hours!$A244,'Contact Hours'!$B:$B,Hours!$B244)</f>
        <v>0</v>
      </c>
      <c r="F244" s="33">
        <f>SUMIFS('Contact Hours'!H:H,'Contact Hours'!$A:$A,Hours!$A244,'Contact Hours'!$B:$B,Hours!$B244)+SUMIFS('Contact Hours'!I:I,'Contact Hours'!$A:$A,Hours!$A244,'Contact Hours'!$B:$B,Hours!$B244)</f>
        <v>0</v>
      </c>
      <c r="G244" s="33">
        <f>SUMIFS('Contact Hours'!J:J,'Contact Hours'!$A:$A,Hours!$A244,'Contact Hours'!$B:$B,Hours!$B244)+SUMIFS('Contact Hours'!K:K,'Contact Hours'!$A:$A,Hours!$A244,'Contact Hours'!$B:$B,Hours!$B244)</f>
        <v>0</v>
      </c>
      <c r="H244" s="34">
        <f t="shared" si="12"/>
        <v>258240</v>
      </c>
      <c r="I244" s="35">
        <f t="shared" si="13"/>
        <v>727600.51046152459</v>
      </c>
      <c r="J244" s="35">
        <f t="shared" si="14"/>
        <v>0</v>
      </c>
    </row>
    <row r="245" spans="1:10">
      <c r="A245" s="30">
        <v>3553</v>
      </c>
      <c r="B245" s="31">
        <v>26</v>
      </c>
      <c r="C245" s="32">
        <f t="shared" si="15"/>
        <v>3.5195673951223614</v>
      </c>
      <c r="D245" s="33">
        <f>SUMIFS('Contact Hours'!D:D,'Contact Hours'!$A:$A,Hours!$A245,'Contact Hours'!$B:$B,Hours!$B245)+SUMIFS('Contact Hours'!E:E,'Contact Hours'!$A:$A,Hours!$A245,'Contact Hours'!$B:$B,Hours!$B245)</f>
        <v>49712</v>
      </c>
      <c r="E245" s="33">
        <f>SUMIFS('Contact Hours'!F:F,'Contact Hours'!$A:$A,Hours!$A245,'Contact Hours'!$B:$B,Hours!$B245)+SUMIFS('Contact Hours'!G:G,'Contact Hours'!$A:$A,Hours!$A245,'Contact Hours'!$B:$B,Hours!$B245)</f>
        <v>0</v>
      </c>
      <c r="F245" s="33">
        <f>SUMIFS('Contact Hours'!H:H,'Contact Hours'!$A:$A,Hours!$A245,'Contact Hours'!$B:$B,Hours!$B245)+SUMIFS('Contact Hours'!I:I,'Contact Hours'!$A:$A,Hours!$A245,'Contact Hours'!$B:$B,Hours!$B245)</f>
        <v>0</v>
      </c>
      <c r="G245" s="33">
        <f>SUMIFS('Contact Hours'!J:J,'Contact Hours'!$A:$A,Hours!$A245,'Contact Hours'!$B:$B,Hours!$B245)+SUMIFS('Contact Hours'!K:K,'Contact Hours'!$A:$A,Hours!$A245,'Contact Hours'!$B:$B,Hours!$B245)</f>
        <v>0</v>
      </c>
      <c r="H245" s="34">
        <f t="shared" si="12"/>
        <v>49712</v>
      </c>
      <c r="I245" s="35">
        <f t="shared" si="13"/>
        <v>174964.73434632283</v>
      </c>
      <c r="J245" s="35">
        <f t="shared" si="14"/>
        <v>0</v>
      </c>
    </row>
    <row r="246" spans="1:10">
      <c r="A246" s="30">
        <v>3553</v>
      </c>
      <c r="B246" s="31">
        <v>27</v>
      </c>
      <c r="C246" s="32">
        <f t="shared" si="15"/>
        <v>3.291477425248472</v>
      </c>
      <c r="D246" s="33">
        <f>SUMIFS('Contact Hours'!D:D,'Contact Hours'!$A:$A,Hours!$A246,'Contact Hours'!$B:$B,Hours!$B246)+SUMIFS('Contact Hours'!E:E,'Contact Hours'!$A:$A,Hours!$A246,'Contact Hours'!$B:$B,Hours!$B246)</f>
        <v>0</v>
      </c>
      <c r="E246" s="33">
        <f>SUMIFS('Contact Hours'!F:F,'Contact Hours'!$A:$A,Hours!$A246,'Contact Hours'!$B:$B,Hours!$B246)+SUMIFS('Contact Hours'!G:G,'Contact Hours'!$A:$A,Hours!$A246,'Contact Hours'!$B:$B,Hours!$B246)</f>
        <v>0</v>
      </c>
      <c r="F246" s="33">
        <f>SUMIFS('Contact Hours'!H:H,'Contact Hours'!$A:$A,Hours!$A246,'Contact Hours'!$B:$B,Hours!$B246)+SUMIFS('Contact Hours'!I:I,'Contact Hours'!$A:$A,Hours!$A246,'Contact Hours'!$B:$B,Hours!$B246)</f>
        <v>0</v>
      </c>
      <c r="G246" s="33">
        <f>SUMIFS('Contact Hours'!J:J,'Contact Hours'!$A:$A,Hours!$A246,'Contact Hours'!$B:$B,Hours!$B246)+SUMIFS('Contact Hours'!K:K,'Contact Hours'!$A:$A,Hours!$A246,'Contact Hours'!$B:$B,Hours!$B246)</f>
        <v>0</v>
      </c>
      <c r="H246" s="34">
        <f t="shared" si="12"/>
        <v>0</v>
      </c>
      <c r="I246" s="35">
        <f t="shared" si="13"/>
        <v>0</v>
      </c>
      <c r="J246" s="35">
        <f t="shared" si="14"/>
        <v>0</v>
      </c>
    </row>
    <row r="247" spans="1:10">
      <c r="A247" s="30">
        <v>3554</v>
      </c>
      <c r="B247" s="31">
        <v>1</v>
      </c>
      <c r="C247" s="32">
        <f t="shared" si="15"/>
        <v>2.8749802080704021</v>
      </c>
      <c r="D247" s="33">
        <f>SUMIFS('Contact Hours'!D:D,'Contact Hours'!$A:$A,Hours!$A247,'Contact Hours'!$B:$B,Hours!$B247)+SUMIFS('Contact Hours'!E:E,'Contact Hours'!$A:$A,Hours!$A247,'Contact Hours'!$B:$B,Hours!$B247)</f>
        <v>13056</v>
      </c>
      <c r="E247" s="33">
        <f>SUMIFS('Contact Hours'!F:F,'Contact Hours'!$A:$A,Hours!$A247,'Contact Hours'!$B:$B,Hours!$B247)+SUMIFS('Contact Hours'!G:G,'Contact Hours'!$A:$A,Hours!$A247,'Contact Hours'!$B:$B,Hours!$B247)</f>
        <v>0</v>
      </c>
      <c r="F247" s="33">
        <f>SUMIFS('Contact Hours'!H:H,'Contact Hours'!$A:$A,Hours!$A247,'Contact Hours'!$B:$B,Hours!$B247)+SUMIFS('Contact Hours'!I:I,'Contact Hours'!$A:$A,Hours!$A247,'Contact Hours'!$B:$B,Hours!$B247)</f>
        <v>25376</v>
      </c>
      <c r="G247" s="33">
        <f>SUMIFS('Contact Hours'!J:J,'Contact Hours'!$A:$A,Hours!$A247,'Contact Hours'!$B:$B,Hours!$B247)+SUMIFS('Contact Hours'!K:K,'Contact Hours'!$A:$A,Hours!$A247,'Contact Hours'!$B:$B,Hours!$B247)</f>
        <v>0</v>
      </c>
      <c r="H247" s="34">
        <f t="shared" si="12"/>
        <v>38432</v>
      </c>
      <c r="I247" s="35">
        <f t="shared" si="13"/>
        <v>110491.23935656169</v>
      </c>
      <c r="J247" s="35">
        <f t="shared" si="14"/>
        <v>0</v>
      </c>
    </row>
    <row r="248" spans="1:10">
      <c r="A248" s="30">
        <v>3554</v>
      </c>
      <c r="B248" s="31">
        <v>2</v>
      </c>
      <c r="C248" s="32">
        <f t="shared" si="15"/>
        <v>3.4729204337351502</v>
      </c>
      <c r="D248" s="33">
        <f>SUMIFS('Contact Hours'!D:D,'Contact Hours'!$A:$A,Hours!$A248,'Contact Hours'!$B:$B,Hours!$B248)+SUMIFS('Contact Hours'!E:E,'Contact Hours'!$A:$A,Hours!$A248,'Contact Hours'!$B:$B,Hours!$B248)</f>
        <v>0</v>
      </c>
      <c r="E248" s="33">
        <f>SUMIFS('Contact Hours'!F:F,'Contact Hours'!$A:$A,Hours!$A248,'Contact Hours'!$B:$B,Hours!$B248)+SUMIFS('Contact Hours'!G:G,'Contact Hours'!$A:$A,Hours!$A248,'Contact Hours'!$B:$B,Hours!$B248)</f>
        <v>0</v>
      </c>
      <c r="F248" s="33">
        <f>SUMIFS('Contact Hours'!H:H,'Contact Hours'!$A:$A,Hours!$A248,'Contact Hours'!$B:$B,Hours!$B248)+SUMIFS('Contact Hours'!I:I,'Contact Hours'!$A:$A,Hours!$A248,'Contact Hours'!$B:$B,Hours!$B248)</f>
        <v>29568</v>
      </c>
      <c r="G248" s="33">
        <f>SUMIFS('Contact Hours'!J:J,'Contact Hours'!$A:$A,Hours!$A248,'Contact Hours'!$B:$B,Hours!$B248)+SUMIFS('Contact Hours'!K:K,'Contact Hours'!$A:$A,Hours!$A248,'Contact Hours'!$B:$B,Hours!$B248)</f>
        <v>0</v>
      </c>
      <c r="H248" s="34">
        <f t="shared" si="12"/>
        <v>29568</v>
      </c>
      <c r="I248" s="35">
        <f t="shared" si="13"/>
        <v>102687.31138468093</v>
      </c>
      <c r="J248" s="35">
        <f t="shared" si="14"/>
        <v>0</v>
      </c>
    </row>
    <row r="249" spans="1:10">
      <c r="A249" s="30">
        <v>3554</v>
      </c>
      <c r="B249" s="31">
        <v>3</v>
      </c>
      <c r="C249" s="32">
        <f t="shared" si="15"/>
        <v>3.0862689776983747</v>
      </c>
      <c r="D249" s="33">
        <f>SUMIFS('Contact Hours'!D:D,'Contact Hours'!$A:$A,Hours!$A249,'Contact Hours'!$B:$B,Hours!$B249)+SUMIFS('Contact Hours'!E:E,'Contact Hours'!$A:$A,Hours!$A249,'Contact Hours'!$B:$B,Hours!$B249)</f>
        <v>47392</v>
      </c>
      <c r="E249" s="33">
        <f>SUMIFS('Contact Hours'!F:F,'Contact Hours'!$A:$A,Hours!$A249,'Contact Hours'!$B:$B,Hours!$B249)+SUMIFS('Contact Hours'!G:G,'Contact Hours'!$A:$A,Hours!$A249,'Contact Hours'!$B:$B,Hours!$B249)</f>
        <v>0</v>
      </c>
      <c r="F249" s="33">
        <f>SUMIFS('Contact Hours'!H:H,'Contact Hours'!$A:$A,Hours!$A249,'Contact Hours'!$B:$B,Hours!$B249)+SUMIFS('Contact Hours'!I:I,'Contact Hours'!$A:$A,Hours!$A249,'Contact Hours'!$B:$B,Hours!$B249)</f>
        <v>2080</v>
      </c>
      <c r="G249" s="33">
        <f>SUMIFS('Contact Hours'!J:J,'Contact Hours'!$A:$A,Hours!$A249,'Contact Hours'!$B:$B,Hours!$B249)+SUMIFS('Contact Hours'!K:K,'Contact Hours'!$A:$A,Hours!$A249,'Contact Hours'!$B:$B,Hours!$B249)</f>
        <v>0</v>
      </c>
      <c r="H249" s="34">
        <f t="shared" si="12"/>
        <v>49472</v>
      </c>
      <c r="I249" s="35">
        <f t="shared" si="13"/>
        <v>152683.898864694</v>
      </c>
      <c r="J249" s="35">
        <f t="shared" si="14"/>
        <v>0</v>
      </c>
    </row>
    <row r="250" spans="1:10">
      <c r="A250" s="30">
        <v>3554</v>
      </c>
      <c r="B250" s="31">
        <v>4</v>
      </c>
      <c r="C250" s="32">
        <f t="shared" si="15"/>
        <v>2.7951067372194838</v>
      </c>
      <c r="D250" s="33">
        <f>SUMIFS('Contact Hours'!D:D,'Contact Hours'!$A:$A,Hours!$A250,'Contact Hours'!$B:$B,Hours!$B250)+SUMIFS('Contact Hours'!E:E,'Contact Hours'!$A:$A,Hours!$A250,'Contact Hours'!$B:$B,Hours!$B250)</f>
        <v>4992</v>
      </c>
      <c r="E250" s="33">
        <f>SUMIFS('Contact Hours'!F:F,'Contact Hours'!$A:$A,Hours!$A250,'Contact Hours'!$B:$B,Hours!$B250)+SUMIFS('Contact Hours'!G:G,'Contact Hours'!$A:$A,Hours!$A250,'Contact Hours'!$B:$B,Hours!$B250)</f>
        <v>0</v>
      </c>
      <c r="F250" s="33">
        <f>SUMIFS('Contact Hours'!H:H,'Contact Hours'!$A:$A,Hours!$A250,'Contact Hours'!$B:$B,Hours!$B250)+SUMIFS('Contact Hours'!I:I,'Contact Hours'!$A:$A,Hours!$A250,'Contact Hours'!$B:$B,Hours!$B250)</f>
        <v>3504</v>
      </c>
      <c r="G250" s="33">
        <f>SUMIFS('Contact Hours'!J:J,'Contact Hours'!$A:$A,Hours!$A250,'Contact Hours'!$B:$B,Hours!$B250)+SUMIFS('Contact Hours'!K:K,'Contact Hours'!$A:$A,Hours!$A250,'Contact Hours'!$B:$B,Hours!$B250)</f>
        <v>0</v>
      </c>
      <c r="H250" s="34">
        <f t="shared" si="12"/>
        <v>8496</v>
      </c>
      <c r="I250" s="35">
        <f t="shared" si="13"/>
        <v>23747.226839416733</v>
      </c>
      <c r="J250" s="35">
        <f t="shared" si="14"/>
        <v>0</v>
      </c>
    </row>
    <row r="251" spans="1:10">
      <c r="A251" s="30">
        <v>3554</v>
      </c>
      <c r="B251" s="31">
        <v>5</v>
      </c>
      <c r="C251" s="32">
        <f t="shared" si="15"/>
        <v>7.969787458086997</v>
      </c>
      <c r="D251" s="33">
        <f>SUMIFS('Contact Hours'!D:D,'Contact Hours'!$A:$A,Hours!$A251,'Contact Hours'!$B:$B,Hours!$B251)+SUMIFS('Contact Hours'!E:E,'Contact Hours'!$A:$A,Hours!$A251,'Contact Hours'!$B:$B,Hours!$B251)</f>
        <v>0</v>
      </c>
      <c r="E251" s="33">
        <f>SUMIFS('Contact Hours'!F:F,'Contact Hours'!$A:$A,Hours!$A251,'Contact Hours'!$B:$B,Hours!$B251)+SUMIFS('Contact Hours'!G:G,'Contact Hours'!$A:$A,Hours!$A251,'Contact Hours'!$B:$B,Hours!$B251)</f>
        <v>0</v>
      </c>
      <c r="F251" s="33">
        <f>SUMIFS('Contact Hours'!H:H,'Contact Hours'!$A:$A,Hours!$A251,'Contact Hours'!$B:$B,Hours!$B251)+SUMIFS('Contact Hours'!I:I,'Contact Hours'!$A:$A,Hours!$A251,'Contact Hours'!$B:$B,Hours!$B251)</f>
        <v>0</v>
      </c>
      <c r="G251" s="33">
        <f>SUMIFS('Contact Hours'!J:J,'Contact Hours'!$A:$A,Hours!$A251,'Contact Hours'!$B:$B,Hours!$B251)+SUMIFS('Contact Hours'!K:K,'Contact Hours'!$A:$A,Hours!$A251,'Contact Hours'!$B:$B,Hours!$B251)</f>
        <v>0</v>
      </c>
      <c r="H251" s="34">
        <f t="shared" si="12"/>
        <v>0</v>
      </c>
      <c r="I251" s="35">
        <f t="shared" si="13"/>
        <v>0</v>
      </c>
      <c r="J251" s="35">
        <f t="shared" si="14"/>
        <v>0</v>
      </c>
    </row>
    <row r="252" spans="1:10">
      <c r="A252" s="30">
        <v>3554</v>
      </c>
      <c r="B252" s="31">
        <v>6</v>
      </c>
      <c r="C252" s="32">
        <f t="shared" si="15"/>
        <v>2.5338472328563029</v>
      </c>
      <c r="D252" s="33">
        <f>SUMIFS('Contact Hours'!D:D,'Contact Hours'!$A:$A,Hours!$A252,'Contact Hours'!$B:$B,Hours!$B252)+SUMIFS('Contact Hours'!E:E,'Contact Hours'!$A:$A,Hours!$A252,'Contact Hours'!$B:$B,Hours!$B252)</f>
        <v>19584</v>
      </c>
      <c r="E252" s="33">
        <f>SUMIFS('Contact Hours'!F:F,'Contact Hours'!$A:$A,Hours!$A252,'Contact Hours'!$B:$B,Hours!$B252)+SUMIFS('Contact Hours'!G:G,'Contact Hours'!$A:$A,Hours!$A252,'Contact Hours'!$B:$B,Hours!$B252)</f>
        <v>0</v>
      </c>
      <c r="F252" s="33">
        <f>SUMIFS('Contact Hours'!H:H,'Contact Hours'!$A:$A,Hours!$A252,'Contact Hours'!$B:$B,Hours!$B252)+SUMIFS('Contact Hours'!I:I,'Contact Hours'!$A:$A,Hours!$A252,'Contact Hours'!$B:$B,Hours!$B252)</f>
        <v>0</v>
      </c>
      <c r="G252" s="33">
        <f>SUMIFS('Contact Hours'!J:J,'Contact Hours'!$A:$A,Hours!$A252,'Contact Hours'!$B:$B,Hours!$B252)+SUMIFS('Contact Hours'!K:K,'Contact Hours'!$A:$A,Hours!$A252,'Contact Hours'!$B:$B,Hours!$B252)</f>
        <v>0</v>
      </c>
      <c r="H252" s="34">
        <f t="shared" si="12"/>
        <v>19584</v>
      </c>
      <c r="I252" s="35">
        <f t="shared" si="13"/>
        <v>49622.864208257837</v>
      </c>
      <c r="J252" s="35">
        <f t="shared" si="14"/>
        <v>0</v>
      </c>
    </row>
    <row r="253" spans="1:10">
      <c r="A253" s="30">
        <v>3554</v>
      </c>
      <c r="B253" s="31">
        <v>7</v>
      </c>
      <c r="C253" s="32">
        <f t="shared" si="15"/>
        <v>3.4892163735959434</v>
      </c>
      <c r="D253" s="33">
        <f>SUMIFS('Contact Hours'!D:D,'Contact Hours'!$A:$A,Hours!$A253,'Contact Hours'!$B:$B,Hours!$B253)+SUMIFS('Contact Hours'!E:E,'Contact Hours'!$A:$A,Hours!$A253,'Contact Hours'!$B:$B,Hours!$B253)</f>
        <v>0</v>
      </c>
      <c r="E253" s="33">
        <f>SUMIFS('Contact Hours'!F:F,'Contact Hours'!$A:$A,Hours!$A253,'Contact Hours'!$B:$B,Hours!$B253)+SUMIFS('Contact Hours'!G:G,'Contact Hours'!$A:$A,Hours!$A253,'Contact Hours'!$B:$B,Hours!$B253)</f>
        <v>0</v>
      </c>
      <c r="F253" s="33">
        <f>SUMIFS('Contact Hours'!H:H,'Contact Hours'!$A:$A,Hours!$A253,'Contact Hours'!$B:$B,Hours!$B253)+SUMIFS('Contact Hours'!I:I,'Contact Hours'!$A:$A,Hours!$A253,'Contact Hours'!$B:$B,Hours!$B253)</f>
        <v>0</v>
      </c>
      <c r="G253" s="33">
        <f>SUMIFS('Contact Hours'!J:J,'Contact Hours'!$A:$A,Hours!$A253,'Contact Hours'!$B:$B,Hours!$B253)+SUMIFS('Contact Hours'!K:K,'Contact Hours'!$A:$A,Hours!$A253,'Contact Hours'!$B:$B,Hours!$B253)</f>
        <v>0</v>
      </c>
      <c r="H253" s="34">
        <f t="shared" si="12"/>
        <v>0</v>
      </c>
      <c r="I253" s="35">
        <f t="shared" si="13"/>
        <v>0</v>
      </c>
      <c r="J253" s="35">
        <f t="shared" si="14"/>
        <v>0</v>
      </c>
    </row>
    <row r="254" spans="1:10">
      <c r="A254" s="30">
        <v>3554</v>
      </c>
      <c r="B254" s="31">
        <v>8</v>
      </c>
      <c r="C254" s="32">
        <f t="shared" si="15"/>
        <v>4.382136402145127</v>
      </c>
      <c r="D254" s="33">
        <f>SUMIFS('Contact Hours'!D:D,'Contact Hours'!$A:$A,Hours!$A254,'Contact Hours'!$B:$B,Hours!$B254)+SUMIFS('Contact Hours'!E:E,'Contact Hours'!$A:$A,Hours!$A254,'Contact Hours'!$B:$B,Hours!$B254)</f>
        <v>0</v>
      </c>
      <c r="E254" s="33">
        <f>SUMIFS('Contact Hours'!F:F,'Contact Hours'!$A:$A,Hours!$A254,'Contact Hours'!$B:$B,Hours!$B254)+SUMIFS('Contact Hours'!G:G,'Contact Hours'!$A:$A,Hours!$A254,'Contact Hours'!$B:$B,Hours!$B254)</f>
        <v>0</v>
      </c>
      <c r="F254" s="33">
        <f>SUMIFS('Contact Hours'!H:H,'Contact Hours'!$A:$A,Hours!$A254,'Contact Hours'!$B:$B,Hours!$B254)+SUMIFS('Contact Hours'!I:I,'Contact Hours'!$A:$A,Hours!$A254,'Contact Hours'!$B:$B,Hours!$B254)</f>
        <v>0</v>
      </c>
      <c r="G254" s="33">
        <f>SUMIFS('Contact Hours'!J:J,'Contact Hours'!$A:$A,Hours!$A254,'Contact Hours'!$B:$B,Hours!$B254)+SUMIFS('Contact Hours'!K:K,'Contact Hours'!$A:$A,Hours!$A254,'Contact Hours'!$B:$B,Hours!$B254)</f>
        <v>0</v>
      </c>
      <c r="H254" s="34">
        <f t="shared" si="12"/>
        <v>0</v>
      </c>
      <c r="I254" s="35">
        <f t="shared" si="13"/>
        <v>0</v>
      </c>
      <c r="J254" s="35">
        <f t="shared" si="14"/>
        <v>0</v>
      </c>
    </row>
    <row r="255" spans="1:10">
      <c r="A255" s="30">
        <v>3554</v>
      </c>
      <c r="B255" s="31">
        <v>9</v>
      </c>
      <c r="C255" s="32">
        <f t="shared" si="15"/>
        <v>3.4333089032158068</v>
      </c>
      <c r="D255" s="33">
        <f>SUMIFS('Contact Hours'!D:D,'Contact Hours'!$A:$A,Hours!$A255,'Contact Hours'!$B:$B,Hours!$B255)+SUMIFS('Contact Hours'!E:E,'Contact Hours'!$A:$A,Hours!$A255,'Contact Hours'!$B:$B,Hours!$B255)</f>
        <v>2352</v>
      </c>
      <c r="E255" s="33">
        <f>SUMIFS('Contact Hours'!F:F,'Contact Hours'!$A:$A,Hours!$A255,'Contact Hours'!$B:$B,Hours!$B255)+SUMIFS('Contact Hours'!G:G,'Contact Hours'!$A:$A,Hours!$A255,'Contact Hours'!$B:$B,Hours!$B255)</f>
        <v>0</v>
      </c>
      <c r="F255" s="33">
        <f>SUMIFS('Contact Hours'!H:H,'Contact Hours'!$A:$A,Hours!$A255,'Contact Hours'!$B:$B,Hours!$B255)+SUMIFS('Contact Hours'!I:I,'Contact Hours'!$A:$A,Hours!$A255,'Contact Hours'!$B:$B,Hours!$B255)</f>
        <v>137744</v>
      </c>
      <c r="G255" s="33">
        <f>SUMIFS('Contact Hours'!J:J,'Contact Hours'!$A:$A,Hours!$A255,'Contact Hours'!$B:$B,Hours!$B255)+SUMIFS('Contact Hours'!K:K,'Contact Hours'!$A:$A,Hours!$A255,'Contact Hours'!$B:$B,Hours!$B255)</f>
        <v>0</v>
      </c>
      <c r="H255" s="34">
        <f t="shared" si="12"/>
        <v>140096</v>
      </c>
      <c r="I255" s="35">
        <f t="shared" si="13"/>
        <v>480992.84410492168</v>
      </c>
      <c r="J255" s="35">
        <f t="shared" si="14"/>
        <v>0</v>
      </c>
    </row>
    <row r="256" spans="1:10">
      <c r="A256" s="30">
        <v>3554</v>
      </c>
      <c r="B256" s="31">
        <v>10</v>
      </c>
      <c r="C256" s="32">
        <f t="shared" si="15"/>
        <v>5.2157956574584414</v>
      </c>
      <c r="D256" s="33">
        <f>SUMIFS('Contact Hours'!D:D,'Contact Hours'!$A:$A,Hours!$A256,'Contact Hours'!$B:$B,Hours!$B256)+SUMIFS('Contact Hours'!E:E,'Contact Hours'!$A:$A,Hours!$A256,'Contact Hours'!$B:$B,Hours!$B256)</f>
        <v>0</v>
      </c>
      <c r="E256" s="33">
        <f>SUMIFS('Contact Hours'!F:F,'Contact Hours'!$A:$A,Hours!$A256,'Contact Hours'!$B:$B,Hours!$B256)+SUMIFS('Contact Hours'!G:G,'Contact Hours'!$A:$A,Hours!$A256,'Contact Hours'!$B:$B,Hours!$B256)</f>
        <v>0</v>
      </c>
      <c r="F256" s="33">
        <f>SUMIFS('Contact Hours'!H:H,'Contact Hours'!$A:$A,Hours!$A256,'Contact Hours'!$B:$B,Hours!$B256)+SUMIFS('Contact Hours'!I:I,'Contact Hours'!$A:$A,Hours!$A256,'Contact Hours'!$B:$B,Hours!$B256)</f>
        <v>0</v>
      </c>
      <c r="G256" s="33">
        <f>SUMIFS('Contact Hours'!J:J,'Contact Hours'!$A:$A,Hours!$A256,'Contact Hours'!$B:$B,Hours!$B256)+SUMIFS('Contact Hours'!K:K,'Contact Hours'!$A:$A,Hours!$A256,'Contact Hours'!$B:$B,Hours!$B256)</f>
        <v>0</v>
      </c>
      <c r="H256" s="34">
        <f t="shared" si="12"/>
        <v>0</v>
      </c>
      <c r="I256" s="35">
        <f t="shared" si="13"/>
        <v>0</v>
      </c>
      <c r="J256" s="35">
        <f t="shared" si="14"/>
        <v>0</v>
      </c>
    </row>
    <row r="257" spans="1:10">
      <c r="A257" s="30">
        <v>3554</v>
      </c>
      <c r="B257" s="31">
        <v>11</v>
      </c>
      <c r="C257" s="32">
        <f t="shared" si="15"/>
        <v>3.9463640330011058</v>
      </c>
      <c r="D257" s="33">
        <f>SUMIFS('Contact Hours'!D:D,'Contact Hours'!$A:$A,Hours!$A257,'Contact Hours'!$B:$B,Hours!$B257)+SUMIFS('Contact Hours'!E:E,'Contact Hours'!$A:$A,Hours!$A257,'Contact Hours'!$B:$B,Hours!$B257)</f>
        <v>0</v>
      </c>
      <c r="E257" s="33">
        <f>SUMIFS('Contact Hours'!F:F,'Contact Hours'!$A:$A,Hours!$A257,'Contact Hours'!$B:$B,Hours!$B257)+SUMIFS('Contact Hours'!G:G,'Contact Hours'!$A:$A,Hours!$A257,'Contact Hours'!$B:$B,Hours!$B257)</f>
        <v>0</v>
      </c>
      <c r="F257" s="33">
        <f>SUMIFS('Contact Hours'!H:H,'Contact Hours'!$A:$A,Hours!$A257,'Contact Hours'!$B:$B,Hours!$B257)+SUMIFS('Contact Hours'!I:I,'Contact Hours'!$A:$A,Hours!$A257,'Contact Hours'!$B:$B,Hours!$B257)</f>
        <v>2016</v>
      </c>
      <c r="G257" s="33">
        <f>SUMIFS('Contact Hours'!J:J,'Contact Hours'!$A:$A,Hours!$A257,'Contact Hours'!$B:$B,Hours!$B257)+SUMIFS('Contact Hours'!K:K,'Contact Hours'!$A:$A,Hours!$A257,'Contact Hours'!$B:$B,Hours!$B257)</f>
        <v>120</v>
      </c>
      <c r="H257" s="34">
        <f t="shared" si="12"/>
        <v>2136</v>
      </c>
      <c r="I257" s="35">
        <f t="shared" si="13"/>
        <v>8429.4335744903619</v>
      </c>
      <c r="J257" s="35">
        <f t="shared" si="14"/>
        <v>0</v>
      </c>
    </row>
    <row r="258" spans="1:10">
      <c r="A258" s="30">
        <v>3554</v>
      </c>
      <c r="B258" s="31">
        <v>12</v>
      </c>
      <c r="C258" s="32">
        <f t="shared" si="15"/>
        <v>3.4644345655960382</v>
      </c>
      <c r="D258" s="33">
        <f>SUMIFS('Contact Hours'!D:D,'Contact Hours'!$A:$A,Hours!$A258,'Contact Hours'!$B:$B,Hours!$B258)+SUMIFS('Contact Hours'!E:E,'Contact Hours'!$A:$A,Hours!$A258,'Contact Hours'!$B:$B,Hours!$B258)</f>
        <v>43472</v>
      </c>
      <c r="E258" s="33">
        <f>SUMIFS('Contact Hours'!F:F,'Contact Hours'!$A:$A,Hours!$A258,'Contact Hours'!$B:$B,Hours!$B258)+SUMIFS('Contact Hours'!G:G,'Contact Hours'!$A:$A,Hours!$A258,'Contact Hours'!$B:$B,Hours!$B258)</f>
        <v>10704</v>
      </c>
      <c r="F258" s="33">
        <f>SUMIFS('Contact Hours'!H:H,'Contact Hours'!$A:$A,Hours!$A258,'Contact Hours'!$B:$B,Hours!$B258)+SUMIFS('Contact Hours'!I:I,'Contact Hours'!$A:$A,Hours!$A258,'Contact Hours'!$B:$B,Hours!$B258)</f>
        <v>0</v>
      </c>
      <c r="G258" s="33">
        <f>SUMIFS('Contact Hours'!J:J,'Contact Hours'!$A:$A,Hours!$A258,'Contact Hours'!$B:$B,Hours!$B258)+SUMIFS('Contact Hours'!K:K,'Contact Hours'!$A:$A,Hours!$A258,'Contact Hours'!$B:$B,Hours!$B258)</f>
        <v>0</v>
      </c>
      <c r="H258" s="34">
        <f t="shared" si="12"/>
        <v>54176</v>
      </c>
      <c r="I258" s="35">
        <f t="shared" si="13"/>
        <v>187689.20702573095</v>
      </c>
      <c r="J258" s="35">
        <f t="shared" si="14"/>
        <v>40791.638349153996</v>
      </c>
    </row>
    <row r="259" spans="1:10">
      <c r="A259" s="30">
        <v>3554</v>
      </c>
      <c r="B259" s="31">
        <v>13</v>
      </c>
      <c r="C259" s="32">
        <f t="shared" si="15"/>
        <v>3.1367935439018955</v>
      </c>
      <c r="D259" s="33">
        <f>SUMIFS('Contact Hours'!D:D,'Contact Hours'!$A:$A,Hours!$A259,'Contact Hours'!$B:$B,Hours!$B259)+SUMIFS('Contact Hours'!E:E,'Contact Hours'!$A:$A,Hours!$A259,'Contact Hours'!$B:$B,Hours!$B259)</f>
        <v>9520</v>
      </c>
      <c r="E259" s="33">
        <f>SUMIFS('Contact Hours'!F:F,'Contact Hours'!$A:$A,Hours!$A259,'Contact Hours'!$B:$B,Hours!$B259)+SUMIFS('Contact Hours'!G:G,'Contact Hours'!$A:$A,Hours!$A259,'Contact Hours'!$B:$B,Hours!$B259)</f>
        <v>0</v>
      </c>
      <c r="F259" s="33">
        <f>SUMIFS('Contact Hours'!H:H,'Contact Hours'!$A:$A,Hours!$A259,'Contact Hours'!$B:$B,Hours!$B259)+SUMIFS('Contact Hours'!I:I,'Contact Hours'!$A:$A,Hours!$A259,'Contact Hours'!$B:$B,Hours!$B259)</f>
        <v>0</v>
      </c>
      <c r="G259" s="33">
        <f>SUMIFS('Contact Hours'!J:J,'Contact Hours'!$A:$A,Hours!$A259,'Contact Hours'!$B:$B,Hours!$B259)+SUMIFS('Contact Hours'!K:K,'Contact Hours'!$A:$A,Hours!$A259,'Contact Hours'!$B:$B,Hours!$B259)</f>
        <v>0</v>
      </c>
      <c r="H259" s="34">
        <f t="shared" si="12"/>
        <v>9520</v>
      </c>
      <c r="I259" s="35">
        <f t="shared" si="13"/>
        <v>29862.274537946047</v>
      </c>
      <c r="J259" s="35">
        <f t="shared" si="14"/>
        <v>0</v>
      </c>
    </row>
    <row r="260" spans="1:10">
      <c r="A260" s="30">
        <v>3554</v>
      </c>
      <c r="B260" s="31">
        <v>14</v>
      </c>
      <c r="C260" s="32">
        <f t="shared" si="15"/>
        <v>4.5242823607997433</v>
      </c>
      <c r="D260" s="33">
        <f>SUMIFS('Contact Hours'!D:D,'Contact Hours'!$A:$A,Hours!$A260,'Contact Hours'!$B:$B,Hours!$B260)+SUMIFS('Contact Hours'!E:E,'Contact Hours'!$A:$A,Hours!$A260,'Contact Hours'!$B:$B,Hours!$B260)</f>
        <v>3072</v>
      </c>
      <c r="E260" s="33">
        <f>SUMIFS('Contact Hours'!F:F,'Contact Hours'!$A:$A,Hours!$A260,'Contact Hours'!$B:$B,Hours!$B260)+SUMIFS('Contact Hours'!G:G,'Contact Hours'!$A:$A,Hours!$A260,'Contact Hours'!$B:$B,Hours!$B260)</f>
        <v>0</v>
      </c>
      <c r="F260" s="33">
        <f>SUMIFS('Contact Hours'!H:H,'Contact Hours'!$A:$A,Hours!$A260,'Contact Hours'!$B:$B,Hours!$B260)+SUMIFS('Contact Hours'!I:I,'Contact Hours'!$A:$A,Hours!$A260,'Contact Hours'!$B:$B,Hours!$B260)</f>
        <v>18000</v>
      </c>
      <c r="G260" s="33">
        <f>SUMIFS('Contact Hours'!J:J,'Contact Hours'!$A:$A,Hours!$A260,'Contact Hours'!$B:$B,Hours!$B260)+SUMIFS('Contact Hours'!K:K,'Contact Hours'!$A:$A,Hours!$A260,'Contact Hours'!$B:$B,Hours!$B260)</f>
        <v>0</v>
      </c>
      <c r="H260" s="34">
        <f t="shared" si="12"/>
        <v>21072</v>
      </c>
      <c r="I260" s="35">
        <f t="shared" si="13"/>
        <v>95335.677906772195</v>
      </c>
      <c r="J260" s="35">
        <f t="shared" si="14"/>
        <v>0</v>
      </c>
    </row>
    <row r="261" spans="1:10">
      <c r="A261" s="30">
        <v>3554</v>
      </c>
      <c r="B261" s="31">
        <v>15</v>
      </c>
      <c r="C261" s="32">
        <f t="shared" si="15"/>
        <v>6.3259919541484555</v>
      </c>
      <c r="D261" s="33">
        <f>SUMIFS('Contact Hours'!D:D,'Contact Hours'!$A:$A,Hours!$A261,'Contact Hours'!$B:$B,Hours!$B261)+SUMIFS('Contact Hours'!E:E,'Contact Hours'!$A:$A,Hours!$A261,'Contact Hours'!$B:$B,Hours!$B261)</f>
        <v>0</v>
      </c>
      <c r="E261" s="33">
        <f>SUMIFS('Contact Hours'!F:F,'Contact Hours'!$A:$A,Hours!$A261,'Contact Hours'!$B:$B,Hours!$B261)+SUMIFS('Contact Hours'!G:G,'Contact Hours'!$A:$A,Hours!$A261,'Contact Hours'!$B:$B,Hours!$B261)</f>
        <v>0</v>
      </c>
      <c r="F261" s="33">
        <f>SUMIFS('Contact Hours'!H:H,'Contact Hours'!$A:$A,Hours!$A261,'Contact Hours'!$B:$B,Hours!$B261)+SUMIFS('Contact Hours'!I:I,'Contact Hours'!$A:$A,Hours!$A261,'Contact Hours'!$B:$B,Hours!$B261)</f>
        <v>0</v>
      </c>
      <c r="G261" s="33">
        <f>SUMIFS('Contact Hours'!J:J,'Contact Hours'!$A:$A,Hours!$A261,'Contact Hours'!$B:$B,Hours!$B261)+SUMIFS('Contact Hours'!K:K,'Contact Hours'!$A:$A,Hours!$A261,'Contact Hours'!$B:$B,Hours!$B261)</f>
        <v>0</v>
      </c>
      <c r="H261" s="34">
        <f t="shared" ref="H261:H324" si="16">SUM(D261:G261)</f>
        <v>0</v>
      </c>
      <c r="I261" s="35">
        <f t="shared" ref="I261:I324" si="17">H261*C261</f>
        <v>0</v>
      </c>
      <c r="J261" s="35">
        <f t="shared" ref="J261:J324" si="18">(E261*1.1)*C261</f>
        <v>0</v>
      </c>
    </row>
    <row r="262" spans="1:10">
      <c r="A262" s="30">
        <v>3554</v>
      </c>
      <c r="B262" s="31">
        <v>16</v>
      </c>
      <c r="C262" s="32">
        <f t="shared" si="15"/>
        <v>3.9794022593108487</v>
      </c>
      <c r="D262" s="33">
        <f>SUMIFS('Contact Hours'!D:D,'Contact Hours'!$A:$A,Hours!$A262,'Contact Hours'!$B:$B,Hours!$B262)+SUMIFS('Contact Hours'!E:E,'Contact Hours'!$A:$A,Hours!$A262,'Contact Hours'!$B:$B,Hours!$B262)</f>
        <v>6240</v>
      </c>
      <c r="E262" s="33">
        <f>SUMIFS('Contact Hours'!F:F,'Contact Hours'!$A:$A,Hours!$A262,'Contact Hours'!$B:$B,Hours!$B262)+SUMIFS('Contact Hours'!G:G,'Contact Hours'!$A:$A,Hours!$A262,'Contact Hours'!$B:$B,Hours!$B262)</f>
        <v>0</v>
      </c>
      <c r="F262" s="33">
        <f>SUMIFS('Contact Hours'!H:H,'Contact Hours'!$A:$A,Hours!$A262,'Contact Hours'!$B:$B,Hours!$B262)+SUMIFS('Contact Hours'!I:I,'Contact Hours'!$A:$A,Hours!$A262,'Contact Hours'!$B:$B,Hours!$B262)</f>
        <v>4896</v>
      </c>
      <c r="G262" s="33">
        <f>SUMIFS('Contact Hours'!J:J,'Contact Hours'!$A:$A,Hours!$A262,'Contact Hours'!$B:$B,Hours!$B262)+SUMIFS('Contact Hours'!K:K,'Contact Hours'!$A:$A,Hours!$A262,'Contact Hours'!$B:$B,Hours!$B262)</f>
        <v>0</v>
      </c>
      <c r="H262" s="34">
        <f t="shared" si="16"/>
        <v>11136</v>
      </c>
      <c r="I262" s="35">
        <f t="shared" si="17"/>
        <v>44314.623559685613</v>
      </c>
      <c r="J262" s="35">
        <f t="shared" si="18"/>
        <v>0</v>
      </c>
    </row>
    <row r="263" spans="1:10">
      <c r="A263" s="30">
        <v>3554</v>
      </c>
      <c r="B263" s="31">
        <v>17</v>
      </c>
      <c r="C263" s="32">
        <f t="shared" si="15"/>
        <v>5.1679354505346593</v>
      </c>
      <c r="D263" s="33">
        <f>SUMIFS('Contact Hours'!D:D,'Contact Hours'!$A:$A,Hours!$A263,'Contact Hours'!$B:$B,Hours!$B263)+SUMIFS('Contact Hours'!E:E,'Contact Hours'!$A:$A,Hours!$A263,'Contact Hours'!$B:$B,Hours!$B263)</f>
        <v>0</v>
      </c>
      <c r="E263" s="33">
        <f>SUMIFS('Contact Hours'!F:F,'Contact Hours'!$A:$A,Hours!$A263,'Contact Hours'!$B:$B,Hours!$B263)+SUMIFS('Contact Hours'!G:G,'Contact Hours'!$A:$A,Hours!$A263,'Contact Hours'!$B:$B,Hours!$B263)</f>
        <v>0</v>
      </c>
      <c r="F263" s="33">
        <f>SUMIFS('Contact Hours'!H:H,'Contact Hours'!$A:$A,Hours!$A263,'Contact Hours'!$B:$B,Hours!$B263)+SUMIFS('Contact Hours'!I:I,'Contact Hours'!$A:$A,Hours!$A263,'Contact Hours'!$B:$B,Hours!$B263)</f>
        <v>0</v>
      </c>
      <c r="G263" s="33">
        <f>SUMIFS('Contact Hours'!J:J,'Contact Hours'!$A:$A,Hours!$A263,'Contact Hours'!$B:$B,Hours!$B263)+SUMIFS('Contact Hours'!K:K,'Contact Hours'!$A:$A,Hours!$A263,'Contact Hours'!$B:$B,Hours!$B263)</f>
        <v>0</v>
      </c>
      <c r="H263" s="34">
        <f t="shared" si="16"/>
        <v>0</v>
      </c>
      <c r="I263" s="35">
        <f t="shared" si="17"/>
        <v>0</v>
      </c>
      <c r="J263" s="35">
        <f t="shared" si="18"/>
        <v>0</v>
      </c>
    </row>
    <row r="264" spans="1:10">
      <c r="A264" s="30">
        <v>3554</v>
      </c>
      <c r="B264" s="31">
        <v>18</v>
      </c>
      <c r="C264" s="32">
        <f t="shared" si="15"/>
        <v>4.3474126583452906</v>
      </c>
      <c r="D264" s="33">
        <f>SUMIFS('Contact Hours'!D:D,'Contact Hours'!$A:$A,Hours!$A264,'Contact Hours'!$B:$B,Hours!$B264)+SUMIFS('Contact Hours'!E:E,'Contact Hours'!$A:$A,Hours!$A264,'Contact Hours'!$B:$B,Hours!$B264)</f>
        <v>0</v>
      </c>
      <c r="E264" s="33">
        <f>SUMIFS('Contact Hours'!F:F,'Contact Hours'!$A:$A,Hours!$A264,'Contact Hours'!$B:$B,Hours!$B264)+SUMIFS('Contact Hours'!G:G,'Contact Hours'!$A:$A,Hours!$A264,'Contact Hours'!$B:$B,Hours!$B264)</f>
        <v>0</v>
      </c>
      <c r="F264" s="33">
        <f>SUMIFS('Contact Hours'!H:H,'Contact Hours'!$A:$A,Hours!$A264,'Contact Hours'!$B:$B,Hours!$B264)+SUMIFS('Contact Hours'!I:I,'Contact Hours'!$A:$A,Hours!$A264,'Contact Hours'!$B:$B,Hours!$B264)</f>
        <v>53440</v>
      </c>
      <c r="G264" s="33">
        <f>SUMIFS('Contact Hours'!J:J,'Contact Hours'!$A:$A,Hours!$A264,'Contact Hours'!$B:$B,Hours!$B264)+SUMIFS('Contact Hours'!K:K,'Contact Hours'!$A:$A,Hours!$A264,'Contact Hours'!$B:$B,Hours!$B264)</f>
        <v>0</v>
      </c>
      <c r="H264" s="34">
        <f t="shared" si="16"/>
        <v>53440</v>
      </c>
      <c r="I264" s="35">
        <f t="shared" si="17"/>
        <v>232325.73246197234</v>
      </c>
      <c r="J264" s="35">
        <f t="shared" si="18"/>
        <v>0</v>
      </c>
    </row>
    <row r="265" spans="1:10">
      <c r="A265" s="30">
        <v>3554</v>
      </c>
      <c r="B265" s="31">
        <v>19</v>
      </c>
      <c r="C265" s="32">
        <f t="shared" si="15"/>
        <v>3.1428185541517317</v>
      </c>
      <c r="D265" s="33">
        <f>SUMIFS('Contact Hours'!D:D,'Contact Hours'!$A:$A,Hours!$A265,'Contact Hours'!$B:$B,Hours!$B265)+SUMIFS('Contact Hours'!E:E,'Contact Hours'!$A:$A,Hours!$A265,'Contact Hours'!$B:$B,Hours!$B265)</f>
        <v>23968</v>
      </c>
      <c r="E265" s="33">
        <f>SUMIFS('Contact Hours'!F:F,'Contact Hours'!$A:$A,Hours!$A265,'Contact Hours'!$B:$B,Hours!$B265)+SUMIFS('Contact Hours'!G:G,'Contact Hours'!$A:$A,Hours!$A265,'Contact Hours'!$B:$B,Hours!$B265)</f>
        <v>1216</v>
      </c>
      <c r="F265" s="33">
        <f>SUMIFS('Contact Hours'!H:H,'Contact Hours'!$A:$A,Hours!$A265,'Contact Hours'!$B:$B,Hours!$B265)+SUMIFS('Contact Hours'!I:I,'Contact Hours'!$A:$A,Hours!$A265,'Contact Hours'!$B:$B,Hours!$B265)</f>
        <v>0</v>
      </c>
      <c r="G265" s="33">
        <f>SUMIFS('Contact Hours'!J:J,'Contact Hours'!$A:$A,Hours!$A265,'Contact Hours'!$B:$B,Hours!$B265)+SUMIFS('Contact Hours'!K:K,'Contact Hours'!$A:$A,Hours!$A265,'Contact Hours'!$B:$B,Hours!$B265)</f>
        <v>0</v>
      </c>
      <c r="H265" s="34">
        <f t="shared" si="16"/>
        <v>25184</v>
      </c>
      <c r="I265" s="35">
        <f t="shared" si="17"/>
        <v>79148.742467757213</v>
      </c>
      <c r="J265" s="35">
        <f t="shared" si="18"/>
        <v>4203.8340980333569</v>
      </c>
    </row>
    <row r="266" spans="1:10">
      <c r="A266" s="30">
        <v>3554</v>
      </c>
      <c r="B266" s="31">
        <v>20</v>
      </c>
      <c r="C266" s="32">
        <f t="shared" si="15"/>
        <v>3.4676861785003421</v>
      </c>
      <c r="D266" s="33">
        <f>SUMIFS('Contact Hours'!D:D,'Contact Hours'!$A:$A,Hours!$A266,'Contact Hours'!$B:$B,Hours!$B266)+SUMIFS('Contact Hours'!E:E,'Contact Hours'!$A:$A,Hours!$A266,'Contact Hours'!$B:$B,Hours!$B266)</f>
        <v>0</v>
      </c>
      <c r="E266" s="33">
        <f>SUMIFS('Contact Hours'!F:F,'Contact Hours'!$A:$A,Hours!$A266,'Contact Hours'!$B:$B,Hours!$B266)+SUMIFS('Contact Hours'!G:G,'Contact Hours'!$A:$A,Hours!$A266,'Contact Hours'!$B:$B,Hours!$B266)</f>
        <v>0</v>
      </c>
      <c r="F266" s="33">
        <f>SUMIFS('Contact Hours'!H:H,'Contact Hours'!$A:$A,Hours!$A266,'Contact Hours'!$B:$B,Hours!$B266)+SUMIFS('Contact Hours'!I:I,'Contact Hours'!$A:$A,Hours!$A266,'Contact Hours'!$B:$B,Hours!$B266)</f>
        <v>0</v>
      </c>
      <c r="G266" s="33">
        <f>SUMIFS('Contact Hours'!J:J,'Contact Hours'!$A:$A,Hours!$A266,'Contact Hours'!$B:$B,Hours!$B266)+SUMIFS('Contact Hours'!K:K,'Contact Hours'!$A:$A,Hours!$A266,'Contact Hours'!$B:$B,Hours!$B266)</f>
        <v>0</v>
      </c>
      <c r="H266" s="34">
        <f t="shared" si="16"/>
        <v>0</v>
      </c>
      <c r="I266" s="35">
        <f t="shared" si="17"/>
        <v>0</v>
      </c>
      <c r="J266" s="35">
        <f t="shared" si="18"/>
        <v>0</v>
      </c>
    </row>
    <row r="267" spans="1:10">
      <c r="A267" s="30">
        <v>3554</v>
      </c>
      <c r="B267" s="31">
        <v>21</v>
      </c>
      <c r="C267" s="32">
        <f t="shared" si="15"/>
        <v>4.5155009708581995</v>
      </c>
      <c r="D267" s="33">
        <f>SUMIFS('Contact Hours'!D:D,'Contact Hours'!$A:$A,Hours!$A267,'Contact Hours'!$B:$B,Hours!$B267)+SUMIFS('Contact Hours'!E:E,'Contact Hours'!$A:$A,Hours!$A267,'Contact Hours'!$B:$B,Hours!$B267)</f>
        <v>0</v>
      </c>
      <c r="E267" s="33">
        <f>SUMIFS('Contact Hours'!F:F,'Contact Hours'!$A:$A,Hours!$A267,'Contact Hours'!$B:$B,Hours!$B267)+SUMIFS('Contact Hours'!G:G,'Contact Hours'!$A:$A,Hours!$A267,'Contact Hours'!$B:$B,Hours!$B267)</f>
        <v>0</v>
      </c>
      <c r="F267" s="33">
        <f>SUMIFS('Contact Hours'!H:H,'Contact Hours'!$A:$A,Hours!$A267,'Contact Hours'!$B:$B,Hours!$B267)+SUMIFS('Contact Hours'!I:I,'Contact Hours'!$A:$A,Hours!$A267,'Contact Hours'!$B:$B,Hours!$B267)</f>
        <v>0</v>
      </c>
      <c r="G267" s="33">
        <f>SUMIFS('Contact Hours'!J:J,'Contact Hours'!$A:$A,Hours!$A267,'Contact Hours'!$B:$B,Hours!$B267)+SUMIFS('Contact Hours'!K:K,'Contact Hours'!$A:$A,Hours!$A267,'Contact Hours'!$B:$B,Hours!$B267)</f>
        <v>10736</v>
      </c>
      <c r="H267" s="34">
        <f t="shared" si="16"/>
        <v>10736</v>
      </c>
      <c r="I267" s="35">
        <f t="shared" si="17"/>
        <v>48478.418423133626</v>
      </c>
      <c r="J267" s="35">
        <f t="shared" si="18"/>
        <v>0</v>
      </c>
    </row>
    <row r="268" spans="1:10">
      <c r="A268" s="30">
        <v>3554</v>
      </c>
      <c r="B268" s="31">
        <v>22</v>
      </c>
      <c r="C268" s="32">
        <f t="shared" si="15"/>
        <v>4.1280585073572329</v>
      </c>
      <c r="D268" s="33">
        <f>SUMIFS('Contact Hours'!D:D,'Contact Hours'!$A:$A,Hours!$A268,'Contact Hours'!$B:$B,Hours!$B268)+SUMIFS('Contact Hours'!E:E,'Contact Hours'!$A:$A,Hours!$A268,'Contact Hours'!$B:$B,Hours!$B268)</f>
        <v>0</v>
      </c>
      <c r="E268" s="33">
        <f>SUMIFS('Contact Hours'!F:F,'Contact Hours'!$A:$A,Hours!$A268,'Contact Hours'!$B:$B,Hours!$B268)+SUMIFS('Contact Hours'!G:G,'Contact Hours'!$A:$A,Hours!$A268,'Contact Hours'!$B:$B,Hours!$B268)</f>
        <v>0</v>
      </c>
      <c r="F268" s="33">
        <f>SUMIFS('Contact Hours'!H:H,'Contact Hours'!$A:$A,Hours!$A268,'Contact Hours'!$B:$B,Hours!$B268)+SUMIFS('Contact Hours'!I:I,'Contact Hours'!$A:$A,Hours!$A268,'Contact Hours'!$B:$B,Hours!$B268)</f>
        <v>0</v>
      </c>
      <c r="G268" s="33">
        <f>SUMIFS('Contact Hours'!J:J,'Contact Hours'!$A:$A,Hours!$A268,'Contact Hours'!$B:$B,Hours!$B268)+SUMIFS('Contact Hours'!K:K,'Contact Hours'!$A:$A,Hours!$A268,'Contact Hours'!$B:$B,Hours!$B268)</f>
        <v>0</v>
      </c>
      <c r="H268" s="34">
        <f t="shared" si="16"/>
        <v>0</v>
      </c>
      <c r="I268" s="35">
        <f t="shared" si="17"/>
        <v>0</v>
      </c>
      <c r="J268" s="35">
        <f t="shared" si="18"/>
        <v>0</v>
      </c>
    </row>
    <row r="269" spans="1:10">
      <c r="A269" s="30">
        <v>3554</v>
      </c>
      <c r="B269" s="31">
        <v>23</v>
      </c>
      <c r="C269" s="32">
        <f t="shared" si="15"/>
        <v>4.0606764444742334</v>
      </c>
      <c r="D269" s="33">
        <f>SUMIFS('Contact Hours'!D:D,'Contact Hours'!$A:$A,Hours!$A269,'Contact Hours'!$B:$B,Hours!$B269)+SUMIFS('Contact Hours'!E:E,'Contact Hours'!$A:$A,Hours!$A269,'Contact Hours'!$B:$B,Hours!$B269)</f>
        <v>25280</v>
      </c>
      <c r="E269" s="33">
        <f>SUMIFS('Contact Hours'!F:F,'Contact Hours'!$A:$A,Hours!$A269,'Contact Hours'!$B:$B,Hours!$B269)+SUMIFS('Contact Hours'!G:G,'Contact Hours'!$A:$A,Hours!$A269,'Contact Hours'!$B:$B,Hours!$B269)</f>
        <v>0</v>
      </c>
      <c r="F269" s="33">
        <f>SUMIFS('Contact Hours'!H:H,'Contact Hours'!$A:$A,Hours!$A269,'Contact Hours'!$B:$B,Hours!$B269)+SUMIFS('Contact Hours'!I:I,'Contact Hours'!$A:$A,Hours!$A269,'Contact Hours'!$B:$B,Hours!$B269)</f>
        <v>0</v>
      </c>
      <c r="G269" s="33">
        <f>SUMIFS('Contact Hours'!J:J,'Contact Hours'!$A:$A,Hours!$A269,'Contact Hours'!$B:$B,Hours!$B269)+SUMIFS('Contact Hours'!K:K,'Contact Hours'!$A:$A,Hours!$A269,'Contact Hours'!$B:$B,Hours!$B269)</f>
        <v>0</v>
      </c>
      <c r="H269" s="34">
        <f t="shared" si="16"/>
        <v>25280</v>
      </c>
      <c r="I269" s="35">
        <f t="shared" si="17"/>
        <v>102653.90051630863</v>
      </c>
      <c r="J269" s="35">
        <f t="shared" si="18"/>
        <v>0</v>
      </c>
    </row>
    <row r="270" spans="1:10">
      <c r="A270" s="30">
        <v>3554</v>
      </c>
      <c r="B270" s="31">
        <v>24</v>
      </c>
      <c r="C270" s="32">
        <f t="shared" si="15"/>
        <v>3.6073208628655156</v>
      </c>
      <c r="D270" s="33">
        <f>SUMIFS('Contact Hours'!D:D,'Contact Hours'!$A:$A,Hours!$A270,'Contact Hours'!$B:$B,Hours!$B270)+SUMIFS('Contact Hours'!E:E,'Contact Hours'!$A:$A,Hours!$A270,'Contact Hours'!$B:$B,Hours!$B270)</f>
        <v>1248</v>
      </c>
      <c r="E270" s="33">
        <f>SUMIFS('Contact Hours'!F:F,'Contact Hours'!$A:$A,Hours!$A270,'Contact Hours'!$B:$B,Hours!$B270)+SUMIFS('Contact Hours'!G:G,'Contact Hours'!$A:$A,Hours!$A270,'Contact Hours'!$B:$B,Hours!$B270)</f>
        <v>0</v>
      </c>
      <c r="F270" s="33">
        <f>SUMIFS('Contact Hours'!H:H,'Contact Hours'!$A:$A,Hours!$A270,'Contact Hours'!$B:$B,Hours!$B270)+SUMIFS('Contact Hours'!I:I,'Contact Hours'!$A:$A,Hours!$A270,'Contact Hours'!$B:$B,Hours!$B270)</f>
        <v>0</v>
      </c>
      <c r="G270" s="33">
        <f>SUMIFS('Contact Hours'!J:J,'Contact Hours'!$A:$A,Hours!$A270,'Contact Hours'!$B:$B,Hours!$B270)+SUMIFS('Contact Hours'!K:K,'Contact Hours'!$A:$A,Hours!$A270,'Contact Hours'!$B:$B,Hours!$B270)</f>
        <v>0</v>
      </c>
      <c r="H270" s="34">
        <f t="shared" si="16"/>
        <v>1248</v>
      </c>
      <c r="I270" s="35">
        <f t="shared" si="17"/>
        <v>4501.9364368561637</v>
      </c>
      <c r="J270" s="35">
        <f t="shared" si="18"/>
        <v>0</v>
      </c>
    </row>
    <row r="271" spans="1:10">
      <c r="A271" s="30">
        <v>3554</v>
      </c>
      <c r="B271" s="31">
        <v>25</v>
      </c>
      <c r="C271" s="32">
        <f t="shared" si="15"/>
        <v>2.8175360535220126</v>
      </c>
      <c r="D271" s="33">
        <f>SUMIFS('Contact Hours'!D:D,'Contact Hours'!$A:$A,Hours!$A271,'Contact Hours'!$B:$B,Hours!$B271)+SUMIFS('Contact Hours'!E:E,'Contact Hours'!$A:$A,Hours!$A271,'Contact Hours'!$B:$B,Hours!$B271)</f>
        <v>112960</v>
      </c>
      <c r="E271" s="33">
        <f>SUMIFS('Contact Hours'!F:F,'Contact Hours'!$A:$A,Hours!$A271,'Contact Hours'!$B:$B,Hours!$B271)+SUMIFS('Contact Hours'!G:G,'Contact Hours'!$A:$A,Hours!$A271,'Contact Hours'!$B:$B,Hours!$B271)</f>
        <v>0</v>
      </c>
      <c r="F271" s="33">
        <f>SUMIFS('Contact Hours'!H:H,'Contact Hours'!$A:$A,Hours!$A271,'Contact Hours'!$B:$B,Hours!$B271)+SUMIFS('Contact Hours'!I:I,'Contact Hours'!$A:$A,Hours!$A271,'Contact Hours'!$B:$B,Hours!$B271)</f>
        <v>0</v>
      </c>
      <c r="G271" s="33">
        <f>SUMIFS('Contact Hours'!J:J,'Contact Hours'!$A:$A,Hours!$A271,'Contact Hours'!$B:$B,Hours!$B271)+SUMIFS('Contact Hours'!K:K,'Contact Hours'!$A:$A,Hours!$A271,'Contact Hours'!$B:$B,Hours!$B271)</f>
        <v>0</v>
      </c>
      <c r="H271" s="34">
        <f t="shared" si="16"/>
        <v>112960</v>
      </c>
      <c r="I271" s="35">
        <f t="shared" si="17"/>
        <v>318268.87260584655</v>
      </c>
      <c r="J271" s="35">
        <f t="shared" si="18"/>
        <v>0</v>
      </c>
    </row>
    <row r="272" spans="1:10">
      <c r="A272" s="30">
        <v>3554</v>
      </c>
      <c r="B272" s="31">
        <v>26</v>
      </c>
      <c r="C272" s="32">
        <f t="shared" si="15"/>
        <v>3.5195673951223614</v>
      </c>
      <c r="D272" s="33">
        <f>SUMIFS('Contact Hours'!D:D,'Contact Hours'!$A:$A,Hours!$A272,'Contact Hours'!$B:$B,Hours!$B272)+SUMIFS('Contact Hours'!E:E,'Contact Hours'!$A:$A,Hours!$A272,'Contact Hours'!$B:$B,Hours!$B272)</f>
        <v>38112</v>
      </c>
      <c r="E272" s="33">
        <f>SUMIFS('Contact Hours'!F:F,'Contact Hours'!$A:$A,Hours!$A272,'Contact Hours'!$B:$B,Hours!$B272)+SUMIFS('Contact Hours'!G:G,'Contact Hours'!$A:$A,Hours!$A272,'Contact Hours'!$B:$B,Hours!$B272)</f>
        <v>0</v>
      </c>
      <c r="F272" s="33">
        <f>SUMIFS('Contact Hours'!H:H,'Contact Hours'!$A:$A,Hours!$A272,'Contact Hours'!$B:$B,Hours!$B272)+SUMIFS('Contact Hours'!I:I,'Contact Hours'!$A:$A,Hours!$A272,'Contact Hours'!$B:$B,Hours!$B272)</f>
        <v>0</v>
      </c>
      <c r="G272" s="33">
        <f>SUMIFS('Contact Hours'!J:J,'Contact Hours'!$A:$A,Hours!$A272,'Contact Hours'!$B:$B,Hours!$B272)+SUMIFS('Contact Hours'!K:K,'Contact Hours'!$A:$A,Hours!$A272,'Contact Hours'!$B:$B,Hours!$B272)</f>
        <v>0</v>
      </c>
      <c r="H272" s="34">
        <f t="shared" si="16"/>
        <v>38112</v>
      </c>
      <c r="I272" s="35">
        <f t="shared" si="17"/>
        <v>134137.75256290345</v>
      </c>
      <c r="J272" s="35">
        <f t="shared" si="18"/>
        <v>0</v>
      </c>
    </row>
    <row r="273" spans="1:10">
      <c r="A273" s="30">
        <v>3554</v>
      </c>
      <c r="B273" s="31">
        <v>27</v>
      </c>
      <c r="C273" s="32">
        <f t="shared" si="15"/>
        <v>3.291477425248472</v>
      </c>
      <c r="D273" s="33">
        <f>SUMIFS('Contact Hours'!D:D,'Contact Hours'!$A:$A,Hours!$A273,'Contact Hours'!$B:$B,Hours!$B273)+SUMIFS('Contact Hours'!E:E,'Contact Hours'!$A:$A,Hours!$A273,'Contact Hours'!$B:$B,Hours!$B273)</f>
        <v>0</v>
      </c>
      <c r="E273" s="33">
        <f>SUMIFS('Contact Hours'!F:F,'Contact Hours'!$A:$A,Hours!$A273,'Contact Hours'!$B:$B,Hours!$B273)+SUMIFS('Contact Hours'!G:G,'Contact Hours'!$A:$A,Hours!$A273,'Contact Hours'!$B:$B,Hours!$B273)</f>
        <v>0</v>
      </c>
      <c r="F273" s="33">
        <f>SUMIFS('Contact Hours'!H:H,'Contact Hours'!$A:$A,Hours!$A273,'Contact Hours'!$B:$B,Hours!$B273)+SUMIFS('Contact Hours'!I:I,'Contact Hours'!$A:$A,Hours!$A273,'Contact Hours'!$B:$B,Hours!$B273)</f>
        <v>0</v>
      </c>
      <c r="G273" s="33">
        <f>SUMIFS('Contact Hours'!J:J,'Contact Hours'!$A:$A,Hours!$A273,'Contact Hours'!$B:$B,Hours!$B273)+SUMIFS('Contact Hours'!K:K,'Contact Hours'!$A:$A,Hours!$A273,'Contact Hours'!$B:$B,Hours!$B273)</f>
        <v>0</v>
      </c>
      <c r="H273" s="34">
        <f t="shared" si="16"/>
        <v>0</v>
      </c>
      <c r="I273" s="35">
        <f t="shared" si="17"/>
        <v>0</v>
      </c>
      <c r="J273" s="35">
        <f t="shared" si="18"/>
        <v>0</v>
      </c>
    </row>
    <row r="274" spans="1:10">
      <c r="A274" s="30">
        <v>3546</v>
      </c>
      <c r="B274" s="31">
        <v>1</v>
      </c>
      <c r="C274" s="32">
        <f t="shared" si="15"/>
        <v>2.8749802080704021</v>
      </c>
      <c r="D274" s="33">
        <f>SUMIFS('Contact Hours'!D:D,'Contact Hours'!$A:$A,Hours!$A274,'Contact Hours'!$B:$B,Hours!$B274)+SUMIFS('Contact Hours'!E:E,'Contact Hours'!$A:$A,Hours!$A274,'Contact Hours'!$B:$B,Hours!$B274)</f>
        <v>8736</v>
      </c>
      <c r="E274" s="33">
        <f>SUMIFS('Contact Hours'!F:F,'Contact Hours'!$A:$A,Hours!$A274,'Contact Hours'!$B:$B,Hours!$B274)+SUMIFS('Contact Hours'!G:G,'Contact Hours'!$A:$A,Hours!$A274,'Contact Hours'!$B:$B,Hours!$B274)</f>
        <v>0</v>
      </c>
      <c r="F274" s="33">
        <f>SUMIFS('Contact Hours'!H:H,'Contact Hours'!$A:$A,Hours!$A274,'Contact Hours'!$B:$B,Hours!$B274)+SUMIFS('Contact Hours'!I:I,'Contact Hours'!$A:$A,Hours!$A274,'Contact Hours'!$B:$B,Hours!$B274)</f>
        <v>0</v>
      </c>
      <c r="G274" s="33">
        <f>SUMIFS('Contact Hours'!J:J,'Contact Hours'!$A:$A,Hours!$A274,'Contact Hours'!$B:$B,Hours!$B274)+SUMIFS('Contact Hours'!K:K,'Contact Hours'!$A:$A,Hours!$A274,'Contact Hours'!$B:$B,Hours!$B274)</f>
        <v>0</v>
      </c>
      <c r="H274" s="34">
        <f t="shared" si="16"/>
        <v>8736</v>
      </c>
      <c r="I274" s="35">
        <f t="shared" si="17"/>
        <v>25115.827097703033</v>
      </c>
      <c r="J274" s="35">
        <f t="shared" si="18"/>
        <v>0</v>
      </c>
    </row>
    <row r="275" spans="1:10">
      <c r="A275" s="30">
        <v>3546</v>
      </c>
      <c r="B275" s="31">
        <v>2</v>
      </c>
      <c r="C275" s="32">
        <f t="shared" si="15"/>
        <v>3.4729204337351502</v>
      </c>
      <c r="D275" s="33">
        <f>SUMIFS('Contact Hours'!D:D,'Contact Hours'!$A:$A,Hours!$A275,'Contact Hours'!$B:$B,Hours!$B275)+SUMIFS('Contact Hours'!E:E,'Contact Hours'!$A:$A,Hours!$A275,'Contact Hours'!$B:$B,Hours!$B275)</f>
        <v>0</v>
      </c>
      <c r="E275" s="33">
        <f>SUMIFS('Contact Hours'!F:F,'Contact Hours'!$A:$A,Hours!$A275,'Contact Hours'!$B:$B,Hours!$B275)+SUMIFS('Contact Hours'!G:G,'Contact Hours'!$A:$A,Hours!$A275,'Contact Hours'!$B:$B,Hours!$B275)</f>
        <v>0</v>
      </c>
      <c r="F275" s="33">
        <f>SUMIFS('Contact Hours'!H:H,'Contact Hours'!$A:$A,Hours!$A275,'Contact Hours'!$B:$B,Hours!$B275)+SUMIFS('Contact Hours'!I:I,'Contact Hours'!$A:$A,Hours!$A275,'Contact Hours'!$B:$B,Hours!$B275)</f>
        <v>30368</v>
      </c>
      <c r="G275" s="33">
        <f>SUMIFS('Contact Hours'!J:J,'Contact Hours'!$A:$A,Hours!$A275,'Contact Hours'!$B:$B,Hours!$B275)+SUMIFS('Contact Hours'!K:K,'Contact Hours'!$A:$A,Hours!$A275,'Contact Hours'!$B:$B,Hours!$B275)</f>
        <v>9868</v>
      </c>
      <c r="H275" s="34">
        <f t="shared" si="16"/>
        <v>40236</v>
      </c>
      <c r="I275" s="35">
        <f t="shared" si="17"/>
        <v>139736.42657176752</v>
      </c>
      <c r="J275" s="35">
        <f t="shared" si="18"/>
        <v>0</v>
      </c>
    </row>
    <row r="276" spans="1:10">
      <c r="A276" s="30">
        <v>3546</v>
      </c>
      <c r="B276" s="31">
        <v>3</v>
      </c>
      <c r="C276" s="32">
        <f t="shared" si="15"/>
        <v>3.0862689776983747</v>
      </c>
      <c r="D276" s="33">
        <f>SUMIFS('Contact Hours'!D:D,'Contact Hours'!$A:$A,Hours!$A276,'Contact Hours'!$B:$B,Hours!$B276)+SUMIFS('Contact Hours'!E:E,'Contact Hours'!$A:$A,Hours!$A276,'Contact Hours'!$B:$B,Hours!$B276)</f>
        <v>102576</v>
      </c>
      <c r="E276" s="33">
        <f>SUMIFS('Contact Hours'!F:F,'Contact Hours'!$A:$A,Hours!$A276,'Contact Hours'!$B:$B,Hours!$B276)+SUMIFS('Contact Hours'!G:G,'Contact Hours'!$A:$A,Hours!$A276,'Contact Hours'!$B:$B,Hours!$B276)</f>
        <v>0</v>
      </c>
      <c r="F276" s="33">
        <f>SUMIFS('Contact Hours'!H:H,'Contact Hours'!$A:$A,Hours!$A276,'Contact Hours'!$B:$B,Hours!$B276)+SUMIFS('Contact Hours'!I:I,'Contact Hours'!$A:$A,Hours!$A276,'Contact Hours'!$B:$B,Hours!$B276)</f>
        <v>0</v>
      </c>
      <c r="G276" s="33">
        <f>SUMIFS('Contact Hours'!J:J,'Contact Hours'!$A:$A,Hours!$A276,'Contact Hours'!$B:$B,Hours!$B276)+SUMIFS('Contact Hours'!K:K,'Contact Hours'!$A:$A,Hours!$A276,'Contact Hours'!$B:$B,Hours!$B276)</f>
        <v>0</v>
      </c>
      <c r="H276" s="34">
        <f t="shared" si="16"/>
        <v>102576</v>
      </c>
      <c r="I276" s="35">
        <f t="shared" si="17"/>
        <v>316577.12665638846</v>
      </c>
      <c r="J276" s="35">
        <f t="shared" si="18"/>
        <v>0</v>
      </c>
    </row>
    <row r="277" spans="1:10">
      <c r="A277" s="30">
        <v>3546</v>
      </c>
      <c r="B277" s="31">
        <v>4</v>
      </c>
      <c r="C277" s="32">
        <f t="shared" si="15"/>
        <v>2.7951067372194838</v>
      </c>
      <c r="D277" s="33">
        <f>SUMIFS('Contact Hours'!D:D,'Contact Hours'!$A:$A,Hours!$A277,'Contact Hours'!$B:$B,Hours!$B277)+SUMIFS('Contact Hours'!E:E,'Contact Hours'!$A:$A,Hours!$A277,'Contact Hours'!$B:$B,Hours!$B277)</f>
        <v>97088</v>
      </c>
      <c r="E277" s="33">
        <f>SUMIFS('Contact Hours'!F:F,'Contact Hours'!$A:$A,Hours!$A277,'Contact Hours'!$B:$B,Hours!$B277)+SUMIFS('Contact Hours'!G:G,'Contact Hours'!$A:$A,Hours!$A277,'Contact Hours'!$B:$B,Hours!$B277)</f>
        <v>0</v>
      </c>
      <c r="F277" s="33">
        <f>SUMIFS('Contact Hours'!H:H,'Contact Hours'!$A:$A,Hours!$A277,'Contact Hours'!$B:$B,Hours!$B277)+SUMIFS('Contact Hours'!I:I,'Contact Hours'!$A:$A,Hours!$A277,'Contact Hours'!$B:$B,Hours!$B277)</f>
        <v>19344</v>
      </c>
      <c r="G277" s="33">
        <f>SUMIFS('Contact Hours'!J:J,'Contact Hours'!$A:$A,Hours!$A277,'Contact Hours'!$B:$B,Hours!$B277)+SUMIFS('Contact Hours'!K:K,'Contact Hours'!$A:$A,Hours!$A277,'Contact Hours'!$B:$B,Hours!$B277)</f>
        <v>0</v>
      </c>
      <c r="H277" s="34">
        <f t="shared" si="16"/>
        <v>116432</v>
      </c>
      <c r="I277" s="35">
        <f t="shared" si="17"/>
        <v>325439.86762793892</v>
      </c>
      <c r="J277" s="35">
        <f t="shared" si="18"/>
        <v>0</v>
      </c>
    </row>
    <row r="278" spans="1:10">
      <c r="A278" s="30">
        <v>3546</v>
      </c>
      <c r="B278" s="31">
        <v>5</v>
      </c>
      <c r="C278" s="32">
        <f t="shared" si="15"/>
        <v>7.969787458086997</v>
      </c>
      <c r="D278" s="33">
        <f>SUMIFS('Contact Hours'!D:D,'Contact Hours'!$A:$A,Hours!$A278,'Contact Hours'!$B:$B,Hours!$B278)+SUMIFS('Contact Hours'!E:E,'Contact Hours'!$A:$A,Hours!$A278,'Contact Hours'!$B:$B,Hours!$B278)</f>
        <v>0</v>
      </c>
      <c r="E278" s="33">
        <f>SUMIFS('Contact Hours'!F:F,'Contact Hours'!$A:$A,Hours!$A278,'Contact Hours'!$B:$B,Hours!$B278)+SUMIFS('Contact Hours'!G:G,'Contact Hours'!$A:$A,Hours!$A278,'Contact Hours'!$B:$B,Hours!$B278)</f>
        <v>0</v>
      </c>
      <c r="F278" s="33">
        <f>SUMIFS('Contact Hours'!H:H,'Contact Hours'!$A:$A,Hours!$A278,'Contact Hours'!$B:$B,Hours!$B278)+SUMIFS('Contact Hours'!I:I,'Contact Hours'!$A:$A,Hours!$A278,'Contact Hours'!$B:$B,Hours!$B278)</f>
        <v>0</v>
      </c>
      <c r="G278" s="33">
        <f>SUMIFS('Contact Hours'!J:J,'Contact Hours'!$A:$A,Hours!$A278,'Contact Hours'!$B:$B,Hours!$B278)+SUMIFS('Contact Hours'!K:K,'Contact Hours'!$A:$A,Hours!$A278,'Contact Hours'!$B:$B,Hours!$B278)</f>
        <v>0</v>
      </c>
      <c r="H278" s="34">
        <f t="shared" si="16"/>
        <v>0</v>
      </c>
      <c r="I278" s="35">
        <f t="shared" si="17"/>
        <v>0</v>
      </c>
      <c r="J278" s="35">
        <f t="shared" si="18"/>
        <v>0</v>
      </c>
    </row>
    <row r="279" spans="1:10">
      <c r="A279" s="30">
        <v>3546</v>
      </c>
      <c r="B279" s="31">
        <v>6</v>
      </c>
      <c r="C279" s="32">
        <f t="shared" si="15"/>
        <v>2.5338472328563029</v>
      </c>
      <c r="D279" s="33">
        <f>SUMIFS('Contact Hours'!D:D,'Contact Hours'!$A:$A,Hours!$A279,'Contact Hours'!$B:$B,Hours!$B279)+SUMIFS('Contact Hours'!E:E,'Contact Hours'!$A:$A,Hours!$A279,'Contact Hours'!$B:$B,Hours!$B279)</f>
        <v>43776</v>
      </c>
      <c r="E279" s="33">
        <f>SUMIFS('Contact Hours'!F:F,'Contact Hours'!$A:$A,Hours!$A279,'Contact Hours'!$B:$B,Hours!$B279)+SUMIFS('Contact Hours'!G:G,'Contact Hours'!$A:$A,Hours!$A279,'Contact Hours'!$B:$B,Hours!$B279)</f>
        <v>0</v>
      </c>
      <c r="F279" s="33">
        <f>SUMIFS('Contact Hours'!H:H,'Contact Hours'!$A:$A,Hours!$A279,'Contact Hours'!$B:$B,Hours!$B279)+SUMIFS('Contact Hours'!I:I,'Contact Hours'!$A:$A,Hours!$A279,'Contact Hours'!$B:$B,Hours!$B279)</f>
        <v>0</v>
      </c>
      <c r="G279" s="33">
        <f>SUMIFS('Contact Hours'!J:J,'Contact Hours'!$A:$A,Hours!$A279,'Contact Hours'!$B:$B,Hours!$B279)+SUMIFS('Contact Hours'!K:K,'Contact Hours'!$A:$A,Hours!$A279,'Contact Hours'!$B:$B,Hours!$B279)</f>
        <v>0</v>
      </c>
      <c r="H279" s="34">
        <f t="shared" si="16"/>
        <v>43776</v>
      </c>
      <c r="I279" s="35">
        <f t="shared" si="17"/>
        <v>110921.69646551751</v>
      </c>
      <c r="J279" s="35">
        <f t="shared" si="18"/>
        <v>0</v>
      </c>
    </row>
    <row r="280" spans="1:10">
      <c r="A280" s="30">
        <v>3546</v>
      </c>
      <c r="B280" s="31">
        <v>7</v>
      </c>
      <c r="C280" s="32">
        <f t="shared" si="15"/>
        <v>3.4892163735959434</v>
      </c>
      <c r="D280" s="33">
        <f>SUMIFS('Contact Hours'!D:D,'Contact Hours'!$A:$A,Hours!$A280,'Contact Hours'!$B:$B,Hours!$B280)+SUMIFS('Contact Hours'!E:E,'Contact Hours'!$A:$A,Hours!$A280,'Contact Hours'!$B:$B,Hours!$B280)</f>
        <v>0</v>
      </c>
      <c r="E280" s="33">
        <f>SUMIFS('Contact Hours'!F:F,'Contact Hours'!$A:$A,Hours!$A280,'Contact Hours'!$B:$B,Hours!$B280)+SUMIFS('Contact Hours'!G:G,'Contact Hours'!$A:$A,Hours!$A280,'Contact Hours'!$B:$B,Hours!$B280)</f>
        <v>0</v>
      </c>
      <c r="F280" s="33">
        <f>SUMIFS('Contact Hours'!H:H,'Contact Hours'!$A:$A,Hours!$A280,'Contact Hours'!$B:$B,Hours!$B280)+SUMIFS('Contact Hours'!I:I,'Contact Hours'!$A:$A,Hours!$A280,'Contact Hours'!$B:$B,Hours!$B280)</f>
        <v>7616</v>
      </c>
      <c r="G280" s="33">
        <f>SUMIFS('Contact Hours'!J:J,'Contact Hours'!$A:$A,Hours!$A280,'Contact Hours'!$B:$B,Hours!$B280)+SUMIFS('Contact Hours'!K:K,'Contact Hours'!$A:$A,Hours!$A280,'Contact Hours'!$B:$B,Hours!$B280)</f>
        <v>0</v>
      </c>
      <c r="H280" s="34">
        <f t="shared" si="16"/>
        <v>7616</v>
      </c>
      <c r="I280" s="35">
        <f t="shared" si="17"/>
        <v>26573.871901306706</v>
      </c>
      <c r="J280" s="35">
        <f t="shared" si="18"/>
        <v>0</v>
      </c>
    </row>
    <row r="281" spans="1:10">
      <c r="A281" s="30">
        <v>3546</v>
      </c>
      <c r="B281" s="31">
        <v>8</v>
      </c>
      <c r="C281" s="32">
        <f t="shared" si="15"/>
        <v>4.382136402145127</v>
      </c>
      <c r="D281" s="33">
        <f>SUMIFS('Contact Hours'!D:D,'Contact Hours'!$A:$A,Hours!$A281,'Contact Hours'!$B:$B,Hours!$B281)+SUMIFS('Contact Hours'!E:E,'Contact Hours'!$A:$A,Hours!$A281,'Contact Hours'!$B:$B,Hours!$B281)</f>
        <v>0</v>
      </c>
      <c r="E281" s="33">
        <f>SUMIFS('Contact Hours'!F:F,'Contact Hours'!$A:$A,Hours!$A281,'Contact Hours'!$B:$B,Hours!$B281)+SUMIFS('Contact Hours'!G:G,'Contact Hours'!$A:$A,Hours!$A281,'Contact Hours'!$B:$B,Hours!$B281)</f>
        <v>0</v>
      </c>
      <c r="F281" s="33">
        <f>SUMIFS('Contact Hours'!H:H,'Contact Hours'!$A:$A,Hours!$A281,'Contact Hours'!$B:$B,Hours!$B281)+SUMIFS('Contact Hours'!I:I,'Contact Hours'!$A:$A,Hours!$A281,'Contact Hours'!$B:$B,Hours!$B281)</f>
        <v>400</v>
      </c>
      <c r="G281" s="33">
        <f>SUMIFS('Contact Hours'!J:J,'Contact Hours'!$A:$A,Hours!$A281,'Contact Hours'!$B:$B,Hours!$B281)+SUMIFS('Contact Hours'!K:K,'Contact Hours'!$A:$A,Hours!$A281,'Contact Hours'!$B:$B,Hours!$B281)</f>
        <v>0</v>
      </c>
      <c r="H281" s="34">
        <f t="shared" si="16"/>
        <v>400</v>
      </c>
      <c r="I281" s="35">
        <f t="shared" si="17"/>
        <v>1752.8545608580507</v>
      </c>
      <c r="J281" s="35">
        <f t="shared" si="18"/>
        <v>0</v>
      </c>
    </row>
    <row r="282" spans="1:10">
      <c r="A282" s="30">
        <v>3546</v>
      </c>
      <c r="B282" s="31">
        <v>9</v>
      </c>
      <c r="C282" s="32">
        <f t="shared" si="15"/>
        <v>3.4333089032158068</v>
      </c>
      <c r="D282" s="33">
        <f>SUMIFS('Contact Hours'!D:D,'Contact Hours'!$A:$A,Hours!$A282,'Contact Hours'!$B:$B,Hours!$B282)+SUMIFS('Contact Hours'!E:E,'Contact Hours'!$A:$A,Hours!$A282,'Contact Hours'!$B:$B,Hours!$B282)</f>
        <v>20224</v>
      </c>
      <c r="E282" s="33">
        <f>SUMIFS('Contact Hours'!F:F,'Contact Hours'!$A:$A,Hours!$A282,'Contact Hours'!$B:$B,Hours!$B282)+SUMIFS('Contact Hours'!G:G,'Contact Hours'!$A:$A,Hours!$A282,'Contact Hours'!$B:$B,Hours!$B282)</f>
        <v>0</v>
      </c>
      <c r="F282" s="33">
        <f>SUMIFS('Contact Hours'!H:H,'Contact Hours'!$A:$A,Hours!$A282,'Contact Hours'!$B:$B,Hours!$B282)+SUMIFS('Contact Hours'!I:I,'Contact Hours'!$A:$A,Hours!$A282,'Contact Hours'!$B:$B,Hours!$B282)</f>
        <v>101792</v>
      </c>
      <c r="G282" s="33">
        <f>SUMIFS('Contact Hours'!J:J,'Contact Hours'!$A:$A,Hours!$A282,'Contact Hours'!$B:$B,Hours!$B282)+SUMIFS('Contact Hours'!K:K,'Contact Hours'!$A:$A,Hours!$A282,'Contact Hours'!$B:$B,Hours!$B282)</f>
        <v>10854</v>
      </c>
      <c r="H282" s="34">
        <f t="shared" si="16"/>
        <v>132870</v>
      </c>
      <c r="I282" s="35">
        <f t="shared" si="17"/>
        <v>456183.75397028425</v>
      </c>
      <c r="J282" s="35">
        <f t="shared" si="18"/>
        <v>0</v>
      </c>
    </row>
    <row r="283" spans="1:10">
      <c r="A283" s="30">
        <v>3546</v>
      </c>
      <c r="B283" s="31">
        <v>10</v>
      </c>
      <c r="C283" s="32">
        <f t="shared" si="15"/>
        <v>5.2157956574584414</v>
      </c>
      <c r="D283" s="33">
        <f>SUMIFS('Contact Hours'!D:D,'Contact Hours'!$A:$A,Hours!$A283,'Contact Hours'!$B:$B,Hours!$B283)+SUMIFS('Contact Hours'!E:E,'Contact Hours'!$A:$A,Hours!$A283,'Contact Hours'!$B:$B,Hours!$B283)</f>
        <v>0</v>
      </c>
      <c r="E283" s="33">
        <f>SUMIFS('Contact Hours'!F:F,'Contact Hours'!$A:$A,Hours!$A283,'Contact Hours'!$B:$B,Hours!$B283)+SUMIFS('Contact Hours'!G:G,'Contact Hours'!$A:$A,Hours!$A283,'Contact Hours'!$B:$B,Hours!$B283)</f>
        <v>0</v>
      </c>
      <c r="F283" s="33">
        <f>SUMIFS('Contact Hours'!H:H,'Contact Hours'!$A:$A,Hours!$A283,'Contact Hours'!$B:$B,Hours!$B283)+SUMIFS('Contact Hours'!I:I,'Contact Hours'!$A:$A,Hours!$A283,'Contact Hours'!$B:$B,Hours!$B283)</f>
        <v>0</v>
      </c>
      <c r="G283" s="33">
        <f>SUMIFS('Contact Hours'!J:J,'Contact Hours'!$A:$A,Hours!$A283,'Contact Hours'!$B:$B,Hours!$B283)+SUMIFS('Contact Hours'!K:K,'Contact Hours'!$A:$A,Hours!$A283,'Contact Hours'!$B:$B,Hours!$B283)</f>
        <v>0</v>
      </c>
      <c r="H283" s="34">
        <f t="shared" si="16"/>
        <v>0</v>
      </c>
      <c r="I283" s="35">
        <f t="shared" si="17"/>
        <v>0</v>
      </c>
      <c r="J283" s="35">
        <f t="shared" si="18"/>
        <v>0</v>
      </c>
    </row>
    <row r="284" spans="1:10">
      <c r="A284" s="30">
        <v>3546</v>
      </c>
      <c r="B284" s="31">
        <v>11</v>
      </c>
      <c r="C284" s="32">
        <f t="shared" si="15"/>
        <v>3.9463640330011058</v>
      </c>
      <c r="D284" s="33">
        <f>SUMIFS('Contact Hours'!D:D,'Contact Hours'!$A:$A,Hours!$A284,'Contact Hours'!$B:$B,Hours!$B284)+SUMIFS('Contact Hours'!E:E,'Contact Hours'!$A:$A,Hours!$A284,'Contact Hours'!$B:$B,Hours!$B284)</f>
        <v>0</v>
      </c>
      <c r="E284" s="33">
        <f>SUMIFS('Contact Hours'!F:F,'Contact Hours'!$A:$A,Hours!$A284,'Contact Hours'!$B:$B,Hours!$B284)+SUMIFS('Contact Hours'!G:G,'Contact Hours'!$A:$A,Hours!$A284,'Contact Hours'!$B:$B,Hours!$B284)</f>
        <v>0</v>
      </c>
      <c r="F284" s="33">
        <f>SUMIFS('Contact Hours'!H:H,'Contact Hours'!$A:$A,Hours!$A284,'Contact Hours'!$B:$B,Hours!$B284)+SUMIFS('Contact Hours'!I:I,'Contact Hours'!$A:$A,Hours!$A284,'Contact Hours'!$B:$B,Hours!$B284)</f>
        <v>9568</v>
      </c>
      <c r="G284" s="33">
        <f>SUMIFS('Contact Hours'!J:J,'Contact Hours'!$A:$A,Hours!$A284,'Contact Hours'!$B:$B,Hours!$B284)+SUMIFS('Contact Hours'!K:K,'Contact Hours'!$A:$A,Hours!$A284,'Contact Hours'!$B:$B,Hours!$B284)</f>
        <v>0</v>
      </c>
      <c r="H284" s="34">
        <f t="shared" si="16"/>
        <v>9568</v>
      </c>
      <c r="I284" s="35">
        <f t="shared" si="17"/>
        <v>37758.811067754577</v>
      </c>
      <c r="J284" s="35">
        <f t="shared" si="18"/>
        <v>0</v>
      </c>
    </row>
    <row r="285" spans="1:10">
      <c r="A285" s="30">
        <v>3546</v>
      </c>
      <c r="B285" s="31">
        <v>12</v>
      </c>
      <c r="C285" s="32">
        <f t="shared" si="15"/>
        <v>3.4644345655960382</v>
      </c>
      <c r="D285" s="33">
        <f>SUMIFS('Contact Hours'!D:D,'Contact Hours'!$A:$A,Hours!$A285,'Contact Hours'!$B:$B,Hours!$B285)+SUMIFS('Contact Hours'!E:E,'Contact Hours'!$A:$A,Hours!$A285,'Contact Hours'!$B:$B,Hours!$B285)</f>
        <v>137360</v>
      </c>
      <c r="E285" s="33">
        <f>SUMIFS('Contact Hours'!F:F,'Contact Hours'!$A:$A,Hours!$A285,'Contact Hours'!$B:$B,Hours!$B285)+SUMIFS('Contact Hours'!G:G,'Contact Hours'!$A:$A,Hours!$A285,'Contact Hours'!$B:$B,Hours!$B285)</f>
        <v>12448</v>
      </c>
      <c r="F285" s="33">
        <f>SUMIFS('Contact Hours'!H:H,'Contact Hours'!$A:$A,Hours!$A285,'Contact Hours'!$B:$B,Hours!$B285)+SUMIFS('Contact Hours'!I:I,'Contact Hours'!$A:$A,Hours!$A285,'Contact Hours'!$B:$B,Hours!$B285)</f>
        <v>0</v>
      </c>
      <c r="G285" s="33">
        <f>SUMIFS('Contact Hours'!J:J,'Contact Hours'!$A:$A,Hours!$A285,'Contact Hours'!$B:$B,Hours!$B285)+SUMIFS('Contact Hours'!K:K,'Contact Hours'!$A:$A,Hours!$A285,'Contact Hours'!$B:$B,Hours!$B285)</f>
        <v>0</v>
      </c>
      <c r="H285" s="34">
        <f t="shared" si="16"/>
        <v>149808</v>
      </c>
      <c r="I285" s="35">
        <f t="shared" si="17"/>
        <v>519000.01340281131</v>
      </c>
      <c r="J285" s="35">
        <f t="shared" si="18"/>
        <v>47437.809619793436</v>
      </c>
    </row>
    <row r="286" spans="1:10">
      <c r="A286" s="30">
        <v>3546</v>
      </c>
      <c r="B286" s="31">
        <v>13</v>
      </c>
      <c r="C286" s="32">
        <f t="shared" si="15"/>
        <v>3.1367935439018955</v>
      </c>
      <c r="D286" s="33">
        <f>SUMIFS('Contact Hours'!D:D,'Contact Hours'!$A:$A,Hours!$A286,'Contact Hours'!$B:$B,Hours!$B286)+SUMIFS('Contact Hours'!E:E,'Contact Hours'!$A:$A,Hours!$A286,'Contact Hours'!$B:$B,Hours!$B286)</f>
        <v>18912</v>
      </c>
      <c r="E286" s="33">
        <f>SUMIFS('Contact Hours'!F:F,'Contact Hours'!$A:$A,Hours!$A286,'Contact Hours'!$B:$B,Hours!$B286)+SUMIFS('Contact Hours'!G:G,'Contact Hours'!$A:$A,Hours!$A286,'Contact Hours'!$B:$B,Hours!$B286)</f>
        <v>0</v>
      </c>
      <c r="F286" s="33">
        <f>SUMIFS('Contact Hours'!H:H,'Contact Hours'!$A:$A,Hours!$A286,'Contact Hours'!$B:$B,Hours!$B286)+SUMIFS('Contact Hours'!I:I,'Contact Hours'!$A:$A,Hours!$A286,'Contact Hours'!$B:$B,Hours!$B286)</f>
        <v>0</v>
      </c>
      <c r="G286" s="33">
        <f>SUMIFS('Contact Hours'!J:J,'Contact Hours'!$A:$A,Hours!$A286,'Contact Hours'!$B:$B,Hours!$B286)+SUMIFS('Contact Hours'!K:K,'Contact Hours'!$A:$A,Hours!$A286,'Contact Hours'!$B:$B,Hours!$B286)</f>
        <v>0</v>
      </c>
      <c r="H286" s="34">
        <f t="shared" si="16"/>
        <v>18912</v>
      </c>
      <c r="I286" s="35">
        <f t="shared" si="17"/>
        <v>59323.039502272644</v>
      </c>
      <c r="J286" s="35">
        <f t="shared" si="18"/>
        <v>0</v>
      </c>
    </row>
    <row r="287" spans="1:10">
      <c r="A287" s="30">
        <v>3546</v>
      </c>
      <c r="B287" s="31">
        <v>14</v>
      </c>
      <c r="C287" s="32">
        <f t="shared" ref="C287:C350" si="19">C260</f>
        <v>4.5242823607997433</v>
      </c>
      <c r="D287" s="33">
        <f>SUMIFS('Contact Hours'!D:D,'Contact Hours'!$A:$A,Hours!$A287,'Contact Hours'!$B:$B,Hours!$B287)+SUMIFS('Contact Hours'!E:E,'Contact Hours'!$A:$A,Hours!$A287,'Contact Hours'!$B:$B,Hours!$B287)</f>
        <v>0</v>
      </c>
      <c r="E287" s="33">
        <f>SUMIFS('Contact Hours'!F:F,'Contact Hours'!$A:$A,Hours!$A287,'Contact Hours'!$B:$B,Hours!$B287)+SUMIFS('Contact Hours'!G:G,'Contact Hours'!$A:$A,Hours!$A287,'Contact Hours'!$B:$B,Hours!$B287)</f>
        <v>0</v>
      </c>
      <c r="F287" s="33">
        <f>SUMIFS('Contact Hours'!H:H,'Contact Hours'!$A:$A,Hours!$A287,'Contact Hours'!$B:$B,Hours!$B287)+SUMIFS('Contact Hours'!I:I,'Contact Hours'!$A:$A,Hours!$A287,'Contact Hours'!$B:$B,Hours!$B287)</f>
        <v>12336</v>
      </c>
      <c r="G287" s="33">
        <f>SUMIFS('Contact Hours'!J:J,'Contact Hours'!$A:$A,Hours!$A287,'Contact Hours'!$B:$B,Hours!$B287)+SUMIFS('Contact Hours'!K:K,'Contact Hours'!$A:$A,Hours!$A287,'Contact Hours'!$B:$B,Hours!$B287)</f>
        <v>11784</v>
      </c>
      <c r="H287" s="34">
        <f t="shared" si="16"/>
        <v>24120</v>
      </c>
      <c r="I287" s="35">
        <f t="shared" si="17"/>
        <v>109125.69054248981</v>
      </c>
      <c r="J287" s="35">
        <f t="shared" si="18"/>
        <v>0</v>
      </c>
    </row>
    <row r="288" spans="1:10">
      <c r="A288" s="30">
        <v>3546</v>
      </c>
      <c r="B288" s="31">
        <v>15</v>
      </c>
      <c r="C288" s="32">
        <f t="shared" si="19"/>
        <v>6.3259919541484555</v>
      </c>
      <c r="D288" s="33">
        <f>SUMIFS('Contact Hours'!D:D,'Contact Hours'!$A:$A,Hours!$A288,'Contact Hours'!$B:$B,Hours!$B288)+SUMIFS('Contact Hours'!E:E,'Contact Hours'!$A:$A,Hours!$A288,'Contact Hours'!$B:$B,Hours!$B288)</f>
        <v>0</v>
      </c>
      <c r="E288" s="33">
        <f>SUMIFS('Contact Hours'!F:F,'Contact Hours'!$A:$A,Hours!$A288,'Contact Hours'!$B:$B,Hours!$B288)+SUMIFS('Contact Hours'!G:G,'Contact Hours'!$A:$A,Hours!$A288,'Contact Hours'!$B:$B,Hours!$B288)</f>
        <v>0</v>
      </c>
      <c r="F288" s="33">
        <f>SUMIFS('Contact Hours'!H:H,'Contact Hours'!$A:$A,Hours!$A288,'Contact Hours'!$B:$B,Hours!$B288)+SUMIFS('Contact Hours'!I:I,'Contact Hours'!$A:$A,Hours!$A288,'Contact Hours'!$B:$B,Hours!$B288)</f>
        <v>39088</v>
      </c>
      <c r="G288" s="33">
        <f>SUMIFS('Contact Hours'!J:J,'Contact Hours'!$A:$A,Hours!$A288,'Contact Hours'!$B:$B,Hours!$B288)+SUMIFS('Contact Hours'!K:K,'Contact Hours'!$A:$A,Hours!$A288,'Contact Hours'!$B:$B,Hours!$B288)</f>
        <v>0</v>
      </c>
      <c r="H288" s="34">
        <f t="shared" si="16"/>
        <v>39088</v>
      </c>
      <c r="I288" s="35">
        <f t="shared" si="17"/>
        <v>247270.37350375482</v>
      </c>
      <c r="J288" s="35">
        <f t="shared" si="18"/>
        <v>0</v>
      </c>
    </row>
    <row r="289" spans="1:10">
      <c r="A289" s="30">
        <v>3546</v>
      </c>
      <c r="B289" s="31">
        <v>16</v>
      </c>
      <c r="C289" s="32">
        <f t="shared" si="19"/>
        <v>3.9794022593108487</v>
      </c>
      <c r="D289" s="33">
        <f>SUMIFS('Contact Hours'!D:D,'Contact Hours'!$A:$A,Hours!$A289,'Contact Hours'!$B:$B,Hours!$B289)+SUMIFS('Contact Hours'!E:E,'Contact Hours'!$A:$A,Hours!$A289,'Contact Hours'!$B:$B,Hours!$B289)</f>
        <v>11424</v>
      </c>
      <c r="E289" s="33">
        <f>SUMIFS('Contact Hours'!F:F,'Contact Hours'!$A:$A,Hours!$A289,'Contact Hours'!$B:$B,Hours!$B289)+SUMIFS('Contact Hours'!G:G,'Contact Hours'!$A:$A,Hours!$A289,'Contact Hours'!$B:$B,Hours!$B289)</f>
        <v>0</v>
      </c>
      <c r="F289" s="33">
        <f>SUMIFS('Contact Hours'!H:H,'Contact Hours'!$A:$A,Hours!$A289,'Contact Hours'!$B:$B,Hours!$B289)+SUMIFS('Contact Hours'!I:I,'Contact Hours'!$A:$A,Hours!$A289,'Contact Hours'!$B:$B,Hours!$B289)</f>
        <v>61664</v>
      </c>
      <c r="G289" s="33">
        <f>SUMIFS('Contact Hours'!J:J,'Contact Hours'!$A:$A,Hours!$A289,'Contact Hours'!$B:$B,Hours!$B289)+SUMIFS('Contact Hours'!K:K,'Contact Hours'!$A:$A,Hours!$A289,'Contact Hours'!$B:$B,Hours!$B289)</f>
        <v>73385</v>
      </c>
      <c r="H289" s="34">
        <f t="shared" si="16"/>
        <v>146473</v>
      </c>
      <c r="I289" s="35">
        <f t="shared" si="17"/>
        <v>582874.98712803796</v>
      </c>
      <c r="J289" s="35">
        <f t="shared" si="18"/>
        <v>0</v>
      </c>
    </row>
    <row r="290" spans="1:10">
      <c r="A290" s="30">
        <v>3546</v>
      </c>
      <c r="B290" s="31">
        <v>17</v>
      </c>
      <c r="C290" s="32">
        <f t="shared" si="19"/>
        <v>5.1679354505346593</v>
      </c>
      <c r="D290" s="33">
        <f>SUMIFS('Contact Hours'!D:D,'Contact Hours'!$A:$A,Hours!$A290,'Contact Hours'!$B:$B,Hours!$B290)+SUMIFS('Contact Hours'!E:E,'Contact Hours'!$A:$A,Hours!$A290,'Contact Hours'!$B:$B,Hours!$B290)</f>
        <v>0</v>
      </c>
      <c r="E290" s="33">
        <f>SUMIFS('Contact Hours'!F:F,'Contact Hours'!$A:$A,Hours!$A290,'Contact Hours'!$B:$B,Hours!$B290)+SUMIFS('Contact Hours'!G:G,'Contact Hours'!$A:$A,Hours!$A290,'Contact Hours'!$B:$B,Hours!$B290)</f>
        <v>0</v>
      </c>
      <c r="F290" s="33">
        <f>SUMIFS('Contact Hours'!H:H,'Contact Hours'!$A:$A,Hours!$A290,'Contact Hours'!$B:$B,Hours!$B290)+SUMIFS('Contact Hours'!I:I,'Contact Hours'!$A:$A,Hours!$A290,'Contact Hours'!$B:$B,Hours!$B290)</f>
        <v>0</v>
      </c>
      <c r="G290" s="33">
        <f>SUMIFS('Contact Hours'!J:J,'Contact Hours'!$A:$A,Hours!$A290,'Contact Hours'!$B:$B,Hours!$B290)+SUMIFS('Contact Hours'!K:K,'Contact Hours'!$A:$A,Hours!$A290,'Contact Hours'!$B:$B,Hours!$B290)</f>
        <v>0</v>
      </c>
      <c r="H290" s="34">
        <f t="shared" si="16"/>
        <v>0</v>
      </c>
      <c r="I290" s="35">
        <f t="shared" si="17"/>
        <v>0</v>
      </c>
      <c r="J290" s="35">
        <f t="shared" si="18"/>
        <v>0</v>
      </c>
    </row>
    <row r="291" spans="1:10">
      <c r="A291" s="30">
        <v>3546</v>
      </c>
      <c r="B291" s="31">
        <v>18</v>
      </c>
      <c r="C291" s="32">
        <f t="shared" si="19"/>
        <v>4.3474126583452906</v>
      </c>
      <c r="D291" s="33">
        <f>SUMIFS('Contact Hours'!D:D,'Contact Hours'!$A:$A,Hours!$A291,'Contact Hours'!$B:$B,Hours!$B291)+SUMIFS('Contact Hours'!E:E,'Contact Hours'!$A:$A,Hours!$A291,'Contact Hours'!$B:$B,Hours!$B291)</f>
        <v>0</v>
      </c>
      <c r="E291" s="33">
        <f>SUMIFS('Contact Hours'!F:F,'Contact Hours'!$A:$A,Hours!$A291,'Contact Hours'!$B:$B,Hours!$B291)+SUMIFS('Contact Hours'!G:G,'Contact Hours'!$A:$A,Hours!$A291,'Contact Hours'!$B:$B,Hours!$B291)</f>
        <v>0</v>
      </c>
      <c r="F291" s="33">
        <f>SUMIFS('Contact Hours'!H:H,'Contact Hours'!$A:$A,Hours!$A291,'Contact Hours'!$B:$B,Hours!$B291)+SUMIFS('Contact Hours'!I:I,'Contact Hours'!$A:$A,Hours!$A291,'Contact Hours'!$B:$B,Hours!$B291)</f>
        <v>72640</v>
      </c>
      <c r="G291" s="33">
        <f>SUMIFS('Contact Hours'!J:J,'Contact Hours'!$A:$A,Hours!$A291,'Contact Hours'!$B:$B,Hours!$B291)+SUMIFS('Contact Hours'!K:K,'Contact Hours'!$A:$A,Hours!$A291,'Contact Hours'!$B:$B,Hours!$B291)</f>
        <v>0</v>
      </c>
      <c r="H291" s="34">
        <f t="shared" si="16"/>
        <v>72640</v>
      </c>
      <c r="I291" s="35">
        <f t="shared" si="17"/>
        <v>315796.0555022019</v>
      </c>
      <c r="J291" s="35">
        <f t="shared" si="18"/>
        <v>0</v>
      </c>
    </row>
    <row r="292" spans="1:10">
      <c r="A292" s="30">
        <v>3546</v>
      </c>
      <c r="B292" s="31">
        <v>19</v>
      </c>
      <c r="C292" s="32">
        <f t="shared" si="19"/>
        <v>3.1428185541517317</v>
      </c>
      <c r="D292" s="33">
        <f>SUMIFS('Contact Hours'!D:D,'Contact Hours'!$A:$A,Hours!$A292,'Contact Hours'!$B:$B,Hours!$B292)+SUMIFS('Contact Hours'!E:E,'Contact Hours'!$A:$A,Hours!$A292,'Contact Hours'!$B:$B,Hours!$B292)</f>
        <v>55504</v>
      </c>
      <c r="E292" s="33">
        <f>SUMIFS('Contact Hours'!F:F,'Contact Hours'!$A:$A,Hours!$A292,'Contact Hours'!$B:$B,Hours!$B292)+SUMIFS('Contact Hours'!G:G,'Contact Hours'!$A:$A,Hours!$A292,'Contact Hours'!$B:$B,Hours!$B292)</f>
        <v>14320</v>
      </c>
      <c r="F292" s="33">
        <f>SUMIFS('Contact Hours'!H:H,'Contact Hours'!$A:$A,Hours!$A292,'Contact Hours'!$B:$B,Hours!$B292)+SUMIFS('Contact Hours'!I:I,'Contact Hours'!$A:$A,Hours!$A292,'Contact Hours'!$B:$B,Hours!$B292)</f>
        <v>384</v>
      </c>
      <c r="G292" s="33">
        <f>SUMIFS('Contact Hours'!J:J,'Contact Hours'!$A:$A,Hours!$A292,'Contact Hours'!$B:$B,Hours!$B292)+SUMIFS('Contact Hours'!K:K,'Contact Hours'!$A:$A,Hours!$A292,'Contact Hours'!$B:$B,Hours!$B292)</f>
        <v>0</v>
      </c>
      <c r="H292" s="34">
        <f t="shared" si="16"/>
        <v>70208</v>
      </c>
      <c r="I292" s="35">
        <f t="shared" si="17"/>
        <v>220651.00504988478</v>
      </c>
      <c r="J292" s="35">
        <f t="shared" si="18"/>
        <v>49505.677864998084</v>
      </c>
    </row>
    <row r="293" spans="1:10">
      <c r="A293" s="30">
        <v>3546</v>
      </c>
      <c r="B293" s="31">
        <v>20</v>
      </c>
      <c r="C293" s="32">
        <f t="shared" si="19"/>
        <v>3.4676861785003421</v>
      </c>
      <c r="D293" s="33">
        <f>SUMIFS('Contact Hours'!D:D,'Contact Hours'!$A:$A,Hours!$A293,'Contact Hours'!$B:$B,Hours!$B293)+SUMIFS('Contact Hours'!E:E,'Contact Hours'!$A:$A,Hours!$A293,'Contact Hours'!$B:$B,Hours!$B293)</f>
        <v>0</v>
      </c>
      <c r="E293" s="33">
        <f>SUMIFS('Contact Hours'!F:F,'Contact Hours'!$A:$A,Hours!$A293,'Contact Hours'!$B:$B,Hours!$B293)+SUMIFS('Contact Hours'!G:G,'Contact Hours'!$A:$A,Hours!$A293,'Contact Hours'!$B:$B,Hours!$B293)</f>
        <v>0</v>
      </c>
      <c r="F293" s="33">
        <f>SUMIFS('Contact Hours'!H:H,'Contact Hours'!$A:$A,Hours!$A293,'Contact Hours'!$B:$B,Hours!$B293)+SUMIFS('Contact Hours'!I:I,'Contact Hours'!$A:$A,Hours!$A293,'Contact Hours'!$B:$B,Hours!$B293)</f>
        <v>12448</v>
      </c>
      <c r="G293" s="33">
        <f>SUMIFS('Contact Hours'!J:J,'Contact Hours'!$A:$A,Hours!$A293,'Contact Hours'!$B:$B,Hours!$B293)+SUMIFS('Contact Hours'!K:K,'Contact Hours'!$A:$A,Hours!$A293,'Contact Hours'!$B:$B,Hours!$B293)</f>
        <v>0</v>
      </c>
      <c r="H293" s="34">
        <f t="shared" si="16"/>
        <v>12448</v>
      </c>
      <c r="I293" s="35">
        <f t="shared" si="17"/>
        <v>43165.757549972259</v>
      </c>
      <c r="J293" s="35">
        <f t="shared" si="18"/>
        <v>0</v>
      </c>
    </row>
    <row r="294" spans="1:10">
      <c r="A294" s="30">
        <v>3546</v>
      </c>
      <c r="B294" s="31">
        <v>21</v>
      </c>
      <c r="C294" s="32">
        <f t="shared" si="19"/>
        <v>4.5155009708581995</v>
      </c>
      <c r="D294" s="33">
        <f>SUMIFS('Contact Hours'!D:D,'Contact Hours'!$A:$A,Hours!$A294,'Contact Hours'!$B:$B,Hours!$B294)+SUMIFS('Contact Hours'!E:E,'Contact Hours'!$A:$A,Hours!$A294,'Contact Hours'!$B:$B,Hours!$B294)</f>
        <v>0</v>
      </c>
      <c r="E294" s="33">
        <f>SUMIFS('Contact Hours'!F:F,'Contact Hours'!$A:$A,Hours!$A294,'Contact Hours'!$B:$B,Hours!$B294)+SUMIFS('Contact Hours'!G:G,'Contact Hours'!$A:$A,Hours!$A294,'Contact Hours'!$B:$B,Hours!$B294)</f>
        <v>0</v>
      </c>
      <c r="F294" s="33">
        <f>SUMIFS('Contact Hours'!H:H,'Contact Hours'!$A:$A,Hours!$A294,'Contact Hours'!$B:$B,Hours!$B294)+SUMIFS('Contact Hours'!I:I,'Contact Hours'!$A:$A,Hours!$A294,'Contact Hours'!$B:$B,Hours!$B294)</f>
        <v>5232</v>
      </c>
      <c r="G294" s="33">
        <f>SUMIFS('Contact Hours'!J:J,'Contact Hours'!$A:$A,Hours!$A294,'Contact Hours'!$B:$B,Hours!$B294)+SUMIFS('Contact Hours'!K:K,'Contact Hours'!$A:$A,Hours!$A294,'Contact Hours'!$B:$B,Hours!$B294)</f>
        <v>11096</v>
      </c>
      <c r="H294" s="34">
        <f t="shared" si="16"/>
        <v>16328</v>
      </c>
      <c r="I294" s="35">
        <f t="shared" si="17"/>
        <v>73729.099852172687</v>
      </c>
      <c r="J294" s="35">
        <f t="shared" si="18"/>
        <v>0</v>
      </c>
    </row>
    <row r="295" spans="1:10">
      <c r="A295" s="30">
        <v>3546</v>
      </c>
      <c r="B295" s="31">
        <v>22</v>
      </c>
      <c r="C295" s="32">
        <f t="shared" si="19"/>
        <v>4.1280585073572329</v>
      </c>
      <c r="D295" s="33">
        <f>SUMIFS('Contact Hours'!D:D,'Contact Hours'!$A:$A,Hours!$A295,'Contact Hours'!$B:$B,Hours!$B295)+SUMIFS('Contact Hours'!E:E,'Contact Hours'!$A:$A,Hours!$A295,'Contact Hours'!$B:$B,Hours!$B295)</f>
        <v>0</v>
      </c>
      <c r="E295" s="33">
        <f>SUMIFS('Contact Hours'!F:F,'Contact Hours'!$A:$A,Hours!$A295,'Contact Hours'!$B:$B,Hours!$B295)+SUMIFS('Contact Hours'!G:G,'Contact Hours'!$A:$A,Hours!$A295,'Contact Hours'!$B:$B,Hours!$B295)</f>
        <v>0</v>
      </c>
      <c r="F295" s="33">
        <f>SUMIFS('Contact Hours'!H:H,'Contact Hours'!$A:$A,Hours!$A295,'Contact Hours'!$B:$B,Hours!$B295)+SUMIFS('Contact Hours'!I:I,'Contact Hours'!$A:$A,Hours!$A295,'Contact Hours'!$B:$B,Hours!$B295)</f>
        <v>2240</v>
      </c>
      <c r="G295" s="33">
        <f>SUMIFS('Contact Hours'!J:J,'Contact Hours'!$A:$A,Hours!$A295,'Contact Hours'!$B:$B,Hours!$B295)+SUMIFS('Contact Hours'!K:K,'Contact Hours'!$A:$A,Hours!$A295,'Contact Hours'!$B:$B,Hours!$B295)</f>
        <v>0</v>
      </c>
      <c r="H295" s="34">
        <f t="shared" si="16"/>
        <v>2240</v>
      </c>
      <c r="I295" s="35">
        <f t="shared" si="17"/>
        <v>9246.8510564802018</v>
      </c>
      <c r="J295" s="35">
        <f t="shared" si="18"/>
        <v>0</v>
      </c>
    </row>
    <row r="296" spans="1:10">
      <c r="A296" s="30">
        <v>3546</v>
      </c>
      <c r="B296" s="31">
        <v>23</v>
      </c>
      <c r="C296" s="32">
        <f t="shared" si="19"/>
        <v>4.0606764444742334</v>
      </c>
      <c r="D296" s="33">
        <f>SUMIFS('Contact Hours'!D:D,'Contact Hours'!$A:$A,Hours!$A296,'Contact Hours'!$B:$B,Hours!$B296)+SUMIFS('Contact Hours'!E:E,'Contact Hours'!$A:$A,Hours!$A296,'Contact Hours'!$B:$B,Hours!$B296)</f>
        <v>11616</v>
      </c>
      <c r="E296" s="33">
        <f>SUMIFS('Contact Hours'!F:F,'Contact Hours'!$A:$A,Hours!$A296,'Contact Hours'!$B:$B,Hours!$B296)+SUMIFS('Contact Hours'!G:G,'Contact Hours'!$A:$A,Hours!$A296,'Contact Hours'!$B:$B,Hours!$B296)</f>
        <v>0</v>
      </c>
      <c r="F296" s="33">
        <f>SUMIFS('Contact Hours'!H:H,'Contact Hours'!$A:$A,Hours!$A296,'Contact Hours'!$B:$B,Hours!$B296)+SUMIFS('Contact Hours'!I:I,'Contact Hours'!$A:$A,Hours!$A296,'Contact Hours'!$B:$B,Hours!$B296)</f>
        <v>0</v>
      </c>
      <c r="G296" s="33">
        <f>SUMIFS('Contact Hours'!J:J,'Contact Hours'!$A:$A,Hours!$A296,'Contact Hours'!$B:$B,Hours!$B296)+SUMIFS('Contact Hours'!K:K,'Contact Hours'!$A:$A,Hours!$A296,'Contact Hours'!$B:$B,Hours!$B296)</f>
        <v>62336</v>
      </c>
      <c r="H296" s="34">
        <f t="shared" si="16"/>
        <v>73952</v>
      </c>
      <c r="I296" s="35">
        <f t="shared" si="17"/>
        <v>300295.14442175848</v>
      </c>
      <c r="J296" s="35">
        <f t="shared" si="18"/>
        <v>0</v>
      </c>
    </row>
    <row r="297" spans="1:10">
      <c r="A297" s="30">
        <v>3546</v>
      </c>
      <c r="B297" s="31">
        <v>24</v>
      </c>
      <c r="C297" s="32">
        <f t="shared" si="19"/>
        <v>3.6073208628655156</v>
      </c>
      <c r="D297" s="33">
        <f>SUMIFS('Contact Hours'!D:D,'Contact Hours'!$A:$A,Hours!$A297,'Contact Hours'!$B:$B,Hours!$B297)+SUMIFS('Contact Hours'!E:E,'Contact Hours'!$A:$A,Hours!$A297,'Contact Hours'!$B:$B,Hours!$B297)</f>
        <v>16768</v>
      </c>
      <c r="E297" s="33">
        <f>SUMIFS('Contact Hours'!F:F,'Contact Hours'!$A:$A,Hours!$A297,'Contact Hours'!$B:$B,Hours!$B297)+SUMIFS('Contact Hours'!G:G,'Contact Hours'!$A:$A,Hours!$A297,'Contact Hours'!$B:$B,Hours!$B297)</f>
        <v>0</v>
      </c>
      <c r="F297" s="33">
        <f>SUMIFS('Contact Hours'!H:H,'Contact Hours'!$A:$A,Hours!$A297,'Contact Hours'!$B:$B,Hours!$B297)+SUMIFS('Contact Hours'!I:I,'Contact Hours'!$A:$A,Hours!$A297,'Contact Hours'!$B:$B,Hours!$B297)</f>
        <v>15360</v>
      </c>
      <c r="G297" s="33">
        <f>SUMIFS('Contact Hours'!J:J,'Contact Hours'!$A:$A,Hours!$A297,'Contact Hours'!$B:$B,Hours!$B297)+SUMIFS('Contact Hours'!K:K,'Contact Hours'!$A:$A,Hours!$A297,'Contact Hours'!$B:$B,Hours!$B297)</f>
        <v>304</v>
      </c>
      <c r="H297" s="34">
        <f t="shared" si="16"/>
        <v>32432</v>
      </c>
      <c r="I297" s="35">
        <f t="shared" si="17"/>
        <v>116992.63022445441</v>
      </c>
      <c r="J297" s="35">
        <f t="shared" si="18"/>
        <v>0</v>
      </c>
    </row>
    <row r="298" spans="1:10">
      <c r="A298" s="30">
        <v>3546</v>
      </c>
      <c r="B298" s="31">
        <v>25</v>
      </c>
      <c r="C298" s="32">
        <f t="shared" si="19"/>
        <v>2.8175360535220126</v>
      </c>
      <c r="D298" s="33">
        <f>SUMIFS('Contact Hours'!D:D,'Contact Hours'!$A:$A,Hours!$A298,'Contact Hours'!$B:$B,Hours!$B298)+SUMIFS('Contact Hours'!E:E,'Contact Hours'!$A:$A,Hours!$A298,'Contact Hours'!$B:$B,Hours!$B298)</f>
        <v>280368</v>
      </c>
      <c r="E298" s="33">
        <f>SUMIFS('Contact Hours'!F:F,'Contact Hours'!$A:$A,Hours!$A298,'Contact Hours'!$B:$B,Hours!$B298)+SUMIFS('Contact Hours'!G:G,'Contact Hours'!$A:$A,Hours!$A298,'Contact Hours'!$B:$B,Hours!$B298)</f>
        <v>0</v>
      </c>
      <c r="F298" s="33">
        <f>SUMIFS('Contact Hours'!H:H,'Contact Hours'!$A:$A,Hours!$A298,'Contact Hours'!$B:$B,Hours!$B298)+SUMIFS('Contact Hours'!I:I,'Contact Hours'!$A:$A,Hours!$A298,'Contact Hours'!$B:$B,Hours!$B298)</f>
        <v>2496</v>
      </c>
      <c r="G298" s="33">
        <f>SUMIFS('Contact Hours'!J:J,'Contact Hours'!$A:$A,Hours!$A298,'Contact Hours'!$B:$B,Hours!$B298)+SUMIFS('Contact Hours'!K:K,'Contact Hours'!$A:$A,Hours!$A298,'Contact Hours'!$B:$B,Hours!$B298)</f>
        <v>0</v>
      </c>
      <c r="H298" s="34">
        <f t="shared" si="16"/>
        <v>282864</v>
      </c>
      <c r="I298" s="35">
        <f t="shared" si="17"/>
        <v>796979.51824345056</v>
      </c>
      <c r="J298" s="35">
        <f t="shared" si="18"/>
        <v>0</v>
      </c>
    </row>
    <row r="299" spans="1:10">
      <c r="A299" s="30">
        <v>3546</v>
      </c>
      <c r="B299" s="31">
        <v>26</v>
      </c>
      <c r="C299" s="32">
        <f t="shared" si="19"/>
        <v>3.5195673951223614</v>
      </c>
      <c r="D299" s="33">
        <f>SUMIFS('Contact Hours'!D:D,'Contact Hours'!$A:$A,Hours!$A299,'Contact Hours'!$B:$B,Hours!$B299)+SUMIFS('Contact Hours'!E:E,'Contact Hours'!$A:$A,Hours!$A299,'Contact Hours'!$B:$B,Hours!$B299)</f>
        <v>76320</v>
      </c>
      <c r="E299" s="33">
        <f>SUMIFS('Contact Hours'!F:F,'Contact Hours'!$A:$A,Hours!$A299,'Contact Hours'!$B:$B,Hours!$B299)+SUMIFS('Contact Hours'!G:G,'Contact Hours'!$A:$A,Hours!$A299,'Contact Hours'!$B:$B,Hours!$B299)</f>
        <v>0</v>
      </c>
      <c r="F299" s="33">
        <f>SUMIFS('Contact Hours'!H:H,'Contact Hours'!$A:$A,Hours!$A299,'Contact Hours'!$B:$B,Hours!$B299)+SUMIFS('Contact Hours'!I:I,'Contact Hours'!$A:$A,Hours!$A299,'Contact Hours'!$B:$B,Hours!$B299)</f>
        <v>0</v>
      </c>
      <c r="G299" s="33">
        <f>SUMIFS('Contact Hours'!J:J,'Contact Hours'!$A:$A,Hours!$A299,'Contact Hours'!$B:$B,Hours!$B299)+SUMIFS('Contact Hours'!K:K,'Contact Hours'!$A:$A,Hours!$A299,'Contact Hours'!$B:$B,Hours!$B299)</f>
        <v>0</v>
      </c>
      <c r="H299" s="34">
        <f t="shared" si="16"/>
        <v>76320</v>
      </c>
      <c r="I299" s="35">
        <f t="shared" si="17"/>
        <v>268613.38359573862</v>
      </c>
      <c r="J299" s="35">
        <f t="shared" si="18"/>
        <v>0</v>
      </c>
    </row>
    <row r="300" spans="1:10">
      <c r="A300" s="30">
        <v>3546</v>
      </c>
      <c r="B300" s="31">
        <v>27</v>
      </c>
      <c r="C300" s="32">
        <f t="shared" si="19"/>
        <v>3.291477425248472</v>
      </c>
      <c r="D300" s="33">
        <f>SUMIFS('Contact Hours'!D:D,'Contact Hours'!$A:$A,Hours!$A300,'Contact Hours'!$B:$B,Hours!$B300)+SUMIFS('Contact Hours'!E:E,'Contact Hours'!$A:$A,Hours!$A300,'Contact Hours'!$B:$B,Hours!$B300)</f>
        <v>0</v>
      </c>
      <c r="E300" s="33">
        <f>SUMIFS('Contact Hours'!F:F,'Contact Hours'!$A:$A,Hours!$A300,'Contact Hours'!$B:$B,Hours!$B300)+SUMIFS('Contact Hours'!G:G,'Contact Hours'!$A:$A,Hours!$A300,'Contact Hours'!$B:$B,Hours!$B300)</f>
        <v>0</v>
      </c>
      <c r="F300" s="33">
        <f>SUMIFS('Contact Hours'!H:H,'Contact Hours'!$A:$A,Hours!$A300,'Contact Hours'!$B:$B,Hours!$B300)+SUMIFS('Contact Hours'!I:I,'Contact Hours'!$A:$A,Hours!$A300,'Contact Hours'!$B:$B,Hours!$B300)</f>
        <v>0</v>
      </c>
      <c r="G300" s="33">
        <f>SUMIFS('Contact Hours'!J:J,'Contact Hours'!$A:$A,Hours!$A300,'Contact Hours'!$B:$B,Hours!$B300)+SUMIFS('Contact Hours'!K:K,'Contact Hours'!$A:$A,Hours!$A300,'Contact Hours'!$B:$B,Hours!$B300)</f>
        <v>0</v>
      </c>
      <c r="H300" s="34">
        <f t="shared" si="16"/>
        <v>0</v>
      </c>
      <c r="I300" s="35">
        <f t="shared" si="17"/>
        <v>0</v>
      </c>
      <c r="J300" s="35">
        <f t="shared" si="18"/>
        <v>0</v>
      </c>
    </row>
    <row r="301" spans="1:10">
      <c r="A301" s="30">
        <v>7096</v>
      </c>
      <c r="B301" s="31">
        <v>1</v>
      </c>
      <c r="C301" s="32">
        <f t="shared" si="19"/>
        <v>2.8749802080704021</v>
      </c>
      <c r="D301" s="33">
        <f>SUMIFS('Contact Hours'!D:D,'Contact Hours'!$A:$A,Hours!$A301,'Contact Hours'!$B:$B,Hours!$B301)+SUMIFS('Contact Hours'!E:E,'Contact Hours'!$A:$A,Hours!$A301,'Contact Hours'!$B:$B,Hours!$B301)</f>
        <v>5664</v>
      </c>
      <c r="E301" s="33">
        <f>SUMIFS('Contact Hours'!F:F,'Contact Hours'!$A:$A,Hours!$A301,'Contact Hours'!$B:$B,Hours!$B301)+SUMIFS('Contact Hours'!G:G,'Contact Hours'!$A:$A,Hours!$A301,'Contact Hours'!$B:$B,Hours!$B301)</f>
        <v>0</v>
      </c>
      <c r="F301" s="33">
        <f>SUMIFS('Contact Hours'!H:H,'Contact Hours'!$A:$A,Hours!$A301,'Contact Hours'!$B:$B,Hours!$B301)+SUMIFS('Contact Hours'!I:I,'Contact Hours'!$A:$A,Hours!$A301,'Contact Hours'!$B:$B,Hours!$B301)</f>
        <v>0</v>
      </c>
      <c r="G301" s="33">
        <f>SUMIFS('Contact Hours'!J:J,'Contact Hours'!$A:$A,Hours!$A301,'Contact Hours'!$B:$B,Hours!$B301)+SUMIFS('Contact Hours'!K:K,'Contact Hours'!$A:$A,Hours!$A301,'Contact Hours'!$B:$B,Hours!$B301)</f>
        <v>0</v>
      </c>
      <c r="H301" s="34">
        <f t="shared" si="16"/>
        <v>5664</v>
      </c>
      <c r="I301" s="35">
        <f t="shared" si="17"/>
        <v>16283.887898510757</v>
      </c>
      <c r="J301" s="35">
        <f t="shared" si="18"/>
        <v>0</v>
      </c>
    </row>
    <row r="302" spans="1:10">
      <c r="A302" s="30">
        <v>7096</v>
      </c>
      <c r="B302" s="31">
        <v>2</v>
      </c>
      <c r="C302" s="32">
        <f t="shared" si="19"/>
        <v>3.4729204337351502</v>
      </c>
      <c r="D302" s="33">
        <f>SUMIFS('Contact Hours'!D:D,'Contact Hours'!$A:$A,Hours!$A302,'Contact Hours'!$B:$B,Hours!$B302)+SUMIFS('Contact Hours'!E:E,'Contact Hours'!$A:$A,Hours!$A302,'Contact Hours'!$B:$B,Hours!$B302)</f>
        <v>0</v>
      </c>
      <c r="E302" s="33">
        <f>SUMIFS('Contact Hours'!F:F,'Contact Hours'!$A:$A,Hours!$A302,'Contact Hours'!$B:$B,Hours!$B302)+SUMIFS('Contact Hours'!G:G,'Contact Hours'!$A:$A,Hours!$A302,'Contact Hours'!$B:$B,Hours!$B302)</f>
        <v>0</v>
      </c>
      <c r="F302" s="33">
        <f>SUMIFS('Contact Hours'!H:H,'Contact Hours'!$A:$A,Hours!$A302,'Contact Hours'!$B:$B,Hours!$B302)+SUMIFS('Contact Hours'!I:I,'Contact Hours'!$A:$A,Hours!$A302,'Contact Hours'!$B:$B,Hours!$B302)</f>
        <v>44432</v>
      </c>
      <c r="G302" s="33">
        <f>SUMIFS('Contact Hours'!J:J,'Contact Hours'!$A:$A,Hours!$A302,'Contact Hours'!$B:$B,Hours!$B302)+SUMIFS('Contact Hours'!K:K,'Contact Hours'!$A:$A,Hours!$A302,'Contact Hours'!$B:$B,Hours!$B302)</f>
        <v>3552</v>
      </c>
      <c r="H302" s="34">
        <f t="shared" si="16"/>
        <v>47984</v>
      </c>
      <c r="I302" s="35">
        <f t="shared" si="17"/>
        <v>166644.61409234744</v>
      </c>
      <c r="J302" s="35">
        <f t="shared" si="18"/>
        <v>0</v>
      </c>
    </row>
    <row r="303" spans="1:10">
      <c r="A303" s="30">
        <v>7096</v>
      </c>
      <c r="B303" s="31">
        <v>3</v>
      </c>
      <c r="C303" s="32">
        <f t="shared" si="19"/>
        <v>3.0862689776983747</v>
      </c>
      <c r="D303" s="33">
        <f>SUMIFS('Contact Hours'!D:D,'Contact Hours'!$A:$A,Hours!$A303,'Contact Hours'!$B:$B,Hours!$B303)+SUMIFS('Contact Hours'!E:E,'Contact Hours'!$A:$A,Hours!$A303,'Contact Hours'!$B:$B,Hours!$B303)</f>
        <v>247440</v>
      </c>
      <c r="E303" s="33">
        <f>SUMIFS('Contact Hours'!F:F,'Contact Hours'!$A:$A,Hours!$A303,'Contact Hours'!$B:$B,Hours!$B303)+SUMIFS('Contact Hours'!G:G,'Contact Hours'!$A:$A,Hours!$A303,'Contact Hours'!$B:$B,Hours!$B303)</f>
        <v>0</v>
      </c>
      <c r="F303" s="33">
        <f>SUMIFS('Contact Hours'!H:H,'Contact Hours'!$A:$A,Hours!$A303,'Contact Hours'!$B:$B,Hours!$B303)+SUMIFS('Contact Hours'!I:I,'Contact Hours'!$A:$A,Hours!$A303,'Contact Hours'!$B:$B,Hours!$B303)</f>
        <v>70672</v>
      </c>
      <c r="G303" s="33">
        <f>SUMIFS('Contact Hours'!J:J,'Contact Hours'!$A:$A,Hours!$A303,'Contact Hours'!$B:$B,Hours!$B303)+SUMIFS('Contact Hours'!K:K,'Contact Hours'!$A:$A,Hours!$A303,'Contact Hours'!$B:$B,Hours!$B303)</f>
        <v>704</v>
      </c>
      <c r="H303" s="34">
        <f t="shared" si="16"/>
        <v>318816</v>
      </c>
      <c r="I303" s="35">
        <f t="shared" si="17"/>
        <v>983951.93039388501</v>
      </c>
      <c r="J303" s="35">
        <f t="shared" si="18"/>
        <v>0</v>
      </c>
    </row>
    <row r="304" spans="1:10">
      <c r="A304" s="30">
        <v>7096</v>
      </c>
      <c r="B304" s="31">
        <v>4</v>
      </c>
      <c r="C304" s="32">
        <f t="shared" si="19"/>
        <v>2.7951067372194838</v>
      </c>
      <c r="D304" s="33">
        <f>SUMIFS('Contact Hours'!D:D,'Contact Hours'!$A:$A,Hours!$A304,'Contact Hours'!$B:$B,Hours!$B304)+SUMIFS('Contact Hours'!E:E,'Contact Hours'!$A:$A,Hours!$A304,'Contact Hours'!$B:$B,Hours!$B304)</f>
        <v>67904</v>
      </c>
      <c r="E304" s="33">
        <f>SUMIFS('Contact Hours'!F:F,'Contact Hours'!$A:$A,Hours!$A304,'Contact Hours'!$B:$B,Hours!$B304)+SUMIFS('Contact Hours'!G:G,'Contact Hours'!$A:$A,Hours!$A304,'Contact Hours'!$B:$B,Hours!$B304)</f>
        <v>0</v>
      </c>
      <c r="F304" s="33">
        <f>SUMIFS('Contact Hours'!H:H,'Contact Hours'!$A:$A,Hours!$A304,'Contact Hours'!$B:$B,Hours!$B304)+SUMIFS('Contact Hours'!I:I,'Contact Hours'!$A:$A,Hours!$A304,'Contact Hours'!$B:$B,Hours!$B304)</f>
        <v>33328</v>
      </c>
      <c r="G304" s="33">
        <f>SUMIFS('Contact Hours'!J:J,'Contact Hours'!$A:$A,Hours!$A304,'Contact Hours'!$B:$B,Hours!$B304)+SUMIFS('Contact Hours'!K:K,'Contact Hours'!$A:$A,Hours!$A304,'Contact Hours'!$B:$B,Hours!$B304)</f>
        <v>450</v>
      </c>
      <c r="H304" s="34">
        <f t="shared" si="16"/>
        <v>101682</v>
      </c>
      <c r="I304" s="35">
        <f t="shared" si="17"/>
        <v>284212.04325395153</v>
      </c>
      <c r="J304" s="35">
        <f t="shared" si="18"/>
        <v>0</v>
      </c>
    </row>
    <row r="305" spans="1:10">
      <c r="A305" s="30">
        <v>7096</v>
      </c>
      <c r="B305" s="31">
        <v>5</v>
      </c>
      <c r="C305" s="32">
        <f t="shared" si="19"/>
        <v>7.969787458086997</v>
      </c>
      <c r="D305" s="33">
        <f>SUMIFS('Contact Hours'!D:D,'Contact Hours'!$A:$A,Hours!$A305,'Contact Hours'!$B:$B,Hours!$B305)+SUMIFS('Contact Hours'!E:E,'Contact Hours'!$A:$A,Hours!$A305,'Contact Hours'!$B:$B,Hours!$B305)</f>
        <v>0</v>
      </c>
      <c r="E305" s="33">
        <f>SUMIFS('Contact Hours'!F:F,'Contact Hours'!$A:$A,Hours!$A305,'Contact Hours'!$B:$B,Hours!$B305)+SUMIFS('Contact Hours'!G:G,'Contact Hours'!$A:$A,Hours!$A305,'Contact Hours'!$B:$B,Hours!$B305)</f>
        <v>0</v>
      </c>
      <c r="F305" s="33">
        <f>SUMIFS('Contact Hours'!H:H,'Contact Hours'!$A:$A,Hours!$A305,'Contact Hours'!$B:$B,Hours!$B305)+SUMIFS('Contact Hours'!I:I,'Contact Hours'!$A:$A,Hours!$A305,'Contact Hours'!$B:$B,Hours!$B305)</f>
        <v>0</v>
      </c>
      <c r="G305" s="33">
        <f>SUMIFS('Contact Hours'!J:J,'Contact Hours'!$A:$A,Hours!$A305,'Contact Hours'!$B:$B,Hours!$B305)+SUMIFS('Contact Hours'!K:K,'Contact Hours'!$A:$A,Hours!$A305,'Contact Hours'!$B:$B,Hours!$B305)</f>
        <v>0</v>
      </c>
      <c r="H305" s="34">
        <f t="shared" si="16"/>
        <v>0</v>
      </c>
      <c r="I305" s="35">
        <f t="shared" si="17"/>
        <v>0</v>
      </c>
      <c r="J305" s="35">
        <f t="shared" si="18"/>
        <v>0</v>
      </c>
    </row>
    <row r="306" spans="1:10">
      <c r="A306" s="30">
        <v>7096</v>
      </c>
      <c r="B306" s="31">
        <v>6</v>
      </c>
      <c r="C306" s="32">
        <f t="shared" si="19"/>
        <v>2.5338472328563029</v>
      </c>
      <c r="D306" s="33">
        <f>SUMIFS('Contact Hours'!D:D,'Contact Hours'!$A:$A,Hours!$A306,'Contact Hours'!$B:$B,Hours!$B306)+SUMIFS('Contact Hours'!E:E,'Contact Hours'!$A:$A,Hours!$A306,'Contact Hours'!$B:$B,Hours!$B306)</f>
        <v>52512</v>
      </c>
      <c r="E306" s="33">
        <f>SUMIFS('Contact Hours'!F:F,'Contact Hours'!$A:$A,Hours!$A306,'Contact Hours'!$B:$B,Hours!$B306)+SUMIFS('Contact Hours'!G:G,'Contact Hours'!$A:$A,Hours!$A306,'Contact Hours'!$B:$B,Hours!$B306)</f>
        <v>0</v>
      </c>
      <c r="F306" s="33">
        <f>SUMIFS('Contact Hours'!H:H,'Contact Hours'!$A:$A,Hours!$A306,'Contact Hours'!$B:$B,Hours!$B306)+SUMIFS('Contact Hours'!I:I,'Contact Hours'!$A:$A,Hours!$A306,'Contact Hours'!$B:$B,Hours!$B306)</f>
        <v>5088</v>
      </c>
      <c r="G306" s="33">
        <f>SUMIFS('Contact Hours'!J:J,'Contact Hours'!$A:$A,Hours!$A306,'Contact Hours'!$B:$B,Hours!$B306)+SUMIFS('Contact Hours'!K:K,'Contact Hours'!$A:$A,Hours!$A306,'Contact Hours'!$B:$B,Hours!$B306)</f>
        <v>0</v>
      </c>
      <c r="H306" s="34">
        <f t="shared" si="16"/>
        <v>57600</v>
      </c>
      <c r="I306" s="35">
        <f t="shared" si="17"/>
        <v>145949.60061252303</v>
      </c>
      <c r="J306" s="35">
        <f t="shared" si="18"/>
        <v>0</v>
      </c>
    </row>
    <row r="307" spans="1:10">
      <c r="A307" s="30">
        <v>7096</v>
      </c>
      <c r="B307" s="31">
        <v>7</v>
      </c>
      <c r="C307" s="32">
        <f t="shared" si="19"/>
        <v>3.4892163735959434</v>
      </c>
      <c r="D307" s="33">
        <f>SUMIFS('Contact Hours'!D:D,'Contact Hours'!$A:$A,Hours!$A307,'Contact Hours'!$B:$B,Hours!$B307)+SUMIFS('Contact Hours'!E:E,'Contact Hours'!$A:$A,Hours!$A307,'Contact Hours'!$B:$B,Hours!$B307)</f>
        <v>19920</v>
      </c>
      <c r="E307" s="33">
        <f>SUMIFS('Contact Hours'!F:F,'Contact Hours'!$A:$A,Hours!$A307,'Contact Hours'!$B:$B,Hours!$B307)+SUMIFS('Contact Hours'!G:G,'Contact Hours'!$A:$A,Hours!$A307,'Contact Hours'!$B:$B,Hours!$B307)</f>
        <v>0</v>
      </c>
      <c r="F307" s="33">
        <f>SUMIFS('Contact Hours'!H:H,'Contact Hours'!$A:$A,Hours!$A307,'Contact Hours'!$B:$B,Hours!$B307)+SUMIFS('Contact Hours'!I:I,'Contact Hours'!$A:$A,Hours!$A307,'Contact Hours'!$B:$B,Hours!$B307)</f>
        <v>22896</v>
      </c>
      <c r="G307" s="33">
        <f>SUMIFS('Contact Hours'!J:J,'Contact Hours'!$A:$A,Hours!$A307,'Contact Hours'!$B:$B,Hours!$B307)+SUMIFS('Contact Hours'!K:K,'Contact Hours'!$A:$A,Hours!$A307,'Contact Hours'!$B:$B,Hours!$B307)</f>
        <v>0</v>
      </c>
      <c r="H307" s="34">
        <f t="shared" si="16"/>
        <v>42816</v>
      </c>
      <c r="I307" s="35">
        <f t="shared" si="17"/>
        <v>149394.2882518839</v>
      </c>
      <c r="J307" s="35">
        <f t="shared" si="18"/>
        <v>0</v>
      </c>
    </row>
    <row r="308" spans="1:10">
      <c r="A308" s="30">
        <v>7096</v>
      </c>
      <c r="B308" s="31">
        <v>8</v>
      </c>
      <c r="C308" s="32">
        <f t="shared" si="19"/>
        <v>4.382136402145127</v>
      </c>
      <c r="D308" s="33">
        <f>SUMIFS('Contact Hours'!D:D,'Contact Hours'!$A:$A,Hours!$A308,'Contact Hours'!$B:$B,Hours!$B308)+SUMIFS('Contact Hours'!E:E,'Contact Hours'!$A:$A,Hours!$A308,'Contact Hours'!$B:$B,Hours!$B308)</f>
        <v>0</v>
      </c>
      <c r="E308" s="33">
        <f>SUMIFS('Contact Hours'!F:F,'Contact Hours'!$A:$A,Hours!$A308,'Contact Hours'!$B:$B,Hours!$B308)+SUMIFS('Contact Hours'!G:G,'Contact Hours'!$A:$A,Hours!$A308,'Contact Hours'!$B:$B,Hours!$B308)</f>
        <v>0</v>
      </c>
      <c r="F308" s="33">
        <f>SUMIFS('Contact Hours'!H:H,'Contact Hours'!$A:$A,Hours!$A308,'Contact Hours'!$B:$B,Hours!$B308)+SUMIFS('Contact Hours'!I:I,'Contact Hours'!$A:$A,Hours!$A308,'Contact Hours'!$B:$B,Hours!$B308)</f>
        <v>0</v>
      </c>
      <c r="G308" s="33">
        <f>SUMIFS('Contact Hours'!J:J,'Contact Hours'!$A:$A,Hours!$A308,'Contact Hours'!$B:$B,Hours!$B308)+SUMIFS('Contact Hours'!K:K,'Contact Hours'!$A:$A,Hours!$A308,'Contact Hours'!$B:$B,Hours!$B308)</f>
        <v>3328</v>
      </c>
      <c r="H308" s="34">
        <f t="shared" si="16"/>
        <v>3328</v>
      </c>
      <c r="I308" s="35">
        <f t="shared" si="17"/>
        <v>14583.749946338983</v>
      </c>
      <c r="J308" s="35">
        <f t="shared" si="18"/>
        <v>0</v>
      </c>
    </row>
    <row r="309" spans="1:10">
      <c r="A309" s="30">
        <v>7096</v>
      </c>
      <c r="B309" s="31">
        <v>9</v>
      </c>
      <c r="C309" s="32">
        <f t="shared" si="19"/>
        <v>3.4333089032158068</v>
      </c>
      <c r="D309" s="33">
        <f>SUMIFS('Contact Hours'!D:D,'Contact Hours'!$A:$A,Hours!$A309,'Contact Hours'!$B:$B,Hours!$B309)+SUMIFS('Contact Hours'!E:E,'Contact Hours'!$A:$A,Hours!$A309,'Contact Hours'!$B:$B,Hours!$B309)</f>
        <v>20608</v>
      </c>
      <c r="E309" s="33">
        <f>SUMIFS('Contact Hours'!F:F,'Contact Hours'!$A:$A,Hours!$A309,'Contact Hours'!$B:$B,Hours!$B309)+SUMIFS('Contact Hours'!G:G,'Contact Hours'!$A:$A,Hours!$A309,'Contact Hours'!$B:$B,Hours!$B309)</f>
        <v>0</v>
      </c>
      <c r="F309" s="33">
        <f>SUMIFS('Contact Hours'!H:H,'Contact Hours'!$A:$A,Hours!$A309,'Contact Hours'!$B:$B,Hours!$B309)+SUMIFS('Contact Hours'!I:I,'Contact Hours'!$A:$A,Hours!$A309,'Contact Hours'!$B:$B,Hours!$B309)</f>
        <v>118560</v>
      </c>
      <c r="G309" s="33">
        <f>SUMIFS('Contact Hours'!J:J,'Contact Hours'!$A:$A,Hours!$A309,'Contact Hours'!$B:$B,Hours!$B309)+SUMIFS('Contact Hours'!K:K,'Contact Hours'!$A:$A,Hours!$A309,'Contact Hours'!$B:$B,Hours!$B309)</f>
        <v>0</v>
      </c>
      <c r="H309" s="34">
        <f t="shared" si="16"/>
        <v>139168</v>
      </c>
      <c r="I309" s="35">
        <f t="shared" si="17"/>
        <v>477806.73344273743</v>
      </c>
      <c r="J309" s="35">
        <f t="shared" si="18"/>
        <v>0</v>
      </c>
    </row>
    <row r="310" spans="1:10">
      <c r="A310" s="30">
        <v>7096</v>
      </c>
      <c r="B310" s="31">
        <v>10</v>
      </c>
      <c r="C310" s="32">
        <f t="shared" si="19"/>
        <v>5.2157956574584414</v>
      </c>
      <c r="D310" s="33">
        <f>SUMIFS('Contact Hours'!D:D,'Contact Hours'!$A:$A,Hours!$A310,'Contact Hours'!$B:$B,Hours!$B310)+SUMIFS('Contact Hours'!E:E,'Contact Hours'!$A:$A,Hours!$A310,'Contact Hours'!$B:$B,Hours!$B310)</f>
        <v>1344</v>
      </c>
      <c r="E310" s="33">
        <f>SUMIFS('Contact Hours'!F:F,'Contact Hours'!$A:$A,Hours!$A310,'Contact Hours'!$B:$B,Hours!$B310)+SUMIFS('Contact Hours'!G:G,'Contact Hours'!$A:$A,Hours!$A310,'Contact Hours'!$B:$B,Hours!$B310)</f>
        <v>0</v>
      </c>
      <c r="F310" s="33">
        <f>SUMIFS('Contact Hours'!H:H,'Contact Hours'!$A:$A,Hours!$A310,'Contact Hours'!$B:$B,Hours!$B310)+SUMIFS('Contact Hours'!I:I,'Contact Hours'!$A:$A,Hours!$A310,'Contact Hours'!$B:$B,Hours!$B310)</f>
        <v>0</v>
      </c>
      <c r="G310" s="33">
        <f>SUMIFS('Contact Hours'!J:J,'Contact Hours'!$A:$A,Hours!$A310,'Contact Hours'!$B:$B,Hours!$B310)+SUMIFS('Contact Hours'!K:K,'Contact Hours'!$A:$A,Hours!$A310,'Contact Hours'!$B:$B,Hours!$B310)</f>
        <v>0</v>
      </c>
      <c r="H310" s="34">
        <f t="shared" si="16"/>
        <v>1344</v>
      </c>
      <c r="I310" s="35">
        <f t="shared" si="17"/>
        <v>7010.0293636241449</v>
      </c>
      <c r="J310" s="35">
        <f t="shared" si="18"/>
        <v>0</v>
      </c>
    </row>
    <row r="311" spans="1:10">
      <c r="A311" s="30">
        <v>7096</v>
      </c>
      <c r="B311" s="31">
        <v>11</v>
      </c>
      <c r="C311" s="32">
        <f t="shared" si="19"/>
        <v>3.9463640330011058</v>
      </c>
      <c r="D311" s="33">
        <f>SUMIFS('Contact Hours'!D:D,'Contact Hours'!$A:$A,Hours!$A311,'Contact Hours'!$B:$B,Hours!$B311)+SUMIFS('Contact Hours'!E:E,'Contact Hours'!$A:$A,Hours!$A311,'Contact Hours'!$B:$B,Hours!$B311)</f>
        <v>1344</v>
      </c>
      <c r="E311" s="33">
        <f>SUMIFS('Contact Hours'!F:F,'Contact Hours'!$A:$A,Hours!$A311,'Contact Hours'!$B:$B,Hours!$B311)+SUMIFS('Contact Hours'!G:G,'Contact Hours'!$A:$A,Hours!$A311,'Contact Hours'!$B:$B,Hours!$B311)</f>
        <v>0</v>
      </c>
      <c r="F311" s="33">
        <f>SUMIFS('Contact Hours'!H:H,'Contact Hours'!$A:$A,Hours!$A311,'Contact Hours'!$B:$B,Hours!$B311)+SUMIFS('Contact Hours'!I:I,'Contact Hours'!$A:$A,Hours!$A311,'Contact Hours'!$B:$B,Hours!$B311)</f>
        <v>8896</v>
      </c>
      <c r="G311" s="33">
        <f>SUMIFS('Contact Hours'!J:J,'Contact Hours'!$A:$A,Hours!$A311,'Contact Hours'!$B:$B,Hours!$B311)+SUMIFS('Contact Hours'!K:K,'Contact Hours'!$A:$A,Hours!$A311,'Contact Hours'!$B:$B,Hours!$B311)</f>
        <v>18173</v>
      </c>
      <c r="H311" s="34">
        <f t="shared" si="16"/>
        <v>28413</v>
      </c>
      <c r="I311" s="35">
        <f t="shared" si="17"/>
        <v>112128.04126966042</v>
      </c>
      <c r="J311" s="35">
        <f t="shared" si="18"/>
        <v>0</v>
      </c>
    </row>
    <row r="312" spans="1:10">
      <c r="A312" s="30">
        <v>7096</v>
      </c>
      <c r="B312" s="31">
        <v>12</v>
      </c>
      <c r="C312" s="32">
        <f t="shared" si="19"/>
        <v>3.4644345655960382</v>
      </c>
      <c r="D312" s="33">
        <f>SUMIFS('Contact Hours'!D:D,'Contact Hours'!$A:$A,Hours!$A312,'Contact Hours'!$B:$B,Hours!$B312)+SUMIFS('Contact Hours'!E:E,'Contact Hours'!$A:$A,Hours!$A312,'Contact Hours'!$B:$B,Hours!$B312)</f>
        <v>219360</v>
      </c>
      <c r="E312" s="33">
        <f>SUMIFS('Contact Hours'!F:F,'Contact Hours'!$A:$A,Hours!$A312,'Contact Hours'!$B:$B,Hours!$B312)+SUMIFS('Contact Hours'!G:G,'Contact Hours'!$A:$A,Hours!$A312,'Contact Hours'!$B:$B,Hours!$B312)</f>
        <v>17376</v>
      </c>
      <c r="F312" s="33">
        <f>SUMIFS('Contact Hours'!H:H,'Contact Hours'!$A:$A,Hours!$A312,'Contact Hours'!$B:$B,Hours!$B312)+SUMIFS('Contact Hours'!I:I,'Contact Hours'!$A:$A,Hours!$A312,'Contact Hours'!$B:$B,Hours!$B312)</f>
        <v>0</v>
      </c>
      <c r="G312" s="33">
        <f>SUMIFS('Contact Hours'!J:J,'Contact Hours'!$A:$A,Hours!$A312,'Contact Hours'!$B:$B,Hours!$B312)+SUMIFS('Contact Hours'!K:K,'Contact Hours'!$A:$A,Hours!$A312,'Contact Hours'!$B:$B,Hours!$B312)</f>
        <v>0</v>
      </c>
      <c r="H312" s="34">
        <f t="shared" si="16"/>
        <v>236736</v>
      </c>
      <c r="I312" s="35">
        <f t="shared" si="17"/>
        <v>820156.38132094371</v>
      </c>
      <c r="J312" s="35">
        <f t="shared" si="18"/>
        <v>66217.816512976438</v>
      </c>
    </row>
    <row r="313" spans="1:10">
      <c r="A313" s="30">
        <v>7096</v>
      </c>
      <c r="B313" s="31">
        <v>13</v>
      </c>
      <c r="C313" s="32">
        <f t="shared" si="19"/>
        <v>3.1367935439018955</v>
      </c>
      <c r="D313" s="33">
        <f>SUMIFS('Contact Hours'!D:D,'Contact Hours'!$A:$A,Hours!$A313,'Contact Hours'!$B:$B,Hours!$B313)+SUMIFS('Contact Hours'!E:E,'Contact Hours'!$A:$A,Hours!$A313,'Contact Hours'!$B:$B,Hours!$B313)</f>
        <v>10864</v>
      </c>
      <c r="E313" s="33">
        <f>SUMIFS('Contact Hours'!F:F,'Contact Hours'!$A:$A,Hours!$A313,'Contact Hours'!$B:$B,Hours!$B313)+SUMIFS('Contact Hours'!G:G,'Contact Hours'!$A:$A,Hours!$A313,'Contact Hours'!$B:$B,Hours!$B313)</f>
        <v>0</v>
      </c>
      <c r="F313" s="33">
        <f>SUMIFS('Contact Hours'!H:H,'Contact Hours'!$A:$A,Hours!$A313,'Contact Hours'!$B:$B,Hours!$B313)+SUMIFS('Contact Hours'!I:I,'Contact Hours'!$A:$A,Hours!$A313,'Contact Hours'!$B:$B,Hours!$B313)</f>
        <v>0</v>
      </c>
      <c r="G313" s="33">
        <f>SUMIFS('Contact Hours'!J:J,'Contact Hours'!$A:$A,Hours!$A313,'Contact Hours'!$B:$B,Hours!$B313)+SUMIFS('Contact Hours'!K:K,'Contact Hours'!$A:$A,Hours!$A313,'Contact Hours'!$B:$B,Hours!$B313)</f>
        <v>0</v>
      </c>
      <c r="H313" s="34">
        <f t="shared" si="16"/>
        <v>10864</v>
      </c>
      <c r="I313" s="35">
        <f t="shared" si="17"/>
        <v>34078.125060950195</v>
      </c>
      <c r="J313" s="35">
        <f t="shared" si="18"/>
        <v>0</v>
      </c>
    </row>
    <row r="314" spans="1:10">
      <c r="A314" s="30">
        <v>7096</v>
      </c>
      <c r="B314" s="31">
        <v>14</v>
      </c>
      <c r="C314" s="32">
        <f t="shared" si="19"/>
        <v>4.5242823607997433</v>
      </c>
      <c r="D314" s="33">
        <f>SUMIFS('Contact Hours'!D:D,'Contact Hours'!$A:$A,Hours!$A314,'Contact Hours'!$B:$B,Hours!$B314)+SUMIFS('Contact Hours'!E:E,'Contact Hours'!$A:$A,Hours!$A314,'Contact Hours'!$B:$B,Hours!$B314)</f>
        <v>10272</v>
      </c>
      <c r="E314" s="33">
        <f>SUMIFS('Contact Hours'!F:F,'Contact Hours'!$A:$A,Hours!$A314,'Contact Hours'!$B:$B,Hours!$B314)+SUMIFS('Contact Hours'!G:G,'Contact Hours'!$A:$A,Hours!$A314,'Contact Hours'!$B:$B,Hours!$B314)</f>
        <v>0</v>
      </c>
      <c r="F314" s="33">
        <f>SUMIFS('Contact Hours'!H:H,'Contact Hours'!$A:$A,Hours!$A314,'Contact Hours'!$B:$B,Hours!$B314)+SUMIFS('Contact Hours'!I:I,'Contact Hours'!$A:$A,Hours!$A314,'Contact Hours'!$B:$B,Hours!$B314)</f>
        <v>96832</v>
      </c>
      <c r="G314" s="33">
        <f>SUMIFS('Contact Hours'!J:J,'Contact Hours'!$A:$A,Hours!$A314,'Contact Hours'!$B:$B,Hours!$B314)+SUMIFS('Contact Hours'!K:K,'Contact Hours'!$A:$A,Hours!$A314,'Contact Hours'!$B:$B,Hours!$B314)</f>
        <v>4186</v>
      </c>
      <c r="H314" s="34">
        <f t="shared" si="16"/>
        <v>111290</v>
      </c>
      <c r="I314" s="35">
        <f t="shared" si="17"/>
        <v>503507.38393340341</v>
      </c>
      <c r="J314" s="35">
        <f t="shared" si="18"/>
        <v>0</v>
      </c>
    </row>
    <row r="315" spans="1:10">
      <c r="A315" s="30">
        <v>7096</v>
      </c>
      <c r="B315" s="31">
        <v>15</v>
      </c>
      <c r="C315" s="32">
        <f t="shared" si="19"/>
        <v>6.3259919541484555</v>
      </c>
      <c r="D315" s="33">
        <f>SUMIFS('Contact Hours'!D:D,'Contact Hours'!$A:$A,Hours!$A315,'Contact Hours'!$B:$B,Hours!$B315)+SUMIFS('Contact Hours'!E:E,'Contact Hours'!$A:$A,Hours!$A315,'Contact Hours'!$B:$B,Hours!$B315)</f>
        <v>0</v>
      </c>
      <c r="E315" s="33">
        <f>SUMIFS('Contact Hours'!F:F,'Contact Hours'!$A:$A,Hours!$A315,'Contact Hours'!$B:$B,Hours!$B315)+SUMIFS('Contact Hours'!G:G,'Contact Hours'!$A:$A,Hours!$A315,'Contact Hours'!$B:$B,Hours!$B315)</f>
        <v>0</v>
      </c>
      <c r="F315" s="33">
        <f>SUMIFS('Contact Hours'!H:H,'Contact Hours'!$A:$A,Hours!$A315,'Contact Hours'!$B:$B,Hours!$B315)+SUMIFS('Contact Hours'!I:I,'Contact Hours'!$A:$A,Hours!$A315,'Contact Hours'!$B:$B,Hours!$B315)</f>
        <v>0</v>
      </c>
      <c r="G315" s="33">
        <f>SUMIFS('Contact Hours'!J:J,'Contact Hours'!$A:$A,Hours!$A315,'Contact Hours'!$B:$B,Hours!$B315)+SUMIFS('Contact Hours'!K:K,'Contact Hours'!$A:$A,Hours!$A315,'Contact Hours'!$B:$B,Hours!$B315)</f>
        <v>0</v>
      </c>
      <c r="H315" s="34">
        <f t="shared" si="16"/>
        <v>0</v>
      </c>
      <c r="I315" s="35">
        <f t="shared" si="17"/>
        <v>0</v>
      </c>
      <c r="J315" s="35">
        <f t="shared" si="18"/>
        <v>0</v>
      </c>
    </row>
    <row r="316" spans="1:10">
      <c r="A316" s="30">
        <v>7096</v>
      </c>
      <c r="B316" s="31">
        <v>16</v>
      </c>
      <c r="C316" s="32">
        <f t="shared" si="19"/>
        <v>3.9794022593108487</v>
      </c>
      <c r="D316" s="33">
        <f>SUMIFS('Contact Hours'!D:D,'Contact Hours'!$A:$A,Hours!$A316,'Contact Hours'!$B:$B,Hours!$B316)+SUMIFS('Contact Hours'!E:E,'Contact Hours'!$A:$A,Hours!$A316,'Contact Hours'!$B:$B,Hours!$B316)</f>
        <v>0</v>
      </c>
      <c r="E316" s="33">
        <f>SUMIFS('Contact Hours'!F:F,'Contact Hours'!$A:$A,Hours!$A316,'Contact Hours'!$B:$B,Hours!$B316)+SUMIFS('Contact Hours'!G:G,'Contact Hours'!$A:$A,Hours!$A316,'Contact Hours'!$B:$B,Hours!$B316)</f>
        <v>0</v>
      </c>
      <c r="F316" s="33">
        <f>SUMIFS('Contact Hours'!H:H,'Contact Hours'!$A:$A,Hours!$A316,'Contact Hours'!$B:$B,Hours!$B316)+SUMIFS('Contact Hours'!I:I,'Contact Hours'!$A:$A,Hours!$A316,'Contact Hours'!$B:$B,Hours!$B316)</f>
        <v>51440</v>
      </c>
      <c r="G316" s="33">
        <f>SUMIFS('Contact Hours'!J:J,'Contact Hours'!$A:$A,Hours!$A316,'Contact Hours'!$B:$B,Hours!$B316)+SUMIFS('Contact Hours'!K:K,'Contact Hours'!$A:$A,Hours!$A316,'Contact Hours'!$B:$B,Hours!$B316)</f>
        <v>6949</v>
      </c>
      <c r="H316" s="34">
        <f t="shared" si="16"/>
        <v>58389</v>
      </c>
      <c r="I316" s="35">
        <f t="shared" si="17"/>
        <v>232353.31851890116</v>
      </c>
      <c r="J316" s="35">
        <f t="shared" si="18"/>
        <v>0</v>
      </c>
    </row>
    <row r="317" spans="1:10">
      <c r="A317" s="30">
        <v>7096</v>
      </c>
      <c r="B317" s="31">
        <v>17</v>
      </c>
      <c r="C317" s="32">
        <f t="shared" si="19"/>
        <v>5.1679354505346593</v>
      </c>
      <c r="D317" s="33">
        <f>SUMIFS('Contact Hours'!D:D,'Contact Hours'!$A:$A,Hours!$A317,'Contact Hours'!$B:$B,Hours!$B317)+SUMIFS('Contact Hours'!E:E,'Contact Hours'!$A:$A,Hours!$A317,'Contact Hours'!$B:$B,Hours!$B317)</f>
        <v>0</v>
      </c>
      <c r="E317" s="33">
        <f>SUMIFS('Contact Hours'!F:F,'Contact Hours'!$A:$A,Hours!$A317,'Contact Hours'!$B:$B,Hours!$B317)+SUMIFS('Contact Hours'!G:G,'Contact Hours'!$A:$A,Hours!$A317,'Contact Hours'!$B:$B,Hours!$B317)</f>
        <v>0</v>
      </c>
      <c r="F317" s="33">
        <f>SUMIFS('Contact Hours'!H:H,'Contact Hours'!$A:$A,Hours!$A317,'Contact Hours'!$B:$B,Hours!$B317)+SUMIFS('Contact Hours'!I:I,'Contact Hours'!$A:$A,Hours!$A317,'Contact Hours'!$B:$B,Hours!$B317)</f>
        <v>0</v>
      </c>
      <c r="G317" s="33">
        <f>SUMIFS('Contact Hours'!J:J,'Contact Hours'!$A:$A,Hours!$A317,'Contact Hours'!$B:$B,Hours!$B317)+SUMIFS('Contact Hours'!K:K,'Contact Hours'!$A:$A,Hours!$A317,'Contact Hours'!$B:$B,Hours!$B317)</f>
        <v>0</v>
      </c>
      <c r="H317" s="34">
        <f t="shared" si="16"/>
        <v>0</v>
      </c>
      <c r="I317" s="35">
        <f t="shared" si="17"/>
        <v>0</v>
      </c>
      <c r="J317" s="35">
        <f t="shared" si="18"/>
        <v>0</v>
      </c>
    </row>
    <row r="318" spans="1:10">
      <c r="A318" s="30">
        <v>7096</v>
      </c>
      <c r="B318" s="31">
        <v>18</v>
      </c>
      <c r="C318" s="32">
        <f t="shared" si="19"/>
        <v>4.3474126583452906</v>
      </c>
      <c r="D318" s="33">
        <f>SUMIFS('Contact Hours'!D:D,'Contact Hours'!$A:$A,Hours!$A318,'Contact Hours'!$B:$B,Hours!$B318)+SUMIFS('Contact Hours'!E:E,'Contact Hours'!$A:$A,Hours!$A318,'Contact Hours'!$B:$B,Hours!$B318)</f>
        <v>0</v>
      </c>
      <c r="E318" s="33">
        <f>SUMIFS('Contact Hours'!F:F,'Contact Hours'!$A:$A,Hours!$A318,'Contact Hours'!$B:$B,Hours!$B318)+SUMIFS('Contact Hours'!G:G,'Contact Hours'!$A:$A,Hours!$A318,'Contact Hours'!$B:$B,Hours!$B318)</f>
        <v>0</v>
      </c>
      <c r="F318" s="33">
        <f>SUMIFS('Contact Hours'!H:H,'Contact Hours'!$A:$A,Hours!$A318,'Contact Hours'!$B:$B,Hours!$B318)+SUMIFS('Contact Hours'!I:I,'Contact Hours'!$A:$A,Hours!$A318,'Contact Hours'!$B:$B,Hours!$B318)</f>
        <v>37088</v>
      </c>
      <c r="G318" s="33">
        <f>SUMIFS('Contact Hours'!J:J,'Contact Hours'!$A:$A,Hours!$A318,'Contact Hours'!$B:$B,Hours!$B318)+SUMIFS('Contact Hours'!K:K,'Contact Hours'!$A:$A,Hours!$A318,'Contact Hours'!$B:$B,Hours!$B318)</f>
        <v>0</v>
      </c>
      <c r="H318" s="34">
        <f t="shared" si="16"/>
        <v>37088</v>
      </c>
      <c r="I318" s="35">
        <f t="shared" si="17"/>
        <v>161236.84067271012</v>
      </c>
      <c r="J318" s="35">
        <f t="shared" si="18"/>
        <v>0</v>
      </c>
    </row>
    <row r="319" spans="1:10">
      <c r="A319" s="30">
        <v>7096</v>
      </c>
      <c r="B319" s="31">
        <v>19</v>
      </c>
      <c r="C319" s="32">
        <f t="shared" si="19"/>
        <v>3.1428185541517317</v>
      </c>
      <c r="D319" s="33">
        <f>SUMIFS('Contact Hours'!D:D,'Contact Hours'!$A:$A,Hours!$A319,'Contact Hours'!$B:$B,Hours!$B319)+SUMIFS('Contact Hours'!E:E,'Contact Hours'!$A:$A,Hours!$A319,'Contact Hours'!$B:$B,Hours!$B319)</f>
        <v>153968</v>
      </c>
      <c r="E319" s="33">
        <f>SUMIFS('Contact Hours'!F:F,'Contact Hours'!$A:$A,Hours!$A319,'Contact Hours'!$B:$B,Hours!$B319)+SUMIFS('Contact Hours'!G:G,'Contact Hours'!$A:$A,Hours!$A319,'Contact Hours'!$B:$B,Hours!$B319)</f>
        <v>35296</v>
      </c>
      <c r="F319" s="33">
        <f>SUMIFS('Contact Hours'!H:H,'Contact Hours'!$A:$A,Hours!$A319,'Contact Hours'!$B:$B,Hours!$B319)+SUMIFS('Contact Hours'!I:I,'Contact Hours'!$A:$A,Hours!$A319,'Contact Hours'!$B:$B,Hours!$B319)</f>
        <v>0</v>
      </c>
      <c r="G319" s="33">
        <f>SUMIFS('Contact Hours'!J:J,'Contact Hours'!$A:$A,Hours!$A319,'Contact Hours'!$B:$B,Hours!$B319)+SUMIFS('Contact Hours'!K:K,'Contact Hours'!$A:$A,Hours!$A319,'Contact Hours'!$B:$B,Hours!$B319)</f>
        <v>1152</v>
      </c>
      <c r="H319" s="34">
        <f t="shared" si="16"/>
        <v>190416</v>
      </c>
      <c r="I319" s="35">
        <f t="shared" si="17"/>
        <v>598442.93780735612</v>
      </c>
      <c r="J319" s="35">
        <f t="shared" si="18"/>
        <v>122021.8160560735</v>
      </c>
    </row>
    <row r="320" spans="1:10">
      <c r="A320" s="30">
        <v>7096</v>
      </c>
      <c r="B320" s="31">
        <v>20</v>
      </c>
      <c r="C320" s="32">
        <f t="shared" si="19"/>
        <v>3.4676861785003421</v>
      </c>
      <c r="D320" s="33">
        <f>SUMIFS('Contact Hours'!D:D,'Contact Hours'!$A:$A,Hours!$A320,'Contact Hours'!$B:$B,Hours!$B320)+SUMIFS('Contact Hours'!E:E,'Contact Hours'!$A:$A,Hours!$A320,'Contact Hours'!$B:$B,Hours!$B320)</f>
        <v>0</v>
      </c>
      <c r="E320" s="33">
        <f>SUMIFS('Contact Hours'!F:F,'Contact Hours'!$A:$A,Hours!$A320,'Contact Hours'!$B:$B,Hours!$B320)+SUMIFS('Contact Hours'!G:G,'Contact Hours'!$A:$A,Hours!$A320,'Contact Hours'!$B:$B,Hours!$B320)</f>
        <v>0</v>
      </c>
      <c r="F320" s="33">
        <f>SUMIFS('Contact Hours'!H:H,'Contact Hours'!$A:$A,Hours!$A320,'Contact Hours'!$B:$B,Hours!$B320)+SUMIFS('Contact Hours'!I:I,'Contact Hours'!$A:$A,Hours!$A320,'Contact Hours'!$B:$B,Hours!$B320)</f>
        <v>0</v>
      </c>
      <c r="G320" s="33">
        <f>SUMIFS('Contact Hours'!J:J,'Contact Hours'!$A:$A,Hours!$A320,'Contact Hours'!$B:$B,Hours!$B320)+SUMIFS('Contact Hours'!K:K,'Contact Hours'!$A:$A,Hours!$A320,'Contact Hours'!$B:$B,Hours!$B320)</f>
        <v>0</v>
      </c>
      <c r="H320" s="34">
        <f t="shared" si="16"/>
        <v>0</v>
      </c>
      <c r="I320" s="35">
        <f t="shared" si="17"/>
        <v>0</v>
      </c>
      <c r="J320" s="35">
        <f t="shared" si="18"/>
        <v>0</v>
      </c>
    </row>
    <row r="321" spans="1:10">
      <c r="A321" s="30">
        <v>7096</v>
      </c>
      <c r="B321" s="31">
        <v>21</v>
      </c>
      <c r="C321" s="32">
        <f t="shared" si="19"/>
        <v>4.5155009708581995</v>
      </c>
      <c r="D321" s="33">
        <f>SUMIFS('Contact Hours'!D:D,'Contact Hours'!$A:$A,Hours!$A321,'Contact Hours'!$B:$B,Hours!$B321)+SUMIFS('Contact Hours'!E:E,'Contact Hours'!$A:$A,Hours!$A321,'Contact Hours'!$B:$B,Hours!$B321)</f>
        <v>0</v>
      </c>
      <c r="E321" s="33">
        <f>SUMIFS('Contact Hours'!F:F,'Contact Hours'!$A:$A,Hours!$A321,'Contact Hours'!$B:$B,Hours!$B321)+SUMIFS('Contact Hours'!G:G,'Contact Hours'!$A:$A,Hours!$A321,'Contact Hours'!$B:$B,Hours!$B321)</f>
        <v>0</v>
      </c>
      <c r="F321" s="33">
        <f>SUMIFS('Contact Hours'!H:H,'Contact Hours'!$A:$A,Hours!$A321,'Contact Hours'!$B:$B,Hours!$B321)+SUMIFS('Contact Hours'!I:I,'Contact Hours'!$A:$A,Hours!$A321,'Contact Hours'!$B:$B,Hours!$B321)</f>
        <v>0</v>
      </c>
      <c r="G321" s="33">
        <f>SUMIFS('Contact Hours'!J:J,'Contact Hours'!$A:$A,Hours!$A321,'Contact Hours'!$B:$B,Hours!$B321)+SUMIFS('Contact Hours'!K:K,'Contact Hours'!$A:$A,Hours!$A321,'Contact Hours'!$B:$B,Hours!$B321)</f>
        <v>0</v>
      </c>
      <c r="H321" s="34">
        <f t="shared" si="16"/>
        <v>0</v>
      </c>
      <c r="I321" s="35">
        <f t="shared" si="17"/>
        <v>0</v>
      </c>
      <c r="J321" s="35">
        <f t="shared" si="18"/>
        <v>0</v>
      </c>
    </row>
    <row r="322" spans="1:10">
      <c r="A322" s="30">
        <v>7096</v>
      </c>
      <c r="B322" s="31">
        <v>22</v>
      </c>
      <c r="C322" s="32">
        <f t="shared" si="19"/>
        <v>4.1280585073572329</v>
      </c>
      <c r="D322" s="33">
        <f>SUMIFS('Contact Hours'!D:D,'Contact Hours'!$A:$A,Hours!$A322,'Contact Hours'!$B:$B,Hours!$B322)+SUMIFS('Contact Hours'!E:E,'Contact Hours'!$A:$A,Hours!$A322,'Contact Hours'!$B:$B,Hours!$B322)</f>
        <v>0</v>
      </c>
      <c r="E322" s="33">
        <f>SUMIFS('Contact Hours'!F:F,'Contact Hours'!$A:$A,Hours!$A322,'Contact Hours'!$B:$B,Hours!$B322)+SUMIFS('Contact Hours'!G:G,'Contact Hours'!$A:$A,Hours!$A322,'Contact Hours'!$B:$B,Hours!$B322)</f>
        <v>0</v>
      </c>
      <c r="F322" s="33">
        <f>SUMIFS('Contact Hours'!H:H,'Contact Hours'!$A:$A,Hours!$A322,'Contact Hours'!$B:$B,Hours!$B322)+SUMIFS('Contact Hours'!I:I,'Contact Hours'!$A:$A,Hours!$A322,'Contact Hours'!$B:$B,Hours!$B322)</f>
        <v>1200</v>
      </c>
      <c r="G322" s="33">
        <f>SUMIFS('Contact Hours'!J:J,'Contact Hours'!$A:$A,Hours!$A322,'Contact Hours'!$B:$B,Hours!$B322)+SUMIFS('Contact Hours'!K:K,'Contact Hours'!$A:$A,Hours!$A322,'Contact Hours'!$B:$B,Hours!$B322)</f>
        <v>0</v>
      </c>
      <c r="H322" s="34">
        <f t="shared" si="16"/>
        <v>1200</v>
      </c>
      <c r="I322" s="35">
        <f t="shared" si="17"/>
        <v>4953.6702088286793</v>
      </c>
      <c r="J322" s="35">
        <f t="shared" si="18"/>
        <v>0</v>
      </c>
    </row>
    <row r="323" spans="1:10">
      <c r="A323" s="30">
        <v>7096</v>
      </c>
      <c r="B323" s="31">
        <v>23</v>
      </c>
      <c r="C323" s="32">
        <f t="shared" si="19"/>
        <v>4.0606764444742334</v>
      </c>
      <c r="D323" s="33">
        <f>SUMIFS('Contact Hours'!D:D,'Contact Hours'!$A:$A,Hours!$A323,'Contact Hours'!$B:$B,Hours!$B323)+SUMIFS('Contact Hours'!E:E,'Contact Hours'!$A:$A,Hours!$A323,'Contact Hours'!$B:$B,Hours!$B323)</f>
        <v>32448</v>
      </c>
      <c r="E323" s="33">
        <f>SUMIFS('Contact Hours'!F:F,'Contact Hours'!$A:$A,Hours!$A323,'Contact Hours'!$B:$B,Hours!$B323)+SUMIFS('Contact Hours'!G:G,'Contact Hours'!$A:$A,Hours!$A323,'Contact Hours'!$B:$B,Hours!$B323)</f>
        <v>0</v>
      </c>
      <c r="F323" s="33">
        <f>SUMIFS('Contact Hours'!H:H,'Contact Hours'!$A:$A,Hours!$A323,'Contact Hours'!$B:$B,Hours!$B323)+SUMIFS('Contact Hours'!I:I,'Contact Hours'!$A:$A,Hours!$A323,'Contact Hours'!$B:$B,Hours!$B323)</f>
        <v>0</v>
      </c>
      <c r="G323" s="33">
        <f>SUMIFS('Contact Hours'!J:J,'Contact Hours'!$A:$A,Hours!$A323,'Contact Hours'!$B:$B,Hours!$B323)+SUMIFS('Contact Hours'!K:K,'Contact Hours'!$A:$A,Hours!$A323,'Contact Hours'!$B:$B,Hours!$B323)</f>
        <v>0</v>
      </c>
      <c r="H323" s="34">
        <f t="shared" si="16"/>
        <v>32448</v>
      </c>
      <c r="I323" s="35">
        <f t="shared" si="17"/>
        <v>131760.82927029993</v>
      </c>
      <c r="J323" s="35">
        <f t="shared" si="18"/>
        <v>0</v>
      </c>
    </row>
    <row r="324" spans="1:10">
      <c r="A324" s="30">
        <v>7096</v>
      </c>
      <c r="B324" s="31">
        <v>24</v>
      </c>
      <c r="C324" s="32">
        <f t="shared" si="19"/>
        <v>3.6073208628655156</v>
      </c>
      <c r="D324" s="33">
        <f>SUMIFS('Contact Hours'!D:D,'Contact Hours'!$A:$A,Hours!$A324,'Contact Hours'!$B:$B,Hours!$B324)+SUMIFS('Contact Hours'!E:E,'Contact Hours'!$A:$A,Hours!$A324,'Contact Hours'!$B:$B,Hours!$B324)</f>
        <v>9888</v>
      </c>
      <c r="E324" s="33">
        <f>SUMIFS('Contact Hours'!F:F,'Contact Hours'!$A:$A,Hours!$A324,'Contact Hours'!$B:$B,Hours!$B324)+SUMIFS('Contact Hours'!G:G,'Contact Hours'!$A:$A,Hours!$A324,'Contact Hours'!$B:$B,Hours!$B324)</f>
        <v>0</v>
      </c>
      <c r="F324" s="33">
        <f>SUMIFS('Contact Hours'!H:H,'Contact Hours'!$A:$A,Hours!$A324,'Contact Hours'!$B:$B,Hours!$B324)+SUMIFS('Contact Hours'!I:I,'Contact Hours'!$A:$A,Hours!$A324,'Contact Hours'!$B:$B,Hours!$B324)</f>
        <v>49024</v>
      </c>
      <c r="G324" s="33">
        <f>SUMIFS('Contact Hours'!J:J,'Contact Hours'!$A:$A,Hours!$A324,'Contact Hours'!$B:$B,Hours!$B324)+SUMIFS('Contact Hours'!K:K,'Contact Hours'!$A:$A,Hours!$A324,'Contact Hours'!$B:$B,Hours!$B324)</f>
        <v>12916</v>
      </c>
      <c r="H324" s="34">
        <f t="shared" si="16"/>
        <v>71828</v>
      </c>
      <c r="I324" s="35">
        <f t="shared" si="17"/>
        <v>259106.64293790425</v>
      </c>
      <c r="J324" s="35">
        <f t="shared" si="18"/>
        <v>0</v>
      </c>
    </row>
    <row r="325" spans="1:10">
      <c r="A325" s="30">
        <v>7096</v>
      </c>
      <c r="B325" s="31">
        <v>25</v>
      </c>
      <c r="C325" s="32">
        <f t="shared" si="19"/>
        <v>2.8175360535220126</v>
      </c>
      <c r="D325" s="33">
        <f>SUMIFS('Contact Hours'!D:D,'Contact Hours'!$A:$A,Hours!$A325,'Contact Hours'!$B:$B,Hours!$B325)+SUMIFS('Contact Hours'!E:E,'Contact Hours'!$A:$A,Hours!$A325,'Contact Hours'!$B:$B,Hours!$B325)</f>
        <v>329472</v>
      </c>
      <c r="E325" s="33">
        <f>SUMIFS('Contact Hours'!F:F,'Contact Hours'!$A:$A,Hours!$A325,'Contact Hours'!$B:$B,Hours!$B325)+SUMIFS('Contact Hours'!G:G,'Contact Hours'!$A:$A,Hours!$A325,'Contact Hours'!$B:$B,Hours!$B325)</f>
        <v>0</v>
      </c>
      <c r="F325" s="33">
        <f>SUMIFS('Contact Hours'!H:H,'Contact Hours'!$A:$A,Hours!$A325,'Contact Hours'!$B:$B,Hours!$B325)+SUMIFS('Contact Hours'!I:I,'Contact Hours'!$A:$A,Hours!$A325,'Contact Hours'!$B:$B,Hours!$B325)</f>
        <v>0</v>
      </c>
      <c r="G325" s="33">
        <f>SUMIFS('Contact Hours'!J:J,'Contact Hours'!$A:$A,Hours!$A325,'Contact Hours'!$B:$B,Hours!$B325)+SUMIFS('Contact Hours'!K:K,'Contact Hours'!$A:$A,Hours!$A325,'Contact Hours'!$B:$B,Hours!$B325)</f>
        <v>0</v>
      </c>
      <c r="H325" s="34">
        <f t="shared" ref="H325:H388" si="20">SUM(D325:G325)</f>
        <v>329472</v>
      </c>
      <c r="I325" s="35">
        <f t="shared" ref="I325:I388" si="21">H325*C325</f>
        <v>928299.23862600455</v>
      </c>
      <c r="J325" s="35">
        <f t="shared" ref="J325:J388" si="22">(E325*1.1)*C325</f>
        <v>0</v>
      </c>
    </row>
    <row r="326" spans="1:10">
      <c r="A326" s="30">
        <v>7096</v>
      </c>
      <c r="B326" s="31">
        <v>26</v>
      </c>
      <c r="C326" s="32">
        <f t="shared" si="19"/>
        <v>3.5195673951223614</v>
      </c>
      <c r="D326" s="33">
        <f>SUMIFS('Contact Hours'!D:D,'Contact Hours'!$A:$A,Hours!$A326,'Contact Hours'!$B:$B,Hours!$B326)+SUMIFS('Contact Hours'!E:E,'Contact Hours'!$A:$A,Hours!$A326,'Contact Hours'!$B:$B,Hours!$B326)</f>
        <v>94848</v>
      </c>
      <c r="E326" s="33">
        <f>SUMIFS('Contact Hours'!F:F,'Contact Hours'!$A:$A,Hours!$A326,'Contact Hours'!$B:$B,Hours!$B326)+SUMIFS('Contact Hours'!G:G,'Contact Hours'!$A:$A,Hours!$A326,'Contact Hours'!$B:$B,Hours!$B326)</f>
        <v>0</v>
      </c>
      <c r="F326" s="33">
        <f>SUMIFS('Contact Hours'!H:H,'Contact Hours'!$A:$A,Hours!$A326,'Contact Hours'!$B:$B,Hours!$B326)+SUMIFS('Contact Hours'!I:I,'Contact Hours'!$A:$A,Hours!$A326,'Contact Hours'!$B:$B,Hours!$B326)</f>
        <v>15168</v>
      </c>
      <c r="G326" s="33">
        <f>SUMIFS('Contact Hours'!J:J,'Contact Hours'!$A:$A,Hours!$A326,'Contact Hours'!$B:$B,Hours!$B326)+SUMIFS('Contact Hours'!K:K,'Contact Hours'!$A:$A,Hours!$A326,'Contact Hours'!$B:$B,Hours!$B326)</f>
        <v>0</v>
      </c>
      <c r="H326" s="34">
        <f t="shared" si="20"/>
        <v>110016</v>
      </c>
      <c r="I326" s="35">
        <f t="shared" si="21"/>
        <v>387208.72654178168</v>
      </c>
      <c r="J326" s="35">
        <f t="shared" si="22"/>
        <v>0</v>
      </c>
    </row>
    <row r="327" spans="1:10">
      <c r="A327" s="30">
        <v>7096</v>
      </c>
      <c r="B327" s="31">
        <v>27</v>
      </c>
      <c r="C327" s="32">
        <f t="shared" si="19"/>
        <v>3.291477425248472</v>
      </c>
      <c r="D327" s="33">
        <f>SUMIFS('Contact Hours'!D:D,'Contact Hours'!$A:$A,Hours!$A327,'Contact Hours'!$B:$B,Hours!$B327)+SUMIFS('Contact Hours'!E:E,'Contact Hours'!$A:$A,Hours!$A327,'Contact Hours'!$B:$B,Hours!$B327)</f>
        <v>0</v>
      </c>
      <c r="E327" s="33">
        <f>SUMIFS('Contact Hours'!F:F,'Contact Hours'!$A:$A,Hours!$A327,'Contact Hours'!$B:$B,Hours!$B327)+SUMIFS('Contact Hours'!G:G,'Contact Hours'!$A:$A,Hours!$A327,'Contact Hours'!$B:$B,Hours!$B327)</f>
        <v>0</v>
      </c>
      <c r="F327" s="33">
        <f>SUMIFS('Contact Hours'!H:H,'Contact Hours'!$A:$A,Hours!$A327,'Contact Hours'!$B:$B,Hours!$B327)+SUMIFS('Contact Hours'!I:I,'Contact Hours'!$A:$A,Hours!$A327,'Contact Hours'!$B:$B,Hours!$B327)</f>
        <v>0</v>
      </c>
      <c r="G327" s="33">
        <f>SUMIFS('Contact Hours'!J:J,'Contact Hours'!$A:$A,Hours!$A327,'Contact Hours'!$B:$B,Hours!$B327)+SUMIFS('Contact Hours'!K:K,'Contact Hours'!$A:$A,Hours!$A327,'Contact Hours'!$B:$B,Hours!$B327)</f>
        <v>0</v>
      </c>
      <c r="H327" s="34">
        <f t="shared" si="20"/>
        <v>0</v>
      </c>
      <c r="I327" s="35">
        <f t="shared" si="21"/>
        <v>0</v>
      </c>
      <c r="J327" s="35">
        <f t="shared" si="22"/>
        <v>0</v>
      </c>
    </row>
    <row r="328" spans="1:10">
      <c r="A328" s="30">
        <v>23614</v>
      </c>
      <c r="B328" s="31">
        <v>1</v>
      </c>
      <c r="C328" s="32">
        <f t="shared" si="19"/>
        <v>2.8749802080704021</v>
      </c>
      <c r="D328" s="33">
        <f>SUMIFS('Contact Hours'!D:D,'Contact Hours'!$A:$A,Hours!$A328,'Contact Hours'!$B:$B,Hours!$B328)+SUMIFS('Contact Hours'!E:E,'Contact Hours'!$A:$A,Hours!$A328,'Contact Hours'!$B:$B,Hours!$B328)</f>
        <v>198432</v>
      </c>
      <c r="E328" s="33">
        <f>SUMIFS('Contact Hours'!F:F,'Contact Hours'!$A:$A,Hours!$A328,'Contact Hours'!$B:$B,Hours!$B328)+SUMIFS('Contact Hours'!G:G,'Contact Hours'!$A:$A,Hours!$A328,'Contact Hours'!$B:$B,Hours!$B328)</f>
        <v>0</v>
      </c>
      <c r="F328" s="33">
        <f>SUMIFS('Contact Hours'!H:H,'Contact Hours'!$A:$A,Hours!$A328,'Contact Hours'!$B:$B,Hours!$B328)+SUMIFS('Contact Hours'!I:I,'Contact Hours'!$A:$A,Hours!$A328,'Contact Hours'!$B:$B,Hours!$B328)</f>
        <v>9456</v>
      </c>
      <c r="G328" s="33">
        <f>SUMIFS('Contact Hours'!J:J,'Contact Hours'!$A:$A,Hours!$A328,'Contact Hours'!$B:$B,Hours!$B328)+SUMIFS('Contact Hours'!K:K,'Contact Hours'!$A:$A,Hours!$A328,'Contact Hours'!$B:$B,Hours!$B328)</f>
        <v>0</v>
      </c>
      <c r="H328" s="34">
        <f t="shared" si="20"/>
        <v>207888</v>
      </c>
      <c r="I328" s="35">
        <f t="shared" si="21"/>
        <v>597673.88549533975</v>
      </c>
      <c r="J328" s="35">
        <f t="shared" si="22"/>
        <v>0</v>
      </c>
    </row>
    <row r="329" spans="1:10">
      <c r="A329" s="30">
        <v>23614</v>
      </c>
      <c r="B329" s="31">
        <v>2</v>
      </c>
      <c r="C329" s="32">
        <f t="shared" si="19"/>
        <v>3.4729204337351502</v>
      </c>
      <c r="D329" s="33">
        <f>SUMIFS('Contact Hours'!D:D,'Contact Hours'!$A:$A,Hours!$A329,'Contact Hours'!$B:$B,Hours!$B329)+SUMIFS('Contact Hours'!E:E,'Contact Hours'!$A:$A,Hours!$A329,'Contact Hours'!$B:$B,Hours!$B329)</f>
        <v>0</v>
      </c>
      <c r="E329" s="33">
        <f>SUMIFS('Contact Hours'!F:F,'Contact Hours'!$A:$A,Hours!$A329,'Contact Hours'!$B:$B,Hours!$B329)+SUMIFS('Contact Hours'!G:G,'Contact Hours'!$A:$A,Hours!$A329,'Contact Hours'!$B:$B,Hours!$B329)</f>
        <v>0</v>
      </c>
      <c r="F329" s="33">
        <f>SUMIFS('Contact Hours'!H:H,'Contact Hours'!$A:$A,Hours!$A329,'Contact Hours'!$B:$B,Hours!$B329)+SUMIFS('Contact Hours'!I:I,'Contact Hours'!$A:$A,Hours!$A329,'Contact Hours'!$B:$B,Hours!$B329)</f>
        <v>164688</v>
      </c>
      <c r="G329" s="33">
        <f>SUMIFS('Contact Hours'!J:J,'Contact Hours'!$A:$A,Hours!$A329,'Contact Hours'!$B:$B,Hours!$B329)+SUMIFS('Contact Hours'!K:K,'Contact Hours'!$A:$A,Hours!$A329,'Contact Hours'!$B:$B,Hours!$B329)</f>
        <v>2616</v>
      </c>
      <c r="H329" s="34">
        <f t="shared" si="20"/>
        <v>167304</v>
      </c>
      <c r="I329" s="35">
        <f t="shared" si="21"/>
        <v>581033.4802456256</v>
      </c>
      <c r="J329" s="35">
        <f t="shared" si="22"/>
        <v>0</v>
      </c>
    </row>
    <row r="330" spans="1:10">
      <c r="A330" s="30">
        <v>23614</v>
      </c>
      <c r="B330" s="31">
        <v>3</v>
      </c>
      <c r="C330" s="32">
        <f t="shared" si="19"/>
        <v>3.0862689776983747</v>
      </c>
      <c r="D330" s="33">
        <f>SUMIFS('Contact Hours'!D:D,'Contact Hours'!$A:$A,Hours!$A330,'Contact Hours'!$B:$B,Hours!$B330)+SUMIFS('Contact Hours'!E:E,'Contact Hours'!$A:$A,Hours!$A330,'Contact Hours'!$B:$B,Hours!$B330)</f>
        <v>1734496</v>
      </c>
      <c r="E330" s="33">
        <f>SUMIFS('Contact Hours'!F:F,'Contact Hours'!$A:$A,Hours!$A330,'Contact Hours'!$B:$B,Hours!$B330)+SUMIFS('Contact Hours'!G:G,'Contact Hours'!$A:$A,Hours!$A330,'Contact Hours'!$B:$B,Hours!$B330)</f>
        <v>0</v>
      </c>
      <c r="F330" s="33">
        <f>SUMIFS('Contact Hours'!H:H,'Contact Hours'!$A:$A,Hours!$A330,'Contact Hours'!$B:$B,Hours!$B330)+SUMIFS('Contact Hours'!I:I,'Contact Hours'!$A:$A,Hours!$A330,'Contact Hours'!$B:$B,Hours!$B330)</f>
        <v>3152</v>
      </c>
      <c r="G330" s="33">
        <f>SUMIFS('Contact Hours'!J:J,'Contact Hours'!$A:$A,Hours!$A330,'Contact Hours'!$B:$B,Hours!$B330)+SUMIFS('Contact Hours'!K:K,'Contact Hours'!$A:$A,Hours!$A330,'Contact Hours'!$B:$B,Hours!$B330)</f>
        <v>64</v>
      </c>
      <c r="H330" s="34">
        <f t="shared" si="20"/>
        <v>1737712</v>
      </c>
      <c r="I330" s="35">
        <f t="shared" si="21"/>
        <v>5363046.6377741983</v>
      </c>
      <c r="J330" s="35">
        <f t="shared" si="22"/>
        <v>0</v>
      </c>
    </row>
    <row r="331" spans="1:10">
      <c r="A331" s="30">
        <v>23614</v>
      </c>
      <c r="B331" s="31">
        <v>4</v>
      </c>
      <c r="C331" s="32">
        <f t="shared" si="19"/>
        <v>2.7951067372194838</v>
      </c>
      <c r="D331" s="33">
        <f>SUMIFS('Contact Hours'!D:D,'Contact Hours'!$A:$A,Hours!$A331,'Contact Hours'!$B:$B,Hours!$B331)+SUMIFS('Contact Hours'!E:E,'Contact Hours'!$A:$A,Hours!$A331,'Contact Hours'!$B:$B,Hours!$B331)</f>
        <v>395616</v>
      </c>
      <c r="E331" s="33">
        <f>SUMIFS('Contact Hours'!F:F,'Contact Hours'!$A:$A,Hours!$A331,'Contact Hours'!$B:$B,Hours!$B331)+SUMIFS('Contact Hours'!G:G,'Contact Hours'!$A:$A,Hours!$A331,'Contact Hours'!$B:$B,Hours!$B331)</f>
        <v>0</v>
      </c>
      <c r="F331" s="33">
        <f>SUMIFS('Contact Hours'!H:H,'Contact Hours'!$A:$A,Hours!$A331,'Contact Hours'!$B:$B,Hours!$B331)+SUMIFS('Contact Hours'!I:I,'Contact Hours'!$A:$A,Hours!$A331,'Contact Hours'!$B:$B,Hours!$B331)</f>
        <v>598416</v>
      </c>
      <c r="G331" s="33">
        <f>SUMIFS('Contact Hours'!J:J,'Contact Hours'!$A:$A,Hours!$A331,'Contact Hours'!$B:$B,Hours!$B331)+SUMIFS('Contact Hours'!K:K,'Contact Hours'!$A:$A,Hours!$A331,'Contact Hours'!$B:$B,Hours!$B331)</f>
        <v>45484</v>
      </c>
      <c r="H331" s="34">
        <f t="shared" si="20"/>
        <v>1039516</v>
      </c>
      <c r="I331" s="35">
        <f t="shared" si="21"/>
        <v>2905558.1750474488</v>
      </c>
      <c r="J331" s="35">
        <f t="shared" si="22"/>
        <v>0</v>
      </c>
    </row>
    <row r="332" spans="1:10">
      <c r="A332" s="30">
        <v>23614</v>
      </c>
      <c r="B332" s="31">
        <v>5</v>
      </c>
      <c r="C332" s="32">
        <f t="shared" si="19"/>
        <v>7.969787458086997</v>
      </c>
      <c r="D332" s="33">
        <f>SUMIFS('Contact Hours'!D:D,'Contact Hours'!$A:$A,Hours!$A332,'Contact Hours'!$B:$B,Hours!$B332)+SUMIFS('Contact Hours'!E:E,'Contact Hours'!$A:$A,Hours!$A332,'Contact Hours'!$B:$B,Hours!$B332)</f>
        <v>0</v>
      </c>
      <c r="E332" s="33">
        <f>SUMIFS('Contact Hours'!F:F,'Contact Hours'!$A:$A,Hours!$A332,'Contact Hours'!$B:$B,Hours!$B332)+SUMIFS('Contact Hours'!G:G,'Contact Hours'!$A:$A,Hours!$A332,'Contact Hours'!$B:$B,Hours!$B332)</f>
        <v>0</v>
      </c>
      <c r="F332" s="33">
        <f>SUMIFS('Contact Hours'!H:H,'Contact Hours'!$A:$A,Hours!$A332,'Contact Hours'!$B:$B,Hours!$B332)+SUMIFS('Contact Hours'!I:I,'Contact Hours'!$A:$A,Hours!$A332,'Contact Hours'!$B:$B,Hours!$B332)</f>
        <v>0</v>
      </c>
      <c r="G332" s="33">
        <f>SUMIFS('Contact Hours'!J:J,'Contact Hours'!$A:$A,Hours!$A332,'Contact Hours'!$B:$B,Hours!$B332)+SUMIFS('Contact Hours'!K:K,'Contact Hours'!$A:$A,Hours!$A332,'Contact Hours'!$B:$B,Hours!$B332)</f>
        <v>1554</v>
      </c>
      <c r="H332" s="34">
        <f t="shared" si="20"/>
        <v>1554</v>
      </c>
      <c r="I332" s="35">
        <f t="shared" si="21"/>
        <v>12385.049709867193</v>
      </c>
      <c r="J332" s="35">
        <f t="shared" si="22"/>
        <v>0</v>
      </c>
    </row>
    <row r="333" spans="1:10">
      <c r="A333" s="30">
        <v>23614</v>
      </c>
      <c r="B333" s="31">
        <v>6</v>
      </c>
      <c r="C333" s="32">
        <f t="shared" si="19"/>
        <v>2.5338472328563029</v>
      </c>
      <c r="D333" s="33">
        <f>SUMIFS('Contact Hours'!D:D,'Contact Hours'!$A:$A,Hours!$A333,'Contact Hours'!$B:$B,Hours!$B333)+SUMIFS('Contact Hours'!E:E,'Contact Hours'!$A:$A,Hours!$A333,'Contact Hours'!$B:$B,Hours!$B333)</f>
        <v>386160</v>
      </c>
      <c r="E333" s="33">
        <f>SUMIFS('Contact Hours'!F:F,'Contact Hours'!$A:$A,Hours!$A333,'Contact Hours'!$B:$B,Hours!$B333)+SUMIFS('Contact Hours'!G:G,'Contact Hours'!$A:$A,Hours!$A333,'Contact Hours'!$B:$B,Hours!$B333)</f>
        <v>0</v>
      </c>
      <c r="F333" s="33">
        <f>SUMIFS('Contact Hours'!H:H,'Contact Hours'!$A:$A,Hours!$A333,'Contact Hours'!$B:$B,Hours!$B333)+SUMIFS('Contact Hours'!I:I,'Contact Hours'!$A:$A,Hours!$A333,'Contact Hours'!$B:$B,Hours!$B333)</f>
        <v>163152</v>
      </c>
      <c r="G333" s="33">
        <f>SUMIFS('Contact Hours'!J:J,'Contact Hours'!$A:$A,Hours!$A333,'Contact Hours'!$B:$B,Hours!$B333)+SUMIFS('Contact Hours'!K:K,'Contact Hours'!$A:$A,Hours!$A333,'Contact Hours'!$B:$B,Hours!$B333)</f>
        <v>130898</v>
      </c>
      <c r="H333" s="34">
        <f t="shared" si="20"/>
        <v>680210</v>
      </c>
      <c r="I333" s="35">
        <f t="shared" si="21"/>
        <v>1723548.2262611857</v>
      </c>
      <c r="J333" s="35">
        <f t="shared" si="22"/>
        <v>0</v>
      </c>
    </row>
    <row r="334" spans="1:10">
      <c r="A334" s="30">
        <v>23614</v>
      </c>
      <c r="B334" s="31">
        <v>7</v>
      </c>
      <c r="C334" s="32">
        <f t="shared" si="19"/>
        <v>3.4892163735959434</v>
      </c>
      <c r="D334" s="33">
        <f>SUMIFS('Contact Hours'!D:D,'Contact Hours'!$A:$A,Hours!$A334,'Contact Hours'!$B:$B,Hours!$B334)+SUMIFS('Contact Hours'!E:E,'Contact Hours'!$A:$A,Hours!$A334,'Contact Hours'!$B:$B,Hours!$B334)</f>
        <v>300464</v>
      </c>
      <c r="E334" s="33">
        <f>SUMIFS('Contact Hours'!F:F,'Contact Hours'!$A:$A,Hours!$A334,'Contact Hours'!$B:$B,Hours!$B334)+SUMIFS('Contact Hours'!G:G,'Contact Hours'!$A:$A,Hours!$A334,'Contact Hours'!$B:$B,Hours!$B334)</f>
        <v>0</v>
      </c>
      <c r="F334" s="33">
        <f>SUMIFS('Contact Hours'!H:H,'Contact Hours'!$A:$A,Hours!$A334,'Contact Hours'!$B:$B,Hours!$B334)+SUMIFS('Contact Hours'!I:I,'Contact Hours'!$A:$A,Hours!$A334,'Contact Hours'!$B:$B,Hours!$B334)</f>
        <v>557456</v>
      </c>
      <c r="G334" s="33">
        <f>SUMIFS('Contact Hours'!J:J,'Contact Hours'!$A:$A,Hours!$A334,'Contact Hours'!$B:$B,Hours!$B334)+SUMIFS('Contact Hours'!K:K,'Contact Hours'!$A:$A,Hours!$A334,'Contact Hours'!$B:$B,Hours!$B334)</f>
        <v>23166</v>
      </c>
      <c r="H334" s="34">
        <f t="shared" si="20"/>
        <v>881086</v>
      </c>
      <c r="I334" s="35">
        <f t="shared" si="21"/>
        <v>3074299.6977461553</v>
      </c>
      <c r="J334" s="35">
        <f t="shared" si="22"/>
        <v>0</v>
      </c>
    </row>
    <row r="335" spans="1:10">
      <c r="A335" s="30">
        <v>23614</v>
      </c>
      <c r="B335" s="31">
        <v>8</v>
      </c>
      <c r="C335" s="32">
        <f t="shared" si="19"/>
        <v>4.382136402145127</v>
      </c>
      <c r="D335" s="33">
        <f>SUMIFS('Contact Hours'!D:D,'Contact Hours'!$A:$A,Hours!$A335,'Contact Hours'!$B:$B,Hours!$B335)+SUMIFS('Contact Hours'!E:E,'Contact Hours'!$A:$A,Hours!$A335,'Contact Hours'!$B:$B,Hours!$B335)</f>
        <v>0</v>
      </c>
      <c r="E335" s="33">
        <f>SUMIFS('Contact Hours'!F:F,'Contact Hours'!$A:$A,Hours!$A335,'Contact Hours'!$B:$B,Hours!$B335)+SUMIFS('Contact Hours'!G:G,'Contact Hours'!$A:$A,Hours!$A335,'Contact Hours'!$B:$B,Hours!$B335)</f>
        <v>0</v>
      </c>
      <c r="F335" s="33">
        <f>SUMIFS('Contact Hours'!H:H,'Contact Hours'!$A:$A,Hours!$A335,'Contact Hours'!$B:$B,Hours!$B335)+SUMIFS('Contact Hours'!I:I,'Contact Hours'!$A:$A,Hours!$A335,'Contact Hours'!$B:$B,Hours!$B335)</f>
        <v>35888</v>
      </c>
      <c r="G335" s="33">
        <f>SUMIFS('Contact Hours'!J:J,'Contact Hours'!$A:$A,Hours!$A335,'Contact Hours'!$B:$B,Hours!$B335)+SUMIFS('Contact Hours'!K:K,'Contact Hours'!$A:$A,Hours!$A335,'Contact Hours'!$B:$B,Hours!$B335)</f>
        <v>472</v>
      </c>
      <c r="H335" s="34">
        <f t="shared" si="20"/>
        <v>36360</v>
      </c>
      <c r="I335" s="35">
        <f t="shared" si="21"/>
        <v>159334.47958199683</v>
      </c>
      <c r="J335" s="35">
        <f t="shared" si="22"/>
        <v>0</v>
      </c>
    </row>
    <row r="336" spans="1:10">
      <c r="A336" s="30">
        <v>23614</v>
      </c>
      <c r="B336" s="31">
        <v>9</v>
      </c>
      <c r="C336" s="32">
        <f t="shared" si="19"/>
        <v>3.4333089032158068</v>
      </c>
      <c r="D336" s="33">
        <f>SUMIFS('Contact Hours'!D:D,'Contact Hours'!$A:$A,Hours!$A336,'Contact Hours'!$B:$B,Hours!$B336)+SUMIFS('Contact Hours'!E:E,'Contact Hours'!$A:$A,Hours!$A336,'Contact Hours'!$B:$B,Hours!$B336)</f>
        <v>124096</v>
      </c>
      <c r="E336" s="33">
        <f>SUMIFS('Contact Hours'!F:F,'Contact Hours'!$A:$A,Hours!$A336,'Contact Hours'!$B:$B,Hours!$B336)+SUMIFS('Contact Hours'!G:G,'Contact Hours'!$A:$A,Hours!$A336,'Contact Hours'!$B:$B,Hours!$B336)</f>
        <v>0</v>
      </c>
      <c r="F336" s="33">
        <f>SUMIFS('Contact Hours'!H:H,'Contact Hours'!$A:$A,Hours!$A336,'Contact Hours'!$B:$B,Hours!$B336)+SUMIFS('Contact Hours'!I:I,'Contact Hours'!$A:$A,Hours!$A336,'Contact Hours'!$B:$B,Hours!$B336)</f>
        <v>86048</v>
      </c>
      <c r="G336" s="33">
        <f>SUMIFS('Contact Hours'!J:J,'Contact Hours'!$A:$A,Hours!$A336,'Contact Hours'!$B:$B,Hours!$B336)+SUMIFS('Contact Hours'!K:K,'Contact Hours'!$A:$A,Hours!$A336,'Contact Hours'!$B:$B,Hours!$B336)</f>
        <v>16262</v>
      </c>
      <c r="H336" s="34">
        <f t="shared" si="20"/>
        <v>226406</v>
      </c>
      <c r="I336" s="35">
        <f t="shared" si="21"/>
        <v>777321.73554147792</v>
      </c>
      <c r="J336" s="35">
        <f t="shared" si="22"/>
        <v>0</v>
      </c>
    </row>
    <row r="337" spans="1:10">
      <c r="A337" s="30">
        <v>23614</v>
      </c>
      <c r="B337" s="31">
        <v>10</v>
      </c>
      <c r="C337" s="32">
        <f t="shared" si="19"/>
        <v>5.2157956574584414</v>
      </c>
      <c r="D337" s="33">
        <f>SUMIFS('Contact Hours'!D:D,'Contact Hours'!$A:$A,Hours!$A337,'Contact Hours'!$B:$B,Hours!$B337)+SUMIFS('Contact Hours'!E:E,'Contact Hours'!$A:$A,Hours!$A337,'Contact Hours'!$B:$B,Hours!$B337)</f>
        <v>28768</v>
      </c>
      <c r="E337" s="33">
        <f>SUMIFS('Contact Hours'!F:F,'Contact Hours'!$A:$A,Hours!$A337,'Contact Hours'!$B:$B,Hours!$B337)+SUMIFS('Contact Hours'!G:G,'Contact Hours'!$A:$A,Hours!$A337,'Contact Hours'!$B:$B,Hours!$B337)</f>
        <v>0</v>
      </c>
      <c r="F337" s="33">
        <f>SUMIFS('Contact Hours'!H:H,'Contact Hours'!$A:$A,Hours!$A337,'Contact Hours'!$B:$B,Hours!$B337)+SUMIFS('Contact Hours'!I:I,'Contact Hours'!$A:$A,Hours!$A337,'Contact Hours'!$B:$B,Hours!$B337)</f>
        <v>0</v>
      </c>
      <c r="G337" s="33">
        <f>SUMIFS('Contact Hours'!J:J,'Contact Hours'!$A:$A,Hours!$A337,'Contact Hours'!$B:$B,Hours!$B337)+SUMIFS('Contact Hours'!K:K,'Contact Hours'!$A:$A,Hours!$A337,'Contact Hours'!$B:$B,Hours!$B337)</f>
        <v>0</v>
      </c>
      <c r="H337" s="34">
        <f t="shared" si="20"/>
        <v>28768</v>
      </c>
      <c r="I337" s="35">
        <f t="shared" si="21"/>
        <v>150048.00947376445</v>
      </c>
      <c r="J337" s="35">
        <f t="shared" si="22"/>
        <v>0</v>
      </c>
    </row>
    <row r="338" spans="1:10">
      <c r="A338" s="30">
        <v>23614</v>
      </c>
      <c r="B338" s="31">
        <v>11</v>
      </c>
      <c r="C338" s="32">
        <f t="shared" si="19"/>
        <v>3.9463640330011058</v>
      </c>
      <c r="D338" s="33">
        <f>SUMIFS('Contact Hours'!D:D,'Contact Hours'!$A:$A,Hours!$A338,'Contact Hours'!$B:$B,Hours!$B338)+SUMIFS('Contact Hours'!E:E,'Contact Hours'!$A:$A,Hours!$A338,'Contact Hours'!$B:$B,Hours!$B338)</f>
        <v>5248</v>
      </c>
      <c r="E338" s="33">
        <f>SUMIFS('Contact Hours'!F:F,'Contact Hours'!$A:$A,Hours!$A338,'Contact Hours'!$B:$B,Hours!$B338)+SUMIFS('Contact Hours'!G:G,'Contact Hours'!$A:$A,Hours!$A338,'Contact Hours'!$B:$B,Hours!$B338)</f>
        <v>0</v>
      </c>
      <c r="F338" s="33">
        <f>SUMIFS('Contact Hours'!H:H,'Contact Hours'!$A:$A,Hours!$A338,'Contact Hours'!$B:$B,Hours!$B338)+SUMIFS('Contact Hours'!I:I,'Contact Hours'!$A:$A,Hours!$A338,'Contact Hours'!$B:$B,Hours!$B338)</f>
        <v>290128</v>
      </c>
      <c r="G338" s="33">
        <f>SUMIFS('Contact Hours'!J:J,'Contact Hours'!$A:$A,Hours!$A338,'Contact Hours'!$B:$B,Hours!$B338)+SUMIFS('Contact Hours'!K:K,'Contact Hours'!$A:$A,Hours!$A338,'Contact Hours'!$B:$B,Hours!$B338)</f>
        <v>10296</v>
      </c>
      <c r="H338" s="34">
        <f t="shared" si="20"/>
        <v>305672</v>
      </c>
      <c r="I338" s="35">
        <f t="shared" si="21"/>
        <v>1206292.9866955141</v>
      </c>
      <c r="J338" s="35">
        <f t="shared" si="22"/>
        <v>0</v>
      </c>
    </row>
    <row r="339" spans="1:10">
      <c r="A339" s="30">
        <v>23614</v>
      </c>
      <c r="B339" s="31">
        <v>12</v>
      </c>
      <c r="C339" s="32">
        <f t="shared" si="19"/>
        <v>3.4644345655960382</v>
      </c>
      <c r="D339" s="33">
        <f>SUMIFS('Contact Hours'!D:D,'Contact Hours'!$A:$A,Hours!$A339,'Contact Hours'!$B:$B,Hours!$B339)+SUMIFS('Contact Hours'!E:E,'Contact Hours'!$A:$A,Hours!$A339,'Contact Hours'!$B:$B,Hours!$B339)</f>
        <v>1803056</v>
      </c>
      <c r="E339" s="33">
        <f>SUMIFS('Contact Hours'!F:F,'Contact Hours'!$A:$A,Hours!$A339,'Contact Hours'!$B:$B,Hours!$B339)+SUMIFS('Contact Hours'!G:G,'Contact Hours'!$A:$A,Hours!$A339,'Contact Hours'!$B:$B,Hours!$B339)</f>
        <v>318976</v>
      </c>
      <c r="F339" s="33">
        <f>SUMIFS('Contact Hours'!H:H,'Contact Hours'!$A:$A,Hours!$A339,'Contact Hours'!$B:$B,Hours!$B339)+SUMIFS('Contact Hours'!I:I,'Contact Hours'!$A:$A,Hours!$A339,'Contact Hours'!$B:$B,Hours!$B339)</f>
        <v>0</v>
      </c>
      <c r="G339" s="33">
        <f>SUMIFS('Contact Hours'!J:J,'Contact Hours'!$A:$A,Hours!$A339,'Contact Hours'!$B:$B,Hours!$B339)+SUMIFS('Contact Hours'!K:K,'Contact Hours'!$A:$A,Hours!$A339,'Contact Hours'!$B:$B,Hours!$B339)</f>
        <v>564</v>
      </c>
      <c r="H339" s="34">
        <f t="shared" si="20"/>
        <v>2122596</v>
      </c>
      <c r="I339" s="35">
        <f t="shared" si="21"/>
        <v>7353594.9511958882</v>
      </c>
      <c r="J339" s="35">
        <f t="shared" si="22"/>
        <v>1215578.6279951183</v>
      </c>
    </row>
    <row r="340" spans="1:10">
      <c r="A340" s="30">
        <v>23614</v>
      </c>
      <c r="B340" s="31">
        <v>13</v>
      </c>
      <c r="C340" s="32">
        <f t="shared" si="19"/>
        <v>3.1367935439018955</v>
      </c>
      <c r="D340" s="33">
        <f>SUMIFS('Contact Hours'!D:D,'Contact Hours'!$A:$A,Hours!$A340,'Contact Hours'!$B:$B,Hours!$B340)+SUMIFS('Contact Hours'!E:E,'Contact Hours'!$A:$A,Hours!$A340,'Contact Hours'!$B:$B,Hours!$B340)</f>
        <v>256448</v>
      </c>
      <c r="E340" s="33">
        <f>SUMIFS('Contact Hours'!F:F,'Contact Hours'!$A:$A,Hours!$A340,'Contact Hours'!$B:$B,Hours!$B340)+SUMIFS('Contact Hours'!G:G,'Contact Hours'!$A:$A,Hours!$A340,'Contact Hours'!$B:$B,Hours!$B340)</f>
        <v>0</v>
      </c>
      <c r="F340" s="33">
        <f>SUMIFS('Contact Hours'!H:H,'Contact Hours'!$A:$A,Hours!$A340,'Contact Hours'!$B:$B,Hours!$B340)+SUMIFS('Contact Hours'!I:I,'Contact Hours'!$A:$A,Hours!$A340,'Contact Hours'!$B:$B,Hours!$B340)</f>
        <v>17520</v>
      </c>
      <c r="G340" s="33">
        <f>SUMIFS('Contact Hours'!J:J,'Contact Hours'!$A:$A,Hours!$A340,'Contact Hours'!$B:$B,Hours!$B340)+SUMIFS('Contact Hours'!K:K,'Contact Hours'!$A:$A,Hours!$A340,'Contact Hours'!$B:$B,Hours!$B340)</f>
        <v>0</v>
      </c>
      <c r="H340" s="34">
        <f t="shared" si="20"/>
        <v>273968</v>
      </c>
      <c r="I340" s="35">
        <f t="shared" si="21"/>
        <v>859381.05363571446</v>
      </c>
      <c r="J340" s="35">
        <f t="shared" si="22"/>
        <v>0</v>
      </c>
    </row>
    <row r="341" spans="1:10">
      <c r="A341" s="30">
        <v>23614</v>
      </c>
      <c r="B341" s="31">
        <v>14</v>
      </c>
      <c r="C341" s="32">
        <f t="shared" si="19"/>
        <v>4.5242823607997433</v>
      </c>
      <c r="D341" s="33">
        <f>SUMIFS('Contact Hours'!D:D,'Contact Hours'!$A:$A,Hours!$A341,'Contact Hours'!$B:$B,Hours!$B341)+SUMIFS('Contact Hours'!E:E,'Contact Hours'!$A:$A,Hours!$A341,'Contact Hours'!$B:$B,Hours!$B341)</f>
        <v>148784</v>
      </c>
      <c r="E341" s="33">
        <f>SUMIFS('Contact Hours'!F:F,'Contact Hours'!$A:$A,Hours!$A341,'Contact Hours'!$B:$B,Hours!$B341)+SUMIFS('Contact Hours'!G:G,'Contact Hours'!$A:$A,Hours!$A341,'Contact Hours'!$B:$B,Hours!$B341)</f>
        <v>0</v>
      </c>
      <c r="F341" s="33">
        <f>SUMIFS('Contact Hours'!H:H,'Contact Hours'!$A:$A,Hours!$A341,'Contact Hours'!$B:$B,Hours!$B341)+SUMIFS('Contact Hours'!I:I,'Contact Hours'!$A:$A,Hours!$A341,'Contact Hours'!$B:$B,Hours!$B341)</f>
        <v>197152</v>
      </c>
      <c r="G341" s="33">
        <f>SUMIFS('Contact Hours'!J:J,'Contact Hours'!$A:$A,Hours!$A341,'Contact Hours'!$B:$B,Hours!$B341)+SUMIFS('Contact Hours'!K:K,'Contact Hours'!$A:$A,Hours!$A341,'Contact Hours'!$B:$B,Hours!$B341)</f>
        <v>18200</v>
      </c>
      <c r="H341" s="34">
        <f t="shared" si="20"/>
        <v>364136</v>
      </c>
      <c r="I341" s="35">
        <f t="shared" si="21"/>
        <v>1647454.0817321753</v>
      </c>
      <c r="J341" s="35">
        <f t="shared" si="22"/>
        <v>0</v>
      </c>
    </row>
    <row r="342" spans="1:10">
      <c r="A342" s="30">
        <v>23614</v>
      </c>
      <c r="B342" s="31">
        <v>15</v>
      </c>
      <c r="C342" s="32">
        <f t="shared" si="19"/>
        <v>6.3259919541484555</v>
      </c>
      <c r="D342" s="33">
        <f>SUMIFS('Contact Hours'!D:D,'Contact Hours'!$A:$A,Hours!$A342,'Contact Hours'!$B:$B,Hours!$B342)+SUMIFS('Contact Hours'!E:E,'Contact Hours'!$A:$A,Hours!$A342,'Contact Hours'!$B:$B,Hours!$B342)</f>
        <v>0</v>
      </c>
      <c r="E342" s="33">
        <f>SUMIFS('Contact Hours'!F:F,'Contact Hours'!$A:$A,Hours!$A342,'Contact Hours'!$B:$B,Hours!$B342)+SUMIFS('Contact Hours'!G:G,'Contact Hours'!$A:$A,Hours!$A342,'Contact Hours'!$B:$B,Hours!$B342)</f>
        <v>0</v>
      </c>
      <c r="F342" s="33">
        <f>SUMIFS('Contact Hours'!H:H,'Contact Hours'!$A:$A,Hours!$A342,'Contact Hours'!$B:$B,Hours!$B342)+SUMIFS('Contact Hours'!I:I,'Contact Hours'!$A:$A,Hours!$A342,'Contact Hours'!$B:$B,Hours!$B342)</f>
        <v>32608</v>
      </c>
      <c r="G342" s="33">
        <f>SUMIFS('Contact Hours'!J:J,'Contact Hours'!$A:$A,Hours!$A342,'Contact Hours'!$B:$B,Hours!$B342)+SUMIFS('Contact Hours'!K:K,'Contact Hours'!$A:$A,Hours!$A342,'Contact Hours'!$B:$B,Hours!$B342)</f>
        <v>721</v>
      </c>
      <c r="H342" s="34">
        <f t="shared" si="20"/>
        <v>33329</v>
      </c>
      <c r="I342" s="35">
        <f t="shared" si="21"/>
        <v>210838.98583981386</v>
      </c>
      <c r="J342" s="35">
        <f t="shared" si="22"/>
        <v>0</v>
      </c>
    </row>
    <row r="343" spans="1:10">
      <c r="A343" s="30">
        <v>23614</v>
      </c>
      <c r="B343" s="31">
        <v>16</v>
      </c>
      <c r="C343" s="32">
        <f t="shared" si="19"/>
        <v>3.9794022593108487</v>
      </c>
      <c r="D343" s="33">
        <f>SUMIFS('Contact Hours'!D:D,'Contact Hours'!$A:$A,Hours!$A343,'Contact Hours'!$B:$B,Hours!$B343)+SUMIFS('Contact Hours'!E:E,'Contact Hours'!$A:$A,Hours!$A343,'Contact Hours'!$B:$B,Hours!$B343)</f>
        <v>18432</v>
      </c>
      <c r="E343" s="33">
        <f>SUMIFS('Contact Hours'!F:F,'Contact Hours'!$A:$A,Hours!$A343,'Contact Hours'!$B:$B,Hours!$B343)+SUMIFS('Contact Hours'!G:G,'Contact Hours'!$A:$A,Hours!$A343,'Contact Hours'!$B:$B,Hours!$B343)</f>
        <v>0</v>
      </c>
      <c r="F343" s="33">
        <f>SUMIFS('Contact Hours'!H:H,'Contact Hours'!$A:$A,Hours!$A343,'Contact Hours'!$B:$B,Hours!$B343)+SUMIFS('Contact Hours'!I:I,'Contact Hours'!$A:$A,Hours!$A343,'Contact Hours'!$B:$B,Hours!$B343)</f>
        <v>617592</v>
      </c>
      <c r="G343" s="33">
        <f>SUMIFS('Contact Hours'!J:J,'Contact Hours'!$A:$A,Hours!$A343,'Contact Hours'!$B:$B,Hours!$B343)+SUMIFS('Contact Hours'!K:K,'Contact Hours'!$A:$A,Hours!$A343,'Contact Hours'!$B:$B,Hours!$B343)</f>
        <v>19416</v>
      </c>
      <c r="H343" s="34">
        <f t="shared" si="20"/>
        <v>655440</v>
      </c>
      <c r="I343" s="35">
        <f t="shared" si="21"/>
        <v>2608259.4168427028</v>
      </c>
      <c r="J343" s="35">
        <f t="shared" si="22"/>
        <v>0</v>
      </c>
    </row>
    <row r="344" spans="1:10">
      <c r="A344" s="30">
        <v>23614</v>
      </c>
      <c r="B344" s="31">
        <v>17</v>
      </c>
      <c r="C344" s="32">
        <f t="shared" si="19"/>
        <v>5.1679354505346593</v>
      </c>
      <c r="D344" s="33">
        <f>SUMIFS('Contact Hours'!D:D,'Contact Hours'!$A:$A,Hours!$A344,'Contact Hours'!$B:$B,Hours!$B344)+SUMIFS('Contact Hours'!E:E,'Contact Hours'!$A:$A,Hours!$A344,'Contact Hours'!$B:$B,Hours!$B344)</f>
        <v>0</v>
      </c>
      <c r="E344" s="33">
        <f>SUMIFS('Contact Hours'!F:F,'Contact Hours'!$A:$A,Hours!$A344,'Contact Hours'!$B:$B,Hours!$B344)+SUMIFS('Contact Hours'!G:G,'Contact Hours'!$A:$A,Hours!$A344,'Contact Hours'!$B:$B,Hours!$B344)</f>
        <v>0</v>
      </c>
      <c r="F344" s="33">
        <f>SUMIFS('Contact Hours'!H:H,'Contact Hours'!$A:$A,Hours!$A344,'Contact Hours'!$B:$B,Hours!$B344)+SUMIFS('Contact Hours'!I:I,'Contact Hours'!$A:$A,Hours!$A344,'Contact Hours'!$B:$B,Hours!$B344)</f>
        <v>33856</v>
      </c>
      <c r="G344" s="33">
        <f>SUMIFS('Contact Hours'!J:J,'Contact Hours'!$A:$A,Hours!$A344,'Contact Hours'!$B:$B,Hours!$B344)+SUMIFS('Contact Hours'!K:K,'Contact Hours'!$A:$A,Hours!$A344,'Contact Hours'!$B:$B,Hours!$B344)</f>
        <v>112</v>
      </c>
      <c r="H344" s="34">
        <f t="shared" si="20"/>
        <v>33968</v>
      </c>
      <c r="I344" s="35">
        <f t="shared" si="21"/>
        <v>175544.43138376132</v>
      </c>
      <c r="J344" s="35">
        <f t="shared" si="22"/>
        <v>0</v>
      </c>
    </row>
    <row r="345" spans="1:10">
      <c r="A345" s="30">
        <v>23614</v>
      </c>
      <c r="B345" s="31">
        <v>18</v>
      </c>
      <c r="C345" s="32">
        <f t="shared" si="19"/>
        <v>4.3474126583452906</v>
      </c>
      <c r="D345" s="33">
        <f>SUMIFS('Contact Hours'!D:D,'Contact Hours'!$A:$A,Hours!$A345,'Contact Hours'!$B:$B,Hours!$B345)+SUMIFS('Contact Hours'!E:E,'Contact Hours'!$A:$A,Hours!$A345,'Contact Hours'!$B:$B,Hours!$B345)</f>
        <v>0</v>
      </c>
      <c r="E345" s="33">
        <f>SUMIFS('Contact Hours'!F:F,'Contact Hours'!$A:$A,Hours!$A345,'Contact Hours'!$B:$B,Hours!$B345)+SUMIFS('Contact Hours'!G:G,'Contact Hours'!$A:$A,Hours!$A345,'Contact Hours'!$B:$B,Hours!$B345)</f>
        <v>0</v>
      </c>
      <c r="F345" s="33">
        <f>SUMIFS('Contact Hours'!H:H,'Contact Hours'!$A:$A,Hours!$A345,'Contact Hours'!$B:$B,Hours!$B345)+SUMIFS('Contact Hours'!I:I,'Contact Hours'!$A:$A,Hours!$A345,'Contact Hours'!$B:$B,Hours!$B345)</f>
        <v>98720</v>
      </c>
      <c r="G345" s="33">
        <f>SUMIFS('Contact Hours'!J:J,'Contact Hours'!$A:$A,Hours!$A345,'Contact Hours'!$B:$B,Hours!$B345)+SUMIFS('Contact Hours'!K:K,'Contact Hours'!$A:$A,Hours!$A345,'Contact Hours'!$B:$B,Hours!$B345)</f>
        <v>160</v>
      </c>
      <c r="H345" s="34">
        <f t="shared" si="20"/>
        <v>98880</v>
      </c>
      <c r="I345" s="35">
        <f t="shared" si="21"/>
        <v>429872.1636571823</v>
      </c>
      <c r="J345" s="35">
        <f t="shared" si="22"/>
        <v>0</v>
      </c>
    </row>
    <row r="346" spans="1:10">
      <c r="A346" s="30">
        <v>23614</v>
      </c>
      <c r="B346" s="31">
        <v>19</v>
      </c>
      <c r="C346" s="32">
        <f t="shared" si="19"/>
        <v>3.1428185541517317</v>
      </c>
      <c r="D346" s="33">
        <f>SUMIFS('Contact Hours'!D:D,'Contact Hours'!$A:$A,Hours!$A346,'Contact Hours'!$B:$B,Hours!$B346)+SUMIFS('Contact Hours'!E:E,'Contact Hours'!$A:$A,Hours!$A346,'Contact Hours'!$B:$B,Hours!$B346)</f>
        <v>1439248</v>
      </c>
      <c r="E346" s="33">
        <f>SUMIFS('Contact Hours'!F:F,'Contact Hours'!$A:$A,Hours!$A346,'Contact Hours'!$B:$B,Hours!$B346)+SUMIFS('Contact Hours'!G:G,'Contact Hours'!$A:$A,Hours!$A346,'Contact Hours'!$B:$B,Hours!$B346)</f>
        <v>428032</v>
      </c>
      <c r="F346" s="33">
        <f>SUMIFS('Contact Hours'!H:H,'Contact Hours'!$A:$A,Hours!$A346,'Contact Hours'!$B:$B,Hours!$B346)+SUMIFS('Contact Hours'!I:I,'Contact Hours'!$A:$A,Hours!$A346,'Contact Hours'!$B:$B,Hours!$B346)</f>
        <v>5824</v>
      </c>
      <c r="G346" s="33">
        <f>SUMIFS('Contact Hours'!J:J,'Contact Hours'!$A:$A,Hours!$A346,'Contact Hours'!$B:$B,Hours!$B346)+SUMIFS('Contact Hours'!K:K,'Contact Hours'!$A:$A,Hours!$A346,'Contact Hours'!$B:$B,Hours!$B346)</f>
        <v>0</v>
      </c>
      <c r="H346" s="34">
        <f t="shared" si="20"/>
        <v>1873104</v>
      </c>
      <c r="I346" s="35">
        <f t="shared" si="21"/>
        <v>5886826.0050558252</v>
      </c>
      <c r="J346" s="35">
        <f t="shared" si="22"/>
        <v>1479749.6025077414</v>
      </c>
    </row>
    <row r="347" spans="1:10">
      <c r="A347" s="30">
        <v>23614</v>
      </c>
      <c r="B347" s="31">
        <v>20</v>
      </c>
      <c r="C347" s="32">
        <f t="shared" si="19"/>
        <v>3.4676861785003421</v>
      </c>
      <c r="D347" s="33">
        <f>SUMIFS('Contact Hours'!D:D,'Contact Hours'!$A:$A,Hours!$A347,'Contact Hours'!$B:$B,Hours!$B347)+SUMIFS('Contact Hours'!E:E,'Contact Hours'!$A:$A,Hours!$A347,'Contact Hours'!$B:$B,Hours!$B347)</f>
        <v>0</v>
      </c>
      <c r="E347" s="33">
        <f>SUMIFS('Contact Hours'!F:F,'Contact Hours'!$A:$A,Hours!$A347,'Contact Hours'!$B:$B,Hours!$B347)+SUMIFS('Contact Hours'!G:G,'Contact Hours'!$A:$A,Hours!$A347,'Contact Hours'!$B:$B,Hours!$B347)</f>
        <v>0</v>
      </c>
      <c r="F347" s="33">
        <f>SUMIFS('Contact Hours'!H:H,'Contact Hours'!$A:$A,Hours!$A347,'Contact Hours'!$B:$B,Hours!$B347)+SUMIFS('Contact Hours'!I:I,'Contact Hours'!$A:$A,Hours!$A347,'Contact Hours'!$B:$B,Hours!$B347)</f>
        <v>180000</v>
      </c>
      <c r="G347" s="33">
        <f>SUMIFS('Contact Hours'!J:J,'Contact Hours'!$A:$A,Hours!$A347,'Contact Hours'!$B:$B,Hours!$B347)+SUMIFS('Contact Hours'!K:K,'Contact Hours'!$A:$A,Hours!$A347,'Contact Hours'!$B:$B,Hours!$B347)</f>
        <v>4907</v>
      </c>
      <c r="H347" s="34">
        <f t="shared" si="20"/>
        <v>184907</v>
      </c>
      <c r="I347" s="35">
        <f t="shared" si="21"/>
        <v>641199.44820796279</v>
      </c>
      <c r="J347" s="35">
        <f t="shared" si="22"/>
        <v>0</v>
      </c>
    </row>
    <row r="348" spans="1:10">
      <c r="A348" s="30">
        <v>23614</v>
      </c>
      <c r="B348" s="31">
        <v>21</v>
      </c>
      <c r="C348" s="32">
        <f t="shared" si="19"/>
        <v>4.5155009708581995</v>
      </c>
      <c r="D348" s="33">
        <f>SUMIFS('Contact Hours'!D:D,'Contact Hours'!$A:$A,Hours!$A348,'Contact Hours'!$B:$B,Hours!$B348)+SUMIFS('Contact Hours'!E:E,'Contact Hours'!$A:$A,Hours!$A348,'Contact Hours'!$B:$B,Hours!$B348)</f>
        <v>0</v>
      </c>
      <c r="E348" s="33">
        <f>SUMIFS('Contact Hours'!F:F,'Contact Hours'!$A:$A,Hours!$A348,'Contact Hours'!$B:$B,Hours!$B348)+SUMIFS('Contact Hours'!G:G,'Contact Hours'!$A:$A,Hours!$A348,'Contact Hours'!$B:$B,Hours!$B348)</f>
        <v>0</v>
      </c>
      <c r="F348" s="33">
        <f>SUMIFS('Contact Hours'!H:H,'Contact Hours'!$A:$A,Hours!$A348,'Contact Hours'!$B:$B,Hours!$B348)+SUMIFS('Contact Hours'!I:I,'Contact Hours'!$A:$A,Hours!$A348,'Contact Hours'!$B:$B,Hours!$B348)</f>
        <v>0</v>
      </c>
      <c r="G348" s="33">
        <f>SUMIFS('Contact Hours'!J:J,'Contact Hours'!$A:$A,Hours!$A348,'Contact Hours'!$B:$B,Hours!$B348)+SUMIFS('Contact Hours'!K:K,'Contact Hours'!$A:$A,Hours!$A348,'Contact Hours'!$B:$B,Hours!$B348)</f>
        <v>18304</v>
      </c>
      <c r="H348" s="34">
        <f t="shared" si="20"/>
        <v>18304</v>
      </c>
      <c r="I348" s="35">
        <f t="shared" si="21"/>
        <v>82651.729770588485</v>
      </c>
      <c r="J348" s="35">
        <f t="shared" si="22"/>
        <v>0</v>
      </c>
    </row>
    <row r="349" spans="1:10">
      <c r="A349" s="30">
        <v>23614</v>
      </c>
      <c r="B349" s="31">
        <v>22</v>
      </c>
      <c r="C349" s="32">
        <f t="shared" si="19"/>
        <v>4.1280585073572329</v>
      </c>
      <c r="D349" s="33">
        <f>SUMIFS('Contact Hours'!D:D,'Contact Hours'!$A:$A,Hours!$A349,'Contact Hours'!$B:$B,Hours!$B349)+SUMIFS('Contact Hours'!E:E,'Contact Hours'!$A:$A,Hours!$A349,'Contact Hours'!$B:$B,Hours!$B349)</f>
        <v>0</v>
      </c>
      <c r="E349" s="33">
        <f>SUMIFS('Contact Hours'!F:F,'Contact Hours'!$A:$A,Hours!$A349,'Contact Hours'!$B:$B,Hours!$B349)+SUMIFS('Contact Hours'!G:G,'Contact Hours'!$A:$A,Hours!$A349,'Contact Hours'!$B:$B,Hours!$B349)</f>
        <v>0</v>
      </c>
      <c r="F349" s="33">
        <f>SUMIFS('Contact Hours'!H:H,'Contact Hours'!$A:$A,Hours!$A349,'Contact Hours'!$B:$B,Hours!$B349)+SUMIFS('Contact Hours'!I:I,'Contact Hours'!$A:$A,Hours!$A349,'Contact Hours'!$B:$B,Hours!$B349)</f>
        <v>73120</v>
      </c>
      <c r="G349" s="33">
        <f>SUMIFS('Contact Hours'!J:J,'Contact Hours'!$A:$A,Hours!$A349,'Contact Hours'!$B:$B,Hours!$B349)+SUMIFS('Contact Hours'!K:K,'Contact Hours'!$A:$A,Hours!$A349,'Contact Hours'!$B:$B,Hours!$B349)</f>
        <v>0</v>
      </c>
      <c r="H349" s="34">
        <f t="shared" si="20"/>
        <v>73120</v>
      </c>
      <c r="I349" s="35">
        <f t="shared" si="21"/>
        <v>301843.6380579609</v>
      </c>
      <c r="J349" s="35">
        <f t="shared" si="22"/>
        <v>0</v>
      </c>
    </row>
    <row r="350" spans="1:10">
      <c r="A350" s="30">
        <v>23614</v>
      </c>
      <c r="B350" s="31">
        <v>23</v>
      </c>
      <c r="C350" s="32">
        <f t="shared" si="19"/>
        <v>4.0606764444742334</v>
      </c>
      <c r="D350" s="33">
        <f>SUMIFS('Contact Hours'!D:D,'Contact Hours'!$A:$A,Hours!$A350,'Contact Hours'!$B:$B,Hours!$B350)+SUMIFS('Contact Hours'!E:E,'Contact Hours'!$A:$A,Hours!$A350,'Contact Hours'!$B:$B,Hours!$B350)</f>
        <v>74096</v>
      </c>
      <c r="E350" s="33">
        <f>SUMIFS('Contact Hours'!F:F,'Contact Hours'!$A:$A,Hours!$A350,'Contact Hours'!$B:$B,Hours!$B350)+SUMIFS('Contact Hours'!G:G,'Contact Hours'!$A:$A,Hours!$A350,'Contact Hours'!$B:$B,Hours!$B350)</f>
        <v>0</v>
      </c>
      <c r="F350" s="33">
        <f>SUMIFS('Contact Hours'!H:H,'Contact Hours'!$A:$A,Hours!$A350,'Contact Hours'!$B:$B,Hours!$B350)+SUMIFS('Contact Hours'!I:I,'Contact Hours'!$A:$A,Hours!$A350,'Contact Hours'!$B:$B,Hours!$B350)</f>
        <v>5040</v>
      </c>
      <c r="G350" s="33">
        <f>SUMIFS('Contact Hours'!J:J,'Contact Hours'!$A:$A,Hours!$A350,'Contact Hours'!$B:$B,Hours!$B350)+SUMIFS('Contact Hours'!K:K,'Contact Hours'!$A:$A,Hours!$A350,'Contact Hours'!$B:$B,Hours!$B350)</f>
        <v>0</v>
      </c>
      <c r="H350" s="34">
        <f t="shared" si="20"/>
        <v>79136</v>
      </c>
      <c r="I350" s="35">
        <f t="shared" si="21"/>
        <v>321345.69110991294</v>
      </c>
      <c r="J350" s="35">
        <f t="shared" si="22"/>
        <v>0</v>
      </c>
    </row>
    <row r="351" spans="1:10">
      <c r="A351" s="30">
        <v>23614</v>
      </c>
      <c r="B351" s="31">
        <v>24</v>
      </c>
      <c r="C351" s="32">
        <f t="shared" ref="C351:C414" si="23">C324</f>
        <v>3.6073208628655156</v>
      </c>
      <c r="D351" s="33">
        <f>SUMIFS('Contact Hours'!D:D,'Contact Hours'!$A:$A,Hours!$A351,'Contact Hours'!$B:$B,Hours!$B351)+SUMIFS('Contact Hours'!E:E,'Contact Hours'!$A:$A,Hours!$A351,'Contact Hours'!$B:$B,Hours!$B351)</f>
        <v>66576</v>
      </c>
      <c r="E351" s="33">
        <f>SUMIFS('Contact Hours'!F:F,'Contact Hours'!$A:$A,Hours!$A351,'Contact Hours'!$B:$B,Hours!$B351)+SUMIFS('Contact Hours'!G:G,'Contact Hours'!$A:$A,Hours!$A351,'Contact Hours'!$B:$B,Hours!$B351)</f>
        <v>0</v>
      </c>
      <c r="F351" s="33">
        <f>SUMIFS('Contact Hours'!H:H,'Contact Hours'!$A:$A,Hours!$A351,'Contact Hours'!$B:$B,Hours!$B351)+SUMIFS('Contact Hours'!I:I,'Contact Hours'!$A:$A,Hours!$A351,'Contact Hours'!$B:$B,Hours!$B351)</f>
        <v>63312</v>
      </c>
      <c r="G351" s="33">
        <f>SUMIFS('Contact Hours'!J:J,'Contact Hours'!$A:$A,Hours!$A351,'Contact Hours'!$B:$B,Hours!$B351)+SUMIFS('Contact Hours'!K:K,'Contact Hours'!$A:$A,Hours!$A351,'Contact Hours'!$B:$B,Hours!$B351)</f>
        <v>137896</v>
      </c>
      <c r="H351" s="34">
        <f t="shared" si="20"/>
        <v>267784</v>
      </c>
      <c r="I351" s="35">
        <f t="shared" si="21"/>
        <v>965982.80994157924</v>
      </c>
      <c r="J351" s="35">
        <f t="shared" si="22"/>
        <v>0</v>
      </c>
    </row>
    <row r="352" spans="1:10">
      <c r="A352" s="30">
        <v>23614</v>
      </c>
      <c r="B352" s="31">
        <v>25</v>
      </c>
      <c r="C352" s="32">
        <f t="shared" si="23"/>
        <v>2.8175360535220126</v>
      </c>
      <c r="D352" s="33">
        <f>SUMIFS('Contact Hours'!D:D,'Contact Hours'!$A:$A,Hours!$A352,'Contact Hours'!$B:$B,Hours!$B352)+SUMIFS('Contact Hours'!E:E,'Contact Hours'!$A:$A,Hours!$A352,'Contact Hours'!$B:$B,Hours!$B352)</f>
        <v>2769760</v>
      </c>
      <c r="E352" s="33">
        <f>SUMIFS('Contact Hours'!F:F,'Contact Hours'!$A:$A,Hours!$A352,'Contact Hours'!$B:$B,Hours!$B352)+SUMIFS('Contact Hours'!G:G,'Contact Hours'!$A:$A,Hours!$A352,'Contact Hours'!$B:$B,Hours!$B352)</f>
        <v>0</v>
      </c>
      <c r="F352" s="33">
        <f>SUMIFS('Contact Hours'!H:H,'Contact Hours'!$A:$A,Hours!$A352,'Contact Hours'!$B:$B,Hours!$B352)+SUMIFS('Contact Hours'!I:I,'Contact Hours'!$A:$A,Hours!$A352,'Contact Hours'!$B:$B,Hours!$B352)</f>
        <v>8112</v>
      </c>
      <c r="G352" s="33">
        <f>SUMIFS('Contact Hours'!J:J,'Contact Hours'!$A:$A,Hours!$A352,'Contact Hours'!$B:$B,Hours!$B352)+SUMIFS('Contact Hours'!K:K,'Contact Hours'!$A:$A,Hours!$A352,'Contact Hours'!$B:$B,Hours!$B352)</f>
        <v>260</v>
      </c>
      <c r="H352" s="34">
        <f t="shared" si="20"/>
        <v>2778132</v>
      </c>
      <c r="I352" s="35">
        <f t="shared" si="21"/>
        <v>7827487.0714432159</v>
      </c>
      <c r="J352" s="35">
        <f t="shared" si="22"/>
        <v>0</v>
      </c>
    </row>
    <row r="353" spans="1:10">
      <c r="A353" s="30">
        <v>23614</v>
      </c>
      <c r="B353" s="31">
        <v>26</v>
      </c>
      <c r="C353" s="32">
        <f t="shared" si="23"/>
        <v>3.5195673951223614</v>
      </c>
      <c r="D353" s="33">
        <f>SUMIFS('Contact Hours'!D:D,'Contact Hours'!$A:$A,Hours!$A353,'Contact Hours'!$B:$B,Hours!$B353)+SUMIFS('Contact Hours'!E:E,'Contact Hours'!$A:$A,Hours!$A353,'Contact Hours'!$B:$B,Hours!$B353)</f>
        <v>691400</v>
      </c>
      <c r="E353" s="33">
        <f>SUMIFS('Contact Hours'!F:F,'Contact Hours'!$A:$A,Hours!$A353,'Contact Hours'!$B:$B,Hours!$B353)+SUMIFS('Contact Hours'!G:G,'Contact Hours'!$A:$A,Hours!$A353,'Contact Hours'!$B:$B,Hours!$B353)</f>
        <v>0</v>
      </c>
      <c r="F353" s="33">
        <f>SUMIFS('Contact Hours'!H:H,'Contact Hours'!$A:$A,Hours!$A353,'Contact Hours'!$B:$B,Hours!$B353)+SUMIFS('Contact Hours'!I:I,'Contact Hours'!$A:$A,Hours!$A353,'Contact Hours'!$B:$B,Hours!$B353)</f>
        <v>279040</v>
      </c>
      <c r="G353" s="33">
        <f>SUMIFS('Contact Hours'!J:J,'Contact Hours'!$A:$A,Hours!$A353,'Contact Hours'!$B:$B,Hours!$B353)+SUMIFS('Contact Hours'!K:K,'Contact Hours'!$A:$A,Hours!$A353,'Contact Hours'!$B:$B,Hours!$B353)</f>
        <v>4377</v>
      </c>
      <c r="H353" s="34">
        <f t="shared" si="20"/>
        <v>974817</v>
      </c>
      <c r="I353" s="35">
        <f t="shared" si="21"/>
        <v>3430934.1294109952</v>
      </c>
      <c r="J353" s="35">
        <f t="shared" si="22"/>
        <v>0</v>
      </c>
    </row>
    <row r="354" spans="1:10">
      <c r="A354" s="30">
        <v>23614</v>
      </c>
      <c r="B354" s="31">
        <v>27</v>
      </c>
      <c r="C354" s="32">
        <f t="shared" si="23"/>
        <v>3.291477425248472</v>
      </c>
      <c r="D354" s="33">
        <f>SUMIFS('Contact Hours'!D:D,'Contact Hours'!$A:$A,Hours!$A354,'Contact Hours'!$B:$B,Hours!$B354)+SUMIFS('Contact Hours'!E:E,'Contact Hours'!$A:$A,Hours!$A354,'Contact Hours'!$B:$B,Hours!$B354)</f>
        <v>0</v>
      </c>
      <c r="E354" s="33">
        <f>SUMIFS('Contact Hours'!F:F,'Contact Hours'!$A:$A,Hours!$A354,'Contact Hours'!$B:$B,Hours!$B354)+SUMIFS('Contact Hours'!G:G,'Contact Hours'!$A:$A,Hours!$A354,'Contact Hours'!$B:$B,Hours!$B354)</f>
        <v>0</v>
      </c>
      <c r="F354" s="33">
        <f>SUMIFS('Contact Hours'!H:H,'Contact Hours'!$A:$A,Hours!$A354,'Contact Hours'!$B:$B,Hours!$B354)+SUMIFS('Contact Hours'!I:I,'Contact Hours'!$A:$A,Hours!$A354,'Contact Hours'!$B:$B,Hours!$B354)</f>
        <v>0</v>
      </c>
      <c r="G354" s="33">
        <f>SUMIFS('Contact Hours'!J:J,'Contact Hours'!$A:$A,Hours!$A354,'Contact Hours'!$B:$B,Hours!$B354)+SUMIFS('Contact Hours'!K:K,'Contact Hours'!$A:$A,Hours!$A354,'Contact Hours'!$B:$B,Hours!$B354)</f>
        <v>0</v>
      </c>
      <c r="H354" s="34">
        <f t="shared" si="20"/>
        <v>0</v>
      </c>
      <c r="I354" s="35">
        <f t="shared" si="21"/>
        <v>0</v>
      </c>
      <c r="J354" s="35">
        <f t="shared" si="22"/>
        <v>0</v>
      </c>
    </row>
    <row r="355" spans="1:10">
      <c r="A355" s="30">
        <v>9331</v>
      </c>
      <c r="B355" s="31">
        <v>1</v>
      </c>
      <c r="C355" s="32">
        <f t="shared" si="23"/>
        <v>2.8749802080704021</v>
      </c>
      <c r="D355" s="33">
        <f>SUMIFS('Contact Hours'!D:D,'Contact Hours'!$A:$A,Hours!$A355,'Contact Hours'!$B:$B,Hours!$B355)+SUMIFS('Contact Hours'!E:E,'Contact Hours'!$A:$A,Hours!$A355,'Contact Hours'!$B:$B,Hours!$B355)</f>
        <v>250864</v>
      </c>
      <c r="E355" s="33">
        <f>SUMIFS('Contact Hours'!F:F,'Contact Hours'!$A:$A,Hours!$A355,'Contact Hours'!$B:$B,Hours!$B355)+SUMIFS('Contact Hours'!G:G,'Contact Hours'!$A:$A,Hours!$A355,'Contact Hours'!$B:$B,Hours!$B355)</f>
        <v>0</v>
      </c>
      <c r="F355" s="33">
        <f>SUMIFS('Contact Hours'!H:H,'Contact Hours'!$A:$A,Hours!$A355,'Contact Hours'!$B:$B,Hours!$B355)+SUMIFS('Contact Hours'!I:I,'Contact Hours'!$A:$A,Hours!$A355,'Contact Hours'!$B:$B,Hours!$B355)</f>
        <v>0</v>
      </c>
      <c r="G355" s="33">
        <f>SUMIFS('Contact Hours'!J:J,'Contact Hours'!$A:$A,Hours!$A355,'Contact Hours'!$B:$B,Hours!$B355)+SUMIFS('Contact Hours'!K:K,'Contact Hours'!$A:$A,Hours!$A355,'Contact Hours'!$B:$B,Hours!$B355)</f>
        <v>6312</v>
      </c>
      <c r="H355" s="34">
        <f t="shared" si="20"/>
        <v>257176</v>
      </c>
      <c r="I355" s="35">
        <f t="shared" si="21"/>
        <v>739375.9099907137</v>
      </c>
      <c r="J355" s="35">
        <f t="shared" si="22"/>
        <v>0</v>
      </c>
    </row>
    <row r="356" spans="1:10">
      <c r="A356" s="30">
        <v>9331</v>
      </c>
      <c r="B356" s="31">
        <v>2</v>
      </c>
      <c r="C356" s="32">
        <f t="shared" si="23"/>
        <v>3.4729204337351502</v>
      </c>
      <c r="D356" s="33">
        <f>SUMIFS('Contact Hours'!D:D,'Contact Hours'!$A:$A,Hours!$A356,'Contact Hours'!$B:$B,Hours!$B356)+SUMIFS('Contact Hours'!E:E,'Contact Hours'!$A:$A,Hours!$A356,'Contact Hours'!$B:$B,Hours!$B356)</f>
        <v>14208</v>
      </c>
      <c r="E356" s="33">
        <f>SUMIFS('Contact Hours'!F:F,'Contact Hours'!$A:$A,Hours!$A356,'Contact Hours'!$B:$B,Hours!$B356)+SUMIFS('Contact Hours'!G:G,'Contact Hours'!$A:$A,Hours!$A356,'Contact Hours'!$B:$B,Hours!$B356)</f>
        <v>0</v>
      </c>
      <c r="F356" s="33">
        <f>SUMIFS('Contact Hours'!H:H,'Contact Hours'!$A:$A,Hours!$A356,'Contact Hours'!$B:$B,Hours!$B356)+SUMIFS('Contact Hours'!I:I,'Contact Hours'!$A:$A,Hours!$A356,'Contact Hours'!$B:$B,Hours!$B356)</f>
        <v>174624</v>
      </c>
      <c r="G356" s="33">
        <f>SUMIFS('Contact Hours'!J:J,'Contact Hours'!$A:$A,Hours!$A356,'Contact Hours'!$B:$B,Hours!$B356)+SUMIFS('Contact Hours'!K:K,'Contact Hours'!$A:$A,Hours!$A356,'Contact Hours'!$B:$B,Hours!$B356)</f>
        <v>46104</v>
      </c>
      <c r="H356" s="34">
        <f t="shared" si="20"/>
        <v>234936</v>
      </c>
      <c r="I356" s="35">
        <f t="shared" si="21"/>
        <v>815914.03502000123</v>
      </c>
      <c r="J356" s="35">
        <f t="shared" si="22"/>
        <v>0</v>
      </c>
    </row>
    <row r="357" spans="1:10">
      <c r="A357" s="30">
        <v>9331</v>
      </c>
      <c r="B357" s="31">
        <v>3</v>
      </c>
      <c r="C357" s="32">
        <f t="shared" si="23"/>
        <v>3.0862689776983747</v>
      </c>
      <c r="D357" s="33">
        <f>SUMIFS('Contact Hours'!D:D,'Contact Hours'!$A:$A,Hours!$A357,'Contact Hours'!$B:$B,Hours!$B357)+SUMIFS('Contact Hours'!E:E,'Contact Hours'!$A:$A,Hours!$A357,'Contact Hours'!$B:$B,Hours!$B357)</f>
        <v>3993712</v>
      </c>
      <c r="E357" s="33">
        <f>SUMIFS('Contact Hours'!F:F,'Contact Hours'!$A:$A,Hours!$A357,'Contact Hours'!$B:$B,Hours!$B357)+SUMIFS('Contact Hours'!G:G,'Contact Hours'!$A:$A,Hours!$A357,'Contact Hours'!$B:$B,Hours!$B357)</f>
        <v>0</v>
      </c>
      <c r="F357" s="33">
        <f>SUMIFS('Contact Hours'!H:H,'Contact Hours'!$A:$A,Hours!$A357,'Contact Hours'!$B:$B,Hours!$B357)+SUMIFS('Contact Hours'!I:I,'Contact Hours'!$A:$A,Hours!$A357,'Contact Hours'!$B:$B,Hours!$B357)</f>
        <v>0</v>
      </c>
      <c r="G357" s="33">
        <f>SUMIFS('Contact Hours'!J:J,'Contact Hours'!$A:$A,Hours!$A357,'Contact Hours'!$B:$B,Hours!$B357)+SUMIFS('Contact Hours'!K:K,'Contact Hours'!$A:$A,Hours!$A357,'Contact Hours'!$B:$B,Hours!$B357)</f>
        <v>0</v>
      </c>
      <c r="H357" s="34">
        <f t="shared" si="20"/>
        <v>3993712</v>
      </c>
      <c r="I357" s="35">
        <f t="shared" si="21"/>
        <v>12325669.451461732</v>
      </c>
      <c r="J357" s="35">
        <f t="shared" si="22"/>
        <v>0</v>
      </c>
    </row>
    <row r="358" spans="1:10">
      <c r="A358" s="30">
        <v>9331</v>
      </c>
      <c r="B358" s="31">
        <v>4</v>
      </c>
      <c r="C358" s="32">
        <f t="shared" si="23"/>
        <v>2.7951067372194838</v>
      </c>
      <c r="D358" s="33">
        <f>SUMIFS('Contact Hours'!D:D,'Contact Hours'!$A:$A,Hours!$A358,'Contact Hours'!$B:$B,Hours!$B358)+SUMIFS('Contact Hours'!E:E,'Contact Hours'!$A:$A,Hours!$A358,'Contact Hours'!$B:$B,Hours!$B358)</f>
        <v>883728</v>
      </c>
      <c r="E358" s="33">
        <f>SUMIFS('Contact Hours'!F:F,'Contact Hours'!$A:$A,Hours!$A358,'Contact Hours'!$B:$B,Hours!$B358)+SUMIFS('Contact Hours'!G:G,'Contact Hours'!$A:$A,Hours!$A358,'Contact Hours'!$B:$B,Hours!$B358)</f>
        <v>0</v>
      </c>
      <c r="F358" s="33">
        <f>SUMIFS('Contact Hours'!H:H,'Contact Hours'!$A:$A,Hours!$A358,'Contact Hours'!$B:$B,Hours!$B358)+SUMIFS('Contact Hours'!I:I,'Contact Hours'!$A:$A,Hours!$A358,'Contact Hours'!$B:$B,Hours!$B358)</f>
        <v>1230670</v>
      </c>
      <c r="G358" s="33">
        <f>SUMIFS('Contact Hours'!J:J,'Contact Hours'!$A:$A,Hours!$A358,'Contact Hours'!$B:$B,Hours!$B358)+SUMIFS('Contact Hours'!K:K,'Contact Hours'!$A:$A,Hours!$A358,'Contact Hours'!$B:$B,Hours!$B358)</f>
        <v>67878</v>
      </c>
      <c r="H358" s="34">
        <f t="shared" si="20"/>
        <v>2182276</v>
      </c>
      <c r="I358" s="35">
        <f t="shared" si="21"/>
        <v>6099694.3500723857</v>
      </c>
      <c r="J358" s="35">
        <f t="shared" si="22"/>
        <v>0</v>
      </c>
    </row>
    <row r="359" spans="1:10">
      <c r="A359" s="30">
        <v>9331</v>
      </c>
      <c r="B359" s="31">
        <v>5</v>
      </c>
      <c r="C359" s="32">
        <f t="shared" si="23"/>
        <v>7.969787458086997</v>
      </c>
      <c r="D359" s="33">
        <f>SUMIFS('Contact Hours'!D:D,'Contact Hours'!$A:$A,Hours!$A359,'Contact Hours'!$B:$B,Hours!$B359)+SUMIFS('Contact Hours'!E:E,'Contact Hours'!$A:$A,Hours!$A359,'Contact Hours'!$B:$B,Hours!$B359)</f>
        <v>0</v>
      </c>
      <c r="E359" s="33">
        <f>SUMIFS('Contact Hours'!F:F,'Contact Hours'!$A:$A,Hours!$A359,'Contact Hours'!$B:$B,Hours!$B359)+SUMIFS('Contact Hours'!G:G,'Contact Hours'!$A:$A,Hours!$A359,'Contact Hours'!$B:$B,Hours!$B359)</f>
        <v>0</v>
      </c>
      <c r="F359" s="33">
        <f>SUMIFS('Contact Hours'!H:H,'Contact Hours'!$A:$A,Hours!$A359,'Contact Hours'!$B:$B,Hours!$B359)+SUMIFS('Contact Hours'!I:I,'Contact Hours'!$A:$A,Hours!$A359,'Contact Hours'!$B:$B,Hours!$B359)</f>
        <v>0</v>
      </c>
      <c r="G359" s="33">
        <f>SUMIFS('Contact Hours'!J:J,'Contact Hours'!$A:$A,Hours!$A359,'Contact Hours'!$B:$B,Hours!$B359)+SUMIFS('Contact Hours'!K:K,'Contact Hours'!$A:$A,Hours!$A359,'Contact Hours'!$B:$B,Hours!$B359)</f>
        <v>0</v>
      </c>
      <c r="H359" s="34">
        <f t="shared" si="20"/>
        <v>0</v>
      </c>
      <c r="I359" s="35">
        <f t="shared" si="21"/>
        <v>0</v>
      </c>
      <c r="J359" s="35">
        <f t="shared" si="22"/>
        <v>0</v>
      </c>
    </row>
    <row r="360" spans="1:10">
      <c r="A360" s="30">
        <v>9331</v>
      </c>
      <c r="B360" s="31">
        <v>6</v>
      </c>
      <c r="C360" s="32">
        <f t="shared" si="23"/>
        <v>2.5338472328563029</v>
      </c>
      <c r="D360" s="33">
        <f>SUMIFS('Contact Hours'!D:D,'Contact Hours'!$A:$A,Hours!$A360,'Contact Hours'!$B:$B,Hours!$B360)+SUMIFS('Contact Hours'!E:E,'Contact Hours'!$A:$A,Hours!$A360,'Contact Hours'!$B:$B,Hours!$B360)</f>
        <v>625728</v>
      </c>
      <c r="E360" s="33">
        <f>SUMIFS('Contact Hours'!F:F,'Contact Hours'!$A:$A,Hours!$A360,'Contact Hours'!$B:$B,Hours!$B360)+SUMIFS('Contact Hours'!G:G,'Contact Hours'!$A:$A,Hours!$A360,'Contact Hours'!$B:$B,Hours!$B360)</f>
        <v>0</v>
      </c>
      <c r="F360" s="33">
        <f>SUMIFS('Contact Hours'!H:H,'Contact Hours'!$A:$A,Hours!$A360,'Contact Hours'!$B:$B,Hours!$B360)+SUMIFS('Contact Hours'!I:I,'Contact Hours'!$A:$A,Hours!$A360,'Contact Hours'!$B:$B,Hours!$B360)</f>
        <v>276416</v>
      </c>
      <c r="G360" s="33">
        <f>SUMIFS('Contact Hours'!J:J,'Contact Hours'!$A:$A,Hours!$A360,'Contact Hours'!$B:$B,Hours!$B360)+SUMIFS('Contact Hours'!K:K,'Contact Hours'!$A:$A,Hours!$A360,'Contact Hours'!$B:$B,Hours!$B360)</f>
        <v>260917</v>
      </c>
      <c r="H360" s="34">
        <f t="shared" si="20"/>
        <v>1163061</v>
      </c>
      <c r="I360" s="35">
        <f t="shared" si="21"/>
        <v>2947018.8964930843</v>
      </c>
      <c r="J360" s="35">
        <f t="shared" si="22"/>
        <v>0</v>
      </c>
    </row>
    <row r="361" spans="1:10">
      <c r="A361" s="30">
        <v>9331</v>
      </c>
      <c r="B361" s="31">
        <v>7</v>
      </c>
      <c r="C361" s="32">
        <f t="shared" si="23"/>
        <v>3.4892163735959434</v>
      </c>
      <c r="D361" s="33">
        <f>SUMIFS('Contact Hours'!D:D,'Contact Hours'!$A:$A,Hours!$A361,'Contact Hours'!$B:$B,Hours!$B361)+SUMIFS('Contact Hours'!E:E,'Contact Hours'!$A:$A,Hours!$A361,'Contact Hours'!$B:$B,Hours!$B361)</f>
        <v>410944</v>
      </c>
      <c r="E361" s="33">
        <f>SUMIFS('Contact Hours'!F:F,'Contact Hours'!$A:$A,Hours!$A361,'Contact Hours'!$B:$B,Hours!$B361)+SUMIFS('Contact Hours'!G:G,'Contact Hours'!$A:$A,Hours!$A361,'Contact Hours'!$B:$B,Hours!$B361)</f>
        <v>0</v>
      </c>
      <c r="F361" s="33">
        <f>SUMIFS('Contact Hours'!H:H,'Contact Hours'!$A:$A,Hours!$A361,'Contact Hours'!$B:$B,Hours!$B361)+SUMIFS('Contact Hours'!I:I,'Contact Hours'!$A:$A,Hours!$A361,'Contact Hours'!$B:$B,Hours!$B361)</f>
        <v>814048</v>
      </c>
      <c r="G361" s="33">
        <f>SUMIFS('Contact Hours'!J:J,'Contact Hours'!$A:$A,Hours!$A361,'Contact Hours'!$B:$B,Hours!$B361)+SUMIFS('Contact Hours'!K:K,'Contact Hours'!$A:$A,Hours!$A361,'Contact Hours'!$B:$B,Hours!$B361)</f>
        <v>74391</v>
      </c>
      <c r="H361" s="34">
        <f t="shared" si="20"/>
        <v>1299383</v>
      </c>
      <c r="I361" s="35">
        <f t="shared" si="21"/>
        <v>4533828.4391722176</v>
      </c>
      <c r="J361" s="35">
        <f t="shared" si="22"/>
        <v>0</v>
      </c>
    </row>
    <row r="362" spans="1:10">
      <c r="A362" s="30">
        <v>9331</v>
      </c>
      <c r="B362" s="31">
        <v>8</v>
      </c>
      <c r="C362" s="32">
        <f t="shared" si="23"/>
        <v>4.382136402145127</v>
      </c>
      <c r="D362" s="33">
        <f>SUMIFS('Contact Hours'!D:D,'Contact Hours'!$A:$A,Hours!$A362,'Contact Hours'!$B:$B,Hours!$B362)+SUMIFS('Contact Hours'!E:E,'Contact Hours'!$A:$A,Hours!$A362,'Contact Hours'!$B:$B,Hours!$B362)</f>
        <v>0</v>
      </c>
      <c r="E362" s="33">
        <f>SUMIFS('Contact Hours'!F:F,'Contact Hours'!$A:$A,Hours!$A362,'Contact Hours'!$B:$B,Hours!$B362)+SUMIFS('Contact Hours'!G:G,'Contact Hours'!$A:$A,Hours!$A362,'Contact Hours'!$B:$B,Hours!$B362)</f>
        <v>0</v>
      </c>
      <c r="F362" s="33">
        <f>SUMIFS('Contact Hours'!H:H,'Contact Hours'!$A:$A,Hours!$A362,'Contact Hours'!$B:$B,Hours!$B362)+SUMIFS('Contact Hours'!I:I,'Contact Hours'!$A:$A,Hours!$A362,'Contact Hours'!$B:$B,Hours!$B362)</f>
        <v>90352</v>
      </c>
      <c r="G362" s="33">
        <f>SUMIFS('Contact Hours'!J:J,'Contact Hours'!$A:$A,Hours!$A362,'Contact Hours'!$B:$B,Hours!$B362)+SUMIFS('Contact Hours'!K:K,'Contact Hours'!$A:$A,Hours!$A362,'Contact Hours'!$B:$B,Hours!$B362)</f>
        <v>144668</v>
      </c>
      <c r="H362" s="34">
        <f t="shared" si="20"/>
        <v>235020</v>
      </c>
      <c r="I362" s="35">
        <f t="shared" si="21"/>
        <v>1029889.6972321478</v>
      </c>
      <c r="J362" s="35">
        <f t="shared" si="22"/>
        <v>0</v>
      </c>
    </row>
    <row r="363" spans="1:10">
      <c r="A363" s="30">
        <v>9331</v>
      </c>
      <c r="B363" s="31">
        <v>9</v>
      </c>
      <c r="C363" s="32">
        <f t="shared" si="23"/>
        <v>3.4333089032158068</v>
      </c>
      <c r="D363" s="33">
        <f>SUMIFS('Contact Hours'!D:D,'Contact Hours'!$A:$A,Hours!$A363,'Contact Hours'!$B:$B,Hours!$B363)+SUMIFS('Contact Hours'!E:E,'Contact Hours'!$A:$A,Hours!$A363,'Contact Hours'!$B:$B,Hours!$B363)</f>
        <v>293968</v>
      </c>
      <c r="E363" s="33">
        <f>SUMIFS('Contact Hours'!F:F,'Contact Hours'!$A:$A,Hours!$A363,'Contact Hours'!$B:$B,Hours!$B363)+SUMIFS('Contact Hours'!G:G,'Contact Hours'!$A:$A,Hours!$A363,'Contact Hours'!$B:$B,Hours!$B363)</f>
        <v>0</v>
      </c>
      <c r="F363" s="33">
        <f>SUMIFS('Contact Hours'!H:H,'Contact Hours'!$A:$A,Hours!$A363,'Contact Hours'!$B:$B,Hours!$B363)+SUMIFS('Contact Hours'!I:I,'Contact Hours'!$A:$A,Hours!$A363,'Contact Hours'!$B:$B,Hours!$B363)</f>
        <v>519568</v>
      </c>
      <c r="G363" s="33">
        <f>SUMIFS('Contact Hours'!J:J,'Contact Hours'!$A:$A,Hours!$A363,'Contact Hours'!$B:$B,Hours!$B363)+SUMIFS('Contact Hours'!K:K,'Contact Hours'!$A:$A,Hours!$A363,'Contact Hours'!$B:$B,Hours!$B363)</f>
        <v>25133</v>
      </c>
      <c r="H363" s="34">
        <f t="shared" si="20"/>
        <v>838669</v>
      </c>
      <c r="I363" s="35">
        <f t="shared" si="21"/>
        <v>2879409.7445510975</v>
      </c>
      <c r="J363" s="35">
        <f t="shared" si="22"/>
        <v>0</v>
      </c>
    </row>
    <row r="364" spans="1:10">
      <c r="A364" s="30">
        <v>9331</v>
      </c>
      <c r="B364" s="31">
        <v>10</v>
      </c>
      <c r="C364" s="32">
        <f t="shared" si="23"/>
        <v>5.2157956574584414</v>
      </c>
      <c r="D364" s="33">
        <f>SUMIFS('Contact Hours'!D:D,'Contact Hours'!$A:$A,Hours!$A364,'Contact Hours'!$B:$B,Hours!$B364)+SUMIFS('Contact Hours'!E:E,'Contact Hours'!$A:$A,Hours!$A364,'Contact Hours'!$B:$B,Hours!$B364)</f>
        <v>87600</v>
      </c>
      <c r="E364" s="33">
        <f>SUMIFS('Contact Hours'!F:F,'Contact Hours'!$A:$A,Hours!$A364,'Contact Hours'!$B:$B,Hours!$B364)+SUMIFS('Contact Hours'!G:G,'Contact Hours'!$A:$A,Hours!$A364,'Contact Hours'!$B:$B,Hours!$B364)</f>
        <v>0</v>
      </c>
      <c r="F364" s="33">
        <f>SUMIFS('Contact Hours'!H:H,'Contact Hours'!$A:$A,Hours!$A364,'Contact Hours'!$B:$B,Hours!$B364)+SUMIFS('Contact Hours'!I:I,'Contact Hours'!$A:$A,Hours!$A364,'Contact Hours'!$B:$B,Hours!$B364)</f>
        <v>3264</v>
      </c>
      <c r="G364" s="33">
        <f>SUMIFS('Contact Hours'!J:J,'Contact Hours'!$A:$A,Hours!$A364,'Contact Hours'!$B:$B,Hours!$B364)+SUMIFS('Contact Hours'!K:K,'Contact Hours'!$A:$A,Hours!$A364,'Contact Hours'!$B:$B,Hours!$B364)</f>
        <v>0</v>
      </c>
      <c r="H364" s="34">
        <f t="shared" si="20"/>
        <v>90864</v>
      </c>
      <c r="I364" s="35">
        <f t="shared" si="21"/>
        <v>473928.05661930382</v>
      </c>
      <c r="J364" s="35">
        <f t="shared" si="22"/>
        <v>0</v>
      </c>
    </row>
    <row r="365" spans="1:10">
      <c r="A365" s="30">
        <v>9331</v>
      </c>
      <c r="B365" s="31">
        <v>11</v>
      </c>
      <c r="C365" s="32">
        <f t="shared" si="23"/>
        <v>3.9463640330011058</v>
      </c>
      <c r="D365" s="33">
        <f>SUMIFS('Contact Hours'!D:D,'Contact Hours'!$A:$A,Hours!$A365,'Contact Hours'!$B:$B,Hours!$B365)+SUMIFS('Contact Hours'!E:E,'Contact Hours'!$A:$A,Hours!$A365,'Contact Hours'!$B:$B,Hours!$B365)</f>
        <v>19440</v>
      </c>
      <c r="E365" s="33">
        <f>SUMIFS('Contact Hours'!F:F,'Contact Hours'!$A:$A,Hours!$A365,'Contact Hours'!$B:$B,Hours!$B365)+SUMIFS('Contact Hours'!G:G,'Contact Hours'!$A:$A,Hours!$A365,'Contact Hours'!$B:$B,Hours!$B365)</f>
        <v>0</v>
      </c>
      <c r="F365" s="33">
        <f>SUMIFS('Contact Hours'!H:H,'Contact Hours'!$A:$A,Hours!$A365,'Contact Hours'!$B:$B,Hours!$B365)+SUMIFS('Contact Hours'!I:I,'Contact Hours'!$A:$A,Hours!$A365,'Contact Hours'!$B:$B,Hours!$B365)</f>
        <v>480976</v>
      </c>
      <c r="G365" s="33">
        <f>SUMIFS('Contact Hours'!J:J,'Contact Hours'!$A:$A,Hours!$A365,'Contact Hours'!$B:$B,Hours!$B365)+SUMIFS('Contact Hours'!K:K,'Contact Hours'!$A:$A,Hours!$A365,'Contact Hours'!$B:$B,Hours!$B365)</f>
        <v>160643</v>
      </c>
      <c r="H365" s="34">
        <f t="shared" si="20"/>
        <v>661059</v>
      </c>
      <c r="I365" s="35">
        <f t="shared" si="21"/>
        <v>2608779.4612916782</v>
      </c>
      <c r="J365" s="35">
        <f t="shared" si="22"/>
        <v>0</v>
      </c>
    </row>
    <row r="366" spans="1:10">
      <c r="A366" s="30">
        <v>9331</v>
      </c>
      <c r="B366" s="31">
        <v>12</v>
      </c>
      <c r="C366" s="32">
        <f t="shared" si="23"/>
        <v>3.4644345655960382</v>
      </c>
      <c r="D366" s="33">
        <f>SUMIFS('Contact Hours'!D:D,'Contact Hours'!$A:$A,Hours!$A366,'Contact Hours'!$B:$B,Hours!$B366)+SUMIFS('Contact Hours'!E:E,'Contact Hours'!$A:$A,Hours!$A366,'Contact Hours'!$B:$B,Hours!$B366)</f>
        <v>2313456</v>
      </c>
      <c r="E366" s="33">
        <f>SUMIFS('Contact Hours'!F:F,'Contact Hours'!$A:$A,Hours!$A366,'Contact Hours'!$B:$B,Hours!$B366)+SUMIFS('Contact Hours'!G:G,'Contact Hours'!$A:$A,Hours!$A366,'Contact Hours'!$B:$B,Hours!$B366)</f>
        <v>582341</v>
      </c>
      <c r="F366" s="33">
        <f>SUMIFS('Contact Hours'!H:H,'Contact Hours'!$A:$A,Hours!$A366,'Contact Hours'!$B:$B,Hours!$B366)+SUMIFS('Contact Hours'!I:I,'Contact Hours'!$A:$A,Hours!$A366,'Contact Hours'!$B:$B,Hours!$B366)</f>
        <v>6144</v>
      </c>
      <c r="G366" s="33">
        <f>SUMIFS('Contact Hours'!J:J,'Contact Hours'!$A:$A,Hours!$A366,'Contact Hours'!$B:$B,Hours!$B366)+SUMIFS('Contact Hours'!K:K,'Contact Hours'!$A:$A,Hours!$A366,'Contact Hours'!$B:$B,Hours!$B366)</f>
        <v>0</v>
      </c>
      <c r="H366" s="34">
        <f t="shared" si="20"/>
        <v>2901941</v>
      </c>
      <c r="I366" s="35">
        <f t="shared" si="21"/>
        <v>10053584.707720334</v>
      </c>
      <c r="J366" s="35">
        <f t="shared" si="22"/>
        <v>2219230.5183001389</v>
      </c>
    </row>
    <row r="367" spans="1:10">
      <c r="A367" s="30">
        <v>9331</v>
      </c>
      <c r="B367" s="31">
        <v>13</v>
      </c>
      <c r="C367" s="32">
        <f t="shared" si="23"/>
        <v>3.1367935439018955</v>
      </c>
      <c r="D367" s="33">
        <f>SUMIFS('Contact Hours'!D:D,'Contact Hours'!$A:$A,Hours!$A367,'Contact Hours'!$B:$B,Hours!$B367)+SUMIFS('Contact Hours'!E:E,'Contact Hours'!$A:$A,Hours!$A367,'Contact Hours'!$B:$B,Hours!$B367)</f>
        <v>701056</v>
      </c>
      <c r="E367" s="33">
        <f>SUMIFS('Contact Hours'!F:F,'Contact Hours'!$A:$A,Hours!$A367,'Contact Hours'!$B:$B,Hours!$B367)+SUMIFS('Contact Hours'!G:G,'Contact Hours'!$A:$A,Hours!$A367,'Contact Hours'!$B:$B,Hours!$B367)</f>
        <v>0</v>
      </c>
      <c r="F367" s="33">
        <f>SUMIFS('Contact Hours'!H:H,'Contact Hours'!$A:$A,Hours!$A367,'Contact Hours'!$B:$B,Hours!$B367)+SUMIFS('Contact Hours'!I:I,'Contact Hours'!$A:$A,Hours!$A367,'Contact Hours'!$B:$B,Hours!$B367)</f>
        <v>0</v>
      </c>
      <c r="G367" s="33">
        <f>SUMIFS('Contact Hours'!J:J,'Contact Hours'!$A:$A,Hours!$A367,'Contact Hours'!$B:$B,Hours!$B367)+SUMIFS('Contact Hours'!K:K,'Contact Hours'!$A:$A,Hours!$A367,'Contact Hours'!$B:$B,Hours!$B367)</f>
        <v>0</v>
      </c>
      <c r="H367" s="34">
        <f t="shared" si="20"/>
        <v>701056</v>
      </c>
      <c r="I367" s="35">
        <f t="shared" si="21"/>
        <v>2199067.9347136873</v>
      </c>
      <c r="J367" s="35">
        <f t="shared" si="22"/>
        <v>0</v>
      </c>
    </row>
    <row r="368" spans="1:10">
      <c r="A368" s="30">
        <v>9331</v>
      </c>
      <c r="B368" s="31">
        <v>14</v>
      </c>
      <c r="C368" s="32">
        <f t="shared" si="23"/>
        <v>4.5242823607997433</v>
      </c>
      <c r="D368" s="33">
        <f>SUMIFS('Contact Hours'!D:D,'Contact Hours'!$A:$A,Hours!$A368,'Contact Hours'!$B:$B,Hours!$B368)+SUMIFS('Contact Hours'!E:E,'Contact Hours'!$A:$A,Hours!$A368,'Contact Hours'!$B:$B,Hours!$B368)</f>
        <v>0</v>
      </c>
      <c r="E368" s="33">
        <f>SUMIFS('Contact Hours'!F:F,'Contact Hours'!$A:$A,Hours!$A368,'Contact Hours'!$B:$B,Hours!$B368)+SUMIFS('Contact Hours'!G:G,'Contact Hours'!$A:$A,Hours!$A368,'Contact Hours'!$B:$B,Hours!$B368)</f>
        <v>0</v>
      </c>
      <c r="F368" s="33">
        <f>SUMIFS('Contact Hours'!H:H,'Contact Hours'!$A:$A,Hours!$A368,'Contact Hours'!$B:$B,Hours!$B368)+SUMIFS('Contact Hours'!I:I,'Contact Hours'!$A:$A,Hours!$A368,'Contact Hours'!$B:$B,Hours!$B368)</f>
        <v>445328</v>
      </c>
      <c r="G368" s="33">
        <f>SUMIFS('Contact Hours'!J:J,'Contact Hours'!$A:$A,Hours!$A368,'Contact Hours'!$B:$B,Hours!$B368)+SUMIFS('Contact Hours'!K:K,'Contact Hours'!$A:$A,Hours!$A368,'Contact Hours'!$B:$B,Hours!$B368)</f>
        <v>53858</v>
      </c>
      <c r="H368" s="34">
        <f t="shared" si="20"/>
        <v>499186</v>
      </c>
      <c r="I368" s="35">
        <f t="shared" si="21"/>
        <v>2258458.4145581806</v>
      </c>
      <c r="J368" s="35">
        <f t="shared" si="22"/>
        <v>0</v>
      </c>
    </row>
    <row r="369" spans="1:10">
      <c r="A369" s="30">
        <v>9331</v>
      </c>
      <c r="B369" s="31">
        <v>15</v>
      </c>
      <c r="C369" s="32">
        <f t="shared" si="23"/>
        <v>6.3259919541484555</v>
      </c>
      <c r="D369" s="33">
        <f>SUMIFS('Contact Hours'!D:D,'Contact Hours'!$A:$A,Hours!$A369,'Contact Hours'!$B:$B,Hours!$B369)+SUMIFS('Contact Hours'!E:E,'Contact Hours'!$A:$A,Hours!$A369,'Contact Hours'!$B:$B,Hours!$B369)</f>
        <v>0</v>
      </c>
      <c r="E369" s="33">
        <f>SUMIFS('Contact Hours'!F:F,'Contact Hours'!$A:$A,Hours!$A369,'Contact Hours'!$B:$B,Hours!$B369)+SUMIFS('Contact Hours'!G:G,'Contact Hours'!$A:$A,Hours!$A369,'Contact Hours'!$B:$B,Hours!$B369)</f>
        <v>0</v>
      </c>
      <c r="F369" s="33">
        <f>SUMIFS('Contact Hours'!H:H,'Contact Hours'!$A:$A,Hours!$A369,'Contact Hours'!$B:$B,Hours!$B369)+SUMIFS('Contact Hours'!I:I,'Contact Hours'!$A:$A,Hours!$A369,'Contact Hours'!$B:$B,Hours!$B369)</f>
        <v>39504</v>
      </c>
      <c r="G369" s="33">
        <f>SUMIFS('Contact Hours'!J:J,'Contact Hours'!$A:$A,Hours!$A369,'Contact Hours'!$B:$B,Hours!$B369)+SUMIFS('Contact Hours'!K:K,'Contact Hours'!$A:$A,Hours!$A369,'Contact Hours'!$B:$B,Hours!$B369)</f>
        <v>330</v>
      </c>
      <c r="H369" s="34">
        <f t="shared" si="20"/>
        <v>39834</v>
      </c>
      <c r="I369" s="35">
        <f t="shared" si="21"/>
        <v>251989.56350154956</v>
      </c>
      <c r="J369" s="35">
        <f t="shared" si="22"/>
        <v>0</v>
      </c>
    </row>
    <row r="370" spans="1:10">
      <c r="A370" s="30">
        <v>9331</v>
      </c>
      <c r="B370" s="31">
        <v>16</v>
      </c>
      <c r="C370" s="32">
        <f t="shared" si="23"/>
        <v>3.9794022593108487</v>
      </c>
      <c r="D370" s="33">
        <f>SUMIFS('Contact Hours'!D:D,'Contact Hours'!$A:$A,Hours!$A370,'Contact Hours'!$B:$B,Hours!$B370)+SUMIFS('Contact Hours'!E:E,'Contact Hours'!$A:$A,Hours!$A370,'Contact Hours'!$B:$B,Hours!$B370)</f>
        <v>125424</v>
      </c>
      <c r="E370" s="33">
        <f>SUMIFS('Contact Hours'!F:F,'Contact Hours'!$A:$A,Hours!$A370,'Contact Hours'!$B:$B,Hours!$B370)+SUMIFS('Contact Hours'!G:G,'Contact Hours'!$A:$A,Hours!$A370,'Contact Hours'!$B:$B,Hours!$B370)</f>
        <v>0</v>
      </c>
      <c r="F370" s="33">
        <f>SUMIFS('Contact Hours'!H:H,'Contact Hours'!$A:$A,Hours!$A370,'Contact Hours'!$B:$B,Hours!$B370)+SUMIFS('Contact Hours'!I:I,'Contact Hours'!$A:$A,Hours!$A370,'Contact Hours'!$B:$B,Hours!$B370)</f>
        <v>1374864</v>
      </c>
      <c r="G370" s="33">
        <f>SUMIFS('Contact Hours'!J:J,'Contact Hours'!$A:$A,Hours!$A370,'Contact Hours'!$B:$B,Hours!$B370)+SUMIFS('Contact Hours'!K:K,'Contact Hours'!$A:$A,Hours!$A370,'Contact Hours'!$B:$B,Hours!$B370)</f>
        <v>148092</v>
      </c>
      <c r="H370" s="34">
        <f t="shared" si="20"/>
        <v>1648380</v>
      </c>
      <c r="I370" s="35">
        <f t="shared" si="21"/>
        <v>6559567.0962028168</v>
      </c>
      <c r="J370" s="35">
        <f t="shared" si="22"/>
        <v>0</v>
      </c>
    </row>
    <row r="371" spans="1:10">
      <c r="A371" s="30">
        <v>9331</v>
      </c>
      <c r="B371" s="31">
        <v>17</v>
      </c>
      <c r="C371" s="32">
        <f t="shared" si="23"/>
        <v>5.1679354505346593</v>
      </c>
      <c r="D371" s="33">
        <f>SUMIFS('Contact Hours'!D:D,'Contact Hours'!$A:$A,Hours!$A371,'Contact Hours'!$B:$B,Hours!$B371)+SUMIFS('Contact Hours'!E:E,'Contact Hours'!$A:$A,Hours!$A371,'Contact Hours'!$B:$B,Hours!$B371)</f>
        <v>0</v>
      </c>
      <c r="E371" s="33">
        <f>SUMIFS('Contact Hours'!F:F,'Contact Hours'!$A:$A,Hours!$A371,'Contact Hours'!$B:$B,Hours!$B371)+SUMIFS('Contact Hours'!G:G,'Contact Hours'!$A:$A,Hours!$A371,'Contact Hours'!$B:$B,Hours!$B371)</f>
        <v>0</v>
      </c>
      <c r="F371" s="33">
        <f>SUMIFS('Contact Hours'!H:H,'Contact Hours'!$A:$A,Hours!$A371,'Contact Hours'!$B:$B,Hours!$B371)+SUMIFS('Contact Hours'!I:I,'Contact Hours'!$A:$A,Hours!$A371,'Contact Hours'!$B:$B,Hours!$B371)</f>
        <v>15600</v>
      </c>
      <c r="G371" s="33">
        <f>SUMIFS('Contact Hours'!J:J,'Contact Hours'!$A:$A,Hours!$A371,'Contact Hours'!$B:$B,Hours!$B371)+SUMIFS('Contact Hours'!K:K,'Contact Hours'!$A:$A,Hours!$A371,'Contact Hours'!$B:$B,Hours!$B371)</f>
        <v>0</v>
      </c>
      <c r="H371" s="34">
        <f t="shared" si="20"/>
        <v>15600</v>
      </c>
      <c r="I371" s="35">
        <f t="shared" si="21"/>
        <v>80619.793028340689</v>
      </c>
      <c r="J371" s="35">
        <f t="shared" si="22"/>
        <v>0</v>
      </c>
    </row>
    <row r="372" spans="1:10">
      <c r="A372" s="30">
        <v>9331</v>
      </c>
      <c r="B372" s="31">
        <v>18</v>
      </c>
      <c r="C372" s="32">
        <f t="shared" si="23"/>
        <v>4.3474126583452906</v>
      </c>
      <c r="D372" s="33">
        <f>SUMIFS('Contact Hours'!D:D,'Contact Hours'!$A:$A,Hours!$A372,'Contact Hours'!$B:$B,Hours!$B372)+SUMIFS('Contact Hours'!E:E,'Contact Hours'!$A:$A,Hours!$A372,'Contact Hours'!$B:$B,Hours!$B372)</f>
        <v>0</v>
      </c>
      <c r="E372" s="33">
        <f>SUMIFS('Contact Hours'!F:F,'Contact Hours'!$A:$A,Hours!$A372,'Contact Hours'!$B:$B,Hours!$B372)+SUMIFS('Contact Hours'!G:G,'Contact Hours'!$A:$A,Hours!$A372,'Contact Hours'!$B:$B,Hours!$B372)</f>
        <v>0</v>
      </c>
      <c r="F372" s="33">
        <f>SUMIFS('Contact Hours'!H:H,'Contact Hours'!$A:$A,Hours!$A372,'Contact Hours'!$B:$B,Hours!$B372)+SUMIFS('Contact Hours'!I:I,'Contact Hours'!$A:$A,Hours!$A372,'Contact Hours'!$B:$B,Hours!$B372)</f>
        <v>22176</v>
      </c>
      <c r="G372" s="33">
        <f>SUMIFS('Contact Hours'!J:J,'Contact Hours'!$A:$A,Hours!$A372,'Contact Hours'!$B:$B,Hours!$B372)+SUMIFS('Contact Hours'!K:K,'Contact Hours'!$A:$A,Hours!$A372,'Contact Hours'!$B:$B,Hours!$B372)</f>
        <v>0</v>
      </c>
      <c r="H372" s="34">
        <f t="shared" si="20"/>
        <v>22176</v>
      </c>
      <c r="I372" s="35">
        <f t="shared" si="21"/>
        <v>96408.223111465166</v>
      </c>
      <c r="J372" s="35">
        <f t="shared" si="22"/>
        <v>0</v>
      </c>
    </row>
    <row r="373" spans="1:10">
      <c r="A373" s="30">
        <v>9331</v>
      </c>
      <c r="B373" s="31">
        <v>19</v>
      </c>
      <c r="C373" s="32">
        <f t="shared" si="23"/>
        <v>3.1428185541517317</v>
      </c>
      <c r="D373" s="33">
        <f>SUMIFS('Contact Hours'!D:D,'Contact Hours'!$A:$A,Hours!$A373,'Contact Hours'!$B:$B,Hours!$B373)+SUMIFS('Contact Hours'!E:E,'Contact Hours'!$A:$A,Hours!$A373,'Contact Hours'!$B:$B,Hours!$B373)</f>
        <v>1931168</v>
      </c>
      <c r="E373" s="33">
        <f>SUMIFS('Contact Hours'!F:F,'Contact Hours'!$A:$A,Hours!$A373,'Contact Hours'!$B:$B,Hours!$B373)+SUMIFS('Contact Hours'!G:G,'Contact Hours'!$A:$A,Hours!$A373,'Contact Hours'!$B:$B,Hours!$B373)</f>
        <v>523107</v>
      </c>
      <c r="F373" s="33">
        <f>SUMIFS('Contact Hours'!H:H,'Contact Hours'!$A:$A,Hours!$A373,'Contact Hours'!$B:$B,Hours!$B373)+SUMIFS('Contact Hours'!I:I,'Contact Hours'!$A:$A,Hours!$A373,'Contact Hours'!$B:$B,Hours!$B373)</f>
        <v>0</v>
      </c>
      <c r="G373" s="33">
        <f>SUMIFS('Contact Hours'!J:J,'Contact Hours'!$A:$A,Hours!$A373,'Contact Hours'!$B:$B,Hours!$B373)+SUMIFS('Contact Hours'!K:K,'Contact Hours'!$A:$A,Hours!$A373,'Contact Hours'!$B:$B,Hours!$B373)</f>
        <v>7548</v>
      </c>
      <c r="H373" s="34">
        <f t="shared" si="20"/>
        <v>2461823</v>
      </c>
      <c r="I373" s="35">
        <f t="shared" si="21"/>
        <v>7737063.0014374787</v>
      </c>
      <c r="J373" s="35">
        <f t="shared" si="22"/>
        <v>1808433.4239473152</v>
      </c>
    </row>
    <row r="374" spans="1:10">
      <c r="A374" s="30">
        <v>9331</v>
      </c>
      <c r="B374" s="31">
        <v>20</v>
      </c>
      <c r="C374" s="32">
        <f t="shared" si="23"/>
        <v>3.4676861785003421</v>
      </c>
      <c r="D374" s="33">
        <f>SUMIFS('Contact Hours'!D:D,'Contact Hours'!$A:$A,Hours!$A374,'Contact Hours'!$B:$B,Hours!$B374)+SUMIFS('Contact Hours'!E:E,'Contact Hours'!$A:$A,Hours!$A374,'Contact Hours'!$B:$B,Hours!$B374)</f>
        <v>0</v>
      </c>
      <c r="E374" s="33">
        <f>SUMIFS('Contact Hours'!F:F,'Contact Hours'!$A:$A,Hours!$A374,'Contact Hours'!$B:$B,Hours!$B374)+SUMIFS('Contact Hours'!G:G,'Contact Hours'!$A:$A,Hours!$A374,'Contact Hours'!$B:$B,Hours!$B374)</f>
        <v>0</v>
      </c>
      <c r="F374" s="33">
        <f>SUMIFS('Contact Hours'!H:H,'Contact Hours'!$A:$A,Hours!$A374,'Contact Hours'!$B:$B,Hours!$B374)+SUMIFS('Contact Hours'!I:I,'Contact Hours'!$A:$A,Hours!$A374,'Contact Hours'!$B:$B,Hours!$B374)</f>
        <v>452000</v>
      </c>
      <c r="G374" s="33">
        <f>SUMIFS('Contact Hours'!J:J,'Contact Hours'!$A:$A,Hours!$A374,'Contact Hours'!$B:$B,Hours!$B374)+SUMIFS('Contact Hours'!K:K,'Contact Hours'!$A:$A,Hours!$A374,'Contact Hours'!$B:$B,Hours!$B374)</f>
        <v>16456</v>
      </c>
      <c r="H374" s="34">
        <f t="shared" si="20"/>
        <v>468456</v>
      </c>
      <c r="I374" s="35">
        <f t="shared" si="21"/>
        <v>1624458.3964355562</v>
      </c>
      <c r="J374" s="35">
        <f t="shared" si="22"/>
        <v>0</v>
      </c>
    </row>
    <row r="375" spans="1:10">
      <c r="A375" s="30">
        <v>9331</v>
      </c>
      <c r="B375" s="31">
        <v>21</v>
      </c>
      <c r="C375" s="32">
        <f t="shared" si="23"/>
        <v>4.5155009708581995</v>
      </c>
      <c r="D375" s="33">
        <f>SUMIFS('Contact Hours'!D:D,'Contact Hours'!$A:$A,Hours!$A375,'Contact Hours'!$B:$B,Hours!$B375)+SUMIFS('Contact Hours'!E:E,'Contact Hours'!$A:$A,Hours!$A375,'Contact Hours'!$B:$B,Hours!$B375)</f>
        <v>0</v>
      </c>
      <c r="E375" s="33">
        <f>SUMIFS('Contact Hours'!F:F,'Contact Hours'!$A:$A,Hours!$A375,'Contact Hours'!$B:$B,Hours!$B375)+SUMIFS('Contact Hours'!G:G,'Contact Hours'!$A:$A,Hours!$A375,'Contact Hours'!$B:$B,Hours!$B375)</f>
        <v>0</v>
      </c>
      <c r="F375" s="33">
        <f>SUMIFS('Contact Hours'!H:H,'Contact Hours'!$A:$A,Hours!$A375,'Contact Hours'!$B:$B,Hours!$B375)+SUMIFS('Contact Hours'!I:I,'Contact Hours'!$A:$A,Hours!$A375,'Contact Hours'!$B:$B,Hours!$B375)</f>
        <v>42000</v>
      </c>
      <c r="G375" s="33">
        <f>SUMIFS('Contact Hours'!J:J,'Contact Hours'!$A:$A,Hours!$A375,'Contact Hours'!$B:$B,Hours!$B375)+SUMIFS('Contact Hours'!K:K,'Contact Hours'!$A:$A,Hours!$A375,'Contact Hours'!$B:$B,Hours!$B375)</f>
        <v>105770</v>
      </c>
      <c r="H375" s="34">
        <f t="shared" si="20"/>
        <v>147770</v>
      </c>
      <c r="I375" s="35">
        <f t="shared" si="21"/>
        <v>667255.57846371608</v>
      </c>
      <c r="J375" s="35">
        <f t="shared" si="22"/>
        <v>0</v>
      </c>
    </row>
    <row r="376" spans="1:10">
      <c r="A376" s="30">
        <v>9331</v>
      </c>
      <c r="B376" s="31">
        <v>22</v>
      </c>
      <c r="C376" s="32">
        <f t="shared" si="23"/>
        <v>4.1280585073572329</v>
      </c>
      <c r="D376" s="33">
        <f>SUMIFS('Contact Hours'!D:D,'Contact Hours'!$A:$A,Hours!$A376,'Contact Hours'!$B:$B,Hours!$B376)+SUMIFS('Contact Hours'!E:E,'Contact Hours'!$A:$A,Hours!$A376,'Contact Hours'!$B:$B,Hours!$B376)</f>
        <v>0</v>
      </c>
      <c r="E376" s="33">
        <f>SUMIFS('Contact Hours'!F:F,'Contact Hours'!$A:$A,Hours!$A376,'Contact Hours'!$B:$B,Hours!$B376)+SUMIFS('Contact Hours'!G:G,'Contact Hours'!$A:$A,Hours!$A376,'Contact Hours'!$B:$B,Hours!$B376)</f>
        <v>0</v>
      </c>
      <c r="F376" s="33">
        <f>SUMIFS('Contact Hours'!H:H,'Contact Hours'!$A:$A,Hours!$A376,'Contact Hours'!$B:$B,Hours!$B376)+SUMIFS('Contact Hours'!I:I,'Contact Hours'!$A:$A,Hours!$A376,'Contact Hours'!$B:$B,Hours!$B376)</f>
        <v>68160</v>
      </c>
      <c r="G376" s="33">
        <f>SUMIFS('Contact Hours'!J:J,'Contact Hours'!$A:$A,Hours!$A376,'Contact Hours'!$B:$B,Hours!$B376)+SUMIFS('Contact Hours'!K:K,'Contact Hours'!$A:$A,Hours!$A376,'Contact Hours'!$B:$B,Hours!$B376)</f>
        <v>9736</v>
      </c>
      <c r="H376" s="34">
        <f t="shared" si="20"/>
        <v>77896</v>
      </c>
      <c r="I376" s="35">
        <f t="shared" si="21"/>
        <v>321559.245489099</v>
      </c>
      <c r="J376" s="35">
        <f t="shared" si="22"/>
        <v>0</v>
      </c>
    </row>
    <row r="377" spans="1:10">
      <c r="A377" s="30">
        <v>9331</v>
      </c>
      <c r="B377" s="31">
        <v>23</v>
      </c>
      <c r="C377" s="32">
        <f t="shared" si="23"/>
        <v>4.0606764444742334</v>
      </c>
      <c r="D377" s="33">
        <f>SUMIFS('Contact Hours'!D:D,'Contact Hours'!$A:$A,Hours!$A377,'Contact Hours'!$B:$B,Hours!$B377)+SUMIFS('Contact Hours'!E:E,'Contact Hours'!$A:$A,Hours!$A377,'Contact Hours'!$B:$B,Hours!$B377)</f>
        <v>233344</v>
      </c>
      <c r="E377" s="33">
        <f>SUMIFS('Contact Hours'!F:F,'Contact Hours'!$A:$A,Hours!$A377,'Contact Hours'!$B:$B,Hours!$B377)+SUMIFS('Contact Hours'!G:G,'Contact Hours'!$A:$A,Hours!$A377,'Contact Hours'!$B:$B,Hours!$B377)</f>
        <v>0</v>
      </c>
      <c r="F377" s="33">
        <f>SUMIFS('Contact Hours'!H:H,'Contact Hours'!$A:$A,Hours!$A377,'Contact Hours'!$B:$B,Hours!$B377)+SUMIFS('Contact Hours'!I:I,'Contact Hours'!$A:$A,Hours!$A377,'Contact Hours'!$B:$B,Hours!$B377)</f>
        <v>0</v>
      </c>
      <c r="G377" s="33">
        <f>SUMIFS('Contact Hours'!J:J,'Contact Hours'!$A:$A,Hours!$A377,'Contact Hours'!$B:$B,Hours!$B377)+SUMIFS('Contact Hours'!K:K,'Contact Hours'!$A:$A,Hours!$A377,'Contact Hours'!$B:$B,Hours!$B377)</f>
        <v>0</v>
      </c>
      <c r="H377" s="34">
        <f t="shared" si="20"/>
        <v>233344</v>
      </c>
      <c r="I377" s="35">
        <f t="shared" si="21"/>
        <v>947534.48425939551</v>
      </c>
      <c r="J377" s="35">
        <f t="shared" si="22"/>
        <v>0</v>
      </c>
    </row>
    <row r="378" spans="1:10">
      <c r="A378" s="30">
        <v>9331</v>
      </c>
      <c r="B378" s="31">
        <v>24</v>
      </c>
      <c r="C378" s="32">
        <f t="shared" si="23"/>
        <v>3.6073208628655156</v>
      </c>
      <c r="D378" s="33">
        <f>SUMIFS('Contact Hours'!D:D,'Contact Hours'!$A:$A,Hours!$A378,'Contact Hours'!$B:$B,Hours!$B378)+SUMIFS('Contact Hours'!E:E,'Contact Hours'!$A:$A,Hours!$A378,'Contact Hours'!$B:$B,Hours!$B378)</f>
        <v>168960</v>
      </c>
      <c r="E378" s="33">
        <f>SUMIFS('Contact Hours'!F:F,'Contact Hours'!$A:$A,Hours!$A378,'Contact Hours'!$B:$B,Hours!$B378)+SUMIFS('Contact Hours'!G:G,'Contact Hours'!$A:$A,Hours!$A378,'Contact Hours'!$B:$B,Hours!$B378)</f>
        <v>0</v>
      </c>
      <c r="F378" s="33">
        <f>SUMIFS('Contact Hours'!H:H,'Contact Hours'!$A:$A,Hours!$A378,'Contact Hours'!$B:$B,Hours!$B378)+SUMIFS('Contact Hours'!I:I,'Contact Hours'!$A:$A,Hours!$A378,'Contact Hours'!$B:$B,Hours!$B378)</f>
        <v>144912</v>
      </c>
      <c r="G378" s="33">
        <f>SUMIFS('Contact Hours'!J:J,'Contact Hours'!$A:$A,Hours!$A378,'Contact Hours'!$B:$B,Hours!$B378)+SUMIFS('Contact Hours'!K:K,'Contact Hours'!$A:$A,Hours!$A378,'Contact Hours'!$B:$B,Hours!$B378)</f>
        <v>411058</v>
      </c>
      <c r="H378" s="34">
        <f t="shared" si="20"/>
        <v>724930</v>
      </c>
      <c r="I378" s="35">
        <f t="shared" si="21"/>
        <v>2615055.1131170983</v>
      </c>
      <c r="J378" s="35">
        <f t="shared" si="22"/>
        <v>0</v>
      </c>
    </row>
    <row r="379" spans="1:10">
      <c r="A379" s="30">
        <v>9331</v>
      </c>
      <c r="B379" s="31">
        <v>25</v>
      </c>
      <c r="C379" s="32">
        <f t="shared" si="23"/>
        <v>2.8175360535220126</v>
      </c>
      <c r="D379" s="33">
        <f>SUMIFS('Contact Hours'!D:D,'Contact Hours'!$A:$A,Hours!$A379,'Contact Hours'!$B:$B,Hours!$B379)+SUMIFS('Contact Hours'!E:E,'Contact Hours'!$A:$A,Hours!$A379,'Contact Hours'!$B:$B,Hours!$B379)</f>
        <v>4660944</v>
      </c>
      <c r="E379" s="33">
        <f>SUMIFS('Contact Hours'!F:F,'Contact Hours'!$A:$A,Hours!$A379,'Contact Hours'!$B:$B,Hours!$B379)+SUMIFS('Contact Hours'!G:G,'Contact Hours'!$A:$A,Hours!$A379,'Contact Hours'!$B:$B,Hours!$B379)</f>
        <v>0</v>
      </c>
      <c r="F379" s="33">
        <f>SUMIFS('Contact Hours'!H:H,'Contact Hours'!$A:$A,Hours!$A379,'Contact Hours'!$B:$B,Hours!$B379)+SUMIFS('Contact Hours'!I:I,'Contact Hours'!$A:$A,Hours!$A379,'Contact Hours'!$B:$B,Hours!$B379)</f>
        <v>10256</v>
      </c>
      <c r="G379" s="33">
        <f>SUMIFS('Contact Hours'!J:J,'Contact Hours'!$A:$A,Hours!$A379,'Contact Hours'!$B:$B,Hours!$B379)+SUMIFS('Contact Hours'!K:K,'Contact Hours'!$A:$A,Hours!$A379,'Contact Hours'!$B:$B,Hours!$B379)</f>
        <v>0</v>
      </c>
      <c r="H379" s="34">
        <f t="shared" si="20"/>
        <v>4671200</v>
      </c>
      <c r="I379" s="35">
        <f t="shared" si="21"/>
        <v>13161274.413212026</v>
      </c>
      <c r="J379" s="35">
        <f t="shared" si="22"/>
        <v>0</v>
      </c>
    </row>
    <row r="380" spans="1:10">
      <c r="A380" s="30">
        <v>9331</v>
      </c>
      <c r="B380" s="31">
        <v>26</v>
      </c>
      <c r="C380" s="32">
        <f t="shared" si="23"/>
        <v>3.5195673951223614</v>
      </c>
      <c r="D380" s="33">
        <f>SUMIFS('Contact Hours'!D:D,'Contact Hours'!$A:$A,Hours!$A380,'Contact Hours'!$B:$B,Hours!$B380)+SUMIFS('Contact Hours'!E:E,'Contact Hours'!$A:$A,Hours!$A380,'Contact Hours'!$B:$B,Hours!$B380)</f>
        <v>1295904</v>
      </c>
      <c r="E380" s="33">
        <f>SUMIFS('Contact Hours'!F:F,'Contact Hours'!$A:$A,Hours!$A380,'Contact Hours'!$B:$B,Hours!$B380)+SUMIFS('Contact Hours'!G:G,'Contact Hours'!$A:$A,Hours!$A380,'Contact Hours'!$B:$B,Hours!$B380)</f>
        <v>0</v>
      </c>
      <c r="F380" s="33">
        <f>SUMIFS('Contact Hours'!H:H,'Contact Hours'!$A:$A,Hours!$A380,'Contact Hours'!$B:$B,Hours!$B380)+SUMIFS('Contact Hours'!I:I,'Contact Hours'!$A:$A,Hours!$A380,'Contact Hours'!$B:$B,Hours!$B380)</f>
        <v>280240</v>
      </c>
      <c r="G380" s="33">
        <f>SUMIFS('Contact Hours'!J:J,'Contact Hours'!$A:$A,Hours!$A380,'Contact Hours'!$B:$B,Hours!$B380)+SUMIFS('Contact Hours'!K:K,'Contact Hours'!$A:$A,Hours!$A380,'Contact Hours'!$B:$B,Hours!$B380)</f>
        <v>306</v>
      </c>
      <c r="H380" s="34">
        <f t="shared" si="20"/>
        <v>1576450</v>
      </c>
      <c r="I380" s="35">
        <f t="shared" si="21"/>
        <v>5548422.0200406462</v>
      </c>
      <c r="J380" s="35">
        <f t="shared" si="22"/>
        <v>0</v>
      </c>
    </row>
    <row r="381" spans="1:10">
      <c r="A381" s="30">
        <v>9331</v>
      </c>
      <c r="B381" s="31">
        <v>27</v>
      </c>
      <c r="C381" s="32">
        <f t="shared" si="23"/>
        <v>3.291477425248472</v>
      </c>
      <c r="D381" s="33">
        <f>SUMIFS('Contact Hours'!D:D,'Contact Hours'!$A:$A,Hours!$A381,'Contact Hours'!$B:$B,Hours!$B381)+SUMIFS('Contact Hours'!E:E,'Contact Hours'!$A:$A,Hours!$A381,'Contact Hours'!$B:$B,Hours!$B381)</f>
        <v>0</v>
      </c>
      <c r="E381" s="33">
        <f>SUMIFS('Contact Hours'!F:F,'Contact Hours'!$A:$A,Hours!$A381,'Contact Hours'!$B:$B,Hours!$B381)+SUMIFS('Contact Hours'!G:G,'Contact Hours'!$A:$A,Hours!$A381,'Contact Hours'!$B:$B,Hours!$B381)</f>
        <v>0</v>
      </c>
      <c r="F381" s="33">
        <f>SUMIFS('Contact Hours'!H:H,'Contact Hours'!$A:$A,Hours!$A381,'Contact Hours'!$B:$B,Hours!$B381)+SUMIFS('Contact Hours'!I:I,'Contact Hours'!$A:$A,Hours!$A381,'Contact Hours'!$B:$B,Hours!$B381)</f>
        <v>0</v>
      </c>
      <c r="G381" s="33">
        <f>SUMIFS('Contact Hours'!J:J,'Contact Hours'!$A:$A,Hours!$A381,'Contact Hours'!$B:$B,Hours!$B381)+SUMIFS('Contact Hours'!K:K,'Contact Hours'!$A:$A,Hours!$A381,'Contact Hours'!$B:$B,Hours!$B381)</f>
        <v>0</v>
      </c>
      <c r="H381" s="34">
        <f t="shared" si="20"/>
        <v>0</v>
      </c>
      <c r="I381" s="35">
        <f t="shared" si="21"/>
        <v>0</v>
      </c>
      <c r="J381" s="35">
        <f t="shared" si="22"/>
        <v>0</v>
      </c>
    </row>
    <row r="382" spans="1:10">
      <c r="A382" s="30">
        <v>3563</v>
      </c>
      <c r="B382" s="31">
        <v>1</v>
      </c>
      <c r="C382" s="32">
        <f t="shared" si="23"/>
        <v>2.8749802080704021</v>
      </c>
      <c r="D382" s="33">
        <f>SUMIFS('Contact Hours'!D:D,'Contact Hours'!$A:$A,Hours!$A382,'Contact Hours'!$B:$B,Hours!$B382)+SUMIFS('Contact Hours'!E:E,'Contact Hours'!$A:$A,Hours!$A382,'Contact Hours'!$B:$B,Hours!$B382)</f>
        <v>0</v>
      </c>
      <c r="E382" s="33">
        <f>SUMIFS('Contact Hours'!F:F,'Contact Hours'!$A:$A,Hours!$A382,'Contact Hours'!$B:$B,Hours!$B382)+SUMIFS('Contact Hours'!G:G,'Contact Hours'!$A:$A,Hours!$A382,'Contact Hours'!$B:$B,Hours!$B382)</f>
        <v>0</v>
      </c>
      <c r="F382" s="33">
        <f>SUMIFS('Contact Hours'!H:H,'Contact Hours'!$A:$A,Hours!$A382,'Contact Hours'!$B:$B,Hours!$B382)+SUMIFS('Contact Hours'!I:I,'Contact Hours'!$A:$A,Hours!$A382,'Contact Hours'!$B:$B,Hours!$B382)</f>
        <v>0</v>
      </c>
      <c r="G382" s="33">
        <f>SUMIFS('Contact Hours'!J:J,'Contact Hours'!$A:$A,Hours!$A382,'Contact Hours'!$B:$B,Hours!$B382)+SUMIFS('Contact Hours'!K:K,'Contact Hours'!$A:$A,Hours!$A382,'Contact Hours'!$B:$B,Hours!$B382)</f>
        <v>1040</v>
      </c>
      <c r="H382" s="34">
        <f t="shared" si="20"/>
        <v>1040</v>
      </c>
      <c r="I382" s="35">
        <f t="shared" si="21"/>
        <v>2989.9794163932183</v>
      </c>
      <c r="J382" s="35">
        <f t="shared" si="22"/>
        <v>0</v>
      </c>
    </row>
    <row r="383" spans="1:10">
      <c r="A383" s="30">
        <v>3563</v>
      </c>
      <c r="B383" s="31">
        <v>2</v>
      </c>
      <c r="C383" s="32">
        <f t="shared" si="23"/>
        <v>3.4729204337351502</v>
      </c>
      <c r="D383" s="33">
        <f>SUMIFS('Contact Hours'!D:D,'Contact Hours'!$A:$A,Hours!$A383,'Contact Hours'!$B:$B,Hours!$B383)+SUMIFS('Contact Hours'!E:E,'Contact Hours'!$A:$A,Hours!$A383,'Contact Hours'!$B:$B,Hours!$B383)</f>
        <v>19344</v>
      </c>
      <c r="E383" s="33">
        <f>SUMIFS('Contact Hours'!F:F,'Contact Hours'!$A:$A,Hours!$A383,'Contact Hours'!$B:$B,Hours!$B383)+SUMIFS('Contact Hours'!G:G,'Contact Hours'!$A:$A,Hours!$A383,'Contact Hours'!$B:$B,Hours!$B383)</f>
        <v>0</v>
      </c>
      <c r="F383" s="33">
        <f>SUMIFS('Contact Hours'!H:H,'Contact Hours'!$A:$A,Hours!$A383,'Contact Hours'!$B:$B,Hours!$B383)+SUMIFS('Contact Hours'!I:I,'Contact Hours'!$A:$A,Hours!$A383,'Contact Hours'!$B:$B,Hours!$B383)</f>
        <v>380992</v>
      </c>
      <c r="G383" s="33">
        <f>SUMIFS('Contact Hours'!J:J,'Contact Hours'!$A:$A,Hours!$A383,'Contact Hours'!$B:$B,Hours!$B383)+SUMIFS('Contact Hours'!K:K,'Contact Hours'!$A:$A,Hours!$A383,'Contact Hours'!$B:$B,Hours!$B383)</f>
        <v>53878</v>
      </c>
      <c r="H383" s="34">
        <f t="shared" si="20"/>
        <v>454214</v>
      </c>
      <c r="I383" s="35">
        <f t="shared" si="21"/>
        <v>1577449.0818885774</v>
      </c>
      <c r="J383" s="35">
        <f t="shared" si="22"/>
        <v>0</v>
      </c>
    </row>
    <row r="384" spans="1:10">
      <c r="A384" s="30">
        <v>3563</v>
      </c>
      <c r="B384" s="31">
        <v>3</v>
      </c>
      <c r="C384" s="32">
        <f t="shared" si="23"/>
        <v>3.0862689776983747</v>
      </c>
      <c r="D384" s="33">
        <f>SUMIFS('Contact Hours'!D:D,'Contact Hours'!$A:$A,Hours!$A384,'Contact Hours'!$B:$B,Hours!$B384)+SUMIFS('Contact Hours'!E:E,'Contact Hours'!$A:$A,Hours!$A384,'Contact Hours'!$B:$B,Hours!$B384)</f>
        <v>345936</v>
      </c>
      <c r="E384" s="33">
        <f>SUMIFS('Contact Hours'!F:F,'Contact Hours'!$A:$A,Hours!$A384,'Contact Hours'!$B:$B,Hours!$B384)+SUMIFS('Contact Hours'!G:G,'Contact Hours'!$A:$A,Hours!$A384,'Contact Hours'!$B:$B,Hours!$B384)</f>
        <v>0</v>
      </c>
      <c r="F384" s="33">
        <f>SUMIFS('Contact Hours'!H:H,'Contact Hours'!$A:$A,Hours!$A384,'Contact Hours'!$B:$B,Hours!$B384)+SUMIFS('Contact Hours'!I:I,'Contact Hours'!$A:$A,Hours!$A384,'Contact Hours'!$B:$B,Hours!$B384)</f>
        <v>144736</v>
      </c>
      <c r="G384" s="33">
        <f>SUMIFS('Contact Hours'!J:J,'Contact Hours'!$A:$A,Hours!$A384,'Contact Hours'!$B:$B,Hours!$B384)+SUMIFS('Contact Hours'!K:K,'Contact Hours'!$A:$A,Hours!$A384,'Contact Hours'!$B:$B,Hours!$B384)</f>
        <v>5304</v>
      </c>
      <c r="H384" s="34">
        <f t="shared" si="20"/>
        <v>495976</v>
      </c>
      <c r="I384" s="35">
        <f t="shared" si="21"/>
        <v>1530715.3424829291</v>
      </c>
      <c r="J384" s="35">
        <f t="shared" si="22"/>
        <v>0</v>
      </c>
    </row>
    <row r="385" spans="1:10">
      <c r="A385" s="30">
        <v>3563</v>
      </c>
      <c r="B385" s="31">
        <v>4</v>
      </c>
      <c r="C385" s="32">
        <f t="shared" si="23"/>
        <v>2.7951067372194838</v>
      </c>
      <c r="D385" s="33">
        <f>SUMIFS('Contact Hours'!D:D,'Contact Hours'!$A:$A,Hours!$A385,'Contact Hours'!$B:$B,Hours!$B385)+SUMIFS('Contact Hours'!E:E,'Contact Hours'!$A:$A,Hours!$A385,'Contact Hours'!$B:$B,Hours!$B385)</f>
        <v>77616</v>
      </c>
      <c r="E385" s="33">
        <f>SUMIFS('Contact Hours'!F:F,'Contact Hours'!$A:$A,Hours!$A385,'Contact Hours'!$B:$B,Hours!$B385)+SUMIFS('Contact Hours'!G:G,'Contact Hours'!$A:$A,Hours!$A385,'Contact Hours'!$B:$B,Hours!$B385)</f>
        <v>0</v>
      </c>
      <c r="F385" s="33">
        <f>SUMIFS('Contact Hours'!H:H,'Contact Hours'!$A:$A,Hours!$A385,'Contact Hours'!$B:$B,Hours!$B385)+SUMIFS('Contact Hours'!I:I,'Contact Hours'!$A:$A,Hours!$A385,'Contact Hours'!$B:$B,Hours!$B385)</f>
        <v>119360</v>
      </c>
      <c r="G385" s="33">
        <f>SUMIFS('Contact Hours'!J:J,'Contact Hours'!$A:$A,Hours!$A385,'Contact Hours'!$B:$B,Hours!$B385)+SUMIFS('Contact Hours'!K:K,'Contact Hours'!$A:$A,Hours!$A385,'Contact Hours'!$B:$B,Hours!$B385)</f>
        <v>53493</v>
      </c>
      <c r="H385" s="34">
        <f t="shared" si="20"/>
        <v>250469</v>
      </c>
      <c r="I385" s="35">
        <f t="shared" si="21"/>
        <v>700087.58936462691</v>
      </c>
      <c r="J385" s="35">
        <f t="shared" si="22"/>
        <v>0</v>
      </c>
    </row>
    <row r="386" spans="1:10">
      <c r="A386" s="30">
        <v>3563</v>
      </c>
      <c r="B386" s="31">
        <v>5</v>
      </c>
      <c r="C386" s="32">
        <f t="shared" si="23"/>
        <v>7.969787458086997</v>
      </c>
      <c r="D386" s="33">
        <f>SUMIFS('Contact Hours'!D:D,'Contact Hours'!$A:$A,Hours!$A386,'Contact Hours'!$B:$B,Hours!$B386)+SUMIFS('Contact Hours'!E:E,'Contact Hours'!$A:$A,Hours!$A386,'Contact Hours'!$B:$B,Hours!$B386)</f>
        <v>0</v>
      </c>
      <c r="E386" s="33">
        <f>SUMIFS('Contact Hours'!F:F,'Contact Hours'!$A:$A,Hours!$A386,'Contact Hours'!$B:$B,Hours!$B386)+SUMIFS('Contact Hours'!G:G,'Contact Hours'!$A:$A,Hours!$A386,'Contact Hours'!$B:$B,Hours!$B386)</f>
        <v>0</v>
      </c>
      <c r="F386" s="33">
        <f>SUMIFS('Contact Hours'!H:H,'Contact Hours'!$A:$A,Hours!$A386,'Contact Hours'!$B:$B,Hours!$B386)+SUMIFS('Contact Hours'!I:I,'Contact Hours'!$A:$A,Hours!$A386,'Contact Hours'!$B:$B,Hours!$B386)</f>
        <v>0</v>
      </c>
      <c r="G386" s="33">
        <f>SUMIFS('Contact Hours'!J:J,'Contact Hours'!$A:$A,Hours!$A386,'Contact Hours'!$B:$B,Hours!$B386)+SUMIFS('Contact Hours'!K:K,'Contact Hours'!$A:$A,Hours!$A386,'Contact Hours'!$B:$B,Hours!$B386)</f>
        <v>0</v>
      </c>
      <c r="H386" s="34">
        <f t="shared" si="20"/>
        <v>0</v>
      </c>
      <c r="I386" s="35">
        <f t="shared" si="21"/>
        <v>0</v>
      </c>
      <c r="J386" s="35">
        <f t="shared" si="22"/>
        <v>0</v>
      </c>
    </row>
    <row r="387" spans="1:10">
      <c r="A387" s="30">
        <v>3563</v>
      </c>
      <c r="B387" s="31">
        <v>6</v>
      </c>
      <c r="C387" s="32">
        <f t="shared" si="23"/>
        <v>2.5338472328563029</v>
      </c>
      <c r="D387" s="33">
        <f>SUMIFS('Contact Hours'!D:D,'Contact Hours'!$A:$A,Hours!$A387,'Contact Hours'!$B:$B,Hours!$B387)+SUMIFS('Contact Hours'!E:E,'Contact Hours'!$A:$A,Hours!$A387,'Contact Hours'!$B:$B,Hours!$B387)</f>
        <v>132320</v>
      </c>
      <c r="E387" s="33">
        <f>SUMIFS('Contact Hours'!F:F,'Contact Hours'!$A:$A,Hours!$A387,'Contact Hours'!$B:$B,Hours!$B387)+SUMIFS('Contact Hours'!G:G,'Contact Hours'!$A:$A,Hours!$A387,'Contact Hours'!$B:$B,Hours!$B387)</f>
        <v>0</v>
      </c>
      <c r="F387" s="33">
        <f>SUMIFS('Contact Hours'!H:H,'Contact Hours'!$A:$A,Hours!$A387,'Contact Hours'!$B:$B,Hours!$B387)+SUMIFS('Contact Hours'!I:I,'Contact Hours'!$A:$A,Hours!$A387,'Contact Hours'!$B:$B,Hours!$B387)</f>
        <v>21328</v>
      </c>
      <c r="G387" s="33">
        <f>SUMIFS('Contact Hours'!J:J,'Contact Hours'!$A:$A,Hours!$A387,'Contact Hours'!$B:$B,Hours!$B387)+SUMIFS('Contact Hours'!K:K,'Contact Hours'!$A:$A,Hours!$A387,'Contact Hours'!$B:$B,Hours!$B387)</f>
        <v>16936</v>
      </c>
      <c r="H387" s="34">
        <f t="shared" si="20"/>
        <v>170584</v>
      </c>
      <c r="I387" s="35">
        <f t="shared" si="21"/>
        <v>432233.7963695596</v>
      </c>
      <c r="J387" s="35">
        <f t="shared" si="22"/>
        <v>0</v>
      </c>
    </row>
    <row r="388" spans="1:10">
      <c r="A388" s="30">
        <v>3563</v>
      </c>
      <c r="B388" s="31">
        <v>7</v>
      </c>
      <c r="C388" s="32">
        <f t="shared" si="23"/>
        <v>3.4892163735959434</v>
      </c>
      <c r="D388" s="33">
        <f>SUMIFS('Contact Hours'!D:D,'Contact Hours'!$A:$A,Hours!$A388,'Contact Hours'!$B:$B,Hours!$B388)+SUMIFS('Contact Hours'!E:E,'Contact Hours'!$A:$A,Hours!$A388,'Contact Hours'!$B:$B,Hours!$B388)</f>
        <v>17824</v>
      </c>
      <c r="E388" s="33">
        <f>SUMIFS('Contact Hours'!F:F,'Contact Hours'!$A:$A,Hours!$A388,'Contact Hours'!$B:$B,Hours!$B388)+SUMIFS('Contact Hours'!G:G,'Contact Hours'!$A:$A,Hours!$A388,'Contact Hours'!$B:$B,Hours!$B388)</f>
        <v>0</v>
      </c>
      <c r="F388" s="33">
        <f>SUMIFS('Contact Hours'!H:H,'Contact Hours'!$A:$A,Hours!$A388,'Contact Hours'!$B:$B,Hours!$B388)+SUMIFS('Contact Hours'!I:I,'Contact Hours'!$A:$A,Hours!$A388,'Contact Hours'!$B:$B,Hours!$B388)</f>
        <v>77376</v>
      </c>
      <c r="G388" s="33">
        <f>SUMIFS('Contact Hours'!J:J,'Contact Hours'!$A:$A,Hours!$A388,'Contact Hours'!$B:$B,Hours!$B388)+SUMIFS('Contact Hours'!K:K,'Contact Hours'!$A:$A,Hours!$A388,'Contact Hours'!$B:$B,Hours!$B388)</f>
        <v>1708</v>
      </c>
      <c r="H388" s="34">
        <f t="shared" si="20"/>
        <v>96908</v>
      </c>
      <c r="I388" s="35">
        <f t="shared" si="21"/>
        <v>338132.98033243569</v>
      </c>
      <c r="J388" s="35">
        <f t="shared" si="22"/>
        <v>0</v>
      </c>
    </row>
    <row r="389" spans="1:10">
      <c r="A389" s="30">
        <v>3563</v>
      </c>
      <c r="B389" s="31">
        <v>8</v>
      </c>
      <c r="C389" s="32">
        <f t="shared" si="23"/>
        <v>4.382136402145127</v>
      </c>
      <c r="D389" s="33">
        <f>SUMIFS('Contact Hours'!D:D,'Contact Hours'!$A:$A,Hours!$A389,'Contact Hours'!$B:$B,Hours!$B389)+SUMIFS('Contact Hours'!E:E,'Contact Hours'!$A:$A,Hours!$A389,'Contact Hours'!$B:$B,Hours!$B389)</f>
        <v>0</v>
      </c>
      <c r="E389" s="33">
        <f>SUMIFS('Contact Hours'!F:F,'Contact Hours'!$A:$A,Hours!$A389,'Contact Hours'!$B:$B,Hours!$B389)+SUMIFS('Contact Hours'!G:G,'Contact Hours'!$A:$A,Hours!$A389,'Contact Hours'!$B:$B,Hours!$B389)</f>
        <v>0</v>
      </c>
      <c r="F389" s="33">
        <f>SUMIFS('Contact Hours'!H:H,'Contact Hours'!$A:$A,Hours!$A389,'Contact Hours'!$B:$B,Hours!$B389)+SUMIFS('Contact Hours'!I:I,'Contact Hours'!$A:$A,Hours!$A389,'Contact Hours'!$B:$B,Hours!$B389)</f>
        <v>23728</v>
      </c>
      <c r="G389" s="33">
        <f>SUMIFS('Contact Hours'!J:J,'Contact Hours'!$A:$A,Hours!$A389,'Contact Hours'!$B:$B,Hours!$B389)+SUMIFS('Contact Hours'!K:K,'Contact Hours'!$A:$A,Hours!$A389,'Contact Hours'!$B:$B,Hours!$B389)</f>
        <v>106739</v>
      </c>
      <c r="H389" s="34">
        <f t="shared" ref="H389:H452" si="24">SUM(D389:G389)</f>
        <v>130467</v>
      </c>
      <c r="I389" s="35">
        <f t="shared" ref="I389:I452" si="25">H389*C389</f>
        <v>571724.18997866823</v>
      </c>
      <c r="J389" s="35">
        <f t="shared" ref="J389:J452" si="26">(E389*1.1)*C389</f>
        <v>0</v>
      </c>
    </row>
    <row r="390" spans="1:10">
      <c r="A390" s="30">
        <v>3563</v>
      </c>
      <c r="B390" s="31">
        <v>9</v>
      </c>
      <c r="C390" s="32">
        <f t="shared" si="23"/>
        <v>3.4333089032158068</v>
      </c>
      <c r="D390" s="33">
        <f>SUMIFS('Contact Hours'!D:D,'Contact Hours'!$A:$A,Hours!$A390,'Contact Hours'!$B:$B,Hours!$B390)+SUMIFS('Contact Hours'!E:E,'Contact Hours'!$A:$A,Hours!$A390,'Contact Hours'!$B:$B,Hours!$B390)</f>
        <v>28848</v>
      </c>
      <c r="E390" s="33">
        <f>SUMIFS('Contact Hours'!F:F,'Contact Hours'!$A:$A,Hours!$A390,'Contact Hours'!$B:$B,Hours!$B390)+SUMIFS('Contact Hours'!G:G,'Contact Hours'!$A:$A,Hours!$A390,'Contact Hours'!$B:$B,Hours!$B390)</f>
        <v>0</v>
      </c>
      <c r="F390" s="33">
        <f>SUMIFS('Contact Hours'!H:H,'Contact Hours'!$A:$A,Hours!$A390,'Contact Hours'!$B:$B,Hours!$B390)+SUMIFS('Contact Hours'!I:I,'Contact Hours'!$A:$A,Hours!$A390,'Contact Hours'!$B:$B,Hours!$B390)</f>
        <v>115168</v>
      </c>
      <c r="G390" s="33">
        <f>SUMIFS('Contact Hours'!J:J,'Contact Hours'!$A:$A,Hours!$A390,'Contact Hours'!$B:$B,Hours!$B390)+SUMIFS('Contact Hours'!K:K,'Contact Hours'!$A:$A,Hours!$A390,'Contact Hours'!$B:$B,Hours!$B390)</f>
        <v>1479</v>
      </c>
      <c r="H390" s="34">
        <f t="shared" si="24"/>
        <v>145495</v>
      </c>
      <c r="I390" s="35">
        <f t="shared" si="25"/>
        <v>499529.27887338382</v>
      </c>
      <c r="J390" s="35">
        <f t="shared" si="26"/>
        <v>0</v>
      </c>
    </row>
    <row r="391" spans="1:10">
      <c r="A391" s="30">
        <v>3563</v>
      </c>
      <c r="B391" s="31">
        <v>10</v>
      </c>
      <c r="C391" s="32">
        <f t="shared" si="23"/>
        <v>5.2157956574584414</v>
      </c>
      <c r="D391" s="33">
        <f>SUMIFS('Contact Hours'!D:D,'Contact Hours'!$A:$A,Hours!$A391,'Contact Hours'!$B:$B,Hours!$B391)+SUMIFS('Contact Hours'!E:E,'Contact Hours'!$A:$A,Hours!$A391,'Contact Hours'!$B:$B,Hours!$B391)</f>
        <v>7184</v>
      </c>
      <c r="E391" s="33">
        <f>SUMIFS('Contact Hours'!F:F,'Contact Hours'!$A:$A,Hours!$A391,'Contact Hours'!$B:$B,Hours!$B391)+SUMIFS('Contact Hours'!G:G,'Contact Hours'!$A:$A,Hours!$A391,'Contact Hours'!$B:$B,Hours!$B391)</f>
        <v>0</v>
      </c>
      <c r="F391" s="33">
        <f>SUMIFS('Contact Hours'!H:H,'Contact Hours'!$A:$A,Hours!$A391,'Contact Hours'!$B:$B,Hours!$B391)+SUMIFS('Contact Hours'!I:I,'Contact Hours'!$A:$A,Hours!$A391,'Contact Hours'!$B:$B,Hours!$B391)</f>
        <v>0</v>
      </c>
      <c r="G391" s="33">
        <f>SUMIFS('Contact Hours'!J:J,'Contact Hours'!$A:$A,Hours!$A391,'Contact Hours'!$B:$B,Hours!$B391)+SUMIFS('Contact Hours'!K:K,'Contact Hours'!$A:$A,Hours!$A391,'Contact Hours'!$B:$B,Hours!$B391)</f>
        <v>0</v>
      </c>
      <c r="H391" s="34">
        <f t="shared" si="24"/>
        <v>7184</v>
      </c>
      <c r="I391" s="35">
        <f t="shared" si="25"/>
        <v>37470.27600318144</v>
      </c>
      <c r="J391" s="35">
        <f t="shared" si="26"/>
        <v>0</v>
      </c>
    </row>
    <row r="392" spans="1:10">
      <c r="A392" s="30">
        <v>3563</v>
      </c>
      <c r="B392" s="31">
        <v>11</v>
      </c>
      <c r="C392" s="32">
        <f t="shared" si="23"/>
        <v>3.9463640330011058</v>
      </c>
      <c r="D392" s="33">
        <f>SUMIFS('Contact Hours'!D:D,'Contact Hours'!$A:$A,Hours!$A392,'Contact Hours'!$B:$B,Hours!$B392)+SUMIFS('Contact Hours'!E:E,'Contact Hours'!$A:$A,Hours!$A392,'Contact Hours'!$B:$B,Hours!$B392)</f>
        <v>10688</v>
      </c>
      <c r="E392" s="33">
        <f>SUMIFS('Contact Hours'!F:F,'Contact Hours'!$A:$A,Hours!$A392,'Contact Hours'!$B:$B,Hours!$B392)+SUMIFS('Contact Hours'!G:G,'Contact Hours'!$A:$A,Hours!$A392,'Contact Hours'!$B:$B,Hours!$B392)</f>
        <v>0</v>
      </c>
      <c r="F392" s="33">
        <f>SUMIFS('Contact Hours'!H:H,'Contact Hours'!$A:$A,Hours!$A392,'Contact Hours'!$B:$B,Hours!$B392)+SUMIFS('Contact Hours'!I:I,'Contact Hours'!$A:$A,Hours!$A392,'Contact Hours'!$B:$B,Hours!$B392)</f>
        <v>198134</v>
      </c>
      <c r="G392" s="33">
        <f>SUMIFS('Contact Hours'!J:J,'Contact Hours'!$A:$A,Hours!$A392,'Contact Hours'!$B:$B,Hours!$B392)+SUMIFS('Contact Hours'!K:K,'Contact Hours'!$A:$A,Hours!$A392,'Contact Hours'!$B:$B,Hours!$B392)</f>
        <v>65637</v>
      </c>
      <c r="H392" s="34">
        <f t="shared" si="24"/>
        <v>274459</v>
      </c>
      <c r="I392" s="35">
        <f t="shared" si="25"/>
        <v>1083115.1261334505</v>
      </c>
      <c r="J392" s="35">
        <f t="shared" si="26"/>
        <v>0</v>
      </c>
    </row>
    <row r="393" spans="1:10">
      <c r="A393" s="30">
        <v>3563</v>
      </c>
      <c r="B393" s="31">
        <v>12</v>
      </c>
      <c r="C393" s="32">
        <f t="shared" si="23"/>
        <v>3.4644345655960382</v>
      </c>
      <c r="D393" s="33">
        <f>SUMIFS('Contact Hours'!D:D,'Contact Hours'!$A:$A,Hours!$A393,'Contact Hours'!$B:$B,Hours!$B393)+SUMIFS('Contact Hours'!E:E,'Contact Hours'!$A:$A,Hours!$A393,'Contact Hours'!$B:$B,Hours!$B393)</f>
        <v>266448</v>
      </c>
      <c r="E393" s="33">
        <f>SUMIFS('Contact Hours'!F:F,'Contact Hours'!$A:$A,Hours!$A393,'Contact Hours'!$B:$B,Hours!$B393)+SUMIFS('Contact Hours'!G:G,'Contact Hours'!$A:$A,Hours!$A393,'Contact Hours'!$B:$B,Hours!$B393)</f>
        <v>126017</v>
      </c>
      <c r="F393" s="33">
        <f>SUMIFS('Contact Hours'!H:H,'Contact Hours'!$A:$A,Hours!$A393,'Contact Hours'!$B:$B,Hours!$B393)+SUMIFS('Contact Hours'!I:I,'Contact Hours'!$A:$A,Hours!$A393,'Contact Hours'!$B:$B,Hours!$B393)</f>
        <v>0</v>
      </c>
      <c r="G393" s="33">
        <f>SUMIFS('Contact Hours'!J:J,'Contact Hours'!$A:$A,Hours!$A393,'Contact Hours'!$B:$B,Hours!$B393)+SUMIFS('Contact Hours'!K:K,'Contact Hours'!$A:$A,Hours!$A393,'Contact Hours'!$B:$B,Hours!$B393)</f>
        <v>5880</v>
      </c>
      <c r="H393" s="34">
        <f t="shared" si="24"/>
        <v>398345</v>
      </c>
      <c r="I393" s="35">
        <f t="shared" si="25"/>
        <v>1380040.1870323538</v>
      </c>
      <c r="J393" s="35">
        <f t="shared" si="26"/>
        <v>480235.41571798758</v>
      </c>
    </row>
    <row r="394" spans="1:10">
      <c r="A394" s="30">
        <v>3563</v>
      </c>
      <c r="B394" s="31">
        <v>13</v>
      </c>
      <c r="C394" s="32">
        <f t="shared" si="23"/>
        <v>3.1367935439018955</v>
      </c>
      <c r="D394" s="33">
        <f>SUMIFS('Contact Hours'!D:D,'Contact Hours'!$A:$A,Hours!$A394,'Contact Hours'!$B:$B,Hours!$B394)+SUMIFS('Contact Hours'!E:E,'Contact Hours'!$A:$A,Hours!$A394,'Contact Hours'!$B:$B,Hours!$B394)</f>
        <v>27920</v>
      </c>
      <c r="E394" s="33">
        <f>SUMIFS('Contact Hours'!F:F,'Contact Hours'!$A:$A,Hours!$A394,'Contact Hours'!$B:$B,Hours!$B394)+SUMIFS('Contact Hours'!G:G,'Contact Hours'!$A:$A,Hours!$A394,'Contact Hours'!$B:$B,Hours!$B394)</f>
        <v>0</v>
      </c>
      <c r="F394" s="33">
        <f>SUMIFS('Contact Hours'!H:H,'Contact Hours'!$A:$A,Hours!$A394,'Contact Hours'!$B:$B,Hours!$B394)+SUMIFS('Contact Hours'!I:I,'Contact Hours'!$A:$A,Hours!$A394,'Contact Hours'!$B:$B,Hours!$B394)</f>
        <v>5744</v>
      </c>
      <c r="G394" s="33">
        <f>SUMIFS('Contact Hours'!J:J,'Contact Hours'!$A:$A,Hours!$A394,'Contact Hours'!$B:$B,Hours!$B394)+SUMIFS('Contact Hours'!K:K,'Contact Hours'!$A:$A,Hours!$A394,'Contact Hours'!$B:$B,Hours!$B394)</f>
        <v>5944</v>
      </c>
      <c r="H394" s="34">
        <f t="shared" si="24"/>
        <v>39608</v>
      </c>
      <c r="I394" s="35">
        <f t="shared" si="25"/>
        <v>124242.11868686628</v>
      </c>
      <c r="J394" s="35">
        <f t="shared" si="26"/>
        <v>0</v>
      </c>
    </row>
    <row r="395" spans="1:10">
      <c r="A395" s="30">
        <v>3563</v>
      </c>
      <c r="B395" s="31">
        <v>14</v>
      </c>
      <c r="C395" s="32">
        <f t="shared" si="23"/>
        <v>4.5242823607997433</v>
      </c>
      <c r="D395" s="33">
        <f>SUMIFS('Contact Hours'!D:D,'Contact Hours'!$A:$A,Hours!$A395,'Contact Hours'!$B:$B,Hours!$B395)+SUMIFS('Contact Hours'!E:E,'Contact Hours'!$A:$A,Hours!$A395,'Contact Hours'!$B:$B,Hours!$B395)</f>
        <v>10016</v>
      </c>
      <c r="E395" s="33">
        <f>SUMIFS('Contact Hours'!F:F,'Contact Hours'!$A:$A,Hours!$A395,'Contact Hours'!$B:$B,Hours!$B395)+SUMIFS('Contact Hours'!G:G,'Contact Hours'!$A:$A,Hours!$A395,'Contact Hours'!$B:$B,Hours!$B395)</f>
        <v>0</v>
      </c>
      <c r="F395" s="33">
        <f>SUMIFS('Contact Hours'!H:H,'Contact Hours'!$A:$A,Hours!$A395,'Contact Hours'!$B:$B,Hours!$B395)+SUMIFS('Contact Hours'!I:I,'Contact Hours'!$A:$A,Hours!$A395,'Contact Hours'!$B:$B,Hours!$B395)</f>
        <v>233168</v>
      </c>
      <c r="G395" s="33">
        <f>SUMIFS('Contact Hours'!J:J,'Contact Hours'!$A:$A,Hours!$A395,'Contact Hours'!$B:$B,Hours!$B395)+SUMIFS('Contact Hours'!K:K,'Contact Hours'!$A:$A,Hours!$A395,'Contact Hours'!$B:$B,Hours!$B395)</f>
        <v>53524</v>
      </c>
      <c r="H395" s="34">
        <f t="shared" si="24"/>
        <v>296708</v>
      </c>
      <c r="I395" s="35">
        <f t="shared" si="25"/>
        <v>1342390.7707081703</v>
      </c>
      <c r="J395" s="35">
        <f t="shared" si="26"/>
        <v>0</v>
      </c>
    </row>
    <row r="396" spans="1:10">
      <c r="A396" s="30">
        <v>3563</v>
      </c>
      <c r="B396" s="31">
        <v>15</v>
      </c>
      <c r="C396" s="32">
        <f t="shared" si="23"/>
        <v>6.3259919541484555</v>
      </c>
      <c r="D396" s="33">
        <f>SUMIFS('Contact Hours'!D:D,'Contact Hours'!$A:$A,Hours!$A396,'Contact Hours'!$B:$B,Hours!$B396)+SUMIFS('Contact Hours'!E:E,'Contact Hours'!$A:$A,Hours!$A396,'Contact Hours'!$B:$B,Hours!$B396)</f>
        <v>0</v>
      </c>
      <c r="E396" s="33">
        <f>SUMIFS('Contact Hours'!F:F,'Contact Hours'!$A:$A,Hours!$A396,'Contact Hours'!$B:$B,Hours!$B396)+SUMIFS('Contact Hours'!G:G,'Contact Hours'!$A:$A,Hours!$A396,'Contact Hours'!$B:$B,Hours!$B396)</f>
        <v>0</v>
      </c>
      <c r="F396" s="33">
        <f>SUMIFS('Contact Hours'!H:H,'Contact Hours'!$A:$A,Hours!$A396,'Contact Hours'!$B:$B,Hours!$B396)+SUMIFS('Contact Hours'!I:I,'Contact Hours'!$A:$A,Hours!$A396,'Contact Hours'!$B:$B,Hours!$B396)</f>
        <v>31200</v>
      </c>
      <c r="G396" s="33">
        <f>SUMIFS('Contact Hours'!J:J,'Contact Hours'!$A:$A,Hours!$A396,'Contact Hours'!$B:$B,Hours!$B396)+SUMIFS('Contact Hours'!K:K,'Contact Hours'!$A:$A,Hours!$A396,'Contact Hours'!$B:$B,Hours!$B396)</f>
        <v>0</v>
      </c>
      <c r="H396" s="34">
        <f t="shared" si="24"/>
        <v>31200</v>
      </c>
      <c r="I396" s="35">
        <f t="shared" si="25"/>
        <v>197370.9489694318</v>
      </c>
      <c r="J396" s="35">
        <f t="shared" si="26"/>
        <v>0</v>
      </c>
    </row>
    <row r="397" spans="1:10">
      <c r="A397" s="30">
        <v>3563</v>
      </c>
      <c r="B397" s="31">
        <v>16</v>
      </c>
      <c r="C397" s="32">
        <f t="shared" si="23"/>
        <v>3.9794022593108487</v>
      </c>
      <c r="D397" s="33">
        <f>SUMIFS('Contact Hours'!D:D,'Contact Hours'!$A:$A,Hours!$A397,'Contact Hours'!$B:$B,Hours!$B397)+SUMIFS('Contact Hours'!E:E,'Contact Hours'!$A:$A,Hours!$A397,'Contact Hours'!$B:$B,Hours!$B397)</f>
        <v>20652</v>
      </c>
      <c r="E397" s="33">
        <f>SUMIFS('Contact Hours'!F:F,'Contact Hours'!$A:$A,Hours!$A397,'Contact Hours'!$B:$B,Hours!$B397)+SUMIFS('Contact Hours'!G:G,'Contact Hours'!$A:$A,Hours!$A397,'Contact Hours'!$B:$B,Hours!$B397)</f>
        <v>0</v>
      </c>
      <c r="F397" s="33">
        <f>SUMIFS('Contact Hours'!H:H,'Contact Hours'!$A:$A,Hours!$A397,'Contact Hours'!$B:$B,Hours!$B397)+SUMIFS('Contact Hours'!I:I,'Contact Hours'!$A:$A,Hours!$A397,'Contact Hours'!$B:$B,Hours!$B397)</f>
        <v>304208</v>
      </c>
      <c r="G397" s="33">
        <f>SUMIFS('Contact Hours'!J:J,'Contact Hours'!$A:$A,Hours!$A397,'Contact Hours'!$B:$B,Hours!$B397)+SUMIFS('Contact Hours'!K:K,'Contact Hours'!$A:$A,Hours!$A397,'Contact Hours'!$B:$B,Hours!$B397)</f>
        <v>196558</v>
      </c>
      <c r="H397" s="34">
        <f t="shared" si="24"/>
        <v>521418</v>
      </c>
      <c r="I397" s="35">
        <f t="shared" si="25"/>
        <v>2074931.9672453441</v>
      </c>
      <c r="J397" s="35">
        <f t="shared" si="26"/>
        <v>0</v>
      </c>
    </row>
    <row r="398" spans="1:10">
      <c r="A398" s="30">
        <v>3563</v>
      </c>
      <c r="B398" s="31">
        <v>17</v>
      </c>
      <c r="C398" s="32">
        <f t="shared" si="23"/>
        <v>5.1679354505346593</v>
      </c>
      <c r="D398" s="33">
        <f>SUMIFS('Contact Hours'!D:D,'Contact Hours'!$A:$A,Hours!$A398,'Contact Hours'!$B:$B,Hours!$B398)+SUMIFS('Contact Hours'!E:E,'Contact Hours'!$A:$A,Hours!$A398,'Contact Hours'!$B:$B,Hours!$B398)</f>
        <v>0</v>
      </c>
      <c r="E398" s="33">
        <f>SUMIFS('Contact Hours'!F:F,'Contact Hours'!$A:$A,Hours!$A398,'Contact Hours'!$B:$B,Hours!$B398)+SUMIFS('Contact Hours'!G:G,'Contact Hours'!$A:$A,Hours!$A398,'Contact Hours'!$B:$B,Hours!$B398)</f>
        <v>0</v>
      </c>
      <c r="F398" s="33">
        <f>SUMIFS('Contact Hours'!H:H,'Contact Hours'!$A:$A,Hours!$A398,'Contact Hours'!$B:$B,Hours!$B398)+SUMIFS('Contact Hours'!I:I,'Contact Hours'!$A:$A,Hours!$A398,'Contact Hours'!$B:$B,Hours!$B398)</f>
        <v>20752</v>
      </c>
      <c r="G398" s="33">
        <f>SUMIFS('Contact Hours'!J:J,'Contact Hours'!$A:$A,Hours!$A398,'Contact Hours'!$B:$B,Hours!$B398)+SUMIFS('Contact Hours'!K:K,'Contact Hours'!$A:$A,Hours!$A398,'Contact Hours'!$B:$B,Hours!$B398)</f>
        <v>0</v>
      </c>
      <c r="H398" s="34">
        <f t="shared" si="24"/>
        <v>20752</v>
      </c>
      <c r="I398" s="35">
        <f t="shared" si="25"/>
        <v>107244.99646949525</v>
      </c>
      <c r="J398" s="35">
        <f t="shared" si="26"/>
        <v>0</v>
      </c>
    </row>
    <row r="399" spans="1:10">
      <c r="A399" s="30">
        <v>3563</v>
      </c>
      <c r="B399" s="31">
        <v>18</v>
      </c>
      <c r="C399" s="32">
        <f t="shared" si="23"/>
        <v>4.3474126583452906</v>
      </c>
      <c r="D399" s="33">
        <f>SUMIFS('Contact Hours'!D:D,'Contact Hours'!$A:$A,Hours!$A399,'Contact Hours'!$B:$B,Hours!$B399)+SUMIFS('Contact Hours'!E:E,'Contact Hours'!$A:$A,Hours!$A399,'Contact Hours'!$B:$B,Hours!$B399)</f>
        <v>0</v>
      </c>
      <c r="E399" s="33">
        <f>SUMIFS('Contact Hours'!F:F,'Contact Hours'!$A:$A,Hours!$A399,'Contact Hours'!$B:$B,Hours!$B399)+SUMIFS('Contact Hours'!G:G,'Contact Hours'!$A:$A,Hours!$A399,'Contact Hours'!$B:$B,Hours!$B399)</f>
        <v>0</v>
      </c>
      <c r="F399" s="33">
        <f>SUMIFS('Contact Hours'!H:H,'Contact Hours'!$A:$A,Hours!$A399,'Contact Hours'!$B:$B,Hours!$B399)+SUMIFS('Contact Hours'!I:I,'Contact Hours'!$A:$A,Hours!$A399,'Contact Hours'!$B:$B,Hours!$B399)</f>
        <v>1648</v>
      </c>
      <c r="G399" s="33">
        <f>SUMIFS('Contact Hours'!J:J,'Contact Hours'!$A:$A,Hours!$A399,'Contact Hours'!$B:$B,Hours!$B399)+SUMIFS('Contact Hours'!K:K,'Contact Hours'!$A:$A,Hours!$A399,'Contact Hours'!$B:$B,Hours!$B399)</f>
        <v>0</v>
      </c>
      <c r="H399" s="34">
        <f t="shared" si="24"/>
        <v>1648</v>
      </c>
      <c r="I399" s="35">
        <f t="shared" si="25"/>
        <v>7164.5360609530389</v>
      </c>
      <c r="J399" s="35">
        <f t="shared" si="26"/>
        <v>0</v>
      </c>
    </row>
    <row r="400" spans="1:10">
      <c r="A400" s="30">
        <v>3563</v>
      </c>
      <c r="B400" s="31">
        <v>19</v>
      </c>
      <c r="C400" s="32">
        <f t="shared" si="23"/>
        <v>3.1428185541517317</v>
      </c>
      <c r="D400" s="33">
        <f>SUMIFS('Contact Hours'!D:D,'Contact Hours'!$A:$A,Hours!$A400,'Contact Hours'!$B:$B,Hours!$B400)+SUMIFS('Contact Hours'!E:E,'Contact Hours'!$A:$A,Hours!$A400,'Contact Hours'!$B:$B,Hours!$B400)</f>
        <v>175120</v>
      </c>
      <c r="E400" s="33">
        <f>SUMIFS('Contact Hours'!F:F,'Contact Hours'!$A:$A,Hours!$A400,'Contact Hours'!$B:$B,Hours!$B400)+SUMIFS('Contact Hours'!G:G,'Contact Hours'!$A:$A,Hours!$A400,'Contact Hours'!$B:$B,Hours!$B400)</f>
        <v>96112</v>
      </c>
      <c r="F400" s="33">
        <f>SUMIFS('Contact Hours'!H:H,'Contact Hours'!$A:$A,Hours!$A400,'Contact Hours'!$B:$B,Hours!$B400)+SUMIFS('Contact Hours'!I:I,'Contact Hours'!$A:$A,Hours!$A400,'Contact Hours'!$B:$B,Hours!$B400)</f>
        <v>16320</v>
      </c>
      <c r="G400" s="33">
        <f>SUMIFS('Contact Hours'!J:J,'Contact Hours'!$A:$A,Hours!$A400,'Contact Hours'!$B:$B,Hours!$B400)+SUMIFS('Contact Hours'!K:K,'Contact Hours'!$A:$A,Hours!$A400,'Contact Hours'!$B:$B,Hours!$B400)</f>
        <v>8454</v>
      </c>
      <c r="H400" s="34">
        <f t="shared" si="24"/>
        <v>296006</v>
      </c>
      <c r="I400" s="35">
        <f t="shared" si="25"/>
        <v>930293.14894023747</v>
      </c>
      <c r="J400" s="35">
        <f t="shared" si="26"/>
        <v>332268.83456429438</v>
      </c>
    </row>
    <row r="401" spans="1:10">
      <c r="A401" s="30">
        <v>3563</v>
      </c>
      <c r="B401" s="31">
        <v>20</v>
      </c>
      <c r="C401" s="32">
        <f t="shared" si="23"/>
        <v>3.4676861785003421</v>
      </c>
      <c r="D401" s="33">
        <f>SUMIFS('Contact Hours'!D:D,'Contact Hours'!$A:$A,Hours!$A401,'Contact Hours'!$B:$B,Hours!$B401)+SUMIFS('Contact Hours'!E:E,'Contact Hours'!$A:$A,Hours!$A401,'Contact Hours'!$B:$B,Hours!$B401)</f>
        <v>0</v>
      </c>
      <c r="E401" s="33">
        <f>SUMIFS('Contact Hours'!F:F,'Contact Hours'!$A:$A,Hours!$A401,'Contact Hours'!$B:$B,Hours!$B401)+SUMIFS('Contact Hours'!G:G,'Contact Hours'!$A:$A,Hours!$A401,'Contact Hours'!$B:$B,Hours!$B401)</f>
        <v>0</v>
      </c>
      <c r="F401" s="33">
        <f>SUMIFS('Contact Hours'!H:H,'Contact Hours'!$A:$A,Hours!$A401,'Contact Hours'!$B:$B,Hours!$B401)+SUMIFS('Contact Hours'!I:I,'Contact Hours'!$A:$A,Hours!$A401,'Contact Hours'!$B:$B,Hours!$B401)</f>
        <v>34240</v>
      </c>
      <c r="G401" s="33">
        <f>SUMIFS('Contact Hours'!J:J,'Contact Hours'!$A:$A,Hours!$A401,'Contact Hours'!$B:$B,Hours!$B401)+SUMIFS('Contact Hours'!K:K,'Contact Hours'!$A:$A,Hours!$A401,'Contact Hours'!$B:$B,Hours!$B401)</f>
        <v>0</v>
      </c>
      <c r="H401" s="34">
        <f t="shared" si="24"/>
        <v>34240</v>
      </c>
      <c r="I401" s="35">
        <f t="shared" si="25"/>
        <v>118733.57475185172</v>
      </c>
      <c r="J401" s="35">
        <f t="shared" si="26"/>
        <v>0</v>
      </c>
    </row>
    <row r="402" spans="1:10">
      <c r="A402" s="30">
        <v>3563</v>
      </c>
      <c r="B402" s="31">
        <v>21</v>
      </c>
      <c r="C402" s="32">
        <f t="shared" si="23"/>
        <v>4.5155009708581995</v>
      </c>
      <c r="D402" s="33">
        <f>SUMIFS('Contact Hours'!D:D,'Contact Hours'!$A:$A,Hours!$A402,'Contact Hours'!$B:$B,Hours!$B402)+SUMIFS('Contact Hours'!E:E,'Contact Hours'!$A:$A,Hours!$A402,'Contact Hours'!$B:$B,Hours!$B402)</f>
        <v>0</v>
      </c>
      <c r="E402" s="33">
        <f>SUMIFS('Contact Hours'!F:F,'Contact Hours'!$A:$A,Hours!$A402,'Contact Hours'!$B:$B,Hours!$B402)+SUMIFS('Contact Hours'!G:G,'Contact Hours'!$A:$A,Hours!$A402,'Contact Hours'!$B:$B,Hours!$B402)</f>
        <v>0</v>
      </c>
      <c r="F402" s="33">
        <f>SUMIFS('Contact Hours'!H:H,'Contact Hours'!$A:$A,Hours!$A402,'Contact Hours'!$B:$B,Hours!$B402)+SUMIFS('Contact Hours'!I:I,'Contact Hours'!$A:$A,Hours!$A402,'Contact Hours'!$B:$B,Hours!$B402)</f>
        <v>86672</v>
      </c>
      <c r="G402" s="33">
        <f>SUMIFS('Contact Hours'!J:J,'Contact Hours'!$A:$A,Hours!$A402,'Contact Hours'!$B:$B,Hours!$B402)+SUMIFS('Contact Hours'!K:K,'Contact Hours'!$A:$A,Hours!$A402,'Contact Hours'!$B:$B,Hours!$B402)</f>
        <v>58502</v>
      </c>
      <c r="H402" s="34">
        <f t="shared" si="24"/>
        <v>145174</v>
      </c>
      <c r="I402" s="35">
        <f t="shared" si="25"/>
        <v>655533.33794336824</v>
      </c>
      <c r="J402" s="35">
        <f t="shared" si="26"/>
        <v>0</v>
      </c>
    </row>
    <row r="403" spans="1:10">
      <c r="A403" s="30">
        <v>3563</v>
      </c>
      <c r="B403" s="31">
        <v>22</v>
      </c>
      <c r="C403" s="32">
        <f t="shared" si="23"/>
        <v>4.1280585073572329</v>
      </c>
      <c r="D403" s="33">
        <f>SUMIFS('Contact Hours'!D:D,'Contact Hours'!$A:$A,Hours!$A403,'Contact Hours'!$B:$B,Hours!$B403)+SUMIFS('Contact Hours'!E:E,'Contact Hours'!$A:$A,Hours!$A403,'Contact Hours'!$B:$B,Hours!$B403)</f>
        <v>0</v>
      </c>
      <c r="E403" s="33">
        <f>SUMIFS('Contact Hours'!F:F,'Contact Hours'!$A:$A,Hours!$A403,'Contact Hours'!$B:$B,Hours!$B403)+SUMIFS('Contact Hours'!G:G,'Contact Hours'!$A:$A,Hours!$A403,'Contact Hours'!$B:$B,Hours!$B403)</f>
        <v>0</v>
      </c>
      <c r="F403" s="33">
        <f>SUMIFS('Contact Hours'!H:H,'Contact Hours'!$A:$A,Hours!$A403,'Contact Hours'!$B:$B,Hours!$B403)+SUMIFS('Contact Hours'!I:I,'Contact Hours'!$A:$A,Hours!$A403,'Contact Hours'!$B:$B,Hours!$B403)</f>
        <v>4944</v>
      </c>
      <c r="G403" s="33">
        <f>SUMIFS('Contact Hours'!J:J,'Contact Hours'!$A:$A,Hours!$A403,'Contact Hours'!$B:$B,Hours!$B403)+SUMIFS('Contact Hours'!K:K,'Contact Hours'!$A:$A,Hours!$A403,'Contact Hours'!$B:$B,Hours!$B403)</f>
        <v>0</v>
      </c>
      <c r="H403" s="34">
        <f t="shared" si="24"/>
        <v>4944</v>
      </c>
      <c r="I403" s="35">
        <f t="shared" si="25"/>
        <v>20409.121260374159</v>
      </c>
      <c r="J403" s="35">
        <f t="shared" si="26"/>
        <v>0</v>
      </c>
    </row>
    <row r="404" spans="1:10">
      <c r="A404" s="30">
        <v>3563</v>
      </c>
      <c r="B404" s="31">
        <v>23</v>
      </c>
      <c r="C404" s="32">
        <f t="shared" si="23"/>
        <v>4.0606764444742334</v>
      </c>
      <c r="D404" s="33">
        <f>SUMIFS('Contact Hours'!D:D,'Contact Hours'!$A:$A,Hours!$A404,'Contact Hours'!$B:$B,Hours!$B404)+SUMIFS('Contact Hours'!E:E,'Contact Hours'!$A:$A,Hours!$A404,'Contact Hours'!$B:$B,Hours!$B404)</f>
        <v>25008</v>
      </c>
      <c r="E404" s="33">
        <f>SUMIFS('Contact Hours'!F:F,'Contact Hours'!$A:$A,Hours!$A404,'Contact Hours'!$B:$B,Hours!$B404)+SUMIFS('Contact Hours'!G:G,'Contact Hours'!$A:$A,Hours!$A404,'Contact Hours'!$B:$B,Hours!$B404)</f>
        <v>0</v>
      </c>
      <c r="F404" s="33">
        <f>SUMIFS('Contact Hours'!H:H,'Contact Hours'!$A:$A,Hours!$A404,'Contact Hours'!$B:$B,Hours!$B404)+SUMIFS('Contact Hours'!I:I,'Contact Hours'!$A:$A,Hours!$A404,'Contact Hours'!$B:$B,Hours!$B404)</f>
        <v>1488</v>
      </c>
      <c r="G404" s="33">
        <f>SUMIFS('Contact Hours'!J:J,'Contact Hours'!$A:$A,Hours!$A404,'Contact Hours'!$B:$B,Hours!$B404)+SUMIFS('Contact Hours'!K:K,'Contact Hours'!$A:$A,Hours!$A404,'Contact Hours'!$B:$B,Hours!$B404)</f>
        <v>540</v>
      </c>
      <c r="H404" s="34">
        <f t="shared" si="24"/>
        <v>27036</v>
      </c>
      <c r="I404" s="35">
        <f t="shared" si="25"/>
        <v>109784.44835280537</v>
      </c>
      <c r="J404" s="35">
        <f t="shared" si="26"/>
        <v>0</v>
      </c>
    </row>
    <row r="405" spans="1:10">
      <c r="A405" s="30">
        <v>3563</v>
      </c>
      <c r="B405" s="31">
        <v>24</v>
      </c>
      <c r="C405" s="32">
        <f t="shared" si="23"/>
        <v>3.6073208628655156</v>
      </c>
      <c r="D405" s="33">
        <f>SUMIFS('Contact Hours'!D:D,'Contact Hours'!$A:$A,Hours!$A405,'Contact Hours'!$B:$B,Hours!$B405)+SUMIFS('Contact Hours'!E:E,'Contact Hours'!$A:$A,Hours!$A405,'Contact Hours'!$B:$B,Hours!$B405)</f>
        <v>27392</v>
      </c>
      <c r="E405" s="33">
        <f>SUMIFS('Contact Hours'!F:F,'Contact Hours'!$A:$A,Hours!$A405,'Contact Hours'!$B:$B,Hours!$B405)+SUMIFS('Contact Hours'!G:G,'Contact Hours'!$A:$A,Hours!$A405,'Contact Hours'!$B:$B,Hours!$B405)</f>
        <v>0</v>
      </c>
      <c r="F405" s="33">
        <f>SUMIFS('Contact Hours'!H:H,'Contact Hours'!$A:$A,Hours!$A405,'Contact Hours'!$B:$B,Hours!$B405)+SUMIFS('Contact Hours'!I:I,'Contact Hours'!$A:$A,Hours!$A405,'Contact Hours'!$B:$B,Hours!$B405)</f>
        <v>83424</v>
      </c>
      <c r="G405" s="33">
        <f>SUMIFS('Contact Hours'!J:J,'Contact Hours'!$A:$A,Hours!$A405,'Contact Hours'!$B:$B,Hours!$B405)+SUMIFS('Contact Hours'!K:K,'Contact Hours'!$A:$A,Hours!$A405,'Contact Hours'!$B:$B,Hours!$B405)</f>
        <v>11876</v>
      </c>
      <c r="H405" s="34">
        <f t="shared" si="24"/>
        <v>122692</v>
      </c>
      <c r="I405" s="35">
        <f t="shared" si="25"/>
        <v>442589.41130669584</v>
      </c>
      <c r="J405" s="35">
        <f t="shared" si="26"/>
        <v>0</v>
      </c>
    </row>
    <row r="406" spans="1:10">
      <c r="A406" s="30">
        <v>3563</v>
      </c>
      <c r="B406" s="31">
        <v>25</v>
      </c>
      <c r="C406" s="32">
        <f t="shared" si="23"/>
        <v>2.8175360535220126</v>
      </c>
      <c r="D406" s="33">
        <f>SUMIFS('Contact Hours'!D:D,'Contact Hours'!$A:$A,Hours!$A406,'Contact Hours'!$B:$B,Hours!$B406)+SUMIFS('Contact Hours'!E:E,'Contact Hours'!$A:$A,Hours!$A406,'Contact Hours'!$B:$B,Hours!$B406)</f>
        <v>470680</v>
      </c>
      <c r="E406" s="33">
        <f>SUMIFS('Contact Hours'!F:F,'Contact Hours'!$A:$A,Hours!$A406,'Contact Hours'!$B:$B,Hours!$B406)+SUMIFS('Contact Hours'!G:G,'Contact Hours'!$A:$A,Hours!$A406,'Contact Hours'!$B:$B,Hours!$B406)</f>
        <v>0</v>
      </c>
      <c r="F406" s="33">
        <f>SUMIFS('Contact Hours'!H:H,'Contact Hours'!$A:$A,Hours!$A406,'Contact Hours'!$B:$B,Hours!$B406)+SUMIFS('Contact Hours'!I:I,'Contact Hours'!$A:$A,Hours!$A406,'Contact Hours'!$B:$B,Hours!$B406)</f>
        <v>4544</v>
      </c>
      <c r="G406" s="33">
        <f>SUMIFS('Contact Hours'!J:J,'Contact Hours'!$A:$A,Hours!$A406,'Contact Hours'!$B:$B,Hours!$B406)+SUMIFS('Contact Hours'!K:K,'Contact Hours'!$A:$A,Hours!$A406,'Contact Hours'!$B:$B,Hours!$B406)</f>
        <v>0</v>
      </c>
      <c r="H406" s="34">
        <f t="shared" si="24"/>
        <v>475224</v>
      </c>
      <c r="I406" s="35">
        <f t="shared" si="25"/>
        <v>1338960.7534989449</v>
      </c>
      <c r="J406" s="35">
        <f t="shared" si="26"/>
        <v>0</v>
      </c>
    </row>
    <row r="407" spans="1:10">
      <c r="A407" s="30">
        <v>3563</v>
      </c>
      <c r="B407" s="31">
        <v>26</v>
      </c>
      <c r="C407" s="32">
        <f t="shared" si="23"/>
        <v>3.5195673951223614</v>
      </c>
      <c r="D407" s="33">
        <f>SUMIFS('Contact Hours'!D:D,'Contact Hours'!$A:$A,Hours!$A407,'Contact Hours'!$B:$B,Hours!$B407)+SUMIFS('Contact Hours'!E:E,'Contact Hours'!$A:$A,Hours!$A407,'Contact Hours'!$B:$B,Hours!$B407)</f>
        <v>168984</v>
      </c>
      <c r="E407" s="33">
        <f>SUMIFS('Contact Hours'!F:F,'Contact Hours'!$A:$A,Hours!$A407,'Contact Hours'!$B:$B,Hours!$B407)+SUMIFS('Contact Hours'!G:G,'Contact Hours'!$A:$A,Hours!$A407,'Contact Hours'!$B:$B,Hours!$B407)</f>
        <v>0</v>
      </c>
      <c r="F407" s="33">
        <f>SUMIFS('Contact Hours'!H:H,'Contact Hours'!$A:$A,Hours!$A407,'Contact Hours'!$B:$B,Hours!$B407)+SUMIFS('Contact Hours'!I:I,'Contact Hours'!$A:$A,Hours!$A407,'Contact Hours'!$B:$B,Hours!$B407)</f>
        <v>784</v>
      </c>
      <c r="G407" s="33">
        <f>SUMIFS('Contact Hours'!J:J,'Contact Hours'!$A:$A,Hours!$A407,'Contact Hours'!$B:$B,Hours!$B407)+SUMIFS('Contact Hours'!K:K,'Contact Hours'!$A:$A,Hours!$A407,'Contact Hours'!$B:$B,Hours!$B407)</f>
        <v>1296</v>
      </c>
      <c r="H407" s="34">
        <f t="shared" si="24"/>
        <v>171064</v>
      </c>
      <c r="I407" s="35">
        <f t="shared" si="25"/>
        <v>602071.27687921165</v>
      </c>
      <c r="J407" s="35">
        <f t="shared" si="26"/>
        <v>0</v>
      </c>
    </row>
    <row r="408" spans="1:10">
      <c r="A408" s="30">
        <v>3563</v>
      </c>
      <c r="B408" s="31">
        <v>27</v>
      </c>
      <c r="C408" s="32">
        <f t="shared" si="23"/>
        <v>3.291477425248472</v>
      </c>
      <c r="D408" s="33">
        <f>SUMIFS('Contact Hours'!D:D,'Contact Hours'!$A:$A,Hours!$A408,'Contact Hours'!$B:$B,Hours!$B408)+SUMIFS('Contact Hours'!E:E,'Contact Hours'!$A:$A,Hours!$A408,'Contact Hours'!$B:$B,Hours!$B408)</f>
        <v>0</v>
      </c>
      <c r="E408" s="33">
        <f>SUMIFS('Contact Hours'!F:F,'Contact Hours'!$A:$A,Hours!$A408,'Contact Hours'!$B:$B,Hours!$B408)+SUMIFS('Contact Hours'!G:G,'Contact Hours'!$A:$A,Hours!$A408,'Contact Hours'!$B:$B,Hours!$B408)</f>
        <v>0</v>
      </c>
      <c r="F408" s="33">
        <f>SUMIFS('Contact Hours'!H:H,'Contact Hours'!$A:$A,Hours!$A408,'Contact Hours'!$B:$B,Hours!$B408)+SUMIFS('Contact Hours'!I:I,'Contact Hours'!$A:$A,Hours!$A408,'Contact Hours'!$B:$B,Hours!$B408)</f>
        <v>0</v>
      </c>
      <c r="G408" s="33">
        <f>SUMIFS('Contact Hours'!J:J,'Contact Hours'!$A:$A,Hours!$A408,'Contact Hours'!$B:$B,Hours!$B408)+SUMIFS('Contact Hours'!K:K,'Contact Hours'!$A:$A,Hours!$A408,'Contact Hours'!$B:$B,Hours!$B408)</f>
        <v>0</v>
      </c>
      <c r="H408" s="34">
        <f t="shared" si="24"/>
        <v>0</v>
      </c>
      <c r="I408" s="35">
        <f t="shared" si="25"/>
        <v>0</v>
      </c>
      <c r="J408" s="35">
        <f t="shared" si="26"/>
        <v>0</v>
      </c>
    </row>
    <row r="409" spans="1:10">
      <c r="A409" s="30">
        <v>10387</v>
      </c>
      <c r="B409" s="31">
        <v>1</v>
      </c>
      <c r="C409" s="32">
        <f t="shared" si="23"/>
        <v>2.8749802080704021</v>
      </c>
      <c r="D409" s="33">
        <f>SUMIFS('Contact Hours'!D:D,'Contact Hours'!$A:$A,Hours!$A409,'Contact Hours'!$B:$B,Hours!$B409)+SUMIFS('Contact Hours'!E:E,'Contact Hours'!$A:$A,Hours!$A409,'Contact Hours'!$B:$B,Hours!$B409)</f>
        <v>1152</v>
      </c>
      <c r="E409" s="33">
        <f>SUMIFS('Contact Hours'!F:F,'Contact Hours'!$A:$A,Hours!$A409,'Contact Hours'!$B:$B,Hours!$B409)+SUMIFS('Contact Hours'!G:G,'Contact Hours'!$A:$A,Hours!$A409,'Contact Hours'!$B:$B,Hours!$B409)</f>
        <v>0</v>
      </c>
      <c r="F409" s="33">
        <f>SUMIFS('Contact Hours'!H:H,'Contact Hours'!$A:$A,Hours!$A409,'Contact Hours'!$B:$B,Hours!$B409)+SUMIFS('Contact Hours'!I:I,'Contact Hours'!$A:$A,Hours!$A409,'Contact Hours'!$B:$B,Hours!$B409)</f>
        <v>0</v>
      </c>
      <c r="G409" s="33">
        <f>SUMIFS('Contact Hours'!J:J,'Contact Hours'!$A:$A,Hours!$A409,'Contact Hours'!$B:$B,Hours!$B409)+SUMIFS('Contact Hours'!K:K,'Contact Hours'!$A:$A,Hours!$A409,'Contact Hours'!$B:$B,Hours!$B409)</f>
        <v>702</v>
      </c>
      <c r="H409" s="34">
        <f t="shared" si="24"/>
        <v>1854</v>
      </c>
      <c r="I409" s="35">
        <f t="shared" si="25"/>
        <v>5330.2133057625251</v>
      </c>
      <c r="J409" s="35">
        <f t="shared" si="26"/>
        <v>0</v>
      </c>
    </row>
    <row r="410" spans="1:10">
      <c r="A410" s="30">
        <v>10387</v>
      </c>
      <c r="B410" s="31">
        <v>2</v>
      </c>
      <c r="C410" s="32">
        <f t="shared" si="23"/>
        <v>3.4729204337351502</v>
      </c>
      <c r="D410" s="33">
        <f>SUMIFS('Contact Hours'!D:D,'Contact Hours'!$A:$A,Hours!$A410,'Contact Hours'!$B:$B,Hours!$B410)+SUMIFS('Contact Hours'!E:E,'Contact Hours'!$A:$A,Hours!$A410,'Contact Hours'!$B:$B,Hours!$B410)</f>
        <v>53520</v>
      </c>
      <c r="E410" s="33">
        <f>SUMIFS('Contact Hours'!F:F,'Contact Hours'!$A:$A,Hours!$A410,'Contact Hours'!$B:$B,Hours!$B410)+SUMIFS('Contact Hours'!G:G,'Contact Hours'!$A:$A,Hours!$A410,'Contact Hours'!$B:$B,Hours!$B410)</f>
        <v>0</v>
      </c>
      <c r="F410" s="33">
        <f>SUMIFS('Contact Hours'!H:H,'Contact Hours'!$A:$A,Hours!$A410,'Contact Hours'!$B:$B,Hours!$B410)+SUMIFS('Contact Hours'!I:I,'Contact Hours'!$A:$A,Hours!$A410,'Contact Hours'!$B:$B,Hours!$B410)</f>
        <v>98784</v>
      </c>
      <c r="G410" s="33">
        <f>SUMIFS('Contact Hours'!J:J,'Contact Hours'!$A:$A,Hours!$A410,'Contact Hours'!$B:$B,Hours!$B410)+SUMIFS('Contact Hours'!K:K,'Contact Hours'!$A:$A,Hours!$A410,'Contact Hours'!$B:$B,Hours!$B410)</f>
        <v>0</v>
      </c>
      <c r="H410" s="34">
        <f t="shared" si="24"/>
        <v>152304</v>
      </c>
      <c r="I410" s="35">
        <f t="shared" si="25"/>
        <v>528939.67373959837</v>
      </c>
      <c r="J410" s="35">
        <f t="shared" si="26"/>
        <v>0</v>
      </c>
    </row>
    <row r="411" spans="1:10">
      <c r="A411" s="30">
        <v>10387</v>
      </c>
      <c r="B411" s="31">
        <v>3</v>
      </c>
      <c r="C411" s="32">
        <f t="shared" si="23"/>
        <v>3.0862689776983747</v>
      </c>
      <c r="D411" s="33">
        <f>SUMIFS('Contact Hours'!D:D,'Contact Hours'!$A:$A,Hours!$A411,'Contact Hours'!$B:$B,Hours!$B411)+SUMIFS('Contact Hours'!E:E,'Contact Hours'!$A:$A,Hours!$A411,'Contact Hours'!$B:$B,Hours!$B411)</f>
        <v>1451344</v>
      </c>
      <c r="E411" s="33">
        <f>SUMIFS('Contact Hours'!F:F,'Contact Hours'!$A:$A,Hours!$A411,'Contact Hours'!$B:$B,Hours!$B411)+SUMIFS('Contact Hours'!G:G,'Contact Hours'!$A:$A,Hours!$A411,'Contact Hours'!$B:$B,Hours!$B411)</f>
        <v>0</v>
      </c>
      <c r="F411" s="33">
        <f>SUMIFS('Contact Hours'!H:H,'Contact Hours'!$A:$A,Hours!$A411,'Contact Hours'!$B:$B,Hours!$B411)+SUMIFS('Contact Hours'!I:I,'Contact Hours'!$A:$A,Hours!$A411,'Contact Hours'!$B:$B,Hours!$B411)</f>
        <v>0</v>
      </c>
      <c r="G411" s="33">
        <f>SUMIFS('Contact Hours'!J:J,'Contact Hours'!$A:$A,Hours!$A411,'Contact Hours'!$B:$B,Hours!$B411)+SUMIFS('Contact Hours'!K:K,'Contact Hours'!$A:$A,Hours!$A411,'Contact Hours'!$B:$B,Hours!$B411)</f>
        <v>0</v>
      </c>
      <c r="H411" s="34">
        <f t="shared" si="24"/>
        <v>1451344</v>
      </c>
      <c r="I411" s="35">
        <f t="shared" si="25"/>
        <v>4479237.9631686695</v>
      </c>
      <c r="J411" s="35">
        <f t="shared" si="26"/>
        <v>0</v>
      </c>
    </row>
    <row r="412" spans="1:10">
      <c r="A412" s="30">
        <v>10387</v>
      </c>
      <c r="B412" s="31">
        <v>4</v>
      </c>
      <c r="C412" s="32">
        <f t="shared" si="23"/>
        <v>2.7951067372194838</v>
      </c>
      <c r="D412" s="33">
        <f>SUMIFS('Contact Hours'!D:D,'Contact Hours'!$A:$A,Hours!$A412,'Contact Hours'!$B:$B,Hours!$B412)+SUMIFS('Contact Hours'!E:E,'Contact Hours'!$A:$A,Hours!$A412,'Contact Hours'!$B:$B,Hours!$B412)</f>
        <v>165168</v>
      </c>
      <c r="E412" s="33">
        <f>SUMIFS('Contact Hours'!F:F,'Contact Hours'!$A:$A,Hours!$A412,'Contact Hours'!$B:$B,Hours!$B412)+SUMIFS('Contact Hours'!G:G,'Contact Hours'!$A:$A,Hours!$A412,'Contact Hours'!$B:$B,Hours!$B412)</f>
        <v>0</v>
      </c>
      <c r="F412" s="33">
        <f>SUMIFS('Contact Hours'!H:H,'Contact Hours'!$A:$A,Hours!$A412,'Contact Hours'!$B:$B,Hours!$B412)+SUMIFS('Contact Hours'!I:I,'Contact Hours'!$A:$A,Hours!$A412,'Contact Hours'!$B:$B,Hours!$B412)</f>
        <v>99296</v>
      </c>
      <c r="G412" s="33">
        <f>SUMIFS('Contact Hours'!J:J,'Contact Hours'!$A:$A,Hours!$A412,'Contact Hours'!$B:$B,Hours!$B412)+SUMIFS('Contact Hours'!K:K,'Contact Hours'!$A:$A,Hours!$A412,'Contact Hours'!$B:$B,Hours!$B412)</f>
        <v>6050</v>
      </c>
      <c r="H412" s="34">
        <f t="shared" si="24"/>
        <v>270514</v>
      </c>
      <c r="I412" s="35">
        <f t="shared" si="25"/>
        <v>756115.50391219149</v>
      </c>
      <c r="J412" s="35">
        <f t="shared" si="26"/>
        <v>0</v>
      </c>
    </row>
    <row r="413" spans="1:10">
      <c r="A413" s="30">
        <v>10387</v>
      </c>
      <c r="B413" s="31">
        <v>5</v>
      </c>
      <c r="C413" s="32">
        <f t="shared" si="23"/>
        <v>7.969787458086997</v>
      </c>
      <c r="D413" s="33">
        <f>SUMIFS('Contact Hours'!D:D,'Contact Hours'!$A:$A,Hours!$A413,'Contact Hours'!$B:$B,Hours!$B413)+SUMIFS('Contact Hours'!E:E,'Contact Hours'!$A:$A,Hours!$A413,'Contact Hours'!$B:$B,Hours!$B413)</f>
        <v>0</v>
      </c>
      <c r="E413" s="33">
        <f>SUMIFS('Contact Hours'!F:F,'Contact Hours'!$A:$A,Hours!$A413,'Contact Hours'!$B:$B,Hours!$B413)+SUMIFS('Contact Hours'!G:G,'Contact Hours'!$A:$A,Hours!$A413,'Contact Hours'!$B:$B,Hours!$B413)</f>
        <v>0</v>
      </c>
      <c r="F413" s="33">
        <f>SUMIFS('Contact Hours'!H:H,'Contact Hours'!$A:$A,Hours!$A413,'Contact Hours'!$B:$B,Hours!$B413)+SUMIFS('Contact Hours'!I:I,'Contact Hours'!$A:$A,Hours!$A413,'Contact Hours'!$B:$B,Hours!$B413)</f>
        <v>0</v>
      </c>
      <c r="G413" s="33">
        <f>SUMIFS('Contact Hours'!J:J,'Contact Hours'!$A:$A,Hours!$A413,'Contact Hours'!$B:$B,Hours!$B413)+SUMIFS('Contact Hours'!K:K,'Contact Hours'!$A:$A,Hours!$A413,'Contact Hours'!$B:$B,Hours!$B413)</f>
        <v>0</v>
      </c>
      <c r="H413" s="34">
        <f t="shared" si="24"/>
        <v>0</v>
      </c>
      <c r="I413" s="35">
        <f t="shared" si="25"/>
        <v>0</v>
      </c>
      <c r="J413" s="35">
        <f t="shared" si="26"/>
        <v>0</v>
      </c>
    </row>
    <row r="414" spans="1:10">
      <c r="A414" s="30">
        <v>10387</v>
      </c>
      <c r="B414" s="31">
        <v>6</v>
      </c>
      <c r="C414" s="32">
        <f t="shared" si="23"/>
        <v>2.5338472328563029</v>
      </c>
      <c r="D414" s="33">
        <f>SUMIFS('Contact Hours'!D:D,'Contact Hours'!$A:$A,Hours!$A414,'Contact Hours'!$B:$B,Hours!$B414)+SUMIFS('Contact Hours'!E:E,'Contact Hours'!$A:$A,Hours!$A414,'Contact Hours'!$B:$B,Hours!$B414)</f>
        <v>339488</v>
      </c>
      <c r="E414" s="33">
        <f>SUMIFS('Contact Hours'!F:F,'Contact Hours'!$A:$A,Hours!$A414,'Contact Hours'!$B:$B,Hours!$B414)+SUMIFS('Contact Hours'!G:G,'Contact Hours'!$A:$A,Hours!$A414,'Contact Hours'!$B:$B,Hours!$B414)</f>
        <v>0</v>
      </c>
      <c r="F414" s="33">
        <f>SUMIFS('Contact Hours'!H:H,'Contact Hours'!$A:$A,Hours!$A414,'Contact Hours'!$B:$B,Hours!$B414)+SUMIFS('Contact Hours'!I:I,'Contact Hours'!$A:$A,Hours!$A414,'Contact Hours'!$B:$B,Hours!$B414)</f>
        <v>3328</v>
      </c>
      <c r="G414" s="33">
        <f>SUMIFS('Contact Hours'!J:J,'Contact Hours'!$A:$A,Hours!$A414,'Contact Hours'!$B:$B,Hours!$B414)+SUMIFS('Contact Hours'!K:K,'Contact Hours'!$A:$A,Hours!$A414,'Contact Hours'!$B:$B,Hours!$B414)</f>
        <v>72456</v>
      </c>
      <c r="H414" s="34">
        <f t="shared" si="24"/>
        <v>415272</v>
      </c>
      <c r="I414" s="35">
        <f t="shared" si="25"/>
        <v>1052235.8080827026</v>
      </c>
      <c r="J414" s="35">
        <f t="shared" si="26"/>
        <v>0</v>
      </c>
    </row>
    <row r="415" spans="1:10">
      <c r="A415" s="30">
        <v>10387</v>
      </c>
      <c r="B415" s="31">
        <v>7</v>
      </c>
      <c r="C415" s="32">
        <f t="shared" ref="C415:C478" si="27">C388</f>
        <v>3.4892163735959434</v>
      </c>
      <c r="D415" s="33">
        <f>SUMIFS('Contact Hours'!D:D,'Contact Hours'!$A:$A,Hours!$A415,'Contact Hours'!$B:$B,Hours!$B415)+SUMIFS('Contact Hours'!E:E,'Contact Hours'!$A:$A,Hours!$A415,'Contact Hours'!$B:$B,Hours!$B415)</f>
        <v>55136</v>
      </c>
      <c r="E415" s="33">
        <f>SUMIFS('Contact Hours'!F:F,'Contact Hours'!$A:$A,Hours!$A415,'Contact Hours'!$B:$B,Hours!$B415)+SUMIFS('Contact Hours'!G:G,'Contact Hours'!$A:$A,Hours!$A415,'Contact Hours'!$B:$B,Hours!$B415)</f>
        <v>0</v>
      </c>
      <c r="F415" s="33">
        <f>SUMIFS('Contact Hours'!H:H,'Contact Hours'!$A:$A,Hours!$A415,'Contact Hours'!$B:$B,Hours!$B415)+SUMIFS('Contact Hours'!I:I,'Contact Hours'!$A:$A,Hours!$A415,'Contact Hours'!$B:$B,Hours!$B415)</f>
        <v>129920</v>
      </c>
      <c r="G415" s="33">
        <f>SUMIFS('Contact Hours'!J:J,'Contact Hours'!$A:$A,Hours!$A415,'Contact Hours'!$B:$B,Hours!$B415)+SUMIFS('Contact Hours'!K:K,'Contact Hours'!$A:$A,Hours!$A415,'Contact Hours'!$B:$B,Hours!$B415)</f>
        <v>716</v>
      </c>
      <c r="H415" s="34">
        <f t="shared" si="24"/>
        <v>185772</v>
      </c>
      <c r="I415" s="35">
        <f t="shared" si="25"/>
        <v>648198.70415566559</v>
      </c>
      <c r="J415" s="35">
        <f t="shared" si="26"/>
        <v>0</v>
      </c>
    </row>
    <row r="416" spans="1:10">
      <c r="A416" s="30">
        <v>10387</v>
      </c>
      <c r="B416" s="31">
        <v>8</v>
      </c>
      <c r="C416" s="32">
        <f t="shared" si="27"/>
        <v>4.382136402145127</v>
      </c>
      <c r="D416" s="33">
        <f>SUMIFS('Contact Hours'!D:D,'Contact Hours'!$A:$A,Hours!$A416,'Contact Hours'!$B:$B,Hours!$B416)+SUMIFS('Contact Hours'!E:E,'Contact Hours'!$A:$A,Hours!$A416,'Contact Hours'!$B:$B,Hours!$B416)</f>
        <v>0</v>
      </c>
      <c r="E416" s="33">
        <f>SUMIFS('Contact Hours'!F:F,'Contact Hours'!$A:$A,Hours!$A416,'Contact Hours'!$B:$B,Hours!$B416)+SUMIFS('Contact Hours'!G:G,'Contact Hours'!$A:$A,Hours!$A416,'Contact Hours'!$B:$B,Hours!$B416)</f>
        <v>0</v>
      </c>
      <c r="F416" s="33">
        <f>SUMIFS('Contact Hours'!H:H,'Contact Hours'!$A:$A,Hours!$A416,'Contact Hours'!$B:$B,Hours!$B416)+SUMIFS('Contact Hours'!I:I,'Contact Hours'!$A:$A,Hours!$A416,'Contact Hours'!$B:$B,Hours!$B416)</f>
        <v>29440</v>
      </c>
      <c r="G416" s="33">
        <f>SUMIFS('Contact Hours'!J:J,'Contact Hours'!$A:$A,Hours!$A416,'Contact Hours'!$B:$B,Hours!$B416)+SUMIFS('Contact Hours'!K:K,'Contact Hours'!$A:$A,Hours!$A416,'Contact Hours'!$B:$B,Hours!$B416)</f>
        <v>128</v>
      </c>
      <c r="H416" s="34">
        <f t="shared" si="24"/>
        <v>29568</v>
      </c>
      <c r="I416" s="35">
        <f t="shared" si="25"/>
        <v>129571.00913862711</v>
      </c>
      <c r="J416" s="35">
        <f t="shared" si="26"/>
        <v>0</v>
      </c>
    </row>
    <row r="417" spans="1:10">
      <c r="A417" s="30">
        <v>10387</v>
      </c>
      <c r="B417" s="31">
        <v>9</v>
      </c>
      <c r="C417" s="32">
        <f t="shared" si="27"/>
        <v>3.4333089032158068</v>
      </c>
      <c r="D417" s="33">
        <f>SUMIFS('Contact Hours'!D:D,'Contact Hours'!$A:$A,Hours!$A417,'Contact Hours'!$B:$B,Hours!$B417)+SUMIFS('Contact Hours'!E:E,'Contact Hours'!$A:$A,Hours!$A417,'Contact Hours'!$B:$B,Hours!$B417)</f>
        <v>88016</v>
      </c>
      <c r="E417" s="33">
        <f>SUMIFS('Contact Hours'!F:F,'Contact Hours'!$A:$A,Hours!$A417,'Contact Hours'!$B:$B,Hours!$B417)+SUMIFS('Contact Hours'!G:G,'Contact Hours'!$A:$A,Hours!$A417,'Contact Hours'!$B:$B,Hours!$B417)</f>
        <v>0</v>
      </c>
      <c r="F417" s="33">
        <f>SUMIFS('Contact Hours'!H:H,'Contact Hours'!$A:$A,Hours!$A417,'Contact Hours'!$B:$B,Hours!$B417)+SUMIFS('Contact Hours'!I:I,'Contact Hours'!$A:$A,Hours!$A417,'Contact Hours'!$B:$B,Hours!$B417)</f>
        <v>157968</v>
      </c>
      <c r="G417" s="33">
        <f>SUMIFS('Contact Hours'!J:J,'Contact Hours'!$A:$A,Hours!$A417,'Contact Hours'!$B:$B,Hours!$B417)+SUMIFS('Contact Hours'!K:K,'Contact Hours'!$A:$A,Hours!$A417,'Contact Hours'!$B:$B,Hours!$B417)</f>
        <v>16614</v>
      </c>
      <c r="H417" s="34">
        <f t="shared" si="24"/>
        <v>262598</v>
      </c>
      <c r="I417" s="35">
        <f t="shared" si="25"/>
        <v>901580.05136666447</v>
      </c>
      <c r="J417" s="35">
        <f t="shared" si="26"/>
        <v>0</v>
      </c>
    </row>
    <row r="418" spans="1:10">
      <c r="A418" s="30">
        <v>10387</v>
      </c>
      <c r="B418" s="31">
        <v>10</v>
      </c>
      <c r="C418" s="32">
        <f t="shared" si="27"/>
        <v>5.2157956574584414</v>
      </c>
      <c r="D418" s="33">
        <f>SUMIFS('Contact Hours'!D:D,'Contact Hours'!$A:$A,Hours!$A418,'Contact Hours'!$B:$B,Hours!$B418)+SUMIFS('Contact Hours'!E:E,'Contact Hours'!$A:$A,Hours!$A418,'Contact Hours'!$B:$B,Hours!$B418)</f>
        <v>25056</v>
      </c>
      <c r="E418" s="33">
        <f>SUMIFS('Contact Hours'!F:F,'Contact Hours'!$A:$A,Hours!$A418,'Contact Hours'!$B:$B,Hours!$B418)+SUMIFS('Contact Hours'!G:G,'Contact Hours'!$A:$A,Hours!$A418,'Contact Hours'!$B:$B,Hours!$B418)</f>
        <v>0</v>
      </c>
      <c r="F418" s="33">
        <f>SUMIFS('Contact Hours'!H:H,'Contact Hours'!$A:$A,Hours!$A418,'Contact Hours'!$B:$B,Hours!$B418)+SUMIFS('Contact Hours'!I:I,'Contact Hours'!$A:$A,Hours!$A418,'Contact Hours'!$B:$B,Hours!$B418)</f>
        <v>2368</v>
      </c>
      <c r="G418" s="33">
        <f>SUMIFS('Contact Hours'!J:J,'Contact Hours'!$A:$A,Hours!$A418,'Contact Hours'!$B:$B,Hours!$B418)+SUMIFS('Contact Hours'!K:K,'Contact Hours'!$A:$A,Hours!$A418,'Contact Hours'!$B:$B,Hours!$B418)</f>
        <v>0</v>
      </c>
      <c r="H418" s="34">
        <f t="shared" si="24"/>
        <v>27424</v>
      </c>
      <c r="I418" s="35">
        <f t="shared" si="25"/>
        <v>143037.98011014028</v>
      </c>
      <c r="J418" s="35">
        <f t="shared" si="26"/>
        <v>0</v>
      </c>
    </row>
    <row r="419" spans="1:10">
      <c r="A419" s="30">
        <v>10387</v>
      </c>
      <c r="B419" s="31">
        <v>11</v>
      </c>
      <c r="C419" s="32">
        <f t="shared" si="27"/>
        <v>3.9463640330011058</v>
      </c>
      <c r="D419" s="33">
        <f>SUMIFS('Contact Hours'!D:D,'Contact Hours'!$A:$A,Hours!$A419,'Contact Hours'!$B:$B,Hours!$B419)+SUMIFS('Contact Hours'!E:E,'Contact Hours'!$A:$A,Hours!$A419,'Contact Hours'!$B:$B,Hours!$B419)</f>
        <v>32528</v>
      </c>
      <c r="E419" s="33">
        <f>SUMIFS('Contact Hours'!F:F,'Contact Hours'!$A:$A,Hours!$A419,'Contact Hours'!$B:$B,Hours!$B419)+SUMIFS('Contact Hours'!G:G,'Contact Hours'!$A:$A,Hours!$A419,'Contact Hours'!$B:$B,Hours!$B419)</f>
        <v>0</v>
      </c>
      <c r="F419" s="33">
        <f>SUMIFS('Contact Hours'!H:H,'Contact Hours'!$A:$A,Hours!$A419,'Contact Hours'!$B:$B,Hours!$B419)+SUMIFS('Contact Hours'!I:I,'Contact Hours'!$A:$A,Hours!$A419,'Contact Hours'!$B:$B,Hours!$B419)</f>
        <v>118960</v>
      </c>
      <c r="G419" s="33">
        <f>SUMIFS('Contact Hours'!J:J,'Contact Hours'!$A:$A,Hours!$A419,'Contact Hours'!$B:$B,Hours!$B419)+SUMIFS('Contact Hours'!K:K,'Contact Hours'!$A:$A,Hours!$A419,'Contact Hours'!$B:$B,Hours!$B419)</f>
        <v>2076</v>
      </c>
      <c r="H419" s="34">
        <f t="shared" si="24"/>
        <v>153564</v>
      </c>
      <c r="I419" s="35">
        <f t="shared" si="25"/>
        <v>606019.44636378181</v>
      </c>
      <c r="J419" s="35">
        <f t="shared" si="26"/>
        <v>0</v>
      </c>
    </row>
    <row r="420" spans="1:10">
      <c r="A420" s="30">
        <v>10387</v>
      </c>
      <c r="B420" s="31">
        <v>12</v>
      </c>
      <c r="C420" s="32">
        <f t="shared" si="27"/>
        <v>3.4644345655960382</v>
      </c>
      <c r="D420" s="33">
        <f>SUMIFS('Contact Hours'!D:D,'Contact Hours'!$A:$A,Hours!$A420,'Contact Hours'!$B:$B,Hours!$B420)+SUMIFS('Contact Hours'!E:E,'Contact Hours'!$A:$A,Hours!$A420,'Contact Hours'!$B:$B,Hours!$B420)</f>
        <v>924000</v>
      </c>
      <c r="E420" s="33">
        <f>SUMIFS('Contact Hours'!F:F,'Contact Hours'!$A:$A,Hours!$A420,'Contact Hours'!$B:$B,Hours!$B420)+SUMIFS('Contact Hours'!G:G,'Contact Hours'!$A:$A,Hours!$A420,'Contact Hours'!$B:$B,Hours!$B420)</f>
        <v>187888</v>
      </c>
      <c r="F420" s="33">
        <f>SUMIFS('Contact Hours'!H:H,'Contact Hours'!$A:$A,Hours!$A420,'Contact Hours'!$B:$B,Hours!$B420)+SUMIFS('Contact Hours'!I:I,'Contact Hours'!$A:$A,Hours!$A420,'Contact Hours'!$B:$B,Hours!$B420)</f>
        <v>0</v>
      </c>
      <c r="G420" s="33">
        <f>SUMIFS('Contact Hours'!J:J,'Contact Hours'!$A:$A,Hours!$A420,'Contact Hours'!$B:$B,Hours!$B420)+SUMIFS('Contact Hours'!K:K,'Contact Hours'!$A:$A,Hours!$A420,'Contact Hours'!$B:$B,Hours!$B420)</f>
        <v>1330</v>
      </c>
      <c r="H420" s="34">
        <f t="shared" si="24"/>
        <v>1113218</v>
      </c>
      <c r="I420" s="35">
        <f t="shared" si="25"/>
        <v>3856670.9182436904</v>
      </c>
      <c r="J420" s="35">
        <f t="shared" si="26"/>
        <v>716018.24982677936</v>
      </c>
    </row>
    <row r="421" spans="1:10">
      <c r="A421" s="30">
        <v>10387</v>
      </c>
      <c r="B421" s="31">
        <v>13</v>
      </c>
      <c r="C421" s="32">
        <f t="shared" si="27"/>
        <v>3.1367935439018955</v>
      </c>
      <c r="D421" s="33">
        <f>SUMIFS('Contact Hours'!D:D,'Contact Hours'!$A:$A,Hours!$A421,'Contact Hours'!$B:$B,Hours!$B421)+SUMIFS('Contact Hours'!E:E,'Contact Hours'!$A:$A,Hours!$A421,'Contact Hours'!$B:$B,Hours!$B421)</f>
        <v>41440</v>
      </c>
      <c r="E421" s="33">
        <f>SUMIFS('Contact Hours'!F:F,'Contact Hours'!$A:$A,Hours!$A421,'Contact Hours'!$B:$B,Hours!$B421)+SUMIFS('Contact Hours'!G:G,'Contact Hours'!$A:$A,Hours!$A421,'Contact Hours'!$B:$B,Hours!$B421)</f>
        <v>0</v>
      </c>
      <c r="F421" s="33">
        <f>SUMIFS('Contact Hours'!H:H,'Contact Hours'!$A:$A,Hours!$A421,'Contact Hours'!$B:$B,Hours!$B421)+SUMIFS('Contact Hours'!I:I,'Contact Hours'!$A:$A,Hours!$A421,'Contact Hours'!$B:$B,Hours!$B421)</f>
        <v>26128</v>
      </c>
      <c r="G421" s="33">
        <f>SUMIFS('Contact Hours'!J:J,'Contact Hours'!$A:$A,Hours!$A421,'Contact Hours'!$B:$B,Hours!$B421)+SUMIFS('Contact Hours'!K:K,'Contact Hours'!$A:$A,Hours!$A421,'Contact Hours'!$B:$B,Hours!$B421)</f>
        <v>2032</v>
      </c>
      <c r="H421" s="34">
        <f t="shared" si="24"/>
        <v>69600</v>
      </c>
      <c r="I421" s="35">
        <f t="shared" si="25"/>
        <v>218320.83065557192</v>
      </c>
      <c r="J421" s="35">
        <f t="shared" si="26"/>
        <v>0</v>
      </c>
    </row>
    <row r="422" spans="1:10">
      <c r="A422" s="30">
        <v>10387</v>
      </c>
      <c r="B422" s="31">
        <v>14</v>
      </c>
      <c r="C422" s="32">
        <f t="shared" si="27"/>
        <v>4.5242823607997433</v>
      </c>
      <c r="D422" s="33">
        <f>SUMIFS('Contact Hours'!D:D,'Contact Hours'!$A:$A,Hours!$A422,'Contact Hours'!$B:$B,Hours!$B422)+SUMIFS('Contact Hours'!E:E,'Contact Hours'!$A:$A,Hours!$A422,'Contact Hours'!$B:$B,Hours!$B422)</f>
        <v>0</v>
      </c>
      <c r="E422" s="33">
        <f>SUMIFS('Contact Hours'!F:F,'Contact Hours'!$A:$A,Hours!$A422,'Contact Hours'!$B:$B,Hours!$B422)+SUMIFS('Contact Hours'!G:G,'Contact Hours'!$A:$A,Hours!$A422,'Contact Hours'!$B:$B,Hours!$B422)</f>
        <v>0</v>
      </c>
      <c r="F422" s="33">
        <f>SUMIFS('Contact Hours'!H:H,'Contact Hours'!$A:$A,Hours!$A422,'Contact Hours'!$B:$B,Hours!$B422)+SUMIFS('Contact Hours'!I:I,'Contact Hours'!$A:$A,Hours!$A422,'Contact Hours'!$B:$B,Hours!$B422)</f>
        <v>225424</v>
      </c>
      <c r="G422" s="33">
        <f>SUMIFS('Contact Hours'!J:J,'Contact Hours'!$A:$A,Hours!$A422,'Contact Hours'!$B:$B,Hours!$B422)+SUMIFS('Contact Hours'!K:K,'Contact Hours'!$A:$A,Hours!$A422,'Contact Hours'!$B:$B,Hours!$B422)</f>
        <v>29302</v>
      </c>
      <c r="H422" s="34">
        <f t="shared" si="24"/>
        <v>254726</v>
      </c>
      <c r="I422" s="35">
        <f t="shared" si="25"/>
        <v>1152452.3486370754</v>
      </c>
      <c r="J422" s="35">
        <f t="shared" si="26"/>
        <v>0</v>
      </c>
    </row>
    <row r="423" spans="1:10">
      <c r="A423" s="30">
        <v>10387</v>
      </c>
      <c r="B423" s="31">
        <v>15</v>
      </c>
      <c r="C423" s="32">
        <f t="shared" si="27"/>
        <v>6.3259919541484555</v>
      </c>
      <c r="D423" s="33">
        <f>SUMIFS('Contact Hours'!D:D,'Contact Hours'!$A:$A,Hours!$A423,'Contact Hours'!$B:$B,Hours!$B423)+SUMIFS('Contact Hours'!E:E,'Contact Hours'!$A:$A,Hours!$A423,'Contact Hours'!$B:$B,Hours!$B423)</f>
        <v>0</v>
      </c>
      <c r="E423" s="33">
        <f>SUMIFS('Contact Hours'!F:F,'Contact Hours'!$A:$A,Hours!$A423,'Contact Hours'!$B:$B,Hours!$B423)+SUMIFS('Contact Hours'!G:G,'Contact Hours'!$A:$A,Hours!$A423,'Contact Hours'!$B:$B,Hours!$B423)</f>
        <v>0</v>
      </c>
      <c r="F423" s="33">
        <f>SUMIFS('Contact Hours'!H:H,'Contact Hours'!$A:$A,Hours!$A423,'Contact Hours'!$B:$B,Hours!$B423)+SUMIFS('Contact Hours'!I:I,'Contact Hours'!$A:$A,Hours!$A423,'Contact Hours'!$B:$B,Hours!$B423)</f>
        <v>28704</v>
      </c>
      <c r="G423" s="33">
        <f>SUMIFS('Contact Hours'!J:J,'Contact Hours'!$A:$A,Hours!$A423,'Contact Hours'!$B:$B,Hours!$B423)+SUMIFS('Contact Hours'!K:K,'Contact Hours'!$A:$A,Hours!$A423,'Contact Hours'!$B:$B,Hours!$B423)</f>
        <v>120</v>
      </c>
      <c r="H423" s="34">
        <f t="shared" si="24"/>
        <v>28824</v>
      </c>
      <c r="I423" s="35">
        <f t="shared" si="25"/>
        <v>182340.39208637507</v>
      </c>
      <c r="J423" s="35">
        <f t="shared" si="26"/>
        <v>0</v>
      </c>
    </row>
    <row r="424" spans="1:10">
      <c r="A424" s="30">
        <v>10387</v>
      </c>
      <c r="B424" s="31">
        <v>16</v>
      </c>
      <c r="C424" s="32">
        <f t="shared" si="27"/>
        <v>3.9794022593108487</v>
      </c>
      <c r="D424" s="33">
        <f>SUMIFS('Contact Hours'!D:D,'Contact Hours'!$A:$A,Hours!$A424,'Contact Hours'!$B:$B,Hours!$B424)+SUMIFS('Contact Hours'!E:E,'Contact Hours'!$A:$A,Hours!$A424,'Contact Hours'!$B:$B,Hours!$B424)</f>
        <v>9408</v>
      </c>
      <c r="E424" s="33">
        <f>SUMIFS('Contact Hours'!F:F,'Contact Hours'!$A:$A,Hours!$A424,'Contact Hours'!$B:$B,Hours!$B424)+SUMIFS('Contact Hours'!G:G,'Contact Hours'!$A:$A,Hours!$A424,'Contact Hours'!$B:$B,Hours!$B424)</f>
        <v>0</v>
      </c>
      <c r="F424" s="33">
        <f>SUMIFS('Contact Hours'!H:H,'Contact Hours'!$A:$A,Hours!$A424,'Contact Hours'!$B:$B,Hours!$B424)+SUMIFS('Contact Hours'!I:I,'Contact Hours'!$A:$A,Hours!$A424,'Contact Hours'!$B:$B,Hours!$B424)</f>
        <v>256224</v>
      </c>
      <c r="G424" s="33">
        <f>SUMIFS('Contact Hours'!J:J,'Contact Hours'!$A:$A,Hours!$A424,'Contact Hours'!$B:$B,Hours!$B424)+SUMIFS('Contact Hours'!K:K,'Contact Hours'!$A:$A,Hours!$A424,'Contact Hours'!$B:$B,Hours!$B424)</f>
        <v>42033</v>
      </c>
      <c r="H424" s="34">
        <f t="shared" si="24"/>
        <v>307665</v>
      </c>
      <c r="I424" s="35">
        <f t="shared" si="25"/>
        <v>1224322.7961108722</v>
      </c>
      <c r="J424" s="35">
        <f t="shared" si="26"/>
        <v>0</v>
      </c>
    </row>
    <row r="425" spans="1:10">
      <c r="A425" s="30">
        <v>10387</v>
      </c>
      <c r="B425" s="31">
        <v>17</v>
      </c>
      <c r="C425" s="32">
        <f t="shared" si="27"/>
        <v>5.1679354505346593</v>
      </c>
      <c r="D425" s="33">
        <f>SUMIFS('Contact Hours'!D:D,'Contact Hours'!$A:$A,Hours!$A425,'Contact Hours'!$B:$B,Hours!$B425)+SUMIFS('Contact Hours'!E:E,'Contact Hours'!$A:$A,Hours!$A425,'Contact Hours'!$B:$B,Hours!$B425)</f>
        <v>0</v>
      </c>
      <c r="E425" s="33">
        <f>SUMIFS('Contact Hours'!F:F,'Contact Hours'!$A:$A,Hours!$A425,'Contact Hours'!$B:$B,Hours!$B425)+SUMIFS('Contact Hours'!G:G,'Contact Hours'!$A:$A,Hours!$A425,'Contact Hours'!$B:$B,Hours!$B425)</f>
        <v>0</v>
      </c>
      <c r="F425" s="33">
        <f>SUMIFS('Contact Hours'!H:H,'Contact Hours'!$A:$A,Hours!$A425,'Contact Hours'!$B:$B,Hours!$B425)+SUMIFS('Contact Hours'!I:I,'Contact Hours'!$A:$A,Hours!$A425,'Contact Hours'!$B:$B,Hours!$B425)</f>
        <v>34592</v>
      </c>
      <c r="G425" s="33">
        <f>SUMIFS('Contact Hours'!J:J,'Contact Hours'!$A:$A,Hours!$A425,'Contact Hours'!$B:$B,Hours!$B425)+SUMIFS('Contact Hours'!K:K,'Contact Hours'!$A:$A,Hours!$A425,'Contact Hours'!$B:$B,Hours!$B425)</f>
        <v>0</v>
      </c>
      <c r="H425" s="34">
        <f t="shared" si="24"/>
        <v>34592</v>
      </c>
      <c r="I425" s="35">
        <f t="shared" si="25"/>
        <v>178769.22310489495</v>
      </c>
      <c r="J425" s="35">
        <f t="shared" si="26"/>
        <v>0</v>
      </c>
    </row>
    <row r="426" spans="1:10">
      <c r="A426" s="30">
        <v>10387</v>
      </c>
      <c r="B426" s="31">
        <v>18</v>
      </c>
      <c r="C426" s="32">
        <f t="shared" si="27"/>
        <v>4.3474126583452906</v>
      </c>
      <c r="D426" s="33">
        <f>SUMIFS('Contact Hours'!D:D,'Contact Hours'!$A:$A,Hours!$A426,'Contact Hours'!$B:$B,Hours!$B426)+SUMIFS('Contact Hours'!E:E,'Contact Hours'!$A:$A,Hours!$A426,'Contact Hours'!$B:$B,Hours!$B426)</f>
        <v>0</v>
      </c>
      <c r="E426" s="33">
        <f>SUMIFS('Contact Hours'!F:F,'Contact Hours'!$A:$A,Hours!$A426,'Contact Hours'!$B:$B,Hours!$B426)+SUMIFS('Contact Hours'!G:G,'Contact Hours'!$A:$A,Hours!$A426,'Contact Hours'!$B:$B,Hours!$B426)</f>
        <v>0</v>
      </c>
      <c r="F426" s="33">
        <f>SUMIFS('Contact Hours'!H:H,'Contact Hours'!$A:$A,Hours!$A426,'Contact Hours'!$B:$B,Hours!$B426)+SUMIFS('Contact Hours'!I:I,'Contact Hours'!$A:$A,Hours!$A426,'Contact Hours'!$B:$B,Hours!$B426)</f>
        <v>48544</v>
      </c>
      <c r="G426" s="33">
        <f>SUMIFS('Contact Hours'!J:J,'Contact Hours'!$A:$A,Hours!$A426,'Contact Hours'!$B:$B,Hours!$B426)+SUMIFS('Contact Hours'!K:K,'Contact Hours'!$A:$A,Hours!$A426,'Contact Hours'!$B:$B,Hours!$B426)</f>
        <v>80</v>
      </c>
      <c r="H426" s="34">
        <f t="shared" si="24"/>
        <v>48624</v>
      </c>
      <c r="I426" s="35">
        <f t="shared" si="25"/>
        <v>211388.5930993814</v>
      </c>
      <c r="J426" s="35">
        <f t="shared" si="26"/>
        <v>0</v>
      </c>
    </row>
    <row r="427" spans="1:10">
      <c r="A427" s="30">
        <v>10387</v>
      </c>
      <c r="B427" s="31">
        <v>19</v>
      </c>
      <c r="C427" s="32">
        <f t="shared" si="27"/>
        <v>3.1428185541517317</v>
      </c>
      <c r="D427" s="33">
        <f>SUMIFS('Contact Hours'!D:D,'Contact Hours'!$A:$A,Hours!$A427,'Contact Hours'!$B:$B,Hours!$B427)+SUMIFS('Contact Hours'!E:E,'Contact Hours'!$A:$A,Hours!$A427,'Contact Hours'!$B:$B,Hours!$B427)</f>
        <v>709184</v>
      </c>
      <c r="E427" s="33">
        <f>SUMIFS('Contact Hours'!F:F,'Contact Hours'!$A:$A,Hours!$A427,'Contact Hours'!$B:$B,Hours!$B427)+SUMIFS('Contact Hours'!G:G,'Contact Hours'!$A:$A,Hours!$A427,'Contact Hours'!$B:$B,Hours!$B427)</f>
        <v>119104</v>
      </c>
      <c r="F427" s="33">
        <f>SUMIFS('Contact Hours'!H:H,'Contact Hours'!$A:$A,Hours!$A427,'Contact Hours'!$B:$B,Hours!$B427)+SUMIFS('Contact Hours'!I:I,'Contact Hours'!$A:$A,Hours!$A427,'Contact Hours'!$B:$B,Hours!$B427)</f>
        <v>0</v>
      </c>
      <c r="G427" s="33">
        <f>SUMIFS('Contact Hours'!J:J,'Contact Hours'!$A:$A,Hours!$A427,'Contact Hours'!$B:$B,Hours!$B427)+SUMIFS('Contact Hours'!K:K,'Contact Hours'!$A:$A,Hours!$A427,'Contact Hours'!$B:$B,Hours!$B427)</f>
        <v>0</v>
      </c>
      <c r="H427" s="34">
        <f t="shared" si="24"/>
        <v>828288</v>
      </c>
      <c r="I427" s="35">
        <f t="shared" si="25"/>
        <v>2603158.8945812294</v>
      </c>
      <c r="J427" s="35">
        <f t="shared" si="26"/>
        <v>411754.48718105664</v>
      </c>
    </row>
    <row r="428" spans="1:10">
      <c r="A428" s="30">
        <v>10387</v>
      </c>
      <c r="B428" s="31">
        <v>20</v>
      </c>
      <c r="C428" s="32">
        <f t="shared" si="27"/>
        <v>3.4676861785003421</v>
      </c>
      <c r="D428" s="33">
        <f>SUMIFS('Contact Hours'!D:D,'Contact Hours'!$A:$A,Hours!$A428,'Contact Hours'!$B:$B,Hours!$B428)+SUMIFS('Contact Hours'!E:E,'Contact Hours'!$A:$A,Hours!$A428,'Contact Hours'!$B:$B,Hours!$B428)</f>
        <v>0</v>
      </c>
      <c r="E428" s="33">
        <f>SUMIFS('Contact Hours'!F:F,'Contact Hours'!$A:$A,Hours!$A428,'Contact Hours'!$B:$B,Hours!$B428)+SUMIFS('Contact Hours'!G:G,'Contact Hours'!$A:$A,Hours!$A428,'Contact Hours'!$B:$B,Hours!$B428)</f>
        <v>0</v>
      </c>
      <c r="F428" s="33">
        <f>SUMIFS('Contact Hours'!H:H,'Contact Hours'!$A:$A,Hours!$A428,'Contact Hours'!$B:$B,Hours!$B428)+SUMIFS('Contact Hours'!I:I,'Contact Hours'!$A:$A,Hours!$A428,'Contact Hours'!$B:$B,Hours!$B428)</f>
        <v>82896</v>
      </c>
      <c r="G428" s="33">
        <f>SUMIFS('Contact Hours'!J:J,'Contact Hours'!$A:$A,Hours!$A428,'Contact Hours'!$B:$B,Hours!$B428)+SUMIFS('Contact Hours'!K:K,'Contact Hours'!$A:$A,Hours!$A428,'Contact Hours'!$B:$B,Hours!$B428)</f>
        <v>35450</v>
      </c>
      <c r="H428" s="34">
        <f t="shared" si="24"/>
        <v>118346</v>
      </c>
      <c r="I428" s="35">
        <f t="shared" si="25"/>
        <v>410386.78848080151</v>
      </c>
      <c r="J428" s="35">
        <f t="shared" si="26"/>
        <v>0</v>
      </c>
    </row>
    <row r="429" spans="1:10">
      <c r="A429" s="30">
        <v>10387</v>
      </c>
      <c r="B429" s="31">
        <v>21</v>
      </c>
      <c r="C429" s="32">
        <f t="shared" si="27"/>
        <v>4.5155009708581995</v>
      </c>
      <c r="D429" s="33">
        <f>SUMIFS('Contact Hours'!D:D,'Contact Hours'!$A:$A,Hours!$A429,'Contact Hours'!$B:$B,Hours!$B429)+SUMIFS('Contact Hours'!E:E,'Contact Hours'!$A:$A,Hours!$A429,'Contact Hours'!$B:$B,Hours!$B429)</f>
        <v>0</v>
      </c>
      <c r="E429" s="33">
        <f>SUMIFS('Contact Hours'!F:F,'Contact Hours'!$A:$A,Hours!$A429,'Contact Hours'!$B:$B,Hours!$B429)+SUMIFS('Contact Hours'!G:G,'Contact Hours'!$A:$A,Hours!$A429,'Contact Hours'!$B:$B,Hours!$B429)</f>
        <v>0</v>
      </c>
      <c r="F429" s="33">
        <f>SUMIFS('Contact Hours'!H:H,'Contact Hours'!$A:$A,Hours!$A429,'Contact Hours'!$B:$B,Hours!$B429)+SUMIFS('Contact Hours'!I:I,'Contact Hours'!$A:$A,Hours!$A429,'Contact Hours'!$B:$B,Hours!$B429)</f>
        <v>34400</v>
      </c>
      <c r="G429" s="33">
        <f>SUMIFS('Contact Hours'!J:J,'Contact Hours'!$A:$A,Hours!$A429,'Contact Hours'!$B:$B,Hours!$B429)+SUMIFS('Contact Hours'!K:K,'Contact Hours'!$A:$A,Hours!$A429,'Contact Hours'!$B:$B,Hours!$B429)</f>
        <v>60</v>
      </c>
      <c r="H429" s="34">
        <f t="shared" si="24"/>
        <v>34460</v>
      </c>
      <c r="I429" s="35">
        <f t="shared" si="25"/>
        <v>155604.16345577355</v>
      </c>
      <c r="J429" s="35">
        <f t="shared" si="26"/>
        <v>0</v>
      </c>
    </row>
    <row r="430" spans="1:10">
      <c r="A430" s="30">
        <v>10387</v>
      </c>
      <c r="B430" s="31">
        <v>22</v>
      </c>
      <c r="C430" s="32">
        <f t="shared" si="27"/>
        <v>4.1280585073572329</v>
      </c>
      <c r="D430" s="33">
        <f>SUMIFS('Contact Hours'!D:D,'Contact Hours'!$A:$A,Hours!$A430,'Contact Hours'!$B:$B,Hours!$B430)+SUMIFS('Contact Hours'!E:E,'Contact Hours'!$A:$A,Hours!$A430,'Contact Hours'!$B:$B,Hours!$B430)</f>
        <v>0</v>
      </c>
      <c r="E430" s="33">
        <f>SUMIFS('Contact Hours'!F:F,'Contact Hours'!$A:$A,Hours!$A430,'Contact Hours'!$B:$B,Hours!$B430)+SUMIFS('Contact Hours'!G:G,'Contact Hours'!$A:$A,Hours!$A430,'Contact Hours'!$B:$B,Hours!$B430)</f>
        <v>0</v>
      </c>
      <c r="F430" s="33">
        <f>SUMIFS('Contact Hours'!H:H,'Contact Hours'!$A:$A,Hours!$A430,'Contact Hours'!$B:$B,Hours!$B430)+SUMIFS('Contact Hours'!I:I,'Contact Hours'!$A:$A,Hours!$A430,'Contact Hours'!$B:$B,Hours!$B430)</f>
        <v>3232</v>
      </c>
      <c r="G430" s="33">
        <f>SUMIFS('Contact Hours'!J:J,'Contact Hours'!$A:$A,Hours!$A430,'Contact Hours'!$B:$B,Hours!$B430)+SUMIFS('Contact Hours'!K:K,'Contact Hours'!$A:$A,Hours!$A430,'Contact Hours'!$B:$B,Hours!$B430)</f>
        <v>100</v>
      </c>
      <c r="H430" s="34">
        <f t="shared" si="24"/>
        <v>3332</v>
      </c>
      <c r="I430" s="35">
        <f t="shared" si="25"/>
        <v>13754.6909465143</v>
      </c>
      <c r="J430" s="35">
        <f t="shared" si="26"/>
        <v>0</v>
      </c>
    </row>
    <row r="431" spans="1:10">
      <c r="A431" s="30">
        <v>10387</v>
      </c>
      <c r="B431" s="31">
        <v>23</v>
      </c>
      <c r="C431" s="32">
        <f t="shared" si="27"/>
        <v>4.0606764444742334</v>
      </c>
      <c r="D431" s="33">
        <f>SUMIFS('Contact Hours'!D:D,'Contact Hours'!$A:$A,Hours!$A431,'Contact Hours'!$B:$B,Hours!$B431)+SUMIFS('Contact Hours'!E:E,'Contact Hours'!$A:$A,Hours!$A431,'Contact Hours'!$B:$B,Hours!$B431)</f>
        <v>33360</v>
      </c>
      <c r="E431" s="33">
        <f>SUMIFS('Contact Hours'!F:F,'Contact Hours'!$A:$A,Hours!$A431,'Contact Hours'!$B:$B,Hours!$B431)+SUMIFS('Contact Hours'!G:G,'Contact Hours'!$A:$A,Hours!$A431,'Contact Hours'!$B:$B,Hours!$B431)</f>
        <v>0</v>
      </c>
      <c r="F431" s="33">
        <f>SUMIFS('Contact Hours'!H:H,'Contact Hours'!$A:$A,Hours!$A431,'Contact Hours'!$B:$B,Hours!$B431)+SUMIFS('Contact Hours'!I:I,'Contact Hours'!$A:$A,Hours!$A431,'Contact Hours'!$B:$B,Hours!$B431)</f>
        <v>0</v>
      </c>
      <c r="G431" s="33">
        <f>SUMIFS('Contact Hours'!J:J,'Contact Hours'!$A:$A,Hours!$A431,'Contact Hours'!$B:$B,Hours!$B431)+SUMIFS('Contact Hours'!K:K,'Contact Hours'!$A:$A,Hours!$A431,'Contact Hours'!$B:$B,Hours!$B431)</f>
        <v>0</v>
      </c>
      <c r="H431" s="34">
        <f t="shared" si="24"/>
        <v>33360</v>
      </c>
      <c r="I431" s="35">
        <f t="shared" si="25"/>
        <v>135464.16618766042</v>
      </c>
      <c r="J431" s="35">
        <f t="shared" si="26"/>
        <v>0</v>
      </c>
    </row>
    <row r="432" spans="1:10">
      <c r="A432" s="30">
        <v>10387</v>
      </c>
      <c r="B432" s="31">
        <v>24</v>
      </c>
      <c r="C432" s="32">
        <f t="shared" si="27"/>
        <v>3.6073208628655156</v>
      </c>
      <c r="D432" s="33">
        <f>SUMIFS('Contact Hours'!D:D,'Contact Hours'!$A:$A,Hours!$A432,'Contact Hours'!$B:$B,Hours!$B432)+SUMIFS('Contact Hours'!E:E,'Contact Hours'!$A:$A,Hours!$A432,'Contact Hours'!$B:$B,Hours!$B432)</f>
        <v>116496</v>
      </c>
      <c r="E432" s="33">
        <f>SUMIFS('Contact Hours'!F:F,'Contact Hours'!$A:$A,Hours!$A432,'Contact Hours'!$B:$B,Hours!$B432)+SUMIFS('Contact Hours'!G:G,'Contact Hours'!$A:$A,Hours!$A432,'Contact Hours'!$B:$B,Hours!$B432)</f>
        <v>0</v>
      </c>
      <c r="F432" s="33">
        <f>SUMIFS('Contact Hours'!H:H,'Contact Hours'!$A:$A,Hours!$A432,'Contact Hours'!$B:$B,Hours!$B432)+SUMIFS('Contact Hours'!I:I,'Contact Hours'!$A:$A,Hours!$A432,'Contact Hours'!$B:$B,Hours!$B432)</f>
        <v>67888</v>
      </c>
      <c r="G432" s="33">
        <f>SUMIFS('Contact Hours'!J:J,'Contact Hours'!$A:$A,Hours!$A432,'Contact Hours'!$B:$B,Hours!$B432)+SUMIFS('Contact Hours'!K:K,'Contact Hours'!$A:$A,Hours!$A432,'Contact Hours'!$B:$B,Hours!$B432)</f>
        <v>44968</v>
      </c>
      <c r="H432" s="34">
        <f t="shared" si="24"/>
        <v>229352</v>
      </c>
      <c r="I432" s="35">
        <f t="shared" si="25"/>
        <v>827346.25453993178</v>
      </c>
      <c r="J432" s="35">
        <f t="shared" si="26"/>
        <v>0</v>
      </c>
    </row>
    <row r="433" spans="1:10">
      <c r="A433" s="30">
        <v>10387</v>
      </c>
      <c r="B433" s="31">
        <v>25</v>
      </c>
      <c r="C433" s="32">
        <f t="shared" si="27"/>
        <v>2.8175360535220126</v>
      </c>
      <c r="D433" s="33">
        <f>SUMIFS('Contact Hours'!D:D,'Contact Hours'!$A:$A,Hours!$A433,'Contact Hours'!$B:$B,Hours!$B433)+SUMIFS('Contact Hours'!E:E,'Contact Hours'!$A:$A,Hours!$A433,'Contact Hours'!$B:$B,Hours!$B433)</f>
        <v>2000496</v>
      </c>
      <c r="E433" s="33">
        <f>SUMIFS('Contact Hours'!F:F,'Contact Hours'!$A:$A,Hours!$A433,'Contact Hours'!$B:$B,Hours!$B433)+SUMIFS('Contact Hours'!G:G,'Contact Hours'!$A:$A,Hours!$A433,'Contact Hours'!$B:$B,Hours!$B433)</f>
        <v>0</v>
      </c>
      <c r="F433" s="33">
        <f>SUMIFS('Contact Hours'!H:H,'Contact Hours'!$A:$A,Hours!$A433,'Contact Hours'!$B:$B,Hours!$B433)+SUMIFS('Contact Hours'!I:I,'Contact Hours'!$A:$A,Hours!$A433,'Contact Hours'!$B:$B,Hours!$B433)</f>
        <v>0</v>
      </c>
      <c r="G433" s="33">
        <f>SUMIFS('Contact Hours'!J:J,'Contact Hours'!$A:$A,Hours!$A433,'Contact Hours'!$B:$B,Hours!$B433)+SUMIFS('Contact Hours'!K:K,'Contact Hours'!$A:$A,Hours!$A433,'Contact Hours'!$B:$B,Hours!$B433)</f>
        <v>0</v>
      </c>
      <c r="H433" s="34">
        <f t="shared" si="24"/>
        <v>2000496</v>
      </c>
      <c r="I433" s="35">
        <f t="shared" si="25"/>
        <v>5636469.6049265722</v>
      </c>
      <c r="J433" s="35">
        <f t="shared" si="26"/>
        <v>0</v>
      </c>
    </row>
    <row r="434" spans="1:10">
      <c r="A434" s="30">
        <v>10387</v>
      </c>
      <c r="B434" s="31">
        <v>26</v>
      </c>
      <c r="C434" s="32">
        <f t="shared" si="27"/>
        <v>3.5195673951223614</v>
      </c>
      <c r="D434" s="33">
        <f>SUMIFS('Contact Hours'!D:D,'Contact Hours'!$A:$A,Hours!$A434,'Contact Hours'!$B:$B,Hours!$B434)+SUMIFS('Contact Hours'!E:E,'Contact Hours'!$A:$A,Hours!$A434,'Contact Hours'!$B:$B,Hours!$B434)</f>
        <v>421632</v>
      </c>
      <c r="E434" s="33">
        <f>SUMIFS('Contact Hours'!F:F,'Contact Hours'!$A:$A,Hours!$A434,'Contact Hours'!$B:$B,Hours!$B434)+SUMIFS('Contact Hours'!G:G,'Contact Hours'!$A:$A,Hours!$A434,'Contact Hours'!$B:$B,Hours!$B434)</f>
        <v>0</v>
      </c>
      <c r="F434" s="33">
        <f>SUMIFS('Contact Hours'!H:H,'Contact Hours'!$A:$A,Hours!$A434,'Contact Hours'!$B:$B,Hours!$B434)+SUMIFS('Contact Hours'!I:I,'Contact Hours'!$A:$A,Hours!$A434,'Contact Hours'!$B:$B,Hours!$B434)</f>
        <v>63920</v>
      </c>
      <c r="G434" s="33">
        <f>SUMIFS('Contact Hours'!J:J,'Contact Hours'!$A:$A,Hours!$A434,'Contact Hours'!$B:$B,Hours!$B434)+SUMIFS('Contact Hours'!K:K,'Contact Hours'!$A:$A,Hours!$A434,'Contact Hours'!$B:$B,Hours!$B434)</f>
        <v>400</v>
      </c>
      <c r="H434" s="34">
        <f t="shared" si="24"/>
        <v>485952</v>
      </c>
      <c r="I434" s="35">
        <f t="shared" si="25"/>
        <v>1710340.8147945018</v>
      </c>
      <c r="J434" s="35">
        <f t="shared" si="26"/>
        <v>0</v>
      </c>
    </row>
    <row r="435" spans="1:10">
      <c r="A435" s="30">
        <v>10387</v>
      </c>
      <c r="B435" s="31">
        <v>27</v>
      </c>
      <c r="C435" s="32">
        <f t="shared" si="27"/>
        <v>3.291477425248472</v>
      </c>
      <c r="D435" s="33">
        <f>SUMIFS('Contact Hours'!D:D,'Contact Hours'!$A:$A,Hours!$A435,'Contact Hours'!$B:$B,Hours!$B435)+SUMIFS('Contact Hours'!E:E,'Contact Hours'!$A:$A,Hours!$A435,'Contact Hours'!$B:$B,Hours!$B435)</f>
        <v>0</v>
      </c>
      <c r="E435" s="33">
        <f>SUMIFS('Contact Hours'!F:F,'Contact Hours'!$A:$A,Hours!$A435,'Contact Hours'!$B:$B,Hours!$B435)+SUMIFS('Contact Hours'!G:G,'Contact Hours'!$A:$A,Hours!$A435,'Contact Hours'!$B:$B,Hours!$B435)</f>
        <v>0</v>
      </c>
      <c r="F435" s="33">
        <f>SUMIFS('Contact Hours'!H:H,'Contact Hours'!$A:$A,Hours!$A435,'Contact Hours'!$B:$B,Hours!$B435)+SUMIFS('Contact Hours'!I:I,'Contact Hours'!$A:$A,Hours!$A435,'Contact Hours'!$B:$B,Hours!$B435)</f>
        <v>0</v>
      </c>
      <c r="G435" s="33">
        <f>SUMIFS('Contact Hours'!J:J,'Contact Hours'!$A:$A,Hours!$A435,'Contact Hours'!$B:$B,Hours!$B435)+SUMIFS('Contact Hours'!K:K,'Contact Hours'!$A:$A,Hours!$A435,'Contact Hours'!$B:$B,Hours!$B435)</f>
        <v>0</v>
      </c>
      <c r="H435" s="34">
        <f t="shared" si="24"/>
        <v>0</v>
      </c>
      <c r="I435" s="35">
        <f t="shared" si="25"/>
        <v>0</v>
      </c>
      <c r="J435" s="35">
        <f t="shared" si="26"/>
        <v>0</v>
      </c>
    </row>
    <row r="436" spans="1:10">
      <c r="A436" s="30">
        <v>3568</v>
      </c>
      <c r="B436" s="31">
        <v>1</v>
      </c>
      <c r="C436" s="32">
        <f t="shared" si="27"/>
        <v>2.8749802080704021</v>
      </c>
      <c r="D436" s="33">
        <f>SUMIFS('Contact Hours'!D:D,'Contact Hours'!$A:$A,Hours!$A436,'Contact Hours'!$B:$B,Hours!$B436)+SUMIFS('Contact Hours'!E:E,'Contact Hours'!$A:$A,Hours!$A436,'Contact Hours'!$B:$B,Hours!$B436)</f>
        <v>16512</v>
      </c>
      <c r="E436" s="33">
        <f>SUMIFS('Contact Hours'!F:F,'Contact Hours'!$A:$A,Hours!$A436,'Contact Hours'!$B:$B,Hours!$B436)+SUMIFS('Contact Hours'!G:G,'Contact Hours'!$A:$A,Hours!$A436,'Contact Hours'!$B:$B,Hours!$B436)</f>
        <v>0</v>
      </c>
      <c r="F436" s="33">
        <f>SUMIFS('Contact Hours'!H:H,'Contact Hours'!$A:$A,Hours!$A436,'Contact Hours'!$B:$B,Hours!$B436)+SUMIFS('Contact Hours'!I:I,'Contact Hours'!$A:$A,Hours!$A436,'Contact Hours'!$B:$B,Hours!$B436)</f>
        <v>3232</v>
      </c>
      <c r="G436" s="33">
        <f>SUMIFS('Contact Hours'!J:J,'Contact Hours'!$A:$A,Hours!$A436,'Contact Hours'!$B:$B,Hours!$B436)+SUMIFS('Contact Hours'!K:K,'Contact Hours'!$A:$A,Hours!$A436,'Contact Hours'!$B:$B,Hours!$B436)</f>
        <v>0</v>
      </c>
      <c r="H436" s="34">
        <f t="shared" si="24"/>
        <v>19744</v>
      </c>
      <c r="I436" s="35">
        <f t="shared" si="25"/>
        <v>56763.609228142021</v>
      </c>
      <c r="J436" s="35">
        <f t="shared" si="26"/>
        <v>0</v>
      </c>
    </row>
    <row r="437" spans="1:10">
      <c r="A437" s="30">
        <v>3568</v>
      </c>
      <c r="B437" s="31">
        <v>2</v>
      </c>
      <c r="C437" s="32">
        <f t="shared" si="27"/>
        <v>3.4729204337351502</v>
      </c>
      <c r="D437" s="33">
        <f>SUMIFS('Contact Hours'!D:D,'Contact Hours'!$A:$A,Hours!$A437,'Contact Hours'!$B:$B,Hours!$B437)+SUMIFS('Contact Hours'!E:E,'Contact Hours'!$A:$A,Hours!$A437,'Contact Hours'!$B:$B,Hours!$B437)</f>
        <v>0</v>
      </c>
      <c r="E437" s="33">
        <f>SUMIFS('Contact Hours'!F:F,'Contact Hours'!$A:$A,Hours!$A437,'Contact Hours'!$B:$B,Hours!$B437)+SUMIFS('Contact Hours'!G:G,'Contact Hours'!$A:$A,Hours!$A437,'Contact Hours'!$B:$B,Hours!$B437)</f>
        <v>0</v>
      </c>
      <c r="F437" s="33">
        <f>SUMIFS('Contact Hours'!H:H,'Contact Hours'!$A:$A,Hours!$A437,'Contact Hours'!$B:$B,Hours!$B437)+SUMIFS('Contact Hours'!I:I,'Contact Hours'!$A:$A,Hours!$A437,'Contact Hours'!$B:$B,Hours!$B437)</f>
        <v>120576</v>
      </c>
      <c r="G437" s="33">
        <f>SUMIFS('Contact Hours'!J:J,'Contact Hours'!$A:$A,Hours!$A437,'Contact Hours'!$B:$B,Hours!$B437)+SUMIFS('Contact Hours'!K:K,'Contact Hours'!$A:$A,Hours!$A437,'Contact Hours'!$B:$B,Hours!$B437)</f>
        <v>480</v>
      </c>
      <c r="H437" s="34">
        <f t="shared" si="24"/>
        <v>121056</v>
      </c>
      <c r="I437" s="35">
        <f t="shared" si="25"/>
        <v>420417.85602624237</v>
      </c>
      <c r="J437" s="35">
        <f t="shared" si="26"/>
        <v>0</v>
      </c>
    </row>
    <row r="438" spans="1:10">
      <c r="A438" s="30">
        <v>3568</v>
      </c>
      <c r="B438" s="31">
        <v>3</v>
      </c>
      <c r="C438" s="32">
        <f t="shared" si="27"/>
        <v>3.0862689776983747</v>
      </c>
      <c r="D438" s="33">
        <f>SUMIFS('Contact Hours'!D:D,'Contact Hours'!$A:$A,Hours!$A438,'Contact Hours'!$B:$B,Hours!$B438)+SUMIFS('Contact Hours'!E:E,'Contact Hours'!$A:$A,Hours!$A438,'Contact Hours'!$B:$B,Hours!$B438)</f>
        <v>77584</v>
      </c>
      <c r="E438" s="33">
        <f>SUMIFS('Contact Hours'!F:F,'Contact Hours'!$A:$A,Hours!$A438,'Contact Hours'!$B:$B,Hours!$B438)+SUMIFS('Contact Hours'!G:G,'Contact Hours'!$A:$A,Hours!$A438,'Contact Hours'!$B:$B,Hours!$B438)</f>
        <v>0</v>
      </c>
      <c r="F438" s="33">
        <f>SUMIFS('Contact Hours'!H:H,'Contact Hours'!$A:$A,Hours!$A438,'Contact Hours'!$B:$B,Hours!$B438)+SUMIFS('Contact Hours'!I:I,'Contact Hours'!$A:$A,Hours!$A438,'Contact Hours'!$B:$B,Hours!$B438)</f>
        <v>7296</v>
      </c>
      <c r="G438" s="33">
        <f>SUMIFS('Contact Hours'!J:J,'Contact Hours'!$A:$A,Hours!$A438,'Contact Hours'!$B:$B,Hours!$B438)+SUMIFS('Contact Hours'!K:K,'Contact Hours'!$A:$A,Hours!$A438,'Contact Hours'!$B:$B,Hours!$B438)</f>
        <v>0</v>
      </c>
      <c r="H438" s="34">
        <f t="shared" si="24"/>
        <v>84880</v>
      </c>
      <c r="I438" s="35">
        <f t="shared" si="25"/>
        <v>261962.51082703806</v>
      </c>
      <c r="J438" s="35">
        <f t="shared" si="26"/>
        <v>0</v>
      </c>
    </row>
    <row r="439" spans="1:10">
      <c r="A439" s="30">
        <v>3568</v>
      </c>
      <c r="B439" s="31">
        <v>4</v>
      </c>
      <c r="C439" s="32">
        <f t="shared" si="27"/>
        <v>2.7951067372194838</v>
      </c>
      <c r="D439" s="33">
        <f>SUMIFS('Contact Hours'!D:D,'Contact Hours'!$A:$A,Hours!$A439,'Contact Hours'!$B:$B,Hours!$B439)+SUMIFS('Contact Hours'!E:E,'Contact Hours'!$A:$A,Hours!$A439,'Contact Hours'!$B:$B,Hours!$B439)</f>
        <v>6192</v>
      </c>
      <c r="E439" s="33">
        <f>SUMIFS('Contact Hours'!F:F,'Contact Hours'!$A:$A,Hours!$A439,'Contact Hours'!$B:$B,Hours!$B439)+SUMIFS('Contact Hours'!G:G,'Contact Hours'!$A:$A,Hours!$A439,'Contact Hours'!$B:$B,Hours!$B439)</f>
        <v>0</v>
      </c>
      <c r="F439" s="33">
        <f>SUMIFS('Contact Hours'!H:H,'Contact Hours'!$A:$A,Hours!$A439,'Contact Hours'!$B:$B,Hours!$B439)+SUMIFS('Contact Hours'!I:I,'Contact Hours'!$A:$A,Hours!$A439,'Contact Hours'!$B:$B,Hours!$B439)</f>
        <v>8256</v>
      </c>
      <c r="G439" s="33">
        <f>SUMIFS('Contact Hours'!J:J,'Contact Hours'!$A:$A,Hours!$A439,'Contact Hours'!$B:$B,Hours!$B439)+SUMIFS('Contact Hours'!K:K,'Contact Hours'!$A:$A,Hours!$A439,'Contact Hours'!$B:$B,Hours!$B439)</f>
        <v>3481</v>
      </c>
      <c r="H439" s="34">
        <f t="shared" si="24"/>
        <v>17929</v>
      </c>
      <c r="I439" s="35">
        <f t="shared" si="25"/>
        <v>50113.468691608126</v>
      </c>
      <c r="J439" s="35">
        <f t="shared" si="26"/>
        <v>0</v>
      </c>
    </row>
    <row r="440" spans="1:10">
      <c r="A440" s="30">
        <v>3568</v>
      </c>
      <c r="B440" s="31">
        <v>5</v>
      </c>
      <c r="C440" s="32">
        <f t="shared" si="27"/>
        <v>7.969787458086997</v>
      </c>
      <c r="D440" s="33">
        <f>SUMIFS('Contact Hours'!D:D,'Contact Hours'!$A:$A,Hours!$A440,'Contact Hours'!$B:$B,Hours!$B440)+SUMIFS('Contact Hours'!E:E,'Contact Hours'!$A:$A,Hours!$A440,'Contact Hours'!$B:$B,Hours!$B440)</f>
        <v>0</v>
      </c>
      <c r="E440" s="33">
        <f>SUMIFS('Contact Hours'!F:F,'Contact Hours'!$A:$A,Hours!$A440,'Contact Hours'!$B:$B,Hours!$B440)+SUMIFS('Contact Hours'!G:G,'Contact Hours'!$A:$A,Hours!$A440,'Contact Hours'!$B:$B,Hours!$B440)</f>
        <v>0</v>
      </c>
      <c r="F440" s="33">
        <f>SUMIFS('Contact Hours'!H:H,'Contact Hours'!$A:$A,Hours!$A440,'Contact Hours'!$B:$B,Hours!$B440)+SUMIFS('Contact Hours'!I:I,'Contact Hours'!$A:$A,Hours!$A440,'Contact Hours'!$B:$B,Hours!$B440)</f>
        <v>0</v>
      </c>
      <c r="G440" s="33">
        <f>SUMIFS('Contact Hours'!J:J,'Contact Hours'!$A:$A,Hours!$A440,'Contact Hours'!$B:$B,Hours!$B440)+SUMIFS('Contact Hours'!K:K,'Contact Hours'!$A:$A,Hours!$A440,'Contact Hours'!$B:$B,Hours!$B440)</f>
        <v>0</v>
      </c>
      <c r="H440" s="34">
        <f t="shared" si="24"/>
        <v>0</v>
      </c>
      <c r="I440" s="35">
        <f t="shared" si="25"/>
        <v>0</v>
      </c>
      <c r="J440" s="35">
        <f t="shared" si="26"/>
        <v>0</v>
      </c>
    </row>
    <row r="441" spans="1:10">
      <c r="A441" s="30">
        <v>3568</v>
      </c>
      <c r="B441" s="31">
        <v>6</v>
      </c>
      <c r="C441" s="32">
        <f t="shared" si="27"/>
        <v>2.5338472328563029</v>
      </c>
      <c r="D441" s="33">
        <f>SUMIFS('Contact Hours'!D:D,'Contact Hours'!$A:$A,Hours!$A441,'Contact Hours'!$B:$B,Hours!$B441)+SUMIFS('Contact Hours'!E:E,'Contact Hours'!$A:$A,Hours!$A441,'Contact Hours'!$B:$B,Hours!$B441)</f>
        <v>24816</v>
      </c>
      <c r="E441" s="33">
        <f>SUMIFS('Contact Hours'!F:F,'Contact Hours'!$A:$A,Hours!$A441,'Contact Hours'!$B:$B,Hours!$B441)+SUMIFS('Contact Hours'!G:G,'Contact Hours'!$A:$A,Hours!$A441,'Contact Hours'!$B:$B,Hours!$B441)</f>
        <v>0</v>
      </c>
      <c r="F441" s="33">
        <f>SUMIFS('Contact Hours'!H:H,'Contact Hours'!$A:$A,Hours!$A441,'Contact Hours'!$B:$B,Hours!$B441)+SUMIFS('Contact Hours'!I:I,'Contact Hours'!$A:$A,Hours!$A441,'Contact Hours'!$B:$B,Hours!$B441)</f>
        <v>0</v>
      </c>
      <c r="G441" s="33">
        <f>SUMIFS('Contact Hours'!J:J,'Contact Hours'!$A:$A,Hours!$A441,'Contact Hours'!$B:$B,Hours!$B441)+SUMIFS('Contact Hours'!K:K,'Contact Hours'!$A:$A,Hours!$A441,'Contact Hours'!$B:$B,Hours!$B441)</f>
        <v>4075</v>
      </c>
      <c r="H441" s="34">
        <f t="shared" si="24"/>
        <v>28891</v>
      </c>
      <c r="I441" s="35">
        <f t="shared" si="25"/>
        <v>73205.38040445144</v>
      </c>
      <c r="J441" s="35">
        <f t="shared" si="26"/>
        <v>0</v>
      </c>
    </row>
    <row r="442" spans="1:10">
      <c r="A442" s="30">
        <v>3568</v>
      </c>
      <c r="B442" s="31">
        <v>7</v>
      </c>
      <c r="C442" s="32">
        <f t="shared" si="27"/>
        <v>3.4892163735959434</v>
      </c>
      <c r="D442" s="33">
        <f>SUMIFS('Contact Hours'!D:D,'Contact Hours'!$A:$A,Hours!$A442,'Contact Hours'!$B:$B,Hours!$B442)+SUMIFS('Contact Hours'!E:E,'Contact Hours'!$A:$A,Hours!$A442,'Contact Hours'!$B:$B,Hours!$B442)</f>
        <v>0</v>
      </c>
      <c r="E442" s="33">
        <f>SUMIFS('Contact Hours'!F:F,'Contact Hours'!$A:$A,Hours!$A442,'Contact Hours'!$B:$B,Hours!$B442)+SUMIFS('Contact Hours'!G:G,'Contact Hours'!$A:$A,Hours!$A442,'Contact Hours'!$B:$B,Hours!$B442)</f>
        <v>0</v>
      </c>
      <c r="F442" s="33">
        <f>SUMIFS('Contact Hours'!H:H,'Contact Hours'!$A:$A,Hours!$A442,'Contact Hours'!$B:$B,Hours!$B442)+SUMIFS('Contact Hours'!I:I,'Contact Hours'!$A:$A,Hours!$A442,'Contact Hours'!$B:$B,Hours!$B442)</f>
        <v>0</v>
      </c>
      <c r="G442" s="33">
        <f>SUMIFS('Contact Hours'!J:J,'Contact Hours'!$A:$A,Hours!$A442,'Contact Hours'!$B:$B,Hours!$B442)+SUMIFS('Contact Hours'!K:K,'Contact Hours'!$A:$A,Hours!$A442,'Contact Hours'!$B:$B,Hours!$B442)</f>
        <v>0</v>
      </c>
      <c r="H442" s="34">
        <f t="shared" si="24"/>
        <v>0</v>
      </c>
      <c r="I442" s="35">
        <f t="shared" si="25"/>
        <v>0</v>
      </c>
      <c r="J442" s="35">
        <f t="shared" si="26"/>
        <v>0</v>
      </c>
    </row>
    <row r="443" spans="1:10">
      <c r="A443" s="30">
        <v>3568</v>
      </c>
      <c r="B443" s="31">
        <v>8</v>
      </c>
      <c r="C443" s="32">
        <f t="shared" si="27"/>
        <v>4.382136402145127</v>
      </c>
      <c r="D443" s="33">
        <f>SUMIFS('Contact Hours'!D:D,'Contact Hours'!$A:$A,Hours!$A443,'Contact Hours'!$B:$B,Hours!$B443)+SUMIFS('Contact Hours'!E:E,'Contact Hours'!$A:$A,Hours!$A443,'Contact Hours'!$B:$B,Hours!$B443)</f>
        <v>0</v>
      </c>
      <c r="E443" s="33">
        <f>SUMIFS('Contact Hours'!F:F,'Contact Hours'!$A:$A,Hours!$A443,'Contact Hours'!$B:$B,Hours!$B443)+SUMIFS('Contact Hours'!G:G,'Contact Hours'!$A:$A,Hours!$A443,'Contact Hours'!$B:$B,Hours!$B443)</f>
        <v>0</v>
      </c>
      <c r="F443" s="33">
        <f>SUMIFS('Contact Hours'!H:H,'Contact Hours'!$A:$A,Hours!$A443,'Contact Hours'!$B:$B,Hours!$B443)+SUMIFS('Contact Hours'!I:I,'Contact Hours'!$A:$A,Hours!$A443,'Contact Hours'!$B:$B,Hours!$B443)</f>
        <v>16448</v>
      </c>
      <c r="G443" s="33">
        <f>SUMIFS('Contact Hours'!J:J,'Contact Hours'!$A:$A,Hours!$A443,'Contact Hours'!$B:$B,Hours!$B443)+SUMIFS('Contact Hours'!K:K,'Contact Hours'!$A:$A,Hours!$A443,'Contact Hours'!$B:$B,Hours!$B443)</f>
        <v>1469</v>
      </c>
      <c r="H443" s="34">
        <f t="shared" si="24"/>
        <v>17917</v>
      </c>
      <c r="I443" s="35">
        <f t="shared" si="25"/>
        <v>78514.737917234233</v>
      </c>
      <c r="J443" s="35">
        <f t="shared" si="26"/>
        <v>0</v>
      </c>
    </row>
    <row r="444" spans="1:10">
      <c r="A444" s="30">
        <v>3568</v>
      </c>
      <c r="B444" s="31">
        <v>9</v>
      </c>
      <c r="C444" s="32">
        <f t="shared" si="27"/>
        <v>3.4333089032158068</v>
      </c>
      <c r="D444" s="33">
        <f>SUMIFS('Contact Hours'!D:D,'Contact Hours'!$A:$A,Hours!$A444,'Contact Hours'!$B:$B,Hours!$B444)+SUMIFS('Contact Hours'!E:E,'Contact Hours'!$A:$A,Hours!$A444,'Contact Hours'!$B:$B,Hours!$B444)</f>
        <v>7456</v>
      </c>
      <c r="E444" s="33">
        <f>SUMIFS('Contact Hours'!F:F,'Contact Hours'!$A:$A,Hours!$A444,'Contact Hours'!$B:$B,Hours!$B444)+SUMIFS('Contact Hours'!G:G,'Contact Hours'!$A:$A,Hours!$A444,'Contact Hours'!$B:$B,Hours!$B444)</f>
        <v>0</v>
      </c>
      <c r="F444" s="33">
        <f>SUMIFS('Contact Hours'!H:H,'Contact Hours'!$A:$A,Hours!$A444,'Contact Hours'!$B:$B,Hours!$B444)+SUMIFS('Contact Hours'!I:I,'Contact Hours'!$A:$A,Hours!$A444,'Contact Hours'!$B:$B,Hours!$B444)</f>
        <v>92416</v>
      </c>
      <c r="G444" s="33">
        <f>SUMIFS('Contact Hours'!J:J,'Contact Hours'!$A:$A,Hours!$A444,'Contact Hours'!$B:$B,Hours!$B444)+SUMIFS('Contact Hours'!K:K,'Contact Hours'!$A:$A,Hours!$A444,'Contact Hours'!$B:$B,Hours!$B444)</f>
        <v>1000</v>
      </c>
      <c r="H444" s="34">
        <f t="shared" si="24"/>
        <v>100872</v>
      </c>
      <c r="I444" s="35">
        <f t="shared" si="25"/>
        <v>346324.73568518489</v>
      </c>
      <c r="J444" s="35">
        <f t="shared" si="26"/>
        <v>0</v>
      </c>
    </row>
    <row r="445" spans="1:10">
      <c r="A445" s="30">
        <v>3568</v>
      </c>
      <c r="B445" s="31">
        <v>10</v>
      </c>
      <c r="C445" s="32">
        <f t="shared" si="27"/>
        <v>5.2157956574584414</v>
      </c>
      <c r="D445" s="33">
        <f>SUMIFS('Contact Hours'!D:D,'Contact Hours'!$A:$A,Hours!$A445,'Contact Hours'!$B:$B,Hours!$B445)+SUMIFS('Contact Hours'!E:E,'Contact Hours'!$A:$A,Hours!$A445,'Contact Hours'!$B:$B,Hours!$B445)</f>
        <v>0</v>
      </c>
      <c r="E445" s="33">
        <f>SUMIFS('Contact Hours'!F:F,'Contact Hours'!$A:$A,Hours!$A445,'Contact Hours'!$B:$B,Hours!$B445)+SUMIFS('Contact Hours'!G:G,'Contact Hours'!$A:$A,Hours!$A445,'Contact Hours'!$B:$B,Hours!$B445)</f>
        <v>0</v>
      </c>
      <c r="F445" s="33">
        <f>SUMIFS('Contact Hours'!H:H,'Contact Hours'!$A:$A,Hours!$A445,'Contact Hours'!$B:$B,Hours!$B445)+SUMIFS('Contact Hours'!I:I,'Contact Hours'!$A:$A,Hours!$A445,'Contact Hours'!$B:$B,Hours!$B445)</f>
        <v>0</v>
      </c>
      <c r="G445" s="33">
        <f>SUMIFS('Contact Hours'!J:J,'Contact Hours'!$A:$A,Hours!$A445,'Contact Hours'!$B:$B,Hours!$B445)+SUMIFS('Contact Hours'!K:K,'Contact Hours'!$A:$A,Hours!$A445,'Contact Hours'!$B:$B,Hours!$B445)</f>
        <v>0</v>
      </c>
      <c r="H445" s="34">
        <f t="shared" si="24"/>
        <v>0</v>
      </c>
      <c r="I445" s="35">
        <f t="shared" si="25"/>
        <v>0</v>
      </c>
      <c r="J445" s="35">
        <f t="shared" si="26"/>
        <v>0</v>
      </c>
    </row>
    <row r="446" spans="1:10">
      <c r="A446" s="30">
        <v>3568</v>
      </c>
      <c r="B446" s="31">
        <v>11</v>
      </c>
      <c r="C446" s="32">
        <f t="shared" si="27"/>
        <v>3.9463640330011058</v>
      </c>
      <c r="D446" s="33">
        <f>SUMIFS('Contact Hours'!D:D,'Contact Hours'!$A:$A,Hours!$A446,'Contact Hours'!$B:$B,Hours!$B446)+SUMIFS('Contact Hours'!E:E,'Contact Hours'!$A:$A,Hours!$A446,'Contact Hours'!$B:$B,Hours!$B446)</f>
        <v>0</v>
      </c>
      <c r="E446" s="33">
        <f>SUMIFS('Contact Hours'!F:F,'Contact Hours'!$A:$A,Hours!$A446,'Contact Hours'!$B:$B,Hours!$B446)+SUMIFS('Contact Hours'!G:G,'Contact Hours'!$A:$A,Hours!$A446,'Contact Hours'!$B:$B,Hours!$B446)</f>
        <v>0</v>
      </c>
      <c r="F446" s="33">
        <f>SUMIFS('Contact Hours'!H:H,'Contact Hours'!$A:$A,Hours!$A446,'Contact Hours'!$B:$B,Hours!$B446)+SUMIFS('Contact Hours'!I:I,'Contact Hours'!$A:$A,Hours!$A446,'Contact Hours'!$B:$B,Hours!$B446)</f>
        <v>35168</v>
      </c>
      <c r="G446" s="33">
        <f>SUMIFS('Contact Hours'!J:J,'Contact Hours'!$A:$A,Hours!$A446,'Contact Hours'!$B:$B,Hours!$B446)+SUMIFS('Contact Hours'!K:K,'Contact Hours'!$A:$A,Hours!$A446,'Contact Hours'!$B:$B,Hours!$B446)</f>
        <v>13420</v>
      </c>
      <c r="H446" s="34">
        <f t="shared" si="24"/>
        <v>48588</v>
      </c>
      <c r="I446" s="35">
        <f t="shared" si="25"/>
        <v>191745.93563545772</v>
      </c>
      <c r="J446" s="35">
        <f t="shared" si="26"/>
        <v>0</v>
      </c>
    </row>
    <row r="447" spans="1:10">
      <c r="A447" s="30">
        <v>3568</v>
      </c>
      <c r="B447" s="31">
        <v>12</v>
      </c>
      <c r="C447" s="32">
        <f t="shared" si="27"/>
        <v>3.4644345655960382</v>
      </c>
      <c r="D447" s="33">
        <f>SUMIFS('Contact Hours'!D:D,'Contact Hours'!$A:$A,Hours!$A447,'Contact Hours'!$B:$B,Hours!$B447)+SUMIFS('Contact Hours'!E:E,'Contact Hours'!$A:$A,Hours!$A447,'Contact Hours'!$B:$B,Hours!$B447)</f>
        <v>54096</v>
      </c>
      <c r="E447" s="33">
        <f>SUMIFS('Contact Hours'!F:F,'Contact Hours'!$A:$A,Hours!$A447,'Contact Hours'!$B:$B,Hours!$B447)+SUMIFS('Contact Hours'!G:G,'Contact Hours'!$A:$A,Hours!$A447,'Contact Hours'!$B:$B,Hours!$B447)</f>
        <v>384</v>
      </c>
      <c r="F447" s="33">
        <f>SUMIFS('Contact Hours'!H:H,'Contact Hours'!$A:$A,Hours!$A447,'Contact Hours'!$B:$B,Hours!$B447)+SUMIFS('Contact Hours'!I:I,'Contact Hours'!$A:$A,Hours!$A447,'Contact Hours'!$B:$B,Hours!$B447)</f>
        <v>0</v>
      </c>
      <c r="G447" s="33">
        <f>SUMIFS('Contact Hours'!J:J,'Contact Hours'!$A:$A,Hours!$A447,'Contact Hours'!$B:$B,Hours!$B447)+SUMIFS('Contact Hours'!K:K,'Contact Hours'!$A:$A,Hours!$A447,'Contact Hours'!$B:$B,Hours!$B447)</f>
        <v>0</v>
      </c>
      <c r="H447" s="34">
        <f t="shared" si="24"/>
        <v>54480</v>
      </c>
      <c r="I447" s="35">
        <f t="shared" si="25"/>
        <v>188742.39513367217</v>
      </c>
      <c r="J447" s="35">
        <f t="shared" si="26"/>
        <v>1463.3771605077666</v>
      </c>
    </row>
    <row r="448" spans="1:10">
      <c r="A448" s="30">
        <v>3568</v>
      </c>
      <c r="B448" s="31">
        <v>13</v>
      </c>
      <c r="C448" s="32">
        <f t="shared" si="27"/>
        <v>3.1367935439018955</v>
      </c>
      <c r="D448" s="33">
        <f>SUMIFS('Contact Hours'!D:D,'Contact Hours'!$A:$A,Hours!$A448,'Contact Hours'!$B:$B,Hours!$B448)+SUMIFS('Contact Hours'!E:E,'Contact Hours'!$A:$A,Hours!$A448,'Contact Hours'!$B:$B,Hours!$B448)</f>
        <v>8592</v>
      </c>
      <c r="E448" s="33">
        <f>SUMIFS('Contact Hours'!F:F,'Contact Hours'!$A:$A,Hours!$A448,'Contact Hours'!$B:$B,Hours!$B448)+SUMIFS('Contact Hours'!G:G,'Contact Hours'!$A:$A,Hours!$A448,'Contact Hours'!$B:$B,Hours!$B448)</f>
        <v>0</v>
      </c>
      <c r="F448" s="33">
        <f>SUMIFS('Contact Hours'!H:H,'Contact Hours'!$A:$A,Hours!$A448,'Contact Hours'!$B:$B,Hours!$B448)+SUMIFS('Contact Hours'!I:I,'Contact Hours'!$A:$A,Hours!$A448,'Contact Hours'!$B:$B,Hours!$B448)</f>
        <v>0</v>
      </c>
      <c r="G448" s="33">
        <f>SUMIFS('Contact Hours'!J:J,'Contact Hours'!$A:$A,Hours!$A448,'Contact Hours'!$B:$B,Hours!$B448)+SUMIFS('Contact Hours'!K:K,'Contact Hours'!$A:$A,Hours!$A448,'Contact Hours'!$B:$B,Hours!$B448)</f>
        <v>0</v>
      </c>
      <c r="H448" s="34">
        <f t="shared" si="24"/>
        <v>8592</v>
      </c>
      <c r="I448" s="35">
        <f t="shared" si="25"/>
        <v>26951.330129205086</v>
      </c>
      <c r="J448" s="35">
        <f t="shared" si="26"/>
        <v>0</v>
      </c>
    </row>
    <row r="449" spans="1:10">
      <c r="A449" s="30">
        <v>3568</v>
      </c>
      <c r="B449" s="31">
        <v>14</v>
      </c>
      <c r="C449" s="32">
        <f t="shared" si="27"/>
        <v>4.5242823607997433</v>
      </c>
      <c r="D449" s="33">
        <f>SUMIFS('Contact Hours'!D:D,'Contact Hours'!$A:$A,Hours!$A449,'Contact Hours'!$B:$B,Hours!$B449)+SUMIFS('Contact Hours'!E:E,'Contact Hours'!$A:$A,Hours!$A449,'Contact Hours'!$B:$B,Hours!$B449)</f>
        <v>0</v>
      </c>
      <c r="E449" s="33">
        <f>SUMIFS('Contact Hours'!F:F,'Contact Hours'!$A:$A,Hours!$A449,'Contact Hours'!$B:$B,Hours!$B449)+SUMIFS('Contact Hours'!G:G,'Contact Hours'!$A:$A,Hours!$A449,'Contact Hours'!$B:$B,Hours!$B449)</f>
        <v>0</v>
      </c>
      <c r="F449" s="33">
        <f>SUMIFS('Contact Hours'!H:H,'Contact Hours'!$A:$A,Hours!$A449,'Contact Hours'!$B:$B,Hours!$B449)+SUMIFS('Contact Hours'!I:I,'Contact Hours'!$A:$A,Hours!$A449,'Contact Hours'!$B:$B,Hours!$B449)</f>
        <v>0</v>
      </c>
      <c r="G449" s="33">
        <f>SUMIFS('Contact Hours'!J:J,'Contact Hours'!$A:$A,Hours!$A449,'Contact Hours'!$B:$B,Hours!$B449)+SUMIFS('Contact Hours'!K:K,'Contact Hours'!$A:$A,Hours!$A449,'Contact Hours'!$B:$B,Hours!$B449)</f>
        <v>2280</v>
      </c>
      <c r="H449" s="34">
        <f t="shared" si="24"/>
        <v>2280</v>
      </c>
      <c r="I449" s="35">
        <f t="shared" si="25"/>
        <v>10315.363782623415</v>
      </c>
      <c r="J449" s="35">
        <f t="shared" si="26"/>
        <v>0</v>
      </c>
    </row>
    <row r="450" spans="1:10">
      <c r="A450" s="30">
        <v>3568</v>
      </c>
      <c r="B450" s="31">
        <v>15</v>
      </c>
      <c r="C450" s="32">
        <f t="shared" si="27"/>
        <v>6.3259919541484555</v>
      </c>
      <c r="D450" s="33">
        <f>SUMIFS('Contact Hours'!D:D,'Contact Hours'!$A:$A,Hours!$A450,'Contact Hours'!$B:$B,Hours!$B450)+SUMIFS('Contact Hours'!E:E,'Contact Hours'!$A:$A,Hours!$A450,'Contact Hours'!$B:$B,Hours!$B450)</f>
        <v>0</v>
      </c>
      <c r="E450" s="33">
        <f>SUMIFS('Contact Hours'!F:F,'Contact Hours'!$A:$A,Hours!$A450,'Contact Hours'!$B:$B,Hours!$B450)+SUMIFS('Contact Hours'!G:G,'Contact Hours'!$A:$A,Hours!$A450,'Contact Hours'!$B:$B,Hours!$B450)</f>
        <v>0</v>
      </c>
      <c r="F450" s="33">
        <f>SUMIFS('Contact Hours'!H:H,'Contact Hours'!$A:$A,Hours!$A450,'Contact Hours'!$B:$B,Hours!$B450)+SUMIFS('Contact Hours'!I:I,'Contact Hours'!$A:$A,Hours!$A450,'Contact Hours'!$B:$B,Hours!$B450)</f>
        <v>0</v>
      </c>
      <c r="G450" s="33">
        <f>SUMIFS('Contact Hours'!J:J,'Contact Hours'!$A:$A,Hours!$A450,'Contact Hours'!$B:$B,Hours!$B450)+SUMIFS('Contact Hours'!K:K,'Contact Hours'!$A:$A,Hours!$A450,'Contact Hours'!$B:$B,Hours!$B450)</f>
        <v>0</v>
      </c>
      <c r="H450" s="34">
        <f t="shared" si="24"/>
        <v>0</v>
      </c>
      <c r="I450" s="35">
        <f t="shared" si="25"/>
        <v>0</v>
      </c>
      <c r="J450" s="35">
        <f t="shared" si="26"/>
        <v>0</v>
      </c>
    </row>
    <row r="451" spans="1:10">
      <c r="A451" s="30">
        <v>3568</v>
      </c>
      <c r="B451" s="31">
        <v>16</v>
      </c>
      <c r="C451" s="32">
        <f t="shared" si="27"/>
        <v>3.9794022593108487</v>
      </c>
      <c r="D451" s="33">
        <f>SUMIFS('Contact Hours'!D:D,'Contact Hours'!$A:$A,Hours!$A451,'Contact Hours'!$B:$B,Hours!$B451)+SUMIFS('Contact Hours'!E:E,'Contact Hours'!$A:$A,Hours!$A451,'Contact Hours'!$B:$B,Hours!$B451)</f>
        <v>2304</v>
      </c>
      <c r="E451" s="33">
        <f>SUMIFS('Contact Hours'!F:F,'Contact Hours'!$A:$A,Hours!$A451,'Contact Hours'!$B:$B,Hours!$B451)+SUMIFS('Contact Hours'!G:G,'Contact Hours'!$A:$A,Hours!$A451,'Contact Hours'!$B:$B,Hours!$B451)</f>
        <v>0</v>
      </c>
      <c r="F451" s="33">
        <f>SUMIFS('Contact Hours'!H:H,'Contact Hours'!$A:$A,Hours!$A451,'Contact Hours'!$B:$B,Hours!$B451)+SUMIFS('Contact Hours'!I:I,'Contact Hours'!$A:$A,Hours!$A451,'Contact Hours'!$B:$B,Hours!$B451)</f>
        <v>0</v>
      </c>
      <c r="G451" s="33">
        <f>SUMIFS('Contact Hours'!J:J,'Contact Hours'!$A:$A,Hours!$A451,'Contact Hours'!$B:$B,Hours!$B451)+SUMIFS('Contact Hours'!K:K,'Contact Hours'!$A:$A,Hours!$A451,'Contact Hours'!$B:$B,Hours!$B451)</f>
        <v>204</v>
      </c>
      <c r="H451" s="34">
        <f t="shared" si="24"/>
        <v>2508</v>
      </c>
      <c r="I451" s="35">
        <f t="shared" si="25"/>
        <v>9980.3408663516093</v>
      </c>
      <c r="J451" s="35">
        <f t="shared" si="26"/>
        <v>0</v>
      </c>
    </row>
    <row r="452" spans="1:10">
      <c r="A452" s="30">
        <v>3568</v>
      </c>
      <c r="B452" s="31">
        <v>17</v>
      </c>
      <c r="C452" s="32">
        <f t="shared" si="27"/>
        <v>5.1679354505346593</v>
      </c>
      <c r="D452" s="33">
        <f>SUMIFS('Contact Hours'!D:D,'Contact Hours'!$A:$A,Hours!$A452,'Contact Hours'!$B:$B,Hours!$B452)+SUMIFS('Contact Hours'!E:E,'Contact Hours'!$A:$A,Hours!$A452,'Contact Hours'!$B:$B,Hours!$B452)</f>
        <v>0</v>
      </c>
      <c r="E452" s="33">
        <f>SUMIFS('Contact Hours'!F:F,'Contact Hours'!$A:$A,Hours!$A452,'Contact Hours'!$B:$B,Hours!$B452)+SUMIFS('Contact Hours'!G:G,'Contact Hours'!$A:$A,Hours!$A452,'Contact Hours'!$B:$B,Hours!$B452)</f>
        <v>0</v>
      </c>
      <c r="F452" s="33">
        <f>SUMIFS('Contact Hours'!H:H,'Contact Hours'!$A:$A,Hours!$A452,'Contact Hours'!$B:$B,Hours!$B452)+SUMIFS('Contact Hours'!I:I,'Contact Hours'!$A:$A,Hours!$A452,'Contact Hours'!$B:$B,Hours!$B452)</f>
        <v>0</v>
      </c>
      <c r="G452" s="33">
        <f>SUMIFS('Contact Hours'!J:J,'Contact Hours'!$A:$A,Hours!$A452,'Contact Hours'!$B:$B,Hours!$B452)+SUMIFS('Contact Hours'!K:K,'Contact Hours'!$A:$A,Hours!$A452,'Contact Hours'!$B:$B,Hours!$B452)</f>
        <v>64</v>
      </c>
      <c r="H452" s="34">
        <f t="shared" si="24"/>
        <v>64</v>
      </c>
      <c r="I452" s="35">
        <f t="shared" si="25"/>
        <v>330.7478688342182</v>
      </c>
      <c r="J452" s="35">
        <f t="shared" si="26"/>
        <v>0</v>
      </c>
    </row>
    <row r="453" spans="1:10">
      <c r="A453" s="30">
        <v>3568</v>
      </c>
      <c r="B453" s="31">
        <v>18</v>
      </c>
      <c r="C453" s="32">
        <f t="shared" si="27"/>
        <v>4.3474126583452906</v>
      </c>
      <c r="D453" s="33">
        <f>SUMIFS('Contact Hours'!D:D,'Contact Hours'!$A:$A,Hours!$A453,'Contact Hours'!$B:$B,Hours!$B453)+SUMIFS('Contact Hours'!E:E,'Contact Hours'!$A:$A,Hours!$A453,'Contact Hours'!$B:$B,Hours!$B453)</f>
        <v>0</v>
      </c>
      <c r="E453" s="33">
        <f>SUMIFS('Contact Hours'!F:F,'Contact Hours'!$A:$A,Hours!$A453,'Contact Hours'!$B:$B,Hours!$B453)+SUMIFS('Contact Hours'!G:G,'Contact Hours'!$A:$A,Hours!$A453,'Contact Hours'!$B:$B,Hours!$B453)</f>
        <v>0</v>
      </c>
      <c r="F453" s="33">
        <f>SUMIFS('Contact Hours'!H:H,'Contact Hours'!$A:$A,Hours!$A453,'Contact Hours'!$B:$B,Hours!$B453)+SUMIFS('Contact Hours'!I:I,'Contact Hours'!$A:$A,Hours!$A453,'Contact Hours'!$B:$B,Hours!$B453)</f>
        <v>44676</v>
      </c>
      <c r="G453" s="33">
        <f>SUMIFS('Contact Hours'!J:J,'Contact Hours'!$A:$A,Hours!$A453,'Contact Hours'!$B:$B,Hours!$B453)+SUMIFS('Contact Hours'!K:K,'Contact Hours'!$A:$A,Hours!$A453,'Contact Hours'!$B:$B,Hours!$B453)</f>
        <v>0</v>
      </c>
      <c r="H453" s="34">
        <f t="shared" ref="H453:H516" si="28">SUM(D453:G453)</f>
        <v>44676</v>
      </c>
      <c r="I453" s="35">
        <f t="shared" ref="I453:I516" si="29">H453*C453</f>
        <v>194225.0079242342</v>
      </c>
      <c r="J453" s="35">
        <f t="shared" ref="J453:J516" si="30">(E453*1.1)*C453</f>
        <v>0</v>
      </c>
    </row>
    <row r="454" spans="1:10">
      <c r="A454" s="30">
        <v>3568</v>
      </c>
      <c r="B454" s="31">
        <v>19</v>
      </c>
      <c r="C454" s="32">
        <f t="shared" si="27"/>
        <v>3.1428185541517317</v>
      </c>
      <c r="D454" s="33">
        <f>SUMIFS('Contact Hours'!D:D,'Contact Hours'!$A:$A,Hours!$A454,'Contact Hours'!$B:$B,Hours!$B454)+SUMIFS('Contact Hours'!E:E,'Contact Hours'!$A:$A,Hours!$A454,'Contact Hours'!$B:$B,Hours!$B454)</f>
        <v>44576</v>
      </c>
      <c r="E454" s="33">
        <f>SUMIFS('Contact Hours'!F:F,'Contact Hours'!$A:$A,Hours!$A454,'Contact Hours'!$B:$B,Hours!$B454)+SUMIFS('Contact Hours'!G:G,'Contact Hours'!$A:$A,Hours!$A454,'Contact Hours'!$B:$B,Hours!$B454)</f>
        <v>0</v>
      </c>
      <c r="F454" s="33">
        <f>SUMIFS('Contact Hours'!H:H,'Contact Hours'!$A:$A,Hours!$A454,'Contact Hours'!$B:$B,Hours!$B454)+SUMIFS('Contact Hours'!I:I,'Contact Hours'!$A:$A,Hours!$A454,'Contact Hours'!$B:$B,Hours!$B454)</f>
        <v>0</v>
      </c>
      <c r="G454" s="33">
        <f>SUMIFS('Contact Hours'!J:J,'Contact Hours'!$A:$A,Hours!$A454,'Contact Hours'!$B:$B,Hours!$B454)+SUMIFS('Contact Hours'!K:K,'Contact Hours'!$A:$A,Hours!$A454,'Contact Hours'!$B:$B,Hours!$B454)</f>
        <v>0</v>
      </c>
      <c r="H454" s="34">
        <f t="shared" si="28"/>
        <v>44576</v>
      </c>
      <c r="I454" s="35">
        <f t="shared" si="29"/>
        <v>140094.27986986761</v>
      </c>
      <c r="J454" s="35">
        <f t="shared" si="30"/>
        <v>0</v>
      </c>
    </row>
    <row r="455" spans="1:10">
      <c r="A455" s="30">
        <v>3568</v>
      </c>
      <c r="B455" s="31">
        <v>20</v>
      </c>
      <c r="C455" s="32">
        <f t="shared" si="27"/>
        <v>3.4676861785003421</v>
      </c>
      <c r="D455" s="33">
        <f>SUMIFS('Contact Hours'!D:D,'Contact Hours'!$A:$A,Hours!$A455,'Contact Hours'!$B:$B,Hours!$B455)+SUMIFS('Contact Hours'!E:E,'Contact Hours'!$A:$A,Hours!$A455,'Contact Hours'!$B:$B,Hours!$B455)</f>
        <v>0</v>
      </c>
      <c r="E455" s="33">
        <f>SUMIFS('Contact Hours'!F:F,'Contact Hours'!$A:$A,Hours!$A455,'Contact Hours'!$B:$B,Hours!$B455)+SUMIFS('Contact Hours'!G:G,'Contact Hours'!$A:$A,Hours!$A455,'Contact Hours'!$B:$B,Hours!$B455)</f>
        <v>0</v>
      </c>
      <c r="F455" s="33">
        <f>SUMIFS('Contact Hours'!H:H,'Contact Hours'!$A:$A,Hours!$A455,'Contact Hours'!$B:$B,Hours!$B455)+SUMIFS('Contact Hours'!I:I,'Contact Hours'!$A:$A,Hours!$A455,'Contact Hours'!$B:$B,Hours!$B455)</f>
        <v>0</v>
      </c>
      <c r="G455" s="33">
        <f>SUMIFS('Contact Hours'!J:J,'Contact Hours'!$A:$A,Hours!$A455,'Contact Hours'!$B:$B,Hours!$B455)+SUMIFS('Contact Hours'!K:K,'Contact Hours'!$A:$A,Hours!$A455,'Contact Hours'!$B:$B,Hours!$B455)</f>
        <v>0</v>
      </c>
      <c r="H455" s="34">
        <f t="shared" si="28"/>
        <v>0</v>
      </c>
      <c r="I455" s="35">
        <f t="shared" si="29"/>
        <v>0</v>
      </c>
      <c r="J455" s="35">
        <f t="shared" si="30"/>
        <v>0</v>
      </c>
    </row>
    <row r="456" spans="1:10">
      <c r="A456" s="30">
        <v>3568</v>
      </c>
      <c r="B456" s="31">
        <v>21</v>
      </c>
      <c r="C456" s="32">
        <f t="shared" si="27"/>
        <v>4.5155009708581995</v>
      </c>
      <c r="D456" s="33">
        <f>SUMIFS('Contact Hours'!D:D,'Contact Hours'!$A:$A,Hours!$A456,'Contact Hours'!$B:$B,Hours!$B456)+SUMIFS('Contact Hours'!E:E,'Contact Hours'!$A:$A,Hours!$A456,'Contact Hours'!$B:$B,Hours!$B456)</f>
        <v>0</v>
      </c>
      <c r="E456" s="33">
        <f>SUMIFS('Contact Hours'!F:F,'Contact Hours'!$A:$A,Hours!$A456,'Contact Hours'!$B:$B,Hours!$B456)+SUMIFS('Contact Hours'!G:G,'Contact Hours'!$A:$A,Hours!$A456,'Contact Hours'!$B:$B,Hours!$B456)</f>
        <v>0</v>
      </c>
      <c r="F456" s="33">
        <f>SUMIFS('Contact Hours'!H:H,'Contact Hours'!$A:$A,Hours!$A456,'Contact Hours'!$B:$B,Hours!$B456)+SUMIFS('Contact Hours'!I:I,'Contact Hours'!$A:$A,Hours!$A456,'Contact Hours'!$B:$B,Hours!$B456)</f>
        <v>7408</v>
      </c>
      <c r="G456" s="33">
        <f>SUMIFS('Contact Hours'!J:J,'Contact Hours'!$A:$A,Hours!$A456,'Contact Hours'!$B:$B,Hours!$B456)+SUMIFS('Contact Hours'!K:K,'Contact Hours'!$A:$A,Hours!$A456,'Contact Hours'!$B:$B,Hours!$B456)</f>
        <v>17639</v>
      </c>
      <c r="H456" s="34">
        <f t="shared" si="28"/>
        <v>25047</v>
      </c>
      <c r="I456" s="35">
        <f t="shared" si="29"/>
        <v>113099.75281708532</v>
      </c>
      <c r="J456" s="35">
        <f t="shared" si="30"/>
        <v>0</v>
      </c>
    </row>
    <row r="457" spans="1:10">
      <c r="A457" s="30">
        <v>3568</v>
      </c>
      <c r="B457" s="31">
        <v>22</v>
      </c>
      <c r="C457" s="32">
        <f t="shared" si="27"/>
        <v>4.1280585073572329</v>
      </c>
      <c r="D457" s="33">
        <f>SUMIFS('Contact Hours'!D:D,'Contact Hours'!$A:$A,Hours!$A457,'Contact Hours'!$B:$B,Hours!$B457)+SUMIFS('Contact Hours'!E:E,'Contact Hours'!$A:$A,Hours!$A457,'Contact Hours'!$B:$B,Hours!$B457)</f>
        <v>0</v>
      </c>
      <c r="E457" s="33">
        <f>SUMIFS('Contact Hours'!F:F,'Contact Hours'!$A:$A,Hours!$A457,'Contact Hours'!$B:$B,Hours!$B457)+SUMIFS('Contact Hours'!G:G,'Contact Hours'!$A:$A,Hours!$A457,'Contact Hours'!$B:$B,Hours!$B457)</f>
        <v>0</v>
      </c>
      <c r="F457" s="33">
        <f>SUMIFS('Contact Hours'!H:H,'Contact Hours'!$A:$A,Hours!$A457,'Contact Hours'!$B:$B,Hours!$B457)+SUMIFS('Contact Hours'!I:I,'Contact Hours'!$A:$A,Hours!$A457,'Contact Hours'!$B:$B,Hours!$B457)</f>
        <v>0</v>
      </c>
      <c r="G457" s="33">
        <f>SUMIFS('Contact Hours'!J:J,'Contact Hours'!$A:$A,Hours!$A457,'Contact Hours'!$B:$B,Hours!$B457)+SUMIFS('Contact Hours'!K:K,'Contact Hours'!$A:$A,Hours!$A457,'Contact Hours'!$B:$B,Hours!$B457)</f>
        <v>264</v>
      </c>
      <c r="H457" s="34">
        <f t="shared" si="28"/>
        <v>264</v>
      </c>
      <c r="I457" s="35">
        <f t="shared" si="29"/>
        <v>1089.8074459423094</v>
      </c>
      <c r="J457" s="35">
        <f t="shared" si="30"/>
        <v>0</v>
      </c>
    </row>
    <row r="458" spans="1:10">
      <c r="A458" s="30">
        <v>3568</v>
      </c>
      <c r="B458" s="31">
        <v>23</v>
      </c>
      <c r="C458" s="32">
        <f t="shared" si="27"/>
        <v>4.0606764444742334</v>
      </c>
      <c r="D458" s="33">
        <f>SUMIFS('Contact Hours'!D:D,'Contact Hours'!$A:$A,Hours!$A458,'Contact Hours'!$B:$B,Hours!$B458)+SUMIFS('Contact Hours'!E:E,'Contact Hours'!$A:$A,Hours!$A458,'Contact Hours'!$B:$B,Hours!$B458)</f>
        <v>6256</v>
      </c>
      <c r="E458" s="33">
        <f>SUMIFS('Contact Hours'!F:F,'Contact Hours'!$A:$A,Hours!$A458,'Contact Hours'!$B:$B,Hours!$B458)+SUMIFS('Contact Hours'!G:G,'Contact Hours'!$A:$A,Hours!$A458,'Contact Hours'!$B:$B,Hours!$B458)</f>
        <v>0</v>
      </c>
      <c r="F458" s="33">
        <f>SUMIFS('Contact Hours'!H:H,'Contact Hours'!$A:$A,Hours!$A458,'Contact Hours'!$B:$B,Hours!$B458)+SUMIFS('Contact Hours'!I:I,'Contact Hours'!$A:$A,Hours!$A458,'Contact Hours'!$B:$B,Hours!$B458)</f>
        <v>0</v>
      </c>
      <c r="G458" s="33">
        <f>SUMIFS('Contact Hours'!J:J,'Contact Hours'!$A:$A,Hours!$A458,'Contact Hours'!$B:$B,Hours!$B458)+SUMIFS('Contact Hours'!K:K,'Contact Hours'!$A:$A,Hours!$A458,'Contact Hours'!$B:$B,Hours!$B458)</f>
        <v>0</v>
      </c>
      <c r="H458" s="34">
        <f t="shared" si="28"/>
        <v>6256</v>
      </c>
      <c r="I458" s="35">
        <f t="shared" si="29"/>
        <v>25403.591836630803</v>
      </c>
      <c r="J458" s="35">
        <f t="shared" si="30"/>
        <v>0</v>
      </c>
    </row>
    <row r="459" spans="1:10">
      <c r="A459" s="30">
        <v>3568</v>
      </c>
      <c r="B459" s="31">
        <v>24</v>
      </c>
      <c r="C459" s="32">
        <f t="shared" si="27"/>
        <v>3.6073208628655156</v>
      </c>
      <c r="D459" s="33">
        <f>SUMIFS('Contact Hours'!D:D,'Contact Hours'!$A:$A,Hours!$A459,'Contact Hours'!$B:$B,Hours!$B459)+SUMIFS('Contact Hours'!E:E,'Contact Hours'!$A:$A,Hours!$A459,'Contact Hours'!$B:$B,Hours!$B459)</f>
        <v>1440</v>
      </c>
      <c r="E459" s="33">
        <f>SUMIFS('Contact Hours'!F:F,'Contact Hours'!$A:$A,Hours!$A459,'Contact Hours'!$B:$B,Hours!$B459)+SUMIFS('Contact Hours'!G:G,'Contact Hours'!$A:$A,Hours!$A459,'Contact Hours'!$B:$B,Hours!$B459)</f>
        <v>0</v>
      </c>
      <c r="F459" s="33">
        <f>SUMIFS('Contact Hours'!H:H,'Contact Hours'!$A:$A,Hours!$A459,'Contact Hours'!$B:$B,Hours!$B459)+SUMIFS('Contact Hours'!I:I,'Contact Hours'!$A:$A,Hours!$A459,'Contact Hours'!$B:$B,Hours!$B459)</f>
        <v>0</v>
      </c>
      <c r="G459" s="33">
        <f>SUMIFS('Contact Hours'!J:J,'Contact Hours'!$A:$A,Hours!$A459,'Contact Hours'!$B:$B,Hours!$B459)+SUMIFS('Contact Hours'!K:K,'Contact Hours'!$A:$A,Hours!$A459,'Contact Hours'!$B:$B,Hours!$B459)</f>
        <v>4912</v>
      </c>
      <c r="H459" s="34">
        <f t="shared" si="28"/>
        <v>6352</v>
      </c>
      <c r="I459" s="35">
        <f t="shared" si="29"/>
        <v>22913.702120921756</v>
      </c>
      <c r="J459" s="35">
        <f t="shared" si="30"/>
        <v>0</v>
      </c>
    </row>
    <row r="460" spans="1:10">
      <c r="A460" s="30">
        <v>3568</v>
      </c>
      <c r="B460" s="31">
        <v>25</v>
      </c>
      <c r="C460" s="32">
        <f t="shared" si="27"/>
        <v>2.8175360535220126</v>
      </c>
      <c r="D460" s="33">
        <f>SUMIFS('Contact Hours'!D:D,'Contact Hours'!$A:$A,Hours!$A460,'Contact Hours'!$B:$B,Hours!$B460)+SUMIFS('Contact Hours'!E:E,'Contact Hours'!$A:$A,Hours!$A460,'Contact Hours'!$B:$B,Hours!$B460)</f>
        <v>123888</v>
      </c>
      <c r="E460" s="33">
        <f>SUMIFS('Contact Hours'!F:F,'Contact Hours'!$A:$A,Hours!$A460,'Contact Hours'!$B:$B,Hours!$B460)+SUMIFS('Contact Hours'!G:G,'Contact Hours'!$A:$A,Hours!$A460,'Contact Hours'!$B:$B,Hours!$B460)</f>
        <v>0</v>
      </c>
      <c r="F460" s="33">
        <f>SUMIFS('Contact Hours'!H:H,'Contact Hours'!$A:$A,Hours!$A460,'Contact Hours'!$B:$B,Hours!$B460)+SUMIFS('Contact Hours'!I:I,'Contact Hours'!$A:$A,Hours!$A460,'Contact Hours'!$B:$B,Hours!$B460)</f>
        <v>48</v>
      </c>
      <c r="G460" s="33">
        <f>SUMIFS('Contact Hours'!J:J,'Contact Hours'!$A:$A,Hours!$A460,'Contact Hours'!$B:$B,Hours!$B460)+SUMIFS('Contact Hours'!K:K,'Contact Hours'!$A:$A,Hours!$A460,'Contact Hours'!$B:$B,Hours!$B460)</f>
        <v>0</v>
      </c>
      <c r="H460" s="34">
        <f t="shared" si="28"/>
        <v>123936</v>
      </c>
      <c r="I460" s="35">
        <f t="shared" si="29"/>
        <v>349194.14832930418</v>
      </c>
      <c r="J460" s="35">
        <f t="shared" si="30"/>
        <v>0</v>
      </c>
    </row>
    <row r="461" spans="1:10">
      <c r="A461" s="30">
        <v>3568</v>
      </c>
      <c r="B461" s="31">
        <v>26</v>
      </c>
      <c r="C461" s="32">
        <f t="shared" si="27"/>
        <v>3.5195673951223614</v>
      </c>
      <c r="D461" s="33">
        <f>SUMIFS('Contact Hours'!D:D,'Contact Hours'!$A:$A,Hours!$A461,'Contact Hours'!$B:$B,Hours!$B461)+SUMIFS('Contact Hours'!E:E,'Contact Hours'!$A:$A,Hours!$A461,'Contact Hours'!$B:$B,Hours!$B461)</f>
        <v>23328</v>
      </c>
      <c r="E461" s="33">
        <f>SUMIFS('Contact Hours'!F:F,'Contact Hours'!$A:$A,Hours!$A461,'Contact Hours'!$B:$B,Hours!$B461)+SUMIFS('Contact Hours'!G:G,'Contact Hours'!$A:$A,Hours!$A461,'Contact Hours'!$B:$B,Hours!$B461)</f>
        <v>0</v>
      </c>
      <c r="F461" s="33">
        <f>SUMIFS('Contact Hours'!H:H,'Contact Hours'!$A:$A,Hours!$A461,'Contact Hours'!$B:$B,Hours!$B461)+SUMIFS('Contact Hours'!I:I,'Contact Hours'!$A:$A,Hours!$A461,'Contact Hours'!$B:$B,Hours!$B461)</f>
        <v>96</v>
      </c>
      <c r="G461" s="33">
        <f>SUMIFS('Contact Hours'!J:J,'Contact Hours'!$A:$A,Hours!$A461,'Contact Hours'!$B:$B,Hours!$B461)+SUMIFS('Contact Hours'!K:K,'Contact Hours'!$A:$A,Hours!$A461,'Contact Hours'!$B:$B,Hours!$B461)</f>
        <v>0</v>
      </c>
      <c r="H461" s="34">
        <f t="shared" si="28"/>
        <v>23424</v>
      </c>
      <c r="I461" s="35">
        <f t="shared" si="29"/>
        <v>82442.346663346194</v>
      </c>
      <c r="J461" s="35">
        <f t="shared" si="30"/>
        <v>0</v>
      </c>
    </row>
    <row r="462" spans="1:10">
      <c r="A462" s="30">
        <v>3568</v>
      </c>
      <c r="B462" s="31">
        <v>27</v>
      </c>
      <c r="C462" s="32">
        <f t="shared" si="27"/>
        <v>3.291477425248472</v>
      </c>
      <c r="D462" s="33">
        <f>SUMIFS('Contact Hours'!D:D,'Contact Hours'!$A:$A,Hours!$A462,'Contact Hours'!$B:$B,Hours!$B462)+SUMIFS('Contact Hours'!E:E,'Contact Hours'!$A:$A,Hours!$A462,'Contact Hours'!$B:$B,Hours!$B462)</f>
        <v>0</v>
      </c>
      <c r="E462" s="33">
        <f>SUMIFS('Contact Hours'!F:F,'Contact Hours'!$A:$A,Hours!$A462,'Contact Hours'!$B:$B,Hours!$B462)+SUMIFS('Contact Hours'!G:G,'Contact Hours'!$A:$A,Hours!$A462,'Contact Hours'!$B:$B,Hours!$B462)</f>
        <v>0</v>
      </c>
      <c r="F462" s="33">
        <f>SUMIFS('Contact Hours'!H:H,'Contact Hours'!$A:$A,Hours!$A462,'Contact Hours'!$B:$B,Hours!$B462)+SUMIFS('Contact Hours'!I:I,'Contact Hours'!$A:$A,Hours!$A462,'Contact Hours'!$B:$B,Hours!$B462)</f>
        <v>0</v>
      </c>
      <c r="G462" s="33">
        <f>SUMIFS('Contact Hours'!J:J,'Contact Hours'!$A:$A,Hours!$A462,'Contact Hours'!$B:$B,Hours!$B462)+SUMIFS('Contact Hours'!K:K,'Contact Hours'!$A:$A,Hours!$A462,'Contact Hours'!$B:$B,Hours!$B462)</f>
        <v>0</v>
      </c>
      <c r="H462" s="34">
        <f t="shared" si="28"/>
        <v>0</v>
      </c>
      <c r="I462" s="35">
        <f t="shared" si="29"/>
        <v>0</v>
      </c>
      <c r="J462" s="35">
        <f t="shared" si="30"/>
        <v>0</v>
      </c>
    </row>
    <row r="463" spans="1:10">
      <c r="A463" s="30">
        <v>6662</v>
      </c>
      <c r="B463" s="31">
        <v>1</v>
      </c>
      <c r="C463" s="32">
        <f t="shared" si="27"/>
        <v>2.8749802080704021</v>
      </c>
      <c r="D463" s="33">
        <f>SUMIFS('Contact Hours'!D:D,'Contact Hours'!$A:$A,Hours!$A463,'Contact Hours'!$B:$B,Hours!$B463)+SUMIFS('Contact Hours'!E:E,'Contact Hours'!$A:$A,Hours!$A463,'Contact Hours'!$B:$B,Hours!$B463)</f>
        <v>14256</v>
      </c>
      <c r="E463" s="33">
        <f>SUMIFS('Contact Hours'!F:F,'Contact Hours'!$A:$A,Hours!$A463,'Contact Hours'!$B:$B,Hours!$B463)+SUMIFS('Contact Hours'!G:G,'Contact Hours'!$A:$A,Hours!$A463,'Contact Hours'!$B:$B,Hours!$B463)</f>
        <v>0</v>
      </c>
      <c r="F463" s="33">
        <f>SUMIFS('Contact Hours'!H:H,'Contact Hours'!$A:$A,Hours!$A463,'Contact Hours'!$B:$B,Hours!$B463)+SUMIFS('Contact Hours'!I:I,'Contact Hours'!$A:$A,Hours!$A463,'Contact Hours'!$B:$B,Hours!$B463)</f>
        <v>0</v>
      </c>
      <c r="G463" s="33">
        <f>SUMIFS('Contact Hours'!J:J,'Contact Hours'!$A:$A,Hours!$A463,'Contact Hours'!$B:$B,Hours!$B463)+SUMIFS('Contact Hours'!K:K,'Contact Hours'!$A:$A,Hours!$A463,'Contact Hours'!$B:$B,Hours!$B463)</f>
        <v>0</v>
      </c>
      <c r="H463" s="34">
        <f t="shared" si="28"/>
        <v>14256</v>
      </c>
      <c r="I463" s="35">
        <f t="shared" si="29"/>
        <v>40985.717846251653</v>
      </c>
      <c r="J463" s="35">
        <f t="shared" si="30"/>
        <v>0</v>
      </c>
    </row>
    <row r="464" spans="1:10">
      <c r="A464" s="30">
        <v>6662</v>
      </c>
      <c r="B464" s="31">
        <v>2</v>
      </c>
      <c r="C464" s="32">
        <f t="shared" si="27"/>
        <v>3.4729204337351502</v>
      </c>
      <c r="D464" s="33">
        <f>SUMIFS('Contact Hours'!D:D,'Contact Hours'!$A:$A,Hours!$A464,'Contact Hours'!$B:$B,Hours!$B464)+SUMIFS('Contact Hours'!E:E,'Contact Hours'!$A:$A,Hours!$A464,'Contact Hours'!$B:$B,Hours!$B464)</f>
        <v>0</v>
      </c>
      <c r="E464" s="33">
        <f>SUMIFS('Contact Hours'!F:F,'Contact Hours'!$A:$A,Hours!$A464,'Contact Hours'!$B:$B,Hours!$B464)+SUMIFS('Contact Hours'!G:G,'Contact Hours'!$A:$A,Hours!$A464,'Contact Hours'!$B:$B,Hours!$B464)</f>
        <v>0</v>
      </c>
      <c r="F464" s="33">
        <f>SUMIFS('Contact Hours'!H:H,'Contact Hours'!$A:$A,Hours!$A464,'Contact Hours'!$B:$B,Hours!$B464)+SUMIFS('Contact Hours'!I:I,'Contact Hours'!$A:$A,Hours!$A464,'Contact Hours'!$B:$B,Hours!$B464)</f>
        <v>39232</v>
      </c>
      <c r="G464" s="33">
        <f>SUMIFS('Contact Hours'!J:J,'Contact Hours'!$A:$A,Hours!$A464,'Contact Hours'!$B:$B,Hours!$B464)+SUMIFS('Contact Hours'!K:K,'Contact Hours'!$A:$A,Hours!$A464,'Contact Hours'!$B:$B,Hours!$B464)</f>
        <v>0</v>
      </c>
      <c r="H464" s="34">
        <f t="shared" si="28"/>
        <v>39232</v>
      </c>
      <c r="I464" s="35">
        <f t="shared" si="29"/>
        <v>136249.61445629742</v>
      </c>
      <c r="J464" s="35">
        <f t="shared" si="30"/>
        <v>0</v>
      </c>
    </row>
    <row r="465" spans="1:10">
      <c r="A465" s="30">
        <v>6662</v>
      </c>
      <c r="B465" s="31">
        <v>3</v>
      </c>
      <c r="C465" s="32">
        <f t="shared" si="27"/>
        <v>3.0862689776983747</v>
      </c>
      <c r="D465" s="33">
        <f>SUMIFS('Contact Hours'!D:D,'Contact Hours'!$A:$A,Hours!$A465,'Contact Hours'!$B:$B,Hours!$B465)+SUMIFS('Contact Hours'!E:E,'Contact Hours'!$A:$A,Hours!$A465,'Contact Hours'!$B:$B,Hours!$B465)</f>
        <v>89952</v>
      </c>
      <c r="E465" s="33">
        <f>SUMIFS('Contact Hours'!F:F,'Contact Hours'!$A:$A,Hours!$A465,'Contact Hours'!$B:$B,Hours!$B465)+SUMIFS('Contact Hours'!G:G,'Contact Hours'!$A:$A,Hours!$A465,'Contact Hours'!$B:$B,Hours!$B465)</f>
        <v>0</v>
      </c>
      <c r="F465" s="33">
        <f>SUMIFS('Contact Hours'!H:H,'Contact Hours'!$A:$A,Hours!$A465,'Contact Hours'!$B:$B,Hours!$B465)+SUMIFS('Contact Hours'!I:I,'Contact Hours'!$A:$A,Hours!$A465,'Contact Hours'!$B:$B,Hours!$B465)</f>
        <v>672</v>
      </c>
      <c r="G465" s="33">
        <f>SUMIFS('Contact Hours'!J:J,'Contact Hours'!$A:$A,Hours!$A465,'Contact Hours'!$B:$B,Hours!$B465)+SUMIFS('Contact Hours'!K:K,'Contact Hours'!$A:$A,Hours!$A465,'Contact Hours'!$B:$B,Hours!$B465)</f>
        <v>0</v>
      </c>
      <c r="H465" s="34">
        <f t="shared" si="28"/>
        <v>90624</v>
      </c>
      <c r="I465" s="35">
        <f t="shared" si="29"/>
        <v>279690.03983493749</v>
      </c>
      <c r="J465" s="35">
        <f t="shared" si="30"/>
        <v>0</v>
      </c>
    </row>
    <row r="466" spans="1:10">
      <c r="A466" s="30">
        <v>6662</v>
      </c>
      <c r="B466" s="31">
        <v>4</v>
      </c>
      <c r="C466" s="32">
        <f t="shared" si="27"/>
        <v>2.7951067372194838</v>
      </c>
      <c r="D466" s="33">
        <f>SUMIFS('Contact Hours'!D:D,'Contact Hours'!$A:$A,Hours!$A466,'Contact Hours'!$B:$B,Hours!$B466)+SUMIFS('Contact Hours'!E:E,'Contact Hours'!$A:$A,Hours!$A466,'Contact Hours'!$B:$B,Hours!$B466)</f>
        <v>39776</v>
      </c>
      <c r="E466" s="33">
        <f>SUMIFS('Contact Hours'!F:F,'Contact Hours'!$A:$A,Hours!$A466,'Contact Hours'!$B:$B,Hours!$B466)+SUMIFS('Contact Hours'!G:G,'Contact Hours'!$A:$A,Hours!$A466,'Contact Hours'!$B:$B,Hours!$B466)</f>
        <v>0</v>
      </c>
      <c r="F466" s="33">
        <f>SUMIFS('Contact Hours'!H:H,'Contact Hours'!$A:$A,Hours!$A466,'Contact Hours'!$B:$B,Hours!$B466)+SUMIFS('Contact Hours'!I:I,'Contact Hours'!$A:$A,Hours!$A466,'Contact Hours'!$B:$B,Hours!$B466)</f>
        <v>36448</v>
      </c>
      <c r="G466" s="33">
        <f>SUMIFS('Contact Hours'!J:J,'Contact Hours'!$A:$A,Hours!$A466,'Contact Hours'!$B:$B,Hours!$B466)+SUMIFS('Contact Hours'!K:K,'Contact Hours'!$A:$A,Hours!$A466,'Contact Hours'!$B:$B,Hours!$B466)</f>
        <v>1163</v>
      </c>
      <c r="H466" s="34">
        <f t="shared" si="28"/>
        <v>77387</v>
      </c>
      <c r="I466" s="35">
        <f t="shared" si="29"/>
        <v>216304.92507320418</v>
      </c>
      <c r="J466" s="35">
        <f t="shared" si="30"/>
        <v>0</v>
      </c>
    </row>
    <row r="467" spans="1:10">
      <c r="A467" s="30">
        <v>6662</v>
      </c>
      <c r="B467" s="31">
        <v>5</v>
      </c>
      <c r="C467" s="32">
        <f t="shared" si="27"/>
        <v>7.969787458086997</v>
      </c>
      <c r="D467" s="33">
        <f>SUMIFS('Contact Hours'!D:D,'Contact Hours'!$A:$A,Hours!$A467,'Contact Hours'!$B:$B,Hours!$B467)+SUMIFS('Contact Hours'!E:E,'Contact Hours'!$A:$A,Hours!$A467,'Contact Hours'!$B:$B,Hours!$B467)</f>
        <v>0</v>
      </c>
      <c r="E467" s="33">
        <f>SUMIFS('Contact Hours'!F:F,'Contact Hours'!$A:$A,Hours!$A467,'Contact Hours'!$B:$B,Hours!$B467)+SUMIFS('Contact Hours'!G:G,'Contact Hours'!$A:$A,Hours!$A467,'Contact Hours'!$B:$B,Hours!$B467)</f>
        <v>0</v>
      </c>
      <c r="F467" s="33">
        <f>SUMIFS('Contact Hours'!H:H,'Contact Hours'!$A:$A,Hours!$A467,'Contact Hours'!$B:$B,Hours!$B467)+SUMIFS('Contact Hours'!I:I,'Contact Hours'!$A:$A,Hours!$A467,'Contact Hours'!$B:$B,Hours!$B467)</f>
        <v>0</v>
      </c>
      <c r="G467" s="33">
        <f>SUMIFS('Contact Hours'!J:J,'Contact Hours'!$A:$A,Hours!$A467,'Contact Hours'!$B:$B,Hours!$B467)+SUMIFS('Contact Hours'!K:K,'Contact Hours'!$A:$A,Hours!$A467,'Contact Hours'!$B:$B,Hours!$B467)</f>
        <v>0</v>
      </c>
      <c r="H467" s="34">
        <f t="shared" si="28"/>
        <v>0</v>
      </c>
      <c r="I467" s="35">
        <f t="shared" si="29"/>
        <v>0</v>
      </c>
      <c r="J467" s="35">
        <f t="shared" si="30"/>
        <v>0</v>
      </c>
    </row>
    <row r="468" spans="1:10">
      <c r="A468" s="30">
        <v>6662</v>
      </c>
      <c r="B468" s="31">
        <v>6</v>
      </c>
      <c r="C468" s="32">
        <f t="shared" si="27"/>
        <v>2.5338472328563029</v>
      </c>
      <c r="D468" s="33">
        <f>SUMIFS('Contact Hours'!D:D,'Contact Hours'!$A:$A,Hours!$A468,'Contact Hours'!$B:$B,Hours!$B468)+SUMIFS('Contact Hours'!E:E,'Contact Hours'!$A:$A,Hours!$A468,'Contact Hours'!$B:$B,Hours!$B468)</f>
        <v>12912</v>
      </c>
      <c r="E468" s="33">
        <f>SUMIFS('Contact Hours'!F:F,'Contact Hours'!$A:$A,Hours!$A468,'Contact Hours'!$B:$B,Hours!$B468)+SUMIFS('Contact Hours'!G:G,'Contact Hours'!$A:$A,Hours!$A468,'Contact Hours'!$B:$B,Hours!$B468)</f>
        <v>0</v>
      </c>
      <c r="F468" s="33">
        <f>SUMIFS('Contact Hours'!H:H,'Contact Hours'!$A:$A,Hours!$A468,'Contact Hours'!$B:$B,Hours!$B468)+SUMIFS('Contact Hours'!I:I,'Contact Hours'!$A:$A,Hours!$A468,'Contact Hours'!$B:$B,Hours!$B468)</f>
        <v>0</v>
      </c>
      <c r="G468" s="33">
        <f>SUMIFS('Contact Hours'!J:J,'Contact Hours'!$A:$A,Hours!$A468,'Contact Hours'!$B:$B,Hours!$B468)+SUMIFS('Contact Hours'!K:K,'Contact Hours'!$A:$A,Hours!$A468,'Contact Hours'!$B:$B,Hours!$B468)</f>
        <v>0</v>
      </c>
      <c r="H468" s="34">
        <f t="shared" si="28"/>
        <v>12912</v>
      </c>
      <c r="I468" s="35">
        <f t="shared" si="29"/>
        <v>32717.035470640581</v>
      </c>
      <c r="J468" s="35">
        <f t="shared" si="30"/>
        <v>0</v>
      </c>
    </row>
    <row r="469" spans="1:10">
      <c r="A469" s="30">
        <v>6662</v>
      </c>
      <c r="B469" s="31">
        <v>7</v>
      </c>
      <c r="C469" s="32">
        <f t="shared" si="27"/>
        <v>3.4892163735959434</v>
      </c>
      <c r="D469" s="33">
        <f>SUMIFS('Contact Hours'!D:D,'Contact Hours'!$A:$A,Hours!$A469,'Contact Hours'!$B:$B,Hours!$B469)+SUMIFS('Contact Hours'!E:E,'Contact Hours'!$A:$A,Hours!$A469,'Contact Hours'!$B:$B,Hours!$B469)</f>
        <v>3808</v>
      </c>
      <c r="E469" s="33">
        <f>SUMIFS('Contact Hours'!F:F,'Contact Hours'!$A:$A,Hours!$A469,'Contact Hours'!$B:$B,Hours!$B469)+SUMIFS('Contact Hours'!G:G,'Contact Hours'!$A:$A,Hours!$A469,'Contact Hours'!$B:$B,Hours!$B469)</f>
        <v>0</v>
      </c>
      <c r="F469" s="33">
        <f>SUMIFS('Contact Hours'!H:H,'Contact Hours'!$A:$A,Hours!$A469,'Contact Hours'!$B:$B,Hours!$B469)+SUMIFS('Contact Hours'!I:I,'Contact Hours'!$A:$A,Hours!$A469,'Contact Hours'!$B:$B,Hours!$B469)</f>
        <v>3392</v>
      </c>
      <c r="G469" s="33">
        <f>SUMIFS('Contact Hours'!J:J,'Contact Hours'!$A:$A,Hours!$A469,'Contact Hours'!$B:$B,Hours!$B469)+SUMIFS('Contact Hours'!K:K,'Contact Hours'!$A:$A,Hours!$A469,'Contact Hours'!$B:$B,Hours!$B469)</f>
        <v>240</v>
      </c>
      <c r="H469" s="34">
        <f t="shared" si="28"/>
        <v>7440</v>
      </c>
      <c r="I469" s="35">
        <f t="shared" si="29"/>
        <v>25959.769819553818</v>
      </c>
      <c r="J469" s="35">
        <f t="shared" si="30"/>
        <v>0</v>
      </c>
    </row>
    <row r="470" spans="1:10">
      <c r="A470" s="30">
        <v>6662</v>
      </c>
      <c r="B470" s="31">
        <v>8</v>
      </c>
      <c r="C470" s="32">
        <f t="shared" si="27"/>
        <v>4.382136402145127</v>
      </c>
      <c r="D470" s="33">
        <f>SUMIFS('Contact Hours'!D:D,'Contact Hours'!$A:$A,Hours!$A470,'Contact Hours'!$B:$B,Hours!$B470)+SUMIFS('Contact Hours'!E:E,'Contact Hours'!$A:$A,Hours!$A470,'Contact Hours'!$B:$B,Hours!$B470)</f>
        <v>0</v>
      </c>
      <c r="E470" s="33">
        <f>SUMIFS('Contact Hours'!F:F,'Contact Hours'!$A:$A,Hours!$A470,'Contact Hours'!$B:$B,Hours!$B470)+SUMIFS('Contact Hours'!G:G,'Contact Hours'!$A:$A,Hours!$A470,'Contact Hours'!$B:$B,Hours!$B470)</f>
        <v>0</v>
      </c>
      <c r="F470" s="33">
        <f>SUMIFS('Contact Hours'!H:H,'Contact Hours'!$A:$A,Hours!$A470,'Contact Hours'!$B:$B,Hours!$B470)+SUMIFS('Contact Hours'!I:I,'Contact Hours'!$A:$A,Hours!$A470,'Contact Hours'!$B:$B,Hours!$B470)</f>
        <v>5584</v>
      </c>
      <c r="G470" s="33">
        <f>SUMIFS('Contact Hours'!J:J,'Contact Hours'!$A:$A,Hours!$A470,'Contact Hours'!$B:$B,Hours!$B470)+SUMIFS('Contact Hours'!K:K,'Contact Hours'!$A:$A,Hours!$A470,'Contact Hours'!$B:$B,Hours!$B470)</f>
        <v>1120</v>
      </c>
      <c r="H470" s="34">
        <f t="shared" si="28"/>
        <v>6704</v>
      </c>
      <c r="I470" s="35">
        <f t="shared" si="29"/>
        <v>29377.84243998093</v>
      </c>
      <c r="J470" s="35">
        <f t="shared" si="30"/>
        <v>0</v>
      </c>
    </row>
    <row r="471" spans="1:10">
      <c r="A471" s="30">
        <v>6662</v>
      </c>
      <c r="B471" s="31">
        <v>9</v>
      </c>
      <c r="C471" s="32">
        <f t="shared" si="27"/>
        <v>3.4333089032158068</v>
      </c>
      <c r="D471" s="33">
        <f>SUMIFS('Contact Hours'!D:D,'Contact Hours'!$A:$A,Hours!$A471,'Contact Hours'!$B:$B,Hours!$B471)+SUMIFS('Contact Hours'!E:E,'Contact Hours'!$A:$A,Hours!$A471,'Contact Hours'!$B:$B,Hours!$B471)</f>
        <v>7600</v>
      </c>
      <c r="E471" s="33">
        <f>SUMIFS('Contact Hours'!F:F,'Contact Hours'!$A:$A,Hours!$A471,'Contact Hours'!$B:$B,Hours!$B471)+SUMIFS('Contact Hours'!G:G,'Contact Hours'!$A:$A,Hours!$A471,'Contact Hours'!$B:$B,Hours!$B471)</f>
        <v>0</v>
      </c>
      <c r="F471" s="33">
        <f>SUMIFS('Contact Hours'!H:H,'Contact Hours'!$A:$A,Hours!$A471,'Contact Hours'!$B:$B,Hours!$B471)+SUMIFS('Contact Hours'!I:I,'Contact Hours'!$A:$A,Hours!$A471,'Contact Hours'!$B:$B,Hours!$B471)</f>
        <v>52816</v>
      </c>
      <c r="G471" s="33">
        <f>SUMIFS('Contact Hours'!J:J,'Contact Hours'!$A:$A,Hours!$A471,'Contact Hours'!$B:$B,Hours!$B471)+SUMIFS('Contact Hours'!K:K,'Contact Hours'!$A:$A,Hours!$A471,'Contact Hours'!$B:$B,Hours!$B471)</f>
        <v>160</v>
      </c>
      <c r="H471" s="34">
        <f t="shared" si="28"/>
        <v>60576</v>
      </c>
      <c r="I471" s="35">
        <f t="shared" si="29"/>
        <v>207976.12012120071</v>
      </c>
      <c r="J471" s="35">
        <f t="shared" si="30"/>
        <v>0</v>
      </c>
    </row>
    <row r="472" spans="1:10">
      <c r="A472" s="30">
        <v>6662</v>
      </c>
      <c r="B472" s="31">
        <v>10</v>
      </c>
      <c r="C472" s="32">
        <f t="shared" si="27"/>
        <v>5.2157956574584414</v>
      </c>
      <c r="D472" s="33">
        <f>SUMIFS('Contact Hours'!D:D,'Contact Hours'!$A:$A,Hours!$A472,'Contact Hours'!$B:$B,Hours!$B472)+SUMIFS('Contact Hours'!E:E,'Contact Hours'!$A:$A,Hours!$A472,'Contact Hours'!$B:$B,Hours!$B472)</f>
        <v>0</v>
      </c>
      <c r="E472" s="33">
        <f>SUMIFS('Contact Hours'!F:F,'Contact Hours'!$A:$A,Hours!$A472,'Contact Hours'!$B:$B,Hours!$B472)+SUMIFS('Contact Hours'!G:G,'Contact Hours'!$A:$A,Hours!$A472,'Contact Hours'!$B:$B,Hours!$B472)</f>
        <v>0</v>
      </c>
      <c r="F472" s="33">
        <f>SUMIFS('Contact Hours'!H:H,'Contact Hours'!$A:$A,Hours!$A472,'Contact Hours'!$B:$B,Hours!$B472)+SUMIFS('Contact Hours'!I:I,'Contact Hours'!$A:$A,Hours!$A472,'Contact Hours'!$B:$B,Hours!$B472)</f>
        <v>0</v>
      </c>
      <c r="G472" s="33">
        <f>SUMIFS('Contact Hours'!J:J,'Contact Hours'!$A:$A,Hours!$A472,'Contact Hours'!$B:$B,Hours!$B472)+SUMIFS('Contact Hours'!K:K,'Contact Hours'!$A:$A,Hours!$A472,'Contact Hours'!$B:$B,Hours!$B472)</f>
        <v>0</v>
      </c>
      <c r="H472" s="34">
        <f t="shared" si="28"/>
        <v>0</v>
      </c>
      <c r="I472" s="35">
        <f t="shared" si="29"/>
        <v>0</v>
      </c>
      <c r="J472" s="35">
        <f t="shared" si="30"/>
        <v>0</v>
      </c>
    </row>
    <row r="473" spans="1:10">
      <c r="A473" s="30">
        <v>6662</v>
      </c>
      <c r="B473" s="31">
        <v>11</v>
      </c>
      <c r="C473" s="32">
        <f t="shared" si="27"/>
        <v>3.9463640330011058</v>
      </c>
      <c r="D473" s="33">
        <f>SUMIFS('Contact Hours'!D:D,'Contact Hours'!$A:$A,Hours!$A473,'Contact Hours'!$B:$B,Hours!$B473)+SUMIFS('Contact Hours'!E:E,'Contact Hours'!$A:$A,Hours!$A473,'Contact Hours'!$B:$B,Hours!$B473)</f>
        <v>0</v>
      </c>
      <c r="E473" s="33">
        <f>SUMIFS('Contact Hours'!F:F,'Contact Hours'!$A:$A,Hours!$A473,'Contact Hours'!$B:$B,Hours!$B473)+SUMIFS('Contact Hours'!G:G,'Contact Hours'!$A:$A,Hours!$A473,'Contact Hours'!$B:$B,Hours!$B473)</f>
        <v>0</v>
      </c>
      <c r="F473" s="33">
        <f>SUMIFS('Contact Hours'!H:H,'Contact Hours'!$A:$A,Hours!$A473,'Contact Hours'!$B:$B,Hours!$B473)+SUMIFS('Contact Hours'!I:I,'Contact Hours'!$A:$A,Hours!$A473,'Contact Hours'!$B:$B,Hours!$B473)</f>
        <v>25424</v>
      </c>
      <c r="G473" s="33">
        <f>SUMIFS('Contact Hours'!J:J,'Contact Hours'!$A:$A,Hours!$A473,'Contact Hours'!$B:$B,Hours!$B473)+SUMIFS('Contact Hours'!K:K,'Contact Hours'!$A:$A,Hours!$A473,'Contact Hours'!$B:$B,Hours!$B473)</f>
        <v>864</v>
      </c>
      <c r="H473" s="34">
        <f t="shared" si="28"/>
        <v>26288</v>
      </c>
      <c r="I473" s="35">
        <f t="shared" si="29"/>
        <v>103742.01769953307</v>
      </c>
      <c r="J473" s="35">
        <f t="shared" si="30"/>
        <v>0</v>
      </c>
    </row>
    <row r="474" spans="1:10">
      <c r="A474" s="30">
        <v>6662</v>
      </c>
      <c r="B474" s="31">
        <v>12</v>
      </c>
      <c r="C474" s="32">
        <f t="shared" si="27"/>
        <v>3.4644345655960382</v>
      </c>
      <c r="D474" s="33">
        <f>SUMIFS('Contact Hours'!D:D,'Contact Hours'!$A:$A,Hours!$A474,'Contact Hours'!$B:$B,Hours!$B474)+SUMIFS('Contact Hours'!E:E,'Contact Hours'!$A:$A,Hours!$A474,'Contact Hours'!$B:$B,Hours!$B474)</f>
        <v>67008</v>
      </c>
      <c r="E474" s="33">
        <f>SUMIFS('Contact Hours'!F:F,'Contact Hours'!$A:$A,Hours!$A474,'Contact Hours'!$B:$B,Hours!$B474)+SUMIFS('Contact Hours'!G:G,'Contact Hours'!$A:$A,Hours!$A474,'Contact Hours'!$B:$B,Hours!$B474)</f>
        <v>12992</v>
      </c>
      <c r="F474" s="33">
        <f>SUMIFS('Contact Hours'!H:H,'Contact Hours'!$A:$A,Hours!$A474,'Contact Hours'!$B:$B,Hours!$B474)+SUMIFS('Contact Hours'!I:I,'Contact Hours'!$A:$A,Hours!$A474,'Contact Hours'!$B:$B,Hours!$B474)</f>
        <v>0</v>
      </c>
      <c r="G474" s="33">
        <f>SUMIFS('Contact Hours'!J:J,'Contact Hours'!$A:$A,Hours!$A474,'Contact Hours'!$B:$B,Hours!$B474)+SUMIFS('Contact Hours'!K:K,'Contact Hours'!$A:$A,Hours!$A474,'Contact Hours'!$B:$B,Hours!$B474)</f>
        <v>0</v>
      </c>
      <c r="H474" s="34">
        <f t="shared" si="28"/>
        <v>80000</v>
      </c>
      <c r="I474" s="35">
        <f t="shared" si="29"/>
        <v>277154.76524768304</v>
      </c>
      <c r="J474" s="35">
        <f t="shared" si="30"/>
        <v>49510.927263846104</v>
      </c>
    </row>
    <row r="475" spans="1:10">
      <c r="A475" s="30">
        <v>6662</v>
      </c>
      <c r="B475" s="31">
        <v>13</v>
      </c>
      <c r="C475" s="32">
        <f t="shared" si="27"/>
        <v>3.1367935439018955</v>
      </c>
      <c r="D475" s="33">
        <f>SUMIFS('Contact Hours'!D:D,'Contact Hours'!$A:$A,Hours!$A475,'Contact Hours'!$B:$B,Hours!$B475)+SUMIFS('Contact Hours'!E:E,'Contact Hours'!$A:$A,Hours!$A475,'Contact Hours'!$B:$B,Hours!$B475)</f>
        <v>4192</v>
      </c>
      <c r="E475" s="33">
        <f>SUMIFS('Contact Hours'!F:F,'Contact Hours'!$A:$A,Hours!$A475,'Contact Hours'!$B:$B,Hours!$B475)+SUMIFS('Contact Hours'!G:G,'Contact Hours'!$A:$A,Hours!$A475,'Contact Hours'!$B:$B,Hours!$B475)</f>
        <v>0</v>
      </c>
      <c r="F475" s="33">
        <f>SUMIFS('Contact Hours'!H:H,'Contact Hours'!$A:$A,Hours!$A475,'Contact Hours'!$B:$B,Hours!$B475)+SUMIFS('Contact Hours'!I:I,'Contact Hours'!$A:$A,Hours!$A475,'Contact Hours'!$B:$B,Hours!$B475)</f>
        <v>832</v>
      </c>
      <c r="G475" s="33">
        <f>SUMIFS('Contact Hours'!J:J,'Contact Hours'!$A:$A,Hours!$A475,'Contact Hours'!$B:$B,Hours!$B475)+SUMIFS('Contact Hours'!K:K,'Contact Hours'!$A:$A,Hours!$A475,'Contact Hours'!$B:$B,Hours!$B475)</f>
        <v>0</v>
      </c>
      <c r="H475" s="34">
        <f t="shared" si="28"/>
        <v>5024</v>
      </c>
      <c r="I475" s="35">
        <f t="shared" si="29"/>
        <v>15759.250764563123</v>
      </c>
      <c r="J475" s="35">
        <f t="shared" si="30"/>
        <v>0</v>
      </c>
    </row>
    <row r="476" spans="1:10">
      <c r="A476" s="30">
        <v>6662</v>
      </c>
      <c r="B476" s="31">
        <v>14</v>
      </c>
      <c r="C476" s="32">
        <f t="shared" si="27"/>
        <v>4.5242823607997433</v>
      </c>
      <c r="D476" s="33">
        <f>SUMIFS('Contact Hours'!D:D,'Contact Hours'!$A:$A,Hours!$A476,'Contact Hours'!$B:$B,Hours!$B476)+SUMIFS('Contact Hours'!E:E,'Contact Hours'!$A:$A,Hours!$A476,'Contact Hours'!$B:$B,Hours!$B476)</f>
        <v>5200</v>
      </c>
      <c r="E476" s="33">
        <f>SUMIFS('Contact Hours'!F:F,'Contact Hours'!$A:$A,Hours!$A476,'Contact Hours'!$B:$B,Hours!$B476)+SUMIFS('Contact Hours'!G:G,'Contact Hours'!$A:$A,Hours!$A476,'Contact Hours'!$B:$B,Hours!$B476)</f>
        <v>0</v>
      </c>
      <c r="F476" s="33">
        <f>SUMIFS('Contact Hours'!H:H,'Contact Hours'!$A:$A,Hours!$A476,'Contact Hours'!$B:$B,Hours!$B476)+SUMIFS('Contact Hours'!I:I,'Contact Hours'!$A:$A,Hours!$A476,'Contact Hours'!$B:$B,Hours!$B476)</f>
        <v>78432</v>
      </c>
      <c r="G476" s="33">
        <f>SUMIFS('Contact Hours'!J:J,'Contact Hours'!$A:$A,Hours!$A476,'Contact Hours'!$B:$B,Hours!$B476)+SUMIFS('Contact Hours'!K:K,'Contact Hours'!$A:$A,Hours!$A476,'Contact Hours'!$B:$B,Hours!$B476)</f>
        <v>3600</v>
      </c>
      <c r="H476" s="34">
        <f t="shared" si="28"/>
        <v>87232</v>
      </c>
      <c r="I476" s="35">
        <f t="shared" si="29"/>
        <v>394662.19889728323</v>
      </c>
      <c r="J476" s="35">
        <f t="shared" si="30"/>
        <v>0</v>
      </c>
    </row>
    <row r="477" spans="1:10">
      <c r="A477" s="30">
        <v>6662</v>
      </c>
      <c r="B477" s="31">
        <v>15</v>
      </c>
      <c r="C477" s="32">
        <f t="shared" si="27"/>
        <v>6.3259919541484555</v>
      </c>
      <c r="D477" s="33">
        <f>SUMIFS('Contact Hours'!D:D,'Contact Hours'!$A:$A,Hours!$A477,'Contact Hours'!$B:$B,Hours!$B477)+SUMIFS('Contact Hours'!E:E,'Contact Hours'!$A:$A,Hours!$A477,'Contact Hours'!$B:$B,Hours!$B477)</f>
        <v>0</v>
      </c>
      <c r="E477" s="33">
        <f>SUMIFS('Contact Hours'!F:F,'Contact Hours'!$A:$A,Hours!$A477,'Contact Hours'!$B:$B,Hours!$B477)+SUMIFS('Contact Hours'!G:G,'Contact Hours'!$A:$A,Hours!$A477,'Contact Hours'!$B:$B,Hours!$B477)</f>
        <v>0</v>
      </c>
      <c r="F477" s="33">
        <f>SUMIFS('Contact Hours'!H:H,'Contact Hours'!$A:$A,Hours!$A477,'Contact Hours'!$B:$B,Hours!$B477)+SUMIFS('Contact Hours'!I:I,'Contact Hours'!$A:$A,Hours!$A477,'Contact Hours'!$B:$B,Hours!$B477)</f>
        <v>0</v>
      </c>
      <c r="G477" s="33">
        <f>SUMIFS('Contact Hours'!J:J,'Contact Hours'!$A:$A,Hours!$A477,'Contact Hours'!$B:$B,Hours!$B477)+SUMIFS('Contact Hours'!K:K,'Contact Hours'!$A:$A,Hours!$A477,'Contact Hours'!$B:$B,Hours!$B477)</f>
        <v>0</v>
      </c>
      <c r="H477" s="34">
        <f t="shared" si="28"/>
        <v>0</v>
      </c>
      <c r="I477" s="35">
        <f t="shared" si="29"/>
        <v>0</v>
      </c>
      <c r="J477" s="35">
        <f t="shared" si="30"/>
        <v>0</v>
      </c>
    </row>
    <row r="478" spans="1:10">
      <c r="A478" s="30">
        <v>6662</v>
      </c>
      <c r="B478" s="31">
        <v>16</v>
      </c>
      <c r="C478" s="32">
        <f t="shared" si="27"/>
        <v>3.9794022593108487</v>
      </c>
      <c r="D478" s="33">
        <f>SUMIFS('Contact Hours'!D:D,'Contact Hours'!$A:$A,Hours!$A478,'Contact Hours'!$B:$B,Hours!$B478)+SUMIFS('Contact Hours'!E:E,'Contact Hours'!$A:$A,Hours!$A478,'Contact Hours'!$B:$B,Hours!$B478)</f>
        <v>5520</v>
      </c>
      <c r="E478" s="33">
        <f>SUMIFS('Contact Hours'!F:F,'Contact Hours'!$A:$A,Hours!$A478,'Contact Hours'!$B:$B,Hours!$B478)+SUMIFS('Contact Hours'!G:G,'Contact Hours'!$A:$A,Hours!$A478,'Contact Hours'!$B:$B,Hours!$B478)</f>
        <v>0</v>
      </c>
      <c r="F478" s="33">
        <f>SUMIFS('Contact Hours'!H:H,'Contact Hours'!$A:$A,Hours!$A478,'Contact Hours'!$B:$B,Hours!$B478)+SUMIFS('Contact Hours'!I:I,'Contact Hours'!$A:$A,Hours!$A478,'Contact Hours'!$B:$B,Hours!$B478)</f>
        <v>189936</v>
      </c>
      <c r="G478" s="33">
        <f>SUMIFS('Contact Hours'!J:J,'Contact Hours'!$A:$A,Hours!$A478,'Contact Hours'!$B:$B,Hours!$B478)+SUMIFS('Contact Hours'!K:K,'Contact Hours'!$A:$A,Hours!$A478,'Contact Hours'!$B:$B,Hours!$B478)</f>
        <v>21969</v>
      </c>
      <c r="H478" s="34">
        <f t="shared" si="28"/>
        <v>217425</v>
      </c>
      <c r="I478" s="35">
        <f t="shared" si="29"/>
        <v>865221.53623066132</v>
      </c>
      <c r="J478" s="35">
        <f t="shared" si="30"/>
        <v>0</v>
      </c>
    </row>
    <row r="479" spans="1:10">
      <c r="A479" s="30">
        <v>6662</v>
      </c>
      <c r="B479" s="31">
        <v>17</v>
      </c>
      <c r="C479" s="32">
        <f t="shared" ref="C479:C542" si="31">C452</f>
        <v>5.1679354505346593</v>
      </c>
      <c r="D479" s="33">
        <f>SUMIFS('Contact Hours'!D:D,'Contact Hours'!$A:$A,Hours!$A479,'Contact Hours'!$B:$B,Hours!$B479)+SUMIFS('Contact Hours'!E:E,'Contact Hours'!$A:$A,Hours!$A479,'Contact Hours'!$B:$B,Hours!$B479)</f>
        <v>0</v>
      </c>
      <c r="E479" s="33">
        <f>SUMIFS('Contact Hours'!F:F,'Contact Hours'!$A:$A,Hours!$A479,'Contact Hours'!$B:$B,Hours!$B479)+SUMIFS('Contact Hours'!G:G,'Contact Hours'!$A:$A,Hours!$A479,'Contact Hours'!$B:$B,Hours!$B479)</f>
        <v>0</v>
      </c>
      <c r="F479" s="33">
        <f>SUMIFS('Contact Hours'!H:H,'Contact Hours'!$A:$A,Hours!$A479,'Contact Hours'!$B:$B,Hours!$B479)+SUMIFS('Contact Hours'!I:I,'Contact Hours'!$A:$A,Hours!$A479,'Contact Hours'!$B:$B,Hours!$B479)</f>
        <v>0</v>
      </c>
      <c r="G479" s="33">
        <f>SUMIFS('Contact Hours'!J:J,'Contact Hours'!$A:$A,Hours!$A479,'Contact Hours'!$B:$B,Hours!$B479)+SUMIFS('Contact Hours'!K:K,'Contact Hours'!$A:$A,Hours!$A479,'Contact Hours'!$B:$B,Hours!$B479)</f>
        <v>0</v>
      </c>
      <c r="H479" s="34">
        <f t="shared" si="28"/>
        <v>0</v>
      </c>
      <c r="I479" s="35">
        <f t="shared" si="29"/>
        <v>0</v>
      </c>
      <c r="J479" s="35">
        <f t="shared" si="30"/>
        <v>0</v>
      </c>
    </row>
    <row r="480" spans="1:10">
      <c r="A480" s="30">
        <v>6662</v>
      </c>
      <c r="B480" s="31">
        <v>18</v>
      </c>
      <c r="C480" s="32">
        <f t="shared" si="31"/>
        <v>4.3474126583452906</v>
      </c>
      <c r="D480" s="33">
        <f>SUMIFS('Contact Hours'!D:D,'Contact Hours'!$A:$A,Hours!$A480,'Contact Hours'!$B:$B,Hours!$B480)+SUMIFS('Contact Hours'!E:E,'Contact Hours'!$A:$A,Hours!$A480,'Contact Hours'!$B:$B,Hours!$B480)</f>
        <v>0</v>
      </c>
      <c r="E480" s="33">
        <f>SUMIFS('Contact Hours'!F:F,'Contact Hours'!$A:$A,Hours!$A480,'Contact Hours'!$B:$B,Hours!$B480)+SUMIFS('Contact Hours'!G:G,'Contact Hours'!$A:$A,Hours!$A480,'Contact Hours'!$B:$B,Hours!$B480)</f>
        <v>0</v>
      </c>
      <c r="F480" s="33">
        <f>SUMIFS('Contact Hours'!H:H,'Contact Hours'!$A:$A,Hours!$A480,'Contact Hours'!$B:$B,Hours!$B480)+SUMIFS('Contact Hours'!I:I,'Contact Hours'!$A:$A,Hours!$A480,'Contact Hours'!$B:$B,Hours!$B480)</f>
        <v>14896</v>
      </c>
      <c r="G480" s="33">
        <f>SUMIFS('Contact Hours'!J:J,'Contact Hours'!$A:$A,Hours!$A480,'Contact Hours'!$B:$B,Hours!$B480)+SUMIFS('Contact Hours'!K:K,'Contact Hours'!$A:$A,Hours!$A480,'Contact Hours'!$B:$B,Hours!$B480)</f>
        <v>0</v>
      </c>
      <c r="H480" s="34">
        <f t="shared" si="28"/>
        <v>14896</v>
      </c>
      <c r="I480" s="35">
        <f t="shared" si="29"/>
        <v>64759.058958711445</v>
      </c>
      <c r="J480" s="35">
        <f t="shared" si="30"/>
        <v>0</v>
      </c>
    </row>
    <row r="481" spans="1:10">
      <c r="A481" s="30">
        <v>6662</v>
      </c>
      <c r="B481" s="31">
        <v>19</v>
      </c>
      <c r="C481" s="32">
        <f t="shared" si="31"/>
        <v>3.1428185541517317</v>
      </c>
      <c r="D481" s="33">
        <f>SUMIFS('Contact Hours'!D:D,'Contact Hours'!$A:$A,Hours!$A481,'Contact Hours'!$B:$B,Hours!$B481)+SUMIFS('Contact Hours'!E:E,'Contact Hours'!$A:$A,Hours!$A481,'Contact Hours'!$B:$B,Hours!$B481)</f>
        <v>62976</v>
      </c>
      <c r="E481" s="33">
        <f>SUMIFS('Contact Hours'!F:F,'Contact Hours'!$A:$A,Hours!$A481,'Contact Hours'!$B:$B,Hours!$B481)+SUMIFS('Contact Hours'!G:G,'Contact Hours'!$A:$A,Hours!$A481,'Contact Hours'!$B:$B,Hours!$B481)</f>
        <v>26832</v>
      </c>
      <c r="F481" s="33">
        <f>SUMIFS('Contact Hours'!H:H,'Contact Hours'!$A:$A,Hours!$A481,'Contact Hours'!$B:$B,Hours!$B481)+SUMIFS('Contact Hours'!I:I,'Contact Hours'!$A:$A,Hours!$A481,'Contact Hours'!$B:$B,Hours!$B481)</f>
        <v>528</v>
      </c>
      <c r="G481" s="33">
        <f>SUMIFS('Contact Hours'!J:J,'Contact Hours'!$A:$A,Hours!$A481,'Contact Hours'!$B:$B,Hours!$B481)+SUMIFS('Contact Hours'!K:K,'Contact Hours'!$A:$A,Hours!$A481,'Contact Hours'!$B:$B,Hours!$B481)</f>
        <v>0</v>
      </c>
      <c r="H481" s="34">
        <f t="shared" si="28"/>
        <v>90336</v>
      </c>
      <c r="I481" s="35">
        <f t="shared" si="29"/>
        <v>283909.65690785082</v>
      </c>
      <c r="J481" s="35">
        <f t="shared" si="30"/>
        <v>92760.918189499193</v>
      </c>
    </row>
    <row r="482" spans="1:10">
      <c r="A482" s="30">
        <v>6662</v>
      </c>
      <c r="B482" s="31">
        <v>20</v>
      </c>
      <c r="C482" s="32">
        <f t="shared" si="31"/>
        <v>3.4676861785003421</v>
      </c>
      <c r="D482" s="33">
        <f>SUMIFS('Contact Hours'!D:D,'Contact Hours'!$A:$A,Hours!$A482,'Contact Hours'!$B:$B,Hours!$B482)+SUMIFS('Contact Hours'!E:E,'Contact Hours'!$A:$A,Hours!$A482,'Contact Hours'!$B:$B,Hours!$B482)</f>
        <v>0</v>
      </c>
      <c r="E482" s="33">
        <f>SUMIFS('Contact Hours'!F:F,'Contact Hours'!$A:$A,Hours!$A482,'Contact Hours'!$B:$B,Hours!$B482)+SUMIFS('Contact Hours'!G:G,'Contact Hours'!$A:$A,Hours!$A482,'Contact Hours'!$B:$B,Hours!$B482)</f>
        <v>0</v>
      </c>
      <c r="F482" s="33">
        <f>SUMIFS('Contact Hours'!H:H,'Contact Hours'!$A:$A,Hours!$A482,'Contact Hours'!$B:$B,Hours!$B482)+SUMIFS('Contact Hours'!I:I,'Contact Hours'!$A:$A,Hours!$A482,'Contact Hours'!$B:$B,Hours!$B482)</f>
        <v>0</v>
      </c>
      <c r="G482" s="33">
        <f>SUMIFS('Contact Hours'!J:J,'Contact Hours'!$A:$A,Hours!$A482,'Contact Hours'!$B:$B,Hours!$B482)+SUMIFS('Contact Hours'!K:K,'Contact Hours'!$A:$A,Hours!$A482,'Contact Hours'!$B:$B,Hours!$B482)</f>
        <v>1248</v>
      </c>
      <c r="H482" s="34">
        <f t="shared" si="28"/>
        <v>1248</v>
      </c>
      <c r="I482" s="35">
        <f t="shared" si="29"/>
        <v>4327.6723507684273</v>
      </c>
      <c r="J482" s="35">
        <f t="shared" si="30"/>
        <v>0</v>
      </c>
    </row>
    <row r="483" spans="1:10">
      <c r="A483" s="30">
        <v>6662</v>
      </c>
      <c r="B483" s="31">
        <v>21</v>
      </c>
      <c r="C483" s="32">
        <f t="shared" si="31"/>
        <v>4.5155009708581995</v>
      </c>
      <c r="D483" s="33">
        <f>SUMIFS('Contact Hours'!D:D,'Contact Hours'!$A:$A,Hours!$A483,'Contact Hours'!$B:$B,Hours!$B483)+SUMIFS('Contact Hours'!E:E,'Contact Hours'!$A:$A,Hours!$A483,'Contact Hours'!$B:$B,Hours!$B483)</f>
        <v>0</v>
      </c>
      <c r="E483" s="33">
        <f>SUMIFS('Contact Hours'!F:F,'Contact Hours'!$A:$A,Hours!$A483,'Contact Hours'!$B:$B,Hours!$B483)+SUMIFS('Contact Hours'!G:G,'Contact Hours'!$A:$A,Hours!$A483,'Contact Hours'!$B:$B,Hours!$B483)</f>
        <v>0</v>
      </c>
      <c r="F483" s="33">
        <f>SUMIFS('Contact Hours'!H:H,'Contact Hours'!$A:$A,Hours!$A483,'Contact Hours'!$B:$B,Hours!$B483)+SUMIFS('Contact Hours'!I:I,'Contact Hours'!$A:$A,Hours!$A483,'Contact Hours'!$B:$B,Hours!$B483)</f>
        <v>0</v>
      </c>
      <c r="G483" s="33">
        <f>SUMIFS('Contact Hours'!J:J,'Contact Hours'!$A:$A,Hours!$A483,'Contact Hours'!$B:$B,Hours!$B483)+SUMIFS('Contact Hours'!K:K,'Contact Hours'!$A:$A,Hours!$A483,'Contact Hours'!$B:$B,Hours!$B483)</f>
        <v>1800</v>
      </c>
      <c r="H483" s="34">
        <f t="shared" si="28"/>
        <v>1800</v>
      </c>
      <c r="I483" s="35">
        <f t="shared" si="29"/>
        <v>8127.901747544759</v>
      </c>
      <c r="J483" s="35">
        <f t="shared" si="30"/>
        <v>0</v>
      </c>
    </row>
    <row r="484" spans="1:10">
      <c r="A484" s="30">
        <v>6662</v>
      </c>
      <c r="B484" s="31">
        <v>22</v>
      </c>
      <c r="C484" s="32">
        <f t="shared" si="31"/>
        <v>4.1280585073572329</v>
      </c>
      <c r="D484" s="33">
        <f>SUMIFS('Contact Hours'!D:D,'Contact Hours'!$A:$A,Hours!$A484,'Contact Hours'!$B:$B,Hours!$B484)+SUMIFS('Contact Hours'!E:E,'Contact Hours'!$A:$A,Hours!$A484,'Contact Hours'!$B:$B,Hours!$B484)</f>
        <v>0</v>
      </c>
      <c r="E484" s="33">
        <f>SUMIFS('Contact Hours'!F:F,'Contact Hours'!$A:$A,Hours!$A484,'Contact Hours'!$B:$B,Hours!$B484)+SUMIFS('Contact Hours'!G:G,'Contact Hours'!$A:$A,Hours!$A484,'Contact Hours'!$B:$B,Hours!$B484)</f>
        <v>0</v>
      </c>
      <c r="F484" s="33">
        <f>SUMIFS('Contact Hours'!H:H,'Contact Hours'!$A:$A,Hours!$A484,'Contact Hours'!$B:$B,Hours!$B484)+SUMIFS('Contact Hours'!I:I,'Contact Hours'!$A:$A,Hours!$A484,'Contact Hours'!$B:$B,Hours!$B484)</f>
        <v>1056</v>
      </c>
      <c r="G484" s="33">
        <f>SUMIFS('Contact Hours'!J:J,'Contact Hours'!$A:$A,Hours!$A484,'Contact Hours'!$B:$B,Hours!$B484)+SUMIFS('Contact Hours'!K:K,'Contact Hours'!$A:$A,Hours!$A484,'Contact Hours'!$B:$B,Hours!$B484)</f>
        <v>70</v>
      </c>
      <c r="H484" s="34">
        <f t="shared" si="28"/>
        <v>1126</v>
      </c>
      <c r="I484" s="35">
        <f t="shared" si="29"/>
        <v>4648.1938792842438</v>
      </c>
      <c r="J484" s="35">
        <f t="shared" si="30"/>
        <v>0</v>
      </c>
    </row>
    <row r="485" spans="1:10">
      <c r="A485" s="30">
        <v>6662</v>
      </c>
      <c r="B485" s="31">
        <v>23</v>
      </c>
      <c r="C485" s="32">
        <f t="shared" si="31"/>
        <v>4.0606764444742334</v>
      </c>
      <c r="D485" s="33">
        <f>SUMIFS('Contact Hours'!D:D,'Contact Hours'!$A:$A,Hours!$A485,'Contact Hours'!$B:$B,Hours!$B485)+SUMIFS('Contact Hours'!E:E,'Contact Hours'!$A:$A,Hours!$A485,'Contact Hours'!$B:$B,Hours!$B485)</f>
        <v>8352</v>
      </c>
      <c r="E485" s="33">
        <f>SUMIFS('Contact Hours'!F:F,'Contact Hours'!$A:$A,Hours!$A485,'Contact Hours'!$B:$B,Hours!$B485)+SUMIFS('Contact Hours'!G:G,'Contact Hours'!$A:$A,Hours!$A485,'Contact Hours'!$B:$B,Hours!$B485)</f>
        <v>0</v>
      </c>
      <c r="F485" s="33">
        <f>SUMIFS('Contact Hours'!H:H,'Contact Hours'!$A:$A,Hours!$A485,'Contact Hours'!$B:$B,Hours!$B485)+SUMIFS('Contact Hours'!I:I,'Contact Hours'!$A:$A,Hours!$A485,'Contact Hours'!$B:$B,Hours!$B485)</f>
        <v>0</v>
      </c>
      <c r="G485" s="33">
        <f>SUMIFS('Contact Hours'!J:J,'Contact Hours'!$A:$A,Hours!$A485,'Contact Hours'!$B:$B,Hours!$B485)+SUMIFS('Contact Hours'!K:K,'Contact Hours'!$A:$A,Hours!$A485,'Contact Hours'!$B:$B,Hours!$B485)</f>
        <v>0</v>
      </c>
      <c r="H485" s="34">
        <f t="shared" si="28"/>
        <v>8352</v>
      </c>
      <c r="I485" s="35">
        <f t="shared" si="29"/>
        <v>33914.769664248794</v>
      </c>
      <c r="J485" s="35">
        <f t="shared" si="30"/>
        <v>0</v>
      </c>
    </row>
    <row r="486" spans="1:10">
      <c r="A486" s="30">
        <v>6662</v>
      </c>
      <c r="B486" s="31">
        <v>24</v>
      </c>
      <c r="C486" s="32">
        <f t="shared" si="31"/>
        <v>3.6073208628655156</v>
      </c>
      <c r="D486" s="33">
        <f>SUMIFS('Contact Hours'!D:D,'Contact Hours'!$A:$A,Hours!$A486,'Contact Hours'!$B:$B,Hours!$B486)+SUMIFS('Contact Hours'!E:E,'Contact Hours'!$A:$A,Hours!$A486,'Contact Hours'!$B:$B,Hours!$B486)</f>
        <v>2352</v>
      </c>
      <c r="E486" s="33">
        <f>SUMIFS('Contact Hours'!F:F,'Contact Hours'!$A:$A,Hours!$A486,'Contact Hours'!$B:$B,Hours!$B486)+SUMIFS('Contact Hours'!G:G,'Contact Hours'!$A:$A,Hours!$A486,'Contact Hours'!$B:$B,Hours!$B486)</f>
        <v>0</v>
      </c>
      <c r="F486" s="33">
        <f>SUMIFS('Contact Hours'!H:H,'Contact Hours'!$A:$A,Hours!$A486,'Contact Hours'!$B:$B,Hours!$B486)+SUMIFS('Contact Hours'!I:I,'Contact Hours'!$A:$A,Hours!$A486,'Contact Hours'!$B:$B,Hours!$B486)</f>
        <v>20272</v>
      </c>
      <c r="G486" s="33">
        <f>SUMIFS('Contact Hours'!J:J,'Contact Hours'!$A:$A,Hours!$A486,'Contact Hours'!$B:$B,Hours!$B486)+SUMIFS('Contact Hours'!K:K,'Contact Hours'!$A:$A,Hours!$A486,'Contact Hours'!$B:$B,Hours!$B486)</f>
        <v>432</v>
      </c>
      <c r="H486" s="34">
        <f t="shared" si="28"/>
        <v>23056</v>
      </c>
      <c r="I486" s="35">
        <f t="shared" si="29"/>
        <v>83170.389814227325</v>
      </c>
      <c r="J486" s="35">
        <f t="shared" si="30"/>
        <v>0</v>
      </c>
    </row>
    <row r="487" spans="1:10">
      <c r="A487" s="30">
        <v>6662</v>
      </c>
      <c r="B487" s="31">
        <v>25</v>
      </c>
      <c r="C487" s="32">
        <f t="shared" si="31"/>
        <v>2.8175360535220126</v>
      </c>
      <c r="D487" s="33">
        <f>SUMIFS('Contact Hours'!D:D,'Contact Hours'!$A:$A,Hours!$A487,'Contact Hours'!$B:$B,Hours!$B487)+SUMIFS('Contact Hours'!E:E,'Contact Hours'!$A:$A,Hours!$A487,'Contact Hours'!$B:$B,Hours!$B487)</f>
        <v>113360</v>
      </c>
      <c r="E487" s="33">
        <f>SUMIFS('Contact Hours'!F:F,'Contact Hours'!$A:$A,Hours!$A487,'Contact Hours'!$B:$B,Hours!$B487)+SUMIFS('Contact Hours'!G:G,'Contact Hours'!$A:$A,Hours!$A487,'Contact Hours'!$B:$B,Hours!$B487)</f>
        <v>0</v>
      </c>
      <c r="F487" s="33">
        <f>SUMIFS('Contact Hours'!H:H,'Contact Hours'!$A:$A,Hours!$A487,'Contact Hours'!$B:$B,Hours!$B487)+SUMIFS('Contact Hours'!I:I,'Contact Hours'!$A:$A,Hours!$A487,'Contact Hours'!$B:$B,Hours!$B487)</f>
        <v>0</v>
      </c>
      <c r="G487" s="33">
        <f>SUMIFS('Contact Hours'!J:J,'Contact Hours'!$A:$A,Hours!$A487,'Contact Hours'!$B:$B,Hours!$B487)+SUMIFS('Contact Hours'!K:K,'Contact Hours'!$A:$A,Hours!$A487,'Contact Hours'!$B:$B,Hours!$B487)</f>
        <v>0</v>
      </c>
      <c r="H487" s="34">
        <f t="shared" si="28"/>
        <v>113360</v>
      </c>
      <c r="I487" s="35">
        <f t="shared" si="29"/>
        <v>319395.88702725538</v>
      </c>
      <c r="J487" s="35">
        <f t="shared" si="30"/>
        <v>0</v>
      </c>
    </row>
    <row r="488" spans="1:10">
      <c r="A488" s="30">
        <v>6662</v>
      </c>
      <c r="B488" s="31">
        <v>26</v>
      </c>
      <c r="C488" s="32">
        <f t="shared" si="31"/>
        <v>3.5195673951223614</v>
      </c>
      <c r="D488" s="33">
        <f>SUMIFS('Contact Hours'!D:D,'Contact Hours'!$A:$A,Hours!$A488,'Contact Hours'!$B:$B,Hours!$B488)+SUMIFS('Contact Hours'!E:E,'Contact Hours'!$A:$A,Hours!$A488,'Contact Hours'!$B:$B,Hours!$B488)</f>
        <v>58848</v>
      </c>
      <c r="E488" s="33">
        <f>SUMIFS('Contact Hours'!F:F,'Contact Hours'!$A:$A,Hours!$A488,'Contact Hours'!$B:$B,Hours!$B488)+SUMIFS('Contact Hours'!G:G,'Contact Hours'!$A:$A,Hours!$A488,'Contact Hours'!$B:$B,Hours!$B488)</f>
        <v>0</v>
      </c>
      <c r="F488" s="33">
        <f>SUMIFS('Contact Hours'!H:H,'Contact Hours'!$A:$A,Hours!$A488,'Contact Hours'!$B:$B,Hours!$B488)+SUMIFS('Contact Hours'!I:I,'Contact Hours'!$A:$A,Hours!$A488,'Contact Hours'!$B:$B,Hours!$B488)</f>
        <v>0</v>
      </c>
      <c r="G488" s="33">
        <f>SUMIFS('Contact Hours'!J:J,'Contact Hours'!$A:$A,Hours!$A488,'Contact Hours'!$B:$B,Hours!$B488)+SUMIFS('Contact Hours'!K:K,'Contact Hours'!$A:$A,Hours!$A488,'Contact Hours'!$B:$B,Hours!$B488)</f>
        <v>0</v>
      </c>
      <c r="H488" s="34">
        <f t="shared" si="28"/>
        <v>58848</v>
      </c>
      <c r="I488" s="35">
        <f t="shared" si="29"/>
        <v>207119.50206816071</v>
      </c>
      <c r="J488" s="35">
        <f t="shared" si="30"/>
        <v>0</v>
      </c>
    </row>
    <row r="489" spans="1:10">
      <c r="A489" s="30">
        <v>6662</v>
      </c>
      <c r="B489" s="31">
        <v>27</v>
      </c>
      <c r="C489" s="32">
        <f t="shared" si="31"/>
        <v>3.291477425248472</v>
      </c>
      <c r="D489" s="33">
        <f>SUMIFS('Contact Hours'!D:D,'Contact Hours'!$A:$A,Hours!$A489,'Contact Hours'!$B:$B,Hours!$B489)+SUMIFS('Contact Hours'!E:E,'Contact Hours'!$A:$A,Hours!$A489,'Contact Hours'!$B:$B,Hours!$B489)</f>
        <v>0</v>
      </c>
      <c r="E489" s="33">
        <f>SUMIFS('Contact Hours'!F:F,'Contact Hours'!$A:$A,Hours!$A489,'Contact Hours'!$B:$B,Hours!$B489)+SUMIFS('Contact Hours'!G:G,'Contact Hours'!$A:$A,Hours!$A489,'Contact Hours'!$B:$B,Hours!$B489)</f>
        <v>0</v>
      </c>
      <c r="F489" s="33">
        <f>SUMIFS('Contact Hours'!H:H,'Contact Hours'!$A:$A,Hours!$A489,'Contact Hours'!$B:$B,Hours!$B489)+SUMIFS('Contact Hours'!I:I,'Contact Hours'!$A:$A,Hours!$A489,'Contact Hours'!$B:$B,Hours!$B489)</f>
        <v>0</v>
      </c>
      <c r="G489" s="33">
        <f>SUMIFS('Contact Hours'!J:J,'Contact Hours'!$A:$A,Hours!$A489,'Contact Hours'!$B:$B,Hours!$B489)+SUMIFS('Contact Hours'!K:K,'Contact Hours'!$A:$A,Hours!$A489,'Contact Hours'!$B:$B,Hours!$B489)</f>
        <v>0</v>
      </c>
      <c r="H489" s="34">
        <f t="shared" si="28"/>
        <v>0</v>
      </c>
      <c r="I489" s="35">
        <f t="shared" si="29"/>
        <v>0</v>
      </c>
      <c r="J489" s="35">
        <f t="shared" si="30"/>
        <v>0</v>
      </c>
    </row>
    <row r="490" spans="1:10">
      <c r="A490" s="30">
        <v>3570</v>
      </c>
      <c r="B490" s="31">
        <v>1</v>
      </c>
      <c r="C490" s="32">
        <f t="shared" si="31"/>
        <v>2.8749802080704021</v>
      </c>
      <c r="D490" s="33">
        <f>SUMIFS('Contact Hours'!D:D,'Contact Hours'!$A:$A,Hours!$A490,'Contact Hours'!$B:$B,Hours!$B490)+SUMIFS('Contact Hours'!E:E,'Contact Hours'!$A:$A,Hours!$A490,'Contact Hours'!$B:$B,Hours!$B490)</f>
        <v>3712</v>
      </c>
      <c r="E490" s="33">
        <f>SUMIFS('Contact Hours'!F:F,'Contact Hours'!$A:$A,Hours!$A490,'Contact Hours'!$B:$B,Hours!$B490)+SUMIFS('Contact Hours'!G:G,'Contact Hours'!$A:$A,Hours!$A490,'Contact Hours'!$B:$B,Hours!$B490)</f>
        <v>0</v>
      </c>
      <c r="F490" s="33">
        <f>SUMIFS('Contact Hours'!H:H,'Contact Hours'!$A:$A,Hours!$A490,'Contact Hours'!$B:$B,Hours!$B490)+SUMIFS('Contact Hours'!I:I,'Contact Hours'!$A:$A,Hours!$A490,'Contact Hours'!$B:$B,Hours!$B490)</f>
        <v>4400</v>
      </c>
      <c r="G490" s="33">
        <f>SUMIFS('Contact Hours'!J:J,'Contact Hours'!$A:$A,Hours!$A490,'Contact Hours'!$B:$B,Hours!$B490)+SUMIFS('Contact Hours'!K:K,'Contact Hours'!$A:$A,Hours!$A490,'Contact Hours'!$B:$B,Hours!$B490)</f>
        <v>2092</v>
      </c>
      <c r="H490" s="34">
        <f t="shared" si="28"/>
        <v>10204</v>
      </c>
      <c r="I490" s="35">
        <f t="shared" si="29"/>
        <v>29336.298043150382</v>
      </c>
      <c r="J490" s="35">
        <f t="shared" si="30"/>
        <v>0</v>
      </c>
    </row>
    <row r="491" spans="1:10">
      <c r="A491" s="30">
        <v>3570</v>
      </c>
      <c r="B491" s="31">
        <v>2</v>
      </c>
      <c r="C491" s="32">
        <f t="shared" si="31"/>
        <v>3.4729204337351502</v>
      </c>
      <c r="D491" s="33">
        <f>SUMIFS('Contact Hours'!D:D,'Contact Hours'!$A:$A,Hours!$A491,'Contact Hours'!$B:$B,Hours!$B491)+SUMIFS('Contact Hours'!E:E,'Contact Hours'!$A:$A,Hours!$A491,'Contact Hours'!$B:$B,Hours!$B491)</f>
        <v>0</v>
      </c>
      <c r="E491" s="33">
        <f>SUMIFS('Contact Hours'!F:F,'Contact Hours'!$A:$A,Hours!$A491,'Contact Hours'!$B:$B,Hours!$B491)+SUMIFS('Contact Hours'!G:G,'Contact Hours'!$A:$A,Hours!$A491,'Contact Hours'!$B:$B,Hours!$B491)</f>
        <v>0</v>
      </c>
      <c r="F491" s="33">
        <f>SUMIFS('Contact Hours'!H:H,'Contact Hours'!$A:$A,Hours!$A491,'Contact Hours'!$B:$B,Hours!$B491)+SUMIFS('Contact Hours'!I:I,'Contact Hours'!$A:$A,Hours!$A491,'Contact Hours'!$B:$B,Hours!$B491)</f>
        <v>61776</v>
      </c>
      <c r="G491" s="33">
        <f>SUMIFS('Contact Hours'!J:J,'Contact Hours'!$A:$A,Hours!$A491,'Contact Hours'!$B:$B,Hours!$B491)+SUMIFS('Contact Hours'!K:K,'Contact Hours'!$A:$A,Hours!$A491,'Contact Hours'!$B:$B,Hours!$B491)</f>
        <v>1896</v>
      </c>
      <c r="H491" s="34">
        <f t="shared" si="28"/>
        <v>63672</v>
      </c>
      <c r="I491" s="35">
        <f t="shared" si="29"/>
        <v>221127.78985678448</v>
      </c>
      <c r="J491" s="35">
        <f t="shared" si="30"/>
        <v>0</v>
      </c>
    </row>
    <row r="492" spans="1:10">
      <c r="A492" s="30">
        <v>3570</v>
      </c>
      <c r="B492" s="31">
        <v>3</v>
      </c>
      <c r="C492" s="32">
        <f t="shared" si="31"/>
        <v>3.0862689776983747</v>
      </c>
      <c r="D492" s="33">
        <f>SUMIFS('Contact Hours'!D:D,'Contact Hours'!$A:$A,Hours!$A492,'Contact Hours'!$B:$B,Hours!$B492)+SUMIFS('Contact Hours'!E:E,'Contact Hours'!$A:$A,Hours!$A492,'Contact Hours'!$B:$B,Hours!$B492)</f>
        <v>159312</v>
      </c>
      <c r="E492" s="33">
        <f>SUMIFS('Contact Hours'!F:F,'Contact Hours'!$A:$A,Hours!$A492,'Contact Hours'!$B:$B,Hours!$B492)+SUMIFS('Contact Hours'!G:G,'Contact Hours'!$A:$A,Hours!$A492,'Contact Hours'!$B:$B,Hours!$B492)</f>
        <v>0</v>
      </c>
      <c r="F492" s="33">
        <f>SUMIFS('Contact Hours'!H:H,'Contact Hours'!$A:$A,Hours!$A492,'Contact Hours'!$B:$B,Hours!$B492)+SUMIFS('Contact Hours'!I:I,'Contact Hours'!$A:$A,Hours!$A492,'Contact Hours'!$B:$B,Hours!$B492)</f>
        <v>960</v>
      </c>
      <c r="G492" s="33">
        <f>SUMIFS('Contact Hours'!J:J,'Contact Hours'!$A:$A,Hours!$A492,'Contact Hours'!$B:$B,Hours!$B492)+SUMIFS('Contact Hours'!K:K,'Contact Hours'!$A:$A,Hours!$A492,'Contact Hours'!$B:$B,Hours!$B492)</f>
        <v>0</v>
      </c>
      <c r="H492" s="34">
        <f t="shared" si="28"/>
        <v>160272</v>
      </c>
      <c r="I492" s="35">
        <f t="shared" si="29"/>
        <v>494642.50159367389</v>
      </c>
      <c r="J492" s="35">
        <f t="shared" si="30"/>
        <v>0</v>
      </c>
    </row>
    <row r="493" spans="1:10">
      <c r="A493" s="30">
        <v>3570</v>
      </c>
      <c r="B493" s="31">
        <v>4</v>
      </c>
      <c r="C493" s="32">
        <f t="shared" si="31"/>
        <v>2.7951067372194838</v>
      </c>
      <c r="D493" s="33">
        <f>SUMIFS('Contact Hours'!D:D,'Contact Hours'!$A:$A,Hours!$A493,'Contact Hours'!$B:$B,Hours!$B493)+SUMIFS('Contact Hours'!E:E,'Contact Hours'!$A:$A,Hours!$A493,'Contact Hours'!$B:$B,Hours!$B493)</f>
        <v>47184</v>
      </c>
      <c r="E493" s="33">
        <f>SUMIFS('Contact Hours'!F:F,'Contact Hours'!$A:$A,Hours!$A493,'Contact Hours'!$B:$B,Hours!$B493)+SUMIFS('Contact Hours'!G:G,'Contact Hours'!$A:$A,Hours!$A493,'Contact Hours'!$B:$B,Hours!$B493)</f>
        <v>0</v>
      </c>
      <c r="F493" s="33">
        <f>SUMIFS('Contact Hours'!H:H,'Contact Hours'!$A:$A,Hours!$A493,'Contact Hours'!$B:$B,Hours!$B493)+SUMIFS('Contact Hours'!I:I,'Contact Hours'!$A:$A,Hours!$A493,'Contact Hours'!$B:$B,Hours!$B493)</f>
        <v>63328</v>
      </c>
      <c r="G493" s="33">
        <f>SUMIFS('Contact Hours'!J:J,'Contact Hours'!$A:$A,Hours!$A493,'Contact Hours'!$B:$B,Hours!$B493)+SUMIFS('Contact Hours'!K:K,'Contact Hours'!$A:$A,Hours!$A493,'Contact Hours'!$B:$B,Hours!$B493)</f>
        <v>1538</v>
      </c>
      <c r="H493" s="34">
        <f t="shared" si="28"/>
        <v>112050</v>
      </c>
      <c r="I493" s="35">
        <f t="shared" si="29"/>
        <v>313191.70990544313</v>
      </c>
      <c r="J493" s="35">
        <f t="shared" si="30"/>
        <v>0</v>
      </c>
    </row>
    <row r="494" spans="1:10">
      <c r="A494" s="30">
        <v>3570</v>
      </c>
      <c r="B494" s="31">
        <v>5</v>
      </c>
      <c r="C494" s="32">
        <f t="shared" si="31"/>
        <v>7.969787458086997</v>
      </c>
      <c r="D494" s="33">
        <f>SUMIFS('Contact Hours'!D:D,'Contact Hours'!$A:$A,Hours!$A494,'Contact Hours'!$B:$B,Hours!$B494)+SUMIFS('Contact Hours'!E:E,'Contact Hours'!$A:$A,Hours!$A494,'Contact Hours'!$B:$B,Hours!$B494)</f>
        <v>0</v>
      </c>
      <c r="E494" s="33">
        <f>SUMIFS('Contact Hours'!F:F,'Contact Hours'!$A:$A,Hours!$A494,'Contact Hours'!$B:$B,Hours!$B494)+SUMIFS('Contact Hours'!G:G,'Contact Hours'!$A:$A,Hours!$A494,'Contact Hours'!$B:$B,Hours!$B494)</f>
        <v>0</v>
      </c>
      <c r="F494" s="33">
        <f>SUMIFS('Contact Hours'!H:H,'Contact Hours'!$A:$A,Hours!$A494,'Contact Hours'!$B:$B,Hours!$B494)+SUMIFS('Contact Hours'!I:I,'Contact Hours'!$A:$A,Hours!$A494,'Contact Hours'!$B:$B,Hours!$B494)</f>
        <v>0</v>
      </c>
      <c r="G494" s="33">
        <f>SUMIFS('Contact Hours'!J:J,'Contact Hours'!$A:$A,Hours!$A494,'Contact Hours'!$B:$B,Hours!$B494)+SUMIFS('Contact Hours'!K:K,'Contact Hours'!$A:$A,Hours!$A494,'Contact Hours'!$B:$B,Hours!$B494)</f>
        <v>0</v>
      </c>
      <c r="H494" s="34">
        <f t="shared" si="28"/>
        <v>0</v>
      </c>
      <c r="I494" s="35">
        <f t="shared" si="29"/>
        <v>0</v>
      </c>
      <c r="J494" s="35">
        <f t="shared" si="30"/>
        <v>0</v>
      </c>
    </row>
    <row r="495" spans="1:10">
      <c r="A495" s="30">
        <v>3570</v>
      </c>
      <c r="B495" s="31">
        <v>6</v>
      </c>
      <c r="C495" s="32">
        <f t="shared" si="31"/>
        <v>2.5338472328563029</v>
      </c>
      <c r="D495" s="33">
        <f>SUMIFS('Contact Hours'!D:D,'Contact Hours'!$A:$A,Hours!$A495,'Contact Hours'!$B:$B,Hours!$B495)+SUMIFS('Contact Hours'!E:E,'Contact Hours'!$A:$A,Hours!$A495,'Contact Hours'!$B:$B,Hours!$B495)</f>
        <v>21312</v>
      </c>
      <c r="E495" s="33">
        <f>SUMIFS('Contact Hours'!F:F,'Contact Hours'!$A:$A,Hours!$A495,'Contact Hours'!$B:$B,Hours!$B495)+SUMIFS('Contact Hours'!G:G,'Contact Hours'!$A:$A,Hours!$A495,'Contact Hours'!$B:$B,Hours!$B495)</f>
        <v>0</v>
      </c>
      <c r="F495" s="33">
        <f>SUMIFS('Contact Hours'!H:H,'Contact Hours'!$A:$A,Hours!$A495,'Contact Hours'!$B:$B,Hours!$B495)+SUMIFS('Contact Hours'!I:I,'Contact Hours'!$A:$A,Hours!$A495,'Contact Hours'!$B:$B,Hours!$B495)</f>
        <v>1088</v>
      </c>
      <c r="G495" s="33">
        <f>SUMIFS('Contact Hours'!J:J,'Contact Hours'!$A:$A,Hours!$A495,'Contact Hours'!$B:$B,Hours!$B495)+SUMIFS('Contact Hours'!K:K,'Contact Hours'!$A:$A,Hours!$A495,'Contact Hours'!$B:$B,Hours!$B495)</f>
        <v>0</v>
      </c>
      <c r="H495" s="34">
        <f t="shared" si="28"/>
        <v>22400</v>
      </c>
      <c r="I495" s="35">
        <f t="shared" si="29"/>
        <v>56758.178015981182</v>
      </c>
      <c r="J495" s="35">
        <f t="shared" si="30"/>
        <v>0</v>
      </c>
    </row>
    <row r="496" spans="1:10">
      <c r="A496" s="30">
        <v>3570</v>
      </c>
      <c r="B496" s="31">
        <v>7</v>
      </c>
      <c r="C496" s="32">
        <f t="shared" si="31"/>
        <v>3.4892163735959434</v>
      </c>
      <c r="D496" s="33">
        <f>SUMIFS('Contact Hours'!D:D,'Contact Hours'!$A:$A,Hours!$A496,'Contact Hours'!$B:$B,Hours!$B496)+SUMIFS('Contact Hours'!E:E,'Contact Hours'!$A:$A,Hours!$A496,'Contact Hours'!$B:$B,Hours!$B496)</f>
        <v>20992</v>
      </c>
      <c r="E496" s="33">
        <f>SUMIFS('Contact Hours'!F:F,'Contact Hours'!$A:$A,Hours!$A496,'Contact Hours'!$B:$B,Hours!$B496)+SUMIFS('Contact Hours'!G:G,'Contact Hours'!$A:$A,Hours!$A496,'Contact Hours'!$B:$B,Hours!$B496)</f>
        <v>0</v>
      </c>
      <c r="F496" s="33">
        <f>SUMIFS('Contact Hours'!H:H,'Contact Hours'!$A:$A,Hours!$A496,'Contact Hours'!$B:$B,Hours!$B496)+SUMIFS('Contact Hours'!I:I,'Contact Hours'!$A:$A,Hours!$A496,'Contact Hours'!$B:$B,Hours!$B496)</f>
        <v>23392</v>
      </c>
      <c r="G496" s="33">
        <f>SUMIFS('Contact Hours'!J:J,'Contact Hours'!$A:$A,Hours!$A496,'Contact Hours'!$B:$B,Hours!$B496)+SUMIFS('Contact Hours'!K:K,'Contact Hours'!$A:$A,Hours!$A496,'Contact Hours'!$B:$B,Hours!$B496)</f>
        <v>372</v>
      </c>
      <c r="H496" s="34">
        <f t="shared" si="28"/>
        <v>44756</v>
      </c>
      <c r="I496" s="35">
        <f t="shared" si="29"/>
        <v>156163.36801666004</v>
      </c>
      <c r="J496" s="35">
        <f t="shared" si="30"/>
        <v>0</v>
      </c>
    </row>
    <row r="497" spans="1:10">
      <c r="A497" s="30">
        <v>3570</v>
      </c>
      <c r="B497" s="31">
        <v>8</v>
      </c>
      <c r="C497" s="32">
        <f t="shared" si="31"/>
        <v>4.382136402145127</v>
      </c>
      <c r="D497" s="33">
        <f>SUMIFS('Contact Hours'!D:D,'Contact Hours'!$A:$A,Hours!$A497,'Contact Hours'!$B:$B,Hours!$B497)+SUMIFS('Contact Hours'!E:E,'Contact Hours'!$A:$A,Hours!$A497,'Contact Hours'!$B:$B,Hours!$B497)</f>
        <v>0</v>
      </c>
      <c r="E497" s="33">
        <f>SUMIFS('Contact Hours'!F:F,'Contact Hours'!$A:$A,Hours!$A497,'Contact Hours'!$B:$B,Hours!$B497)+SUMIFS('Contact Hours'!G:G,'Contact Hours'!$A:$A,Hours!$A497,'Contact Hours'!$B:$B,Hours!$B497)</f>
        <v>0</v>
      </c>
      <c r="F497" s="33">
        <f>SUMIFS('Contact Hours'!H:H,'Contact Hours'!$A:$A,Hours!$A497,'Contact Hours'!$B:$B,Hours!$B497)+SUMIFS('Contact Hours'!I:I,'Contact Hours'!$A:$A,Hours!$A497,'Contact Hours'!$B:$B,Hours!$B497)</f>
        <v>6416</v>
      </c>
      <c r="G497" s="33">
        <f>SUMIFS('Contact Hours'!J:J,'Contact Hours'!$A:$A,Hours!$A497,'Contact Hours'!$B:$B,Hours!$B497)+SUMIFS('Contact Hours'!K:K,'Contact Hours'!$A:$A,Hours!$A497,'Contact Hours'!$B:$B,Hours!$B497)</f>
        <v>5624</v>
      </c>
      <c r="H497" s="34">
        <f t="shared" si="28"/>
        <v>12040</v>
      </c>
      <c r="I497" s="35">
        <f t="shared" si="29"/>
        <v>52760.922281827327</v>
      </c>
      <c r="J497" s="35">
        <f t="shared" si="30"/>
        <v>0</v>
      </c>
    </row>
    <row r="498" spans="1:10">
      <c r="A498" s="30">
        <v>3570</v>
      </c>
      <c r="B498" s="31">
        <v>9</v>
      </c>
      <c r="C498" s="32">
        <f t="shared" si="31"/>
        <v>3.4333089032158068</v>
      </c>
      <c r="D498" s="33">
        <f>SUMIFS('Contact Hours'!D:D,'Contact Hours'!$A:$A,Hours!$A498,'Contact Hours'!$B:$B,Hours!$B498)+SUMIFS('Contact Hours'!E:E,'Contact Hours'!$A:$A,Hours!$A498,'Contact Hours'!$B:$B,Hours!$B498)</f>
        <v>18384</v>
      </c>
      <c r="E498" s="33">
        <f>SUMIFS('Contact Hours'!F:F,'Contact Hours'!$A:$A,Hours!$A498,'Contact Hours'!$B:$B,Hours!$B498)+SUMIFS('Contact Hours'!G:G,'Contact Hours'!$A:$A,Hours!$A498,'Contact Hours'!$B:$B,Hours!$B498)</f>
        <v>0</v>
      </c>
      <c r="F498" s="33">
        <f>SUMIFS('Contact Hours'!H:H,'Contact Hours'!$A:$A,Hours!$A498,'Contact Hours'!$B:$B,Hours!$B498)+SUMIFS('Contact Hours'!I:I,'Contact Hours'!$A:$A,Hours!$A498,'Contact Hours'!$B:$B,Hours!$B498)</f>
        <v>121264</v>
      </c>
      <c r="G498" s="33">
        <f>SUMIFS('Contact Hours'!J:J,'Contact Hours'!$A:$A,Hours!$A498,'Contact Hours'!$B:$B,Hours!$B498)+SUMIFS('Contact Hours'!K:K,'Contact Hours'!$A:$A,Hours!$A498,'Contact Hours'!$B:$B,Hours!$B498)</f>
        <v>1072</v>
      </c>
      <c r="H498" s="34">
        <f t="shared" si="28"/>
        <v>140720</v>
      </c>
      <c r="I498" s="35">
        <f t="shared" si="29"/>
        <v>483135.22886052832</v>
      </c>
      <c r="J498" s="35">
        <f t="shared" si="30"/>
        <v>0</v>
      </c>
    </row>
    <row r="499" spans="1:10">
      <c r="A499" s="30">
        <v>3570</v>
      </c>
      <c r="B499" s="31">
        <v>10</v>
      </c>
      <c r="C499" s="32">
        <f t="shared" si="31"/>
        <v>5.2157956574584414</v>
      </c>
      <c r="D499" s="33">
        <f>SUMIFS('Contact Hours'!D:D,'Contact Hours'!$A:$A,Hours!$A499,'Contact Hours'!$B:$B,Hours!$B499)+SUMIFS('Contact Hours'!E:E,'Contact Hours'!$A:$A,Hours!$A499,'Contact Hours'!$B:$B,Hours!$B499)</f>
        <v>1344</v>
      </c>
      <c r="E499" s="33">
        <f>SUMIFS('Contact Hours'!F:F,'Contact Hours'!$A:$A,Hours!$A499,'Contact Hours'!$B:$B,Hours!$B499)+SUMIFS('Contact Hours'!G:G,'Contact Hours'!$A:$A,Hours!$A499,'Contact Hours'!$B:$B,Hours!$B499)</f>
        <v>0</v>
      </c>
      <c r="F499" s="33">
        <f>SUMIFS('Contact Hours'!H:H,'Contact Hours'!$A:$A,Hours!$A499,'Contact Hours'!$B:$B,Hours!$B499)+SUMIFS('Contact Hours'!I:I,'Contact Hours'!$A:$A,Hours!$A499,'Contact Hours'!$B:$B,Hours!$B499)</f>
        <v>0</v>
      </c>
      <c r="G499" s="33">
        <f>SUMIFS('Contact Hours'!J:J,'Contact Hours'!$A:$A,Hours!$A499,'Contact Hours'!$B:$B,Hours!$B499)+SUMIFS('Contact Hours'!K:K,'Contact Hours'!$A:$A,Hours!$A499,'Contact Hours'!$B:$B,Hours!$B499)</f>
        <v>0</v>
      </c>
      <c r="H499" s="34">
        <f t="shared" si="28"/>
        <v>1344</v>
      </c>
      <c r="I499" s="35">
        <f t="shared" si="29"/>
        <v>7010.0293636241449</v>
      </c>
      <c r="J499" s="35">
        <f t="shared" si="30"/>
        <v>0</v>
      </c>
    </row>
    <row r="500" spans="1:10">
      <c r="A500" s="30">
        <v>3570</v>
      </c>
      <c r="B500" s="31">
        <v>11</v>
      </c>
      <c r="C500" s="32">
        <f t="shared" si="31"/>
        <v>3.9463640330011058</v>
      </c>
      <c r="D500" s="33">
        <f>SUMIFS('Contact Hours'!D:D,'Contact Hours'!$A:$A,Hours!$A500,'Contact Hours'!$B:$B,Hours!$B500)+SUMIFS('Contact Hours'!E:E,'Contact Hours'!$A:$A,Hours!$A500,'Contact Hours'!$B:$B,Hours!$B500)</f>
        <v>0</v>
      </c>
      <c r="E500" s="33">
        <f>SUMIFS('Contact Hours'!F:F,'Contact Hours'!$A:$A,Hours!$A500,'Contact Hours'!$B:$B,Hours!$B500)+SUMIFS('Contact Hours'!G:G,'Contact Hours'!$A:$A,Hours!$A500,'Contact Hours'!$B:$B,Hours!$B500)</f>
        <v>0</v>
      </c>
      <c r="F500" s="33">
        <f>SUMIFS('Contact Hours'!H:H,'Contact Hours'!$A:$A,Hours!$A500,'Contact Hours'!$B:$B,Hours!$B500)+SUMIFS('Contact Hours'!I:I,'Contact Hours'!$A:$A,Hours!$A500,'Contact Hours'!$B:$B,Hours!$B500)</f>
        <v>43040</v>
      </c>
      <c r="G500" s="33">
        <f>SUMIFS('Contact Hours'!J:J,'Contact Hours'!$A:$A,Hours!$A500,'Contact Hours'!$B:$B,Hours!$B500)+SUMIFS('Contact Hours'!K:K,'Contact Hours'!$A:$A,Hours!$A500,'Contact Hours'!$B:$B,Hours!$B500)</f>
        <v>10288</v>
      </c>
      <c r="H500" s="34">
        <f t="shared" si="28"/>
        <v>53328</v>
      </c>
      <c r="I500" s="35">
        <f t="shared" si="29"/>
        <v>210451.70115188297</v>
      </c>
      <c r="J500" s="35">
        <f t="shared" si="30"/>
        <v>0</v>
      </c>
    </row>
    <row r="501" spans="1:10">
      <c r="A501" s="30">
        <v>3570</v>
      </c>
      <c r="B501" s="31">
        <v>12</v>
      </c>
      <c r="C501" s="32">
        <f t="shared" si="31"/>
        <v>3.4644345655960382</v>
      </c>
      <c r="D501" s="33">
        <f>SUMIFS('Contact Hours'!D:D,'Contact Hours'!$A:$A,Hours!$A501,'Contact Hours'!$B:$B,Hours!$B501)+SUMIFS('Contact Hours'!E:E,'Contact Hours'!$A:$A,Hours!$A501,'Contact Hours'!$B:$B,Hours!$B501)</f>
        <v>184480</v>
      </c>
      <c r="E501" s="33">
        <f>SUMIFS('Contact Hours'!F:F,'Contact Hours'!$A:$A,Hours!$A501,'Contact Hours'!$B:$B,Hours!$B501)+SUMIFS('Contact Hours'!G:G,'Contact Hours'!$A:$A,Hours!$A501,'Contact Hours'!$B:$B,Hours!$B501)</f>
        <v>11168</v>
      </c>
      <c r="F501" s="33">
        <f>SUMIFS('Contact Hours'!H:H,'Contact Hours'!$A:$A,Hours!$A501,'Contact Hours'!$B:$B,Hours!$B501)+SUMIFS('Contact Hours'!I:I,'Contact Hours'!$A:$A,Hours!$A501,'Contact Hours'!$B:$B,Hours!$B501)</f>
        <v>0</v>
      </c>
      <c r="G501" s="33">
        <f>SUMIFS('Contact Hours'!J:J,'Contact Hours'!$A:$A,Hours!$A501,'Contact Hours'!$B:$B,Hours!$B501)+SUMIFS('Contact Hours'!K:K,'Contact Hours'!$A:$A,Hours!$A501,'Contact Hours'!$B:$B,Hours!$B501)</f>
        <v>0</v>
      </c>
      <c r="H501" s="34">
        <f t="shared" si="28"/>
        <v>195648</v>
      </c>
      <c r="I501" s="35">
        <f t="shared" si="29"/>
        <v>677809.69388973364</v>
      </c>
      <c r="J501" s="35">
        <f t="shared" si="30"/>
        <v>42559.885751434216</v>
      </c>
    </row>
    <row r="502" spans="1:10">
      <c r="A502" s="30">
        <v>3570</v>
      </c>
      <c r="B502" s="31">
        <v>13</v>
      </c>
      <c r="C502" s="32">
        <f t="shared" si="31"/>
        <v>3.1367935439018955</v>
      </c>
      <c r="D502" s="33">
        <f>SUMIFS('Contact Hours'!D:D,'Contact Hours'!$A:$A,Hours!$A502,'Contact Hours'!$B:$B,Hours!$B502)+SUMIFS('Contact Hours'!E:E,'Contact Hours'!$A:$A,Hours!$A502,'Contact Hours'!$B:$B,Hours!$B502)</f>
        <v>4816</v>
      </c>
      <c r="E502" s="33">
        <f>SUMIFS('Contact Hours'!F:F,'Contact Hours'!$A:$A,Hours!$A502,'Contact Hours'!$B:$B,Hours!$B502)+SUMIFS('Contact Hours'!G:G,'Contact Hours'!$A:$A,Hours!$A502,'Contact Hours'!$B:$B,Hours!$B502)</f>
        <v>0</v>
      </c>
      <c r="F502" s="33">
        <f>SUMIFS('Contact Hours'!H:H,'Contact Hours'!$A:$A,Hours!$A502,'Contact Hours'!$B:$B,Hours!$B502)+SUMIFS('Contact Hours'!I:I,'Contact Hours'!$A:$A,Hours!$A502,'Contact Hours'!$B:$B,Hours!$B502)</f>
        <v>0</v>
      </c>
      <c r="G502" s="33">
        <f>SUMIFS('Contact Hours'!J:J,'Contact Hours'!$A:$A,Hours!$A502,'Contact Hours'!$B:$B,Hours!$B502)+SUMIFS('Contact Hours'!K:K,'Contact Hours'!$A:$A,Hours!$A502,'Contact Hours'!$B:$B,Hours!$B502)</f>
        <v>0</v>
      </c>
      <c r="H502" s="34">
        <f t="shared" si="28"/>
        <v>4816</v>
      </c>
      <c r="I502" s="35">
        <f t="shared" si="29"/>
        <v>15106.797707431528</v>
      </c>
      <c r="J502" s="35">
        <f t="shared" si="30"/>
        <v>0</v>
      </c>
    </row>
    <row r="503" spans="1:10">
      <c r="A503" s="30">
        <v>3570</v>
      </c>
      <c r="B503" s="31">
        <v>14</v>
      </c>
      <c r="C503" s="32">
        <f t="shared" si="31"/>
        <v>4.5242823607997433</v>
      </c>
      <c r="D503" s="33">
        <f>SUMIFS('Contact Hours'!D:D,'Contact Hours'!$A:$A,Hours!$A503,'Contact Hours'!$B:$B,Hours!$B503)+SUMIFS('Contact Hours'!E:E,'Contact Hours'!$A:$A,Hours!$A503,'Contact Hours'!$B:$B,Hours!$B503)</f>
        <v>38960</v>
      </c>
      <c r="E503" s="33">
        <f>SUMIFS('Contact Hours'!F:F,'Contact Hours'!$A:$A,Hours!$A503,'Contact Hours'!$B:$B,Hours!$B503)+SUMIFS('Contact Hours'!G:G,'Contact Hours'!$A:$A,Hours!$A503,'Contact Hours'!$B:$B,Hours!$B503)</f>
        <v>0</v>
      </c>
      <c r="F503" s="33">
        <f>SUMIFS('Contact Hours'!H:H,'Contact Hours'!$A:$A,Hours!$A503,'Contact Hours'!$B:$B,Hours!$B503)+SUMIFS('Contact Hours'!I:I,'Contact Hours'!$A:$A,Hours!$A503,'Contact Hours'!$B:$B,Hours!$B503)</f>
        <v>182208</v>
      </c>
      <c r="G503" s="33">
        <f>SUMIFS('Contact Hours'!J:J,'Contact Hours'!$A:$A,Hours!$A503,'Contact Hours'!$B:$B,Hours!$B503)+SUMIFS('Contact Hours'!K:K,'Contact Hours'!$A:$A,Hours!$A503,'Contact Hours'!$B:$B,Hours!$B503)</f>
        <v>7512</v>
      </c>
      <c r="H503" s="34">
        <f t="shared" si="28"/>
        <v>228680</v>
      </c>
      <c r="I503" s="35">
        <f t="shared" si="29"/>
        <v>1034612.8902676853</v>
      </c>
      <c r="J503" s="35">
        <f t="shared" si="30"/>
        <v>0</v>
      </c>
    </row>
    <row r="504" spans="1:10">
      <c r="A504" s="30">
        <v>3570</v>
      </c>
      <c r="B504" s="31">
        <v>15</v>
      </c>
      <c r="C504" s="32">
        <f t="shared" si="31"/>
        <v>6.3259919541484555</v>
      </c>
      <c r="D504" s="33">
        <f>SUMIFS('Contact Hours'!D:D,'Contact Hours'!$A:$A,Hours!$A504,'Contact Hours'!$B:$B,Hours!$B504)+SUMIFS('Contact Hours'!E:E,'Contact Hours'!$A:$A,Hours!$A504,'Contact Hours'!$B:$B,Hours!$B504)</f>
        <v>0</v>
      </c>
      <c r="E504" s="33">
        <f>SUMIFS('Contact Hours'!F:F,'Contact Hours'!$A:$A,Hours!$A504,'Contact Hours'!$B:$B,Hours!$B504)+SUMIFS('Contact Hours'!G:G,'Contact Hours'!$A:$A,Hours!$A504,'Contact Hours'!$B:$B,Hours!$B504)</f>
        <v>0</v>
      </c>
      <c r="F504" s="33">
        <f>SUMIFS('Contact Hours'!H:H,'Contact Hours'!$A:$A,Hours!$A504,'Contact Hours'!$B:$B,Hours!$B504)+SUMIFS('Contact Hours'!I:I,'Contact Hours'!$A:$A,Hours!$A504,'Contact Hours'!$B:$B,Hours!$B504)</f>
        <v>0</v>
      </c>
      <c r="G504" s="33">
        <f>SUMIFS('Contact Hours'!J:J,'Contact Hours'!$A:$A,Hours!$A504,'Contact Hours'!$B:$B,Hours!$B504)+SUMIFS('Contact Hours'!K:K,'Contact Hours'!$A:$A,Hours!$A504,'Contact Hours'!$B:$B,Hours!$B504)</f>
        <v>0</v>
      </c>
      <c r="H504" s="34">
        <f t="shared" si="28"/>
        <v>0</v>
      </c>
      <c r="I504" s="35">
        <f t="shared" si="29"/>
        <v>0</v>
      </c>
      <c r="J504" s="35">
        <f t="shared" si="30"/>
        <v>0</v>
      </c>
    </row>
    <row r="505" spans="1:10">
      <c r="A505" s="30">
        <v>3570</v>
      </c>
      <c r="B505" s="31">
        <v>16</v>
      </c>
      <c r="C505" s="32">
        <f t="shared" si="31"/>
        <v>3.9794022593108487</v>
      </c>
      <c r="D505" s="33">
        <f>SUMIFS('Contact Hours'!D:D,'Contact Hours'!$A:$A,Hours!$A505,'Contact Hours'!$B:$B,Hours!$B505)+SUMIFS('Contact Hours'!E:E,'Contact Hours'!$A:$A,Hours!$A505,'Contact Hours'!$B:$B,Hours!$B505)</f>
        <v>17568</v>
      </c>
      <c r="E505" s="33">
        <f>SUMIFS('Contact Hours'!F:F,'Contact Hours'!$A:$A,Hours!$A505,'Contact Hours'!$B:$B,Hours!$B505)+SUMIFS('Contact Hours'!G:G,'Contact Hours'!$A:$A,Hours!$A505,'Contact Hours'!$B:$B,Hours!$B505)</f>
        <v>0</v>
      </c>
      <c r="F505" s="33">
        <f>SUMIFS('Contact Hours'!H:H,'Contact Hours'!$A:$A,Hours!$A505,'Contact Hours'!$B:$B,Hours!$B505)+SUMIFS('Contact Hours'!I:I,'Contact Hours'!$A:$A,Hours!$A505,'Contact Hours'!$B:$B,Hours!$B505)</f>
        <v>106976</v>
      </c>
      <c r="G505" s="33">
        <f>SUMIFS('Contact Hours'!J:J,'Contact Hours'!$A:$A,Hours!$A505,'Contact Hours'!$B:$B,Hours!$B505)+SUMIFS('Contact Hours'!K:K,'Contact Hours'!$A:$A,Hours!$A505,'Contact Hours'!$B:$B,Hours!$B505)</f>
        <v>18860</v>
      </c>
      <c r="H505" s="34">
        <f t="shared" si="28"/>
        <v>143404</v>
      </c>
      <c r="I505" s="35">
        <f t="shared" si="29"/>
        <v>570662.20159421291</v>
      </c>
      <c r="J505" s="35">
        <f t="shared" si="30"/>
        <v>0</v>
      </c>
    </row>
    <row r="506" spans="1:10">
      <c r="A506" s="30">
        <v>3570</v>
      </c>
      <c r="B506" s="31">
        <v>17</v>
      </c>
      <c r="C506" s="32">
        <f t="shared" si="31"/>
        <v>5.1679354505346593</v>
      </c>
      <c r="D506" s="33">
        <f>SUMIFS('Contact Hours'!D:D,'Contact Hours'!$A:$A,Hours!$A506,'Contact Hours'!$B:$B,Hours!$B506)+SUMIFS('Contact Hours'!E:E,'Contact Hours'!$A:$A,Hours!$A506,'Contact Hours'!$B:$B,Hours!$B506)</f>
        <v>0</v>
      </c>
      <c r="E506" s="33">
        <f>SUMIFS('Contact Hours'!F:F,'Contact Hours'!$A:$A,Hours!$A506,'Contact Hours'!$B:$B,Hours!$B506)+SUMIFS('Contact Hours'!G:G,'Contact Hours'!$A:$A,Hours!$A506,'Contact Hours'!$B:$B,Hours!$B506)</f>
        <v>0</v>
      </c>
      <c r="F506" s="33">
        <f>SUMIFS('Contact Hours'!H:H,'Contact Hours'!$A:$A,Hours!$A506,'Contact Hours'!$B:$B,Hours!$B506)+SUMIFS('Contact Hours'!I:I,'Contact Hours'!$A:$A,Hours!$A506,'Contact Hours'!$B:$B,Hours!$B506)</f>
        <v>0</v>
      </c>
      <c r="G506" s="33">
        <f>SUMIFS('Contact Hours'!J:J,'Contact Hours'!$A:$A,Hours!$A506,'Contact Hours'!$B:$B,Hours!$B506)+SUMIFS('Contact Hours'!K:K,'Contact Hours'!$A:$A,Hours!$A506,'Contact Hours'!$B:$B,Hours!$B506)</f>
        <v>0</v>
      </c>
      <c r="H506" s="34">
        <f t="shared" si="28"/>
        <v>0</v>
      </c>
      <c r="I506" s="35">
        <f t="shared" si="29"/>
        <v>0</v>
      </c>
      <c r="J506" s="35">
        <f t="shared" si="30"/>
        <v>0</v>
      </c>
    </row>
    <row r="507" spans="1:10">
      <c r="A507" s="30">
        <v>3570</v>
      </c>
      <c r="B507" s="31">
        <v>18</v>
      </c>
      <c r="C507" s="32">
        <f t="shared" si="31"/>
        <v>4.3474126583452906</v>
      </c>
      <c r="D507" s="33">
        <f>SUMIFS('Contact Hours'!D:D,'Contact Hours'!$A:$A,Hours!$A507,'Contact Hours'!$B:$B,Hours!$B507)+SUMIFS('Contact Hours'!E:E,'Contact Hours'!$A:$A,Hours!$A507,'Contact Hours'!$B:$B,Hours!$B507)</f>
        <v>0</v>
      </c>
      <c r="E507" s="33">
        <f>SUMIFS('Contact Hours'!F:F,'Contact Hours'!$A:$A,Hours!$A507,'Contact Hours'!$B:$B,Hours!$B507)+SUMIFS('Contact Hours'!G:G,'Contact Hours'!$A:$A,Hours!$A507,'Contact Hours'!$B:$B,Hours!$B507)</f>
        <v>0</v>
      </c>
      <c r="F507" s="33">
        <f>SUMIFS('Contact Hours'!H:H,'Contact Hours'!$A:$A,Hours!$A507,'Contact Hours'!$B:$B,Hours!$B507)+SUMIFS('Contact Hours'!I:I,'Contact Hours'!$A:$A,Hours!$A507,'Contact Hours'!$B:$B,Hours!$B507)</f>
        <v>37232</v>
      </c>
      <c r="G507" s="33">
        <f>SUMIFS('Contact Hours'!J:J,'Contact Hours'!$A:$A,Hours!$A507,'Contact Hours'!$B:$B,Hours!$B507)+SUMIFS('Contact Hours'!K:K,'Contact Hours'!$A:$A,Hours!$A507,'Contact Hours'!$B:$B,Hours!$B507)</f>
        <v>0</v>
      </c>
      <c r="H507" s="34">
        <f t="shared" si="28"/>
        <v>37232</v>
      </c>
      <c r="I507" s="35">
        <f t="shared" si="29"/>
        <v>161862.86809551186</v>
      </c>
      <c r="J507" s="35">
        <f t="shared" si="30"/>
        <v>0</v>
      </c>
    </row>
    <row r="508" spans="1:10">
      <c r="A508" s="30">
        <v>3570</v>
      </c>
      <c r="B508" s="31">
        <v>19</v>
      </c>
      <c r="C508" s="32">
        <f t="shared" si="31"/>
        <v>3.1428185541517317</v>
      </c>
      <c r="D508" s="33">
        <f>SUMIFS('Contact Hours'!D:D,'Contact Hours'!$A:$A,Hours!$A508,'Contact Hours'!$B:$B,Hours!$B508)+SUMIFS('Contact Hours'!E:E,'Contact Hours'!$A:$A,Hours!$A508,'Contact Hours'!$B:$B,Hours!$B508)</f>
        <v>83344</v>
      </c>
      <c r="E508" s="33">
        <f>SUMIFS('Contact Hours'!F:F,'Contact Hours'!$A:$A,Hours!$A508,'Contact Hours'!$B:$B,Hours!$B508)+SUMIFS('Contact Hours'!G:G,'Contact Hours'!$A:$A,Hours!$A508,'Contact Hours'!$B:$B,Hours!$B508)</f>
        <v>6624</v>
      </c>
      <c r="F508" s="33">
        <f>SUMIFS('Contact Hours'!H:H,'Contact Hours'!$A:$A,Hours!$A508,'Contact Hours'!$B:$B,Hours!$B508)+SUMIFS('Contact Hours'!I:I,'Contact Hours'!$A:$A,Hours!$A508,'Contact Hours'!$B:$B,Hours!$B508)</f>
        <v>448</v>
      </c>
      <c r="G508" s="33">
        <f>SUMIFS('Contact Hours'!J:J,'Contact Hours'!$A:$A,Hours!$A508,'Contact Hours'!$B:$B,Hours!$B508)+SUMIFS('Contact Hours'!K:K,'Contact Hours'!$A:$A,Hours!$A508,'Contact Hours'!$B:$B,Hours!$B508)</f>
        <v>400</v>
      </c>
      <c r="H508" s="34">
        <f t="shared" si="28"/>
        <v>90816</v>
      </c>
      <c r="I508" s="35">
        <f t="shared" si="29"/>
        <v>285418.20981384366</v>
      </c>
      <c r="J508" s="35">
        <f t="shared" si="30"/>
        <v>22899.833112971181</v>
      </c>
    </row>
    <row r="509" spans="1:10">
      <c r="A509" s="30">
        <v>3570</v>
      </c>
      <c r="B509" s="31">
        <v>20</v>
      </c>
      <c r="C509" s="32">
        <f t="shared" si="31"/>
        <v>3.4676861785003421</v>
      </c>
      <c r="D509" s="33">
        <f>SUMIFS('Contact Hours'!D:D,'Contact Hours'!$A:$A,Hours!$A509,'Contact Hours'!$B:$B,Hours!$B509)+SUMIFS('Contact Hours'!E:E,'Contact Hours'!$A:$A,Hours!$A509,'Contact Hours'!$B:$B,Hours!$B509)</f>
        <v>0</v>
      </c>
      <c r="E509" s="33">
        <f>SUMIFS('Contact Hours'!F:F,'Contact Hours'!$A:$A,Hours!$A509,'Contact Hours'!$B:$B,Hours!$B509)+SUMIFS('Contact Hours'!G:G,'Contact Hours'!$A:$A,Hours!$A509,'Contact Hours'!$B:$B,Hours!$B509)</f>
        <v>0</v>
      </c>
      <c r="F509" s="33">
        <f>SUMIFS('Contact Hours'!H:H,'Contact Hours'!$A:$A,Hours!$A509,'Contact Hours'!$B:$B,Hours!$B509)+SUMIFS('Contact Hours'!I:I,'Contact Hours'!$A:$A,Hours!$A509,'Contact Hours'!$B:$B,Hours!$B509)</f>
        <v>7008</v>
      </c>
      <c r="G509" s="33">
        <f>SUMIFS('Contact Hours'!J:J,'Contact Hours'!$A:$A,Hours!$A509,'Contact Hours'!$B:$B,Hours!$B509)+SUMIFS('Contact Hours'!K:K,'Contact Hours'!$A:$A,Hours!$A509,'Contact Hours'!$B:$B,Hours!$B509)</f>
        <v>384</v>
      </c>
      <c r="H509" s="34">
        <f t="shared" si="28"/>
        <v>7392</v>
      </c>
      <c r="I509" s="35">
        <f t="shared" si="29"/>
        <v>25633.136231474527</v>
      </c>
      <c r="J509" s="35">
        <f t="shared" si="30"/>
        <v>0</v>
      </c>
    </row>
    <row r="510" spans="1:10">
      <c r="A510" s="30">
        <v>3570</v>
      </c>
      <c r="B510" s="31">
        <v>21</v>
      </c>
      <c r="C510" s="32">
        <f t="shared" si="31"/>
        <v>4.5155009708581995</v>
      </c>
      <c r="D510" s="33">
        <f>SUMIFS('Contact Hours'!D:D,'Contact Hours'!$A:$A,Hours!$A510,'Contact Hours'!$B:$B,Hours!$B510)+SUMIFS('Contact Hours'!E:E,'Contact Hours'!$A:$A,Hours!$A510,'Contact Hours'!$B:$B,Hours!$B510)</f>
        <v>0</v>
      </c>
      <c r="E510" s="33">
        <f>SUMIFS('Contact Hours'!F:F,'Contact Hours'!$A:$A,Hours!$A510,'Contact Hours'!$B:$B,Hours!$B510)+SUMIFS('Contact Hours'!G:G,'Contact Hours'!$A:$A,Hours!$A510,'Contact Hours'!$B:$B,Hours!$B510)</f>
        <v>0</v>
      </c>
      <c r="F510" s="33">
        <f>SUMIFS('Contact Hours'!H:H,'Contact Hours'!$A:$A,Hours!$A510,'Contact Hours'!$B:$B,Hours!$B510)+SUMIFS('Contact Hours'!I:I,'Contact Hours'!$A:$A,Hours!$A510,'Contact Hours'!$B:$B,Hours!$B510)</f>
        <v>0</v>
      </c>
      <c r="G510" s="33">
        <f>SUMIFS('Contact Hours'!J:J,'Contact Hours'!$A:$A,Hours!$A510,'Contact Hours'!$B:$B,Hours!$B510)+SUMIFS('Contact Hours'!K:K,'Contact Hours'!$A:$A,Hours!$A510,'Contact Hours'!$B:$B,Hours!$B510)</f>
        <v>19516</v>
      </c>
      <c r="H510" s="34">
        <f t="shared" si="28"/>
        <v>19516</v>
      </c>
      <c r="I510" s="35">
        <f t="shared" si="29"/>
        <v>88124.516947268625</v>
      </c>
      <c r="J510" s="35">
        <f t="shared" si="30"/>
        <v>0</v>
      </c>
    </row>
    <row r="511" spans="1:10">
      <c r="A511" s="30">
        <v>3570</v>
      </c>
      <c r="B511" s="31">
        <v>22</v>
      </c>
      <c r="C511" s="32">
        <f t="shared" si="31"/>
        <v>4.1280585073572329</v>
      </c>
      <c r="D511" s="33">
        <f>SUMIFS('Contact Hours'!D:D,'Contact Hours'!$A:$A,Hours!$A511,'Contact Hours'!$B:$B,Hours!$B511)+SUMIFS('Contact Hours'!E:E,'Contact Hours'!$A:$A,Hours!$A511,'Contact Hours'!$B:$B,Hours!$B511)</f>
        <v>0</v>
      </c>
      <c r="E511" s="33">
        <f>SUMIFS('Contact Hours'!F:F,'Contact Hours'!$A:$A,Hours!$A511,'Contact Hours'!$B:$B,Hours!$B511)+SUMIFS('Contact Hours'!G:G,'Contact Hours'!$A:$A,Hours!$A511,'Contact Hours'!$B:$B,Hours!$B511)</f>
        <v>0</v>
      </c>
      <c r="F511" s="33">
        <f>SUMIFS('Contact Hours'!H:H,'Contact Hours'!$A:$A,Hours!$A511,'Contact Hours'!$B:$B,Hours!$B511)+SUMIFS('Contact Hours'!I:I,'Contact Hours'!$A:$A,Hours!$A511,'Contact Hours'!$B:$B,Hours!$B511)</f>
        <v>12259</v>
      </c>
      <c r="G511" s="33">
        <f>SUMIFS('Contact Hours'!J:J,'Contact Hours'!$A:$A,Hours!$A511,'Contact Hours'!$B:$B,Hours!$B511)+SUMIFS('Contact Hours'!K:K,'Contact Hours'!$A:$A,Hours!$A511,'Contact Hours'!$B:$B,Hours!$B511)</f>
        <v>0</v>
      </c>
      <c r="H511" s="34">
        <f t="shared" si="28"/>
        <v>12259</v>
      </c>
      <c r="I511" s="35">
        <f t="shared" si="29"/>
        <v>50605.869241692315</v>
      </c>
      <c r="J511" s="35">
        <f t="shared" si="30"/>
        <v>0</v>
      </c>
    </row>
    <row r="512" spans="1:10">
      <c r="A512" s="30">
        <v>3570</v>
      </c>
      <c r="B512" s="31">
        <v>23</v>
      </c>
      <c r="C512" s="32">
        <f t="shared" si="31"/>
        <v>4.0606764444742334</v>
      </c>
      <c r="D512" s="33">
        <f>SUMIFS('Contact Hours'!D:D,'Contact Hours'!$A:$A,Hours!$A512,'Contact Hours'!$B:$B,Hours!$B512)+SUMIFS('Contact Hours'!E:E,'Contact Hours'!$A:$A,Hours!$A512,'Contact Hours'!$B:$B,Hours!$B512)</f>
        <v>23856</v>
      </c>
      <c r="E512" s="33">
        <f>SUMIFS('Contact Hours'!F:F,'Contact Hours'!$A:$A,Hours!$A512,'Contact Hours'!$B:$B,Hours!$B512)+SUMIFS('Contact Hours'!G:G,'Contact Hours'!$A:$A,Hours!$A512,'Contact Hours'!$B:$B,Hours!$B512)</f>
        <v>0</v>
      </c>
      <c r="F512" s="33">
        <f>SUMIFS('Contact Hours'!H:H,'Contact Hours'!$A:$A,Hours!$A512,'Contact Hours'!$B:$B,Hours!$B512)+SUMIFS('Contact Hours'!I:I,'Contact Hours'!$A:$A,Hours!$A512,'Contact Hours'!$B:$B,Hours!$B512)</f>
        <v>0</v>
      </c>
      <c r="G512" s="33">
        <f>SUMIFS('Contact Hours'!J:J,'Contact Hours'!$A:$A,Hours!$A512,'Contact Hours'!$B:$B,Hours!$B512)+SUMIFS('Contact Hours'!K:K,'Contact Hours'!$A:$A,Hours!$A512,'Contact Hours'!$B:$B,Hours!$B512)</f>
        <v>0</v>
      </c>
      <c r="H512" s="34">
        <f t="shared" si="28"/>
        <v>23856</v>
      </c>
      <c r="I512" s="35">
        <f t="shared" si="29"/>
        <v>96871.497259377313</v>
      </c>
      <c r="J512" s="35">
        <f t="shared" si="30"/>
        <v>0</v>
      </c>
    </row>
    <row r="513" spans="1:10">
      <c r="A513" s="30">
        <v>3570</v>
      </c>
      <c r="B513" s="31">
        <v>24</v>
      </c>
      <c r="C513" s="32">
        <f t="shared" si="31"/>
        <v>3.6073208628655156</v>
      </c>
      <c r="D513" s="33">
        <f>SUMIFS('Contact Hours'!D:D,'Contact Hours'!$A:$A,Hours!$A513,'Contact Hours'!$B:$B,Hours!$B513)+SUMIFS('Contact Hours'!E:E,'Contact Hours'!$A:$A,Hours!$A513,'Contact Hours'!$B:$B,Hours!$B513)</f>
        <v>16320</v>
      </c>
      <c r="E513" s="33">
        <f>SUMIFS('Contact Hours'!F:F,'Contact Hours'!$A:$A,Hours!$A513,'Contact Hours'!$B:$B,Hours!$B513)+SUMIFS('Contact Hours'!G:G,'Contact Hours'!$A:$A,Hours!$A513,'Contact Hours'!$B:$B,Hours!$B513)</f>
        <v>0</v>
      </c>
      <c r="F513" s="33">
        <f>SUMIFS('Contact Hours'!H:H,'Contact Hours'!$A:$A,Hours!$A513,'Contact Hours'!$B:$B,Hours!$B513)+SUMIFS('Contact Hours'!I:I,'Contact Hours'!$A:$A,Hours!$A513,'Contact Hours'!$B:$B,Hours!$B513)</f>
        <v>20144</v>
      </c>
      <c r="G513" s="33">
        <f>SUMIFS('Contact Hours'!J:J,'Contact Hours'!$A:$A,Hours!$A513,'Contact Hours'!$B:$B,Hours!$B513)+SUMIFS('Contact Hours'!K:K,'Contact Hours'!$A:$A,Hours!$A513,'Contact Hours'!$B:$B,Hours!$B513)</f>
        <v>15215</v>
      </c>
      <c r="H513" s="34">
        <f t="shared" si="28"/>
        <v>51679</v>
      </c>
      <c r="I513" s="35">
        <f t="shared" si="29"/>
        <v>186422.73487202698</v>
      </c>
      <c r="J513" s="35">
        <f t="shared" si="30"/>
        <v>0</v>
      </c>
    </row>
    <row r="514" spans="1:10">
      <c r="A514" s="30">
        <v>3570</v>
      </c>
      <c r="B514" s="31">
        <v>25</v>
      </c>
      <c r="C514" s="32">
        <f t="shared" si="31"/>
        <v>2.8175360535220126</v>
      </c>
      <c r="D514" s="33">
        <f>SUMIFS('Contact Hours'!D:D,'Contact Hours'!$A:$A,Hours!$A514,'Contact Hours'!$B:$B,Hours!$B514)+SUMIFS('Contact Hours'!E:E,'Contact Hours'!$A:$A,Hours!$A514,'Contact Hours'!$B:$B,Hours!$B514)</f>
        <v>293904</v>
      </c>
      <c r="E514" s="33">
        <f>SUMIFS('Contact Hours'!F:F,'Contact Hours'!$A:$A,Hours!$A514,'Contact Hours'!$B:$B,Hours!$B514)+SUMIFS('Contact Hours'!G:G,'Contact Hours'!$A:$A,Hours!$A514,'Contact Hours'!$B:$B,Hours!$B514)</f>
        <v>0</v>
      </c>
      <c r="F514" s="33">
        <f>SUMIFS('Contact Hours'!H:H,'Contact Hours'!$A:$A,Hours!$A514,'Contact Hours'!$B:$B,Hours!$B514)+SUMIFS('Contact Hours'!I:I,'Contact Hours'!$A:$A,Hours!$A514,'Contact Hours'!$B:$B,Hours!$B514)</f>
        <v>0</v>
      </c>
      <c r="G514" s="33">
        <f>SUMIFS('Contact Hours'!J:J,'Contact Hours'!$A:$A,Hours!$A514,'Contact Hours'!$B:$B,Hours!$B514)+SUMIFS('Contact Hours'!K:K,'Contact Hours'!$A:$A,Hours!$A514,'Contact Hours'!$B:$B,Hours!$B514)</f>
        <v>720</v>
      </c>
      <c r="H514" s="34">
        <f t="shared" si="28"/>
        <v>294624</v>
      </c>
      <c r="I514" s="35">
        <f t="shared" si="29"/>
        <v>830113.7422328695</v>
      </c>
      <c r="J514" s="35">
        <f t="shared" si="30"/>
        <v>0</v>
      </c>
    </row>
    <row r="515" spans="1:10">
      <c r="A515" s="30">
        <v>3570</v>
      </c>
      <c r="B515" s="31">
        <v>26</v>
      </c>
      <c r="C515" s="32">
        <f t="shared" si="31"/>
        <v>3.5195673951223614</v>
      </c>
      <c r="D515" s="33">
        <f>SUMIFS('Contact Hours'!D:D,'Contact Hours'!$A:$A,Hours!$A515,'Contact Hours'!$B:$B,Hours!$B515)+SUMIFS('Contact Hours'!E:E,'Contact Hours'!$A:$A,Hours!$A515,'Contact Hours'!$B:$B,Hours!$B515)</f>
        <v>59920</v>
      </c>
      <c r="E515" s="33">
        <f>SUMIFS('Contact Hours'!F:F,'Contact Hours'!$A:$A,Hours!$A515,'Contact Hours'!$B:$B,Hours!$B515)+SUMIFS('Contact Hours'!G:G,'Contact Hours'!$A:$A,Hours!$A515,'Contact Hours'!$B:$B,Hours!$B515)</f>
        <v>0</v>
      </c>
      <c r="F515" s="33">
        <f>SUMIFS('Contact Hours'!H:H,'Contact Hours'!$A:$A,Hours!$A515,'Contact Hours'!$B:$B,Hours!$B515)+SUMIFS('Contact Hours'!I:I,'Contact Hours'!$A:$A,Hours!$A515,'Contact Hours'!$B:$B,Hours!$B515)</f>
        <v>576</v>
      </c>
      <c r="G515" s="33">
        <f>SUMIFS('Contact Hours'!J:J,'Contact Hours'!$A:$A,Hours!$A515,'Contact Hours'!$B:$B,Hours!$B515)+SUMIFS('Contact Hours'!K:K,'Contact Hours'!$A:$A,Hours!$A515,'Contact Hours'!$B:$B,Hours!$B515)</f>
        <v>768</v>
      </c>
      <c r="H515" s="34">
        <f t="shared" si="28"/>
        <v>61264</v>
      </c>
      <c r="I515" s="35">
        <f t="shared" si="29"/>
        <v>215622.77689477635</v>
      </c>
      <c r="J515" s="35">
        <f t="shared" si="30"/>
        <v>0</v>
      </c>
    </row>
    <row r="516" spans="1:10">
      <c r="A516" s="30">
        <v>3570</v>
      </c>
      <c r="B516" s="31">
        <v>27</v>
      </c>
      <c r="C516" s="32">
        <f t="shared" si="31"/>
        <v>3.291477425248472</v>
      </c>
      <c r="D516" s="33">
        <f>SUMIFS('Contact Hours'!D:D,'Contact Hours'!$A:$A,Hours!$A516,'Contact Hours'!$B:$B,Hours!$B516)+SUMIFS('Contact Hours'!E:E,'Contact Hours'!$A:$A,Hours!$A516,'Contact Hours'!$B:$B,Hours!$B516)</f>
        <v>0</v>
      </c>
      <c r="E516" s="33">
        <f>SUMIFS('Contact Hours'!F:F,'Contact Hours'!$A:$A,Hours!$A516,'Contact Hours'!$B:$B,Hours!$B516)+SUMIFS('Contact Hours'!G:G,'Contact Hours'!$A:$A,Hours!$A516,'Contact Hours'!$B:$B,Hours!$B516)</f>
        <v>0</v>
      </c>
      <c r="F516" s="33">
        <f>SUMIFS('Contact Hours'!H:H,'Contact Hours'!$A:$A,Hours!$A516,'Contact Hours'!$B:$B,Hours!$B516)+SUMIFS('Contact Hours'!I:I,'Contact Hours'!$A:$A,Hours!$A516,'Contact Hours'!$B:$B,Hours!$B516)</f>
        <v>0</v>
      </c>
      <c r="G516" s="33">
        <f>SUMIFS('Contact Hours'!J:J,'Contact Hours'!$A:$A,Hours!$A516,'Contact Hours'!$B:$B,Hours!$B516)+SUMIFS('Contact Hours'!K:K,'Contact Hours'!$A:$A,Hours!$A516,'Contact Hours'!$B:$B,Hours!$B516)</f>
        <v>0</v>
      </c>
      <c r="H516" s="34">
        <f t="shared" si="28"/>
        <v>0</v>
      </c>
      <c r="I516" s="35">
        <f t="shared" si="29"/>
        <v>0</v>
      </c>
      <c r="J516" s="35">
        <f t="shared" si="30"/>
        <v>0</v>
      </c>
    </row>
    <row r="517" spans="1:10">
      <c r="A517" s="30">
        <v>3573</v>
      </c>
      <c r="B517" s="31">
        <v>1</v>
      </c>
      <c r="C517" s="32">
        <f t="shared" si="31"/>
        <v>2.8749802080704021</v>
      </c>
      <c r="D517" s="33">
        <f>SUMIFS('Contact Hours'!D:D,'Contact Hours'!$A:$A,Hours!$A517,'Contact Hours'!$B:$B,Hours!$B517)+SUMIFS('Contact Hours'!E:E,'Contact Hours'!$A:$A,Hours!$A517,'Contact Hours'!$B:$B,Hours!$B517)</f>
        <v>25376</v>
      </c>
      <c r="E517" s="33">
        <f>SUMIFS('Contact Hours'!F:F,'Contact Hours'!$A:$A,Hours!$A517,'Contact Hours'!$B:$B,Hours!$B517)+SUMIFS('Contact Hours'!G:G,'Contact Hours'!$A:$A,Hours!$A517,'Contact Hours'!$B:$B,Hours!$B517)</f>
        <v>0</v>
      </c>
      <c r="F517" s="33">
        <f>SUMIFS('Contact Hours'!H:H,'Contact Hours'!$A:$A,Hours!$A517,'Contact Hours'!$B:$B,Hours!$B517)+SUMIFS('Contact Hours'!I:I,'Contact Hours'!$A:$A,Hours!$A517,'Contact Hours'!$B:$B,Hours!$B517)</f>
        <v>0</v>
      </c>
      <c r="G517" s="33">
        <f>SUMIFS('Contact Hours'!J:J,'Contact Hours'!$A:$A,Hours!$A517,'Contact Hours'!$B:$B,Hours!$B517)+SUMIFS('Contact Hours'!K:K,'Contact Hours'!$A:$A,Hours!$A517,'Contact Hours'!$B:$B,Hours!$B517)</f>
        <v>13784</v>
      </c>
      <c r="H517" s="34">
        <f t="shared" ref="H517:H580" si="32">SUM(D517:G517)</f>
        <v>39160</v>
      </c>
      <c r="I517" s="35">
        <f t="shared" ref="I517:I580" si="33">H517*C517</f>
        <v>112584.22494803695</v>
      </c>
      <c r="J517" s="35">
        <f t="shared" ref="J517:J580" si="34">(E517*1.1)*C517</f>
        <v>0</v>
      </c>
    </row>
    <row r="518" spans="1:10">
      <c r="A518" s="30">
        <v>3573</v>
      </c>
      <c r="B518" s="31">
        <v>2</v>
      </c>
      <c r="C518" s="32">
        <f t="shared" si="31"/>
        <v>3.4729204337351502</v>
      </c>
      <c r="D518" s="33">
        <f>SUMIFS('Contact Hours'!D:D,'Contact Hours'!$A:$A,Hours!$A518,'Contact Hours'!$B:$B,Hours!$B518)+SUMIFS('Contact Hours'!E:E,'Contact Hours'!$A:$A,Hours!$A518,'Contact Hours'!$B:$B,Hours!$B518)</f>
        <v>0</v>
      </c>
      <c r="E518" s="33">
        <f>SUMIFS('Contact Hours'!F:F,'Contact Hours'!$A:$A,Hours!$A518,'Contact Hours'!$B:$B,Hours!$B518)+SUMIFS('Contact Hours'!G:G,'Contact Hours'!$A:$A,Hours!$A518,'Contact Hours'!$B:$B,Hours!$B518)</f>
        <v>0</v>
      </c>
      <c r="F518" s="33">
        <f>SUMIFS('Contact Hours'!H:H,'Contact Hours'!$A:$A,Hours!$A518,'Contact Hours'!$B:$B,Hours!$B518)+SUMIFS('Contact Hours'!I:I,'Contact Hours'!$A:$A,Hours!$A518,'Contact Hours'!$B:$B,Hours!$B518)</f>
        <v>52016</v>
      </c>
      <c r="G518" s="33">
        <f>SUMIFS('Contact Hours'!J:J,'Contact Hours'!$A:$A,Hours!$A518,'Contact Hours'!$B:$B,Hours!$B518)+SUMIFS('Contact Hours'!K:K,'Contact Hours'!$A:$A,Hours!$A518,'Contact Hours'!$B:$B,Hours!$B518)</f>
        <v>768</v>
      </c>
      <c r="H518" s="34">
        <f t="shared" si="32"/>
        <v>52784</v>
      </c>
      <c r="I518" s="35">
        <f t="shared" si="33"/>
        <v>183314.63217427616</v>
      </c>
      <c r="J518" s="35">
        <f t="shared" si="34"/>
        <v>0</v>
      </c>
    </row>
    <row r="519" spans="1:10">
      <c r="A519" s="30">
        <v>3573</v>
      </c>
      <c r="B519" s="31">
        <v>3</v>
      </c>
      <c r="C519" s="32">
        <f t="shared" si="31"/>
        <v>3.0862689776983747</v>
      </c>
      <c r="D519" s="33">
        <f>SUMIFS('Contact Hours'!D:D,'Contact Hours'!$A:$A,Hours!$A519,'Contact Hours'!$B:$B,Hours!$B519)+SUMIFS('Contact Hours'!E:E,'Contact Hours'!$A:$A,Hours!$A519,'Contact Hours'!$B:$B,Hours!$B519)</f>
        <v>208768</v>
      </c>
      <c r="E519" s="33">
        <f>SUMIFS('Contact Hours'!F:F,'Contact Hours'!$A:$A,Hours!$A519,'Contact Hours'!$B:$B,Hours!$B519)+SUMIFS('Contact Hours'!G:G,'Contact Hours'!$A:$A,Hours!$A519,'Contact Hours'!$B:$B,Hours!$B519)</f>
        <v>0</v>
      </c>
      <c r="F519" s="33">
        <f>SUMIFS('Contact Hours'!H:H,'Contact Hours'!$A:$A,Hours!$A519,'Contact Hours'!$B:$B,Hours!$B519)+SUMIFS('Contact Hours'!I:I,'Contact Hours'!$A:$A,Hours!$A519,'Contact Hours'!$B:$B,Hours!$B519)</f>
        <v>0</v>
      </c>
      <c r="G519" s="33">
        <f>SUMIFS('Contact Hours'!J:J,'Contact Hours'!$A:$A,Hours!$A519,'Contact Hours'!$B:$B,Hours!$B519)+SUMIFS('Contact Hours'!K:K,'Contact Hours'!$A:$A,Hours!$A519,'Contact Hours'!$B:$B,Hours!$B519)</f>
        <v>0</v>
      </c>
      <c r="H519" s="34">
        <f t="shared" si="32"/>
        <v>208768</v>
      </c>
      <c r="I519" s="35">
        <f t="shared" si="33"/>
        <v>644314.20193613425</v>
      </c>
      <c r="J519" s="35">
        <f t="shared" si="34"/>
        <v>0</v>
      </c>
    </row>
    <row r="520" spans="1:10">
      <c r="A520" s="30">
        <v>3573</v>
      </c>
      <c r="B520" s="31">
        <v>4</v>
      </c>
      <c r="C520" s="32">
        <f t="shared" si="31"/>
        <v>2.7951067372194838</v>
      </c>
      <c r="D520" s="33">
        <f>SUMIFS('Contact Hours'!D:D,'Contact Hours'!$A:$A,Hours!$A520,'Contact Hours'!$B:$B,Hours!$B520)+SUMIFS('Contact Hours'!E:E,'Contact Hours'!$A:$A,Hours!$A520,'Contact Hours'!$B:$B,Hours!$B520)</f>
        <v>110496</v>
      </c>
      <c r="E520" s="33">
        <f>SUMIFS('Contact Hours'!F:F,'Contact Hours'!$A:$A,Hours!$A520,'Contact Hours'!$B:$B,Hours!$B520)+SUMIFS('Contact Hours'!G:G,'Contact Hours'!$A:$A,Hours!$A520,'Contact Hours'!$B:$B,Hours!$B520)</f>
        <v>0</v>
      </c>
      <c r="F520" s="33">
        <f>SUMIFS('Contact Hours'!H:H,'Contact Hours'!$A:$A,Hours!$A520,'Contact Hours'!$B:$B,Hours!$B520)+SUMIFS('Contact Hours'!I:I,'Contact Hours'!$A:$A,Hours!$A520,'Contact Hours'!$B:$B,Hours!$B520)</f>
        <v>29232</v>
      </c>
      <c r="G520" s="33">
        <f>SUMIFS('Contact Hours'!J:J,'Contact Hours'!$A:$A,Hours!$A520,'Contact Hours'!$B:$B,Hours!$B520)+SUMIFS('Contact Hours'!K:K,'Contact Hours'!$A:$A,Hours!$A520,'Contact Hours'!$B:$B,Hours!$B520)</f>
        <v>20952</v>
      </c>
      <c r="H520" s="34">
        <f t="shared" si="32"/>
        <v>160680</v>
      </c>
      <c r="I520" s="35">
        <f t="shared" si="33"/>
        <v>449117.75053642667</v>
      </c>
      <c r="J520" s="35">
        <f t="shared" si="34"/>
        <v>0</v>
      </c>
    </row>
    <row r="521" spans="1:10">
      <c r="A521" s="30">
        <v>3573</v>
      </c>
      <c r="B521" s="31">
        <v>5</v>
      </c>
      <c r="C521" s="32">
        <f t="shared" si="31"/>
        <v>7.969787458086997</v>
      </c>
      <c r="D521" s="33">
        <f>SUMIFS('Contact Hours'!D:D,'Contact Hours'!$A:$A,Hours!$A521,'Contact Hours'!$B:$B,Hours!$B521)+SUMIFS('Contact Hours'!E:E,'Contact Hours'!$A:$A,Hours!$A521,'Contact Hours'!$B:$B,Hours!$B521)</f>
        <v>0</v>
      </c>
      <c r="E521" s="33">
        <f>SUMIFS('Contact Hours'!F:F,'Contact Hours'!$A:$A,Hours!$A521,'Contact Hours'!$B:$B,Hours!$B521)+SUMIFS('Contact Hours'!G:G,'Contact Hours'!$A:$A,Hours!$A521,'Contact Hours'!$B:$B,Hours!$B521)</f>
        <v>0</v>
      </c>
      <c r="F521" s="33">
        <f>SUMIFS('Contact Hours'!H:H,'Contact Hours'!$A:$A,Hours!$A521,'Contact Hours'!$B:$B,Hours!$B521)+SUMIFS('Contact Hours'!I:I,'Contact Hours'!$A:$A,Hours!$A521,'Contact Hours'!$B:$B,Hours!$B521)</f>
        <v>0</v>
      </c>
      <c r="G521" s="33">
        <f>SUMIFS('Contact Hours'!J:J,'Contact Hours'!$A:$A,Hours!$A521,'Contact Hours'!$B:$B,Hours!$B521)+SUMIFS('Contact Hours'!K:K,'Contact Hours'!$A:$A,Hours!$A521,'Contact Hours'!$B:$B,Hours!$B521)</f>
        <v>0</v>
      </c>
      <c r="H521" s="34">
        <f t="shared" si="32"/>
        <v>0</v>
      </c>
      <c r="I521" s="35">
        <f t="shared" si="33"/>
        <v>0</v>
      </c>
      <c r="J521" s="35">
        <f t="shared" si="34"/>
        <v>0</v>
      </c>
    </row>
    <row r="522" spans="1:10">
      <c r="A522" s="30">
        <v>3573</v>
      </c>
      <c r="B522" s="31">
        <v>6</v>
      </c>
      <c r="C522" s="32">
        <f t="shared" si="31"/>
        <v>2.5338472328563029</v>
      </c>
      <c r="D522" s="33">
        <f>SUMIFS('Contact Hours'!D:D,'Contact Hours'!$A:$A,Hours!$A522,'Contact Hours'!$B:$B,Hours!$B522)+SUMIFS('Contact Hours'!E:E,'Contact Hours'!$A:$A,Hours!$A522,'Contact Hours'!$B:$B,Hours!$B522)</f>
        <v>38304</v>
      </c>
      <c r="E522" s="33">
        <f>SUMIFS('Contact Hours'!F:F,'Contact Hours'!$A:$A,Hours!$A522,'Contact Hours'!$B:$B,Hours!$B522)+SUMIFS('Contact Hours'!G:G,'Contact Hours'!$A:$A,Hours!$A522,'Contact Hours'!$B:$B,Hours!$B522)</f>
        <v>0</v>
      </c>
      <c r="F522" s="33">
        <f>SUMIFS('Contact Hours'!H:H,'Contact Hours'!$A:$A,Hours!$A522,'Contact Hours'!$B:$B,Hours!$B522)+SUMIFS('Contact Hours'!I:I,'Contact Hours'!$A:$A,Hours!$A522,'Contact Hours'!$B:$B,Hours!$B522)</f>
        <v>480</v>
      </c>
      <c r="G522" s="33">
        <f>SUMIFS('Contact Hours'!J:J,'Contact Hours'!$A:$A,Hours!$A522,'Contact Hours'!$B:$B,Hours!$B522)+SUMIFS('Contact Hours'!K:K,'Contact Hours'!$A:$A,Hours!$A522,'Contact Hours'!$B:$B,Hours!$B522)</f>
        <v>0</v>
      </c>
      <c r="H522" s="34">
        <f t="shared" si="32"/>
        <v>38784</v>
      </c>
      <c r="I522" s="35">
        <f t="shared" si="33"/>
        <v>98272.731079098856</v>
      </c>
      <c r="J522" s="35">
        <f t="shared" si="34"/>
        <v>0</v>
      </c>
    </row>
    <row r="523" spans="1:10">
      <c r="A523" s="30">
        <v>3573</v>
      </c>
      <c r="B523" s="31">
        <v>7</v>
      </c>
      <c r="C523" s="32">
        <f t="shared" si="31"/>
        <v>3.4892163735959434</v>
      </c>
      <c r="D523" s="33">
        <f>SUMIFS('Contact Hours'!D:D,'Contact Hours'!$A:$A,Hours!$A523,'Contact Hours'!$B:$B,Hours!$B523)+SUMIFS('Contact Hours'!E:E,'Contact Hours'!$A:$A,Hours!$A523,'Contact Hours'!$B:$B,Hours!$B523)</f>
        <v>8256</v>
      </c>
      <c r="E523" s="33">
        <f>SUMIFS('Contact Hours'!F:F,'Contact Hours'!$A:$A,Hours!$A523,'Contact Hours'!$B:$B,Hours!$B523)+SUMIFS('Contact Hours'!G:G,'Contact Hours'!$A:$A,Hours!$A523,'Contact Hours'!$B:$B,Hours!$B523)</f>
        <v>0</v>
      </c>
      <c r="F523" s="33">
        <f>SUMIFS('Contact Hours'!H:H,'Contact Hours'!$A:$A,Hours!$A523,'Contact Hours'!$B:$B,Hours!$B523)+SUMIFS('Contact Hours'!I:I,'Contact Hours'!$A:$A,Hours!$A523,'Contact Hours'!$B:$B,Hours!$B523)</f>
        <v>16800</v>
      </c>
      <c r="G523" s="33">
        <f>SUMIFS('Contact Hours'!J:J,'Contact Hours'!$A:$A,Hours!$A523,'Contact Hours'!$B:$B,Hours!$B523)+SUMIFS('Contact Hours'!K:K,'Contact Hours'!$A:$A,Hours!$A523,'Contact Hours'!$B:$B,Hours!$B523)</f>
        <v>7840</v>
      </c>
      <c r="H523" s="34">
        <f t="shared" si="32"/>
        <v>32896</v>
      </c>
      <c r="I523" s="35">
        <f t="shared" si="33"/>
        <v>114781.26182581215</v>
      </c>
      <c r="J523" s="35">
        <f t="shared" si="34"/>
        <v>0</v>
      </c>
    </row>
    <row r="524" spans="1:10">
      <c r="A524" s="30">
        <v>3573</v>
      </c>
      <c r="B524" s="31">
        <v>8</v>
      </c>
      <c r="C524" s="32">
        <f t="shared" si="31"/>
        <v>4.382136402145127</v>
      </c>
      <c r="D524" s="33">
        <f>SUMIFS('Contact Hours'!D:D,'Contact Hours'!$A:$A,Hours!$A524,'Contact Hours'!$B:$B,Hours!$B524)+SUMIFS('Contact Hours'!E:E,'Contact Hours'!$A:$A,Hours!$A524,'Contact Hours'!$B:$B,Hours!$B524)</f>
        <v>0</v>
      </c>
      <c r="E524" s="33">
        <f>SUMIFS('Contact Hours'!F:F,'Contact Hours'!$A:$A,Hours!$A524,'Contact Hours'!$B:$B,Hours!$B524)+SUMIFS('Contact Hours'!G:G,'Contact Hours'!$A:$A,Hours!$A524,'Contact Hours'!$B:$B,Hours!$B524)</f>
        <v>0</v>
      </c>
      <c r="F524" s="33">
        <f>SUMIFS('Contact Hours'!H:H,'Contact Hours'!$A:$A,Hours!$A524,'Contact Hours'!$B:$B,Hours!$B524)+SUMIFS('Contact Hours'!I:I,'Contact Hours'!$A:$A,Hours!$A524,'Contact Hours'!$B:$B,Hours!$B524)</f>
        <v>1824</v>
      </c>
      <c r="G524" s="33">
        <f>SUMIFS('Contact Hours'!J:J,'Contact Hours'!$A:$A,Hours!$A524,'Contact Hours'!$B:$B,Hours!$B524)+SUMIFS('Contact Hours'!K:K,'Contact Hours'!$A:$A,Hours!$A524,'Contact Hours'!$B:$B,Hours!$B524)</f>
        <v>0</v>
      </c>
      <c r="H524" s="34">
        <f t="shared" si="32"/>
        <v>1824</v>
      </c>
      <c r="I524" s="35">
        <f t="shared" si="33"/>
        <v>7993.0167975127115</v>
      </c>
      <c r="J524" s="35">
        <f t="shared" si="34"/>
        <v>0</v>
      </c>
    </row>
    <row r="525" spans="1:10">
      <c r="A525" s="30">
        <v>3573</v>
      </c>
      <c r="B525" s="31">
        <v>9</v>
      </c>
      <c r="C525" s="32">
        <f t="shared" si="31"/>
        <v>3.4333089032158068</v>
      </c>
      <c r="D525" s="33">
        <f>SUMIFS('Contact Hours'!D:D,'Contact Hours'!$A:$A,Hours!$A525,'Contact Hours'!$B:$B,Hours!$B525)+SUMIFS('Contact Hours'!E:E,'Contact Hours'!$A:$A,Hours!$A525,'Contact Hours'!$B:$B,Hours!$B525)</f>
        <v>23664</v>
      </c>
      <c r="E525" s="33">
        <f>SUMIFS('Contact Hours'!F:F,'Contact Hours'!$A:$A,Hours!$A525,'Contact Hours'!$B:$B,Hours!$B525)+SUMIFS('Contact Hours'!G:G,'Contact Hours'!$A:$A,Hours!$A525,'Contact Hours'!$B:$B,Hours!$B525)</f>
        <v>0</v>
      </c>
      <c r="F525" s="33">
        <f>SUMIFS('Contact Hours'!H:H,'Contact Hours'!$A:$A,Hours!$A525,'Contact Hours'!$B:$B,Hours!$B525)+SUMIFS('Contact Hours'!I:I,'Contact Hours'!$A:$A,Hours!$A525,'Contact Hours'!$B:$B,Hours!$B525)</f>
        <v>83456</v>
      </c>
      <c r="G525" s="33">
        <f>SUMIFS('Contact Hours'!J:J,'Contact Hours'!$A:$A,Hours!$A525,'Contact Hours'!$B:$B,Hours!$B525)+SUMIFS('Contact Hours'!K:K,'Contact Hours'!$A:$A,Hours!$A525,'Contact Hours'!$B:$B,Hours!$B525)</f>
        <v>10560</v>
      </c>
      <c r="H525" s="34">
        <f t="shared" si="32"/>
        <v>117680</v>
      </c>
      <c r="I525" s="35">
        <f t="shared" si="33"/>
        <v>404031.79173043615</v>
      </c>
      <c r="J525" s="35">
        <f t="shared" si="34"/>
        <v>0</v>
      </c>
    </row>
    <row r="526" spans="1:10">
      <c r="A526" s="30">
        <v>3573</v>
      </c>
      <c r="B526" s="31">
        <v>10</v>
      </c>
      <c r="C526" s="32">
        <f t="shared" si="31"/>
        <v>5.2157956574584414</v>
      </c>
      <c r="D526" s="33">
        <f>SUMIFS('Contact Hours'!D:D,'Contact Hours'!$A:$A,Hours!$A526,'Contact Hours'!$B:$B,Hours!$B526)+SUMIFS('Contact Hours'!E:E,'Contact Hours'!$A:$A,Hours!$A526,'Contact Hours'!$B:$B,Hours!$B526)</f>
        <v>0</v>
      </c>
      <c r="E526" s="33">
        <f>SUMIFS('Contact Hours'!F:F,'Contact Hours'!$A:$A,Hours!$A526,'Contact Hours'!$B:$B,Hours!$B526)+SUMIFS('Contact Hours'!G:G,'Contact Hours'!$A:$A,Hours!$A526,'Contact Hours'!$B:$B,Hours!$B526)</f>
        <v>0</v>
      </c>
      <c r="F526" s="33">
        <f>SUMIFS('Contact Hours'!H:H,'Contact Hours'!$A:$A,Hours!$A526,'Contact Hours'!$B:$B,Hours!$B526)+SUMIFS('Contact Hours'!I:I,'Contact Hours'!$A:$A,Hours!$A526,'Contact Hours'!$B:$B,Hours!$B526)</f>
        <v>0</v>
      </c>
      <c r="G526" s="33">
        <f>SUMIFS('Contact Hours'!J:J,'Contact Hours'!$A:$A,Hours!$A526,'Contact Hours'!$B:$B,Hours!$B526)+SUMIFS('Contact Hours'!K:K,'Contact Hours'!$A:$A,Hours!$A526,'Contact Hours'!$B:$B,Hours!$B526)</f>
        <v>0</v>
      </c>
      <c r="H526" s="34">
        <f t="shared" si="32"/>
        <v>0</v>
      </c>
      <c r="I526" s="35">
        <f t="shared" si="33"/>
        <v>0</v>
      </c>
      <c r="J526" s="35">
        <f t="shared" si="34"/>
        <v>0</v>
      </c>
    </row>
    <row r="527" spans="1:10">
      <c r="A527" s="30">
        <v>3573</v>
      </c>
      <c r="B527" s="31">
        <v>11</v>
      </c>
      <c r="C527" s="32">
        <f t="shared" si="31"/>
        <v>3.9463640330011058</v>
      </c>
      <c r="D527" s="33">
        <f>SUMIFS('Contact Hours'!D:D,'Contact Hours'!$A:$A,Hours!$A527,'Contact Hours'!$B:$B,Hours!$B527)+SUMIFS('Contact Hours'!E:E,'Contact Hours'!$A:$A,Hours!$A527,'Contact Hours'!$B:$B,Hours!$B527)</f>
        <v>0</v>
      </c>
      <c r="E527" s="33">
        <f>SUMIFS('Contact Hours'!F:F,'Contact Hours'!$A:$A,Hours!$A527,'Contact Hours'!$B:$B,Hours!$B527)+SUMIFS('Contact Hours'!G:G,'Contact Hours'!$A:$A,Hours!$A527,'Contact Hours'!$B:$B,Hours!$B527)</f>
        <v>0</v>
      </c>
      <c r="F527" s="33">
        <f>SUMIFS('Contact Hours'!H:H,'Contact Hours'!$A:$A,Hours!$A527,'Contact Hours'!$B:$B,Hours!$B527)+SUMIFS('Contact Hours'!I:I,'Contact Hours'!$A:$A,Hours!$A527,'Contact Hours'!$B:$B,Hours!$B527)</f>
        <v>15024</v>
      </c>
      <c r="G527" s="33">
        <f>SUMIFS('Contact Hours'!J:J,'Contact Hours'!$A:$A,Hours!$A527,'Contact Hours'!$B:$B,Hours!$B527)+SUMIFS('Contact Hours'!K:K,'Contact Hours'!$A:$A,Hours!$A527,'Contact Hours'!$B:$B,Hours!$B527)</f>
        <v>96</v>
      </c>
      <c r="H527" s="34">
        <f t="shared" si="32"/>
        <v>15120</v>
      </c>
      <c r="I527" s="35">
        <f t="shared" si="33"/>
        <v>59669.024178976717</v>
      </c>
      <c r="J527" s="35">
        <f t="shared" si="34"/>
        <v>0</v>
      </c>
    </row>
    <row r="528" spans="1:10">
      <c r="A528" s="30">
        <v>3573</v>
      </c>
      <c r="B528" s="31">
        <v>12</v>
      </c>
      <c r="C528" s="32">
        <f t="shared" si="31"/>
        <v>3.4644345655960382</v>
      </c>
      <c r="D528" s="33">
        <f>SUMIFS('Contact Hours'!D:D,'Contact Hours'!$A:$A,Hours!$A528,'Contact Hours'!$B:$B,Hours!$B528)+SUMIFS('Contact Hours'!E:E,'Contact Hours'!$A:$A,Hours!$A528,'Contact Hours'!$B:$B,Hours!$B528)</f>
        <v>181712</v>
      </c>
      <c r="E528" s="33">
        <f>SUMIFS('Contact Hours'!F:F,'Contact Hours'!$A:$A,Hours!$A528,'Contact Hours'!$B:$B,Hours!$B528)+SUMIFS('Contact Hours'!G:G,'Contact Hours'!$A:$A,Hours!$A528,'Contact Hours'!$B:$B,Hours!$B528)</f>
        <v>47072</v>
      </c>
      <c r="F528" s="33">
        <f>SUMIFS('Contact Hours'!H:H,'Contact Hours'!$A:$A,Hours!$A528,'Contact Hours'!$B:$B,Hours!$B528)+SUMIFS('Contact Hours'!I:I,'Contact Hours'!$A:$A,Hours!$A528,'Contact Hours'!$B:$B,Hours!$B528)</f>
        <v>0</v>
      </c>
      <c r="G528" s="33">
        <f>SUMIFS('Contact Hours'!J:J,'Contact Hours'!$A:$A,Hours!$A528,'Contact Hours'!$B:$B,Hours!$B528)+SUMIFS('Contact Hours'!K:K,'Contact Hours'!$A:$A,Hours!$A528,'Contact Hours'!$B:$B,Hours!$B528)</f>
        <v>0</v>
      </c>
      <c r="H528" s="34">
        <f t="shared" si="32"/>
        <v>228784</v>
      </c>
      <c r="I528" s="35">
        <f t="shared" si="33"/>
        <v>792607.19765532401</v>
      </c>
      <c r="J528" s="35">
        <f t="shared" si="34"/>
        <v>179385.65025891041</v>
      </c>
    </row>
    <row r="529" spans="1:10">
      <c r="A529" s="30">
        <v>3573</v>
      </c>
      <c r="B529" s="31">
        <v>13</v>
      </c>
      <c r="C529" s="32">
        <f t="shared" si="31"/>
        <v>3.1367935439018955</v>
      </c>
      <c r="D529" s="33">
        <f>SUMIFS('Contact Hours'!D:D,'Contact Hours'!$A:$A,Hours!$A529,'Contact Hours'!$B:$B,Hours!$B529)+SUMIFS('Contact Hours'!E:E,'Contact Hours'!$A:$A,Hours!$A529,'Contact Hours'!$B:$B,Hours!$B529)</f>
        <v>8976</v>
      </c>
      <c r="E529" s="33">
        <f>SUMIFS('Contact Hours'!F:F,'Contact Hours'!$A:$A,Hours!$A529,'Contact Hours'!$B:$B,Hours!$B529)+SUMIFS('Contact Hours'!G:G,'Contact Hours'!$A:$A,Hours!$A529,'Contact Hours'!$B:$B,Hours!$B529)</f>
        <v>0</v>
      </c>
      <c r="F529" s="33">
        <f>SUMIFS('Contact Hours'!H:H,'Contact Hours'!$A:$A,Hours!$A529,'Contact Hours'!$B:$B,Hours!$B529)+SUMIFS('Contact Hours'!I:I,'Contact Hours'!$A:$A,Hours!$A529,'Contact Hours'!$B:$B,Hours!$B529)</f>
        <v>0</v>
      </c>
      <c r="G529" s="33">
        <f>SUMIFS('Contact Hours'!J:J,'Contact Hours'!$A:$A,Hours!$A529,'Contact Hours'!$B:$B,Hours!$B529)+SUMIFS('Contact Hours'!K:K,'Contact Hours'!$A:$A,Hours!$A529,'Contact Hours'!$B:$B,Hours!$B529)</f>
        <v>0</v>
      </c>
      <c r="H529" s="34">
        <f t="shared" si="32"/>
        <v>8976</v>
      </c>
      <c r="I529" s="35">
        <f t="shared" si="33"/>
        <v>28155.858850063414</v>
      </c>
      <c r="J529" s="35">
        <f t="shared" si="34"/>
        <v>0</v>
      </c>
    </row>
    <row r="530" spans="1:10">
      <c r="A530" s="30">
        <v>3573</v>
      </c>
      <c r="B530" s="31">
        <v>14</v>
      </c>
      <c r="C530" s="32">
        <f t="shared" si="31"/>
        <v>4.5242823607997433</v>
      </c>
      <c r="D530" s="33">
        <f>SUMIFS('Contact Hours'!D:D,'Contact Hours'!$A:$A,Hours!$A530,'Contact Hours'!$B:$B,Hours!$B530)+SUMIFS('Contact Hours'!E:E,'Contact Hours'!$A:$A,Hours!$A530,'Contact Hours'!$B:$B,Hours!$B530)</f>
        <v>0</v>
      </c>
      <c r="E530" s="33">
        <f>SUMIFS('Contact Hours'!F:F,'Contact Hours'!$A:$A,Hours!$A530,'Contact Hours'!$B:$B,Hours!$B530)+SUMIFS('Contact Hours'!G:G,'Contact Hours'!$A:$A,Hours!$A530,'Contact Hours'!$B:$B,Hours!$B530)</f>
        <v>0</v>
      </c>
      <c r="F530" s="33">
        <f>SUMIFS('Contact Hours'!H:H,'Contact Hours'!$A:$A,Hours!$A530,'Contact Hours'!$B:$B,Hours!$B530)+SUMIFS('Contact Hours'!I:I,'Contact Hours'!$A:$A,Hours!$A530,'Contact Hours'!$B:$B,Hours!$B530)</f>
        <v>44272</v>
      </c>
      <c r="G530" s="33">
        <f>SUMIFS('Contact Hours'!J:J,'Contact Hours'!$A:$A,Hours!$A530,'Contact Hours'!$B:$B,Hours!$B530)+SUMIFS('Contact Hours'!K:K,'Contact Hours'!$A:$A,Hours!$A530,'Contact Hours'!$B:$B,Hours!$B530)</f>
        <v>1536</v>
      </c>
      <c r="H530" s="34">
        <f t="shared" si="32"/>
        <v>45808</v>
      </c>
      <c r="I530" s="35">
        <f t="shared" si="33"/>
        <v>207248.32638351465</v>
      </c>
      <c r="J530" s="35">
        <f t="shared" si="34"/>
        <v>0</v>
      </c>
    </row>
    <row r="531" spans="1:10">
      <c r="A531" s="30">
        <v>3573</v>
      </c>
      <c r="B531" s="31">
        <v>15</v>
      </c>
      <c r="C531" s="32">
        <f t="shared" si="31"/>
        <v>6.3259919541484555</v>
      </c>
      <c r="D531" s="33">
        <f>SUMIFS('Contact Hours'!D:D,'Contact Hours'!$A:$A,Hours!$A531,'Contact Hours'!$B:$B,Hours!$B531)+SUMIFS('Contact Hours'!E:E,'Contact Hours'!$A:$A,Hours!$A531,'Contact Hours'!$B:$B,Hours!$B531)</f>
        <v>0</v>
      </c>
      <c r="E531" s="33">
        <f>SUMIFS('Contact Hours'!F:F,'Contact Hours'!$A:$A,Hours!$A531,'Contact Hours'!$B:$B,Hours!$B531)+SUMIFS('Contact Hours'!G:G,'Contact Hours'!$A:$A,Hours!$A531,'Contact Hours'!$B:$B,Hours!$B531)</f>
        <v>0</v>
      </c>
      <c r="F531" s="33">
        <f>SUMIFS('Contact Hours'!H:H,'Contact Hours'!$A:$A,Hours!$A531,'Contact Hours'!$B:$B,Hours!$B531)+SUMIFS('Contact Hours'!I:I,'Contact Hours'!$A:$A,Hours!$A531,'Contact Hours'!$B:$B,Hours!$B531)</f>
        <v>0</v>
      </c>
      <c r="G531" s="33">
        <f>SUMIFS('Contact Hours'!J:J,'Contact Hours'!$A:$A,Hours!$A531,'Contact Hours'!$B:$B,Hours!$B531)+SUMIFS('Contact Hours'!K:K,'Contact Hours'!$A:$A,Hours!$A531,'Contact Hours'!$B:$B,Hours!$B531)</f>
        <v>0</v>
      </c>
      <c r="H531" s="34">
        <f t="shared" si="32"/>
        <v>0</v>
      </c>
      <c r="I531" s="35">
        <f t="shared" si="33"/>
        <v>0</v>
      </c>
      <c r="J531" s="35">
        <f t="shared" si="34"/>
        <v>0</v>
      </c>
    </row>
    <row r="532" spans="1:10">
      <c r="A532" s="30">
        <v>3573</v>
      </c>
      <c r="B532" s="31">
        <v>16</v>
      </c>
      <c r="C532" s="32">
        <f t="shared" si="31"/>
        <v>3.9794022593108487</v>
      </c>
      <c r="D532" s="33">
        <f>SUMIFS('Contact Hours'!D:D,'Contact Hours'!$A:$A,Hours!$A532,'Contact Hours'!$B:$B,Hours!$B532)+SUMIFS('Contact Hours'!E:E,'Contact Hours'!$A:$A,Hours!$A532,'Contact Hours'!$B:$B,Hours!$B532)</f>
        <v>6960</v>
      </c>
      <c r="E532" s="33">
        <f>SUMIFS('Contact Hours'!F:F,'Contact Hours'!$A:$A,Hours!$A532,'Contact Hours'!$B:$B,Hours!$B532)+SUMIFS('Contact Hours'!G:G,'Contact Hours'!$A:$A,Hours!$A532,'Contact Hours'!$B:$B,Hours!$B532)</f>
        <v>0</v>
      </c>
      <c r="F532" s="33">
        <f>SUMIFS('Contact Hours'!H:H,'Contact Hours'!$A:$A,Hours!$A532,'Contact Hours'!$B:$B,Hours!$B532)+SUMIFS('Contact Hours'!I:I,'Contact Hours'!$A:$A,Hours!$A532,'Contact Hours'!$B:$B,Hours!$B532)</f>
        <v>50272</v>
      </c>
      <c r="G532" s="33">
        <f>SUMIFS('Contact Hours'!J:J,'Contact Hours'!$A:$A,Hours!$A532,'Contact Hours'!$B:$B,Hours!$B532)+SUMIFS('Contact Hours'!K:K,'Contact Hours'!$A:$A,Hours!$A532,'Contact Hours'!$B:$B,Hours!$B532)</f>
        <v>5280</v>
      </c>
      <c r="H532" s="34">
        <f t="shared" si="32"/>
        <v>62512</v>
      </c>
      <c r="I532" s="35">
        <f t="shared" si="33"/>
        <v>248760.39403403978</v>
      </c>
      <c r="J532" s="35">
        <f t="shared" si="34"/>
        <v>0</v>
      </c>
    </row>
    <row r="533" spans="1:10">
      <c r="A533" s="30">
        <v>3573</v>
      </c>
      <c r="B533" s="31">
        <v>17</v>
      </c>
      <c r="C533" s="32">
        <f t="shared" si="31"/>
        <v>5.1679354505346593</v>
      </c>
      <c r="D533" s="33">
        <f>SUMIFS('Contact Hours'!D:D,'Contact Hours'!$A:$A,Hours!$A533,'Contact Hours'!$B:$B,Hours!$B533)+SUMIFS('Contact Hours'!E:E,'Contact Hours'!$A:$A,Hours!$A533,'Contact Hours'!$B:$B,Hours!$B533)</f>
        <v>0</v>
      </c>
      <c r="E533" s="33">
        <f>SUMIFS('Contact Hours'!F:F,'Contact Hours'!$A:$A,Hours!$A533,'Contact Hours'!$B:$B,Hours!$B533)+SUMIFS('Contact Hours'!G:G,'Contact Hours'!$A:$A,Hours!$A533,'Contact Hours'!$B:$B,Hours!$B533)</f>
        <v>0</v>
      </c>
      <c r="F533" s="33">
        <f>SUMIFS('Contact Hours'!H:H,'Contact Hours'!$A:$A,Hours!$A533,'Contact Hours'!$B:$B,Hours!$B533)+SUMIFS('Contact Hours'!I:I,'Contact Hours'!$A:$A,Hours!$A533,'Contact Hours'!$B:$B,Hours!$B533)</f>
        <v>0</v>
      </c>
      <c r="G533" s="33">
        <f>SUMIFS('Contact Hours'!J:J,'Contact Hours'!$A:$A,Hours!$A533,'Contact Hours'!$B:$B,Hours!$B533)+SUMIFS('Contact Hours'!K:K,'Contact Hours'!$A:$A,Hours!$A533,'Contact Hours'!$B:$B,Hours!$B533)</f>
        <v>0</v>
      </c>
      <c r="H533" s="34">
        <f t="shared" si="32"/>
        <v>0</v>
      </c>
      <c r="I533" s="35">
        <f t="shared" si="33"/>
        <v>0</v>
      </c>
      <c r="J533" s="35">
        <f t="shared" si="34"/>
        <v>0</v>
      </c>
    </row>
    <row r="534" spans="1:10">
      <c r="A534" s="30">
        <v>3573</v>
      </c>
      <c r="B534" s="31">
        <v>18</v>
      </c>
      <c r="C534" s="32">
        <f t="shared" si="31"/>
        <v>4.3474126583452906</v>
      </c>
      <c r="D534" s="33">
        <f>SUMIFS('Contact Hours'!D:D,'Contact Hours'!$A:$A,Hours!$A534,'Contact Hours'!$B:$B,Hours!$B534)+SUMIFS('Contact Hours'!E:E,'Contact Hours'!$A:$A,Hours!$A534,'Contact Hours'!$B:$B,Hours!$B534)</f>
        <v>0</v>
      </c>
      <c r="E534" s="33">
        <f>SUMIFS('Contact Hours'!F:F,'Contact Hours'!$A:$A,Hours!$A534,'Contact Hours'!$B:$B,Hours!$B534)+SUMIFS('Contact Hours'!G:G,'Contact Hours'!$A:$A,Hours!$A534,'Contact Hours'!$B:$B,Hours!$B534)</f>
        <v>0</v>
      </c>
      <c r="F534" s="33">
        <f>SUMIFS('Contact Hours'!H:H,'Contact Hours'!$A:$A,Hours!$A534,'Contact Hours'!$B:$B,Hours!$B534)+SUMIFS('Contact Hours'!I:I,'Contact Hours'!$A:$A,Hours!$A534,'Contact Hours'!$B:$B,Hours!$B534)</f>
        <v>19584</v>
      </c>
      <c r="G534" s="33">
        <f>SUMIFS('Contact Hours'!J:J,'Contact Hours'!$A:$A,Hours!$A534,'Contact Hours'!$B:$B,Hours!$B534)+SUMIFS('Contact Hours'!K:K,'Contact Hours'!$A:$A,Hours!$A534,'Contact Hours'!$B:$B,Hours!$B534)</f>
        <v>0</v>
      </c>
      <c r="H534" s="34">
        <f t="shared" si="32"/>
        <v>19584</v>
      </c>
      <c r="I534" s="35">
        <f t="shared" si="33"/>
        <v>85139.729501034177</v>
      </c>
      <c r="J534" s="35">
        <f t="shared" si="34"/>
        <v>0</v>
      </c>
    </row>
    <row r="535" spans="1:10">
      <c r="A535" s="30">
        <v>3573</v>
      </c>
      <c r="B535" s="31">
        <v>19</v>
      </c>
      <c r="C535" s="32">
        <f t="shared" si="31"/>
        <v>3.1428185541517317</v>
      </c>
      <c r="D535" s="33">
        <f>SUMIFS('Contact Hours'!D:D,'Contact Hours'!$A:$A,Hours!$A535,'Contact Hours'!$B:$B,Hours!$B535)+SUMIFS('Contact Hours'!E:E,'Contact Hours'!$A:$A,Hours!$A535,'Contact Hours'!$B:$B,Hours!$B535)</f>
        <v>104928</v>
      </c>
      <c r="E535" s="33">
        <f>SUMIFS('Contact Hours'!F:F,'Contact Hours'!$A:$A,Hours!$A535,'Contact Hours'!$B:$B,Hours!$B535)+SUMIFS('Contact Hours'!G:G,'Contact Hours'!$A:$A,Hours!$A535,'Contact Hours'!$B:$B,Hours!$B535)</f>
        <v>42640</v>
      </c>
      <c r="F535" s="33">
        <f>SUMIFS('Contact Hours'!H:H,'Contact Hours'!$A:$A,Hours!$A535,'Contact Hours'!$B:$B,Hours!$B535)+SUMIFS('Contact Hours'!I:I,'Contact Hours'!$A:$A,Hours!$A535,'Contact Hours'!$B:$B,Hours!$B535)</f>
        <v>0</v>
      </c>
      <c r="G535" s="33">
        <f>SUMIFS('Contact Hours'!J:J,'Contact Hours'!$A:$A,Hours!$A535,'Contact Hours'!$B:$B,Hours!$B535)+SUMIFS('Contact Hours'!K:K,'Contact Hours'!$A:$A,Hours!$A535,'Contact Hours'!$B:$B,Hours!$B535)</f>
        <v>0</v>
      </c>
      <c r="H535" s="34">
        <f t="shared" si="32"/>
        <v>147568</v>
      </c>
      <c r="I535" s="35">
        <f t="shared" si="33"/>
        <v>463779.44839906273</v>
      </c>
      <c r="J535" s="35">
        <f t="shared" si="34"/>
        <v>147410.76146393284</v>
      </c>
    </row>
    <row r="536" spans="1:10">
      <c r="A536" s="30">
        <v>3573</v>
      </c>
      <c r="B536" s="31">
        <v>20</v>
      </c>
      <c r="C536" s="32">
        <f t="shared" si="31"/>
        <v>3.4676861785003421</v>
      </c>
      <c r="D536" s="33">
        <f>SUMIFS('Contact Hours'!D:D,'Contact Hours'!$A:$A,Hours!$A536,'Contact Hours'!$B:$B,Hours!$B536)+SUMIFS('Contact Hours'!E:E,'Contact Hours'!$A:$A,Hours!$A536,'Contact Hours'!$B:$B,Hours!$B536)</f>
        <v>0</v>
      </c>
      <c r="E536" s="33">
        <f>SUMIFS('Contact Hours'!F:F,'Contact Hours'!$A:$A,Hours!$A536,'Contact Hours'!$B:$B,Hours!$B536)+SUMIFS('Contact Hours'!G:G,'Contact Hours'!$A:$A,Hours!$A536,'Contact Hours'!$B:$B,Hours!$B536)</f>
        <v>0</v>
      </c>
      <c r="F536" s="33">
        <f>SUMIFS('Contact Hours'!H:H,'Contact Hours'!$A:$A,Hours!$A536,'Contact Hours'!$B:$B,Hours!$B536)+SUMIFS('Contact Hours'!I:I,'Contact Hours'!$A:$A,Hours!$A536,'Contact Hours'!$B:$B,Hours!$B536)</f>
        <v>23136</v>
      </c>
      <c r="G536" s="33">
        <f>SUMIFS('Contact Hours'!J:J,'Contact Hours'!$A:$A,Hours!$A536,'Contact Hours'!$B:$B,Hours!$B536)+SUMIFS('Contact Hours'!K:K,'Contact Hours'!$A:$A,Hours!$A536,'Contact Hours'!$B:$B,Hours!$B536)</f>
        <v>0</v>
      </c>
      <c r="H536" s="34">
        <f t="shared" si="32"/>
        <v>23136</v>
      </c>
      <c r="I536" s="35">
        <f t="shared" si="33"/>
        <v>80228.38742578392</v>
      </c>
      <c r="J536" s="35">
        <f t="shared" si="34"/>
        <v>0</v>
      </c>
    </row>
    <row r="537" spans="1:10">
      <c r="A537" s="30">
        <v>3573</v>
      </c>
      <c r="B537" s="31">
        <v>21</v>
      </c>
      <c r="C537" s="32">
        <f t="shared" si="31"/>
        <v>4.5155009708581995</v>
      </c>
      <c r="D537" s="33">
        <f>SUMIFS('Contact Hours'!D:D,'Contact Hours'!$A:$A,Hours!$A537,'Contact Hours'!$B:$B,Hours!$B537)+SUMIFS('Contact Hours'!E:E,'Contact Hours'!$A:$A,Hours!$A537,'Contact Hours'!$B:$B,Hours!$B537)</f>
        <v>0</v>
      </c>
      <c r="E537" s="33">
        <f>SUMIFS('Contact Hours'!F:F,'Contact Hours'!$A:$A,Hours!$A537,'Contact Hours'!$B:$B,Hours!$B537)+SUMIFS('Contact Hours'!G:G,'Contact Hours'!$A:$A,Hours!$A537,'Contact Hours'!$B:$B,Hours!$B537)</f>
        <v>0</v>
      </c>
      <c r="F537" s="33">
        <f>SUMIFS('Contact Hours'!H:H,'Contact Hours'!$A:$A,Hours!$A537,'Contact Hours'!$B:$B,Hours!$B537)+SUMIFS('Contact Hours'!I:I,'Contact Hours'!$A:$A,Hours!$A537,'Contact Hours'!$B:$B,Hours!$B537)</f>
        <v>0</v>
      </c>
      <c r="G537" s="33">
        <f>SUMIFS('Contact Hours'!J:J,'Contact Hours'!$A:$A,Hours!$A537,'Contact Hours'!$B:$B,Hours!$B537)+SUMIFS('Contact Hours'!K:K,'Contact Hours'!$A:$A,Hours!$A537,'Contact Hours'!$B:$B,Hours!$B537)</f>
        <v>0</v>
      </c>
      <c r="H537" s="34">
        <f t="shared" si="32"/>
        <v>0</v>
      </c>
      <c r="I537" s="35">
        <f t="shared" si="33"/>
        <v>0</v>
      </c>
      <c r="J537" s="35">
        <f t="shared" si="34"/>
        <v>0</v>
      </c>
    </row>
    <row r="538" spans="1:10">
      <c r="A538" s="30">
        <v>3573</v>
      </c>
      <c r="B538" s="31">
        <v>22</v>
      </c>
      <c r="C538" s="32">
        <f t="shared" si="31"/>
        <v>4.1280585073572329</v>
      </c>
      <c r="D538" s="33">
        <f>SUMIFS('Contact Hours'!D:D,'Contact Hours'!$A:$A,Hours!$A538,'Contact Hours'!$B:$B,Hours!$B538)+SUMIFS('Contact Hours'!E:E,'Contact Hours'!$A:$A,Hours!$A538,'Contact Hours'!$B:$B,Hours!$B538)</f>
        <v>0</v>
      </c>
      <c r="E538" s="33">
        <f>SUMIFS('Contact Hours'!F:F,'Contact Hours'!$A:$A,Hours!$A538,'Contact Hours'!$B:$B,Hours!$B538)+SUMIFS('Contact Hours'!G:G,'Contact Hours'!$A:$A,Hours!$A538,'Contact Hours'!$B:$B,Hours!$B538)</f>
        <v>0</v>
      </c>
      <c r="F538" s="33">
        <f>SUMIFS('Contact Hours'!H:H,'Contact Hours'!$A:$A,Hours!$A538,'Contact Hours'!$B:$B,Hours!$B538)+SUMIFS('Contact Hours'!I:I,'Contact Hours'!$A:$A,Hours!$A538,'Contact Hours'!$B:$B,Hours!$B538)</f>
        <v>5088</v>
      </c>
      <c r="G538" s="33">
        <f>SUMIFS('Contact Hours'!J:J,'Contact Hours'!$A:$A,Hours!$A538,'Contact Hours'!$B:$B,Hours!$B538)+SUMIFS('Contact Hours'!K:K,'Contact Hours'!$A:$A,Hours!$A538,'Contact Hours'!$B:$B,Hours!$B538)</f>
        <v>216</v>
      </c>
      <c r="H538" s="34">
        <f t="shared" si="32"/>
        <v>5304</v>
      </c>
      <c r="I538" s="35">
        <f t="shared" si="33"/>
        <v>21895.222323022765</v>
      </c>
      <c r="J538" s="35">
        <f t="shared" si="34"/>
        <v>0</v>
      </c>
    </row>
    <row r="539" spans="1:10">
      <c r="A539" s="30">
        <v>3573</v>
      </c>
      <c r="B539" s="31">
        <v>23</v>
      </c>
      <c r="C539" s="32">
        <f t="shared" si="31"/>
        <v>4.0606764444742334</v>
      </c>
      <c r="D539" s="33">
        <f>SUMIFS('Contact Hours'!D:D,'Contact Hours'!$A:$A,Hours!$A539,'Contact Hours'!$B:$B,Hours!$B539)+SUMIFS('Contact Hours'!E:E,'Contact Hours'!$A:$A,Hours!$A539,'Contact Hours'!$B:$B,Hours!$B539)</f>
        <v>11808</v>
      </c>
      <c r="E539" s="33">
        <f>SUMIFS('Contact Hours'!F:F,'Contact Hours'!$A:$A,Hours!$A539,'Contact Hours'!$B:$B,Hours!$B539)+SUMIFS('Contact Hours'!G:G,'Contact Hours'!$A:$A,Hours!$A539,'Contact Hours'!$B:$B,Hours!$B539)</f>
        <v>0</v>
      </c>
      <c r="F539" s="33">
        <f>SUMIFS('Contact Hours'!H:H,'Contact Hours'!$A:$A,Hours!$A539,'Contact Hours'!$B:$B,Hours!$B539)+SUMIFS('Contact Hours'!I:I,'Contact Hours'!$A:$A,Hours!$A539,'Contact Hours'!$B:$B,Hours!$B539)</f>
        <v>0</v>
      </c>
      <c r="G539" s="33">
        <f>SUMIFS('Contact Hours'!J:J,'Contact Hours'!$A:$A,Hours!$A539,'Contact Hours'!$B:$B,Hours!$B539)+SUMIFS('Contact Hours'!K:K,'Contact Hours'!$A:$A,Hours!$A539,'Contact Hours'!$B:$B,Hours!$B539)</f>
        <v>0</v>
      </c>
      <c r="H539" s="34">
        <f t="shared" si="32"/>
        <v>11808</v>
      </c>
      <c r="I539" s="35">
        <f t="shared" si="33"/>
        <v>47948.467456351747</v>
      </c>
      <c r="J539" s="35">
        <f t="shared" si="34"/>
        <v>0</v>
      </c>
    </row>
    <row r="540" spans="1:10">
      <c r="A540" s="30">
        <v>3573</v>
      </c>
      <c r="B540" s="31">
        <v>24</v>
      </c>
      <c r="C540" s="32">
        <f t="shared" si="31"/>
        <v>3.6073208628655156</v>
      </c>
      <c r="D540" s="33">
        <f>SUMIFS('Contact Hours'!D:D,'Contact Hours'!$A:$A,Hours!$A540,'Contact Hours'!$B:$B,Hours!$B540)+SUMIFS('Contact Hours'!E:E,'Contact Hours'!$A:$A,Hours!$A540,'Contact Hours'!$B:$B,Hours!$B540)</f>
        <v>9888</v>
      </c>
      <c r="E540" s="33">
        <f>SUMIFS('Contact Hours'!F:F,'Contact Hours'!$A:$A,Hours!$A540,'Contact Hours'!$B:$B,Hours!$B540)+SUMIFS('Contact Hours'!G:G,'Contact Hours'!$A:$A,Hours!$A540,'Contact Hours'!$B:$B,Hours!$B540)</f>
        <v>0</v>
      </c>
      <c r="F540" s="33">
        <f>SUMIFS('Contact Hours'!H:H,'Contact Hours'!$A:$A,Hours!$A540,'Contact Hours'!$B:$B,Hours!$B540)+SUMIFS('Contact Hours'!I:I,'Contact Hours'!$A:$A,Hours!$A540,'Contact Hours'!$B:$B,Hours!$B540)</f>
        <v>32400</v>
      </c>
      <c r="G540" s="33">
        <f>SUMIFS('Contact Hours'!J:J,'Contact Hours'!$A:$A,Hours!$A540,'Contact Hours'!$B:$B,Hours!$B540)+SUMIFS('Contact Hours'!K:K,'Contact Hours'!$A:$A,Hours!$A540,'Contact Hours'!$B:$B,Hours!$B540)</f>
        <v>1292</v>
      </c>
      <c r="H540" s="34">
        <f t="shared" si="32"/>
        <v>43580</v>
      </c>
      <c r="I540" s="35">
        <f t="shared" si="33"/>
        <v>157207.04320367918</v>
      </c>
      <c r="J540" s="35">
        <f t="shared" si="34"/>
        <v>0</v>
      </c>
    </row>
    <row r="541" spans="1:10">
      <c r="A541" s="30">
        <v>3573</v>
      </c>
      <c r="B541" s="31">
        <v>25</v>
      </c>
      <c r="C541" s="32">
        <f t="shared" si="31"/>
        <v>2.8175360535220126</v>
      </c>
      <c r="D541" s="33">
        <f>SUMIFS('Contact Hours'!D:D,'Contact Hours'!$A:$A,Hours!$A541,'Contact Hours'!$B:$B,Hours!$B541)+SUMIFS('Contact Hours'!E:E,'Contact Hours'!$A:$A,Hours!$A541,'Contact Hours'!$B:$B,Hours!$B541)</f>
        <v>264896</v>
      </c>
      <c r="E541" s="33">
        <f>SUMIFS('Contact Hours'!F:F,'Contact Hours'!$A:$A,Hours!$A541,'Contact Hours'!$B:$B,Hours!$B541)+SUMIFS('Contact Hours'!G:G,'Contact Hours'!$A:$A,Hours!$A541,'Contact Hours'!$B:$B,Hours!$B541)</f>
        <v>0</v>
      </c>
      <c r="F541" s="33">
        <f>SUMIFS('Contact Hours'!H:H,'Contact Hours'!$A:$A,Hours!$A541,'Contact Hours'!$B:$B,Hours!$B541)+SUMIFS('Contact Hours'!I:I,'Contact Hours'!$A:$A,Hours!$A541,'Contact Hours'!$B:$B,Hours!$B541)</f>
        <v>0</v>
      </c>
      <c r="G541" s="33">
        <f>SUMIFS('Contact Hours'!J:J,'Contact Hours'!$A:$A,Hours!$A541,'Contact Hours'!$B:$B,Hours!$B541)+SUMIFS('Contact Hours'!K:K,'Contact Hours'!$A:$A,Hours!$A541,'Contact Hours'!$B:$B,Hours!$B541)</f>
        <v>0</v>
      </c>
      <c r="H541" s="34">
        <f t="shared" si="32"/>
        <v>264896</v>
      </c>
      <c r="I541" s="35">
        <f t="shared" si="33"/>
        <v>746354.03043376701</v>
      </c>
      <c r="J541" s="35">
        <f t="shared" si="34"/>
        <v>0</v>
      </c>
    </row>
    <row r="542" spans="1:10">
      <c r="A542" s="30">
        <v>3573</v>
      </c>
      <c r="B542" s="31">
        <v>26</v>
      </c>
      <c r="C542" s="32">
        <f t="shared" si="31"/>
        <v>3.5195673951223614</v>
      </c>
      <c r="D542" s="33">
        <f>SUMIFS('Contact Hours'!D:D,'Contact Hours'!$A:$A,Hours!$A542,'Contact Hours'!$B:$B,Hours!$B542)+SUMIFS('Contact Hours'!E:E,'Contact Hours'!$A:$A,Hours!$A542,'Contact Hours'!$B:$B,Hours!$B542)</f>
        <v>64208</v>
      </c>
      <c r="E542" s="33">
        <f>SUMIFS('Contact Hours'!F:F,'Contact Hours'!$A:$A,Hours!$A542,'Contact Hours'!$B:$B,Hours!$B542)+SUMIFS('Contact Hours'!G:G,'Contact Hours'!$A:$A,Hours!$A542,'Contact Hours'!$B:$B,Hours!$B542)</f>
        <v>0</v>
      </c>
      <c r="F542" s="33">
        <f>SUMIFS('Contact Hours'!H:H,'Contact Hours'!$A:$A,Hours!$A542,'Contact Hours'!$B:$B,Hours!$B542)+SUMIFS('Contact Hours'!I:I,'Contact Hours'!$A:$A,Hours!$A542,'Contact Hours'!$B:$B,Hours!$B542)</f>
        <v>1056</v>
      </c>
      <c r="G542" s="33">
        <f>SUMIFS('Contact Hours'!J:J,'Contact Hours'!$A:$A,Hours!$A542,'Contact Hours'!$B:$B,Hours!$B542)+SUMIFS('Contact Hours'!K:K,'Contact Hours'!$A:$A,Hours!$A542,'Contact Hours'!$B:$B,Hours!$B542)</f>
        <v>0</v>
      </c>
      <c r="H542" s="34">
        <f t="shared" si="32"/>
        <v>65264</v>
      </c>
      <c r="I542" s="35">
        <f t="shared" si="33"/>
        <v>229701.04647526579</v>
      </c>
      <c r="J542" s="35">
        <f t="shared" si="34"/>
        <v>0</v>
      </c>
    </row>
    <row r="543" spans="1:10">
      <c r="A543" s="30">
        <v>3573</v>
      </c>
      <c r="B543" s="31">
        <v>27</v>
      </c>
      <c r="C543" s="32">
        <f t="shared" ref="C543:C606" si="35">C516</f>
        <v>3.291477425248472</v>
      </c>
      <c r="D543" s="33">
        <f>SUMIFS('Contact Hours'!D:D,'Contact Hours'!$A:$A,Hours!$A543,'Contact Hours'!$B:$B,Hours!$B543)+SUMIFS('Contact Hours'!E:E,'Contact Hours'!$A:$A,Hours!$A543,'Contact Hours'!$B:$B,Hours!$B543)</f>
        <v>0</v>
      </c>
      <c r="E543" s="33">
        <f>SUMIFS('Contact Hours'!F:F,'Contact Hours'!$A:$A,Hours!$A543,'Contact Hours'!$B:$B,Hours!$B543)+SUMIFS('Contact Hours'!G:G,'Contact Hours'!$A:$A,Hours!$A543,'Contact Hours'!$B:$B,Hours!$B543)</f>
        <v>0</v>
      </c>
      <c r="F543" s="33">
        <f>SUMIFS('Contact Hours'!H:H,'Contact Hours'!$A:$A,Hours!$A543,'Contact Hours'!$B:$B,Hours!$B543)+SUMIFS('Contact Hours'!I:I,'Contact Hours'!$A:$A,Hours!$A543,'Contact Hours'!$B:$B,Hours!$B543)</f>
        <v>0</v>
      </c>
      <c r="G543" s="33">
        <f>SUMIFS('Contact Hours'!J:J,'Contact Hours'!$A:$A,Hours!$A543,'Contact Hours'!$B:$B,Hours!$B543)+SUMIFS('Contact Hours'!K:K,'Contact Hours'!$A:$A,Hours!$A543,'Contact Hours'!$B:$B,Hours!$B543)</f>
        <v>0</v>
      </c>
      <c r="H543" s="34">
        <f t="shared" si="32"/>
        <v>0</v>
      </c>
      <c r="I543" s="35">
        <f t="shared" si="33"/>
        <v>0</v>
      </c>
      <c r="J543" s="35">
        <f t="shared" si="34"/>
        <v>0</v>
      </c>
    </row>
    <row r="544" spans="1:10">
      <c r="A544" s="30">
        <v>10633</v>
      </c>
      <c r="B544" s="31">
        <v>1</v>
      </c>
      <c r="C544" s="32">
        <f t="shared" si="35"/>
        <v>2.8749802080704021</v>
      </c>
      <c r="D544" s="33">
        <f>SUMIFS('Contact Hours'!D:D,'Contact Hours'!$A:$A,Hours!$A544,'Contact Hours'!$B:$B,Hours!$B544)+SUMIFS('Contact Hours'!E:E,'Contact Hours'!$A:$A,Hours!$A544,'Contact Hours'!$B:$B,Hours!$B544)</f>
        <v>30048</v>
      </c>
      <c r="E544" s="33">
        <f>SUMIFS('Contact Hours'!F:F,'Contact Hours'!$A:$A,Hours!$A544,'Contact Hours'!$B:$B,Hours!$B544)+SUMIFS('Contact Hours'!G:G,'Contact Hours'!$A:$A,Hours!$A544,'Contact Hours'!$B:$B,Hours!$B544)</f>
        <v>0</v>
      </c>
      <c r="F544" s="33">
        <f>SUMIFS('Contact Hours'!H:H,'Contact Hours'!$A:$A,Hours!$A544,'Contact Hours'!$B:$B,Hours!$B544)+SUMIFS('Contact Hours'!I:I,'Contact Hours'!$A:$A,Hours!$A544,'Contact Hours'!$B:$B,Hours!$B544)</f>
        <v>336</v>
      </c>
      <c r="G544" s="33">
        <f>SUMIFS('Contact Hours'!J:J,'Contact Hours'!$A:$A,Hours!$A544,'Contact Hours'!$B:$B,Hours!$B544)+SUMIFS('Contact Hours'!K:K,'Contact Hours'!$A:$A,Hours!$A544,'Contact Hours'!$B:$B,Hours!$B544)</f>
        <v>0</v>
      </c>
      <c r="H544" s="34">
        <f t="shared" si="32"/>
        <v>30384</v>
      </c>
      <c r="I544" s="35">
        <f t="shared" si="33"/>
        <v>87353.398642011103</v>
      </c>
      <c r="J544" s="35">
        <f t="shared" si="34"/>
        <v>0</v>
      </c>
    </row>
    <row r="545" spans="1:10">
      <c r="A545" s="30">
        <v>10633</v>
      </c>
      <c r="B545" s="31">
        <v>2</v>
      </c>
      <c r="C545" s="32">
        <f t="shared" si="35"/>
        <v>3.4729204337351502</v>
      </c>
      <c r="D545" s="33">
        <f>SUMIFS('Contact Hours'!D:D,'Contact Hours'!$A:$A,Hours!$A545,'Contact Hours'!$B:$B,Hours!$B545)+SUMIFS('Contact Hours'!E:E,'Contact Hours'!$A:$A,Hours!$A545,'Contact Hours'!$B:$B,Hours!$B545)</f>
        <v>0</v>
      </c>
      <c r="E545" s="33">
        <f>SUMIFS('Contact Hours'!F:F,'Contact Hours'!$A:$A,Hours!$A545,'Contact Hours'!$B:$B,Hours!$B545)+SUMIFS('Contact Hours'!G:G,'Contact Hours'!$A:$A,Hours!$A545,'Contact Hours'!$B:$B,Hours!$B545)</f>
        <v>0</v>
      </c>
      <c r="F545" s="33">
        <f>SUMIFS('Contact Hours'!H:H,'Contact Hours'!$A:$A,Hours!$A545,'Contact Hours'!$B:$B,Hours!$B545)+SUMIFS('Contact Hours'!I:I,'Contact Hours'!$A:$A,Hours!$A545,'Contact Hours'!$B:$B,Hours!$B545)</f>
        <v>234064</v>
      </c>
      <c r="G545" s="33">
        <f>SUMIFS('Contact Hours'!J:J,'Contact Hours'!$A:$A,Hours!$A545,'Contact Hours'!$B:$B,Hours!$B545)+SUMIFS('Contact Hours'!K:K,'Contact Hours'!$A:$A,Hours!$A545,'Contact Hours'!$B:$B,Hours!$B545)</f>
        <v>20345</v>
      </c>
      <c r="H545" s="34">
        <f t="shared" si="32"/>
        <v>254409</v>
      </c>
      <c r="I545" s="35">
        <f t="shared" si="33"/>
        <v>883542.21462612587</v>
      </c>
      <c r="J545" s="35">
        <f t="shared" si="34"/>
        <v>0</v>
      </c>
    </row>
    <row r="546" spans="1:10">
      <c r="A546" s="30">
        <v>10633</v>
      </c>
      <c r="B546" s="31">
        <v>3</v>
      </c>
      <c r="C546" s="32">
        <f t="shared" si="35"/>
        <v>3.0862689776983747</v>
      </c>
      <c r="D546" s="33">
        <f>SUMIFS('Contact Hours'!D:D,'Contact Hours'!$A:$A,Hours!$A546,'Contact Hours'!$B:$B,Hours!$B546)+SUMIFS('Contact Hours'!E:E,'Contact Hours'!$A:$A,Hours!$A546,'Contact Hours'!$B:$B,Hours!$B546)</f>
        <v>2240208</v>
      </c>
      <c r="E546" s="33">
        <f>SUMIFS('Contact Hours'!F:F,'Contact Hours'!$A:$A,Hours!$A546,'Contact Hours'!$B:$B,Hours!$B546)+SUMIFS('Contact Hours'!G:G,'Contact Hours'!$A:$A,Hours!$A546,'Contact Hours'!$B:$B,Hours!$B546)</f>
        <v>0</v>
      </c>
      <c r="F546" s="33">
        <f>SUMIFS('Contact Hours'!H:H,'Contact Hours'!$A:$A,Hours!$A546,'Contact Hours'!$B:$B,Hours!$B546)+SUMIFS('Contact Hours'!I:I,'Contact Hours'!$A:$A,Hours!$A546,'Contact Hours'!$B:$B,Hours!$B546)</f>
        <v>34192</v>
      </c>
      <c r="G546" s="33">
        <f>SUMIFS('Contact Hours'!J:J,'Contact Hours'!$A:$A,Hours!$A546,'Contact Hours'!$B:$B,Hours!$B546)+SUMIFS('Contact Hours'!K:K,'Contact Hours'!$A:$A,Hours!$A546,'Contact Hours'!$B:$B,Hours!$B546)</f>
        <v>0</v>
      </c>
      <c r="H546" s="34">
        <f t="shared" si="32"/>
        <v>2274400</v>
      </c>
      <c r="I546" s="35">
        <f t="shared" si="33"/>
        <v>7019410.1628771834</v>
      </c>
      <c r="J546" s="35">
        <f t="shared" si="34"/>
        <v>0</v>
      </c>
    </row>
    <row r="547" spans="1:10">
      <c r="A547" s="30">
        <v>10633</v>
      </c>
      <c r="B547" s="31">
        <v>4</v>
      </c>
      <c r="C547" s="32">
        <f t="shared" si="35"/>
        <v>2.7951067372194838</v>
      </c>
      <c r="D547" s="33">
        <f>SUMIFS('Contact Hours'!D:D,'Contact Hours'!$A:$A,Hours!$A547,'Contact Hours'!$B:$B,Hours!$B547)+SUMIFS('Contact Hours'!E:E,'Contact Hours'!$A:$A,Hours!$A547,'Contact Hours'!$B:$B,Hours!$B547)</f>
        <v>759024</v>
      </c>
      <c r="E547" s="33">
        <f>SUMIFS('Contact Hours'!F:F,'Contact Hours'!$A:$A,Hours!$A547,'Contact Hours'!$B:$B,Hours!$B547)+SUMIFS('Contact Hours'!G:G,'Contact Hours'!$A:$A,Hours!$A547,'Contact Hours'!$B:$B,Hours!$B547)</f>
        <v>0</v>
      </c>
      <c r="F547" s="33">
        <f>SUMIFS('Contact Hours'!H:H,'Contact Hours'!$A:$A,Hours!$A547,'Contact Hours'!$B:$B,Hours!$B547)+SUMIFS('Contact Hours'!I:I,'Contact Hours'!$A:$A,Hours!$A547,'Contact Hours'!$B:$B,Hours!$B547)</f>
        <v>1167408</v>
      </c>
      <c r="G547" s="33">
        <f>SUMIFS('Contact Hours'!J:J,'Contact Hours'!$A:$A,Hours!$A547,'Contact Hours'!$B:$B,Hours!$B547)+SUMIFS('Contact Hours'!K:K,'Contact Hours'!$A:$A,Hours!$A547,'Contact Hours'!$B:$B,Hours!$B547)</f>
        <v>65391</v>
      </c>
      <c r="H547" s="34">
        <f t="shared" si="32"/>
        <v>1991823</v>
      </c>
      <c r="I547" s="35">
        <f t="shared" si="33"/>
        <v>5567357.8866487239</v>
      </c>
      <c r="J547" s="35">
        <f t="shared" si="34"/>
        <v>0</v>
      </c>
    </row>
    <row r="548" spans="1:10">
      <c r="A548" s="30">
        <v>10633</v>
      </c>
      <c r="B548" s="31">
        <v>5</v>
      </c>
      <c r="C548" s="32">
        <f t="shared" si="35"/>
        <v>7.969787458086997</v>
      </c>
      <c r="D548" s="33">
        <f>SUMIFS('Contact Hours'!D:D,'Contact Hours'!$A:$A,Hours!$A548,'Contact Hours'!$B:$B,Hours!$B548)+SUMIFS('Contact Hours'!E:E,'Contact Hours'!$A:$A,Hours!$A548,'Contact Hours'!$B:$B,Hours!$B548)</f>
        <v>0</v>
      </c>
      <c r="E548" s="33">
        <f>SUMIFS('Contact Hours'!F:F,'Contact Hours'!$A:$A,Hours!$A548,'Contact Hours'!$B:$B,Hours!$B548)+SUMIFS('Contact Hours'!G:G,'Contact Hours'!$A:$A,Hours!$A548,'Contact Hours'!$B:$B,Hours!$B548)</f>
        <v>0</v>
      </c>
      <c r="F548" s="33">
        <f>SUMIFS('Contact Hours'!H:H,'Contact Hours'!$A:$A,Hours!$A548,'Contact Hours'!$B:$B,Hours!$B548)+SUMIFS('Contact Hours'!I:I,'Contact Hours'!$A:$A,Hours!$A548,'Contact Hours'!$B:$B,Hours!$B548)</f>
        <v>0</v>
      </c>
      <c r="G548" s="33">
        <f>SUMIFS('Contact Hours'!J:J,'Contact Hours'!$A:$A,Hours!$A548,'Contact Hours'!$B:$B,Hours!$B548)+SUMIFS('Contact Hours'!K:K,'Contact Hours'!$A:$A,Hours!$A548,'Contact Hours'!$B:$B,Hours!$B548)</f>
        <v>192</v>
      </c>
      <c r="H548" s="34">
        <f t="shared" si="32"/>
        <v>192</v>
      </c>
      <c r="I548" s="35">
        <f t="shared" si="33"/>
        <v>1530.1991919527034</v>
      </c>
      <c r="J548" s="35">
        <f t="shared" si="34"/>
        <v>0</v>
      </c>
    </row>
    <row r="549" spans="1:10">
      <c r="A549" s="30">
        <v>10633</v>
      </c>
      <c r="B549" s="31">
        <v>6</v>
      </c>
      <c r="C549" s="32">
        <f t="shared" si="35"/>
        <v>2.5338472328563029</v>
      </c>
      <c r="D549" s="33">
        <f>SUMIFS('Contact Hours'!D:D,'Contact Hours'!$A:$A,Hours!$A549,'Contact Hours'!$B:$B,Hours!$B549)+SUMIFS('Contact Hours'!E:E,'Contact Hours'!$A:$A,Hours!$A549,'Contact Hours'!$B:$B,Hours!$B549)</f>
        <v>206304</v>
      </c>
      <c r="E549" s="33">
        <f>SUMIFS('Contact Hours'!F:F,'Contact Hours'!$A:$A,Hours!$A549,'Contact Hours'!$B:$B,Hours!$B549)+SUMIFS('Contact Hours'!G:G,'Contact Hours'!$A:$A,Hours!$A549,'Contact Hours'!$B:$B,Hours!$B549)</f>
        <v>0</v>
      </c>
      <c r="F549" s="33">
        <f>SUMIFS('Contact Hours'!H:H,'Contact Hours'!$A:$A,Hours!$A549,'Contact Hours'!$B:$B,Hours!$B549)+SUMIFS('Contact Hours'!I:I,'Contact Hours'!$A:$A,Hours!$A549,'Contact Hours'!$B:$B,Hours!$B549)</f>
        <v>233600</v>
      </c>
      <c r="G549" s="33">
        <f>SUMIFS('Contact Hours'!J:J,'Contact Hours'!$A:$A,Hours!$A549,'Contact Hours'!$B:$B,Hours!$B549)+SUMIFS('Contact Hours'!K:K,'Contact Hours'!$A:$A,Hours!$A549,'Contact Hours'!$B:$B,Hours!$B549)</f>
        <v>429350</v>
      </c>
      <c r="H549" s="34">
        <f t="shared" si="32"/>
        <v>869254</v>
      </c>
      <c r="I549" s="35">
        <f t="shared" si="33"/>
        <v>2202556.8425492728</v>
      </c>
      <c r="J549" s="35">
        <f t="shared" si="34"/>
        <v>0</v>
      </c>
    </row>
    <row r="550" spans="1:10">
      <c r="A550" s="30">
        <v>10633</v>
      </c>
      <c r="B550" s="31">
        <v>7</v>
      </c>
      <c r="C550" s="32">
        <f t="shared" si="35"/>
        <v>3.4892163735959434</v>
      </c>
      <c r="D550" s="33">
        <f>SUMIFS('Contact Hours'!D:D,'Contact Hours'!$A:$A,Hours!$A550,'Contact Hours'!$B:$B,Hours!$B550)+SUMIFS('Contact Hours'!E:E,'Contact Hours'!$A:$A,Hours!$A550,'Contact Hours'!$B:$B,Hours!$B550)</f>
        <v>346112</v>
      </c>
      <c r="E550" s="33">
        <f>SUMIFS('Contact Hours'!F:F,'Contact Hours'!$A:$A,Hours!$A550,'Contact Hours'!$B:$B,Hours!$B550)+SUMIFS('Contact Hours'!G:G,'Contact Hours'!$A:$A,Hours!$A550,'Contact Hours'!$B:$B,Hours!$B550)</f>
        <v>0</v>
      </c>
      <c r="F550" s="33">
        <f>SUMIFS('Contact Hours'!H:H,'Contact Hours'!$A:$A,Hours!$A550,'Contact Hours'!$B:$B,Hours!$B550)+SUMIFS('Contact Hours'!I:I,'Contact Hours'!$A:$A,Hours!$A550,'Contact Hours'!$B:$B,Hours!$B550)</f>
        <v>386768</v>
      </c>
      <c r="G550" s="33">
        <f>SUMIFS('Contact Hours'!J:J,'Contact Hours'!$A:$A,Hours!$A550,'Contact Hours'!$B:$B,Hours!$B550)+SUMIFS('Contact Hours'!K:K,'Contact Hours'!$A:$A,Hours!$A550,'Contact Hours'!$B:$B,Hours!$B550)</f>
        <v>7661</v>
      </c>
      <c r="H550" s="34">
        <f t="shared" si="32"/>
        <v>740541</v>
      </c>
      <c r="I550" s="35">
        <f t="shared" si="33"/>
        <v>2583907.7825191137</v>
      </c>
      <c r="J550" s="35">
        <f t="shared" si="34"/>
        <v>0</v>
      </c>
    </row>
    <row r="551" spans="1:10">
      <c r="A551" s="30">
        <v>10633</v>
      </c>
      <c r="B551" s="31">
        <v>8</v>
      </c>
      <c r="C551" s="32">
        <f t="shared" si="35"/>
        <v>4.382136402145127</v>
      </c>
      <c r="D551" s="33">
        <f>SUMIFS('Contact Hours'!D:D,'Contact Hours'!$A:$A,Hours!$A551,'Contact Hours'!$B:$B,Hours!$B551)+SUMIFS('Contact Hours'!E:E,'Contact Hours'!$A:$A,Hours!$A551,'Contact Hours'!$B:$B,Hours!$B551)</f>
        <v>0</v>
      </c>
      <c r="E551" s="33">
        <f>SUMIFS('Contact Hours'!F:F,'Contact Hours'!$A:$A,Hours!$A551,'Contact Hours'!$B:$B,Hours!$B551)+SUMIFS('Contact Hours'!G:G,'Contact Hours'!$A:$A,Hours!$A551,'Contact Hours'!$B:$B,Hours!$B551)</f>
        <v>0</v>
      </c>
      <c r="F551" s="33">
        <f>SUMIFS('Contact Hours'!H:H,'Contact Hours'!$A:$A,Hours!$A551,'Contact Hours'!$B:$B,Hours!$B551)+SUMIFS('Contact Hours'!I:I,'Contact Hours'!$A:$A,Hours!$A551,'Contact Hours'!$B:$B,Hours!$B551)</f>
        <v>88416</v>
      </c>
      <c r="G551" s="33">
        <f>SUMIFS('Contact Hours'!J:J,'Contact Hours'!$A:$A,Hours!$A551,'Contact Hours'!$B:$B,Hours!$B551)+SUMIFS('Contact Hours'!K:K,'Contact Hours'!$A:$A,Hours!$A551,'Contact Hours'!$B:$B,Hours!$B551)</f>
        <v>247102</v>
      </c>
      <c r="H551" s="34">
        <f t="shared" si="32"/>
        <v>335518</v>
      </c>
      <c r="I551" s="35">
        <f t="shared" si="33"/>
        <v>1470285.6413749286</v>
      </c>
      <c r="J551" s="35">
        <f t="shared" si="34"/>
        <v>0</v>
      </c>
    </row>
    <row r="552" spans="1:10">
      <c r="A552" s="30">
        <v>10633</v>
      </c>
      <c r="B552" s="31">
        <v>9</v>
      </c>
      <c r="C552" s="32">
        <f t="shared" si="35"/>
        <v>3.4333089032158068</v>
      </c>
      <c r="D552" s="33">
        <f>SUMIFS('Contact Hours'!D:D,'Contact Hours'!$A:$A,Hours!$A552,'Contact Hours'!$B:$B,Hours!$B552)+SUMIFS('Contact Hours'!E:E,'Contact Hours'!$A:$A,Hours!$A552,'Contact Hours'!$B:$B,Hours!$B552)</f>
        <v>208208</v>
      </c>
      <c r="E552" s="33">
        <f>SUMIFS('Contact Hours'!F:F,'Contact Hours'!$A:$A,Hours!$A552,'Contact Hours'!$B:$B,Hours!$B552)+SUMIFS('Contact Hours'!G:G,'Contact Hours'!$A:$A,Hours!$A552,'Contact Hours'!$B:$B,Hours!$B552)</f>
        <v>0</v>
      </c>
      <c r="F552" s="33">
        <f>SUMIFS('Contact Hours'!H:H,'Contact Hours'!$A:$A,Hours!$A552,'Contact Hours'!$B:$B,Hours!$B552)+SUMIFS('Contact Hours'!I:I,'Contact Hours'!$A:$A,Hours!$A552,'Contact Hours'!$B:$B,Hours!$B552)</f>
        <v>309408</v>
      </c>
      <c r="G552" s="33">
        <f>SUMIFS('Contact Hours'!J:J,'Contact Hours'!$A:$A,Hours!$A552,'Contact Hours'!$B:$B,Hours!$B552)+SUMIFS('Contact Hours'!K:K,'Contact Hours'!$A:$A,Hours!$A552,'Contact Hours'!$B:$B,Hours!$B552)</f>
        <v>6888</v>
      </c>
      <c r="H552" s="34">
        <f t="shared" si="32"/>
        <v>524504</v>
      </c>
      <c r="I552" s="35">
        <f t="shared" si="33"/>
        <v>1800784.2529723037</v>
      </c>
      <c r="J552" s="35">
        <f t="shared" si="34"/>
        <v>0</v>
      </c>
    </row>
    <row r="553" spans="1:10">
      <c r="A553" s="30">
        <v>10633</v>
      </c>
      <c r="B553" s="31">
        <v>10</v>
      </c>
      <c r="C553" s="32">
        <f t="shared" si="35"/>
        <v>5.2157956574584414</v>
      </c>
      <c r="D553" s="33">
        <f>SUMIFS('Contact Hours'!D:D,'Contact Hours'!$A:$A,Hours!$A553,'Contact Hours'!$B:$B,Hours!$B553)+SUMIFS('Contact Hours'!E:E,'Contact Hours'!$A:$A,Hours!$A553,'Contact Hours'!$B:$B,Hours!$B553)</f>
        <v>46240</v>
      </c>
      <c r="E553" s="33">
        <f>SUMIFS('Contact Hours'!F:F,'Contact Hours'!$A:$A,Hours!$A553,'Contact Hours'!$B:$B,Hours!$B553)+SUMIFS('Contact Hours'!G:G,'Contact Hours'!$A:$A,Hours!$A553,'Contact Hours'!$B:$B,Hours!$B553)</f>
        <v>0</v>
      </c>
      <c r="F553" s="33">
        <f>SUMIFS('Contact Hours'!H:H,'Contact Hours'!$A:$A,Hours!$A553,'Contact Hours'!$B:$B,Hours!$B553)+SUMIFS('Contact Hours'!I:I,'Contact Hours'!$A:$A,Hours!$A553,'Contact Hours'!$B:$B,Hours!$B553)</f>
        <v>7616</v>
      </c>
      <c r="G553" s="33">
        <f>SUMIFS('Contact Hours'!J:J,'Contact Hours'!$A:$A,Hours!$A553,'Contact Hours'!$B:$B,Hours!$B553)+SUMIFS('Contact Hours'!K:K,'Contact Hours'!$A:$A,Hours!$A553,'Contact Hours'!$B:$B,Hours!$B553)</f>
        <v>0</v>
      </c>
      <c r="H553" s="34">
        <f t="shared" si="32"/>
        <v>53856</v>
      </c>
      <c r="I553" s="35">
        <f t="shared" si="33"/>
        <v>280901.89092808182</v>
      </c>
      <c r="J553" s="35">
        <f t="shared" si="34"/>
        <v>0</v>
      </c>
    </row>
    <row r="554" spans="1:10">
      <c r="A554" s="30">
        <v>10633</v>
      </c>
      <c r="B554" s="31">
        <v>11</v>
      </c>
      <c r="C554" s="32">
        <f t="shared" si="35"/>
        <v>3.9463640330011058</v>
      </c>
      <c r="D554" s="33">
        <f>SUMIFS('Contact Hours'!D:D,'Contact Hours'!$A:$A,Hours!$A554,'Contact Hours'!$B:$B,Hours!$B554)+SUMIFS('Contact Hours'!E:E,'Contact Hours'!$A:$A,Hours!$A554,'Contact Hours'!$B:$B,Hours!$B554)</f>
        <v>11616</v>
      </c>
      <c r="E554" s="33">
        <f>SUMIFS('Contact Hours'!F:F,'Contact Hours'!$A:$A,Hours!$A554,'Contact Hours'!$B:$B,Hours!$B554)+SUMIFS('Contact Hours'!G:G,'Contact Hours'!$A:$A,Hours!$A554,'Contact Hours'!$B:$B,Hours!$B554)</f>
        <v>0</v>
      </c>
      <c r="F554" s="33">
        <f>SUMIFS('Contact Hours'!H:H,'Contact Hours'!$A:$A,Hours!$A554,'Contact Hours'!$B:$B,Hours!$B554)+SUMIFS('Contact Hours'!I:I,'Contact Hours'!$A:$A,Hours!$A554,'Contact Hours'!$B:$B,Hours!$B554)</f>
        <v>246736</v>
      </c>
      <c r="G554" s="33">
        <f>SUMIFS('Contact Hours'!J:J,'Contact Hours'!$A:$A,Hours!$A554,'Contact Hours'!$B:$B,Hours!$B554)+SUMIFS('Contact Hours'!K:K,'Contact Hours'!$A:$A,Hours!$A554,'Contact Hours'!$B:$B,Hours!$B554)</f>
        <v>75852</v>
      </c>
      <c r="H554" s="34">
        <f t="shared" si="32"/>
        <v>334204</v>
      </c>
      <c r="I554" s="35">
        <f t="shared" si="33"/>
        <v>1318890.6452851016</v>
      </c>
      <c r="J554" s="35">
        <f t="shared" si="34"/>
        <v>0</v>
      </c>
    </row>
    <row r="555" spans="1:10">
      <c r="A555" s="30">
        <v>10633</v>
      </c>
      <c r="B555" s="31">
        <v>12</v>
      </c>
      <c r="C555" s="32">
        <f t="shared" si="35"/>
        <v>3.4644345655960382</v>
      </c>
      <c r="D555" s="33">
        <f>SUMIFS('Contact Hours'!D:D,'Contact Hours'!$A:$A,Hours!$A555,'Contact Hours'!$B:$B,Hours!$B555)+SUMIFS('Contact Hours'!E:E,'Contact Hours'!$A:$A,Hours!$A555,'Contact Hours'!$B:$B,Hours!$B555)</f>
        <v>1982160</v>
      </c>
      <c r="E555" s="33">
        <f>SUMIFS('Contact Hours'!F:F,'Contact Hours'!$A:$A,Hours!$A555,'Contact Hours'!$B:$B,Hours!$B555)+SUMIFS('Contact Hours'!G:G,'Contact Hours'!$A:$A,Hours!$A555,'Contact Hours'!$B:$B,Hours!$B555)</f>
        <v>648320</v>
      </c>
      <c r="F555" s="33">
        <f>SUMIFS('Contact Hours'!H:H,'Contact Hours'!$A:$A,Hours!$A555,'Contact Hours'!$B:$B,Hours!$B555)+SUMIFS('Contact Hours'!I:I,'Contact Hours'!$A:$A,Hours!$A555,'Contact Hours'!$B:$B,Hours!$B555)</f>
        <v>10784</v>
      </c>
      <c r="G555" s="33">
        <f>SUMIFS('Contact Hours'!J:J,'Contact Hours'!$A:$A,Hours!$A555,'Contact Hours'!$B:$B,Hours!$B555)+SUMIFS('Contact Hours'!K:K,'Contact Hours'!$A:$A,Hours!$A555,'Contact Hours'!$B:$B,Hours!$B555)</f>
        <v>0</v>
      </c>
      <c r="H555" s="34">
        <f t="shared" si="32"/>
        <v>2641264</v>
      </c>
      <c r="I555" s="35">
        <f t="shared" si="33"/>
        <v>9150486.2984644547</v>
      </c>
      <c r="J555" s="35">
        <f t="shared" si="34"/>
        <v>2470668.4393239459</v>
      </c>
    </row>
    <row r="556" spans="1:10">
      <c r="A556" s="30">
        <v>10633</v>
      </c>
      <c r="B556" s="31">
        <v>13</v>
      </c>
      <c r="C556" s="32">
        <f t="shared" si="35"/>
        <v>3.1367935439018955</v>
      </c>
      <c r="D556" s="33">
        <f>SUMIFS('Contact Hours'!D:D,'Contact Hours'!$A:$A,Hours!$A556,'Contact Hours'!$B:$B,Hours!$B556)+SUMIFS('Contact Hours'!E:E,'Contact Hours'!$A:$A,Hours!$A556,'Contact Hours'!$B:$B,Hours!$B556)</f>
        <v>213808</v>
      </c>
      <c r="E556" s="33">
        <f>SUMIFS('Contact Hours'!F:F,'Contact Hours'!$A:$A,Hours!$A556,'Contact Hours'!$B:$B,Hours!$B556)+SUMIFS('Contact Hours'!G:G,'Contact Hours'!$A:$A,Hours!$A556,'Contact Hours'!$B:$B,Hours!$B556)</f>
        <v>0</v>
      </c>
      <c r="F556" s="33">
        <f>SUMIFS('Contact Hours'!H:H,'Contact Hours'!$A:$A,Hours!$A556,'Contact Hours'!$B:$B,Hours!$B556)+SUMIFS('Contact Hours'!I:I,'Contact Hours'!$A:$A,Hours!$A556,'Contact Hours'!$B:$B,Hours!$B556)</f>
        <v>34272</v>
      </c>
      <c r="G556" s="33">
        <f>SUMIFS('Contact Hours'!J:J,'Contact Hours'!$A:$A,Hours!$A556,'Contact Hours'!$B:$B,Hours!$B556)+SUMIFS('Contact Hours'!K:K,'Contact Hours'!$A:$A,Hours!$A556,'Contact Hours'!$B:$B,Hours!$B556)</f>
        <v>144</v>
      </c>
      <c r="H556" s="34">
        <f t="shared" si="32"/>
        <v>248224</v>
      </c>
      <c r="I556" s="35">
        <f t="shared" si="33"/>
        <v>778627.44064150413</v>
      </c>
      <c r="J556" s="35">
        <f t="shared" si="34"/>
        <v>0</v>
      </c>
    </row>
    <row r="557" spans="1:10">
      <c r="A557" s="30">
        <v>10633</v>
      </c>
      <c r="B557" s="31">
        <v>14</v>
      </c>
      <c r="C557" s="32">
        <f t="shared" si="35"/>
        <v>4.5242823607997433</v>
      </c>
      <c r="D557" s="33">
        <f>SUMIFS('Contact Hours'!D:D,'Contact Hours'!$A:$A,Hours!$A557,'Contact Hours'!$B:$B,Hours!$B557)+SUMIFS('Contact Hours'!E:E,'Contact Hours'!$A:$A,Hours!$A557,'Contact Hours'!$B:$B,Hours!$B557)</f>
        <v>0</v>
      </c>
      <c r="E557" s="33">
        <f>SUMIFS('Contact Hours'!F:F,'Contact Hours'!$A:$A,Hours!$A557,'Contact Hours'!$B:$B,Hours!$B557)+SUMIFS('Contact Hours'!G:G,'Contact Hours'!$A:$A,Hours!$A557,'Contact Hours'!$B:$B,Hours!$B557)</f>
        <v>0</v>
      </c>
      <c r="F557" s="33">
        <f>SUMIFS('Contact Hours'!H:H,'Contact Hours'!$A:$A,Hours!$A557,'Contact Hours'!$B:$B,Hours!$B557)+SUMIFS('Contact Hours'!I:I,'Contact Hours'!$A:$A,Hours!$A557,'Contact Hours'!$B:$B,Hours!$B557)</f>
        <v>158816</v>
      </c>
      <c r="G557" s="33">
        <f>SUMIFS('Contact Hours'!J:J,'Contact Hours'!$A:$A,Hours!$A557,'Contact Hours'!$B:$B,Hours!$B557)+SUMIFS('Contact Hours'!K:K,'Contact Hours'!$A:$A,Hours!$A557,'Contact Hours'!$B:$B,Hours!$B557)</f>
        <v>27066</v>
      </c>
      <c r="H557" s="34">
        <f t="shared" si="32"/>
        <v>185882</v>
      </c>
      <c r="I557" s="35">
        <f t="shared" si="33"/>
        <v>840982.65379017789</v>
      </c>
      <c r="J557" s="35">
        <f t="shared" si="34"/>
        <v>0</v>
      </c>
    </row>
    <row r="558" spans="1:10">
      <c r="A558" s="30">
        <v>10633</v>
      </c>
      <c r="B558" s="31">
        <v>15</v>
      </c>
      <c r="C558" s="32">
        <f t="shared" si="35"/>
        <v>6.3259919541484555</v>
      </c>
      <c r="D558" s="33">
        <f>SUMIFS('Contact Hours'!D:D,'Contact Hours'!$A:$A,Hours!$A558,'Contact Hours'!$B:$B,Hours!$B558)+SUMIFS('Contact Hours'!E:E,'Contact Hours'!$A:$A,Hours!$A558,'Contact Hours'!$B:$B,Hours!$B558)</f>
        <v>0</v>
      </c>
      <c r="E558" s="33">
        <f>SUMIFS('Contact Hours'!F:F,'Contact Hours'!$A:$A,Hours!$A558,'Contact Hours'!$B:$B,Hours!$B558)+SUMIFS('Contact Hours'!G:G,'Contact Hours'!$A:$A,Hours!$A558,'Contact Hours'!$B:$B,Hours!$B558)</f>
        <v>0</v>
      </c>
      <c r="F558" s="33">
        <f>SUMIFS('Contact Hours'!H:H,'Contact Hours'!$A:$A,Hours!$A558,'Contact Hours'!$B:$B,Hours!$B558)+SUMIFS('Contact Hours'!I:I,'Contact Hours'!$A:$A,Hours!$A558,'Contact Hours'!$B:$B,Hours!$B558)</f>
        <v>20672</v>
      </c>
      <c r="G558" s="33">
        <f>SUMIFS('Contact Hours'!J:J,'Contact Hours'!$A:$A,Hours!$A558,'Contact Hours'!$B:$B,Hours!$B558)+SUMIFS('Contact Hours'!K:K,'Contact Hours'!$A:$A,Hours!$A558,'Contact Hours'!$B:$B,Hours!$B558)</f>
        <v>184</v>
      </c>
      <c r="H558" s="34">
        <f t="shared" si="32"/>
        <v>20856</v>
      </c>
      <c r="I558" s="35">
        <f t="shared" si="33"/>
        <v>131934.88819572018</v>
      </c>
      <c r="J558" s="35">
        <f t="shared" si="34"/>
        <v>0</v>
      </c>
    </row>
    <row r="559" spans="1:10">
      <c r="A559" s="30">
        <v>10633</v>
      </c>
      <c r="B559" s="31">
        <v>16</v>
      </c>
      <c r="C559" s="32">
        <f t="shared" si="35"/>
        <v>3.9794022593108487</v>
      </c>
      <c r="D559" s="33">
        <f>SUMIFS('Contact Hours'!D:D,'Contact Hours'!$A:$A,Hours!$A559,'Contact Hours'!$B:$B,Hours!$B559)+SUMIFS('Contact Hours'!E:E,'Contact Hours'!$A:$A,Hours!$A559,'Contact Hours'!$B:$B,Hours!$B559)</f>
        <v>32832</v>
      </c>
      <c r="E559" s="33">
        <f>SUMIFS('Contact Hours'!F:F,'Contact Hours'!$A:$A,Hours!$A559,'Contact Hours'!$B:$B,Hours!$B559)+SUMIFS('Contact Hours'!G:G,'Contact Hours'!$A:$A,Hours!$A559,'Contact Hours'!$B:$B,Hours!$B559)</f>
        <v>0</v>
      </c>
      <c r="F559" s="33">
        <f>SUMIFS('Contact Hours'!H:H,'Contact Hours'!$A:$A,Hours!$A559,'Contact Hours'!$B:$B,Hours!$B559)+SUMIFS('Contact Hours'!I:I,'Contact Hours'!$A:$A,Hours!$A559,'Contact Hours'!$B:$B,Hours!$B559)</f>
        <v>686272</v>
      </c>
      <c r="G559" s="33">
        <f>SUMIFS('Contact Hours'!J:J,'Contact Hours'!$A:$A,Hours!$A559,'Contact Hours'!$B:$B,Hours!$B559)+SUMIFS('Contact Hours'!K:K,'Contact Hours'!$A:$A,Hours!$A559,'Contact Hours'!$B:$B,Hours!$B559)</f>
        <v>65177</v>
      </c>
      <c r="H559" s="34">
        <f t="shared" si="32"/>
        <v>784281</v>
      </c>
      <c r="I559" s="35">
        <f t="shared" si="33"/>
        <v>3120969.5833345717</v>
      </c>
      <c r="J559" s="35">
        <f t="shared" si="34"/>
        <v>0</v>
      </c>
    </row>
    <row r="560" spans="1:10">
      <c r="A560" s="30">
        <v>10633</v>
      </c>
      <c r="B560" s="31">
        <v>17</v>
      </c>
      <c r="C560" s="32">
        <f t="shared" si="35"/>
        <v>5.1679354505346593</v>
      </c>
      <c r="D560" s="33">
        <f>SUMIFS('Contact Hours'!D:D,'Contact Hours'!$A:$A,Hours!$A560,'Contact Hours'!$B:$B,Hours!$B560)+SUMIFS('Contact Hours'!E:E,'Contact Hours'!$A:$A,Hours!$A560,'Contact Hours'!$B:$B,Hours!$B560)</f>
        <v>0</v>
      </c>
      <c r="E560" s="33">
        <f>SUMIFS('Contact Hours'!F:F,'Contact Hours'!$A:$A,Hours!$A560,'Contact Hours'!$B:$B,Hours!$B560)+SUMIFS('Contact Hours'!G:G,'Contact Hours'!$A:$A,Hours!$A560,'Contact Hours'!$B:$B,Hours!$B560)</f>
        <v>0</v>
      </c>
      <c r="F560" s="33">
        <f>SUMIFS('Contact Hours'!H:H,'Contact Hours'!$A:$A,Hours!$A560,'Contact Hours'!$B:$B,Hours!$B560)+SUMIFS('Contact Hours'!I:I,'Contact Hours'!$A:$A,Hours!$A560,'Contact Hours'!$B:$B,Hours!$B560)</f>
        <v>33600</v>
      </c>
      <c r="G560" s="33">
        <f>SUMIFS('Contact Hours'!J:J,'Contact Hours'!$A:$A,Hours!$A560,'Contact Hours'!$B:$B,Hours!$B560)+SUMIFS('Contact Hours'!K:K,'Contact Hours'!$A:$A,Hours!$A560,'Contact Hours'!$B:$B,Hours!$B560)</f>
        <v>0</v>
      </c>
      <c r="H560" s="34">
        <f t="shared" si="32"/>
        <v>33600</v>
      </c>
      <c r="I560" s="35">
        <f t="shared" si="33"/>
        <v>173642.63113796455</v>
      </c>
      <c r="J560" s="35">
        <f t="shared" si="34"/>
        <v>0</v>
      </c>
    </row>
    <row r="561" spans="1:10">
      <c r="A561" s="30">
        <v>10633</v>
      </c>
      <c r="B561" s="31">
        <v>18</v>
      </c>
      <c r="C561" s="32">
        <f t="shared" si="35"/>
        <v>4.3474126583452906</v>
      </c>
      <c r="D561" s="33">
        <f>SUMIFS('Contact Hours'!D:D,'Contact Hours'!$A:$A,Hours!$A561,'Contact Hours'!$B:$B,Hours!$B561)+SUMIFS('Contact Hours'!E:E,'Contact Hours'!$A:$A,Hours!$A561,'Contact Hours'!$B:$B,Hours!$B561)</f>
        <v>0</v>
      </c>
      <c r="E561" s="33">
        <f>SUMIFS('Contact Hours'!F:F,'Contact Hours'!$A:$A,Hours!$A561,'Contact Hours'!$B:$B,Hours!$B561)+SUMIFS('Contact Hours'!G:G,'Contact Hours'!$A:$A,Hours!$A561,'Contact Hours'!$B:$B,Hours!$B561)</f>
        <v>0</v>
      </c>
      <c r="F561" s="33">
        <f>SUMIFS('Contact Hours'!H:H,'Contact Hours'!$A:$A,Hours!$A561,'Contact Hours'!$B:$B,Hours!$B561)+SUMIFS('Contact Hours'!I:I,'Contact Hours'!$A:$A,Hours!$A561,'Contact Hours'!$B:$B,Hours!$B561)</f>
        <v>125456</v>
      </c>
      <c r="G561" s="33">
        <f>SUMIFS('Contact Hours'!J:J,'Contact Hours'!$A:$A,Hours!$A561,'Contact Hours'!$B:$B,Hours!$B561)+SUMIFS('Contact Hours'!K:K,'Contact Hours'!$A:$A,Hours!$A561,'Contact Hours'!$B:$B,Hours!$B561)</f>
        <v>0</v>
      </c>
      <c r="H561" s="34">
        <f t="shared" si="32"/>
        <v>125456</v>
      </c>
      <c r="I561" s="35">
        <f t="shared" si="33"/>
        <v>545409.00246536674</v>
      </c>
      <c r="J561" s="35">
        <f t="shared" si="34"/>
        <v>0</v>
      </c>
    </row>
    <row r="562" spans="1:10">
      <c r="A562" s="30">
        <v>10633</v>
      </c>
      <c r="B562" s="31">
        <v>19</v>
      </c>
      <c r="C562" s="32">
        <f t="shared" si="35"/>
        <v>3.1428185541517317</v>
      </c>
      <c r="D562" s="33">
        <f>SUMIFS('Contact Hours'!D:D,'Contact Hours'!$A:$A,Hours!$A562,'Contact Hours'!$B:$B,Hours!$B562)+SUMIFS('Contact Hours'!E:E,'Contact Hours'!$A:$A,Hours!$A562,'Contact Hours'!$B:$B,Hours!$B562)</f>
        <v>1226144</v>
      </c>
      <c r="E562" s="33">
        <f>SUMIFS('Contact Hours'!F:F,'Contact Hours'!$A:$A,Hours!$A562,'Contact Hours'!$B:$B,Hours!$B562)+SUMIFS('Contact Hours'!G:G,'Contact Hours'!$A:$A,Hours!$A562,'Contact Hours'!$B:$B,Hours!$B562)</f>
        <v>378800</v>
      </c>
      <c r="F562" s="33">
        <f>SUMIFS('Contact Hours'!H:H,'Contact Hours'!$A:$A,Hours!$A562,'Contact Hours'!$B:$B,Hours!$B562)+SUMIFS('Contact Hours'!I:I,'Contact Hours'!$A:$A,Hours!$A562,'Contact Hours'!$B:$B,Hours!$B562)</f>
        <v>1536</v>
      </c>
      <c r="G562" s="33">
        <f>SUMIFS('Contact Hours'!J:J,'Contact Hours'!$A:$A,Hours!$A562,'Contact Hours'!$B:$B,Hours!$B562)+SUMIFS('Contact Hours'!K:K,'Contact Hours'!$A:$A,Hours!$A562,'Contact Hours'!$B:$B,Hours!$B562)</f>
        <v>3393</v>
      </c>
      <c r="H562" s="34">
        <f t="shared" si="32"/>
        <v>1609873</v>
      </c>
      <c r="I562" s="35">
        <f t="shared" si="33"/>
        <v>5059538.7342279106</v>
      </c>
      <c r="J562" s="35">
        <f t="shared" si="34"/>
        <v>1309549.6351439438</v>
      </c>
    </row>
    <row r="563" spans="1:10">
      <c r="A563" s="30">
        <v>10633</v>
      </c>
      <c r="B563" s="31">
        <v>20</v>
      </c>
      <c r="C563" s="32">
        <f t="shared" si="35"/>
        <v>3.4676861785003421</v>
      </c>
      <c r="D563" s="33">
        <f>SUMIFS('Contact Hours'!D:D,'Contact Hours'!$A:$A,Hours!$A563,'Contact Hours'!$B:$B,Hours!$B563)+SUMIFS('Contact Hours'!E:E,'Contact Hours'!$A:$A,Hours!$A563,'Contact Hours'!$B:$B,Hours!$B563)</f>
        <v>0</v>
      </c>
      <c r="E563" s="33">
        <f>SUMIFS('Contact Hours'!F:F,'Contact Hours'!$A:$A,Hours!$A563,'Contact Hours'!$B:$B,Hours!$B563)+SUMIFS('Contact Hours'!G:G,'Contact Hours'!$A:$A,Hours!$A563,'Contact Hours'!$B:$B,Hours!$B563)</f>
        <v>0</v>
      </c>
      <c r="F563" s="33">
        <f>SUMIFS('Contact Hours'!H:H,'Contact Hours'!$A:$A,Hours!$A563,'Contact Hours'!$B:$B,Hours!$B563)+SUMIFS('Contact Hours'!I:I,'Contact Hours'!$A:$A,Hours!$A563,'Contact Hours'!$B:$B,Hours!$B563)</f>
        <v>266144</v>
      </c>
      <c r="G563" s="33">
        <f>SUMIFS('Contact Hours'!J:J,'Contact Hours'!$A:$A,Hours!$A563,'Contact Hours'!$B:$B,Hours!$B563)+SUMIFS('Contact Hours'!K:K,'Contact Hours'!$A:$A,Hours!$A563,'Contact Hours'!$B:$B,Hours!$B563)</f>
        <v>456</v>
      </c>
      <c r="H563" s="34">
        <f t="shared" si="32"/>
        <v>266600</v>
      </c>
      <c r="I563" s="35">
        <f t="shared" si="33"/>
        <v>924485.1351881912</v>
      </c>
      <c r="J563" s="35">
        <f t="shared" si="34"/>
        <v>0</v>
      </c>
    </row>
    <row r="564" spans="1:10">
      <c r="A564" s="30">
        <v>10633</v>
      </c>
      <c r="B564" s="31">
        <v>21</v>
      </c>
      <c r="C564" s="32">
        <f t="shared" si="35"/>
        <v>4.5155009708581995</v>
      </c>
      <c r="D564" s="33">
        <f>SUMIFS('Contact Hours'!D:D,'Contact Hours'!$A:$A,Hours!$A564,'Contact Hours'!$B:$B,Hours!$B564)+SUMIFS('Contact Hours'!E:E,'Contact Hours'!$A:$A,Hours!$A564,'Contact Hours'!$B:$B,Hours!$B564)</f>
        <v>0</v>
      </c>
      <c r="E564" s="33">
        <f>SUMIFS('Contact Hours'!F:F,'Contact Hours'!$A:$A,Hours!$A564,'Contact Hours'!$B:$B,Hours!$B564)+SUMIFS('Contact Hours'!G:G,'Contact Hours'!$A:$A,Hours!$A564,'Contact Hours'!$B:$B,Hours!$B564)</f>
        <v>0</v>
      </c>
      <c r="F564" s="33">
        <f>SUMIFS('Contact Hours'!H:H,'Contact Hours'!$A:$A,Hours!$A564,'Contact Hours'!$B:$B,Hours!$B564)+SUMIFS('Contact Hours'!I:I,'Contact Hours'!$A:$A,Hours!$A564,'Contact Hours'!$B:$B,Hours!$B564)</f>
        <v>34032</v>
      </c>
      <c r="G564" s="33">
        <f>SUMIFS('Contact Hours'!J:J,'Contact Hours'!$A:$A,Hours!$A564,'Contact Hours'!$B:$B,Hours!$B564)+SUMIFS('Contact Hours'!K:K,'Contact Hours'!$A:$A,Hours!$A564,'Contact Hours'!$B:$B,Hours!$B564)</f>
        <v>192040</v>
      </c>
      <c r="H564" s="34">
        <f t="shared" si="32"/>
        <v>226072</v>
      </c>
      <c r="I564" s="35">
        <f t="shared" si="33"/>
        <v>1020828.3354838549</v>
      </c>
      <c r="J564" s="35">
        <f t="shared" si="34"/>
        <v>0</v>
      </c>
    </row>
    <row r="565" spans="1:10">
      <c r="A565" s="30">
        <v>10633</v>
      </c>
      <c r="B565" s="31">
        <v>22</v>
      </c>
      <c r="C565" s="32">
        <f t="shared" si="35"/>
        <v>4.1280585073572329</v>
      </c>
      <c r="D565" s="33">
        <f>SUMIFS('Contact Hours'!D:D,'Contact Hours'!$A:$A,Hours!$A565,'Contact Hours'!$B:$B,Hours!$B565)+SUMIFS('Contact Hours'!E:E,'Contact Hours'!$A:$A,Hours!$A565,'Contact Hours'!$B:$B,Hours!$B565)</f>
        <v>0</v>
      </c>
      <c r="E565" s="33">
        <f>SUMIFS('Contact Hours'!F:F,'Contact Hours'!$A:$A,Hours!$A565,'Contact Hours'!$B:$B,Hours!$B565)+SUMIFS('Contact Hours'!G:G,'Contact Hours'!$A:$A,Hours!$A565,'Contact Hours'!$B:$B,Hours!$B565)</f>
        <v>0</v>
      </c>
      <c r="F565" s="33">
        <f>SUMIFS('Contact Hours'!H:H,'Contact Hours'!$A:$A,Hours!$A565,'Contact Hours'!$B:$B,Hours!$B565)+SUMIFS('Contact Hours'!I:I,'Contact Hours'!$A:$A,Hours!$A565,'Contact Hours'!$B:$B,Hours!$B565)</f>
        <v>20448</v>
      </c>
      <c r="G565" s="33">
        <f>SUMIFS('Contact Hours'!J:J,'Contact Hours'!$A:$A,Hours!$A565,'Contact Hours'!$B:$B,Hours!$B565)+SUMIFS('Contact Hours'!K:K,'Contact Hours'!$A:$A,Hours!$A565,'Contact Hours'!$B:$B,Hours!$B565)</f>
        <v>13312</v>
      </c>
      <c r="H565" s="34">
        <f t="shared" si="32"/>
        <v>33760</v>
      </c>
      <c r="I565" s="35">
        <f t="shared" si="33"/>
        <v>139363.25520838017</v>
      </c>
      <c r="J565" s="35">
        <f t="shared" si="34"/>
        <v>0</v>
      </c>
    </row>
    <row r="566" spans="1:10">
      <c r="A566" s="30">
        <v>10633</v>
      </c>
      <c r="B566" s="31">
        <v>23</v>
      </c>
      <c r="C566" s="32">
        <f t="shared" si="35"/>
        <v>4.0606764444742334</v>
      </c>
      <c r="D566" s="33">
        <f>SUMIFS('Contact Hours'!D:D,'Contact Hours'!$A:$A,Hours!$A566,'Contact Hours'!$B:$B,Hours!$B566)+SUMIFS('Contact Hours'!E:E,'Contact Hours'!$A:$A,Hours!$A566,'Contact Hours'!$B:$B,Hours!$B566)</f>
        <v>28800</v>
      </c>
      <c r="E566" s="33">
        <f>SUMIFS('Contact Hours'!F:F,'Contact Hours'!$A:$A,Hours!$A566,'Contact Hours'!$B:$B,Hours!$B566)+SUMIFS('Contact Hours'!G:G,'Contact Hours'!$A:$A,Hours!$A566,'Contact Hours'!$B:$B,Hours!$B566)</f>
        <v>0</v>
      </c>
      <c r="F566" s="33">
        <f>SUMIFS('Contact Hours'!H:H,'Contact Hours'!$A:$A,Hours!$A566,'Contact Hours'!$B:$B,Hours!$B566)+SUMIFS('Contact Hours'!I:I,'Contact Hours'!$A:$A,Hours!$A566,'Contact Hours'!$B:$B,Hours!$B566)</f>
        <v>0</v>
      </c>
      <c r="G566" s="33">
        <f>SUMIFS('Contact Hours'!J:J,'Contact Hours'!$A:$A,Hours!$A566,'Contact Hours'!$B:$B,Hours!$B566)+SUMIFS('Contact Hours'!K:K,'Contact Hours'!$A:$A,Hours!$A566,'Contact Hours'!$B:$B,Hours!$B566)</f>
        <v>0</v>
      </c>
      <c r="H566" s="34">
        <f t="shared" si="32"/>
        <v>28800</v>
      </c>
      <c r="I566" s="35">
        <f t="shared" si="33"/>
        <v>116947.48160085792</v>
      </c>
      <c r="J566" s="35">
        <f t="shared" si="34"/>
        <v>0</v>
      </c>
    </row>
    <row r="567" spans="1:10">
      <c r="A567" s="30">
        <v>10633</v>
      </c>
      <c r="B567" s="31">
        <v>24</v>
      </c>
      <c r="C567" s="32">
        <f t="shared" si="35"/>
        <v>3.6073208628655156</v>
      </c>
      <c r="D567" s="33">
        <f>SUMIFS('Contact Hours'!D:D,'Contact Hours'!$A:$A,Hours!$A567,'Contact Hours'!$B:$B,Hours!$B567)+SUMIFS('Contact Hours'!E:E,'Contact Hours'!$A:$A,Hours!$A567,'Contact Hours'!$B:$B,Hours!$B567)</f>
        <v>47184</v>
      </c>
      <c r="E567" s="33">
        <f>SUMIFS('Contact Hours'!F:F,'Contact Hours'!$A:$A,Hours!$A567,'Contact Hours'!$B:$B,Hours!$B567)+SUMIFS('Contact Hours'!G:G,'Contact Hours'!$A:$A,Hours!$A567,'Contact Hours'!$B:$B,Hours!$B567)</f>
        <v>0</v>
      </c>
      <c r="F567" s="33">
        <f>SUMIFS('Contact Hours'!H:H,'Contact Hours'!$A:$A,Hours!$A567,'Contact Hours'!$B:$B,Hours!$B567)+SUMIFS('Contact Hours'!I:I,'Contact Hours'!$A:$A,Hours!$A567,'Contact Hours'!$B:$B,Hours!$B567)</f>
        <v>155600</v>
      </c>
      <c r="G567" s="33">
        <f>SUMIFS('Contact Hours'!J:J,'Contact Hours'!$A:$A,Hours!$A567,'Contact Hours'!$B:$B,Hours!$B567)+SUMIFS('Contact Hours'!K:K,'Contact Hours'!$A:$A,Hours!$A567,'Contact Hours'!$B:$B,Hours!$B567)</f>
        <v>513431</v>
      </c>
      <c r="H567" s="34">
        <f t="shared" si="32"/>
        <v>716215</v>
      </c>
      <c r="I567" s="35">
        <f t="shared" si="33"/>
        <v>2583617.3117972254</v>
      </c>
      <c r="J567" s="35">
        <f t="shared" si="34"/>
        <v>0</v>
      </c>
    </row>
    <row r="568" spans="1:10">
      <c r="A568" s="30">
        <v>10633</v>
      </c>
      <c r="B568" s="31">
        <v>25</v>
      </c>
      <c r="C568" s="32">
        <f t="shared" si="35"/>
        <v>2.8175360535220126</v>
      </c>
      <c r="D568" s="33">
        <f>SUMIFS('Contact Hours'!D:D,'Contact Hours'!$A:$A,Hours!$A568,'Contact Hours'!$B:$B,Hours!$B568)+SUMIFS('Contact Hours'!E:E,'Contact Hours'!$A:$A,Hours!$A568,'Contact Hours'!$B:$B,Hours!$B568)</f>
        <v>3986384</v>
      </c>
      <c r="E568" s="33">
        <f>SUMIFS('Contact Hours'!F:F,'Contact Hours'!$A:$A,Hours!$A568,'Contact Hours'!$B:$B,Hours!$B568)+SUMIFS('Contact Hours'!G:G,'Contact Hours'!$A:$A,Hours!$A568,'Contact Hours'!$B:$B,Hours!$B568)</f>
        <v>0</v>
      </c>
      <c r="F568" s="33">
        <f>SUMIFS('Contact Hours'!H:H,'Contact Hours'!$A:$A,Hours!$A568,'Contact Hours'!$B:$B,Hours!$B568)+SUMIFS('Contact Hours'!I:I,'Contact Hours'!$A:$A,Hours!$A568,'Contact Hours'!$B:$B,Hours!$B568)</f>
        <v>6384</v>
      </c>
      <c r="G568" s="33">
        <f>SUMIFS('Contact Hours'!J:J,'Contact Hours'!$A:$A,Hours!$A568,'Contact Hours'!$B:$B,Hours!$B568)+SUMIFS('Contact Hours'!K:K,'Contact Hours'!$A:$A,Hours!$A568,'Contact Hours'!$B:$B,Hours!$B568)</f>
        <v>0</v>
      </c>
      <c r="H568" s="34">
        <f t="shared" si="32"/>
        <v>3992768</v>
      </c>
      <c r="I568" s="35">
        <f t="shared" si="33"/>
        <v>11249767.793348979</v>
      </c>
      <c r="J568" s="35">
        <f t="shared" si="34"/>
        <v>0</v>
      </c>
    </row>
    <row r="569" spans="1:10">
      <c r="A569" s="30">
        <v>10633</v>
      </c>
      <c r="B569" s="31">
        <v>26</v>
      </c>
      <c r="C569" s="32">
        <f t="shared" si="35"/>
        <v>3.5195673951223614</v>
      </c>
      <c r="D569" s="33">
        <f>SUMIFS('Contact Hours'!D:D,'Contact Hours'!$A:$A,Hours!$A569,'Contact Hours'!$B:$B,Hours!$B569)+SUMIFS('Contact Hours'!E:E,'Contact Hours'!$A:$A,Hours!$A569,'Contact Hours'!$B:$B,Hours!$B569)</f>
        <v>545728</v>
      </c>
      <c r="E569" s="33">
        <f>SUMIFS('Contact Hours'!F:F,'Contact Hours'!$A:$A,Hours!$A569,'Contact Hours'!$B:$B,Hours!$B569)+SUMIFS('Contact Hours'!G:G,'Contact Hours'!$A:$A,Hours!$A569,'Contact Hours'!$B:$B,Hours!$B569)</f>
        <v>0</v>
      </c>
      <c r="F569" s="33">
        <f>SUMIFS('Contact Hours'!H:H,'Contact Hours'!$A:$A,Hours!$A569,'Contact Hours'!$B:$B,Hours!$B569)+SUMIFS('Contact Hours'!I:I,'Contact Hours'!$A:$A,Hours!$A569,'Contact Hours'!$B:$B,Hours!$B569)</f>
        <v>453232</v>
      </c>
      <c r="G569" s="33">
        <f>SUMIFS('Contact Hours'!J:J,'Contact Hours'!$A:$A,Hours!$A569,'Contact Hours'!$B:$B,Hours!$B569)+SUMIFS('Contact Hours'!K:K,'Contact Hours'!$A:$A,Hours!$A569,'Contact Hours'!$B:$B,Hours!$B569)</f>
        <v>2184</v>
      </c>
      <c r="H569" s="34">
        <f t="shared" si="32"/>
        <v>1001144</v>
      </c>
      <c r="I569" s="35">
        <f t="shared" si="33"/>
        <v>3523593.7802223815</v>
      </c>
      <c r="J569" s="35">
        <f t="shared" si="34"/>
        <v>0</v>
      </c>
    </row>
    <row r="570" spans="1:10">
      <c r="A570" s="30">
        <v>10633</v>
      </c>
      <c r="B570" s="31">
        <v>27</v>
      </c>
      <c r="C570" s="32">
        <f t="shared" si="35"/>
        <v>3.291477425248472</v>
      </c>
      <c r="D570" s="33">
        <f>SUMIFS('Contact Hours'!D:D,'Contact Hours'!$A:$A,Hours!$A570,'Contact Hours'!$B:$B,Hours!$B570)+SUMIFS('Contact Hours'!E:E,'Contact Hours'!$A:$A,Hours!$A570,'Contact Hours'!$B:$B,Hours!$B570)</f>
        <v>0</v>
      </c>
      <c r="E570" s="33">
        <f>SUMIFS('Contact Hours'!F:F,'Contact Hours'!$A:$A,Hours!$A570,'Contact Hours'!$B:$B,Hours!$B570)+SUMIFS('Contact Hours'!G:G,'Contact Hours'!$A:$A,Hours!$A570,'Contact Hours'!$B:$B,Hours!$B570)</f>
        <v>0</v>
      </c>
      <c r="F570" s="33">
        <f>SUMIFS('Contact Hours'!H:H,'Contact Hours'!$A:$A,Hours!$A570,'Contact Hours'!$B:$B,Hours!$B570)+SUMIFS('Contact Hours'!I:I,'Contact Hours'!$A:$A,Hours!$A570,'Contact Hours'!$B:$B,Hours!$B570)</f>
        <v>0</v>
      </c>
      <c r="G570" s="33">
        <f>SUMIFS('Contact Hours'!J:J,'Contact Hours'!$A:$A,Hours!$A570,'Contact Hours'!$B:$B,Hours!$B570)+SUMIFS('Contact Hours'!K:K,'Contact Hours'!$A:$A,Hours!$A570,'Contact Hours'!$B:$B,Hours!$B570)</f>
        <v>0</v>
      </c>
      <c r="H570" s="34">
        <f t="shared" si="32"/>
        <v>0</v>
      </c>
      <c r="I570" s="35">
        <f t="shared" si="33"/>
        <v>0</v>
      </c>
      <c r="J570" s="35">
        <f t="shared" si="34"/>
        <v>0</v>
      </c>
    </row>
    <row r="571" spans="1:10">
      <c r="A571" s="30">
        <v>3574</v>
      </c>
      <c r="B571" s="31">
        <v>1</v>
      </c>
      <c r="C571" s="32">
        <f t="shared" si="35"/>
        <v>2.8749802080704021</v>
      </c>
      <c r="D571" s="33">
        <f>SUMIFS('Contact Hours'!D:D,'Contact Hours'!$A:$A,Hours!$A571,'Contact Hours'!$B:$B,Hours!$B571)+SUMIFS('Contact Hours'!E:E,'Contact Hours'!$A:$A,Hours!$A571,'Contact Hours'!$B:$B,Hours!$B571)</f>
        <v>4880</v>
      </c>
      <c r="E571" s="33">
        <f>SUMIFS('Contact Hours'!F:F,'Contact Hours'!$A:$A,Hours!$A571,'Contact Hours'!$B:$B,Hours!$B571)+SUMIFS('Contact Hours'!G:G,'Contact Hours'!$A:$A,Hours!$A571,'Contact Hours'!$B:$B,Hours!$B571)</f>
        <v>0</v>
      </c>
      <c r="F571" s="33">
        <f>SUMIFS('Contact Hours'!H:H,'Contact Hours'!$A:$A,Hours!$A571,'Contact Hours'!$B:$B,Hours!$B571)+SUMIFS('Contact Hours'!I:I,'Contact Hours'!$A:$A,Hours!$A571,'Contact Hours'!$B:$B,Hours!$B571)</f>
        <v>8992</v>
      </c>
      <c r="G571" s="33">
        <f>SUMIFS('Contact Hours'!J:J,'Contact Hours'!$A:$A,Hours!$A571,'Contact Hours'!$B:$B,Hours!$B571)+SUMIFS('Contact Hours'!K:K,'Contact Hours'!$A:$A,Hours!$A571,'Contact Hours'!$B:$B,Hours!$B571)</f>
        <v>25474</v>
      </c>
      <c r="H571" s="34">
        <f t="shared" si="32"/>
        <v>39346</v>
      </c>
      <c r="I571" s="35">
        <f t="shared" si="33"/>
        <v>113118.97126673804</v>
      </c>
      <c r="J571" s="35">
        <f t="shared" si="34"/>
        <v>0</v>
      </c>
    </row>
    <row r="572" spans="1:10">
      <c r="A572" s="30">
        <v>3574</v>
      </c>
      <c r="B572" s="31">
        <v>2</v>
      </c>
      <c r="C572" s="32">
        <f t="shared" si="35"/>
        <v>3.4729204337351502</v>
      </c>
      <c r="D572" s="33">
        <f>SUMIFS('Contact Hours'!D:D,'Contact Hours'!$A:$A,Hours!$A572,'Contact Hours'!$B:$B,Hours!$B572)+SUMIFS('Contact Hours'!E:E,'Contact Hours'!$A:$A,Hours!$A572,'Contact Hours'!$B:$B,Hours!$B572)</f>
        <v>0</v>
      </c>
      <c r="E572" s="33">
        <f>SUMIFS('Contact Hours'!F:F,'Contact Hours'!$A:$A,Hours!$A572,'Contact Hours'!$B:$B,Hours!$B572)+SUMIFS('Contact Hours'!G:G,'Contact Hours'!$A:$A,Hours!$A572,'Contact Hours'!$B:$B,Hours!$B572)</f>
        <v>0</v>
      </c>
      <c r="F572" s="33">
        <f>SUMIFS('Contact Hours'!H:H,'Contact Hours'!$A:$A,Hours!$A572,'Contact Hours'!$B:$B,Hours!$B572)+SUMIFS('Contact Hours'!I:I,'Contact Hours'!$A:$A,Hours!$A572,'Contact Hours'!$B:$B,Hours!$B572)</f>
        <v>27456</v>
      </c>
      <c r="G572" s="33">
        <f>SUMIFS('Contact Hours'!J:J,'Contact Hours'!$A:$A,Hours!$A572,'Contact Hours'!$B:$B,Hours!$B572)+SUMIFS('Contact Hours'!K:K,'Contact Hours'!$A:$A,Hours!$A572,'Contact Hours'!$B:$B,Hours!$B572)</f>
        <v>5868</v>
      </c>
      <c r="H572" s="34">
        <f t="shared" si="32"/>
        <v>33324</v>
      </c>
      <c r="I572" s="35">
        <f t="shared" si="33"/>
        <v>115731.60053379014</v>
      </c>
      <c r="J572" s="35">
        <f t="shared" si="34"/>
        <v>0</v>
      </c>
    </row>
    <row r="573" spans="1:10">
      <c r="A573" s="30">
        <v>3574</v>
      </c>
      <c r="B573" s="31">
        <v>3</v>
      </c>
      <c r="C573" s="32">
        <f t="shared" si="35"/>
        <v>3.0862689776983747</v>
      </c>
      <c r="D573" s="33">
        <f>SUMIFS('Contact Hours'!D:D,'Contact Hours'!$A:$A,Hours!$A573,'Contact Hours'!$B:$B,Hours!$B573)+SUMIFS('Contact Hours'!E:E,'Contact Hours'!$A:$A,Hours!$A573,'Contact Hours'!$B:$B,Hours!$B573)</f>
        <v>124656</v>
      </c>
      <c r="E573" s="33">
        <f>SUMIFS('Contact Hours'!F:F,'Contact Hours'!$A:$A,Hours!$A573,'Contact Hours'!$B:$B,Hours!$B573)+SUMIFS('Contact Hours'!G:G,'Contact Hours'!$A:$A,Hours!$A573,'Contact Hours'!$B:$B,Hours!$B573)</f>
        <v>0</v>
      </c>
      <c r="F573" s="33">
        <f>SUMIFS('Contact Hours'!H:H,'Contact Hours'!$A:$A,Hours!$A573,'Contact Hours'!$B:$B,Hours!$B573)+SUMIFS('Contact Hours'!I:I,'Contact Hours'!$A:$A,Hours!$A573,'Contact Hours'!$B:$B,Hours!$B573)</f>
        <v>0</v>
      </c>
      <c r="G573" s="33">
        <f>SUMIFS('Contact Hours'!J:J,'Contact Hours'!$A:$A,Hours!$A573,'Contact Hours'!$B:$B,Hours!$B573)+SUMIFS('Contact Hours'!K:K,'Contact Hours'!$A:$A,Hours!$A573,'Contact Hours'!$B:$B,Hours!$B573)</f>
        <v>0</v>
      </c>
      <c r="H573" s="34">
        <f t="shared" si="32"/>
        <v>124656</v>
      </c>
      <c r="I573" s="35">
        <f t="shared" si="33"/>
        <v>384721.9456839686</v>
      </c>
      <c r="J573" s="35">
        <f t="shared" si="34"/>
        <v>0</v>
      </c>
    </row>
    <row r="574" spans="1:10">
      <c r="A574" s="30">
        <v>3574</v>
      </c>
      <c r="B574" s="31">
        <v>4</v>
      </c>
      <c r="C574" s="32">
        <f t="shared" si="35"/>
        <v>2.7951067372194838</v>
      </c>
      <c r="D574" s="33">
        <f>SUMIFS('Contact Hours'!D:D,'Contact Hours'!$A:$A,Hours!$A574,'Contact Hours'!$B:$B,Hours!$B574)+SUMIFS('Contact Hours'!E:E,'Contact Hours'!$A:$A,Hours!$A574,'Contact Hours'!$B:$B,Hours!$B574)</f>
        <v>14912</v>
      </c>
      <c r="E574" s="33">
        <f>SUMIFS('Contact Hours'!F:F,'Contact Hours'!$A:$A,Hours!$A574,'Contact Hours'!$B:$B,Hours!$B574)+SUMIFS('Contact Hours'!G:G,'Contact Hours'!$A:$A,Hours!$A574,'Contact Hours'!$B:$B,Hours!$B574)</f>
        <v>0</v>
      </c>
      <c r="F574" s="33">
        <f>SUMIFS('Contact Hours'!H:H,'Contact Hours'!$A:$A,Hours!$A574,'Contact Hours'!$B:$B,Hours!$B574)+SUMIFS('Contact Hours'!I:I,'Contact Hours'!$A:$A,Hours!$A574,'Contact Hours'!$B:$B,Hours!$B574)</f>
        <v>26416</v>
      </c>
      <c r="G574" s="33">
        <f>SUMIFS('Contact Hours'!J:J,'Contact Hours'!$A:$A,Hours!$A574,'Contact Hours'!$B:$B,Hours!$B574)+SUMIFS('Contact Hours'!K:K,'Contact Hours'!$A:$A,Hours!$A574,'Contact Hours'!$B:$B,Hours!$B574)</f>
        <v>14262</v>
      </c>
      <c r="H574" s="34">
        <f t="shared" si="32"/>
        <v>55590</v>
      </c>
      <c r="I574" s="35">
        <f t="shared" si="33"/>
        <v>155379.98352203111</v>
      </c>
      <c r="J574" s="35">
        <f t="shared" si="34"/>
        <v>0</v>
      </c>
    </row>
    <row r="575" spans="1:10">
      <c r="A575" s="30">
        <v>3574</v>
      </c>
      <c r="B575" s="31">
        <v>5</v>
      </c>
      <c r="C575" s="32">
        <f t="shared" si="35"/>
        <v>7.969787458086997</v>
      </c>
      <c r="D575" s="33">
        <f>SUMIFS('Contact Hours'!D:D,'Contact Hours'!$A:$A,Hours!$A575,'Contact Hours'!$B:$B,Hours!$B575)+SUMIFS('Contact Hours'!E:E,'Contact Hours'!$A:$A,Hours!$A575,'Contact Hours'!$B:$B,Hours!$B575)</f>
        <v>0</v>
      </c>
      <c r="E575" s="33">
        <f>SUMIFS('Contact Hours'!F:F,'Contact Hours'!$A:$A,Hours!$A575,'Contact Hours'!$B:$B,Hours!$B575)+SUMIFS('Contact Hours'!G:G,'Contact Hours'!$A:$A,Hours!$A575,'Contact Hours'!$B:$B,Hours!$B575)</f>
        <v>0</v>
      </c>
      <c r="F575" s="33">
        <f>SUMIFS('Contact Hours'!H:H,'Contact Hours'!$A:$A,Hours!$A575,'Contact Hours'!$B:$B,Hours!$B575)+SUMIFS('Contact Hours'!I:I,'Contact Hours'!$A:$A,Hours!$A575,'Contact Hours'!$B:$B,Hours!$B575)</f>
        <v>0</v>
      </c>
      <c r="G575" s="33">
        <f>SUMIFS('Contact Hours'!J:J,'Contact Hours'!$A:$A,Hours!$A575,'Contact Hours'!$B:$B,Hours!$B575)+SUMIFS('Contact Hours'!K:K,'Contact Hours'!$A:$A,Hours!$A575,'Contact Hours'!$B:$B,Hours!$B575)</f>
        <v>0</v>
      </c>
      <c r="H575" s="34">
        <f t="shared" si="32"/>
        <v>0</v>
      </c>
      <c r="I575" s="35">
        <f t="shared" si="33"/>
        <v>0</v>
      </c>
      <c r="J575" s="35">
        <f t="shared" si="34"/>
        <v>0</v>
      </c>
    </row>
    <row r="576" spans="1:10">
      <c r="A576" s="30">
        <v>3574</v>
      </c>
      <c r="B576" s="31">
        <v>6</v>
      </c>
      <c r="C576" s="32">
        <f t="shared" si="35"/>
        <v>2.5338472328563029</v>
      </c>
      <c r="D576" s="33">
        <f>SUMIFS('Contact Hours'!D:D,'Contact Hours'!$A:$A,Hours!$A576,'Contact Hours'!$B:$B,Hours!$B576)+SUMIFS('Contact Hours'!E:E,'Contact Hours'!$A:$A,Hours!$A576,'Contact Hours'!$B:$B,Hours!$B576)</f>
        <v>29376</v>
      </c>
      <c r="E576" s="33">
        <f>SUMIFS('Contact Hours'!F:F,'Contact Hours'!$A:$A,Hours!$A576,'Contact Hours'!$B:$B,Hours!$B576)+SUMIFS('Contact Hours'!G:G,'Contact Hours'!$A:$A,Hours!$A576,'Contact Hours'!$B:$B,Hours!$B576)</f>
        <v>0</v>
      </c>
      <c r="F576" s="33">
        <f>SUMIFS('Contact Hours'!H:H,'Contact Hours'!$A:$A,Hours!$A576,'Contact Hours'!$B:$B,Hours!$B576)+SUMIFS('Contact Hours'!I:I,'Contact Hours'!$A:$A,Hours!$A576,'Contact Hours'!$B:$B,Hours!$B576)</f>
        <v>2640</v>
      </c>
      <c r="G576" s="33">
        <f>SUMIFS('Contact Hours'!J:J,'Contact Hours'!$A:$A,Hours!$A576,'Contact Hours'!$B:$B,Hours!$B576)+SUMIFS('Contact Hours'!K:K,'Contact Hours'!$A:$A,Hours!$A576,'Contact Hours'!$B:$B,Hours!$B576)</f>
        <v>257</v>
      </c>
      <c r="H576" s="34">
        <f t="shared" si="32"/>
        <v>32273</v>
      </c>
      <c r="I576" s="35">
        <f t="shared" si="33"/>
        <v>81774.851745971464</v>
      </c>
      <c r="J576" s="35">
        <f t="shared" si="34"/>
        <v>0</v>
      </c>
    </row>
    <row r="577" spans="1:10">
      <c r="A577" s="30">
        <v>3574</v>
      </c>
      <c r="B577" s="31">
        <v>7</v>
      </c>
      <c r="C577" s="32">
        <f t="shared" si="35"/>
        <v>3.4892163735959434</v>
      </c>
      <c r="D577" s="33">
        <f>SUMIFS('Contact Hours'!D:D,'Contact Hours'!$A:$A,Hours!$A577,'Contact Hours'!$B:$B,Hours!$B577)+SUMIFS('Contact Hours'!E:E,'Contact Hours'!$A:$A,Hours!$A577,'Contact Hours'!$B:$B,Hours!$B577)</f>
        <v>0</v>
      </c>
      <c r="E577" s="33">
        <f>SUMIFS('Contact Hours'!F:F,'Contact Hours'!$A:$A,Hours!$A577,'Contact Hours'!$B:$B,Hours!$B577)+SUMIFS('Contact Hours'!G:G,'Contact Hours'!$A:$A,Hours!$A577,'Contact Hours'!$B:$B,Hours!$B577)</f>
        <v>0</v>
      </c>
      <c r="F577" s="33">
        <f>SUMIFS('Contact Hours'!H:H,'Contact Hours'!$A:$A,Hours!$A577,'Contact Hours'!$B:$B,Hours!$B577)+SUMIFS('Contact Hours'!I:I,'Contact Hours'!$A:$A,Hours!$A577,'Contact Hours'!$B:$B,Hours!$B577)</f>
        <v>10928</v>
      </c>
      <c r="G577" s="33">
        <f>SUMIFS('Contact Hours'!J:J,'Contact Hours'!$A:$A,Hours!$A577,'Contact Hours'!$B:$B,Hours!$B577)+SUMIFS('Contact Hours'!K:K,'Contact Hours'!$A:$A,Hours!$A577,'Contact Hours'!$B:$B,Hours!$B577)</f>
        <v>0</v>
      </c>
      <c r="H577" s="34">
        <f t="shared" si="32"/>
        <v>10928</v>
      </c>
      <c r="I577" s="35">
        <f t="shared" si="33"/>
        <v>38130.156530656466</v>
      </c>
      <c r="J577" s="35">
        <f t="shared" si="34"/>
        <v>0</v>
      </c>
    </row>
    <row r="578" spans="1:10">
      <c r="A578" s="30">
        <v>3574</v>
      </c>
      <c r="B578" s="31">
        <v>8</v>
      </c>
      <c r="C578" s="32">
        <f t="shared" si="35"/>
        <v>4.382136402145127</v>
      </c>
      <c r="D578" s="33">
        <f>SUMIFS('Contact Hours'!D:D,'Contact Hours'!$A:$A,Hours!$A578,'Contact Hours'!$B:$B,Hours!$B578)+SUMIFS('Contact Hours'!E:E,'Contact Hours'!$A:$A,Hours!$A578,'Contact Hours'!$B:$B,Hours!$B578)</f>
        <v>0</v>
      </c>
      <c r="E578" s="33">
        <f>SUMIFS('Contact Hours'!F:F,'Contact Hours'!$A:$A,Hours!$A578,'Contact Hours'!$B:$B,Hours!$B578)+SUMIFS('Contact Hours'!G:G,'Contact Hours'!$A:$A,Hours!$A578,'Contact Hours'!$B:$B,Hours!$B578)</f>
        <v>0</v>
      </c>
      <c r="F578" s="33">
        <f>SUMIFS('Contact Hours'!H:H,'Contact Hours'!$A:$A,Hours!$A578,'Contact Hours'!$B:$B,Hours!$B578)+SUMIFS('Contact Hours'!I:I,'Contact Hours'!$A:$A,Hours!$A578,'Contact Hours'!$B:$B,Hours!$B578)</f>
        <v>0</v>
      </c>
      <c r="G578" s="33">
        <f>SUMIFS('Contact Hours'!J:J,'Contact Hours'!$A:$A,Hours!$A578,'Contact Hours'!$B:$B,Hours!$B578)+SUMIFS('Contact Hours'!K:K,'Contact Hours'!$A:$A,Hours!$A578,'Contact Hours'!$B:$B,Hours!$B578)</f>
        <v>90974</v>
      </c>
      <c r="H578" s="34">
        <f t="shared" si="32"/>
        <v>90974</v>
      </c>
      <c r="I578" s="35">
        <f t="shared" si="33"/>
        <v>398660.47704875079</v>
      </c>
      <c r="J578" s="35">
        <f t="shared" si="34"/>
        <v>0</v>
      </c>
    </row>
    <row r="579" spans="1:10">
      <c r="A579" s="30">
        <v>3574</v>
      </c>
      <c r="B579" s="31">
        <v>9</v>
      </c>
      <c r="C579" s="32">
        <f t="shared" si="35"/>
        <v>3.4333089032158068</v>
      </c>
      <c r="D579" s="33">
        <f>SUMIFS('Contact Hours'!D:D,'Contact Hours'!$A:$A,Hours!$A579,'Contact Hours'!$B:$B,Hours!$B579)+SUMIFS('Contact Hours'!E:E,'Contact Hours'!$A:$A,Hours!$A579,'Contact Hours'!$B:$B,Hours!$B579)</f>
        <v>6048</v>
      </c>
      <c r="E579" s="33">
        <f>SUMIFS('Contact Hours'!F:F,'Contact Hours'!$A:$A,Hours!$A579,'Contact Hours'!$B:$B,Hours!$B579)+SUMIFS('Contact Hours'!G:G,'Contact Hours'!$A:$A,Hours!$A579,'Contact Hours'!$B:$B,Hours!$B579)</f>
        <v>0</v>
      </c>
      <c r="F579" s="33">
        <f>SUMIFS('Contact Hours'!H:H,'Contact Hours'!$A:$A,Hours!$A579,'Contact Hours'!$B:$B,Hours!$B579)+SUMIFS('Contact Hours'!I:I,'Contact Hours'!$A:$A,Hours!$A579,'Contact Hours'!$B:$B,Hours!$B579)</f>
        <v>69520</v>
      </c>
      <c r="G579" s="33">
        <f>SUMIFS('Contact Hours'!J:J,'Contact Hours'!$A:$A,Hours!$A579,'Contact Hours'!$B:$B,Hours!$B579)+SUMIFS('Contact Hours'!K:K,'Contact Hours'!$A:$A,Hours!$A579,'Contact Hours'!$B:$B,Hours!$B579)</f>
        <v>30870</v>
      </c>
      <c r="H579" s="34">
        <f t="shared" si="32"/>
        <v>106438</v>
      </c>
      <c r="I579" s="35">
        <f t="shared" si="33"/>
        <v>365434.53304048406</v>
      </c>
      <c r="J579" s="35">
        <f t="shared" si="34"/>
        <v>0</v>
      </c>
    </row>
    <row r="580" spans="1:10">
      <c r="A580" s="30">
        <v>3574</v>
      </c>
      <c r="B580" s="31">
        <v>10</v>
      </c>
      <c r="C580" s="32">
        <f t="shared" si="35"/>
        <v>5.2157956574584414</v>
      </c>
      <c r="D580" s="33">
        <f>SUMIFS('Contact Hours'!D:D,'Contact Hours'!$A:$A,Hours!$A580,'Contact Hours'!$B:$B,Hours!$B580)+SUMIFS('Contact Hours'!E:E,'Contact Hours'!$A:$A,Hours!$A580,'Contact Hours'!$B:$B,Hours!$B580)</f>
        <v>0</v>
      </c>
      <c r="E580" s="33">
        <f>SUMIFS('Contact Hours'!F:F,'Contact Hours'!$A:$A,Hours!$A580,'Contact Hours'!$B:$B,Hours!$B580)+SUMIFS('Contact Hours'!G:G,'Contact Hours'!$A:$A,Hours!$A580,'Contact Hours'!$B:$B,Hours!$B580)</f>
        <v>0</v>
      </c>
      <c r="F580" s="33">
        <f>SUMIFS('Contact Hours'!H:H,'Contact Hours'!$A:$A,Hours!$A580,'Contact Hours'!$B:$B,Hours!$B580)+SUMIFS('Contact Hours'!I:I,'Contact Hours'!$A:$A,Hours!$A580,'Contact Hours'!$B:$B,Hours!$B580)</f>
        <v>0</v>
      </c>
      <c r="G580" s="33">
        <f>SUMIFS('Contact Hours'!J:J,'Contact Hours'!$A:$A,Hours!$A580,'Contact Hours'!$B:$B,Hours!$B580)+SUMIFS('Contact Hours'!K:K,'Contact Hours'!$A:$A,Hours!$A580,'Contact Hours'!$B:$B,Hours!$B580)</f>
        <v>0</v>
      </c>
      <c r="H580" s="34">
        <f t="shared" si="32"/>
        <v>0</v>
      </c>
      <c r="I580" s="35">
        <f t="shared" si="33"/>
        <v>0</v>
      </c>
      <c r="J580" s="35">
        <f t="shared" si="34"/>
        <v>0</v>
      </c>
    </row>
    <row r="581" spans="1:10">
      <c r="A581" s="30">
        <v>3574</v>
      </c>
      <c r="B581" s="31">
        <v>11</v>
      </c>
      <c r="C581" s="32">
        <f t="shared" si="35"/>
        <v>3.9463640330011058</v>
      </c>
      <c r="D581" s="33">
        <f>SUMIFS('Contact Hours'!D:D,'Contact Hours'!$A:$A,Hours!$A581,'Contact Hours'!$B:$B,Hours!$B581)+SUMIFS('Contact Hours'!E:E,'Contact Hours'!$A:$A,Hours!$A581,'Contact Hours'!$B:$B,Hours!$B581)</f>
        <v>0</v>
      </c>
      <c r="E581" s="33">
        <f>SUMIFS('Contact Hours'!F:F,'Contact Hours'!$A:$A,Hours!$A581,'Contact Hours'!$B:$B,Hours!$B581)+SUMIFS('Contact Hours'!G:G,'Contact Hours'!$A:$A,Hours!$A581,'Contact Hours'!$B:$B,Hours!$B581)</f>
        <v>0</v>
      </c>
      <c r="F581" s="33">
        <f>SUMIFS('Contact Hours'!H:H,'Contact Hours'!$A:$A,Hours!$A581,'Contact Hours'!$B:$B,Hours!$B581)+SUMIFS('Contact Hours'!I:I,'Contact Hours'!$A:$A,Hours!$A581,'Contact Hours'!$B:$B,Hours!$B581)</f>
        <v>25772</v>
      </c>
      <c r="G581" s="33">
        <f>SUMIFS('Contact Hours'!J:J,'Contact Hours'!$A:$A,Hours!$A581,'Contact Hours'!$B:$B,Hours!$B581)+SUMIFS('Contact Hours'!K:K,'Contact Hours'!$A:$A,Hours!$A581,'Contact Hours'!$B:$B,Hours!$B581)</f>
        <v>9993</v>
      </c>
      <c r="H581" s="34">
        <f t="shared" ref="H581:H644" si="36">SUM(D581:G581)</f>
        <v>35765</v>
      </c>
      <c r="I581" s="35">
        <f t="shared" ref="I581:I644" si="37">H581*C581</f>
        <v>141141.70964028456</v>
      </c>
      <c r="J581" s="35">
        <f t="shared" ref="J581:J644" si="38">(E581*1.1)*C581</f>
        <v>0</v>
      </c>
    </row>
    <row r="582" spans="1:10">
      <c r="A582" s="30">
        <v>3574</v>
      </c>
      <c r="B582" s="31">
        <v>12</v>
      </c>
      <c r="C582" s="32">
        <f t="shared" si="35"/>
        <v>3.4644345655960382</v>
      </c>
      <c r="D582" s="33">
        <f>SUMIFS('Contact Hours'!D:D,'Contact Hours'!$A:$A,Hours!$A582,'Contact Hours'!$B:$B,Hours!$B582)+SUMIFS('Contact Hours'!E:E,'Contact Hours'!$A:$A,Hours!$A582,'Contact Hours'!$B:$B,Hours!$B582)</f>
        <v>122272</v>
      </c>
      <c r="E582" s="33">
        <f>SUMIFS('Contact Hours'!F:F,'Contact Hours'!$A:$A,Hours!$A582,'Contact Hours'!$B:$B,Hours!$B582)+SUMIFS('Contact Hours'!G:G,'Contact Hours'!$A:$A,Hours!$A582,'Contact Hours'!$B:$B,Hours!$B582)</f>
        <v>4544</v>
      </c>
      <c r="F582" s="33">
        <f>SUMIFS('Contact Hours'!H:H,'Contact Hours'!$A:$A,Hours!$A582,'Contact Hours'!$B:$B,Hours!$B582)+SUMIFS('Contact Hours'!I:I,'Contact Hours'!$A:$A,Hours!$A582,'Contact Hours'!$B:$B,Hours!$B582)</f>
        <v>0</v>
      </c>
      <c r="G582" s="33">
        <f>SUMIFS('Contact Hours'!J:J,'Contact Hours'!$A:$A,Hours!$A582,'Contact Hours'!$B:$B,Hours!$B582)+SUMIFS('Contact Hours'!K:K,'Contact Hours'!$A:$A,Hours!$A582,'Contact Hours'!$B:$B,Hours!$B582)</f>
        <v>63</v>
      </c>
      <c r="H582" s="34">
        <f t="shared" si="36"/>
        <v>126879</v>
      </c>
      <c r="I582" s="35">
        <f t="shared" si="37"/>
        <v>439563.99324825971</v>
      </c>
      <c r="J582" s="35">
        <f t="shared" si="38"/>
        <v>17316.629732675239</v>
      </c>
    </row>
    <row r="583" spans="1:10">
      <c r="A583" s="30">
        <v>3574</v>
      </c>
      <c r="B583" s="31">
        <v>13</v>
      </c>
      <c r="C583" s="32">
        <f t="shared" si="35"/>
        <v>3.1367935439018955</v>
      </c>
      <c r="D583" s="33">
        <f>SUMIFS('Contact Hours'!D:D,'Contact Hours'!$A:$A,Hours!$A583,'Contact Hours'!$B:$B,Hours!$B583)+SUMIFS('Contact Hours'!E:E,'Contact Hours'!$A:$A,Hours!$A583,'Contact Hours'!$B:$B,Hours!$B583)</f>
        <v>10304</v>
      </c>
      <c r="E583" s="33">
        <f>SUMIFS('Contact Hours'!F:F,'Contact Hours'!$A:$A,Hours!$A583,'Contact Hours'!$B:$B,Hours!$B583)+SUMIFS('Contact Hours'!G:G,'Contact Hours'!$A:$A,Hours!$A583,'Contact Hours'!$B:$B,Hours!$B583)</f>
        <v>0</v>
      </c>
      <c r="F583" s="33">
        <f>SUMIFS('Contact Hours'!H:H,'Contact Hours'!$A:$A,Hours!$A583,'Contact Hours'!$B:$B,Hours!$B583)+SUMIFS('Contact Hours'!I:I,'Contact Hours'!$A:$A,Hours!$A583,'Contact Hours'!$B:$B,Hours!$B583)</f>
        <v>160</v>
      </c>
      <c r="G583" s="33">
        <f>SUMIFS('Contact Hours'!J:J,'Contact Hours'!$A:$A,Hours!$A583,'Contact Hours'!$B:$B,Hours!$B583)+SUMIFS('Contact Hours'!K:K,'Contact Hours'!$A:$A,Hours!$A583,'Contact Hours'!$B:$B,Hours!$B583)</f>
        <v>192</v>
      </c>
      <c r="H583" s="34">
        <f t="shared" si="36"/>
        <v>10656</v>
      </c>
      <c r="I583" s="35">
        <f t="shared" si="37"/>
        <v>33425.672003818596</v>
      </c>
      <c r="J583" s="35">
        <f t="shared" si="38"/>
        <v>0</v>
      </c>
    </row>
    <row r="584" spans="1:10">
      <c r="A584" s="30">
        <v>3574</v>
      </c>
      <c r="B584" s="31">
        <v>14</v>
      </c>
      <c r="C584" s="32">
        <f t="shared" si="35"/>
        <v>4.5242823607997433</v>
      </c>
      <c r="D584" s="33">
        <f>SUMIFS('Contact Hours'!D:D,'Contact Hours'!$A:$A,Hours!$A584,'Contact Hours'!$B:$B,Hours!$B584)+SUMIFS('Contact Hours'!E:E,'Contact Hours'!$A:$A,Hours!$A584,'Contact Hours'!$B:$B,Hours!$B584)</f>
        <v>0</v>
      </c>
      <c r="E584" s="33">
        <f>SUMIFS('Contact Hours'!F:F,'Contact Hours'!$A:$A,Hours!$A584,'Contact Hours'!$B:$B,Hours!$B584)+SUMIFS('Contact Hours'!G:G,'Contact Hours'!$A:$A,Hours!$A584,'Contact Hours'!$B:$B,Hours!$B584)</f>
        <v>0</v>
      </c>
      <c r="F584" s="33">
        <f>SUMIFS('Contact Hours'!H:H,'Contact Hours'!$A:$A,Hours!$A584,'Contact Hours'!$B:$B,Hours!$B584)+SUMIFS('Contact Hours'!I:I,'Contact Hours'!$A:$A,Hours!$A584,'Contact Hours'!$B:$B,Hours!$B584)</f>
        <v>77536</v>
      </c>
      <c r="G584" s="33">
        <f>SUMIFS('Contact Hours'!J:J,'Contact Hours'!$A:$A,Hours!$A584,'Contact Hours'!$B:$B,Hours!$B584)+SUMIFS('Contact Hours'!K:K,'Contact Hours'!$A:$A,Hours!$A584,'Contact Hours'!$B:$B,Hours!$B584)</f>
        <v>3860</v>
      </c>
      <c r="H584" s="34">
        <f t="shared" si="36"/>
        <v>81396</v>
      </c>
      <c r="I584" s="35">
        <f t="shared" si="37"/>
        <v>368258.48703965591</v>
      </c>
      <c r="J584" s="35">
        <f t="shared" si="38"/>
        <v>0</v>
      </c>
    </row>
    <row r="585" spans="1:10">
      <c r="A585" s="30">
        <v>3574</v>
      </c>
      <c r="B585" s="31">
        <v>15</v>
      </c>
      <c r="C585" s="32">
        <f t="shared" si="35"/>
        <v>6.3259919541484555</v>
      </c>
      <c r="D585" s="33">
        <f>SUMIFS('Contact Hours'!D:D,'Contact Hours'!$A:$A,Hours!$A585,'Contact Hours'!$B:$B,Hours!$B585)+SUMIFS('Contact Hours'!E:E,'Contact Hours'!$A:$A,Hours!$A585,'Contact Hours'!$B:$B,Hours!$B585)</f>
        <v>0</v>
      </c>
      <c r="E585" s="33">
        <f>SUMIFS('Contact Hours'!F:F,'Contact Hours'!$A:$A,Hours!$A585,'Contact Hours'!$B:$B,Hours!$B585)+SUMIFS('Contact Hours'!G:G,'Contact Hours'!$A:$A,Hours!$A585,'Contact Hours'!$B:$B,Hours!$B585)</f>
        <v>0</v>
      </c>
      <c r="F585" s="33">
        <f>SUMIFS('Contact Hours'!H:H,'Contact Hours'!$A:$A,Hours!$A585,'Contact Hours'!$B:$B,Hours!$B585)+SUMIFS('Contact Hours'!I:I,'Contact Hours'!$A:$A,Hours!$A585,'Contact Hours'!$B:$B,Hours!$B585)</f>
        <v>17136</v>
      </c>
      <c r="G585" s="33">
        <f>SUMIFS('Contact Hours'!J:J,'Contact Hours'!$A:$A,Hours!$A585,'Contact Hours'!$B:$B,Hours!$B585)+SUMIFS('Contact Hours'!K:K,'Contact Hours'!$A:$A,Hours!$A585,'Contact Hours'!$B:$B,Hours!$B585)</f>
        <v>0</v>
      </c>
      <c r="H585" s="34">
        <f t="shared" si="36"/>
        <v>17136</v>
      </c>
      <c r="I585" s="35">
        <f t="shared" si="37"/>
        <v>108402.19812628793</v>
      </c>
      <c r="J585" s="35">
        <f t="shared" si="38"/>
        <v>0</v>
      </c>
    </row>
    <row r="586" spans="1:10">
      <c r="A586" s="30">
        <v>3574</v>
      </c>
      <c r="B586" s="31">
        <v>16</v>
      </c>
      <c r="C586" s="32">
        <f t="shared" si="35"/>
        <v>3.9794022593108487</v>
      </c>
      <c r="D586" s="33">
        <f>SUMIFS('Contact Hours'!D:D,'Contact Hours'!$A:$A,Hours!$A586,'Contact Hours'!$B:$B,Hours!$B586)+SUMIFS('Contact Hours'!E:E,'Contact Hours'!$A:$A,Hours!$A586,'Contact Hours'!$B:$B,Hours!$B586)</f>
        <v>1200</v>
      </c>
      <c r="E586" s="33">
        <f>SUMIFS('Contact Hours'!F:F,'Contact Hours'!$A:$A,Hours!$A586,'Contact Hours'!$B:$B,Hours!$B586)+SUMIFS('Contact Hours'!G:G,'Contact Hours'!$A:$A,Hours!$A586,'Contact Hours'!$B:$B,Hours!$B586)</f>
        <v>0</v>
      </c>
      <c r="F586" s="33">
        <f>SUMIFS('Contact Hours'!H:H,'Contact Hours'!$A:$A,Hours!$A586,'Contact Hours'!$B:$B,Hours!$B586)+SUMIFS('Contact Hours'!I:I,'Contact Hours'!$A:$A,Hours!$A586,'Contact Hours'!$B:$B,Hours!$B586)</f>
        <v>96368</v>
      </c>
      <c r="G586" s="33">
        <f>SUMIFS('Contact Hours'!J:J,'Contact Hours'!$A:$A,Hours!$A586,'Contact Hours'!$B:$B,Hours!$B586)+SUMIFS('Contact Hours'!K:K,'Contact Hours'!$A:$A,Hours!$A586,'Contact Hours'!$B:$B,Hours!$B586)</f>
        <v>32356</v>
      </c>
      <c r="H586" s="34">
        <f t="shared" si="36"/>
        <v>129924</v>
      </c>
      <c r="I586" s="35">
        <f t="shared" si="37"/>
        <v>517019.85913870268</v>
      </c>
      <c r="J586" s="35">
        <f t="shared" si="38"/>
        <v>0</v>
      </c>
    </row>
    <row r="587" spans="1:10">
      <c r="A587" s="30">
        <v>3574</v>
      </c>
      <c r="B587" s="31">
        <v>17</v>
      </c>
      <c r="C587" s="32">
        <f t="shared" si="35"/>
        <v>5.1679354505346593</v>
      </c>
      <c r="D587" s="33">
        <f>SUMIFS('Contact Hours'!D:D,'Contact Hours'!$A:$A,Hours!$A587,'Contact Hours'!$B:$B,Hours!$B587)+SUMIFS('Contact Hours'!E:E,'Contact Hours'!$A:$A,Hours!$A587,'Contact Hours'!$B:$B,Hours!$B587)</f>
        <v>0</v>
      </c>
      <c r="E587" s="33">
        <f>SUMIFS('Contact Hours'!F:F,'Contact Hours'!$A:$A,Hours!$A587,'Contact Hours'!$B:$B,Hours!$B587)+SUMIFS('Contact Hours'!G:G,'Contact Hours'!$A:$A,Hours!$A587,'Contact Hours'!$B:$B,Hours!$B587)</f>
        <v>0</v>
      </c>
      <c r="F587" s="33">
        <f>SUMIFS('Contact Hours'!H:H,'Contact Hours'!$A:$A,Hours!$A587,'Contact Hours'!$B:$B,Hours!$B587)+SUMIFS('Contact Hours'!I:I,'Contact Hours'!$A:$A,Hours!$A587,'Contact Hours'!$B:$B,Hours!$B587)</f>
        <v>5712</v>
      </c>
      <c r="G587" s="33">
        <f>SUMIFS('Contact Hours'!J:J,'Contact Hours'!$A:$A,Hours!$A587,'Contact Hours'!$B:$B,Hours!$B587)+SUMIFS('Contact Hours'!K:K,'Contact Hours'!$A:$A,Hours!$A587,'Contact Hours'!$B:$B,Hours!$B587)</f>
        <v>0</v>
      </c>
      <c r="H587" s="34">
        <f t="shared" si="36"/>
        <v>5712</v>
      </c>
      <c r="I587" s="35">
        <f t="shared" si="37"/>
        <v>29519.247293453973</v>
      </c>
      <c r="J587" s="35">
        <f t="shared" si="38"/>
        <v>0</v>
      </c>
    </row>
    <row r="588" spans="1:10">
      <c r="A588" s="30">
        <v>3574</v>
      </c>
      <c r="B588" s="31">
        <v>18</v>
      </c>
      <c r="C588" s="32">
        <f t="shared" si="35"/>
        <v>4.3474126583452906</v>
      </c>
      <c r="D588" s="33">
        <f>SUMIFS('Contact Hours'!D:D,'Contact Hours'!$A:$A,Hours!$A588,'Contact Hours'!$B:$B,Hours!$B588)+SUMIFS('Contact Hours'!E:E,'Contact Hours'!$A:$A,Hours!$A588,'Contact Hours'!$B:$B,Hours!$B588)</f>
        <v>0</v>
      </c>
      <c r="E588" s="33">
        <f>SUMIFS('Contact Hours'!F:F,'Contact Hours'!$A:$A,Hours!$A588,'Contact Hours'!$B:$B,Hours!$B588)+SUMIFS('Contact Hours'!G:G,'Contact Hours'!$A:$A,Hours!$A588,'Contact Hours'!$B:$B,Hours!$B588)</f>
        <v>0</v>
      </c>
      <c r="F588" s="33">
        <f>SUMIFS('Contact Hours'!H:H,'Contact Hours'!$A:$A,Hours!$A588,'Contact Hours'!$B:$B,Hours!$B588)+SUMIFS('Contact Hours'!I:I,'Contact Hours'!$A:$A,Hours!$A588,'Contact Hours'!$B:$B,Hours!$B588)</f>
        <v>75808</v>
      </c>
      <c r="G588" s="33">
        <f>SUMIFS('Contact Hours'!J:J,'Contact Hours'!$A:$A,Hours!$A588,'Contact Hours'!$B:$B,Hours!$B588)+SUMIFS('Contact Hours'!K:K,'Contact Hours'!$A:$A,Hours!$A588,'Contact Hours'!$B:$B,Hours!$B588)</f>
        <v>0</v>
      </c>
      <c r="H588" s="34">
        <f t="shared" si="36"/>
        <v>75808</v>
      </c>
      <c r="I588" s="35">
        <f t="shared" si="37"/>
        <v>329568.65880383976</v>
      </c>
      <c r="J588" s="35">
        <f t="shared" si="38"/>
        <v>0</v>
      </c>
    </row>
    <row r="589" spans="1:10">
      <c r="A589" s="30">
        <v>3574</v>
      </c>
      <c r="B589" s="31">
        <v>19</v>
      </c>
      <c r="C589" s="32">
        <f t="shared" si="35"/>
        <v>3.1428185541517317</v>
      </c>
      <c r="D589" s="33">
        <f>SUMIFS('Contact Hours'!D:D,'Contact Hours'!$A:$A,Hours!$A589,'Contact Hours'!$B:$B,Hours!$B589)+SUMIFS('Contact Hours'!E:E,'Contact Hours'!$A:$A,Hours!$A589,'Contact Hours'!$B:$B,Hours!$B589)</f>
        <v>57136</v>
      </c>
      <c r="E589" s="33">
        <f>SUMIFS('Contact Hours'!F:F,'Contact Hours'!$A:$A,Hours!$A589,'Contact Hours'!$B:$B,Hours!$B589)+SUMIFS('Contact Hours'!G:G,'Contact Hours'!$A:$A,Hours!$A589,'Contact Hours'!$B:$B,Hours!$B589)</f>
        <v>8992</v>
      </c>
      <c r="F589" s="33">
        <f>SUMIFS('Contact Hours'!H:H,'Contact Hours'!$A:$A,Hours!$A589,'Contact Hours'!$B:$B,Hours!$B589)+SUMIFS('Contact Hours'!I:I,'Contact Hours'!$A:$A,Hours!$A589,'Contact Hours'!$B:$B,Hours!$B589)</f>
        <v>0</v>
      </c>
      <c r="G589" s="33">
        <f>SUMIFS('Contact Hours'!J:J,'Contact Hours'!$A:$A,Hours!$A589,'Contact Hours'!$B:$B,Hours!$B589)+SUMIFS('Contact Hours'!K:K,'Contact Hours'!$A:$A,Hours!$A589,'Contact Hours'!$B:$B,Hours!$B589)</f>
        <v>0</v>
      </c>
      <c r="H589" s="34">
        <f t="shared" si="36"/>
        <v>66128</v>
      </c>
      <c r="I589" s="35">
        <f t="shared" si="37"/>
        <v>207828.30534894572</v>
      </c>
      <c r="J589" s="35">
        <f t="shared" si="38"/>
        <v>31086.24688282561</v>
      </c>
    </row>
    <row r="590" spans="1:10">
      <c r="A590" s="30">
        <v>3574</v>
      </c>
      <c r="B590" s="31">
        <v>20</v>
      </c>
      <c r="C590" s="32">
        <f t="shared" si="35"/>
        <v>3.4676861785003421</v>
      </c>
      <c r="D590" s="33">
        <f>SUMIFS('Contact Hours'!D:D,'Contact Hours'!$A:$A,Hours!$A590,'Contact Hours'!$B:$B,Hours!$B590)+SUMIFS('Contact Hours'!E:E,'Contact Hours'!$A:$A,Hours!$A590,'Contact Hours'!$B:$B,Hours!$B590)</f>
        <v>0</v>
      </c>
      <c r="E590" s="33">
        <f>SUMIFS('Contact Hours'!F:F,'Contact Hours'!$A:$A,Hours!$A590,'Contact Hours'!$B:$B,Hours!$B590)+SUMIFS('Contact Hours'!G:G,'Contact Hours'!$A:$A,Hours!$A590,'Contact Hours'!$B:$B,Hours!$B590)</f>
        <v>0</v>
      </c>
      <c r="F590" s="33">
        <f>SUMIFS('Contact Hours'!H:H,'Contact Hours'!$A:$A,Hours!$A590,'Contact Hours'!$B:$B,Hours!$B590)+SUMIFS('Contact Hours'!I:I,'Contact Hours'!$A:$A,Hours!$A590,'Contact Hours'!$B:$B,Hours!$B590)</f>
        <v>6960</v>
      </c>
      <c r="G590" s="33">
        <f>SUMIFS('Contact Hours'!J:J,'Contact Hours'!$A:$A,Hours!$A590,'Contact Hours'!$B:$B,Hours!$B590)+SUMIFS('Contact Hours'!K:K,'Contact Hours'!$A:$A,Hours!$A590,'Contact Hours'!$B:$B,Hours!$B590)</f>
        <v>80</v>
      </c>
      <c r="H590" s="34">
        <f t="shared" si="36"/>
        <v>7040</v>
      </c>
      <c r="I590" s="35">
        <f t="shared" si="37"/>
        <v>24412.51069664241</v>
      </c>
      <c r="J590" s="35">
        <f t="shared" si="38"/>
        <v>0</v>
      </c>
    </row>
    <row r="591" spans="1:10">
      <c r="A591" s="30">
        <v>3574</v>
      </c>
      <c r="B591" s="31">
        <v>21</v>
      </c>
      <c r="C591" s="32">
        <f t="shared" si="35"/>
        <v>4.5155009708581995</v>
      </c>
      <c r="D591" s="33">
        <f>SUMIFS('Contact Hours'!D:D,'Contact Hours'!$A:$A,Hours!$A591,'Contact Hours'!$B:$B,Hours!$B591)+SUMIFS('Contact Hours'!E:E,'Contact Hours'!$A:$A,Hours!$A591,'Contact Hours'!$B:$B,Hours!$B591)</f>
        <v>0</v>
      </c>
      <c r="E591" s="33">
        <f>SUMIFS('Contact Hours'!F:F,'Contact Hours'!$A:$A,Hours!$A591,'Contact Hours'!$B:$B,Hours!$B591)+SUMIFS('Contact Hours'!G:G,'Contact Hours'!$A:$A,Hours!$A591,'Contact Hours'!$B:$B,Hours!$B591)</f>
        <v>0</v>
      </c>
      <c r="F591" s="33">
        <f>SUMIFS('Contact Hours'!H:H,'Contact Hours'!$A:$A,Hours!$A591,'Contact Hours'!$B:$B,Hours!$B591)+SUMIFS('Contact Hours'!I:I,'Contact Hours'!$A:$A,Hours!$A591,'Contact Hours'!$B:$B,Hours!$B591)</f>
        <v>0</v>
      </c>
      <c r="G591" s="33">
        <f>SUMIFS('Contact Hours'!J:J,'Contact Hours'!$A:$A,Hours!$A591,'Contact Hours'!$B:$B,Hours!$B591)+SUMIFS('Contact Hours'!K:K,'Contact Hours'!$A:$A,Hours!$A591,'Contact Hours'!$B:$B,Hours!$B591)</f>
        <v>37123</v>
      </c>
      <c r="H591" s="34">
        <f t="shared" si="36"/>
        <v>37123</v>
      </c>
      <c r="I591" s="35">
        <f t="shared" si="37"/>
        <v>167628.94254116894</v>
      </c>
      <c r="J591" s="35">
        <f t="shared" si="38"/>
        <v>0</v>
      </c>
    </row>
    <row r="592" spans="1:10">
      <c r="A592" s="30">
        <v>3574</v>
      </c>
      <c r="B592" s="31">
        <v>22</v>
      </c>
      <c r="C592" s="32">
        <f t="shared" si="35"/>
        <v>4.1280585073572329</v>
      </c>
      <c r="D592" s="33">
        <f>SUMIFS('Contact Hours'!D:D,'Contact Hours'!$A:$A,Hours!$A592,'Contact Hours'!$B:$B,Hours!$B592)+SUMIFS('Contact Hours'!E:E,'Contact Hours'!$A:$A,Hours!$A592,'Contact Hours'!$B:$B,Hours!$B592)</f>
        <v>0</v>
      </c>
      <c r="E592" s="33">
        <f>SUMIFS('Contact Hours'!F:F,'Contact Hours'!$A:$A,Hours!$A592,'Contact Hours'!$B:$B,Hours!$B592)+SUMIFS('Contact Hours'!G:G,'Contact Hours'!$A:$A,Hours!$A592,'Contact Hours'!$B:$B,Hours!$B592)</f>
        <v>0</v>
      </c>
      <c r="F592" s="33">
        <f>SUMIFS('Contact Hours'!H:H,'Contact Hours'!$A:$A,Hours!$A592,'Contact Hours'!$B:$B,Hours!$B592)+SUMIFS('Contact Hours'!I:I,'Contact Hours'!$A:$A,Hours!$A592,'Contact Hours'!$B:$B,Hours!$B592)</f>
        <v>192</v>
      </c>
      <c r="G592" s="33">
        <f>SUMIFS('Contact Hours'!J:J,'Contact Hours'!$A:$A,Hours!$A592,'Contact Hours'!$B:$B,Hours!$B592)+SUMIFS('Contact Hours'!K:K,'Contact Hours'!$A:$A,Hours!$A592,'Contact Hours'!$B:$B,Hours!$B592)</f>
        <v>104</v>
      </c>
      <c r="H592" s="34">
        <f t="shared" si="36"/>
        <v>296</v>
      </c>
      <c r="I592" s="35">
        <f t="shared" si="37"/>
        <v>1221.905318177741</v>
      </c>
      <c r="J592" s="35">
        <f t="shared" si="38"/>
        <v>0</v>
      </c>
    </row>
    <row r="593" spans="1:10">
      <c r="A593" s="30">
        <v>3574</v>
      </c>
      <c r="B593" s="31">
        <v>23</v>
      </c>
      <c r="C593" s="32">
        <f t="shared" si="35"/>
        <v>4.0606764444742334</v>
      </c>
      <c r="D593" s="33">
        <f>SUMIFS('Contact Hours'!D:D,'Contact Hours'!$A:$A,Hours!$A593,'Contact Hours'!$B:$B,Hours!$B593)+SUMIFS('Contact Hours'!E:E,'Contact Hours'!$A:$A,Hours!$A593,'Contact Hours'!$B:$B,Hours!$B593)</f>
        <v>3744</v>
      </c>
      <c r="E593" s="33">
        <f>SUMIFS('Contact Hours'!F:F,'Contact Hours'!$A:$A,Hours!$A593,'Contact Hours'!$B:$B,Hours!$B593)+SUMIFS('Contact Hours'!G:G,'Contact Hours'!$A:$A,Hours!$A593,'Contact Hours'!$B:$B,Hours!$B593)</f>
        <v>0</v>
      </c>
      <c r="F593" s="33">
        <f>SUMIFS('Contact Hours'!H:H,'Contact Hours'!$A:$A,Hours!$A593,'Contact Hours'!$B:$B,Hours!$B593)+SUMIFS('Contact Hours'!I:I,'Contact Hours'!$A:$A,Hours!$A593,'Contact Hours'!$B:$B,Hours!$B593)</f>
        <v>0</v>
      </c>
      <c r="G593" s="33">
        <f>SUMIFS('Contact Hours'!J:J,'Contact Hours'!$A:$A,Hours!$A593,'Contact Hours'!$B:$B,Hours!$B593)+SUMIFS('Contact Hours'!K:K,'Contact Hours'!$A:$A,Hours!$A593,'Contact Hours'!$B:$B,Hours!$B593)</f>
        <v>0</v>
      </c>
      <c r="H593" s="34">
        <f t="shared" si="36"/>
        <v>3744</v>
      </c>
      <c r="I593" s="35">
        <f t="shared" si="37"/>
        <v>15203.17260811153</v>
      </c>
      <c r="J593" s="35">
        <f t="shared" si="38"/>
        <v>0</v>
      </c>
    </row>
    <row r="594" spans="1:10">
      <c r="A594" s="30">
        <v>3574</v>
      </c>
      <c r="B594" s="31">
        <v>24</v>
      </c>
      <c r="C594" s="32">
        <f t="shared" si="35"/>
        <v>3.6073208628655156</v>
      </c>
      <c r="D594" s="33">
        <f>SUMIFS('Contact Hours'!D:D,'Contact Hours'!$A:$A,Hours!$A594,'Contact Hours'!$B:$B,Hours!$B594)+SUMIFS('Contact Hours'!E:E,'Contact Hours'!$A:$A,Hours!$A594,'Contact Hours'!$B:$B,Hours!$B594)</f>
        <v>8032</v>
      </c>
      <c r="E594" s="33">
        <f>SUMIFS('Contact Hours'!F:F,'Contact Hours'!$A:$A,Hours!$A594,'Contact Hours'!$B:$B,Hours!$B594)+SUMIFS('Contact Hours'!G:G,'Contact Hours'!$A:$A,Hours!$A594,'Contact Hours'!$B:$B,Hours!$B594)</f>
        <v>0</v>
      </c>
      <c r="F594" s="33">
        <f>SUMIFS('Contact Hours'!H:H,'Contact Hours'!$A:$A,Hours!$A594,'Contact Hours'!$B:$B,Hours!$B594)+SUMIFS('Contact Hours'!I:I,'Contact Hours'!$A:$A,Hours!$A594,'Contact Hours'!$B:$B,Hours!$B594)</f>
        <v>2224</v>
      </c>
      <c r="G594" s="33">
        <f>SUMIFS('Contact Hours'!J:J,'Contact Hours'!$A:$A,Hours!$A594,'Contact Hours'!$B:$B,Hours!$B594)+SUMIFS('Contact Hours'!K:K,'Contact Hours'!$A:$A,Hours!$A594,'Contact Hours'!$B:$B,Hours!$B594)</f>
        <v>29660</v>
      </c>
      <c r="H594" s="34">
        <f t="shared" si="36"/>
        <v>39916</v>
      </c>
      <c r="I594" s="35">
        <f t="shared" si="37"/>
        <v>143989.81956213992</v>
      </c>
      <c r="J594" s="35">
        <f t="shared" si="38"/>
        <v>0</v>
      </c>
    </row>
    <row r="595" spans="1:10">
      <c r="A595" s="30">
        <v>3574</v>
      </c>
      <c r="B595" s="31">
        <v>25</v>
      </c>
      <c r="C595" s="32">
        <f t="shared" si="35"/>
        <v>2.8175360535220126</v>
      </c>
      <c r="D595" s="33">
        <f>SUMIFS('Contact Hours'!D:D,'Contact Hours'!$A:$A,Hours!$A595,'Contact Hours'!$B:$B,Hours!$B595)+SUMIFS('Contact Hours'!E:E,'Contact Hours'!$A:$A,Hours!$A595,'Contact Hours'!$B:$B,Hours!$B595)</f>
        <v>202496</v>
      </c>
      <c r="E595" s="33">
        <f>SUMIFS('Contact Hours'!F:F,'Contact Hours'!$A:$A,Hours!$A595,'Contact Hours'!$B:$B,Hours!$B595)+SUMIFS('Contact Hours'!G:G,'Contact Hours'!$A:$A,Hours!$A595,'Contact Hours'!$B:$B,Hours!$B595)</f>
        <v>0</v>
      </c>
      <c r="F595" s="33">
        <f>SUMIFS('Contact Hours'!H:H,'Contact Hours'!$A:$A,Hours!$A595,'Contact Hours'!$B:$B,Hours!$B595)+SUMIFS('Contact Hours'!I:I,'Contact Hours'!$A:$A,Hours!$A595,'Contact Hours'!$B:$B,Hours!$B595)</f>
        <v>0</v>
      </c>
      <c r="G595" s="33">
        <f>SUMIFS('Contact Hours'!J:J,'Contact Hours'!$A:$A,Hours!$A595,'Contact Hours'!$B:$B,Hours!$B595)+SUMIFS('Contact Hours'!K:K,'Contact Hours'!$A:$A,Hours!$A595,'Contact Hours'!$B:$B,Hours!$B595)</f>
        <v>0</v>
      </c>
      <c r="H595" s="34">
        <f t="shared" si="36"/>
        <v>202496</v>
      </c>
      <c r="I595" s="35">
        <f t="shared" si="37"/>
        <v>570539.78069399344</v>
      </c>
      <c r="J595" s="35">
        <f t="shared" si="38"/>
        <v>0</v>
      </c>
    </row>
    <row r="596" spans="1:10">
      <c r="A596" s="30">
        <v>3574</v>
      </c>
      <c r="B596" s="31">
        <v>26</v>
      </c>
      <c r="C596" s="32">
        <f t="shared" si="35"/>
        <v>3.5195673951223614</v>
      </c>
      <c r="D596" s="33">
        <f>SUMIFS('Contact Hours'!D:D,'Contact Hours'!$A:$A,Hours!$A596,'Contact Hours'!$B:$B,Hours!$B596)+SUMIFS('Contact Hours'!E:E,'Contact Hours'!$A:$A,Hours!$A596,'Contact Hours'!$B:$B,Hours!$B596)</f>
        <v>42096</v>
      </c>
      <c r="E596" s="33">
        <f>SUMIFS('Contact Hours'!F:F,'Contact Hours'!$A:$A,Hours!$A596,'Contact Hours'!$B:$B,Hours!$B596)+SUMIFS('Contact Hours'!G:G,'Contact Hours'!$A:$A,Hours!$A596,'Contact Hours'!$B:$B,Hours!$B596)</f>
        <v>0</v>
      </c>
      <c r="F596" s="33">
        <f>SUMIFS('Contact Hours'!H:H,'Contact Hours'!$A:$A,Hours!$A596,'Contact Hours'!$B:$B,Hours!$B596)+SUMIFS('Contact Hours'!I:I,'Contact Hours'!$A:$A,Hours!$A596,'Contact Hours'!$B:$B,Hours!$B596)</f>
        <v>7008</v>
      </c>
      <c r="G596" s="33">
        <f>SUMIFS('Contact Hours'!J:J,'Contact Hours'!$A:$A,Hours!$A596,'Contact Hours'!$B:$B,Hours!$B596)+SUMIFS('Contact Hours'!K:K,'Contact Hours'!$A:$A,Hours!$A596,'Contact Hours'!$B:$B,Hours!$B596)</f>
        <v>0</v>
      </c>
      <c r="H596" s="34">
        <f t="shared" si="36"/>
        <v>49104</v>
      </c>
      <c r="I596" s="35">
        <f t="shared" si="37"/>
        <v>172824.83737008844</v>
      </c>
      <c r="J596" s="35">
        <f t="shared" si="38"/>
        <v>0</v>
      </c>
    </row>
    <row r="597" spans="1:10">
      <c r="A597" s="30">
        <v>3574</v>
      </c>
      <c r="B597" s="31">
        <v>27</v>
      </c>
      <c r="C597" s="32">
        <f t="shared" si="35"/>
        <v>3.291477425248472</v>
      </c>
      <c r="D597" s="33">
        <f>SUMIFS('Contact Hours'!D:D,'Contact Hours'!$A:$A,Hours!$A597,'Contact Hours'!$B:$B,Hours!$B597)+SUMIFS('Contact Hours'!E:E,'Contact Hours'!$A:$A,Hours!$A597,'Contact Hours'!$B:$B,Hours!$B597)</f>
        <v>0</v>
      </c>
      <c r="E597" s="33">
        <f>SUMIFS('Contact Hours'!F:F,'Contact Hours'!$A:$A,Hours!$A597,'Contact Hours'!$B:$B,Hours!$B597)+SUMIFS('Contact Hours'!G:G,'Contact Hours'!$A:$A,Hours!$A597,'Contact Hours'!$B:$B,Hours!$B597)</f>
        <v>0</v>
      </c>
      <c r="F597" s="33">
        <f>SUMIFS('Contact Hours'!H:H,'Contact Hours'!$A:$A,Hours!$A597,'Contact Hours'!$B:$B,Hours!$B597)+SUMIFS('Contact Hours'!I:I,'Contact Hours'!$A:$A,Hours!$A597,'Contact Hours'!$B:$B,Hours!$B597)</f>
        <v>0</v>
      </c>
      <c r="G597" s="33">
        <f>SUMIFS('Contact Hours'!J:J,'Contact Hours'!$A:$A,Hours!$A597,'Contact Hours'!$B:$B,Hours!$B597)+SUMIFS('Contact Hours'!K:K,'Contact Hours'!$A:$A,Hours!$A597,'Contact Hours'!$B:$B,Hours!$B597)</f>
        <v>0</v>
      </c>
      <c r="H597" s="34">
        <f t="shared" si="36"/>
        <v>0</v>
      </c>
      <c r="I597" s="35">
        <f t="shared" si="37"/>
        <v>0</v>
      </c>
      <c r="J597" s="35">
        <f t="shared" si="38"/>
        <v>0</v>
      </c>
    </row>
    <row r="598" spans="1:10">
      <c r="A598" s="30">
        <v>3580</v>
      </c>
      <c r="B598" s="31">
        <v>1</v>
      </c>
      <c r="C598" s="32">
        <f t="shared" si="35"/>
        <v>2.8749802080704021</v>
      </c>
      <c r="D598" s="33">
        <f>SUMIFS('Contact Hours'!D:D,'Contact Hours'!$A:$A,Hours!$A598,'Contact Hours'!$B:$B,Hours!$B598)+SUMIFS('Contact Hours'!E:E,'Contact Hours'!$A:$A,Hours!$A598,'Contact Hours'!$B:$B,Hours!$B598)</f>
        <v>19680</v>
      </c>
      <c r="E598" s="33">
        <f>SUMIFS('Contact Hours'!F:F,'Contact Hours'!$A:$A,Hours!$A598,'Contact Hours'!$B:$B,Hours!$B598)+SUMIFS('Contact Hours'!G:G,'Contact Hours'!$A:$A,Hours!$A598,'Contact Hours'!$B:$B,Hours!$B598)</f>
        <v>0</v>
      </c>
      <c r="F598" s="33">
        <f>SUMIFS('Contact Hours'!H:H,'Contact Hours'!$A:$A,Hours!$A598,'Contact Hours'!$B:$B,Hours!$B598)+SUMIFS('Contact Hours'!I:I,'Contact Hours'!$A:$A,Hours!$A598,'Contact Hours'!$B:$B,Hours!$B598)</f>
        <v>44272</v>
      </c>
      <c r="G598" s="33">
        <f>SUMIFS('Contact Hours'!J:J,'Contact Hours'!$A:$A,Hours!$A598,'Contact Hours'!$B:$B,Hours!$B598)+SUMIFS('Contact Hours'!K:K,'Contact Hours'!$A:$A,Hours!$A598,'Contact Hours'!$B:$B,Hours!$B598)</f>
        <v>0</v>
      </c>
      <c r="H598" s="34">
        <f t="shared" si="36"/>
        <v>63952</v>
      </c>
      <c r="I598" s="35">
        <f t="shared" si="37"/>
        <v>183860.73426651835</v>
      </c>
      <c r="J598" s="35">
        <f t="shared" si="38"/>
        <v>0</v>
      </c>
    </row>
    <row r="599" spans="1:10">
      <c r="A599" s="30">
        <v>3580</v>
      </c>
      <c r="B599" s="31">
        <v>2</v>
      </c>
      <c r="C599" s="32">
        <f t="shared" si="35"/>
        <v>3.4729204337351502</v>
      </c>
      <c r="D599" s="33">
        <f>SUMIFS('Contact Hours'!D:D,'Contact Hours'!$A:$A,Hours!$A599,'Contact Hours'!$B:$B,Hours!$B599)+SUMIFS('Contact Hours'!E:E,'Contact Hours'!$A:$A,Hours!$A599,'Contact Hours'!$B:$B,Hours!$B599)</f>
        <v>0</v>
      </c>
      <c r="E599" s="33">
        <f>SUMIFS('Contact Hours'!F:F,'Contact Hours'!$A:$A,Hours!$A599,'Contact Hours'!$B:$B,Hours!$B599)+SUMIFS('Contact Hours'!G:G,'Contact Hours'!$A:$A,Hours!$A599,'Contact Hours'!$B:$B,Hours!$B599)</f>
        <v>0</v>
      </c>
      <c r="F599" s="33">
        <f>SUMIFS('Contact Hours'!H:H,'Contact Hours'!$A:$A,Hours!$A599,'Contact Hours'!$B:$B,Hours!$B599)+SUMIFS('Contact Hours'!I:I,'Contact Hours'!$A:$A,Hours!$A599,'Contact Hours'!$B:$B,Hours!$B599)</f>
        <v>62272</v>
      </c>
      <c r="G599" s="33">
        <f>SUMIFS('Contact Hours'!J:J,'Contact Hours'!$A:$A,Hours!$A599,'Contact Hours'!$B:$B,Hours!$B599)+SUMIFS('Contact Hours'!K:K,'Contact Hours'!$A:$A,Hours!$A599,'Contact Hours'!$B:$B,Hours!$B599)</f>
        <v>3456</v>
      </c>
      <c r="H599" s="34">
        <f t="shared" si="36"/>
        <v>65728</v>
      </c>
      <c r="I599" s="35">
        <f t="shared" si="37"/>
        <v>228268.11426854396</v>
      </c>
      <c r="J599" s="35">
        <f t="shared" si="38"/>
        <v>0</v>
      </c>
    </row>
    <row r="600" spans="1:10">
      <c r="A600" s="30">
        <v>3580</v>
      </c>
      <c r="B600" s="31">
        <v>3</v>
      </c>
      <c r="C600" s="32">
        <f t="shared" si="35"/>
        <v>3.0862689776983747</v>
      </c>
      <c r="D600" s="33">
        <f>SUMIFS('Contact Hours'!D:D,'Contact Hours'!$A:$A,Hours!$A600,'Contact Hours'!$B:$B,Hours!$B600)+SUMIFS('Contact Hours'!E:E,'Contact Hours'!$A:$A,Hours!$A600,'Contact Hours'!$B:$B,Hours!$B600)</f>
        <v>270976</v>
      </c>
      <c r="E600" s="33">
        <f>SUMIFS('Contact Hours'!F:F,'Contact Hours'!$A:$A,Hours!$A600,'Contact Hours'!$B:$B,Hours!$B600)+SUMIFS('Contact Hours'!G:G,'Contact Hours'!$A:$A,Hours!$A600,'Contact Hours'!$B:$B,Hours!$B600)</f>
        <v>0</v>
      </c>
      <c r="F600" s="33">
        <f>SUMIFS('Contact Hours'!H:H,'Contact Hours'!$A:$A,Hours!$A600,'Contact Hours'!$B:$B,Hours!$B600)+SUMIFS('Contact Hours'!I:I,'Contact Hours'!$A:$A,Hours!$A600,'Contact Hours'!$B:$B,Hours!$B600)</f>
        <v>23728</v>
      </c>
      <c r="G600" s="33">
        <f>SUMIFS('Contact Hours'!J:J,'Contact Hours'!$A:$A,Hours!$A600,'Contact Hours'!$B:$B,Hours!$B600)+SUMIFS('Contact Hours'!K:K,'Contact Hours'!$A:$A,Hours!$A600,'Contact Hours'!$B:$B,Hours!$B600)</f>
        <v>2433</v>
      </c>
      <c r="H600" s="34">
        <f t="shared" si="36"/>
        <v>297137</v>
      </c>
      <c r="I600" s="35">
        <f t="shared" si="37"/>
        <v>917044.70522636198</v>
      </c>
      <c r="J600" s="35">
        <f t="shared" si="38"/>
        <v>0</v>
      </c>
    </row>
    <row r="601" spans="1:10">
      <c r="A601" s="30">
        <v>3580</v>
      </c>
      <c r="B601" s="31">
        <v>4</v>
      </c>
      <c r="C601" s="32">
        <f t="shared" si="35"/>
        <v>2.7951067372194838</v>
      </c>
      <c r="D601" s="33">
        <f>SUMIFS('Contact Hours'!D:D,'Contact Hours'!$A:$A,Hours!$A601,'Contact Hours'!$B:$B,Hours!$B601)+SUMIFS('Contact Hours'!E:E,'Contact Hours'!$A:$A,Hours!$A601,'Contact Hours'!$B:$B,Hours!$B601)</f>
        <v>40624</v>
      </c>
      <c r="E601" s="33">
        <f>SUMIFS('Contact Hours'!F:F,'Contact Hours'!$A:$A,Hours!$A601,'Contact Hours'!$B:$B,Hours!$B601)+SUMIFS('Contact Hours'!G:G,'Contact Hours'!$A:$A,Hours!$A601,'Contact Hours'!$B:$B,Hours!$B601)</f>
        <v>0</v>
      </c>
      <c r="F601" s="33">
        <f>SUMIFS('Contact Hours'!H:H,'Contact Hours'!$A:$A,Hours!$A601,'Contact Hours'!$B:$B,Hours!$B601)+SUMIFS('Contact Hours'!I:I,'Contact Hours'!$A:$A,Hours!$A601,'Contact Hours'!$B:$B,Hours!$B601)</f>
        <v>59792</v>
      </c>
      <c r="G601" s="33">
        <f>SUMIFS('Contact Hours'!J:J,'Contact Hours'!$A:$A,Hours!$A601,'Contact Hours'!$B:$B,Hours!$B601)+SUMIFS('Contact Hours'!K:K,'Contact Hours'!$A:$A,Hours!$A601,'Contact Hours'!$B:$B,Hours!$B601)</f>
        <v>10020</v>
      </c>
      <c r="H601" s="34">
        <f t="shared" si="36"/>
        <v>110436</v>
      </c>
      <c r="I601" s="35">
        <f t="shared" si="37"/>
        <v>308680.40763157094</v>
      </c>
      <c r="J601" s="35">
        <f t="shared" si="38"/>
        <v>0</v>
      </c>
    </row>
    <row r="602" spans="1:10">
      <c r="A602" s="30">
        <v>3580</v>
      </c>
      <c r="B602" s="31">
        <v>5</v>
      </c>
      <c r="C602" s="32">
        <f t="shared" si="35"/>
        <v>7.969787458086997</v>
      </c>
      <c r="D602" s="33">
        <f>SUMIFS('Contact Hours'!D:D,'Contact Hours'!$A:$A,Hours!$A602,'Contact Hours'!$B:$B,Hours!$B602)+SUMIFS('Contact Hours'!E:E,'Contact Hours'!$A:$A,Hours!$A602,'Contact Hours'!$B:$B,Hours!$B602)</f>
        <v>0</v>
      </c>
      <c r="E602" s="33">
        <f>SUMIFS('Contact Hours'!F:F,'Contact Hours'!$A:$A,Hours!$A602,'Contact Hours'!$B:$B,Hours!$B602)+SUMIFS('Contact Hours'!G:G,'Contact Hours'!$A:$A,Hours!$A602,'Contact Hours'!$B:$B,Hours!$B602)</f>
        <v>0</v>
      </c>
      <c r="F602" s="33">
        <f>SUMIFS('Contact Hours'!H:H,'Contact Hours'!$A:$A,Hours!$A602,'Contact Hours'!$B:$B,Hours!$B602)+SUMIFS('Contact Hours'!I:I,'Contact Hours'!$A:$A,Hours!$A602,'Contact Hours'!$B:$B,Hours!$B602)</f>
        <v>0</v>
      </c>
      <c r="G602" s="33">
        <f>SUMIFS('Contact Hours'!J:J,'Contact Hours'!$A:$A,Hours!$A602,'Contact Hours'!$B:$B,Hours!$B602)+SUMIFS('Contact Hours'!K:K,'Contact Hours'!$A:$A,Hours!$A602,'Contact Hours'!$B:$B,Hours!$B602)</f>
        <v>0</v>
      </c>
      <c r="H602" s="34">
        <f t="shared" si="36"/>
        <v>0</v>
      </c>
      <c r="I602" s="35">
        <f t="shared" si="37"/>
        <v>0</v>
      </c>
      <c r="J602" s="35">
        <f t="shared" si="38"/>
        <v>0</v>
      </c>
    </row>
    <row r="603" spans="1:10">
      <c r="A603" s="30">
        <v>3580</v>
      </c>
      <c r="B603" s="31">
        <v>6</v>
      </c>
      <c r="C603" s="32">
        <f t="shared" si="35"/>
        <v>2.5338472328563029</v>
      </c>
      <c r="D603" s="33">
        <f>SUMIFS('Contact Hours'!D:D,'Contact Hours'!$A:$A,Hours!$A603,'Contact Hours'!$B:$B,Hours!$B603)+SUMIFS('Contact Hours'!E:E,'Contact Hours'!$A:$A,Hours!$A603,'Contact Hours'!$B:$B,Hours!$B603)</f>
        <v>55392</v>
      </c>
      <c r="E603" s="33">
        <f>SUMIFS('Contact Hours'!F:F,'Contact Hours'!$A:$A,Hours!$A603,'Contact Hours'!$B:$B,Hours!$B603)+SUMIFS('Contact Hours'!G:G,'Contact Hours'!$A:$A,Hours!$A603,'Contact Hours'!$B:$B,Hours!$B603)</f>
        <v>0</v>
      </c>
      <c r="F603" s="33">
        <f>SUMIFS('Contact Hours'!H:H,'Contact Hours'!$A:$A,Hours!$A603,'Contact Hours'!$B:$B,Hours!$B603)+SUMIFS('Contact Hours'!I:I,'Contact Hours'!$A:$A,Hours!$A603,'Contact Hours'!$B:$B,Hours!$B603)</f>
        <v>1072</v>
      </c>
      <c r="G603" s="33">
        <f>SUMIFS('Contact Hours'!J:J,'Contact Hours'!$A:$A,Hours!$A603,'Contact Hours'!$B:$B,Hours!$B603)+SUMIFS('Contact Hours'!K:K,'Contact Hours'!$A:$A,Hours!$A603,'Contact Hours'!$B:$B,Hours!$B603)</f>
        <v>420</v>
      </c>
      <c r="H603" s="34">
        <f t="shared" si="36"/>
        <v>56884</v>
      </c>
      <c r="I603" s="35">
        <f t="shared" si="37"/>
        <v>144135.36599379792</v>
      </c>
      <c r="J603" s="35">
        <f t="shared" si="38"/>
        <v>0</v>
      </c>
    </row>
    <row r="604" spans="1:10">
      <c r="A604" s="30">
        <v>3580</v>
      </c>
      <c r="B604" s="31">
        <v>7</v>
      </c>
      <c r="C604" s="32">
        <f t="shared" si="35"/>
        <v>3.4892163735959434</v>
      </c>
      <c r="D604" s="33">
        <f>SUMIFS('Contact Hours'!D:D,'Contact Hours'!$A:$A,Hours!$A604,'Contact Hours'!$B:$B,Hours!$B604)+SUMIFS('Contact Hours'!E:E,'Contact Hours'!$A:$A,Hours!$A604,'Contact Hours'!$B:$B,Hours!$B604)</f>
        <v>7600</v>
      </c>
      <c r="E604" s="33">
        <f>SUMIFS('Contact Hours'!F:F,'Contact Hours'!$A:$A,Hours!$A604,'Contact Hours'!$B:$B,Hours!$B604)+SUMIFS('Contact Hours'!G:G,'Contact Hours'!$A:$A,Hours!$A604,'Contact Hours'!$B:$B,Hours!$B604)</f>
        <v>0</v>
      </c>
      <c r="F604" s="33">
        <f>SUMIFS('Contact Hours'!H:H,'Contact Hours'!$A:$A,Hours!$A604,'Contact Hours'!$B:$B,Hours!$B604)+SUMIFS('Contact Hours'!I:I,'Contact Hours'!$A:$A,Hours!$A604,'Contact Hours'!$B:$B,Hours!$B604)</f>
        <v>35760</v>
      </c>
      <c r="G604" s="33">
        <f>SUMIFS('Contact Hours'!J:J,'Contact Hours'!$A:$A,Hours!$A604,'Contact Hours'!$B:$B,Hours!$B604)+SUMIFS('Contact Hours'!K:K,'Contact Hours'!$A:$A,Hours!$A604,'Contact Hours'!$B:$B,Hours!$B604)</f>
        <v>192</v>
      </c>
      <c r="H604" s="34">
        <f t="shared" si="36"/>
        <v>43552</v>
      </c>
      <c r="I604" s="35">
        <f t="shared" si="37"/>
        <v>151962.35150285054</v>
      </c>
      <c r="J604" s="35">
        <f t="shared" si="38"/>
        <v>0</v>
      </c>
    </row>
    <row r="605" spans="1:10">
      <c r="A605" s="30">
        <v>3580</v>
      </c>
      <c r="B605" s="31">
        <v>8</v>
      </c>
      <c r="C605" s="32">
        <f t="shared" si="35"/>
        <v>4.382136402145127</v>
      </c>
      <c r="D605" s="33">
        <f>SUMIFS('Contact Hours'!D:D,'Contact Hours'!$A:$A,Hours!$A605,'Contact Hours'!$B:$B,Hours!$B605)+SUMIFS('Contact Hours'!E:E,'Contact Hours'!$A:$A,Hours!$A605,'Contact Hours'!$B:$B,Hours!$B605)</f>
        <v>0</v>
      </c>
      <c r="E605" s="33">
        <f>SUMIFS('Contact Hours'!F:F,'Contact Hours'!$A:$A,Hours!$A605,'Contact Hours'!$B:$B,Hours!$B605)+SUMIFS('Contact Hours'!G:G,'Contact Hours'!$A:$A,Hours!$A605,'Contact Hours'!$B:$B,Hours!$B605)</f>
        <v>0</v>
      </c>
      <c r="F605" s="33">
        <f>SUMIFS('Contact Hours'!H:H,'Contact Hours'!$A:$A,Hours!$A605,'Contact Hours'!$B:$B,Hours!$B605)+SUMIFS('Contact Hours'!I:I,'Contact Hours'!$A:$A,Hours!$A605,'Contact Hours'!$B:$B,Hours!$B605)</f>
        <v>13344</v>
      </c>
      <c r="G605" s="33">
        <f>SUMIFS('Contact Hours'!J:J,'Contact Hours'!$A:$A,Hours!$A605,'Contact Hours'!$B:$B,Hours!$B605)+SUMIFS('Contact Hours'!K:K,'Contact Hours'!$A:$A,Hours!$A605,'Contact Hours'!$B:$B,Hours!$B605)</f>
        <v>23932</v>
      </c>
      <c r="H605" s="34">
        <f t="shared" si="36"/>
        <v>37276</v>
      </c>
      <c r="I605" s="35">
        <f t="shared" si="37"/>
        <v>163348.51652636175</v>
      </c>
      <c r="J605" s="35">
        <f t="shared" si="38"/>
        <v>0</v>
      </c>
    </row>
    <row r="606" spans="1:10">
      <c r="A606" s="30">
        <v>3580</v>
      </c>
      <c r="B606" s="31">
        <v>9</v>
      </c>
      <c r="C606" s="32">
        <f t="shared" si="35"/>
        <v>3.4333089032158068</v>
      </c>
      <c r="D606" s="33">
        <f>SUMIFS('Contact Hours'!D:D,'Contact Hours'!$A:$A,Hours!$A606,'Contact Hours'!$B:$B,Hours!$B606)+SUMIFS('Contact Hours'!E:E,'Contact Hours'!$A:$A,Hours!$A606,'Contact Hours'!$B:$B,Hours!$B606)</f>
        <v>21008</v>
      </c>
      <c r="E606" s="33">
        <f>SUMIFS('Contact Hours'!F:F,'Contact Hours'!$A:$A,Hours!$A606,'Contact Hours'!$B:$B,Hours!$B606)+SUMIFS('Contact Hours'!G:G,'Contact Hours'!$A:$A,Hours!$A606,'Contact Hours'!$B:$B,Hours!$B606)</f>
        <v>0</v>
      </c>
      <c r="F606" s="33">
        <f>SUMIFS('Contact Hours'!H:H,'Contact Hours'!$A:$A,Hours!$A606,'Contact Hours'!$B:$B,Hours!$B606)+SUMIFS('Contact Hours'!I:I,'Contact Hours'!$A:$A,Hours!$A606,'Contact Hours'!$B:$B,Hours!$B606)</f>
        <v>214736</v>
      </c>
      <c r="G606" s="33">
        <f>SUMIFS('Contact Hours'!J:J,'Contact Hours'!$A:$A,Hours!$A606,'Contact Hours'!$B:$B,Hours!$B606)+SUMIFS('Contact Hours'!K:K,'Contact Hours'!$A:$A,Hours!$A606,'Contact Hours'!$B:$B,Hours!$B606)</f>
        <v>7809</v>
      </c>
      <c r="H606" s="34">
        <f t="shared" si="36"/>
        <v>243553</v>
      </c>
      <c r="I606" s="35">
        <f t="shared" si="37"/>
        <v>836192.6833049194</v>
      </c>
      <c r="J606" s="35">
        <f t="shared" si="38"/>
        <v>0</v>
      </c>
    </row>
    <row r="607" spans="1:10">
      <c r="A607" s="30">
        <v>3580</v>
      </c>
      <c r="B607" s="31">
        <v>10</v>
      </c>
      <c r="C607" s="32">
        <f t="shared" ref="C607:C670" si="39">C580</f>
        <v>5.2157956574584414</v>
      </c>
      <c r="D607" s="33">
        <f>SUMIFS('Contact Hours'!D:D,'Contact Hours'!$A:$A,Hours!$A607,'Contact Hours'!$B:$B,Hours!$B607)+SUMIFS('Contact Hours'!E:E,'Contact Hours'!$A:$A,Hours!$A607,'Contact Hours'!$B:$B,Hours!$B607)</f>
        <v>576</v>
      </c>
      <c r="E607" s="33">
        <f>SUMIFS('Contact Hours'!F:F,'Contact Hours'!$A:$A,Hours!$A607,'Contact Hours'!$B:$B,Hours!$B607)+SUMIFS('Contact Hours'!G:G,'Contact Hours'!$A:$A,Hours!$A607,'Contact Hours'!$B:$B,Hours!$B607)</f>
        <v>0</v>
      </c>
      <c r="F607" s="33">
        <f>SUMIFS('Contact Hours'!H:H,'Contact Hours'!$A:$A,Hours!$A607,'Contact Hours'!$B:$B,Hours!$B607)+SUMIFS('Contact Hours'!I:I,'Contact Hours'!$A:$A,Hours!$A607,'Contact Hours'!$B:$B,Hours!$B607)</f>
        <v>0</v>
      </c>
      <c r="G607" s="33">
        <f>SUMIFS('Contact Hours'!J:J,'Contact Hours'!$A:$A,Hours!$A607,'Contact Hours'!$B:$B,Hours!$B607)+SUMIFS('Contact Hours'!K:K,'Contact Hours'!$A:$A,Hours!$A607,'Contact Hours'!$B:$B,Hours!$B607)</f>
        <v>0</v>
      </c>
      <c r="H607" s="34">
        <f t="shared" si="36"/>
        <v>576</v>
      </c>
      <c r="I607" s="35">
        <f t="shared" si="37"/>
        <v>3004.2982986960624</v>
      </c>
      <c r="J607" s="35">
        <f t="shared" si="38"/>
        <v>0</v>
      </c>
    </row>
    <row r="608" spans="1:10">
      <c r="A608" s="30">
        <v>3580</v>
      </c>
      <c r="B608" s="31">
        <v>11</v>
      </c>
      <c r="C608" s="32">
        <f t="shared" si="39"/>
        <v>3.9463640330011058</v>
      </c>
      <c r="D608" s="33">
        <f>SUMIFS('Contact Hours'!D:D,'Contact Hours'!$A:$A,Hours!$A608,'Contact Hours'!$B:$B,Hours!$B608)+SUMIFS('Contact Hours'!E:E,'Contact Hours'!$A:$A,Hours!$A608,'Contact Hours'!$B:$B,Hours!$B608)</f>
        <v>0</v>
      </c>
      <c r="E608" s="33">
        <f>SUMIFS('Contact Hours'!F:F,'Contact Hours'!$A:$A,Hours!$A608,'Contact Hours'!$B:$B,Hours!$B608)+SUMIFS('Contact Hours'!G:G,'Contact Hours'!$A:$A,Hours!$A608,'Contact Hours'!$B:$B,Hours!$B608)</f>
        <v>0</v>
      </c>
      <c r="F608" s="33">
        <f>SUMIFS('Contact Hours'!H:H,'Contact Hours'!$A:$A,Hours!$A608,'Contact Hours'!$B:$B,Hours!$B608)+SUMIFS('Contact Hours'!I:I,'Contact Hours'!$A:$A,Hours!$A608,'Contact Hours'!$B:$B,Hours!$B608)</f>
        <v>86800</v>
      </c>
      <c r="G608" s="33">
        <f>SUMIFS('Contact Hours'!J:J,'Contact Hours'!$A:$A,Hours!$A608,'Contact Hours'!$B:$B,Hours!$B608)+SUMIFS('Contact Hours'!K:K,'Contact Hours'!$A:$A,Hours!$A608,'Contact Hours'!$B:$B,Hours!$B608)</f>
        <v>16106</v>
      </c>
      <c r="H608" s="34">
        <f t="shared" si="36"/>
        <v>102906</v>
      </c>
      <c r="I608" s="35">
        <f t="shared" si="37"/>
        <v>406104.5371800118</v>
      </c>
      <c r="J608" s="35">
        <f t="shared" si="38"/>
        <v>0</v>
      </c>
    </row>
    <row r="609" spans="1:10">
      <c r="A609" s="30">
        <v>3580</v>
      </c>
      <c r="B609" s="31">
        <v>12</v>
      </c>
      <c r="C609" s="32">
        <f t="shared" si="39"/>
        <v>3.4644345655960382</v>
      </c>
      <c r="D609" s="33">
        <f>SUMIFS('Contact Hours'!D:D,'Contact Hours'!$A:$A,Hours!$A609,'Contact Hours'!$B:$B,Hours!$B609)+SUMIFS('Contact Hours'!E:E,'Contact Hours'!$A:$A,Hours!$A609,'Contact Hours'!$B:$B,Hours!$B609)</f>
        <v>190320</v>
      </c>
      <c r="E609" s="33">
        <f>SUMIFS('Contact Hours'!F:F,'Contact Hours'!$A:$A,Hours!$A609,'Contact Hours'!$B:$B,Hours!$B609)+SUMIFS('Contact Hours'!G:G,'Contact Hours'!$A:$A,Hours!$A609,'Contact Hours'!$B:$B,Hours!$B609)</f>
        <v>21968</v>
      </c>
      <c r="F609" s="33">
        <f>SUMIFS('Contact Hours'!H:H,'Contact Hours'!$A:$A,Hours!$A609,'Contact Hours'!$B:$B,Hours!$B609)+SUMIFS('Contact Hours'!I:I,'Contact Hours'!$A:$A,Hours!$A609,'Contact Hours'!$B:$B,Hours!$B609)</f>
        <v>0</v>
      </c>
      <c r="G609" s="33">
        <f>SUMIFS('Contact Hours'!J:J,'Contact Hours'!$A:$A,Hours!$A609,'Contact Hours'!$B:$B,Hours!$B609)+SUMIFS('Contact Hours'!K:K,'Contact Hours'!$A:$A,Hours!$A609,'Contact Hours'!$B:$B,Hours!$B609)</f>
        <v>32</v>
      </c>
      <c r="H609" s="34">
        <f t="shared" si="36"/>
        <v>212320</v>
      </c>
      <c r="I609" s="35">
        <f t="shared" si="37"/>
        <v>735568.74696735083</v>
      </c>
      <c r="J609" s="35">
        <f t="shared" si="38"/>
        <v>83717.368390715157</v>
      </c>
    </row>
    <row r="610" spans="1:10">
      <c r="A610" s="30">
        <v>3580</v>
      </c>
      <c r="B610" s="31">
        <v>13</v>
      </c>
      <c r="C610" s="32">
        <f t="shared" si="39"/>
        <v>3.1367935439018955</v>
      </c>
      <c r="D610" s="33">
        <f>SUMIFS('Contact Hours'!D:D,'Contact Hours'!$A:$A,Hours!$A610,'Contact Hours'!$B:$B,Hours!$B610)+SUMIFS('Contact Hours'!E:E,'Contact Hours'!$A:$A,Hours!$A610,'Contact Hours'!$B:$B,Hours!$B610)</f>
        <v>1920</v>
      </c>
      <c r="E610" s="33">
        <f>SUMIFS('Contact Hours'!F:F,'Contact Hours'!$A:$A,Hours!$A610,'Contact Hours'!$B:$B,Hours!$B610)+SUMIFS('Contact Hours'!G:G,'Contact Hours'!$A:$A,Hours!$A610,'Contact Hours'!$B:$B,Hours!$B610)</f>
        <v>0</v>
      </c>
      <c r="F610" s="33">
        <f>SUMIFS('Contact Hours'!H:H,'Contact Hours'!$A:$A,Hours!$A610,'Contact Hours'!$B:$B,Hours!$B610)+SUMIFS('Contact Hours'!I:I,'Contact Hours'!$A:$A,Hours!$A610,'Contact Hours'!$B:$B,Hours!$B610)</f>
        <v>0</v>
      </c>
      <c r="G610" s="33">
        <f>SUMIFS('Contact Hours'!J:J,'Contact Hours'!$A:$A,Hours!$A610,'Contact Hours'!$B:$B,Hours!$B610)+SUMIFS('Contact Hours'!K:K,'Contact Hours'!$A:$A,Hours!$A610,'Contact Hours'!$B:$B,Hours!$B610)</f>
        <v>66</v>
      </c>
      <c r="H610" s="34">
        <f t="shared" si="36"/>
        <v>1986</v>
      </c>
      <c r="I610" s="35">
        <f t="shared" si="37"/>
        <v>6229.6719781891643</v>
      </c>
      <c r="J610" s="35">
        <f t="shared" si="38"/>
        <v>0</v>
      </c>
    </row>
    <row r="611" spans="1:10">
      <c r="A611" s="30">
        <v>3580</v>
      </c>
      <c r="B611" s="31">
        <v>14</v>
      </c>
      <c r="C611" s="32">
        <f t="shared" si="39"/>
        <v>4.5242823607997433</v>
      </c>
      <c r="D611" s="33">
        <f>SUMIFS('Contact Hours'!D:D,'Contact Hours'!$A:$A,Hours!$A611,'Contact Hours'!$B:$B,Hours!$B611)+SUMIFS('Contact Hours'!E:E,'Contact Hours'!$A:$A,Hours!$A611,'Contact Hours'!$B:$B,Hours!$B611)</f>
        <v>0</v>
      </c>
      <c r="E611" s="33">
        <f>SUMIFS('Contact Hours'!F:F,'Contact Hours'!$A:$A,Hours!$A611,'Contact Hours'!$B:$B,Hours!$B611)+SUMIFS('Contact Hours'!G:G,'Contact Hours'!$A:$A,Hours!$A611,'Contact Hours'!$B:$B,Hours!$B611)</f>
        <v>0</v>
      </c>
      <c r="F611" s="33">
        <f>SUMIFS('Contact Hours'!H:H,'Contact Hours'!$A:$A,Hours!$A611,'Contact Hours'!$B:$B,Hours!$B611)+SUMIFS('Contact Hours'!I:I,'Contact Hours'!$A:$A,Hours!$A611,'Contact Hours'!$B:$B,Hours!$B611)</f>
        <v>83328</v>
      </c>
      <c r="G611" s="33">
        <f>SUMIFS('Contact Hours'!J:J,'Contact Hours'!$A:$A,Hours!$A611,'Contact Hours'!$B:$B,Hours!$B611)+SUMIFS('Contact Hours'!K:K,'Contact Hours'!$A:$A,Hours!$A611,'Contact Hours'!$B:$B,Hours!$B611)</f>
        <v>7232</v>
      </c>
      <c r="H611" s="34">
        <f t="shared" si="36"/>
        <v>90560</v>
      </c>
      <c r="I611" s="35">
        <f t="shared" si="37"/>
        <v>409719.01059402473</v>
      </c>
      <c r="J611" s="35">
        <f t="shared" si="38"/>
        <v>0</v>
      </c>
    </row>
    <row r="612" spans="1:10">
      <c r="A612" s="30">
        <v>3580</v>
      </c>
      <c r="B612" s="31">
        <v>15</v>
      </c>
      <c r="C612" s="32">
        <f t="shared" si="39"/>
        <v>6.3259919541484555</v>
      </c>
      <c r="D612" s="33">
        <f>SUMIFS('Contact Hours'!D:D,'Contact Hours'!$A:$A,Hours!$A612,'Contact Hours'!$B:$B,Hours!$B612)+SUMIFS('Contact Hours'!E:E,'Contact Hours'!$A:$A,Hours!$A612,'Contact Hours'!$B:$B,Hours!$B612)</f>
        <v>0</v>
      </c>
      <c r="E612" s="33">
        <f>SUMIFS('Contact Hours'!F:F,'Contact Hours'!$A:$A,Hours!$A612,'Contact Hours'!$B:$B,Hours!$B612)+SUMIFS('Contact Hours'!G:G,'Contact Hours'!$A:$A,Hours!$A612,'Contact Hours'!$B:$B,Hours!$B612)</f>
        <v>0</v>
      </c>
      <c r="F612" s="33">
        <f>SUMIFS('Contact Hours'!H:H,'Contact Hours'!$A:$A,Hours!$A612,'Contact Hours'!$B:$B,Hours!$B612)+SUMIFS('Contact Hours'!I:I,'Contact Hours'!$A:$A,Hours!$A612,'Contact Hours'!$B:$B,Hours!$B612)</f>
        <v>0</v>
      </c>
      <c r="G612" s="33">
        <f>SUMIFS('Contact Hours'!J:J,'Contact Hours'!$A:$A,Hours!$A612,'Contact Hours'!$B:$B,Hours!$B612)+SUMIFS('Contact Hours'!K:K,'Contact Hours'!$A:$A,Hours!$A612,'Contact Hours'!$B:$B,Hours!$B612)</f>
        <v>0</v>
      </c>
      <c r="H612" s="34">
        <f t="shared" si="36"/>
        <v>0</v>
      </c>
      <c r="I612" s="35">
        <f t="shared" si="37"/>
        <v>0</v>
      </c>
      <c r="J612" s="35">
        <f t="shared" si="38"/>
        <v>0</v>
      </c>
    </row>
    <row r="613" spans="1:10">
      <c r="A613" s="30">
        <v>3580</v>
      </c>
      <c r="B613" s="31">
        <v>16</v>
      </c>
      <c r="C613" s="32">
        <f t="shared" si="39"/>
        <v>3.9794022593108487</v>
      </c>
      <c r="D613" s="33">
        <f>SUMIFS('Contact Hours'!D:D,'Contact Hours'!$A:$A,Hours!$A613,'Contact Hours'!$B:$B,Hours!$B613)+SUMIFS('Contact Hours'!E:E,'Contact Hours'!$A:$A,Hours!$A613,'Contact Hours'!$B:$B,Hours!$B613)</f>
        <v>19728</v>
      </c>
      <c r="E613" s="33">
        <f>SUMIFS('Contact Hours'!F:F,'Contact Hours'!$A:$A,Hours!$A613,'Contact Hours'!$B:$B,Hours!$B613)+SUMIFS('Contact Hours'!G:G,'Contact Hours'!$A:$A,Hours!$A613,'Contact Hours'!$B:$B,Hours!$B613)</f>
        <v>0</v>
      </c>
      <c r="F613" s="33">
        <f>SUMIFS('Contact Hours'!H:H,'Contact Hours'!$A:$A,Hours!$A613,'Contact Hours'!$B:$B,Hours!$B613)+SUMIFS('Contact Hours'!I:I,'Contact Hours'!$A:$A,Hours!$A613,'Contact Hours'!$B:$B,Hours!$B613)</f>
        <v>178992</v>
      </c>
      <c r="G613" s="33">
        <f>SUMIFS('Contact Hours'!J:J,'Contact Hours'!$A:$A,Hours!$A613,'Contact Hours'!$B:$B,Hours!$B613)+SUMIFS('Contact Hours'!K:K,'Contact Hours'!$A:$A,Hours!$A613,'Contact Hours'!$B:$B,Hours!$B613)</f>
        <v>35253</v>
      </c>
      <c r="H613" s="34">
        <f t="shared" si="36"/>
        <v>233973</v>
      </c>
      <c r="I613" s="35">
        <f t="shared" si="37"/>
        <v>931072.6848177372</v>
      </c>
      <c r="J613" s="35">
        <f t="shared" si="38"/>
        <v>0</v>
      </c>
    </row>
    <row r="614" spans="1:10">
      <c r="A614" s="30">
        <v>3580</v>
      </c>
      <c r="B614" s="31">
        <v>17</v>
      </c>
      <c r="C614" s="32">
        <f t="shared" si="39"/>
        <v>5.1679354505346593</v>
      </c>
      <c r="D614" s="33">
        <f>SUMIFS('Contact Hours'!D:D,'Contact Hours'!$A:$A,Hours!$A614,'Contact Hours'!$B:$B,Hours!$B614)+SUMIFS('Contact Hours'!E:E,'Contact Hours'!$A:$A,Hours!$A614,'Contact Hours'!$B:$B,Hours!$B614)</f>
        <v>0</v>
      </c>
      <c r="E614" s="33">
        <f>SUMIFS('Contact Hours'!F:F,'Contact Hours'!$A:$A,Hours!$A614,'Contact Hours'!$B:$B,Hours!$B614)+SUMIFS('Contact Hours'!G:G,'Contact Hours'!$A:$A,Hours!$A614,'Contact Hours'!$B:$B,Hours!$B614)</f>
        <v>0</v>
      </c>
      <c r="F614" s="33">
        <f>SUMIFS('Contact Hours'!H:H,'Contact Hours'!$A:$A,Hours!$A614,'Contact Hours'!$B:$B,Hours!$B614)+SUMIFS('Contact Hours'!I:I,'Contact Hours'!$A:$A,Hours!$A614,'Contact Hours'!$B:$B,Hours!$B614)</f>
        <v>0</v>
      </c>
      <c r="G614" s="33">
        <f>SUMIFS('Contact Hours'!J:J,'Contact Hours'!$A:$A,Hours!$A614,'Contact Hours'!$B:$B,Hours!$B614)+SUMIFS('Contact Hours'!K:K,'Contact Hours'!$A:$A,Hours!$A614,'Contact Hours'!$B:$B,Hours!$B614)</f>
        <v>0</v>
      </c>
      <c r="H614" s="34">
        <f t="shared" si="36"/>
        <v>0</v>
      </c>
      <c r="I614" s="35">
        <f t="shared" si="37"/>
        <v>0</v>
      </c>
      <c r="J614" s="35">
        <f t="shared" si="38"/>
        <v>0</v>
      </c>
    </row>
    <row r="615" spans="1:10">
      <c r="A615" s="30">
        <v>3580</v>
      </c>
      <c r="B615" s="31">
        <v>18</v>
      </c>
      <c r="C615" s="32">
        <f t="shared" si="39"/>
        <v>4.3474126583452906</v>
      </c>
      <c r="D615" s="33">
        <f>SUMIFS('Contact Hours'!D:D,'Contact Hours'!$A:$A,Hours!$A615,'Contact Hours'!$B:$B,Hours!$B615)+SUMIFS('Contact Hours'!E:E,'Contact Hours'!$A:$A,Hours!$A615,'Contact Hours'!$B:$B,Hours!$B615)</f>
        <v>0</v>
      </c>
      <c r="E615" s="33">
        <f>SUMIFS('Contact Hours'!F:F,'Contact Hours'!$A:$A,Hours!$A615,'Contact Hours'!$B:$B,Hours!$B615)+SUMIFS('Contact Hours'!G:G,'Contact Hours'!$A:$A,Hours!$A615,'Contact Hours'!$B:$B,Hours!$B615)</f>
        <v>0</v>
      </c>
      <c r="F615" s="33">
        <f>SUMIFS('Contact Hours'!H:H,'Contact Hours'!$A:$A,Hours!$A615,'Contact Hours'!$B:$B,Hours!$B615)+SUMIFS('Contact Hours'!I:I,'Contact Hours'!$A:$A,Hours!$A615,'Contact Hours'!$B:$B,Hours!$B615)</f>
        <v>4800</v>
      </c>
      <c r="G615" s="33">
        <f>SUMIFS('Contact Hours'!J:J,'Contact Hours'!$A:$A,Hours!$A615,'Contact Hours'!$B:$B,Hours!$B615)+SUMIFS('Contact Hours'!K:K,'Contact Hours'!$A:$A,Hours!$A615,'Contact Hours'!$B:$B,Hours!$B615)</f>
        <v>324</v>
      </c>
      <c r="H615" s="34">
        <f t="shared" si="36"/>
        <v>5124</v>
      </c>
      <c r="I615" s="35">
        <f t="shared" si="37"/>
        <v>22276.142461361269</v>
      </c>
      <c r="J615" s="35">
        <f t="shared" si="38"/>
        <v>0</v>
      </c>
    </row>
    <row r="616" spans="1:10">
      <c r="A616" s="30">
        <v>3580</v>
      </c>
      <c r="B616" s="31">
        <v>19</v>
      </c>
      <c r="C616" s="32">
        <f t="shared" si="39"/>
        <v>3.1428185541517317</v>
      </c>
      <c r="D616" s="33">
        <f>SUMIFS('Contact Hours'!D:D,'Contact Hours'!$A:$A,Hours!$A616,'Contact Hours'!$B:$B,Hours!$B616)+SUMIFS('Contact Hours'!E:E,'Contact Hours'!$A:$A,Hours!$A616,'Contact Hours'!$B:$B,Hours!$B616)</f>
        <v>102856</v>
      </c>
      <c r="E616" s="33">
        <f>SUMIFS('Contact Hours'!F:F,'Contact Hours'!$A:$A,Hours!$A616,'Contact Hours'!$B:$B,Hours!$B616)+SUMIFS('Contact Hours'!G:G,'Contact Hours'!$A:$A,Hours!$A616,'Contact Hours'!$B:$B,Hours!$B616)</f>
        <v>33429</v>
      </c>
      <c r="F616" s="33">
        <f>SUMIFS('Contact Hours'!H:H,'Contact Hours'!$A:$A,Hours!$A616,'Contact Hours'!$B:$B,Hours!$B616)+SUMIFS('Contact Hours'!I:I,'Contact Hours'!$A:$A,Hours!$A616,'Contact Hours'!$B:$B,Hours!$B616)</f>
        <v>1344</v>
      </c>
      <c r="G616" s="33">
        <f>SUMIFS('Contact Hours'!J:J,'Contact Hours'!$A:$A,Hours!$A616,'Contact Hours'!$B:$B,Hours!$B616)+SUMIFS('Contact Hours'!K:K,'Contact Hours'!$A:$A,Hours!$A616,'Contact Hours'!$B:$B,Hours!$B616)</f>
        <v>0</v>
      </c>
      <c r="H616" s="34">
        <f t="shared" si="36"/>
        <v>137629</v>
      </c>
      <c r="I616" s="35">
        <f t="shared" si="37"/>
        <v>432542.97478934866</v>
      </c>
      <c r="J616" s="35">
        <f t="shared" si="38"/>
        <v>115567.40959141207</v>
      </c>
    </row>
    <row r="617" spans="1:10">
      <c r="A617" s="30">
        <v>3580</v>
      </c>
      <c r="B617" s="31">
        <v>20</v>
      </c>
      <c r="C617" s="32">
        <f t="shared" si="39"/>
        <v>3.4676861785003421</v>
      </c>
      <c r="D617" s="33">
        <f>SUMIFS('Contact Hours'!D:D,'Contact Hours'!$A:$A,Hours!$A617,'Contact Hours'!$B:$B,Hours!$B617)+SUMIFS('Contact Hours'!E:E,'Contact Hours'!$A:$A,Hours!$A617,'Contact Hours'!$B:$B,Hours!$B617)</f>
        <v>0</v>
      </c>
      <c r="E617" s="33">
        <f>SUMIFS('Contact Hours'!F:F,'Contact Hours'!$A:$A,Hours!$A617,'Contact Hours'!$B:$B,Hours!$B617)+SUMIFS('Contact Hours'!G:G,'Contact Hours'!$A:$A,Hours!$A617,'Contact Hours'!$B:$B,Hours!$B617)</f>
        <v>0</v>
      </c>
      <c r="F617" s="33">
        <f>SUMIFS('Contact Hours'!H:H,'Contact Hours'!$A:$A,Hours!$A617,'Contact Hours'!$B:$B,Hours!$B617)+SUMIFS('Contact Hours'!I:I,'Contact Hours'!$A:$A,Hours!$A617,'Contact Hours'!$B:$B,Hours!$B617)</f>
        <v>47792</v>
      </c>
      <c r="G617" s="33">
        <f>SUMIFS('Contact Hours'!J:J,'Contact Hours'!$A:$A,Hours!$A617,'Contact Hours'!$B:$B,Hours!$B617)+SUMIFS('Contact Hours'!K:K,'Contact Hours'!$A:$A,Hours!$A617,'Contact Hours'!$B:$B,Hours!$B617)</f>
        <v>0</v>
      </c>
      <c r="H617" s="34">
        <f t="shared" si="36"/>
        <v>47792</v>
      </c>
      <c r="I617" s="35">
        <f t="shared" si="37"/>
        <v>165727.65784288835</v>
      </c>
      <c r="J617" s="35">
        <f t="shared" si="38"/>
        <v>0</v>
      </c>
    </row>
    <row r="618" spans="1:10">
      <c r="A618" s="30">
        <v>3580</v>
      </c>
      <c r="B618" s="31">
        <v>21</v>
      </c>
      <c r="C618" s="32">
        <f t="shared" si="39"/>
        <v>4.5155009708581995</v>
      </c>
      <c r="D618" s="33">
        <f>SUMIFS('Contact Hours'!D:D,'Contact Hours'!$A:$A,Hours!$A618,'Contact Hours'!$B:$B,Hours!$B618)+SUMIFS('Contact Hours'!E:E,'Contact Hours'!$A:$A,Hours!$A618,'Contact Hours'!$B:$B,Hours!$B618)</f>
        <v>0</v>
      </c>
      <c r="E618" s="33">
        <f>SUMIFS('Contact Hours'!F:F,'Contact Hours'!$A:$A,Hours!$A618,'Contact Hours'!$B:$B,Hours!$B618)+SUMIFS('Contact Hours'!G:G,'Contact Hours'!$A:$A,Hours!$A618,'Contact Hours'!$B:$B,Hours!$B618)</f>
        <v>0</v>
      </c>
      <c r="F618" s="33">
        <f>SUMIFS('Contact Hours'!H:H,'Contact Hours'!$A:$A,Hours!$A618,'Contact Hours'!$B:$B,Hours!$B618)+SUMIFS('Contact Hours'!I:I,'Contact Hours'!$A:$A,Hours!$A618,'Contact Hours'!$B:$B,Hours!$B618)</f>
        <v>28320</v>
      </c>
      <c r="G618" s="33">
        <f>SUMIFS('Contact Hours'!J:J,'Contact Hours'!$A:$A,Hours!$A618,'Contact Hours'!$B:$B,Hours!$B618)+SUMIFS('Contact Hours'!K:K,'Contact Hours'!$A:$A,Hours!$A618,'Contact Hours'!$B:$B,Hours!$B618)</f>
        <v>17684</v>
      </c>
      <c r="H618" s="34">
        <f t="shared" si="36"/>
        <v>46004</v>
      </c>
      <c r="I618" s="35">
        <f t="shared" si="37"/>
        <v>207731.10666336061</v>
      </c>
      <c r="J618" s="35">
        <f t="shared" si="38"/>
        <v>0</v>
      </c>
    </row>
    <row r="619" spans="1:10">
      <c r="A619" s="30">
        <v>3580</v>
      </c>
      <c r="B619" s="31">
        <v>22</v>
      </c>
      <c r="C619" s="32">
        <f t="shared" si="39"/>
        <v>4.1280585073572329</v>
      </c>
      <c r="D619" s="33">
        <f>SUMIFS('Contact Hours'!D:D,'Contact Hours'!$A:$A,Hours!$A619,'Contact Hours'!$B:$B,Hours!$B619)+SUMIFS('Contact Hours'!E:E,'Contact Hours'!$A:$A,Hours!$A619,'Contact Hours'!$B:$B,Hours!$B619)</f>
        <v>0</v>
      </c>
      <c r="E619" s="33">
        <f>SUMIFS('Contact Hours'!F:F,'Contact Hours'!$A:$A,Hours!$A619,'Contact Hours'!$B:$B,Hours!$B619)+SUMIFS('Contact Hours'!G:G,'Contact Hours'!$A:$A,Hours!$A619,'Contact Hours'!$B:$B,Hours!$B619)</f>
        <v>0</v>
      </c>
      <c r="F619" s="33">
        <f>SUMIFS('Contact Hours'!H:H,'Contact Hours'!$A:$A,Hours!$A619,'Contact Hours'!$B:$B,Hours!$B619)+SUMIFS('Contact Hours'!I:I,'Contact Hours'!$A:$A,Hours!$A619,'Contact Hours'!$B:$B,Hours!$B619)</f>
        <v>8368</v>
      </c>
      <c r="G619" s="33">
        <f>SUMIFS('Contact Hours'!J:J,'Contact Hours'!$A:$A,Hours!$A619,'Contact Hours'!$B:$B,Hours!$B619)+SUMIFS('Contact Hours'!K:K,'Contact Hours'!$A:$A,Hours!$A619,'Contact Hours'!$B:$B,Hours!$B619)</f>
        <v>720</v>
      </c>
      <c r="H619" s="34">
        <f t="shared" si="36"/>
        <v>9088</v>
      </c>
      <c r="I619" s="35">
        <f t="shared" si="37"/>
        <v>37515.795714862536</v>
      </c>
      <c r="J619" s="35">
        <f t="shared" si="38"/>
        <v>0</v>
      </c>
    </row>
    <row r="620" spans="1:10">
      <c r="A620" s="30">
        <v>3580</v>
      </c>
      <c r="B620" s="31">
        <v>23</v>
      </c>
      <c r="C620" s="32">
        <f t="shared" si="39"/>
        <v>4.0606764444742334</v>
      </c>
      <c r="D620" s="33">
        <f>SUMIFS('Contact Hours'!D:D,'Contact Hours'!$A:$A,Hours!$A620,'Contact Hours'!$B:$B,Hours!$B620)+SUMIFS('Contact Hours'!E:E,'Contact Hours'!$A:$A,Hours!$A620,'Contact Hours'!$B:$B,Hours!$B620)</f>
        <v>49872</v>
      </c>
      <c r="E620" s="33">
        <f>SUMIFS('Contact Hours'!F:F,'Contact Hours'!$A:$A,Hours!$A620,'Contact Hours'!$B:$B,Hours!$B620)+SUMIFS('Contact Hours'!G:G,'Contact Hours'!$A:$A,Hours!$A620,'Contact Hours'!$B:$B,Hours!$B620)</f>
        <v>0</v>
      </c>
      <c r="F620" s="33">
        <f>SUMIFS('Contact Hours'!H:H,'Contact Hours'!$A:$A,Hours!$A620,'Contact Hours'!$B:$B,Hours!$B620)+SUMIFS('Contact Hours'!I:I,'Contact Hours'!$A:$A,Hours!$A620,'Contact Hours'!$B:$B,Hours!$B620)</f>
        <v>0</v>
      </c>
      <c r="G620" s="33">
        <f>SUMIFS('Contact Hours'!J:J,'Contact Hours'!$A:$A,Hours!$A620,'Contact Hours'!$B:$B,Hours!$B620)+SUMIFS('Contact Hours'!K:K,'Contact Hours'!$A:$A,Hours!$A620,'Contact Hours'!$B:$B,Hours!$B620)</f>
        <v>0</v>
      </c>
      <c r="H620" s="34">
        <f t="shared" si="36"/>
        <v>49872</v>
      </c>
      <c r="I620" s="35">
        <f t="shared" si="37"/>
        <v>202514.05563881897</v>
      </c>
      <c r="J620" s="35">
        <f t="shared" si="38"/>
        <v>0</v>
      </c>
    </row>
    <row r="621" spans="1:10">
      <c r="A621" s="30">
        <v>3580</v>
      </c>
      <c r="B621" s="31">
        <v>24</v>
      </c>
      <c r="C621" s="32">
        <f t="shared" si="39"/>
        <v>3.6073208628655156</v>
      </c>
      <c r="D621" s="33">
        <f>SUMIFS('Contact Hours'!D:D,'Contact Hours'!$A:$A,Hours!$A621,'Contact Hours'!$B:$B,Hours!$B621)+SUMIFS('Contact Hours'!E:E,'Contact Hours'!$A:$A,Hours!$A621,'Contact Hours'!$B:$B,Hours!$B621)</f>
        <v>9744</v>
      </c>
      <c r="E621" s="33">
        <f>SUMIFS('Contact Hours'!F:F,'Contact Hours'!$A:$A,Hours!$A621,'Contact Hours'!$B:$B,Hours!$B621)+SUMIFS('Contact Hours'!G:G,'Contact Hours'!$A:$A,Hours!$A621,'Contact Hours'!$B:$B,Hours!$B621)</f>
        <v>0</v>
      </c>
      <c r="F621" s="33">
        <f>SUMIFS('Contact Hours'!H:H,'Contact Hours'!$A:$A,Hours!$A621,'Contact Hours'!$B:$B,Hours!$B621)+SUMIFS('Contact Hours'!I:I,'Contact Hours'!$A:$A,Hours!$A621,'Contact Hours'!$B:$B,Hours!$B621)</f>
        <v>39856</v>
      </c>
      <c r="G621" s="33">
        <f>SUMIFS('Contact Hours'!J:J,'Contact Hours'!$A:$A,Hours!$A621,'Contact Hours'!$B:$B,Hours!$B621)+SUMIFS('Contact Hours'!K:K,'Contact Hours'!$A:$A,Hours!$A621,'Contact Hours'!$B:$B,Hours!$B621)</f>
        <v>265554</v>
      </c>
      <c r="H621" s="34">
        <f t="shared" si="36"/>
        <v>315154</v>
      </c>
      <c r="I621" s="35">
        <f t="shared" si="37"/>
        <v>1136861.5992155187</v>
      </c>
      <c r="J621" s="35">
        <f t="shared" si="38"/>
        <v>0</v>
      </c>
    </row>
    <row r="622" spans="1:10">
      <c r="A622" s="30">
        <v>3580</v>
      </c>
      <c r="B622" s="31">
        <v>25</v>
      </c>
      <c r="C622" s="32">
        <f t="shared" si="39"/>
        <v>2.8175360535220126</v>
      </c>
      <c r="D622" s="33">
        <f>SUMIFS('Contact Hours'!D:D,'Contact Hours'!$A:$A,Hours!$A622,'Contact Hours'!$B:$B,Hours!$B622)+SUMIFS('Contact Hours'!E:E,'Contact Hours'!$A:$A,Hours!$A622,'Contact Hours'!$B:$B,Hours!$B622)</f>
        <v>328512</v>
      </c>
      <c r="E622" s="33">
        <f>SUMIFS('Contact Hours'!F:F,'Contact Hours'!$A:$A,Hours!$A622,'Contact Hours'!$B:$B,Hours!$B622)+SUMIFS('Contact Hours'!G:G,'Contact Hours'!$A:$A,Hours!$A622,'Contact Hours'!$B:$B,Hours!$B622)</f>
        <v>0</v>
      </c>
      <c r="F622" s="33">
        <f>SUMIFS('Contact Hours'!H:H,'Contact Hours'!$A:$A,Hours!$A622,'Contact Hours'!$B:$B,Hours!$B622)+SUMIFS('Contact Hours'!I:I,'Contact Hours'!$A:$A,Hours!$A622,'Contact Hours'!$B:$B,Hours!$B622)</f>
        <v>0</v>
      </c>
      <c r="G622" s="33">
        <f>SUMIFS('Contact Hours'!J:J,'Contact Hours'!$A:$A,Hours!$A622,'Contact Hours'!$B:$B,Hours!$B622)+SUMIFS('Contact Hours'!K:K,'Contact Hours'!$A:$A,Hours!$A622,'Contact Hours'!$B:$B,Hours!$B622)</f>
        <v>0</v>
      </c>
      <c r="H622" s="34">
        <f t="shared" si="36"/>
        <v>328512</v>
      </c>
      <c r="I622" s="35">
        <f t="shared" si="37"/>
        <v>925594.40401462337</v>
      </c>
      <c r="J622" s="35">
        <f t="shared" si="38"/>
        <v>0</v>
      </c>
    </row>
    <row r="623" spans="1:10">
      <c r="A623" s="30">
        <v>3580</v>
      </c>
      <c r="B623" s="31">
        <v>26</v>
      </c>
      <c r="C623" s="32">
        <f t="shared" si="39"/>
        <v>3.5195673951223614</v>
      </c>
      <c r="D623" s="33">
        <f>SUMIFS('Contact Hours'!D:D,'Contact Hours'!$A:$A,Hours!$A623,'Contact Hours'!$B:$B,Hours!$B623)+SUMIFS('Contact Hours'!E:E,'Contact Hours'!$A:$A,Hours!$A623,'Contact Hours'!$B:$B,Hours!$B623)</f>
        <v>115392</v>
      </c>
      <c r="E623" s="33">
        <f>SUMIFS('Contact Hours'!F:F,'Contact Hours'!$A:$A,Hours!$A623,'Contact Hours'!$B:$B,Hours!$B623)+SUMIFS('Contact Hours'!G:G,'Contact Hours'!$A:$A,Hours!$A623,'Contact Hours'!$B:$B,Hours!$B623)</f>
        <v>0</v>
      </c>
      <c r="F623" s="33">
        <f>SUMIFS('Contact Hours'!H:H,'Contact Hours'!$A:$A,Hours!$A623,'Contact Hours'!$B:$B,Hours!$B623)+SUMIFS('Contact Hours'!I:I,'Contact Hours'!$A:$A,Hours!$A623,'Contact Hours'!$B:$B,Hours!$B623)</f>
        <v>23520</v>
      </c>
      <c r="G623" s="33">
        <f>SUMIFS('Contact Hours'!J:J,'Contact Hours'!$A:$A,Hours!$A623,'Contact Hours'!$B:$B,Hours!$B623)+SUMIFS('Contact Hours'!K:K,'Contact Hours'!$A:$A,Hours!$A623,'Contact Hours'!$B:$B,Hours!$B623)</f>
        <v>608</v>
      </c>
      <c r="H623" s="34">
        <f t="shared" si="36"/>
        <v>139520</v>
      </c>
      <c r="I623" s="35">
        <f t="shared" si="37"/>
        <v>491050.04296747188</v>
      </c>
      <c r="J623" s="35">
        <f t="shared" si="38"/>
        <v>0</v>
      </c>
    </row>
    <row r="624" spans="1:10">
      <c r="A624" s="30">
        <v>3580</v>
      </c>
      <c r="B624" s="31">
        <v>27</v>
      </c>
      <c r="C624" s="32">
        <f t="shared" si="39"/>
        <v>3.291477425248472</v>
      </c>
      <c r="D624" s="33">
        <f>SUMIFS('Contact Hours'!D:D,'Contact Hours'!$A:$A,Hours!$A624,'Contact Hours'!$B:$B,Hours!$B624)+SUMIFS('Contact Hours'!E:E,'Contact Hours'!$A:$A,Hours!$A624,'Contact Hours'!$B:$B,Hours!$B624)</f>
        <v>0</v>
      </c>
      <c r="E624" s="33">
        <f>SUMIFS('Contact Hours'!F:F,'Contact Hours'!$A:$A,Hours!$A624,'Contact Hours'!$B:$B,Hours!$B624)+SUMIFS('Contact Hours'!G:G,'Contact Hours'!$A:$A,Hours!$A624,'Contact Hours'!$B:$B,Hours!$B624)</f>
        <v>0</v>
      </c>
      <c r="F624" s="33">
        <f>SUMIFS('Contact Hours'!H:H,'Contact Hours'!$A:$A,Hours!$A624,'Contact Hours'!$B:$B,Hours!$B624)+SUMIFS('Contact Hours'!I:I,'Contact Hours'!$A:$A,Hours!$A624,'Contact Hours'!$B:$B,Hours!$B624)</f>
        <v>0</v>
      </c>
      <c r="G624" s="33">
        <f>SUMIFS('Contact Hours'!J:J,'Contact Hours'!$A:$A,Hours!$A624,'Contact Hours'!$B:$B,Hours!$B624)+SUMIFS('Contact Hours'!K:K,'Contact Hours'!$A:$A,Hours!$A624,'Contact Hours'!$B:$B,Hours!$B624)</f>
        <v>0</v>
      </c>
      <c r="H624" s="34">
        <f t="shared" si="36"/>
        <v>0</v>
      </c>
      <c r="I624" s="35">
        <f t="shared" si="37"/>
        <v>0</v>
      </c>
      <c r="J624" s="35">
        <f t="shared" si="38"/>
        <v>0</v>
      </c>
    </row>
    <row r="625" spans="1:10">
      <c r="A625" s="30">
        <v>3582</v>
      </c>
      <c r="B625" s="31">
        <v>1</v>
      </c>
      <c r="C625" s="32">
        <f t="shared" si="39"/>
        <v>2.8749802080704021</v>
      </c>
      <c r="D625" s="33">
        <f>SUMIFS('Contact Hours'!D:D,'Contact Hours'!$A:$A,Hours!$A625,'Contact Hours'!$B:$B,Hours!$B625)+SUMIFS('Contact Hours'!E:E,'Contact Hours'!$A:$A,Hours!$A625,'Contact Hours'!$B:$B,Hours!$B625)</f>
        <v>432</v>
      </c>
      <c r="E625" s="33">
        <f>SUMIFS('Contact Hours'!F:F,'Contact Hours'!$A:$A,Hours!$A625,'Contact Hours'!$B:$B,Hours!$B625)+SUMIFS('Contact Hours'!G:G,'Contact Hours'!$A:$A,Hours!$A625,'Contact Hours'!$B:$B,Hours!$B625)</f>
        <v>0</v>
      </c>
      <c r="F625" s="33">
        <f>SUMIFS('Contact Hours'!H:H,'Contact Hours'!$A:$A,Hours!$A625,'Contact Hours'!$B:$B,Hours!$B625)+SUMIFS('Contact Hours'!I:I,'Contact Hours'!$A:$A,Hours!$A625,'Contact Hours'!$B:$B,Hours!$B625)</f>
        <v>0</v>
      </c>
      <c r="G625" s="33">
        <f>SUMIFS('Contact Hours'!J:J,'Contact Hours'!$A:$A,Hours!$A625,'Contact Hours'!$B:$B,Hours!$B625)+SUMIFS('Contact Hours'!K:K,'Contact Hours'!$A:$A,Hours!$A625,'Contact Hours'!$B:$B,Hours!$B625)</f>
        <v>0</v>
      </c>
      <c r="H625" s="34">
        <f t="shared" si="36"/>
        <v>432</v>
      </c>
      <c r="I625" s="35">
        <f t="shared" si="37"/>
        <v>1241.9914498864136</v>
      </c>
      <c r="J625" s="35">
        <f t="shared" si="38"/>
        <v>0</v>
      </c>
    </row>
    <row r="626" spans="1:10">
      <c r="A626" s="30">
        <v>3582</v>
      </c>
      <c r="B626" s="31">
        <v>2</v>
      </c>
      <c r="C626" s="32">
        <f t="shared" si="39"/>
        <v>3.4729204337351502</v>
      </c>
      <c r="D626" s="33">
        <f>SUMIFS('Contact Hours'!D:D,'Contact Hours'!$A:$A,Hours!$A626,'Contact Hours'!$B:$B,Hours!$B626)+SUMIFS('Contact Hours'!E:E,'Contact Hours'!$A:$A,Hours!$A626,'Contact Hours'!$B:$B,Hours!$B626)</f>
        <v>0</v>
      </c>
      <c r="E626" s="33">
        <f>SUMIFS('Contact Hours'!F:F,'Contact Hours'!$A:$A,Hours!$A626,'Contact Hours'!$B:$B,Hours!$B626)+SUMIFS('Contact Hours'!G:G,'Contact Hours'!$A:$A,Hours!$A626,'Contact Hours'!$B:$B,Hours!$B626)</f>
        <v>0</v>
      </c>
      <c r="F626" s="33">
        <f>SUMIFS('Contact Hours'!H:H,'Contact Hours'!$A:$A,Hours!$A626,'Contact Hours'!$B:$B,Hours!$B626)+SUMIFS('Contact Hours'!I:I,'Contact Hours'!$A:$A,Hours!$A626,'Contact Hours'!$B:$B,Hours!$B626)</f>
        <v>101328</v>
      </c>
      <c r="G626" s="33">
        <f>SUMIFS('Contact Hours'!J:J,'Contact Hours'!$A:$A,Hours!$A626,'Contact Hours'!$B:$B,Hours!$B626)+SUMIFS('Contact Hours'!K:K,'Contact Hours'!$A:$A,Hours!$A626,'Contact Hours'!$B:$B,Hours!$B626)</f>
        <v>0</v>
      </c>
      <c r="H626" s="34">
        <f t="shared" si="36"/>
        <v>101328</v>
      </c>
      <c r="I626" s="35">
        <f t="shared" si="37"/>
        <v>351904.0817095153</v>
      </c>
      <c r="J626" s="35">
        <f t="shared" si="38"/>
        <v>0</v>
      </c>
    </row>
    <row r="627" spans="1:10">
      <c r="A627" s="30">
        <v>3582</v>
      </c>
      <c r="B627" s="31">
        <v>3</v>
      </c>
      <c r="C627" s="32">
        <f t="shared" si="39"/>
        <v>3.0862689776983747</v>
      </c>
      <c r="D627" s="33">
        <f>SUMIFS('Contact Hours'!D:D,'Contact Hours'!$A:$A,Hours!$A627,'Contact Hours'!$B:$B,Hours!$B627)+SUMIFS('Contact Hours'!E:E,'Contact Hours'!$A:$A,Hours!$A627,'Contact Hours'!$B:$B,Hours!$B627)</f>
        <v>465488</v>
      </c>
      <c r="E627" s="33">
        <f>SUMIFS('Contact Hours'!F:F,'Contact Hours'!$A:$A,Hours!$A627,'Contact Hours'!$B:$B,Hours!$B627)+SUMIFS('Contact Hours'!G:G,'Contact Hours'!$A:$A,Hours!$A627,'Contact Hours'!$B:$B,Hours!$B627)</f>
        <v>0</v>
      </c>
      <c r="F627" s="33">
        <f>SUMIFS('Contact Hours'!H:H,'Contact Hours'!$A:$A,Hours!$A627,'Contact Hours'!$B:$B,Hours!$B627)+SUMIFS('Contact Hours'!I:I,'Contact Hours'!$A:$A,Hours!$A627,'Contact Hours'!$B:$B,Hours!$B627)</f>
        <v>0</v>
      </c>
      <c r="G627" s="33">
        <f>SUMIFS('Contact Hours'!J:J,'Contact Hours'!$A:$A,Hours!$A627,'Contact Hours'!$B:$B,Hours!$B627)+SUMIFS('Contact Hours'!K:K,'Contact Hours'!$A:$A,Hours!$A627,'Contact Hours'!$B:$B,Hours!$B627)</f>
        <v>0</v>
      </c>
      <c r="H627" s="34">
        <f t="shared" si="36"/>
        <v>465488</v>
      </c>
      <c r="I627" s="35">
        <f t="shared" si="37"/>
        <v>1436621.173890861</v>
      </c>
      <c r="J627" s="35">
        <f t="shared" si="38"/>
        <v>0</v>
      </c>
    </row>
    <row r="628" spans="1:10">
      <c r="A628" s="30">
        <v>3582</v>
      </c>
      <c r="B628" s="31">
        <v>4</v>
      </c>
      <c r="C628" s="32">
        <f t="shared" si="39"/>
        <v>2.7951067372194838</v>
      </c>
      <c r="D628" s="33">
        <f>SUMIFS('Contact Hours'!D:D,'Contact Hours'!$A:$A,Hours!$A628,'Contact Hours'!$B:$B,Hours!$B628)+SUMIFS('Contact Hours'!E:E,'Contact Hours'!$A:$A,Hours!$A628,'Contact Hours'!$B:$B,Hours!$B628)</f>
        <v>109568</v>
      </c>
      <c r="E628" s="33">
        <f>SUMIFS('Contact Hours'!F:F,'Contact Hours'!$A:$A,Hours!$A628,'Contact Hours'!$B:$B,Hours!$B628)+SUMIFS('Contact Hours'!G:G,'Contact Hours'!$A:$A,Hours!$A628,'Contact Hours'!$B:$B,Hours!$B628)</f>
        <v>0</v>
      </c>
      <c r="F628" s="33">
        <f>SUMIFS('Contact Hours'!H:H,'Contact Hours'!$A:$A,Hours!$A628,'Contact Hours'!$B:$B,Hours!$B628)+SUMIFS('Contact Hours'!I:I,'Contact Hours'!$A:$A,Hours!$A628,'Contact Hours'!$B:$B,Hours!$B628)</f>
        <v>85568</v>
      </c>
      <c r="G628" s="33">
        <f>SUMIFS('Contact Hours'!J:J,'Contact Hours'!$A:$A,Hours!$A628,'Contact Hours'!$B:$B,Hours!$B628)+SUMIFS('Contact Hours'!K:K,'Contact Hours'!$A:$A,Hours!$A628,'Contact Hours'!$B:$B,Hours!$B628)</f>
        <v>17980</v>
      </c>
      <c r="H628" s="34">
        <f t="shared" si="36"/>
        <v>213116</v>
      </c>
      <c r="I628" s="35">
        <f t="shared" si="37"/>
        <v>595681.96740926756</v>
      </c>
      <c r="J628" s="35">
        <f t="shared" si="38"/>
        <v>0</v>
      </c>
    </row>
    <row r="629" spans="1:10">
      <c r="A629" s="30">
        <v>3582</v>
      </c>
      <c r="B629" s="31">
        <v>5</v>
      </c>
      <c r="C629" s="32">
        <f t="shared" si="39"/>
        <v>7.969787458086997</v>
      </c>
      <c r="D629" s="33">
        <f>SUMIFS('Contact Hours'!D:D,'Contact Hours'!$A:$A,Hours!$A629,'Contact Hours'!$B:$B,Hours!$B629)+SUMIFS('Contact Hours'!E:E,'Contact Hours'!$A:$A,Hours!$A629,'Contact Hours'!$B:$B,Hours!$B629)</f>
        <v>0</v>
      </c>
      <c r="E629" s="33">
        <f>SUMIFS('Contact Hours'!F:F,'Contact Hours'!$A:$A,Hours!$A629,'Contact Hours'!$B:$B,Hours!$B629)+SUMIFS('Contact Hours'!G:G,'Contact Hours'!$A:$A,Hours!$A629,'Contact Hours'!$B:$B,Hours!$B629)</f>
        <v>0</v>
      </c>
      <c r="F629" s="33">
        <f>SUMIFS('Contact Hours'!H:H,'Contact Hours'!$A:$A,Hours!$A629,'Contact Hours'!$B:$B,Hours!$B629)+SUMIFS('Contact Hours'!I:I,'Contact Hours'!$A:$A,Hours!$A629,'Contact Hours'!$B:$B,Hours!$B629)</f>
        <v>0</v>
      </c>
      <c r="G629" s="33">
        <f>SUMIFS('Contact Hours'!J:J,'Contact Hours'!$A:$A,Hours!$A629,'Contact Hours'!$B:$B,Hours!$B629)+SUMIFS('Contact Hours'!K:K,'Contact Hours'!$A:$A,Hours!$A629,'Contact Hours'!$B:$B,Hours!$B629)</f>
        <v>0</v>
      </c>
      <c r="H629" s="34">
        <f t="shared" si="36"/>
        <v>0</v>
      </c>
      <c r="I629" s="35">
        <f t="shared" si="37"/>
        <v>0</v>
      </c>
      <c r="J629" s="35">
        <f t="shared" si="38"/>
        <v>0</v>
      </c>
    </row>
    <row r="630" spans="1:10">
      <c r="A630" s="30">
        <v>3582</v>
      </c>
      <c r="B630" s="31">
        <v>6</v>
      </c>
      <c r="C630" s="32">
        <f t="shared" si="39"/>
        <v>2.5338472328563029</v>
      </c>
      <c r="D630" s="33">
        <f>SUMIFS('Contact Hours'!D:D,'Contact Hours'!$A:$A,Hours!$A630,'Contact Hours'!$B:$B,Hours!$B630)+SUMIFS('Contact Hours'!E:E,'Contact Hours'!$A:$A,Hours!$A630,'Contact Hours'!$B:$B,Hours!$B630)</f>
        <v>37632</v>
      </c>
      <c r="E630" s="33">
        <f>SUMIFS('Contact Hours'!F:F,'Contact Hours'!$A:$A,Hours!$A630,'Contact Hours'!$B:$B,Hours!$B630)+SUMIFS('Contact Hours'!G:G,'Contact Hours'!$A:$A,Hours!$A630,'Contact Hours'!$B:$B,Hours!$B630)</f>
        <v>0</v>
      </c>
      <c r="F630" s="33">
        <f>SUMIFS('Contact Hours'!H:H,'Contact Hours'!$A:$A,Hours!$A630,'Contact Hours'!$B:$B,Hours!$B630)+SUMIFS('Contact Hours'!I:I,'Contact Hours'!$A:$A,Hours!$A630,'Contact Hours'!$B:$B,Hours!$B630)</f>
        <v>0</v>
      </c>
      <c r="G630" s="33">
        <f>SUMIFS('Contact Hours'!J:J,'Contact Hours'!$A:$A,Hours!$A630,'Contact Hours'!$B:$B,Hours!$B630)+SUMIFS('Contact Hours'!K:K,'Contact Hours'!$A:$A,Hours!$A630,'Contact Hours'!$B:$B,Hours!$B630)</f>
        <v>0</v>
      </c>
      <c r="H630" s="34">
        <f t="shared" si="36"/>
        <v>37632</v>
      </c>
      <c r="I630" s="35">
        <f t="shared" si="37"/>
        <v>95353.739066848386</v>
      </c>
      <c r="J630" s="35">
        <f t="shared" si="38"/>
        <v>0</v>
      </c>
    </row>
    <row r="631" spans="1:10">
      <c r="A631" s="30">
        <v>3582</v>
      </c>
      <c r="B631" s="31">
        <v>7</v>
      </c>
      <c r="C631" s="32">
        <f t="shared" si="39"/>
        <v>3.4892163735959434</v>
      </c>
      <c r="D631" s="33">
        <f>SUMIFS('Contact Hours'!D:D,'Contact Hours'!$A:$A,Hours!$A631,'Contact Hours'!$B:$B,Hours!$B631)+SUMIFS('Contact Hours'!E:E,'Contact Hours'!$A:$A,Hours!$A631,'Contact Hours'!$B:$B,Hours!$B631)</f>
        <v>105248</v>
      </c>
      <c r="E631" s="33">
        <f>SUMIFS('Contact Hours'!F:F,'Contact Hours'!$A:$A,Hours!$A631,'Contact Hours'!$B:$B,Hours!$B631)+SUMIFS('Contact Hours'!G:G,'Contact Hours'!$A:$A,Hours!$A631,'Contact Hours'!$B:$B,Hours!$B631)</f>
        <v>0</v>
      </c>
      <c r="F631" s="33">
        <f>SUMIFS('Contact Hours'!H:H,'Contact Hours'!$A:$A,Hours!$A631,'Contact Hours'!$B:$B,Hours!$B631)+SUMIFS('Contact Hours'!I:I,'Contact Hours'!$A:$A,Hours!$A631,'Contact Hours'!$B:$B,Hours!$B631)</f>
        <v>52768</v>
      </c>
      <c r="G631" s="33">
        <f>SUMIFS('Contact Hours'!J:J,'Contact Hours'!$A:$A,Hours!$A631,'Contact Hours'!$B:$B,Hours!$B631)+SUMIFS('Contact Hours'!K:K,'Contact Hours'!$A:$A,Hours!$A631,'Contact Hours'!$B:$B,Hours!$B631)</f>
        <v>434</v>
      </c>
      <c r="H631" s="34">
        <f t="shared" si="36"/>
        <v>158450</v>
      </c>
      <c r="I631" s="35">
        <f t="shared" si="37"/>
        <v>552866.33439627721</v>
      </c>
      <c r="J631" s="35">
        <f t="shared" si="38"/>
        <v>0</v>
      </c>
    </row>
    <row r="632" spans="1:10">
      <c r="A632" s="30">
        <v>3582</v>
      </c>
      <c r="B632" s="31">
        <v>8</v>
      </c>
      <c r="C632" s="32">
        <f t="shared" si="39"/>
        <v>4.382136402145127</v>
      </c>
      <c r="D632" s="33">
        <f>SUMIFS('Contact Hours'!D:D,'Contact Hours'!$A:$A,Hours!$A632,'Contact Hours'!$B:$B,Hours!$B632)+SUMIFS('Contact Hours'!E:E,'Contact Hours'!$A:$A,Hours!$A632,'Contact Hours'!$B:$B,Hours!$B632)</f>
        <v>0</v>
      </c>
      <c r="E632" s="33">
        <f>SUMIFS('Contact Hours'!F:F,'Contact Hours'!$A:$A,Hours!$A632,'Contact Hours'!$B:$B,Hours!$B632)+SUMIFS('Contact Hours'!G:G,'Contact Hours'!$A:$A,Hours!$A632,'Contact Hours'!$B:$B,Hours!$B632)</f>
        <v>0</v>
      </c>
      <c r="F632" s="33">
        <f>SUMIFS('Contact Hours'!H:H,'Contact Hours'!$A:$A,Hours!$A632,'Contact Hours'!$B:$B,Hours!$B632)+SUMIFS('Contact Hours'!I:I,'Contact Hours'!$A:$A,Hours!$A632,'Contact Hours'!$B:$B,Hours!$B632)</f>
        <v>45472</v>
      </c>
      <c r="G632" s="33">
        <f>SUMIFS('Contact Hours'!J:J,'Contact Hours'!$A:$A,Hours!$A632,'Contact Hours'!$B:$B,Hours!$B632)+SUMIFS('Contact Hours'!K:K,'Contact Hours'!$A:$A,Hours!$A632,'Contact Hours'!$B:$B,Hours!$B632)</f>
        <v>0</v>
      </c>
      <c r="H632" s="34">
        <f t="shared" si="36"/>
        <v>45472</v>
      </c>
      <c r="I632" s="35">
        <f t="shared" si="37"/>
        <v>199264.50647834322</v>
      </c>
      <c r="J632" s="35">
        <f t="shared" si="38"/>
        <v>0</v>
      </c>
    </row>
    <row r="633" spans="1:10">
      <c r="A633" s="30">
        <v>3582</v>
      </c>
      <c r="B633" s="31">
        <v>9</v>
      </c>
      <c r="C633" s="32">
        <f t="shared" si="39"/>
        <v>3.4333089032158068</v>
      </c>
      <c r="D633" s="33">
        <f>SUMIFS('Contact Hours'!D:D,'Contact Hours'!$A:$A,Hours!$A633,'Contact Hours'!$B:$B,Hours!$B633)+SUMIFS('Contact Hours'!E:E,'Contact Hours'!$A:$A,Hours!$A633,'Contact Hours'!$B:$B,Hours!$B633)</f>
        <v>23216</v>
      </c>
      <c r="E633" s="33">
        <f>SUMIFS('Contact Hours'!F:F,'Contact Hours'!$A:$A,Hours!$A633,'Contact Hours'!$B:$B,Hours!$B633)+SUMIFS('Contact Hours'!G:G,'Contact Hours'!$A:$A,Hours!$A633,'Contact Hours'!$B:$B,Hours!$B633)</f>
        <v>0</v>
      </c>
      <c r="F633" s="33">
        <f>SUMIFS('Contact Hours'!H:H,'Contact Hours'!$A:$A,Hours!$A633,'Contact Hours'!$B:$B,Hours!$B633)+SUMIFS('Contact Hours'!I:I,'Contact Hours'!$A:$A,Hours!$A633,'Contact Hours'!$B:$B,Hours!$B633)</f>
        <v>74432</v>
      </c>
      <c r="G633" s="33">
        <f>SUMIFS('Contact Hours'!J:J,'Contact Hours'!$A:$A,Hours!$A633,'Contact Hours'!$B:$B,Hours!$B633)+SUMIFS('Contact Hours'!K:K,'Contact Hours'!$A:$A,Hours!$A633,'Contact Hours'!$B:$B,Hours!$B633)</f>
        <v>4178</v>
      </c>
      <c r="H633" s="34">
        <f t="shared" si="36"/>
        <v>101826</v>
      </c>
      <c r="I633" s="35">
        <f t="shared" si="37"/>
        <v>349600.11237885273</v>
      </c>
      <c r="J633" s="35">
        <f t="shared" si="38"/>
        <v>0</v>
      </c>
    </row>
    <row r="634" spans="1:10">
      <c r="A634" s="30">
        <v>3582</v>
      </c>
      <c r="B634" s="31">
        <v>10</v>
      </c>
      <c r="C634" s="32">
        <f t="shared" si="39"/>
        <v>5.2157956574584414</v>
      </c>
      <c r="D634" s="33">
        <f>SUMIFS('Contact Hours'!D:D,'Contact Hours'!$A:$A,Hours!$A634,'Contact Hours'!$B:$B,Hours!$B634)+SUMIFS('Contact Hours'!E:E,'Contact Hours'!$A:$A,Hours!$A634,'Contact Hours'!$B:$B,Hours!$B634)</f>
        <v>2688</v>
      </c>
      <c r="E634" s="33">
        <f>SUMIFS('Contact Hours'!F:F,'Contact Hours'!$A:$A,Hours!$A634,'Contact Hours'!$B:$B,Hours!$B634)+SUMIFS('Contact Hours'!G:G,'Contact Hours'!$A:$A,Hours!$A634,'Contact Hours'!$B:$B,Hours!$B634)</f>
        <v>0</v>
      </c>
      <c r="F634" s="33">
        <f>SUMIFS('Contact Hours'!H:H,'Contact Hours'!$A:$A,Hours!$A634,'Contact Hours'!$B:$B,Hours!$B634)+SUMIFS('Contact Hours'!I:I,'Contact Hours'!$A:$A,Hours!$A634,'Contact Hours'!$B:$B,Hours!$B634)</f>
        <v>0</v>
      </c>
      <c r="G634" s="33">
        <f>SUMIFS('Contact Hours'!J:J,'Contact Hours'!$A:$A,Hours!$A634,'Contact Hours'!$B:$B,Hours!$B634)+SUMIFS('Contact Hours'!K:K,'Contact Hours'!$A:$A,Hours!$A634,'Contact Hours'!$B:$B,Hours!$B634)</f>
        <v>0</v>
      </c>
      <c r="H634" s="34">
        <f t="shared" si="36"/>
        <v>2688</v>
      </c>
      <c r="I634" s="35">
        <f t="shared" si="37"/>
        <v>14020.05872724829</v>
      </c>
      <c r="J634" s="35">
        <f t="shared" si="38"/>
        <v>0</v>
      </c>
    </row>
    <row r="635" spans="1:10">
      <c r="A635" s="30">
        <v>3582</v>
      </c>
      <c r="B635" s="31">
        <v>11</v>
      </c>
      <c r="C635" s="32">
        <f t="shared" si="39"/>
        <v>3.9463640330011058</v>
      </c>
      <c r="D635" s="33">
        <f>SUMIFS('Contact Hours'!D:D,'Contact Hours'!$A:$A,Hours!$A635,'Contact Hours'!$B:$B,Hours!$B635)+SUMIFS('Contact Hours'!E:E,'Contact Hours'!$A:$A,Hours!$A635,'Contact Hours'!$B:$B,Hours!$B635)</f>
        <v>2240</v>
      </c>
      <c r="E635" s="33">
        <f>SUMIFS('Contact Hours'!F:F,'Contact Hours'!$A:$A,Hours!$A635,'Contact Hours'!$B:$B,Hours!$B635)+SUMIFS('Contact Hours'!G:G,'Contact Hours'!$A:$A,Hours!$A635,'Contact Hours'!$B:$B,Hours!$B635)</f>
        <v>0</v>
      </c>
      <c r="F635" s="33">
        <f>SUMIFS('Contact Hours'!H:H,'Contact Hours'!$A:$A,Hours!$A635,'Contact Hours'!$B:$B,Hours!$B635)+SUMIFS('Contact Hours'!I:I,'Contact Hours'!$A:$A,Hours!$A635,'Contact Hours'!$B:$B,Hours!$B635)</f>
        <v>145920</v>
      </c>
      <c r="G635" s="33">
        <f>SUMIFS('Contact Hours'!J:J,'Contact Hours'!$A:$A,Hours!$A635,'Contact Hours'!$B:$B,Hours!$B635)+SUMIFS('Contact Hours'!K:K,'Contact Hours'!$A:$A,Hours!$A635,'Contact Hours'!$B:$B,Hours!$B635)</f>
        <v>3488</v>
      </c>
      <c r="H635" s="34">
        <f t="shared" si="36"/>
        <v>151648</v>
      </c>
      <c r="I635" s="35">
        <f t="shared" si="37"/>
        <v>598458.21287655167</v>
      </c>
      <c r="J635" s="35">
        <f t="shared" si="38"/>
        <v>0</v>
      </c>
    </row>
    <row r="636" spans="1:10">
      <c r="A636" s="30">
        <v>3582</v>
      </c>
      <c r="B636" s="31">
        <v>12</v>
      </c>
      <c r="C636" s="32">
        <f t="shared" si="39"/>
        <v>3.4644345655960382</v>
      </c>
      <c r="D636" s="33">
        <f>SUMIFS('Contact Hours'!D:D,'Contact Hours'!$A:$A,Hours!$A636,'Contact Hours'!$B:$B,Hours!$B636)+SUMIFS('Contact Hours'!E:E,'Contact Hours'!$A:$A,Hours!$A636,'Contact Hours'!$B:$B,Hours!$B636)</f>
        <v>363888</v>
      </c>
      <c r="E636" s="33">
        <f>SUMIFS('Contact Hours'!F:F,'Contact Hours'!$A:$A,Hours!$A636,'Contact Hours'!$B:$B,Hours!$B636)+SUMIFS('Contact Hours'!G:G,'Contact Hours'!$A:$A,Hours!$A636,'Contact Hours'!$B:$B,Hours!$B636)</f>
        <v>50160</v>
      </c>
      <c r="F636" s="33">
        <f>SUMIFS('Contact Hours'!H:H,'Contact Hours'!$A:$A,Hours!$A636,'Contact Hours'!$B:$B,Hours!$B636)+SUMIFS('Contact Hours'!I:I,'Contact Hours'!$A:$A,Hours!$A636,'Contact Hours'!$B:$B,Hours!$B636)</f>
        <v>0</v>
      </c>
      <c r="G636" s="33">
        <f>SUMIFS('Contact Hours'!J:J,'Contact Hours'!$A:$A,Hours!$A636,'Contact Hours'!$B:$B,Hours!$B636)+SUMIFS('Contact Hours'!K:K,'Contact Hours'!$A:$A,Hours!$A636,'Contact Hours'!$B:$B,Hours!$B636)</f>
        <v>0</v>
      </c>
      <c r="H636" s="34">
        <f t="shared" si="36"/>
        <v>414048</v>
      </c>
      <c r="I636" s="35">
        <f t="shared" si="37"/>
        <v>1434442.2030159084</v>
      </c>
      <c r="J636" s="35">
        <f t="shared" si="38"/>
        <v>191153.64159132703</v>
      </c>
    </row>
    <row r="637" spans="1:10">
      <c r="A637" s="30">
        <v>3582</v>
      </c>
      <c r="B637" s="31">
        <v>13</v>
      </c>
      <c r="C637" s="32">
        <f t="shared" si="39"/>
        <v>3.1367935439018955</v>
      </c>
      <c r="D637" s="33">
        <f>SUMIFS('Contact Hours'!D:D,'Contact Hours'!$A:$A,Hours!$A637,'Contact Hours'!$B:$B,Hours!$B637)+SUMIFS('Contact Hours'!E:E,'Contact Hours'!$A:$A,Hours!$A637,'Contact Hours'!$B:$B,Hours!$B637)</f>
        <v>83840</v>
      </c>
      <c r="E637" s="33">
        <f>SUMIFS('Contact Hours'!F:F,'Contact Hours'!$A:$A,Hours!$A637,'Contact Hours'!$B:$B,Hours!$B637)+SUMIFS('Contact Hours'!G:G,'Contact Hours'!$A:$A,Hours!$A637,'Contact Hours'!$B:$B,Hours!$B637)</f>
        <v>0</v>
      </c>
      <c r="F637" s="33">
        <f>SUMIFS('Contact Hours'!H:H,'Contact Hours'!$A:$A,Hours!$A637,'Contact Hours'!$B:$B,Hours!$B637)+SUMIFS('Contact Hours'!I:I,'Contact Hours'!$A:$A,Hours!$A637,'Contact Hours'!$B:$B,Hours!$B637)</f>
        <v>0</v>
      </c>
      <c r="G637" s="33">
        <f>SUMIFS('Contact Hours'!J:J,'Contact Hours'!$A:$A,Hours!$A637,'Contact Hours'!$B:$B,Hours!$B637)+SUMIFS('Contact Hours'!K:K,'Contact Hours'!$A:$A,Hours!$A637,'Contact Hours'!$B:$B,Hours!$B637)</f>
        <v>0</v>
      </c>
      <c r="H637" s="34">
        <f t="shared" si="36"/>
        <v>83840</v>
      </c>
      <c r="I637" s="35">
        <f t="shared" si="37"/>
        <v>262988.7707207349</v>
      </c>
      <c r="J637" s="35">
        <f t="shared" si="38"/>
        <v>0</v>
      </c>
    </row>
    <row r="638" spans="1:10">
      <c r="A638" s="30">
        <v>3582</v>
      </c>
      <c r="B638" s="31">
        <v>14</v>
      </c>
      <c r="C638" s="32">
        <f t="shared" si="39"/>
        <v>4.5242823607997433</v>
      </c>
      <c r="D638" s="33">
        <f>SUMIFS('Contact Hours'!D:D,'Contact Hours'!$A:$A,Hours!$A638,'Contact Hours'!$B:$B,Hours!$B638)+SUMIFS('Contact Hours'!E:E,'Contact Hours'!$A:$A,Hours!$A638,'Contact Hours'!$B:$B,Hours!$B638)</f>
        <v>7424</v>
      </c>
      <c r="E638" s="33">
        <f>SUMIFS('Contact Hours'!F:F,'Contact Hours'!$A:$A,Hours!$A638,'Contact Hours'!$B:$B,Hours!$B638)+SUMIFS('Contact Hours'!G:G,'Contact Hours'!$A:$A,Hours!$A638,'Contact Hours'!$B:$B,Hours!$B638)</f>
        <v>0</v>
      </c>
      <c r="F638" s="33">
        <f>SUMIFS('Contact Hours'!H:H,'Contact Hours'!$A:$A,Hours!$A638,'Contact Hours'!$B:$B,Hours!$B638)+SUMIFS('Contact Hours'!I:I,'Contact Hours'!$A:$A,Hours!$A638,'Contact Hours'!$B:$B,Hours!$B638)</f>
        <v>69360</v>
      </c>
      <c r="G638" s="33">
        <f>SUMIFS('Contact Hours'!J:J,'Contact Hours'!$A:$A,Hours!$A638,'Contact Hours'!$B:$B,Hours!$B638)+SUMIFS('Contact Hours'!K:K,'Contact Hours'!$A:$A,Hours!$A638,'Contact Hours'!$B:$B,Hours!$B638)</f>
        <v>11300</v>
      </c>
      <c r="H638" s="34">
        <f t="shared" si="36"/>
        <v>88084</v>
      </c>
      <c r="I638" s="35">
        <f t="shared" si="37"/>
        <v>398516.88746868458</v>
      </c>
      <c r="J638" s="35">
        <f t="shared" si="38"/>
        <v>0</v>
      </c>
    </row>
    <row r="639" spans="1:10">
      <c r="A639" s="30">
        <v>3582</v>
      </c>
      <c r="B639" s="31">
        <v>15</v>
      </c>
      <c r="C639" s="32">
        <f t="shared" si="39"/>
        <v>6.3259919541484555</v>
      </c>
      <c r="D639" s="33">
        <f>SUMIFS('Contact Hours'!D:D,'Contact Hours'!$A:$A,Hours!$A639,'Contact Hours'!$B:$B,Hours!$B639)+SUMIFS('Contact Hours'!E:E,'Contact Hours'!$A:$A,Hours!$A639,'Contact Hours'!$B:$B,Hours!$B639)</f>
        <v>0</v>
      </c>
      <c r="E639" s="33">
        <f>SUMIFS('Contact Hours'!F:F,'Contact Hours'!$A:$A,Hours!$A639,'Contact Hours'!$B:$B,Hours!$B639)+SUMIFS('Contact Hours'!G:G,'Contact Hours'!$A:$A,Hours!$A639,'Contact Hours'!$B:$B,Hours!$B639)</f>
        <v>0</v>
      </c>
      <c r="F639" s="33">
        <f>SUMIFS('Contact Hours'!H:H,'Contact Hours'!$A:$A,Hours!$A639,'Contact Hours'!$B:$B,Hours!$B639)+SUMIFS('Contact Hours'!I:I,'Contact Hours'!$A:$A,Hours!$A639,'Contact Hours'!$B:$B,Hours!$B639)</f>
        <v>0</v>
      </c>
      <c r="G639" s="33">
        <f>SUMIFS('Contact Hours'!J:J,'Contact Hours'!$A:$A,Hours!$A639,'Contact Hours'!$B:$B,Hours!$B639)+SUMIFS('Contact Hours'!K:K,'Contact Hours'!$A:$A,Hours!$A639,'Contact Hours'!$B:$B,Hours!$B639)</f>
        <v>0</v>
      </c>
      <c r="H639" s="34">
        <f t="shared" si="36"/>
        <v>0</v>
      </c>
      <c r="I639" s="35">
        <f t="shared" si="37"/>
        <v>0</v>
      </c>
      <c r="J639" s="35">
        <f t="shared" si="38"/>
        <v>0</v>
      </c>
    </row>
    <row r="640" spans="1:10">
      <c r="A640" s="30">
        <v>3582</v>
      </c>
      <c r="B640" s="31">
        <v>16</v>
      </c>
      <c r="C640" s="32">
        <f t="shared" si="39"/>
        <v>3.9794022593108487</v>
      </c>
      <c r="D640" s="33">
        <f>SUMIFS('Contact Hours'!D:D,'Contact Hours'!$A:$A,Hours!$A640,'Contact Hours'!$B:$B,Hours!$B640)+SUMIFS('Contact Hours'!E:E,'Contact Hours'!$A:$A,Hours!$A640,'Contact Hours'!$B:$B,Hours!$B640)</f>
        <v>95568</v>
      </c>
      <c r="E640" s="33">
        <f>SUMIFS('Contact Hours'!F:F,'Contact Hours'!$A:$A,Hours!$A640,'Contact Hours'!$B:$B,Hours!$B640)+SUMIFS('Contact Hours'!G:G,'Contact Hours'!$A:$A,Hours!$A640,'Contact Hours'!$B:$B,Hours!$B640)</f>
        <v>0</v>
      </c>
      <c r="F640" s="33">
        <f>SUMIFS('Contact Hours'!H:H,'Contact Hours'!$A:$A,Hours!$A640,'Contact Hours'!$B:$B,Hours!$B640)+SUMIFS('Contact Hours'!I:I,'Contact Hours'!$A:$A,Hours!$A640,'Contact Hours'!$B:$B,Hours!$B640)</f>
        <v>166192</v>
      </c>
      <c r="G640" s="33">
        <f>SUMIFS('Contact Hours'!J:J,'Contact Hours'!$A:$A,Hours!$A640,'Contact Hours'!$B:$B,Hours!$B640)+SUMIFS('Contact Hours'!K:K,'Contact Hours'!$A:$A,Hours!$A640,'Contact Hours'!$B:$B,Hours!$B640)</f>
        <v>16020</v>
      </c>
      <c r="H640" s="34">
        <f t="shared" si="36"/>
        <v>277780</v>
      </c>
      <c r="I640" s="35">
        <f t="shared" si="37"/>
        <v>1105398.3595913677</v>
      </c>
      <c r="J640" s="35">
        <f t="shared" si="38"/>
        <v>0</v>
      </c>
    </row>
    <row r="641" spans="1:10">
      <c r="A641" s="30">
        <v>3582</v>
      </c>
      <c r="B641" s="31">
        <v>17</v>
      </c>
      <c r="C641" s="32">
        <f t="shared" si="39"/>
        <v>5.1679354505346593</v>
      </c>
      <c r="D641" s="33">
        <f>SUMIFS('Contact Hours'!D:D,'Contact Hours'!$A:$A,Hours!$A641,'Contact Hours'!$B:$B,Hours!$B641)+SUMIFS('Contact Hours'!E:E,'Contact Hours'!$A:$A,Hours!$A641,'Contact Hours'!$B:$B,Hours!$B641)</f>
        <v>0</v>
      </c>
      <c r="E641" s="33">
        <f>SUMIFS('Contact Hours'!F:F,'Contact Hours'!$A:$A,Hours!$A641,'Contact Hours'!$B:$B,Hours!$B641)+SUMIFS('Contact Hours'!G:G,'Contact Hours'!$A:$A,Hours!$A641,'Contact Hours'!$B:$B,Hours!$B641)</f>
        <v>0</v>
      </c>
      <c r="F641" s="33">
        <f>SUMIFS('Contact Hours'!H:H,'Contact Hours'!$A:$A,Hours!$A641,'Contact Hours'!$B:$B,Hours!$B641)+SUMIFS('Contact Hours'!I:I,'Contact Hours'!$A:$A,Hours!$A641,'Contact Hours'!$B:$B,Hours!$B641)</f>
        <v>0</v>
      </c>
      <c r="G641" s="33">
        <f>SUMIFS('Contact Hours'!J:J,'Contact Hours'!$A:$A,Hours!$A641,'Contact Hours'!$B:$B,Hours!$B641)+SUMIFS('Contact Hours'!K:K,'Contact Hours'!$A:$A,Hours!$A641,'Contact Hours'!$B:$B,Hours!$B641)</f>
        <v>0</v>
      </c>
      <c r="H641" s="34">
        <f t="shared" si="36"/>
        <v>0</v>
      </c>
      <c r="I641" s="35">
        <f t="shared" si="37"/>
        <v>0</v>
      </c>
      <c r="J641" s="35">
        <f t="shared" si="38"/>
        <v>0</v>
      </c>
    </row>
    <row r="642" spans="1:10">
      <c r="A642" s="30">
        <v>3582</v>
      </c>
      <c r="B642" s="31">
        <v>18</v>
      </c>
      <c r="C642" s="32">
        <f t="shared" si="39"/>
        <v>4.3474126583452906</v>
      </c>
      <c r="D642" s="33">
        <f>SUMIFS('Contact Hours'!D:D,'Contact Hours'!$A:$A,Hours!$A642,'Contact Hours'!$B:$B,Hours!$B642)+SUMIFS('Contact Hours'!E:E,'Contact Hours'!$A:$A,Hours!$A642,'Contact Hours'!$B:$B,Hours!$B642)</f>
        <v>0</v>
      </c>
      <c r="E642" s="33">
        <f>SUMIFS('Contact Hours'!F:F,'Contact Hours'!$A:$A,Hours!$A642,'Contact Hours'!$B:$B,Hours!$B642)+SUMIFS('Contact Hours'!G:G,'Contact Hours'!$A:$A,Hours!$A642,'Contact Hours'!$B:$B,Hours!$B642)</f>
        <v>0</v>
      </c>
      <c r="F642" s="33">
        <f>SUMIFS('Contact Hours'!H:H,'Contact Hours'!$A:$A,Hours!$A642,'Contact Hours'!$B:$B,Hours!$B642)+SUMIFS('Contact Hours'!I:I,'Contact Hours'!$A:$A,Hours!$A642,'Contact Hours'!$B:$B,Hours!$B642)</f>
        <v>82704</v>
      </c>
      <c r="G642" s="33">
        <f>SUMIFS('Contact Hours'!J:J,'Contact Hours'!$A:$A,Hours!$A642,'Contact Hours'!$B:$B,Hours!$B642)+SUMIFS('Contact Hours'!K:K,'Contact Hours'!$A:$A,Hours!$A642,'Contact Hours'!$B:$B,Hours!$B642)</f>
        <v>0</v>
      </c>
      <c r="H642" s="34">
        <f t="shared" si="36"/>
        <v>82704</v>
      </c>
      <c r="I642" s="35">
        <f t="shared" si="37"/>
        <v>359548.4164957889</v>
      </c>
      <c r="J642" s="35">
        <f t="shared" si="38"/>
        <v>0</v>
      </c>
    </row>
    <row r="643" spans="1:10">
      <c r="A643" s="30">
        <v>3582</v>
      </c>
      <c r="B643" s="31">
        <v>19</v>
      </c>
      <c r="C643" s="32">
        <f t="shared" si="39"/>
        <v>3.1428185541517317</v>
      </c>
      <c r="D643" s="33">
        <f>SUMIFS('Contact Hours'!D:D,'Contact Hours'!$A:$A,Hours!$A643,'Contact Hours'!$B:$B,Hours!$B643)+SUMIFS('Contact Hours'!E:E,'Contact Hours'!$A:$A,Hours!$A643,'Contact Hours'!$B:$B,Hours!$B643)</f>
        <v>229968</v>
      </c>
      <c r="E643" s="33">
        <f>SUMIFS('Contact Hours'!F:F,'Contact Hours'!$A:$A,Hours!$A643,'Contact Hours'!$B:$B,Hours!$B643)+SUMIFS('Contact Hours'!G:G,'Contact Hours'!$A:$A,Hours!$A643,'Contact Hours'!$B:$B,Hours!$B643)</f>
        <v>64800</v>
      </c>
      <c r="F643" s="33">
        <f>SUMIFS('Contact Hours'!H:H,'Contact Hours'!$A:$A,Hours!$A643,'Contact Hours'!$B:$B,Hours!$B643)+SUMIFS('Contact Hours'!I:I,'Contact Hours'!$A:$A,Hours!$A643,'Contact Hours'!$B:$B,Hours!$B643)</f>
        <v>432</v>
      </c>
      <c r="G643" s="33">
        <f>SUMIFS('Contact Hours'!J:J,'Contact Hours'!$A:$A,Hours!$A643,'Contact Hours'!$B:$B,Hours!$B643)+SUMIFS('Contact Hours'!K:K,'Contact Hours'!$A:$A,Hours!$A643,'Contact Hours'!$B:$B,Hours!$B643)</f>
        <v>0</v>
      </c>
      <c r="H643" s="34">
        <f t="shared" si="36"/>
        <v>295200</v>
      </c>
      <c r="I643" s="35">
        <f t="shared" si="37"/>
        <v>927760.03718559118</v>
      </c>
      <c r="J643" s="35">
        <f t="shared" si="38"/>
        <v>224020.10653993543</v>
      </c>
    </row>
    <row r="644" spans="1:10">
      <c r="A644" s="30">
        <v>3582</v>
      </c>
      <c r="B644" s="31">
        <v>20</v>
      </c>
      <c r="C644" s="32">
        <f t="shared" si="39"/>
        <v>3.4676861785003421</v>
      </c>
      <c r="D644" s="33">
        <f>SUMIFS('Contact Hours'!D:D,'Contact Hours'!$A:$A,Hours!$A644,'Contact Hours'!$B:$B,Hours!$B644)+SUMIFS('Contact Hours'!E:E,'Contact Hours'!$A:$A,Hours!$A644,'Contact Hours'!$B:$B,Hours!$B644)</f>
        <v>0</v>
      </c>
      <c r="E644" s="33">
        <f>SUMIFS('Contact Hours'!F:F,'Contact Hours'!$A:$A,Hours!$A644,'Contact Hours'!$B:$B,Hours!$B644)+SUMIFS('Contact Hours'!G:G,'Contact Hours'!$A:$A,Hours!$A644,'Contact Hours'!$B:$B,Hours!$B644)</f>
        <v>0</v>
      </c>
      <c r="F644" s="33">
        <f>SUMIFS('Contact Hours'!H:H,'Contact Hours'!$A:$A,Hours!$A644,'Contact Hours'!$B:$B,Hours!$B644)+SUMIFS('Contact Hours'!I:I,'Contact Hours'!$A:$A,Hours!$A644,'Contact Hours'!$B:$B,Hours!$B644)</f>
        <v>60368</v>
      </c>
      <c r="G644" s="33">
        <f>SUMIFS('Contact Hours'!J:J,'Contact Hours'!$A:$A,Hours!$A644,'Contact Hours'!$B:$B,Hours!$B644)+SUMIFS('Contact Hours'!K:K,'Contact Hours'!$A:$A,Hours!$A644,'Contact Hours'!$B:$B,Hours!$B644)</f>
        <v>0</v>
      </c>
      <c r="H644" s="34">
        <f t="shared" si="36"/>
        <v>60368</v>
      </c>
      <c r="I644" s="35">
        <f t="shared" si="37"/>
        <v>209337.27922370864</v>
      </c>
      <c r="J644" s="35">
        <f t="shared" si="38"/>
        <v>0</v>
      </c>
    </row>
    <row r="645" spans="1:10">
      <c r="A645" s="30">
        <v>3582</v>
      </c>
      <c r="B645" s="31">
        <v>21</v>
      </c>
      <c r="C645" s="32">
        <f t="shared" si="39"/>
        <v>4.5155009708581995</v>
      </c>
      <c r="D645" s="33">
        <f>SUMIFS('Contact Hours'!D:D,'Contact Hours'!$A:$A,Hours!$A645,'Contact Hours'!$B:$B,Hours!$B645)+SUMIFS('Contact Hours'!E:E,'Contact Hours'!$A:$A,Hours!$A645,'Contact Hours'!$B:$B,Hours!$B645)</f>
        <v>0</v>
      </c>
      <c r="E645" s="33">
        <f>SUMIFS('Contact Hours'!F:F,'Contact Hours'!$A:$A,Hours!$A645,'Contact Hours'!$B:$B,Hours!$B645)+SUMIFS('Contact Hours'!G:G,'Contact Hours'!$A:$A,Hours!$A645,'Contact Hours'!$B:$B,Hours!$B645)</f>
        <v>0</v>
      </c>
      <c r="F645" s="33">
        <f>SUMIFS('Contact Hours'!H:H,'Contact Hours'!$A:$A,Hours!$A645,'Contact Hours'!$B:$B,Hours!$B645)+SUMIFS('Contact Hours'!I:I,'Contact Hours'!$A:$A,Hours!$A645,'Contact Hours'!$B:$B,Hours!$B645)</f>
        <v>57712</v>
      </c>
      <c r="G645" s="33">
        <f>SUMIFS('Contact Hours'!J:J,'Contact Hours'!$A:$A,Hours!$A645,'Contact Hours'!$B:$B,Hours!$B645)+SUMIFS('Contact Hours'!K:K,'Contact Hours'!$A:$A,Hours!$A645,'Contact Hours'!$B:$B,Hours!$B645)</f>
        <v>13124</v>
      </c>
      <c r="H645" s="34">
        <f t="shared" ref="H645:H708" si="40">SUM(D645:G645)</f>
        <v>70836</v>
      </c>
      <c r="I645" s="35">
        <f t="shared" ref="I645:I708" si="41">H645*C645</f>
        <v>319860.02677171142</v>
      </c>
      <c r="J645" s="35">
        <f t="shared" ref="J645:J708" si="42">(E645*1.1)*C645</f>
        <v>0</v>
      </c>
    </row>
    <row r="646" spans="1:10">
      <c r="A646" s="30">
        <v>3582</v>
      </c>
      <c r="B646" s="31">
        <v>22</v>
      </c>
      <c r="C646" s="32">
        <f t="shared" si="39"/>
        <v>4.1280585073572329</v>
      </c>
      <c r="D646" s="33">
        <f>SUMIFS('Contact Hours'!D:D,'Contact Hours'!$A:$A,Hours!$A646,'Contact Hours'!$B:$B,Hours!$B646)+SUMIFS('Contact Hours'!E:E,'Contact Hours'!$A:$A,Hours!$A646,'Contact Hours'!$B:$B,Hours!$B646)</f>
        <v>0</v>
      </c>
      <c r="E646" s="33">
        <f>SUMIFS('Contact Hours'!F:F,'Contact Hours'!$A:$A,Hours!$A646,'Contact Hours'!$B:$B,Hours!$B646)+SUMIFS('Contact Hours'!G:G,'Contact Hours'!$A:$A,Hours!$A646,'Contact Hours'!$B:$B,Hours!$B646)</f>
        <v>0</v>
      </c>
      <c r="F646" s="33">
        <f>SUMIFS('Contact Hours'!H:H,'Contact Hours'!$A:$A,Hours!$A646,'Contact Hours'!$B:$B,Hours!$B646)+SUMIFS('Contact Hours'!I:I,'Contact Hours'!$A:$A,Hours!$A646,'Contact Hours'!$B:$B,Hours!$B646)</f>
        <v>23840</v>
      </c>
      <c r="G646" s="33">
        <f>SUMIFS('Contact Hours'!J:J,'Contact Hours'!$A:$A,Hours!$A646,'Contact Hours'!$B:$B,Hours!$B646)+SUMIFS('Contact Hours'!K:K,'Contact Hours'!$A:$A,Hours!$A646,'Contact Hours'!$B:$B,Hours!$B646)</f>
        <v>0</v>
      </c>
      <c r="H646" s="34">
        <f t="shared" si="40"/>
        <v>23840</v>
      </c>
      <c r="I646" s="35">
        <f t="shared" si="41"/>
        <v>98412.914815396434</v>
      </c>
      <c r="J646" s="35">
        <f t="shared" si="42"/>
        <v>0</v>
      </c>
    </row>
    <row r="647" spans="1:10">
      <c r="A647" s="30">
        <v>3582</v>
      </c>
      <c r="B647" s="31">
        <v>23</v>
      </c>
      <c r="C647" s="32">
        <f t="shared" si="39"/>
        <v>4.0606764444742334</v>
      </c>
      <c r="D647" s="33">
        <f>SUMIFS('Contact Hours'!D:D,'Contact Hours'!$A:$A,Hours!$A647,'Contact Hours'!$B:$B,Hours!$B647)+SUMIFS('Contact Hours'!E:E,'Contact Hours'!$A:$A,Hours!$A647,'Contact Hours'!$B:$B,Hours!$B647)</f>
        <v>80688</v>
      </c>
      <c r="E647" s="33">
        <f>SUMIFS('Contact Hours'!F:F,'Contact Hours'!$A:$A,Hours!$A647,'Contact Hours'!$B:$B,Hours!$B647)+SUMIFS('Contact Hours'!G:G,'Contact Hours'!$A:$A,Hours!$A647,'Contact Hours'!$B:$B,Hours!$B647)</f>
        <v>0</v>
      </c>
      <c r="F647" s="33">
        <f>SUMIFS('Contact Hours'!H:H,'Contact Hours'!$A:$A,Hours!$A647,'Contact Hours'!$B:$B,Hours!$B647)+SUMIFS('Contact Hours'!I:I,'Contact Hours'!$A:$A,Hours!$A647,'Contact Hours'!$B:$B,Hours!$B647)</f>
        <v>0</v>
      </c>
      <c r="G647" s="33">
        <f>SUMIFS('Contact Hours'!J:J,'Contact Hours'!$A:$A,Hours!$A647,'Contact Hours'!$B:$B,Hours!$B647)+SUMIFS('Contact Hours'!K:K,'Contact Hours'!$A:$A,Hours!$A647,'Contact Hours'!$B:$B,Hours!$B647)</f>
        <v>0</v>
      </c>
      <c r="H647" s="34">
        <f t="shared" si="40"/>
        <v>80688</v>
      </c>
      <c r="I647" s="35">
        <f t="shared" si="41"/>
        <v>327647.86095173692</v>
      </c>
      <c r="J647" s="35">
        <f t="shared" si="42"/>
        <v>0</v>
      </c>
    </row>
    <row r="648" spans="1:10">
      <c r="A648" s="30">
        <v>3582</v>
      </c>
      <c r="B648" s="31">
        <v>24</v>
      </c>
      <c r="C648" s="32">
        <f t="shared" si="39"/>
        <v>3.6073208628655156</v>
      </c>
      <c r="D648" s="33">
        <f>SUMIFS('Contact Hours'!D:D,'Contact Hours'!$A:$A,Hours!$A648,'Contact Hours'!$B:$B,Hours!$B648)+SUMIFS('Contact Hours'!E:E,'Contact Hours'!$A:$A,Hours!$A648,'Contact Hours'!$B:$B,Hours!$B648)</f>
        <v>45744</v>
      </c>
      <c r="E648" s="33">
        <f>SUMIFS('Contact Hours'!F:F,'Contact Hours'!$A:$A,Hours!$A648,'Contact Hours'!$B:$B,Hours!$B648)+SUMIFS('Contact Hours'!G:G,'Contact Hours'!$A:$A,Hours!$A648,'Contact Hours'!$B:$B,Hours!$B648)</f>
        <v>0</v>
      </c>
      <c r="F648" s="33">
        <f>SUMIFS('Contact Hours'!H:H,'Contact Hours'!$A:$A,Hours!$A648,'Contact Hours'!$B:$B,Hours!$B648)+SUMIFS('Contact Hours'!I:I,'Contact Hours'!$A:$A,Hours!$A648,'Contact Hours'!$B:$B,Hours!$B648)</f>
        <v>90768</v>
      </c>
      <c r="G648" s="33">
        <f>SUMIFS('Contact Hours'!J:J,'Contact Hours'!$A:$A,Hours!$A648,'Contact Hours'!$B:$B,Hours!$B648)+SUMIFS('Contact Hours'!K:K,'Contact Hours'!$A:$A,Hours!$A648,'Contact Hours'!$B:$B,Hours!$B648)</f>
        <v>23646</v>
      </c>
      <c r="H648" s="34">
        <f t="shared" si="40"/>
        <v>160158</v>
      </c>
      <c r="I648" s="35">
        <f t="shared" si="41"/>
        <v>577741.29475481529</v>
      </c>
      <c r="J648" s="35">
        <f t="shared" si="42"/>
        <v>0</v>
      </c>
    </row>
    <row r="649" spans="1:10">
      <c r="A649" s="30">
        <v>3582</v>
      </c>
      <c r="B649" s="31">
        <v>25</v>
      </c>
      <c r="C649" s="32">
        <f t="shared" si="39"/>
        <v>2.8175360535220126</v>
      </c>
      <c r="D649" s="33">
        <f>SUMIFS('Contact Hours'!D:D,'Contact Hours'!$A:$A,Hours!$A649,'Contact Hours'!$B:$B,Hours!$B649)+SUMIFS('Contact Hours'!E:E,'Contact Hours'!$A:$A,Hours!$A649,'Contact Hours'!$B:$B,Hours!$B649)</f>
        <v>832128</v>
      </c>
      <c r="E649" s="33">
        <f>SUMIFS('Contact Hours'!F:F,'Contact Hours'!$A:$A,Hours!$A649,'Contact Hours'!$B:$B,Hours!$B649)+SUMIFS('Contact Hours'!G:G,'Contact Hours'!$A:$A,Hours!$A649,'Contact Hours'!$B:$B,Hours!$B649)</f>
        <v>0</v>
      </c>
      <c r="F649" s="33">
        <f>SUMIFS('Contact Hours'!H:H,'Contact Hours'!$A:$A,Hours!$A649,'Contact Hours'!$B:$B,Hours!$B649)+SUMIFS('Contact Hours'!I:I,'Contact Hours'!$A:$A,Hours!$A649,'Contact Hours'!$B:$B,Hours!$B649)</f>
        <v>9696</v>
      </c>
      <c r="G649" s="33">
        <f>SUMIFS('Contact Hours'!J:J,'Contact Hours'!$A:$A,Hours!$A649,'Contact Hours'!$B:$B,Hours!$B649)+SUMIFS('Contact Hours'!K:K,'Contact Hours'!$A:$A,Hours!$A649,'Contact Hours'!$B:$B,Hours!$B649)</f>
        <v>0</v>
      </c>
      <c r="H649" s="34">
        <f t="shared" si="40"/>
        <v>841824</v>
      </c>
      <c r="I649" s="35">
        <f t="shared" si="41"/>
        <v>2371869.4707201147</v>
      </c>
      <c r="J649" s="35">
        <f t="shared" si="42"/>
        <v>0</v>
      </c>
    </row>
    <row r="650" spans="1:10">
      <c r="A650" s="30">
        <v>3582</v>
      </c>
      <c r="B650" s="31">
        <v>26</v>
      </c>
      <c r="C650" s="32">
        <f t="shared" si="39"/>
        <v>3.5195673951223614</v>
      </c>
      <c r="D650" s="33">
        <f>SUMIFS('Contact Hours'!D:D,'Contact Hours'!$A:$A,Hours!$A650,'Contact Hours'!$B:$B,Hours!$B650)+SUMIFS('Contact Hours'!E:E,'Contact Hours'!$A:$A,Hours!$A650,'Contact Hours'!$B:$B,Hours!$B650)</f>
        <v>162672</v>
      </c>
      <c r="E650" s="33">
        <f>SUMIFS('Contact Hours'!F:F,'Contact Hours'!$A:$A,Hours!$A650,'Contact Hours'!$B:$B,Hours!$B650)+SUMIFS('Contact Hours'!G:G,'Contact Hours'!$A:$A,Hours!$A650,'Contact Hours'!$B:$B,Hours!$B650)</f>
        <v>0</v>
      </c>
      <c r="F650" s="33">
        <f>SUMIFS('Contact Hours'!H:H,'Contact Hours'!$A:$A,Hours!$A650,'Contact Hours'!$B:$B,Hours!$B650)+SUMIFS('Contact Hours'!I:I,'Contact Hours'!$A:$A,Hours!$A650,'Contact Hours'!$B:$B,Hours!$B650)</f>
        <v>0</v>
      </c>
      <c r="G650" s="33">
        <f>SUMIFS('Contact Hours'!J:J,'Contact Hours'!$A:$A,Hours!$A650,'Contact Hours'!$B:$B,Hours!$B650)+SUMIFS('Contact Hours'!K:K,'Contact Hours'!$A:$A,Hours!$A650,'Contact Hours'!$B:$B,Hours!$B650)</f>
        <v>0</v>
      </c>
      <c r="H650" s="34">
        <f t="shared" si="40"/>
        <v>162672</v>
      </c>
      <c r="I650" s="35">
        <f t="shared" si="41"/>
        <v>572535.06729934481</v>
      </c>
      <c r="J650" s="35">
        <f t="shared" si="42"/>
        <v>0</v>
      </c>
    </row>
    <row r="651" spans="1:10">
      <c r="A651" s="30">
        <v>3582</v>
      </c>
      <c r="B651" s="31">
        <v>27</v>
      </c>
      <c r="C651" s="32">
        <f t="shared" si="39"/>
        <v>3.291477425248472</v>
      </c>
      <c r="D651" s="33">
        <f>SUMIFS('Contact Hours'!D:D,'Contact Hours'!$A:$A,Hours!$A651,'Contact Hours'!$B:$B,Hours!$B651)+SUMIFS('Contact Hours'!E:E,'Contact Hours'!$A:$A,Hours!$A651,'Contact Hours'!$B:$B,Hours!$B651)</f>
        <v>0</v>
      </c>
      <c r="E651" s="33">
        <f>SUMIFS('Contact Hours'!F:F,'Contact Hours'!$A:$A,Hours!$A651,'Contact Hours'!$B:$B,Hours!$B651)+SUMIFS('Contact Hours'!G:G,'Contact Hours'!$A:$A,Hours!$A651,'Contact Hours'!$B:$B,Hours!$B651)</f>
        <v>0</v>
      </c>
      <c r="F651" s="33">
        <f>SUMIFS('Contact Hours'!H:H,'Contact Hours'!$A:$A,Hours!$A651,'Contact Hours'!$B:$B,Hours!$B651)+SUMIFS('Contact Hours'!I:I,'Contact Hours'!$A:$A,Hours!$A651,'Contact Hours'!$B:$B,Hours!$B651)</f>
        <v>0</v>
      </c>
      <c r="G651" s="33">
        <f>SUMIFS('Contact Hours'!J:J,'Contact Hours'!$A:$A,Hours!$A651,'Contact Hours'!$B:$B,Hours!$B651)+SUMIFS('Contact Hours'!K:K,'Contact Hours'!$A:$A,Hours!$A651,'Contact Hours'!$B:$B,Hours!$B651)</f>
        <v>0</v>
      </c>
      <c r="H651" s="34">
        <f t="shared" si="40"/>
        <v>0</v>
      </c>
      <c r="I651" s="35">
        <f t="shared" si="41"/>
        <v>0</v>
      </c>
      <c r="J651" s="35">
        <f t="shared" si="42"/>
        <v>0</v>
      </c>
    </row>
    <row r="652" spans="1:10">
      <c r="A652" s="30">
        <v>3583</v>
      </c>
      <c r="B652" s="31">
        <v>1</v>
      </c>
      <c r="C652" s="32">
        <f t="shared" si="39"/>
        <v>2.8749802080704021</v>
      </c>
      <c r="D652" s="33">
        <f>SUMIFS('Contact Hours'!D:D,'Contact Hours'!$A:$A,Hours!$A652,'Contact Hours'!$B:$B,Hours!$B652)+SUMIFS('Contact Hours'!E:E,'Contact Hours'!$A:$A,Hours!$A652,'Contact Hours'!$B:$B,Hours!$B652)</f>
        <v>19584</v>
      </c>
      <c r="E652" s="33">
        <f>SUMIFS('Contact Hours'!F:F,'Contact Hours'!$A:$A,Hours!$A652,'Contact Hours'!$B:$B,Hours!$B652)+SUMIFS('Contact Hours'!G:G,'Contact Hours'!$A:$A,Hours!$A652,'Contact Hours'!$B:$B,Hours!$B652)</f>
        <v>0</v>
      </c>
      <c r="F652" s="33">
        <f>SUMIFS('Contact Hours'!H:H,'Contact Hours'!$A:$A,Hours!$A652,'Contact Hours'!$B:$B,Hours!$B652)+SUMIFS('Contact Hours'!I:I,'Contact Hours'!$A:$A,Hours!$A652,'Contact Hours'!$B:$B,Hours!$B652)</f>
        <v>79424</v>
      </c>
      <c r="G652" s="33">
        <f>SUMIFS('Contact Hours'!J:J,'Contact Hours'!$A:$A,Hours!$A652,'Contact Hours'!$B:$B,Hours!$B652)+SUMIFS('Contact Hours'!K:K,'Contact Hours'!$A:$A,Hours!$A652,'Contact Hours'!$B:$B,Hours!$B652)</f>
        <v>0</v>
      </c>
      <c r="H652" s="34">
        <f t="shared" si="40"/>
        <v>99008</v>
      </c>
      <c r="I652" s="35">
        <f t="shared" si="41"/>
        <v>284646.04044063436</v>
      </c>
      <c r="J652" s="35">
        <f t="shared" si="42"/>
        <v>0</v>
      </c>
    </row>
    <row r="653" spans="1:10">
      <c r="A653" s="30">
        <v>3583</v>
      </c>
      <c r="B653" s="31">
        <v>2</v>
      </c>
      <c r="C653" s="32">
        <f t="shared" si="39"/>
        <v>3.4729204337351502</v>
      </c>
      <c r="D653" s="33">
        <f>SUMIFS('Contact Hours'!D:D,'Contact Hours'!$A:$A,Hours!$A653,'Contact Hours'!$B:$B,Hours!$B653)+SUMIFS('Contact Hours'!E:E,'Contact Hours'!$A:$A,Hours!$A653,'Contact Hours'!$B:$B,Hours!$B653)</f>
        <v>5568</v>
      </c>
      <c r="E653" s="33">
        <f>SUMIFS('Contact Hours'!F:F,'Contact Hours'!$A:$A,Hours!$A653,'Contact Hours'!$B:$B,Hours!$B653)+SUMIFS('Contact Hours'!G:G,'Contact Hours'!$A:$A,Hours!$A653,'Contact Hours'!$B:$B,Hours!$B653)</f>
        <v>0</v>
      </c>
      <c r="F653" s="33">
        <f>SUMIFS('Contact Hours'!H:H,'Contact Hours'!$A:$A,Hours!$A653,'Contact Hours'!$B:$B,Hours!$B653)+SUMIFS('Contact Hours'!I:I,'Contact Hours'!$A:$A,Hours!$A653,'Contact Hours'!$B:$B,Hours!$B653)</f>
        <v>165936</v>
      </c>
      <c r="G653" s="33">
        <f>SUMIFS('Contact Hours'!J:J,'Contact Hours'!$A:$A,Hours!$A653,'Contact Hours'!$B:$B,Hours!$B653)+SUMIFS('Contact Hours'!K:K,'Contact Hours'!$A:$A,Hours!$A653,'Contact Hours'!$B:$B,Hours!$B653)</f>
        <v>1848</v>
      </c>
      <c r="H653" s="34">
        <f t="shared" si="40"/>
        <v>173352</v>
      </c>
      <c r="I653" s="35">
        <f t="shared" si="41"/>
        <v>602037.70302885573</v>
      </c>
      <c r="J653" s="35">
        <f t="shared" si="42"/>
        <v>0</v>
      </c>
    </row>
    <row r="654" spans="1:10">
      <c r="A654" s="30">
        <v>3583</v>
      </c>
      <c r="B654" s="31">
        <v>3</v>
      </c>
      <c r="C654" s="32">
        <f t="shared" si="39"/>
        <v>3.0862689776983747</v>
      </c>
      <c r="D654" s="33">
        <f>SUMIFS('Contact Hours'!D:D,'Contact Hours'!$A:$A,Hours!$A654,'Contact Hours'!$B:$B,Hours!$B654)+SUMIFS('Contact Hours'!E:E,'Contact Hours'!$A:$A,Hours!$A654,'Contact Hours'!$B:$B,Hours!$B654)</f>
        <v>324288</v>
      </c>
      <c r="E654" s="33">
        <f>SUMIFS('Contact Hours'!F:F,'Contact Hours'!$A:$A,Hours!$A654,'Contact Hours'!$B:$B,Hours!$B654)+SUMIFS('Contact Hours'!G:G,'Contact Hours'!$A:$A,Hours!$A654,'Contact Hours'!$B:$B,Hours!$B654)</f>
        <v>0</v>
      </c>
      <c r="F654" s="33">
        <f>SUMIFS('Contact Hours'!H:H,'Contact Hours'!$A:$A,Hours!$A654,'Contact Hours'!$B:$B,Hours!$B654)+SUMIFS('Contact Hours'!I:I,'Contact Hours'!$A:$A,Hours!$A654,'Contact Hours'!$B:$B,Hours!$B654)</f>
        <v>113232</v>
      </c>
      <c r="G654" s="33">
        <f>SUMIFS('Contact Hours'!J:J,'Contact Hours'!$A:$A,Hours!$A654,'Contact Hours'!$B:$B,Hours!$B654)+SUMIFS('Contact Hours'!K:K,'Contact Hours'!$A:$A,Hours!$A654,'Contact Hours'!$B:$B,Hours!$B654)</f>
        <v>114</v>
      </c>
      <c r="H654" s="34">
        <f t="shared" si="40"/>
        <v>437634</v>
      </c>
      <c r="I654" s="35">
        <f t="shared" si="41"/>
        <v>1350656.2377860504</v>
      </c>
      <c r="J654" s="35">
        <f t="shared" si="42"/>
        <v>0</v>
      </c>
    </row>
    <row r="655" spans="1:10">
      <c r="A655" s="30">
        <v>3583</v>
      </c>
      <c r="B655" s="31">
        <v>4</v>
      </c>
      <c r="C655" s="32">
        <f t="shared" si="39"/>
        <v>2.7951067372194838</v>
      </c>
      <c r="D655" s="33">
        <f>SUMIFS('Contact Hours'!D:D,'Contact Hours'!$A:$A,Hours!$A655,'Contact Hours'!$B:$B,Hours!$B655)+SUMIFS('Contact Hours'!E:E,'Contact Hours'!$A:$A,Hours!$A655,'Contact Hours'!$B:$B,Hours!$B655)</f>
        <v>207552</v>
      </c>
      <c r="E655" s="33">
        <f>SUMIFS('Contact Hours'!F:F,'Contact Hours'!$A:$A,Hours!$A655,'Contact Hours'!$B:$B,Hours!$B655)+SUMIFS('Contact Hours'!G:G,'Contact Hours'!$A:$A,Hours!$A655,'Contact Hours'!$B:$B,Hours!$B655)</f>
        <v>0</v>
      </c>
      <c r="F655" s="33">
        <f>SUMIFS('Contact Hours'!H:H,'Contact Hours'!$A:$A,Hours!$A655,'Contact Hours'!$B:$B,Hours!$B655)+SUMIFS('Contact Hours'!I:I,'Contact Hours'!$A:$A,Hours!$A655,'Contact Hours'!$B:$B,Hours!$B655)</f>
        <v>300820</v>
      </c>
      <c r="G655" s="33">
        <f>SUMIFS('Contact Hours'!J:J,'Contact Hours'!$A:$A,Hours!$A655,'Contact Hours'!$B:$B,Hours!$B655)+SUMIFS('Contact Hours'!K:K,'Contact Hours'!$A:$A,Hours!$A655,'Contact Hours'!$B:$B,Hours!$B655)</f>
        <v>375</v>
      </c>
      <c r="H655" s="34">
        <f t="shared" si="40"/>
        <v>508747</v>
      </c>
      <c r="I655" s="35">
        <f t="shared" si="41"/>
        <v>1422002.1672402008</v>
      </c>
      <c r="J655" s="35">
        <f t="shared" si="42"/>
        <v>0</v>
      </c>
    </row>
    <row r="656" spans="1:10">
      <c r="A656" s="30">
        <v>3583</v>
      </c>
      <c r="B656" s="31">
        <v>5</v>
      </c>
      <c r="C656" s="32">
        <f t="shared" si="39"/>
        <v>7.969787458086997</v>
      </c>
      <c r="D656" s="33">
        <f>SUMIFS('Contact Hours'!D:D,'Contact Hours'!$A:$A,Hours!$A656,'Contact Hours'!$B:$B,Hours!$B656)+SUMIFS('Contact Hours'!E:E,'Contact Hours'!$A:$A,Hours!$A656,'Contact Hours'!$B:$B,Hours!$B656)</f>
        <v>0</v>
      </c>
      <c r="E656" s="33">
        <f>SUMIFS('Contact Hours'!F:F,'Contact Hours'!$A:$A,Hours!$A656,'Contact Hours'!$B:$B,Hours!$B656)+SUMIFS('Contact Hours'!G:G,'Contact Hours'!$A:$A,Hours!$A656,'Contact Hours'!$B:$B,Hours!$B656)</f>
        <v>0</v>
      </c>
      <c r="F656" s="33">
        <f>SUMIFS('Contact Hours'!H:H,'Contact Hours'!$A:$A,Hours!$A656,'Contact Hours'!$B:$B,Hours!$B656)+SUMIFS('Contact Hours'!I:I,'Contact Hours'!$A:$A,Hours!$A656,'Contact Hours'!$B:$B,Hours!$B656)</f>
        <v>0</v>
      </c>
      <c r="G656" s="33">
        <f>SUMIFS('Contact Hours'!J:J,'Contact Hours'!$A:$A,Hours!$A656,'Contact Hours'!$B:$B,Hours!$B656)+SUMIFS('Contact Hours'!K:K,'Contact Hours'!$A:$A,Hours!$A656,'Contact Hours'!$B:$B,Hours!$B656)</f>
        <v>0</v>
      </c>
      <c r="H656" s="34">
        <f t="shared" si="40"/>
        <v>0</v>
      </c>
      <c r="I656" s="35">
        <f t="shared" si="41"/>
        <v>0</v>
      </c>
      <c r="J656" s="35">
        <f t="shared" si="42"/>
        <v>0</v>
      </c>
    </row>
    <row r="657" spans="1:10">
      <c r="A657" s="30">
        <v>3583</v>
      </c>
      <c r="B657" s="31">
        <v>6</v>
      </c>
      <c r="C657" s="32">
        <f t="shared" si="39"/>
        <v>2.5338472328563029</v>
      </c>
      <c r="D657" s="33">
        <f>SUMIFS('Contact Hours'!D:D,'Contact Hours'!$A:$A,Hours!$A657,'Contact Hours'!$B:$B,Hours!$B657)+SUMIFS('Contact Hours'!E:E,'Contact Hours'!$A:$A,Hours!$A657,'Contact Hours'!$B:$B,Hours!$B657)</f>
        <v>97968</v>
      </c>
      <c r="E657" s="33">
        <f>SUMIFS('Contact Hours'!F:F,'Contact Hours'!$A:$A,Hours!$A657,'Contact Hours'!$B:$B,Hours!$B657)+SUMIFS('Contact Hours'!G:G,'Contact Hours'!$A:$A,Hours!$A657,'Contact Hours'!$B:$B,Hours!$B657)</f>
        <v>0</v>
      </c>
      <c r="F657" s="33">
        <f>SUMIFS('Contact Hours'!H:H,'Contact Hours'!$A:$A,Hours!$A657,'Contact Hours'!$B:$B,Hours!$B657)+SUMIFS('Contact Hours'!I:I,'Contact Hours'!$A:$A,Hours!$A657,'Contact Hours'!$B:$B,Hours!$B657)</f>
        <v>14208</v>
      </c>
      <c r="G657" s="33">
        <f>SUMIFS('Contact Hours'!J:J,'Contact Hours'!$A:$A,Hours!$A657,'Contact Hours'!$B:$B,Hours!$B657)+SUMIFS('Contact Hours'!K:K,'Contact Hours'!$A:$A,Hours!$A657,'Contact Hours'!$B:$B,Hours!$B657)</f>
        <v>0</v>
      </c>
      <c r="H657" s="34">
        <f t="shared" si="40"/>
        <v>112176</v>
      </c>
      <c r="I657" s="35">
        <f t="shared" si="41"/>
        <v>284236.84719288861</v>
      </c>
      <c r="J657" s="35">
        <f t="shared" si="42"/>
        <v>0</v>
      </c>
    </row>
    <row r="658" spans="1:10">
      <c r="A658" s="30">
        <v>3583</v>
      </c>
      <c r="B658" s="31">
        <v>7</v>
      </c>
      <c r="C658" s="32">
        <f t="shared" si="39"/>
        <v>3.4892163735959434</v>
      </c>
      <c r="D658" s="33">
        <f>SUMIFS('Contact Hours'!D:D,'Contact Hours'!$A:$A,Hours!$A658,'Contact Hours'!$B:$B,Hours!$B658)+SUMIFS('Contact Hours'!E:E,'Contact Hours'!$A:$A,Hours!$A658,'Contact Hours'!$B:$B,Hours!$B658)</f>
        <v>10240</v>
      </c>
      <c r="E658" s="33">
        <f>SUMIFS('Contact Hours'!F:F,'Contact Hours'!$A:$A,Hours!$A658,'Contact Hours'!$B:$B,Hours!$B658)+SUMIFS('Contact Hours'!G:G,'Contact Hours'!$A:$A,Hours!$A658,'Contact Hours'!$B:$B,Hours!$B658)</f>
        <v>0</v>
      </c>
      <c r="F658" s="33">
        <f>SUMIFS('Contact Hours'!H:H,'Contact Hours'!$A:$A,Hours!$A658,'Contact Hours'!$B:$B,Hours!$B658)+SUMIFS('Contact Hours'!I:I,'Contact Hours'!$A:$A,Hours!$A658,'Contact Hours'!$B:$B,Hours!$B658)</f>
        <v>79616</v>
      </c>
      <c r="G658" s="33">
        <f>SUMIFS('Contact Hours'!J:J,'Contact Hours'!$A:$A,Hours!$A658,'Contact Hours'!$B:$B,Hours!$B658)+SUMIFS('Contact Hours'!K:K,'Contact Hours'!$A:$A,Hours!$A658,'Contact Hours'!$B:$B,Hours!$B658)</f>
        <v>0</v>
      </c>
      <c r="H658" s="34">
        <f t="shared" si="40"/>
        <v>89856</v>
      </c>
      <c r="I658" s="35">
        <f t="shared" si="41"/>
        <v>313527.02646583709</v>
      </c>
      <c r="J658" s="35">
        <f t="shared" si="42"/>
        <v>0</v>
      </c>
    </row>
    <row r="659" spans="1:10">
      <c r="A659" s="30">
        <v>3583</v>
      </c>
      <c r="B659" s="31">
        <v>8</v>
      </c>
      <c r="C659" s="32">
        <f t="shared" si="39"/>
        <v>4.382136402145127</v>
      </c>
      <c r="D659" s="33">
        <f>SUMIFS('Contact Hours'!D:D,'Contact Hours'!$A:$A,Hours!$A659,'Contact Hours'!$B:$B,Hours!$B659)+SUMIFS('Contact Hours'!E:E,'Contact Hours'!$A:$A,Hours!$A659,'Contact Hours'!$B:$B,Hours!$B659)</f>
        <v>0</v>
      </c>
      <c r="E659" s="33">
        <f>SUMIFS('Contact Hours'!F:F,'Contact Hours'!$A:$A,Hours!$A659,'Contact Hours'!$B:$B,Hours!$B659)+SUMIFS('Contact Hours'!G:G,'Contact Hours'!$A:$A,Hours!$A659,'Contact Hours'!$B:$B,Hours!$B659)</f>
        <v>0</v>
      </c>
      <c r="F659" s="33">
        <f>SUMIFS('Contact Hours'!H:H,'Contact Hours'!$A:$A,Hours!$A659,'Contact Hours'!$B:$B,Hours!$B659)+SUMIFS('Contact Hours'!I:I,'Contact Hours'!$A:$A,Hours!$A659,'Contact Hours'!$B:$B,Hours!$B659)</f>
        <v>65152</v>
      </c>
      <c r="G659" s="33">
        <f>SUMIFS('Contact Hours'!J:J,'Contact Hours'!$A:$A,Hours!$A659,'Contact Hours'!$B:$B,Hours!$B659)+SUMIFS('Contact Hours'!K:K,'Contact Hours'!$A:$A,Hours!$A659,'Contact Hours'!$B:$B,Hours!$B659)</f>
        <v>1600</v>
      </c>
      <c r="H659" s="34">
        <f t="shared" si="40"/>
        <v>66752</v>
      </c>
      <c r="I659" s="35">
        <f t="shared" si="41"/>
        <v>292516.36911599152</v>
      </c>
      <c r="J659" s="35">
        <f t="shared" si="42"/>
        <v>0</v>
      </c>
    </row>
    <row r="660" spans="1:10">
      <c r="A660" s="30">
        <v>3583</v>
      </c>
      <c r="B660" s="31">
        <v>9</v>
      </c>
      <c r="C660" s="32">
        <f t="shared" si="39"/>
        <v>3.4333089032158068</v>
      </c>
      <c r="D660" s="33">
        <f>SUMIFS('Contact Hours'!D:D,'Contact Hours'!$A:$A,Hours!$A660,'Contact Hours'!$B:$B,Hours!$B660)+SUMIFS('Contact Hours'!E:E,'Contact Hours'!$A:$A,Hours!$A660,'Contact Hours'!$B:$B,Hours!$B660)</f>
        <v>22976</v>
      </c>
      <c r="E660" s="33">
        <f>SUMIFS('Contact Hours'!F:F,'Contact Hours'!$A:$A,Hours!$A660,'Contact Hours'!$B:$B,Hours!$B660)+SUMIFS('Contact Hours'!G:G,'Contact Hours'!$A:$A,Hours!$A660,'Contact Hours'!$B:$B,Hours!$B660)</f>
        <v>0</v>
      </c>
      <c r="F660" s="33">
        <f>SUMIFS('Contact Hours'!H:H,'Contact Hours'!$A:$A,Hours!$A660,'Contact Hours'!$B:$B,Hours!$B660)+SUMIFS('Contact Hours'!I:I,'Contact Hours'!$A:$A,Hours!$A660,'Contact Hours'!$B:$B,Hours!$B660)</f>
        <v>185072</v>
      </c>
      <c r="G660" s="33">
        <f>SUMIFS('Contact Hours'!J:J,'Contact Hours'!$A:$A,Hours!$A660,'Contact Hours'!$B:$B,Hours!$B660)+SUMIFS('Contact Hours'!K:K,'Contact Hours'!$A:$A,Hours!$A660,'Contact Hours'!$B:$B,Hours!$B660)</f>
        <v>0</v>
      </c>
      <c r="H660" s="34">
        <f t="shared" si="40"/>
        <v>208048</v>
      </c>
      <c r="I660" s="35">
        <f t="shared" si="41"/>
        <v>714293.05069624214</v>
      </c>
      <c r="J660" s="35">
        <f t="shared" si="42"/>
        <v>0</v>
      </c>
    </row>
    <row r="661" spans="1:10">
      <c r="A661" s="30">
        <v>3583</v>
      </c>
      <c r="B661" s="31">
        <v>10</v>
      </c>
      <c r="C661" s="32">
        <f t="shared" si="39"/>
        <v>5.2157956574584414</v>
      </c>
      <c r="D661" s="33">
        <f>SUMIFS('Contact Hours'!D:D,'Contact Hours'!$A:$A,Hours!$A661,'Contact Hours'!$B:$B,Hours!$B661)+SUMIFS('Contact Hours'!E:E,'Contact Hours'!$A:$A,Hours!$A661,'Contact Hours'!$B:$B,Hours!$B661)</f>
        <v>0</v>
      </c>
      <c r="E661" s="33">
        <f>SUMIFS('Contact Hours'!F:F,'Contact Hours'!$A:$A,Hours!$A661,'Contact Hours'!$B:$B,Hours!$B661)+SUMIFS('Contact Hours'!G:G,'Contact Hours'!$A:$A,Hours!$A661,'Contact Hours'!$B:$B,Hours!$B661)</f>
        <v>0</v>
      </c>
      <c r="F661" s="33">
        <f>SUMIFS('Contact Hours'!H:H,'Contact Hours'!$A:$A,Hours!$A661,'Contact Hours'!$B:$B,Hours!$B661)+SUMIFS('Contact Hours'!I:I,'Contact Hours'!$A:$A,Hours!$A661,'Contact Hours'!$B:$B,Hours!$B661)</f>
        <v>0</v>
      </c>
      <c r="G661" s="33">
        <f>SUMIFS('Contact Hours'!J:J,'Contact Hours'!$A:$A,Hours!$A661,'Contact Hours'!$B:$B,Hours!$B661)+SUMIFS('Contact Hours'!K:K,'Contact Hours'!$A:$A,Hours!$A661,'Contact Hours'!$B:$B,Hours!$B661)</f>
        <v>0</v>
      </c>
      <c r="H661" s="34">
        <f t="shared" si="40"/>
        <v>0</v>
      </c>
      <c r="I661" s="35">
        <f t="shared" si="41"/>
        <v>0</v>
      </c>
      <c r="J661" s="35">
        <f t="shared" si="42"/>
        <v>0</v>
      </c>
    </row>
    <row r="662" spans="1:10">
      <c r="A662" s="30">
        <v>3583</v>
      </c>
      <c r="B662" s="31">
        <v>11</v>
      </c>
      <c r="C662" s="32">
        <f t="shared" si="39"/>
        <v>3.9463640330011058</v>
      </c>
      <c r="D662" s="33">
        <f>SUMIFS('Contact Hours'!D:D,'Contact Hours'!$A:$A,Hours!$A662,'Contact Hours'!$B:$B,Hours!$B662)+SUMIFS('Contact Hours'!E:E,'Contact Hours'!$A:$A,Hours!$A662,'Contact Hours'!$B:$B,Hours!$B662)</f>
        <v>960</v>
      </c>
      <c r="E662" s="33">
        <f>SUMIFS('Contact Hours'!F:F,'Contact Hours'!$A:$A,Hours!$A662,'Contact Hours'!$B:$B,Hours!$B662)+SUMIFS('Contact Hours'!G:G,'Contact Hours'!$A:$A,Hours!$A662,'Contact Hours'!$B:$B,Hours!$B662)</f>
        <v>0</v>
      </c>
      <c r="F662" s="33">
        <f>SUMIFS('Contact Hours'!H:H,'Contact Hours'!$A:$A,Hours!$A662,'Contact Hours'!$B:$B,Hours!$B662)+SUMIFS('Contact Hours'!I:I,'Contact Hours'!$A:$A,Hours!$A662,'Contact Hours'!$B:$B,Hours!$B662)</f>
        <v>188360</v>
      </c>
      <c r="G662" s="33">
        <f>SUMIFS('Contact Hours'!J:J,'Contact Hours'!$A:$A,Hours!$A662,'Contact Hours'!$B:$B,Hours!$B662)+SUMIFS('Contact Hours'!K:K,'Contact Hours'!$A:$A,Hours!$A662,'Contact Hours'!$B:$B,Hours!$B662)</f>
        <v>1224</v>
      </c>
      <c r="H662" s="34">
        <f t="shared" si="40"/>
        <v>190544</v>
      </c>
      <c r="I662" s="35">
        <f t="shared" si="41"/>
        <v>751955.98830416275</v>
      </c>
      <c r="J662" s="35">
        <f t="shared" si="42"/>
        <v>0</v>
      </c>
    </row>
    <row r="663" spans="1:10">
      <c r="A663" s="30">
        <v>3583</v>
      </c>
      <c r="B663" s="31">
        <v>12</v>
      </c>
      <c r="C663" s="32">
        <f t="shared" si="39"/>
        <v>3.4644345655960382</v>
      </c>
      <c r="D663" s="33">
        <f>SUMIFS('Contact Hours'!D:D,'Contact Hours'!$A:$A,Hours!$A663,'Contact Hours'!$B:$B,Hours!$B663)+SUMIFS('Contact Hours'!E:E,'Contact Hours'!$A:$A,Hours!$A663,'Contact Hours'!$B:$B,Hours!$B663)</f>
        <v>312192</v>
      </c>
      <c r="E663" s="33">
        <f>SUMIFS('Contact Hours'!F:F,'Contact Hours'!$A:$A,Hours!$A663,'Contact Hours'!$B:$B,Hours!$B663)+SUMIFS('Contact Hours'!G:G,'Contact Hours'!$A:$A,Hours!$A663,'Contact Hours'!$B:$B,Hours!$B663)</f>
        <v>86212</v>
      </c>
      <c r="F663" s="33">
        <f>SUMIFS('Contact Hours'!H:H,'Contact Hours'!$A:$A,Hours!$A663,'Contact Hours'!$B:$B,Hours!$B663)+SUMIFS('Contact Hours'!I:I,'Contact Hours'!$A:$A,Hours!$A663,'Contact Hours'!$B:$B,Hours!$B663)</f>
        <v>0</v>
      </c>
      <c r="G663" s="33">
        <f>SUMIFS('Contact Hours'!J:J,'Contact Hours'!$A:$A,Hours!$A663,'Contact Hours'!$B:$B,Hours!$B663)+SUMIFS('Contact Hours'!K:K,'Contact Hours'!$A:$A,Hours!$A663,'Contact Hours'!$B:$B,Hours!$B663)</f>
        <v>0</v>
      </c>
      <c r="H663" s="34">
        <f t="shared" si="40"/>
        <v>398404</v>
      </c>
      <c r="I663" s="35">
        <f t="shared" si="41"/>
        <v>1380244.5886717241</v>
      </c>
      <c r="J663" s="35">
        <f t="shared" si="42"/>
        <v>328543.41604608227</v>
      </c>
    </row>
    <row r="664" spans="1:10">
      <c r="A664" s="30">
        <v>3583</v>
      </c>
      <c r="B664" s="31">
        <v>13</v>
      </c>
      <c r="C664" s="32">
        <f t="shared" si="39"/>
        <v>3.1367935439018955</v>
      </c>
      <c r="D664" s="33">
        <f>SUMIFS('Contact Hours'!D:D,'Contact Hours'!$A:$A,Hours!$A664,'Contact Hours'!$B:$B,Hours!$B664)+SUMIFS('Contact Hours'!E:E,'Contact Hours'!$A:$A,Hours!$A664,'Contact Hours'!$B:$B,Hours!$B664)</f>
        <v>11616</v>
      </c>
      <c r="E664" s="33">
        <f>SUMIFS('Contact Hours'!F:F,'Contact Hours'!$A:$A,Hours!$A664,'Contact Hours'!$B:$B,Hours!$B664)+SUMIFS('Contact Hours'!G:G,'Contact Hours'!$A:$A,Hours!$A664,'Contact Hours'!$B:$B,Hours!$B664)</f>
        <v>0</v>
      </c>
      <c r="F664" s="33">
        <f>SUMIFS('Contact Hours'!H:H,'Contact Hours'!$A:$A,Hours!$A664,'Contact Hours'!$B:$B,Hours!$B664)+SUMIFS('Contact Hours'!I:I,'Contact Hours'!$A:$A,Hours!$A664,'Contact Hours'!$B:$B,Hours!$B664)</f>
        <v>0</v>
      </c>
      <c r="G664" s="33">
        <f>SUMIFS('Contact Hours'!J:J,'Contact Hours'!$A:$A,Hours!$A664,'Contact Hours'!$B:$B,Hours!$B664)+SUMIFS('Contact Hours'!K:K,'Contact Hours'!$A:$A,Hours!$A664,'Contact Hours'!$B:$B,Hours!$B664)</f>
        <v>0</v>
      </c>
      <c r="H664" s="34">
        <f t="shared" si="40"/>
        <v>11616</v>
      </c>
      <c r="I664" s="35">
        <f t="shared" si="41"/>
        <v>36436.993805964419</v>
      </c>
      <c r="J664" s="35">
        <f t="shared" si="42"/>
        <v>0</v>
      </c>
    </row>
    <row r="665" spans="1:10">
      <c r="A665" s="30">
        <v>3583</v>
      </c>
      <c r="B665" s="31">
        <v>14</v>
      </c>
      <c r="C665" s="32">
        <f t="shared" si="39"/>
        <v>4.5242823607997433</v>
      </c>
      <c r="D665" s="33">
        <f>SUMIFS('Contact Hours'!D:D,'Contact Hours'!$A:$A,Hours!$A665,'Contact Hours'!$B:$B,Hours!$B665)+SUMIFS('Contact Hours'!E:E,'Contact Hours'!$A:$A,Hours!$A665,'Contact Hours'!$B:$B,Hours!$B665)</f>
        <v>0</v>
      </c>
      <c r="E665" s="33">
        <f>SUMIFS('Contact Hours'!F:F,'Contact Hours'!$A:$A,Hours!$A665,'Contact Hours'!$B:$B,Hours!$B665)+SUMIFS('Contact Hours'!G:G,'Contact Hours'!$A:$A,Hours!$A665,'Contact Hours'!$B:$B,Hours!$B665)</f>
        <v>0</v>
      </c>
      <c r="F665" s="33">
        <f>SUMIFS('Contact Hours'!H:H,'Contact Hours'!$A:$A,Hours!$A665,'Contact Hours'!$B:$B,Hours!$B665)+SUMIFS('Contact Hours'!I:I,'Contact Hours'!$A:$A,Hours!$A665,'Contact Hours'!$B:$B,Hours!$B665)</f>
        <v>65904</v>
      </c>
      <c r="G665" s="33">
        <f>SUMIFS('Contact Hours'!J:J,'Contact Hours'!$A:$A,Hours!$A665,'Contact Hours'!$B:$B,Hours!$B665)+SUMIFS('Contact Hours'!K:K,'Contact Hours'!$A:$A,Hours!$A665,'Contact Hours'!$B:$B,Hours!$B665)</f>
        <v>2144</v>
      </c>
      <c r="H665" s="34">
        <f t="shared" si="40"/>
        <v>68048</v>
      </c>
      <c r="I665" s="35">
        <f t="shared" si="41"/>
        <v>307868.36608770094</v>
      </c>
      <c r="J665" s="35">
        <f t="shared" si="42"/>
        <v>0</v>
      </c>
    </row>
    <row r="666" spans="1:10">
      <c r="A666" s="30">
        <v>3583</v>
      </c>
      <c r="B666" s="31">
        <v>15</v>
      </c>
      <c r="C666" s="32">
        <f t="shared" si="39"/>
        <v>6.3259919541484555</v>
      </c>
      <c r="D666" s="33">
        <f>SUMIFS('Contact Hours'!D:D,'Contact Hours'!$A:$A,Hours!$A666,'Contact Hours'!$B:$B,Hours!$B666)+SUMIFS('Contact Hours'!E:E,'Contact Hours'!$A:$A,Hours!$A666,'Contact Hours'!$B:$B,Hours!$B666)</f>
        <v>0</v>
      </c>
      <c r="E666" s="33">
        <f>SUMIFS('Contact Hours'!F:F,'Contact Hours'!$A:$A,Hours!$A666,'Contact Hours'!$B:$B,Hours!$B666)+SUMIFS('Contact Hours'!G:G,'Contact Hours'!$A:$A,Hours!$A666,'Contact Hours'!$B:$B,Hours!$B666)</f>
        <v>0</v>
      </c>
      <c r="F666" s="33">
        <f>SUMIFS('Contact Hours'!H:H,'Contact Hours'!$A:$A,Hours!$A666,'Contact Hours'!$B:$B,Hours!$B666)+SUMIFS('Contact Hours'!I:I,'Contact Hours'!$A:$A,Hours!$A666,'Contact Hours'!$B:$B,Hours!$B666)</f>
        <v>0</v>
      </c>
      <c r="G666" s="33">
        <f>SUMIFS('Contact Hours'!J:J,'Contact Hours'!$A:$A,Hours!$A666,'Contact Hours'!$B:$B,Hours!$B666)+SUMIFS('Contact Hours'!K:K,'Contact Hours'!$A:$A,Hours!$A666,'Contact Hours'!$B:$B,Hours!$B666)</f>
        <v>0</v>
      </c>
      <c r="H666" s="34">
        <f t="shared" si="40"/>
        <v>0</v>
      </c>
      <c r="I666" s="35">
        <f t="shared" si="41"/>
        <v>0</v>
      </c>
      <c r="J666" s="35">
        <f t="shared" si="42"/>
        <v>0</v>
      </c>
    </row>
    <row r="667" spans="1:10">
      <c r="A667" s="30">
        <v>3583</v>
      </c>
      <c r="B667" s="31">
        <v>16</v>
      </c>
      <c r="C667" s="32">
        <f t="shared" si="39"/>
        <v>3.9794022593108487</v>
      </c>
      <c r="D667" s="33">
        <f>SUMIFS('Contact Hours'!D:D,'Contact Hours'!$A:$A,Hours!$A667,'Contact Hours'!$B:$B,Hours!$B667)+SUMIFS('Contact Hours'!E:E,'Contact Hours'!$A:$A,Hours!$A667,'Contact Hours'!$B:$B,Hours!$B667)</f>
        <v>15744</v>
      </c>
      <c r="E667" s="33">
        <f>SUMIFS('Contact Hours'!F:F,'Contact Hours'!$A:$A,Hours!$A667,'Contact Hours'!$B:$B,Hours!$B667)+SUMIFS('Contact Hours'!G:G,'Contact Hours'!$A:$A,Hours!$A667,'Contact Hours'!$B:$B,Hours!$B667)</f>
        <v>0</v>
      </c>
      <c r="F667" s="33">
        <f>SUMIFS('Contact Hours'!H:H,'Contact Hours'!$A:$A,Hours!$A667,'Contact Hours'!$B:$B,Hours!$B667)+SUMIFS('Contact Hours'!I:I,'Contact Hours'!$A:$A,Hours!$A667,'Contact Hours'!$B:$B,Hours!$B667)</f>
        <v>9792</v>
      </c>
      <c r="G667" s="33">
        <f>SUMIFS('Contact Hours'!J:J,'Contact Hours'!$A:$A,Hours!$A667,'Contact Hours'!$B:$B,Hours!$B667)+SUMIFS('Contact Hours'!K:K,'Contact Hours'!$A:$A,Hours!$A667,'Contact Hours'!$B:$B,Hours!$B667)</f>
        <v>3485</v>
      </c>
      <c r="H667" s="34">
        <f t="shared" si="40"/>
        <v>29021</v>
      </c>
      <c r="I667" s="35">
        <f t="shared" si="41"/>
        <v>115486.23296746014</v>
      </c>
      <c r="J667" s="35">
        <f t="shared" si="42"/>
        <v>0</v>
      </c>
    </row>
    <row r="668" spans="1:10">
      <c r="A668" s="30">
        <v>3583</v>
      </c>
      <c r="B668" s="31">
        <v>17</v>
      </c>
      <c r="C668" s="32">
        <f t="shared" si="39"/>
        <v>5.1679354505346593</v>
      </c>
      <c r="D668" s="33">
        <f>SUMIFS('Contact Hours'!D:D,'Contact Hours'!$A:$A,Hours!$A668,'Contact Hours'!$B:$B,Hours!$B668)+SUMIFS('Contact Hours'!E:E,'Contact Hours'!$A:$A,Hours!$A668,'Contact Hours'!$B:$B,Hours!$B668)</f>
        <v>0</v>
      </c>
      <c r="E668" s="33">
        <f>SUMIFS('Contact Hours'!F:F,'Contact Hours'!$A:$A,Hours!$A668,'Contact Hours'!$B:$B,Hours!$B668)+SUMIFS('Contact Hours'!G:G,'Contact Hours'!$A:$A,Hours!$A668,'Contact Hours'!$B:$B,Hours!$B668)</f>
        <v>0</v>
      </c>
      <c r="F668" s="33">
        <f>SUMIFS('Contact Hours'!H:H,'Contact Hours'!$A:$A,Hours!$A668,'Contact Hours'!$B:$B,Hours!$B668)+SUMIFS('Contact Hours'!I:I,'Contact Hours'!$A:$A,Hours!$A668,'Contact Hours'!$B:$B,Hours!$B668)</f>
        <v>0</v>
      </c>
      <c r="G668" s="33">
        <f>SUMIFS('Contact Hours'!J:J,'Contact Hours'!$A:$A,Hours!$A668,'Contact Hours'!$B:$B,Hours!$B668)+SUMIFS('Contact Hours'!K:K,'Contact Hours'!$A:$A,Hours!$A668,'Contact Hours'!$B:$B,Hours!$B668)</f>
        <v>0</v>
      </c>
      <c r="H668" s="34">
        <f t="shared" si="40"/>
        <v>0</v>
      </c>
      <c r="I668" s="35">
        <f t="shared" si="41"/>
        <v>0</v>
      </c>
      <c r="J668" s="35">
        <f t="shared" si="42"/>
        <v>0</v>
      </c>
    </row>
    <row r="669" spans="1:10">
      <c r="A669" s="30">
        <v>3583</v>
      </c>
      <c r="B669" s="31">
        <v>18</v>
      </c>
      <c r="C669" s="32">
        <f t="shared" si="39"/>
        <v>4.3474126583452906</v>
      </c>
      <c r="D669" s="33">
        <f>SUMIFS('Contact Hours'!D:D,'Contact Hours'!$A:$A,Hours!$A669,'Contact Hours'!$B:$B,Hours!$B669)+SUMIFS('Contact Hours'!E:E,'Contact Hours'!$A:$A,Hours!$A669,'Contact Hours'!$B:$B,Hours!$B669)</f>
        <v>0</v>
      </c>
      <c r="E669" s="33">
        <f>SUMIFS('Contact Hours'!F:F,'Contact Hours'!$A:$A,Hours!$A669,'Contact Hours'!$B:$B,Hours!$B669)+SUMIFS('Contact Hours'!G:G,'Contact Hours'!$A:$A,Hours!$A669,'Contact Hours'!$B:$B,Hours!$B669)</f>
        <v>0</v>
      </c>
      <c r="F669" s="33">
        <f>SUMIFS('Contact Hours'!H:H,'Contact Hours'!$A:$A,Hours!$A669,'Contact Hours'!$B:$B,Hours!$B669)+SUMIFS('Contact Hours'!I:I,'Contact Hours'!$A:$A,Hours!$A669,'Contact Hours'!$B:$B,Hours!$B669)</f>
        <v>4304</v>
      </c>
      <c r="G669" s="33">
        <f>SUMIFS('Contact Hours'!J:J,'Contact Hours'!$A:$A,Hours!$A669,'Contact Hours'!$B:$B,Hours!$B669)+SUMIFS('Contact Hours'!K:K,'Contact Hours'!$A:$A,Hours!$A669,'Contact Hours'!$B:$B,Hours!$B669)</f>
        <v>0</v>
      </c>
      <c r="H669" s="34">
        <f t="shared" si="40"/>
        <v>4304</v>
      </c>
      <c r="I669" s="35">
        <f t="shared" si="41"/>
        <v>18711.264081518129</v>
      </c>
      <c r="J669" s="35">
        <f t="shared" si="42"/>
        <v>0</v>
      </c>
    </row>
    <row r="670" spans="1:10">
      <c r="A670" s="30">
        <v>3583</v>
      </c>
      <c r="B670" s="31">
        <v>19</v>
      </c>
      <c r="C670" s="32">
        <f t="shared" si="39"/>
        <v>3.1428185541517317</v>
      </c>
      <c r="D670" s="33">
        <f>SUMIFS('Contact Hours'!D:D,'Contact Hours'!$A:$A,Hours!$A670,'Contact Hours'!$B:$B,Hours!$B670)+SUMIFS('Contact Hours'!E:E,'Contact Hours'!$A:$A,Hours!$A670,'Contact Hours'!$B:$B,Hours!$B670)</f>
        <v>135632</v>
      </c>
      <c r="E670" s="33">
        <f>SUMIFS('Contact Hours'!F:F,'Contact Hours'!$A:$A,Hours!$A670,'Contact Hours'!$B:$B,Hours!$B670)+SUMIFS('Contact Hours'!G:G,'Contact Hours'!$A:$A,Hours!$A670,'Contact Hours'!$B:$B,Hours!$B670)</f>
        <v>51712</v>
      </c>
      <c r="F670" s="33">
        <f>SUMIFS('Contact Hours'!H:H,'Contact Hours'!$A:$A,Hours!$A670,'Contact Hours'!$B:$B,Hours!$B670)+SUMIFS('Contact Hours'!I:I,'Contact Hours'!$A:$A,Hours!$A670,'Contact Hours'!$B:$B,Hours!$B670)</f>
        <v>18720</v>
      </c>
      <c r="G670" s="33">
        <f>SUMIFS('Contact Hours'!J:J,'Contact Hours'!$A:$A,Hours!$A670,'Contact Hours'!$B:$B,Hours!$B670)+SUMIFS('Contact Hours'!K:K,'Contact Hours'!$A:$A,Hours!$A670,'Contact Hours'!$B:$B,Hours!$B670)</f>
        <v>0</v>
      </c>
      <c r="H670" s="34">
        <f t="shared" si="40"/>
        <v>206064</v>
      </c>
      <c r="I670" s="35">
        <f t="shared" si="41"/>
        <v>647621.7625427224</v>
      </c>
      <c r="J670" s="35">
        <f t="shared" si="42"/>
        <v>178773.57637952379</v>
      </c>
    </row>
    <row r="671" spans="1:10">
      <c r="A671" s="30">
        <v>3583</v>
      </c>
      <c r="B671" s="31">
        <v>20</v>
      </c>
      <c r="C671" s="32">
        <f t="shared" ref="C671:C734" si="43">C644</f>
        <v>3.4676861785003421</v>
      </c>
      <c r="D671" s="33">
        <f>SUMIFS('Contact Hours'!D:D,'Contact Hours'!$A:$A,Hours!$A671,'Contact Hours'!$B:$B,Hours!$B671)+SUMIFS('Contact Hours'!E:E,'Contact Hours'!$A:$A,Hours!$A671,'Contact Hours'!$B:$B,Hours!$B671)</f>
        <v>0</v>
      </c>
      <c r="E671" s="33">
        <f>SUMIFS('Contact Hours'!F:F,'Contact Hours'!$A:$A,Hours!$A671,'Contact Hours'!$B:$B,Hours!$B671)+SUMIFS('Contact Hours'!G:G,'Contact Hours'!$A:$A,Hours!$A671,'Contact Hours'!$B:$B,Hours!$B671)</f>
        <v>0</v>
      </c>
      <c r="F671" s="33">
        <f>SUMIFS('Contact Hours'!H:H,'Contact Hours'!$A:$A,Hours!$A671,'Contact Hours'!$B:$B,Hours!$B671)+SUMIFS('Contact Hours'!I:I,'Contact Hours'!$A:$A,Hours!$A671,'Contact Hours'!$B:$B,Hours!$B671)</f>
        <v>38160</v>
      </c>
      <c r="G671" s="33">
        <f>SUMIFS('Contact Hours'!J:J,'Contact Hours'!$A:$A,Hours!$A671,'Contact Hours'!$B:$B,Hours!$B671)+SUMIFS('Contact Hours'!K:K,'Contact Hours'!$A:$A,Hours!$A671,'Contact Hours'!$B:$B,Hours!$B671)</f>
        <v>0</v>
      </c>
      <c r="H671" s="34">
        <f t="shared" si="40"/>
        <v>38160</v>
      </c>
      <c r="I671" s="35">
        <f t="shared" si="41"/>
        <v>132326.90457157305</v>
      </c>
      <c r="J671" s="35">
        <f t="shared" si="42"/>
        <v>0</v>
      </c>
    </row>
    <row r="672" spans="1:10">
      <c r="A672" s="30">
        <v>3583</v>
      </c>
      <c r="B672" s="31">
        <v>21</v>
      </c>
      <c r="C672" s="32">
        <f t="shared" si="43"/>
        <v>4.5155009708581995</v>
      </c>
      <c r="D672" s="33">
        <f>SUMIFS('Contact Hours'!D:D,'Contact Hours'!$A:$A,Hours!$A672,'Contact Hours'!$B:$B,Hours!$B672)+SUMIFS('Contact Hours'!E:E,'Contact Hours'!$A:$A,Hours!$A672,'Contact Hours'!$B:$B,Hours!$B672)</f>
        <v>0</v>
      </c>
      <c r="E672" s="33">
        <f>SUMIFS('Contact Hours'!F:F,'Contact Hours'!$A:$A,Hours!$A672,'Contact Hours'!$B:$B,Hours!$B672)+SUMIFS('Contact Hours'!G:G,'Contact Hours'!$A:$A,Hours!$A672,'Contact Hours'!$B:$B,Hours!$B672)</f>
        <v>0</v>
      </c>
      <c r="F672" s="33">
        <f>SUMIFS('Contact Hours'!H:H,'Contact Hours'!$A:$A,Hours!$A672,'Contact Hours'!$B:$B,Hours!$B672)+SUMIFS('Contact Hours'!I:I,'Contact Hours'!$A:$A,Hours!$A672,'Contact Hours'!$B:$B,Hours!$B672)</f>
        <v>44592</v>
      </c>
      <c r="G672" s="33">
        <f>SUMIFS('Contact Hours'!J:J,'Contact Hours'!$A:$A,Hours!$A672,'Contact Hours'!$B:$B,Hours!$B672)+SUMIFS('Contact Hours'!K:K,'Contact Hours'!$A:$A,Hours!$A672,'Contact Hours'!$B:$B,Hours!$B672)</f>
        <v>440</v>
      </c>
      <c r="H672" s="34">
        <f t="shared" si="40"/>
        <v>45032</v>
      </c>
      <c r="I672" s="35">
        <f t="shared" si="41"/>
        <v>203342.03971968644</v>
      </c>
      <c r="J672" s="35">
        <f t="shared" si="42"/>
        <v>0</v>
      </c>
    </row>
    <row r="673" spans="1:10">
      <c r="A673" s="30">
        <v>3583</v>
      </c>
      <c r="B673" s="31">
        <v>22</v>
      </c>
      <c r="C673" s="32">
        <f t="shared" si="43"/>
        <v>4.1280585073572329</v>
      </c>
      <c r="D673" s="33">
        <f>SUMIFS('Contact Hours'!D:D,'Contact Hours'!$A:$A,Hours!$A673,'Contact Hours'!$B:$B,Hours!$B673)+SUMIFS('Contact Hours'!E:E,'Contact Hours'!$A:$A,Hours!$A673,'Contact Hours'!$B:$B,Hours!$B673)</f>
        <v>0</v>
      </c>
      <c r="E673" s="33">
        <f>SUMIFS('Contact Hours'!F:F,'Contact Hours'!$A:$A,Hours!$A673,'Contact Hours'!$B:$B,Hours!$B673)+SUMIFS('Contact Hours'!G:G,'Contact Hours'!$A:$A,Hours!$A673,'Contact Hours'!$B:$B,Hours!$B673)</f>
        <v>0</v>
      </c>
      <c r="F673" s="33">
        <f>SUMIFS('Contact Hours'!H:H,'Contact Hours'!$A:$A,Hours!$A673,'Contact Hours'!$B:$B,Hours!$B673)+SUMIFS('Contact Hours'!I:I,'Contact Hours'!$A:$A,Hours!$A673,'Contact Hours'!$B:$B,Hours!$B673)</f>
        <v>12192</v>
      </c>
      <c r="G673" s="33">
        <f>SUMIFS('Contact Hours'!J:J,'Contact Hours'!$A:$A,Hours!$A673,'Contact Hours'!$B:$B,Hours!$B673)+SUMIFS('Contact Hours'!K:K,'Contact Hours'!$A:$A,Hours!$A673,'Contact Hours'!$B:$B,Hours!$B673)</f>
        <v>0</v>
      </c>
      <c r="H673" s="34">
        <f t="shared" si="40"/>
        <v>12192</v>
      </c>
      <c r="I673" s="35">
        <f t="shared" si="41"/>
        <v>50329.289321699383</v>
      </c>
      <c r="J673" s="35">
        <f t="shared" si="42"/>
        <v>0</v>
      </c>
    </row>
    <row r="674" spans="1:10">
      <c r="A674" s="30">
        <v>3583</v>
      </c>
      <c r="B674" s="31">
        <v>23</v>
      </c>
      <c r="C674" s="32">
        <f t="shared" si="43"/>
        <v>4.0606764444742334</v>
      </c>
      <c r="D674" s="33">
        <f>SUMIFS('Contact Hours'!D:D,'Contact Hours'!$A:$A,Hours!$A674,'Contact Hours'!$B:$B,Hours!$B674)+SUMIFS('Contact Hours'!E:E,'Contact Hours'!$A:$A,Hours!$A674,'Contact Hours'!$B:$B,Hours!$B674)</f>
        <v>24192</v>
      </c>
      <c r="E674" s="33">
        <f>SUMIFS('Contact Hours'!F:F,'Contact Hours'!$A:$A,Hours!$A674,'Contact Hours'!$B:$B,Hours!$B674)+SUMIFS('Contact Hours'!G:G,'Contact Hours'!$A:$A,Hours!$A674,'Contact Hours'!$B:$B,Hours!$B674)</f>
        <v>0</v>
      </c>
      <c r="F674" s="33">
        <f>SUMIFS('Contact Hours'!H:H,'Contact Hours'!$A:$A,Hours!$A674,'Contact Hours'!$B:$B,Hours!$B674)+SUMIFS('Contact Hours'!I:I,'Contact Hours'!$A:$A,Hours!$A674,'Contact Hours'!$B:$B,Hours!$B674)</f>
        <v>13568</v>
      </c>
      <c r="G674" s="33">
        <f>SUMIFS('Contact Hours'!J:J,'Contact Hours'!$A:$A,Hours!$A674,'Contact Hours'!$B:$B,Hours!$B674)+SUMIFS('Contact Hours'!K:K,'Contact Hours'!$A:$A,Hours!$A674,'Contact Hours'!$B:$B,Hours!$B674)</f>
        <v>0</v>
      </c>
      <c r="H674" s="34">
        <f t="shared" si="40"/>
        <v>37760</v>
      </c>
      <c r="I674" s="35">
        <f t="shared" si="41"/>
        <v>153331.14254334706</v>
      </c>
      <c r="J674" s="35">
        <f t="shared" si="42"/>
        <v>0</v>
      </c>
    </row>
    <row r="675" spans="1:10">
      <c r="A675" s="30">
        <v>3583</v>
      </c>
      <c r="B675" s="31">
        <v>24</v>
      </c>
      <c r="C675" s="32">
        <f t="shared" si="43"/>
        <v>3.6073208628655156</v>
      </c>
      <c r="D675" s="33">
        <f>SUMIFS('Contact Hours'!D:D,'Contact Hours'!$A:$A,Hours!$A675,'Contact Hours'!$B:$B,Hours!$B675)+SUMIFS('Contact Hours'!E:E,'Contact Hours'!$A:$A,Hours!$A675,'Contact Hours'!$B:$B,Hours!$B675)</f>
        <v>6576</v>
      </c>
      <c r="E675" s="33">
        <f>SUMIFS('Contact Hours'!F:F,'Contact Hours'!$A:$A,Hours!$A675,'Contact Hours'!$B:$B,Hours!$B675)+SUMIFS('Contact Hours'!G:G,'Contact Hours'!$A:$A,Hours!$A675,'Contact Hours'!$B:$B,Hours!$B675)</f>
        <v>0</v>
      </c>
      <c r="F675" s="33">
        <f>SUMIFS('Contact Hours'!H:H,'Contact Hours'!$A:$A,Hours!$A675,'Contact Hours'!$B:$B,Hours!$B675)+SUMIFS('Contact Hours'!I:I,'Contact Hours'!$A:$A,Hours!$A675,'Contact Hours'!$B:$B,Hours!$B675)</f>
        <v>0</v>
      </c>
      <c r="G675" s="33">
        <f>SUMIFS('Contact Hours'!J:J,'Contact Hours'!$A:$A,Hours!$A675,'Contact Hours'!$B:$B,Hours!$B675)+SUMIFS('Contact Hours'!K:K,'Contact Hours'!$A:$A,Hours!$A675,'Contact Hours'!$B:$B,Hours!$B675)</f>
        <v>0</v>
      </c>
      <c r="H675" s="34">
        <f t="shared" si="40"/>
        <v>6576</v>
      </c>
      <c r="I675" s="35">
        <f t="shared" si="41"/>
        <v>23721.741994203629</v>
      </c>
      <c r="J675" s="35">
        <f t="shared" si="42"/>
        <v>0</v>
      </c>
    </row>
    <row r="676" spans="1:10">
      <c r="A676" s="30">
        <v>3583</v>
      </c>
      <c r="B676" s="31">
        <v>25</v>
      </c>
      <c r="C676" s="32">
        <f t="shared" si="43"/>
        <v>2.8175360535220126</v>
      </c>
      <c r="D676" s="33">
        <f>SUMIFS('Contact Hours'!D:D,'Contact Hours'!$A:$A,Hours!$A676,'Contact Hours'!$B:$B,Hours!$B676)+SUMIFS('Contact Hours'!E:E,'Contact Hours'!$A:$A,Hours!$A676,'Contact Hours'!$B:$B,Hours!$B676)</f>
        <v>368160</v>
      </c>
      <c r="E676" s="33">
        <f>SUMIFS('Contact Hours'!F:F,'Contact Hours'!$A:$A,Hours!$A676,'Contact Hours'!$B:$B,Hours!$B676)+SUMIFS('Contact Hours'!G:G,'Contact Hours'!$A:$A,Hours!$A676,'Contact Hours'!$B:$B,Hours!$B676)</f>
        <v>0</v>
      </c>
      <c r="F676" s="33">
        <f>SUMIFS('Contact Hours'!H:H,'Contact Hours'!$A:$A,Hours!$A676,'Contact Hours'!$B:$B,Hours!$B676)+SUMIFS('Contact Hours'!I:I,'Contact Hours'!$A:$A,Hours!$A676,'Contact Hours'!$B:$B,Hours!$B676)</f>
        <v>0</v>
      </c>
      <c r="G676" s="33">
        <f>SUMIFS('Contact Hours'!J:J,'Contact Hours'!$A:$A,Hours!$A676,'Contact Hours'!$B:$B,Hours!$B676)+SUMIFS('Contact Hours'!K:K,'Contact Hours'!$A:$A,Hours!$A676,'Contact Hours'!$B:$B,Hours!$B676)</f>
        <v>0</v>
      </c>
      <c r="H676" s="34">
        <f t="shared" si="40"/>
        <v>368160</v>
      </c>
      <c r="I676" s="35">
        <f t="shared" si="41"/>
        <v>1037304.0734646642</v>
      </c>
      <c r="J676" s="35">
        <f t="shared" si="42"/>
        <v>0</v>
      </c>
    </row>
    <row r="677" spans="1:10">
      <c r="A677" s="30">
        <v>3583</v>
      </c>
      <c r="B677" s="31">
        <v>26</v>
      </c>
      <c r="C677" s="32">
        <f t="shared" si="43"/>
        <v>3.5195673951223614</v>
      </c>
      <c r="D677" s="33">
        <f>SUMIFS('Contact Hours'!D:D,'Contact Hours'!$A:$A,Hours!$A677,'Contact Hours'!$B:$B,Hours!$B677)+SUMIFS('Contact Hours'!E:E,'Contact Hours'!$A:$A,Hours!$A677,'Contact Hours'!$B:$B,Hours!$B677)</f>
        <v>155888</v>
      </c>
      <c r="E677" s="33">
        <f>SUMIFS('Contact Hours'!F:F,'Contact Hours'!$A:$A,Hours!$A677,'Contact Hours'!$B:$B,Hours!$B677)+SUMIFS('Contact Hours'!G:G,'Contact Hours'!$A:$A,Hours!$A677,'Contact Hours'!$B:$B,Hours!$B677)</f>
        <v>0</v>
      </c>
      <c r="F677" s="33">
        <f>SUMIFS('Contact Hours'!H:H,'Contact Hours'!$A:$A,Hours!$A677,'Contact Hours'!$B:$B,Hours!$B677)+SUMIFS('Contact Hours'!I:I,'Contact Hours'!$A:$A,Hours!$A677,'Contact Hours'!$B:$B,Hours!$B677)</f>
        <v>4592</v>
      </c>
      <c r="G677" s="33">
        <f>SUMIFS('Contact Hours'!J:J,'Contact Hours'!$A:$A,Hours!$A677,'Contact Hours'!$B:$B,Hours!$B677)+SUMIFS('Contact Hours'!K:K,'Contact Hours'!$A:$A,Hours!$A677,'Contact Hours'!$B:$B,Hours!$B677)</f>
        <v>0</v>
      </c>
      <c r="H677" s="34">
        <f t="shared" si="40"/>
        <v>160480</v>
      </c>
      <c r="I677" s="35">
        <f t="shared" si="41"/>
        <v>564820.17556923651</v>
      </c>
      <c r="J677" s="35">
        <f t="shared" si="42"/>
        <v>0</v>
      </c>
    </row>
    <row r="678" spans="1:10">
      <c r="A678" s="30">
        <v>3583</v>
      </c>
      <c r="B678" s="31">
        <v>27</v>
      </c>
      <c r="C678" s="32">
        <f t="shared" si="43"/>
        <v>3.291477425248472</v>
      </c>
      <c r="D678" s="33">
        <f>SUMIFS('Contact Hours'!D:D,'Contact Hours'!$A:$A,Hours!$A678,'Contact Hours'!$B:$B,Hours!$B678)+SUMIFS('Contact Hours'!E:E,'Contact Hours'!$A:$A,Hours!$A678,'Contact Hours'!$B:$B,Hours!$B678)</f>
        <v>0</v>
      </c>
      <c r="E678" s="33">
        <f>SUMIFS('Contact Hours'!F:F,'Contact Hours'!$A:$A,Hours!$A678,'Contact Hours'!$B:$B,Hours!$B678)+SUMIFS('Contact Hours'!G:G,'Contact Hours'!$A:$A,Hours!$A678,'Contact Hours'!$B:$B,Hours!$B678)</f>
        <v>0</v>
      </c>
      <c r="F678" s="33">
        <f>SUMIFS('Contact Hours'!H:H,'Contact Hours'!$A:$A,Hours!$A678,'Contact Hours'!$B:$B,Hours!$B678)+SUMIFS('Contact Hours'!I:I,'Contact Hours'!$A:$A,Hours!$A678,'Contact Hours'!$B:$B,Hours!$B678)</f>
        <v>0</v>
      </c>
      <c r="G678" s="33">
        <f>SUMIFS('Contact Hours'!J:J,'Contact Hours'!$A:$A,Hours!$A678,'Contact Hours'!$B:$B,Hours!$B678)+SUMIFS('Contact Hours'!K:K,'Contact Hours'!$A:$A,Hours!$A678,'Contact Hours'!$B:$B,Hours!$B678)</f>
        <v>0</v>
      </c>
      <c r="H678" s="34">
        <f t="shared" si="40"/>
        <v>0</v>
      </c>
      <c r="I678" s="35">
        <f t="shared" si="41"/>
        <v>0</v>
      </c>
      <c r="J678" s="35">
        <f t="shared" si="42"/>
        <v>0</v>
      </c>
    </row>
    <row r="679" spans="1:10">
      <c r="A679" s="30">
        <v>3590</v>
      </c>
      <c r="B679" s="31">
        <v>1</v>
      </c>
      <c r="C679" s="32">
        <f t="shared" si="43"/>
        <v>2.8749802080704021</v>
      </c>
      <c r="D679" s="33">
        <f>SUMIFS('Contact Hours'!D:D,'Contact Hours'!$A:$A,Hours!$A679,'Contact Hours'!$B:$B,Hours!$B679)+SUMIFS('Contact Hours'!E:E,'Contact Hours'!$A:$A,Hours!$A679,'Contact Hours'!$B:$B,Hours!$B679)</f>
        <v>51120</v>
      </c>
      <c r="E679" s="33">
        <f>SUMIFS('Contact Hours'!F:F,'Contact Hours'!$A:$A,Hours!$A679,'Contact Hours'!$B:$B,Hours!$B679)+SUMIFS('Contact Hours'!G:G,'Contact Hours'!$A:$A,Hours!$A679,'Contact Hours'!$B:$B,Hours!$B679)</f>
        <v>0</v>
      </c>
      <c r="F679" s="33">
        <f>SUMIFS('Contact Hours'!H:H,'Contact Hours'!$A:$A,Hours!$A679,'Contact Hours'!$B:$B,Hours!$B679)+SUMIFS('Contact Hours'!I:I,'Contact Hours'!$A:$A,Hours!$A679,'Contact Hours'!$B:$B,Hours!$B679)</f>
        <v>0</v>
      </c>
      <c r="G679" s="33">
        <f>SUMIFS('Contact Hours'!J:J,'Contact Hours'!$A:$A,Hours!$A679,'Contact Hours'!$B:$B,Hours!$B679)+SUMIFS('Contact Hours'!K:K,'Contact Hours'!$A:$A,Hours!$A679,'Contact Hours'!$B:$B,Hours!$B679)</f>
        <v>3120</v>
      </c>
      <c r="H679" s="34">
        <f t="shared" si="40"/>
        <v>54240</v>
      </c>
      <c r="I679" s="35">
        <f t="shared" si="41"/>
        <v>155938.9264857386</v>
      </c>
      <c r="J679" s="35">
        <f t="shared" si="42"/>
        <v>0</v>
      </c>
    </row>
    <row r="680" spans="1:10">
      <c r="A680" s="30">
        <v>3590</v>
      </c>
      <c r="B680" s="31">
        <v>2</v>
      </c>
      <c r="C680" s="32">
        <f t="shared" si="43"/>
        <v>3.4729204337351502</v>
      </c>
      <c r="D680" s="33">
        <f>SUMIFS('Contact Hours'!D:D,'Contact Hours'!$A:$A,Hours!$A680,'Contact Hours'!$B:$B,Hours!$B680)+SUMIFS('Contact Hours'!E:E,'Contact Hours'!$A:$A,Hours!$A680,'Contact Hours'!$B:$B,Hours!$B680)</f>
        <v>0</v>
      </c>
      <c r="E680" s="33">
        <f>SUMIFS('Contact Hours'!F:F,'Contact Hours'!$A:$A,Hours!$A680,'Contact Hours'!$B:$B,Hours!$B680)+SUMIFS('Contact Hours'!G:G,'Contact Hours'!$A:$A,Hours!$A680,'Contact Hours'!$B:$B,Hours!$B680)</f>
        <v>0</v>
      </c>
      <c r="F680" s="33">
        <f>SUMIFS('Contact Hours'!H:H,'Contact Hours'!$A:$A,Hours!$A680,'Contact Hours'!$B:$B,Hours!$B680)+SUMIFS('Contact Hours'!I:I,'Contact Hours'!$A:$A,Hours!$A680,'Contact Hours'!$B:$B,Hours!$B680)</f>
        <v>0</v>
      </c>
      <c r="G680" s="33">
        <f>SUMIFS('Contact Hours'!J:J,'Contact Hours'!$A:$A,Hours!$A680,'Contact Hours'!$B:$B,Hours!$B680)+SUMIFS('Contact Hours'!K:K,'Contact Hours'!$A:$A,Hours!$A680,'Contact Hours'!$B:$B,Hours!$B680)</f>
        <v>0</v>
      </c>
      <c r="H680" s="34">
        <f t="shared" si="40"/>
        <v>0</v>
      </c>
      <c r="I680" s="35">
        <f t="shared" si="41"/>
        <v>0</v>
      </c>
      <c r="J680" s="35">
        <f t="shared" si="42"/>
        <v>0</v>
      </c>
    </row>
    <row r="681" spans="1:10">
      <c r="A681" s="30">
        <v>3590</v>
      </c>
      <c r="B681" s="31">
        <v>3</v>
      </c>
      <c r="C681" s="32">
        <f t="shared" si="43"/>
        <v>3.0862689776983747</v>
      </c>
      <c r="D681" s="33">
        <f>SUMIFS('Contact Hours'!D:D,'Contact Hours'!$A:$A,Hours!$A681,'Contact Hours'!$B:$B,Hours!$B681)+SUMIFS('Contact Hours'!E:E,'Contact Hours'!$A:$A,Hours!$A681,'Contact Hours'!$B:$B,Hours!$B681)</f>
        <v>443280</v>
      </c>
      <c r="E681" s="33">
        <f>SUMIFS('Contact Hours'!F:F,'Contact Hours'!$A:$A,Hours!$A681,'Contact Hours'!$B:$B,Hours!$B681)+SUMIFS('Contact Hours'!G:G,'Contact Hours'!$A:$A,Hours!$A681,'Contact Hours'!$B:$B,Hours!$B681)</f>
        <v>0</v>
      </c>
      <c r="F681" s="33">
        <f>SUMIFS('Contact Hours'!H:H,'Contact Hours'!$A:$A,Hours!$A681,'Contact Hours'!$B:$B,Hours!$B681)+SUMIFS('Contact Hours'!I:I,'Contact Hours'!$A:$A,Hours!$A681,'Contact Hours'!$B:$B,Hours!$B681)</f>
        <v>0</v>
      </c>
      <c r="G681" s="33">
        <f>SUMIFS('Contact Hours'!J:J,'Contact Hours'!$A:$A,Hours!$A681,'Contact Hours'!$B:$B,Hours!$B681)+SUMIFS('Contact Hours'!K:K,'Contact Hours'!$A:$A,Hours!$A681,'Contact Hours'!$B:$B,Hours!$B681)</f>
        <v>0</v>
      </c>
      <c r="H681" s="34">
        <f t="shared" si="40"/>
        <v>443280</v>
      </c>
      <c r="I681" s="35">
        <f t="shared" si="41"/>
        <v>1368081.3124341355</v>
      </c>
      <c r="J681" s="35">
        <f t="shared" si="42"/>
        <v>0</v>
      </c>
    </row>
    <row r="682" spans="1:10">
      <c r="A682" s="30">
        <v>3590</v>
      </c>
      <c r="B682" s="31">
        <v>4</v>
      </c>
      <c r="C682" s="32">
        <f t="shared" si="43"/>
        <v>2.7951067372194838</v>
      </c>
      <c r="D682" s="33">
        <f>SUMIFS('Contact Hours'!D:D,'Contact Hours'!$A:$A,Hours!$A682,'Contact Hours'!$B:$B,Hours!$B682)+SUMIFS('Contact Hours'!E:E,'Contact Hours'!$A:$A,Hours!$A682,'Contact Hours'!$B:$B,Hours!$B682)</f>
        <v>115240</v>
      </c>
      <c r="E682" s="33">
        <f>SUMIFS('Contact Hours'!F:F,'Contact Hours'!$A:$A,Hours!$A682,'Contact Hours'!$B:$B,Hours!$B682)+SUMIFS('Contact Hours'!G:G,'Contact Hours'!$A:$A,Hours!$A682,'Contact Hours'!$B:$B,Hours!$B682)</f>
        <v>0</v>
      </c>
      <c r="F682" s="33">
        <f>SUMIFS('Contact Hours'!H:H,'Contact Hours'!$A:$A,Hours!$A682,'Contact Hours'!$B:$B,Hours!$B682)+SUMIFS('Contact Hours'!I:I,'Contact Hours'!$A:$A,Hours!$A682,'Contact Hours'!$B:$B,Hours!$B682)</f>
        <v>166198</v>
      </c>
      <c r="G682" s="33">
        <f>SUMIFS('Contact Hours'!J:J,'Contact Hours'!$A:$A,Hours!$A682,'Contact Hours'!$B:$B,Hours!$B682)+SUMIFS('Contact Hours'!K:K,'Contact Hours'!$A:$A,Hours!$A682,'Contact Hours'!$B:$B,Hours!$B682)</f>
        <v>2992</v>
      </c>
      <c r="H682" s="34">
        <f t="shared" si="40"/>
        <v>284430</v>
      </c>
      <c r="I682" s="35">
        <f t="shared" si="41"/>
        <v>795012.20926733781</v>
      </c>
      <c r="J682" s="35">
        <f t="shared" si="42"/>
        <v>0</v>
      </c>
    </row>
    <row r="683" spans="1:10">
      <c r="A683" s="30">
        <v>3590</v>
      </c>
      <c r="B683" s="31">
        <v>5</v>
      </c>
      <c r="C683" s="32">
        <f t="shared" si="43"/>
        <v>7.969787458086997</v>
      </c>
      <c r="D683" s="33">
        <f>SUMIFS('Contact Hours'!D:D,'Contact Hours'!$A:$A,Hours!$A683,'Contact Hours'!$B:$B,Hours!$B683)+SUMIFS('Contact Hours'!E:E,'Contact Hours'!$A:$A,Hours!$A683,'Contact Hours'!$B:$B,Hours!$B683)</f>
        <v>0</v>
      </c>
      <c r="E683" s="33">
        <f>SUMIFS('Contact Hours'!F:F,'Contact Hours'!$A:$A,Hours!$A683,'Contact Hours'!$B:$B,Hours!$B683)+SUMIFS('Contact Hours'!G:G,'Contact Hours'!$A:$A,Hours!$A683,'Contact Hours'!$B:$B,Hours!$B683)</f>
        <v>0</v>
      </c>
      <c r="F683" s="33">
        <f>SUMIFS('Contact Hours'!H:H,'Contact Hours'!$A:$A,Hours!$A683,'Contact Hours'!$B:$B,Hours!$B683)+SUMIFS('Contact Hours'!I:I,'Contact Hours'!$A:$A,Hours!$A683,'Contact Hours'!$B:$B,Hours!$B683)</f>
        <v>0</v>
      </c>
      <c r="G683" s="33">
        <f>SUMIFS('Contact Hours'!J:J,'Contact Hours'!$A:$A,Hours!$A683,'Contact Hours'!$B:$B,Hours!$B683)+SUMIFS('Contact Hours'!K:K,'Contact Hours'!$A:$A,Hours!$A683,'Contact Hours'!$B:$B,Hours!$B683)</f>
        <v>0</v>
      </c>
      <c r="H683" s="34">
        <f t="shared" si="40"/>
        <v>0</v>
      </c>
      <c r="I683" s="35">
        <f t="shared" si="41"/>
        <v>0</v>
      </c>
      <c r="J683" s="35">
        <f t="shared" si="42"/>
        <v>0</v>
      </c>
    </row>
    <row r="684" spans="1:10">
      <c r="A684" s="30">
        <v>3590</v>
      </c>
      <c r="B684" s="31">
        <v>6</v>
      </c>
      <c r="C684" s="32">
        <f t="shared" si="43"/>
        <v>2.5338472328563029</v>
      </c>
      <c r="D684" s="33">
        <f>SUMIFS('Contact Hours'!D:D,'Contact Hours'!$A:$A,Hours!$A684,'Contact Hours'!$B:$B,Hours!$B684)+SUMIFS('Contact Hours'!E:E,'Contact Hours'!$A:$A,Hours!$A684,'Contact Hours'!$B:$B,Hours!$B684)</f>
        <v>81312</v>
      </c>
      <c r="E684" s="33">
        <f>SUMIFS('Contact Hours'!F:F,'Contact Hours'!$A:$A,Hours!$A684,'Contact Hours'!$B:$B,Hours!$B684)+SUMIFS('Contact Hours'!G:G,'Contact Hours'!$A:$A,Hours!$A684,'Contact Hours'!$B:$B,Hours!$B684)</f>
        <v>0</v>
      </c>
      <c r="F684" s="33">
        <f>SUMIFS('Contact Hours'!H:H,'Contact Hours'!$A:$A,Hours!$A684,'Contact Hours'!$B:$B,Hours!$B684)+SUMIFS('Contact Hours'!I:I,'Contact Hours'!$A:$A,Hours!$A684,'Contact Hours'!$B:$B,Hours!$B684)</f>
        <v>9568</v>
      </c>
      <c r="G684" s="33">
        <f>SUMIFS('Contact Hours'!J:J,'Contact Hours'!$A:$A,Hours!$A684,'Contact Hours'!$B:$B,Hours!$B684)+SUMIFS('Contact Hours'!K:K,'Contact Hours'!$A:$A,Hours!$A684,'Contact Hours'!$B:$B,Hours!$B684)</f>
        <v>16</v>
      </c>
      <c r="H684" s="34">
        <f t="shared" si="40"/>
        <v>90896</v>
      </c>
      <c r="I684" s="35">
        <f t="shared" si="41"/>
        <v>230316.57807770651</v>
      </c>
      <c r="J684" s="35">
        <f t="shared" si="42"/>
        <v>0</v>
      </c>
    </row>
    <row r="685" spans="1:10">
      <c r="A685" s="30">
        <v>3590</v>
      </c>
      <c r="B685" s="31">
        <v>7</v>
      </c>
      <c r="C685" s="32">
        <f t="shared" si="43"/>
        <v>3.4892163735959434</v>
      </c>
      <c r="D685" s="33">
        <f>SUMIFS('Contact Hours'!D:D,'Contact Hours'!$A:$A,Hours!$A685,'Contact Hours'!$B:$B,Hours!$B685)+SUMIFS('Contact Hours'!E:E,'Contact Hours'!$A:$A,Hours!$A685,'Contact Hours'!$B:$B,Hours!$B685)</f>
        <v>9280</v>
      </c>
      <c r="E685" s="33">
        <f>SUMIFS('Contact Hours'!F:F,'Contact Hours'!$A:$A,Hours!$A685,'Contact Hours'!$B:$B,Hours!$B685)+SUMIFS('Contact Hours'!G:G,'Contact Hours'!$A:$A,Hours!$A685,'Contact Hours'!$B:$B,Hours!$B685)</f>
        <v>0</v>
      </c>
      <c r="F685" s="33">
        <f>SUMIFS('Contact Hours'!H:H,'Contact Hours'!$A:$A,Hours!$A685,'Contact Hours'!$B:$B,Hours!$B685)+SUMIFS('Contact Hours'!I:I,'Contact Hours'!$A:$A,Hours!$A685,'Contact Hours'!$B:$B,Hours!$B685)</f>
        <v>44032</v>
      </c>
      <c r="G685" s="33">
        <f>SUMIFS('Contact Hours'!J:J,'Contact Hours'!$A:$A,Hours!$A685,'Contact Hours'!$B:$B,Hours!$B685)+SUMIFS('Contact Hours'!K:K,'Contact Hours'!$A:$A,Hours!$A685,'Contact Hours'!$B:$B,Hours!$B685)</f>
        <v>947</v>
      </c>
      <c r="H685" s="34">
        <f t="shared" si="40"/>
        <v>54259</v>
      </c>
      <c r="I685" s="35">
        <f t="shared" si="41"/>
        <v>189321.3912149423</v>
      </c>
      <c r="J685" s="35">
        <f t="shared" si="42"/>
        <v>0</v>
      </c>
    </row>
    <row r="686" spans="1:10">
      <c r="A686" s="30">
        <v>3590</v>
      </c>
      <c r="B686" s="31">
        <v>8</v>
      </c>
      <c r="C686" s="32">
        <f t="shared" si="43"/>
        <v>4.382136402145127</v>
      </c>
      <c r="D686" s="33">
        <f>SUMIFS('Contact Hours'!D:D,'Contact Hours'!$A:$A,Hours!$A686,'Contact Hours'!$B:$B,Hours!$B686)+SUMIFS('Contact Hours'!E:E,'Contact Hours'!$A:$A,Hours!$A686,'Contact Hours'!$B:$B,Hours!$B686)</f>
        <v>0</v>
      </c>
      <c r="E686" s="33">
        <f>SUMIFS('Contact Hours'!F:F,'Contact Hours'!$A:$A,Hours!$A686,'Contact Hours'!$B:$B,Hours!$B686)+SUMIFS('Contact Hours'!G:G,'Contact Hours'!$A:$A,Hours!$A686,'Contact Hours'!$B:$B,Hours!$B686)</f>
        <v>0</v>
      </c>
      <c r="F686" s="33">
        <f>SUMIFS('Contact Hours'!H:H,'Contact Hours'!$A:$A,Hours!$A686,'Contact Hours'!$B:$B,Hours!$B686)+SUMIFS('Contact Hours'!I:I,'Contact Hours'!$A:$A,Hours!$A686,'Contact Hours'!$B:$B,Hours!$B686)</f>
        <v>0</v>
      </c>
      <c r="G686" s="33">
        <f>SUMIFS('Contact Hours'!J:J,'Contact Hours'!$A:$A,Hours!$A686,'Contact Hours'!$B:$B,Hours!$B686)+SUMIFS('Contact Hours'!K:K,'Contact Hours'!$A:$A,Hours!$A686,'Contact Hours'!$B:$B,Hours!$B686)</f>
        <v>96</v>
      </c>
      <c r="H686" s="34">
        <f t="shared" si="40"/>
        <v>96</v>
      </c>
      <c r="I686" s="35">
        <f t="shared" si="41"/>
        <v>420.68509460593219</v>
      </c>
      <c r="J686" s="35">
        <f t="shared" si="42"/>
        <v>0</v>
      </c>
    </row>
    <row r="687" spans="1:10">
      <c r="A687" s="30">
        <v>3590</v>
      </c>
      <c r="B687" s="31">
        <v>9</v>
      </c>
      <c r="C687" s="32">
        <f t="shared" si="43"/>
        <v>3.4333089032158068</v>
      </c>
      <c r="D687" s="33">
        <f>SUMIFS('Contact Hours'!D:D,'Contact Hours'!$A:$A,Hours!$A687,'Contact Hours'!$B:$B,Hours!$B687)+SUMIFS('Contact Hours'!E:E,'Contact Hours'!$A:$A,Hours!$A687,'Contact Hours'!$B:$B,Hours!$B687)</f>
        <v>31968</v>
      </c>
      <c r="E687" s="33">
        <f>SUMIFS('Contact Hours'!F:F,'Contact Hours'!$A:$A,Hours!$A687,'Contact Hours'!$B:$B,Hours!$B687)+SUMIFS('Contact Hours'!G:G,'Contact Hours'!$A:$A,Hours!$A687,'Contact Hours'!$B:$B,Hours!$B687)</f>
        <v>0</v>
      </c>
      <c r="F687" s="33">
        <f>SUMIFS('Contact Hours'!H:H,'Contact Hours'!$A:$A,Hours!$A687,'Contact Hours'!$B:$B,Hours!$B687)+SUMIFS('Contact Hours'!I:I,'Contact Hours'!$A:$A,Hours!$A687,'Contact Hours'!$B:$B,Hours!$B687)</f>
        <v>67808</v>
      </c>
      <c r="G687" s="33">
        <f>SUMIFS('Contact Hours'!J:J,'Contact Hours'!$A:$A,Hours!$A687,'Contact Hours'!$B:$B,Hours!$B687)+SUMIFS('Contact Hours'!K:K,'Contact Hours'!$A:$A,Hours!$A687,'Contact Hours'!$B:$B,Hours!$B687)</f>
        <v>416</v>
      </c>
      <c r="H687" s="34">
        <f t="shared" si="40"/>
        <v>100192</v>
      </c>
      <c r="I687" s="35">
        <f t="shared" si="41"/>
        <v>343990.08563099813</v>
      </c>
      <c r="J687" s="35">
        <f t="shared" si="42"/>
        <v>0</v>
      </c>
    </row>
    <row r="688" spans="1:10">
      <c r="A688" s="30">
        <v>3590</v>
      </c>
      <c r="B688" s="31">
        <v>10</v>
      </c>
      <c r="C688" s="32">
        <f t="shared" si="43"/>
        <v>5.2157956574584414</v>
      </c>
      <c r="D688" s="33">
        <f>SUMIFS('Contact Hours'!D:D,'Contact Hours'!$A:$A,Hours!$A688,'Contact Hours'!$B:$B,Hours!$B688)+SUMIFS('Contact Hours'!E:E,'Contact Hours'!$A:$A,Hours!$A688,'Contact Hours'!$B:$B,Hours!$B688)</f>
        <v>12592</v>
      </c>
      <c r="E688" s="33">
        <f>SUMIFS('Contact Hours'!F:F,'Contact Hours'!$A:$A,Hours!$A688,'Contact Hours'!$B:$B,Hours!$B688)+SUMIFS('Contact Hours'!G:G,'Contact Hours'!$A:$A,Hours!$A688,'Contact Hours'!$B:$B,Hours!$B688)</f>
        <v>0</v>
      </c>
      <c r="F688" s="33">
        <f>SUMIFS('Contact Hours'!H:H,'Contact Hours'!$A:$A,Hours!$A688,'Contact Hours'!$B:$B,Hours!$B688)+SUMIFS('Contact Hours'!I:I,'Contact Hours'!$A:$A,Hours!$A688,'Contact Hours'!$B:$B,Hours!$B688)</f>
        <v>0</v>
      </c>
      <c r="G688" s="33">
        <f>SUMIFS('Contact Hours'!J:J,'Contact Hours'!$A:$A,Hours!$A688,'Contact Hours'!$B:$B,Hours!$B688)+SUMIFS('Contact Hours'!K:K,'Contact Hours'!$A:$A,Hours!$A688,'Contact Hours'!$B:$B,Hours!$B688)</f>
        <v>0</v>
      </c>
      <c r="H688" s="34">
        <f t="shared" si="40"/>
        <v>12592</v>
      </c>
      <c r="I688" s="35">
        <f t="shared" si="41"/>
        <v>65677.298918716697</v>
      </c>
      <c r="J688" s="35">
        <f t="shared" si="42"/>
        <v>0</v>
      </c>
    </row>
    <row r="689" spans="1:10">
      <c r="A689" s="30">
        <v>3590</v>
      </c>
      <c r="B689" s="31">
        <v>11</v>
      </c>
      <c r="C689" s="32">
        <f t="shared" si="43"/>
        <v>3.9463640330011058</v>
      </c>
      <c r="D689" s="33">
        <f>SUMIFS('Contact Hours'!D:D,'Contact Hours'!$A:$A,Hours!$A689,'Contact Hours'!$B:$B,Hours!$B689)+SUMIFS('Contact Hours'!E:E,'Contact Hours'!$A:$A,Hours!$A689,'Contact Hours'!$B:$B,Hours!$B689)</f>
        <v>5968</v>
      </c>
      <c r="E689" s="33">
        <f>SUMIFS('Contact Hours'!F:F,'Contact Hours'!$A:$A,Hours!$A689,'Contact Hours'!$B:$B,Hours!$B689)+SUMIFS('Contact Hours'!G:G,'Contact Hours'!$A:$A,Hours!$A689,'Contact Hours'!$B:$B,Hours!$B689)</f>
        <v>0</v>
      </c>
      <c r="F689" s="33">
        <f>SUMIFS('Contact Hours'!H:H,'Contact Hours'!$A:$A,Hours!$A689,'Contact Hours'!$B:$B,Hours!$B689)+SUMIFS('Contact Hours'!I:I,'Contact Hours'!$A:$A,Hours!$A689,'Contact Hours'!$B:$B,Hours!$B689)</f>
        <v>672</v>
      </c>
      <c r="G689" s="33">
        <f>SUMIFS('Contact Hours'!J:J,'Contact Hours'!$A:$A,Hours!$A689,'Contact Hours'!$B:$B,Hours!$B689)+SUMIFS('Contact Hours'!K:K,'Contact Hours'!$A:$A,Hours!$A689,'Contact Hours'!$B:$B,Hours!$B689)</f>
        <v>780</v>
      </c>
      <c r="H689" s="34">
        <f t="shared" si="40"/>
        <v>7420</v>
      </c>
      <c r="I689" s="35">
        <f t="shared" si="41"/>
        <v>29282.021124868206</v>
      </c>
      <c r="J689" s="35">
        <f t="shared" si="42"/>
        <v>0</v>
      </c>
    </row>
    <row r="690" spans="1:10">
      <c r="A690" s="30">
        <v>3590</v>
      </c>
      <c r="B690" s="31">
        <v>12</v>
      </c>
      <c r="C690" s="32">
        <f t="shared" si="43"/>
        <v>3.4644345655960382</v>
      </c>
      <c r="D690" s="33">
        <f>SUMIFS('Contact Hours'!D:D,'Contact Hours'!$A:$A,Hours!$A690,'Contact Hours'!$B:$B,Hours!$B690)+SUMIFS('Contact Hours'!E:E,'Contact Hours'!$A:$A,Hours!$A690,'Contact Hours'!$B:$B,Hours!$B690)</f>
        <v>277584</v>
      </c>
      <c r="E690" s="33">
        <f>SUMIFS('Contact Hours'!F:F,'Contact Hours'!$A:$A,Hours!$A690,'Contact Hours'!$B:$B,Hours!$B690)+SUMIFS('Contact Hours'!G:G,'Contact Hours'!$A:$A,Hours!$A690,'Contact Hours'!$B:$B,Hours!$B690)</f>
        <v>27835</v>
      </c>
      <c r="F690" s="33">
        <f>SUMIFS('Contact Hours'!H:H,'Contact Hours'!$A:$A,Hours!$A690,'Contact Hours'!$B:$B,Hours!$B690)+SUMIFS('Contact Hours'!I:I,'Contact Hours'!$A:$A,Hours!$A690,'Contact Hours'!$B:$B,Hours!$B690)</f>
        <v>624</v>
      </c>
      <c r="G690" s="33">
        <f>SUMIFS('Contact Hours'!J:J,'Contact Hours'!$A:$A,Hours!$A690,'Contact Hours'!$B:$B,Hours!$B690)+SUMIFS('Contact Hours'!K:K,'Contact Hours'!$A:$A,Hours!$A690,'Contact Hours'!$B:$B,Hours!$B690)</f>
        <v>0</v>
      </c>
      <c r="H690" s="34">
        <f t="shared" si="40"/>
        <v>306043</v>
      </c>
      <c r="I690" s="35">
        <f t="shared" si="41"/>
        <v>1060265.9477587084</v>
      </c>
      <c r="J690" s="35">
        <f t="shared" si="42"/>
        <v>106075.78974670231</v>
      </c>
    </row>
    <row r="691" spans="1:10">
      <c r="A691" s="30">
        <v>3590</v>
      </c>
      <c r="B691" s="31">
        <v>13</v>
      </c>
      <c r="C691" s="32">
        <f t="shared" si="43"/>
        <v>3.1367935439018955</v>
      </c>
      <c r="D691" s="33">
        <f>SUMIFS('Contact Hours'!D:D,'Contact Hours'!$A:$A,Hours!$A691,'Contact Hours'!$B:$B,Hours!$B691)+SUMIFS('Contact Hours'!E:E,'Contact Hours'!$A:$A,Hours!$A691,'Contact Hours'!$B:$B,Hours!$B691)</f>
        <v>58960</v>
      </c>
      <c r="E691" s="33">
        <f>SUMIFS('Contact Hours'!F:F,'Contact Hours'!$A:$A,Hours!$A691,'Contact Hours'!$B:$B,Hours!$B691)+SUMIFS('Contact Hours'!G:G,'Contact Hours'!$A:$A,Hours!$A691,'Contact Hours'!$B:$B,Hours!$B691)</f>
        <v>0</v>
      </c>
      <c r="F691" s="33">
        <f>SUMIFS('Contact Hours'!H:H,'Contact Hours'!$A:$A,Hours!$A691,'Contact Hours'!$B:$B,Hours!$B691)+SUMIFS('Contact Hours'!I:I,'Contact Hours'!$A:$A,Hours!$A691,'Contact Hours'!$B:$B,Hours!$B691)</f>
        <v>1552</v>
      </c>
      <c r="G691" s="33">
        <f>SUMIFS('Contact Hours'!J:J,'Contact Hours'!$A:$A,Hours!$A691,'Contact Hours'!$B:$B,Hours!$B691)+SUMIFS('Contact Hours'!K:K,'Contact Hours'!$A:$A,Hours!$A691,'Contact Hours'!$B:$B,Hours!$B691)</f>
        <v>792</v>
      </c>
      <c r="H691" s="34">
        <f t="shared" si="40"/>
        <v>61304</v>
      </c>
      <c r="I691" s="35">
        <f t="shared" si="41"/>
        <v>192297.99141536179</v>
      </c>
      <c r="J691" s="35">
        <f t="shared" si="42"/>
        <v>0</v>
      </c>
    </row>
    <row r="692" spans="1:10">
      <c r="A692" s="30">
        <v>3590</v>
      </c>
      <c r="B692" s="31">
        <v>14</v>
      </c>
      <c r="C692" s="32">
        <f t="shared" si="43"/>
        <v>4.5242823607997433</v>
      </c>
      <c r="D692" s="33">
        <f>SUMIFS('Contact Hours'!D:D,'Contact Hours'!$A:$A,Hours!$A692,'Contact Hours'!$B:$B,Hours!$B692)+SUMIFS('Contact Hours'!E:E,'Contact Hours'!$A:$A,Hours!$A692,'Contact Hours'!$B:$B,Hours!$B692)</f>
        <v>0</v>
      </c>
      <c r="E692" s="33">
        <f>SUMIFS('Contact Hours'!F:F,'Contact Hours'!$A:$A,Hours!$A692,'Contact Hours'!$B:$B,Hours!$B692)+SUMIFS('Contact Hours'!G:G,'Contact Hours'!$A:$A,Hours!$A692,'Contact Hours'!$B:$B,Hours!$B692)</f>
        <v>0</v>
      </c>
      <c r="F692" s="33">
        <f>SUMIFS('Contact Hours'!H:H,'Contact Hours'!$A:$A,Hours!$A692,'Contact Hours'!$B:$B,Hours!$B692)+SUMIFS('Contact Hours'!I:I,'Contact Hours'!$A:$A,Hours!$A692,'Contact Hours'!$B:$B,Hours!$B692)</f>
        <v>114944</v>
      </c>
      <c r="G692" s="33">
        <f>SUMIFS('Contact Hours'!J:J,'Contact Hours'!$A:$A,Hours!$A692,'Contact Hours'!$B:$B,Hours!$B692)+SUMIFS('Contact Hours'!K:K,'Contact Hours'!$A:$A,Hours!$A692,'Contact Hours'!$B:$B,Hours!$B692)</f>
        <v>0</v>
      </c>
      <c r="H692" s="34">
        <f t="shared" si="40"/>
        <v>114944</v>
      </c>
      <c r="I692" s="35">
        <f t="shared" si="41"/>
        <v>520039.11167976569</v>
      </c>
      <c r="J692" s="35">
        <f t="shared" si="42"/>
        <v>0</v>
      </c>
    </row>
    <row r="693" spans="1:10">
      <c r="A693" s="30">
        <v>3590</v>
      </c>
      <c r="B693" s="31">
        <v>15</v>
      </c>
      <c r="C693" s="32">
        <f t="shared" si="43"/>
        <v>6.3259919541484555</v>
      </c>
      <c r="D693" s="33">
        <f>SUMIFS('Contact Hours'!D:D,'Contact Hours'!$A:$A,Hours!$A693,'Contact Hours'!$B:$B,Hours!$B693)+SUMIFS('Contact Hours'!E:E,'Contact Hours'!$A:$A,Hours!$A693,'Contact Hours'!$B:$B,Hours!$B693)</f>
        <v>0</v>
      </c>
      <c r="E693" s="33">
        <f>SUMIFS('Contact Hours'!F:F,'Contact Hours'!$A:$A,Hours!$A693,'Contact Hours'!$B:$B,Hours!$B693)+SUMIFS('Contact Hours'!G:G,'Contact Hours'!$A:$A,Hours!$A693,'Contact Hours'!$B:$B,Hours!$B693)</f>
        <v>0</v>
      </c>
      <c r="F693" s="33">
        <f>SUMIFS('Contact Hours'!H:H,'Contact Hours'!$A:$A,Hours!$A693,'Contact Hours'!$B:$B,Hours!$B693)+SUMIFS('Contact Hours'!I:I,'Contact Hours'!$A:$A,Hours!$A693,'Contact Hours'!$B:$B,Hours!$B693)</f>
        <v>0</v>
      </c>
      <c r="G693" s="33">
        <f>SUMIFS('Contact Hours'!J:J,'Contact Hours'!$A:$A,Hours!$A693,'Contact Hours'!$B:$B,Hours!$B693)+SUMIFS('Contact Hours'!K:K,'Contact Hours'!$A:$A,Hours!$A693,'Contact Hours'!$B:$B,Hours!$B693)</f>
        <v>0</v>
      </c>
      <c r="H693" s="34">
        <f t="shared" si="40"/>
        <v>0</v>
      </c>
      <c r="I693" s="35">
        <f t="shared" si="41"/>
        <v>0</v>
      </c>
      <c r="J693" s="35">
        <f t="shared" si="42"/>
        <v>0</v>
      </c>
    </row>
    <row r="694" spans="1:10">
      <c r="A694" s="30">
        <v>3590</v>
      </c>
      <c r="B694" s="31">
        <v>16</v>
      </c>
      <c r="C694" s="32">
        <f t="shared" si="43"/>
        <v>3.9794022593108487</v>
      </c>
      <c r="D694" s="33">
        <f>SUMIFS('Contact Hours'!D:D,'Contact Hours'!$A:$A,Hours!$A694,'Contact Hours'!$B:$B,Hours!$B694)+SUMIFS('Contact Hours'!E:E,'Contact Hours'!$A:$A,Hours!$A694,'Contact Hours'!$B:$B,Hours!$B694)</f>
        <v>0</v>
      </c>
      <c r="E694" s="33">
        <f>SUMIFS('Contact Hours'!F:F,'Contact Hours'!$A:$A,Hours!$A694,'Contact Hours'!$B:$B,Hours!$B694)+SUMIFS('Contact Hours'!G:G,'Contact Hours'!$A:$A,Hours!$A694,'Contact Hours'!$B:$B,Hours!$B694)</f>
        <v>0</v>
      </c>
      <c r="F694" s="33">
        <f>SUMIFS('Contact Hours'!H:H,'Contact Hours'!$A:$A,Hours!$A694,'Contact Hours'!$B:$B,Hours!$B694)+SUMIFS('Contact Hours'!I:I,'Contact Hours'!$A:$A,Hours!$A694,'Contact Hours'!$B:$B,Hours!$B694)</f>
        <v>213032</v>
      </c>
      <c r="G694" s="33">
        <f>SUMIFS('Contact Hours'!J:J,'Contact Hours'!$A:$A,Hours!$A694,'Contact Hours'!$B:$B,Hours!$B694)+SUMIFS('Contact Hours'!K:K,'Contact Hours'!$A:$A,Hours!$A694,'Contact Hours'!$B:$B,Hours!$B694)</f>
        <v>34050</v>
      </c>
      <c r="H694" s="34">
        <f t="shared" si="40"/>
        <v>247082</v>
      </c>
      <c r="I694" s="35">
        <f t="shared" si="41"/>
        <v>983238.6690350431</v>
      </c>
      <c r="J694" s="35">
        <f t="shared" si="42"/>
        <v>0</v>
      </c>
    </row>
    <row r="695" spans="1:10">
      <c r="A695" s="30">
        <v>3590</v>
      </c>
      <c r="B695" s="31">
        <v>17</v>
      </c>
      <c r="C695" s="32">
        <f t="shared" si="43"/>
        <v>5.1679354505346593</v>
      </c>
      <c r="D695" s="33">
        <f>SUMIFS('Contact Hours'!D:D,'Contact Hours'!$A:$A,Hours!$A695,'Contact Hours'!$B:$B,Hours!$B695)+SUMIFS('Contact Hours'!E:E,'Contact Hours'!$A:$A,Hours!$A695,'Contact Hours'!$B:$B,Hours!$B695)</f>
        <v>0</v>
      </c>
      <c r="E695" s="33">
        <f>SUMIFS('Contact Hours'!F:F,'Contact Hours'!$A:$A,Hours!$A695,'Contact Hours'!$B:$B,Hours!$B695)+SUMIFS('Contact Hours'!G:G,'Contact Hours'!$A:$A,Hours!$A695,'Contact Hours'!$B:$B,Hours!$B695)</f>
        <v>0</v>
      </c>
      <c r="F695" s="33">
        <f>SUMIFS('Contact Hours'!H:H,'Contact Hours'!$A:$A,Hours!$A695,'Contact Hours'!$B:$B,Hours!$B695)+SUMIFS('Contact Hours'!I:I,'Contact Hours'!$A:$A,Hours!$A695,'Contact Hours'!$B:$B,Hours!$B695)</f>
        <v>34166</v>
      </c>
      <c r="G695" s="33">
        <f>SUMIFS('Contact Hours'!J:J,'Contact Hours'!$A:$A,Hours!$A695,'Contact Hours'!$B:$B,Hours!$B695)+SUMIFS('Contact Hours'!K:K,'Contact Hours'!$A:$A,Hours!$A695,'Contact Hours'!$B:$B,Hours!$B695)</f>
        <v>0</v>
      </c>
      <c r="H695" s="34">
        <f t="shared" si="40"/>
        <v>34166</v>
      </c>
      <c r="I695" s="35">
        <f t="shared" si="41"/>
        <v>176567.68260296716</v>
      </c>
      <c r="J695" s="35">
        <f t="shared" si="42"/>
        <v>0</v>
      </c>
    </row>
    <row r="696" spans="1:10">
      <c r="A696" s="30">
        <v>3590</v>
      </c>
      <c r="B696" s="31">
        <v>18</v>
      </c>
      <c r="C696" s="32">
        <f t="shared" si="43"/>
        <v>4.3474126583452906</v>
      </c>
      <c r="D696" s="33">
        <f>SUMIFS('Contact Hours'!D:D,'Contact Hours'!$A:$A,Hours!$A696,'Contact Hours'!$B:$B,Hours!$B696)+SUMIFS('Contact Hours'!E:E,'Contact Hours'!$A:$A,Hours!$A696,'Contact Hours'!$B:$B,Hours!$B696)</f>
        <v>0</v>
      </c>
      <c r="E696" s="33">
        <f>SUMIFS('Contact Hours'!F:F,'Contact Hours'!$A:$A,Hours!$A696,'Contact Hours'!$B:$B,Hours!$B696)+SUMIFS('Contact Hours'!G:G,'Contact Hours'!$A:$A,Hours!$A696,'Contact Hours'!$B:$B,Hours!$B696)</f>
        <v>0</v>
      </c>
      <c r="F696" s="33">
        <f>SUMIFS('Contact Hours'!H:H,'Contact Hours'!$A:$A,Hours!$A696,'Contact Hours'!$B:$B,Hours!$B696)+SUMIFS('Contact Hours'!I:I,'Contact Hours'!$A:$A,Hours!$A696,'Contact Hours'!$B:$B,Hours!$B696)</f>
        <v>41280</v>
      </c>
      <c r="G696" s="33">
        <f>SUMIFS('Contact Hours'!J:J,'Contact Hours'!$A:$A,Hours!$A696,'Contact Hours'!$B:$B,Hours!$B696)+SUMIFS('Contact Hours'!K:K,'Contact Hours'!$A:$A,Hours!$A696,'Contact Hours'!$B:$B,Hours!$B696)</f>
        <v>0</v>
      </c>
      <c r="H696" s="34">
        <f t="shared" si="40"/>
        <v>41280</v>
      </c>
      <c r="I696" s="35">
        <f t="shared" si="41"/>
        <v>179461.1945364936</v>
      </c>
      <c r="J696" s="35">
        <f t="shared" si="42"/>
        <v>0</v>
      </c>
    </row>
    <row r="697" spans="1:10">
      <c r="A697" s="30">
        <v>3590</v>
      </c>
      <c r="B697" s="31">
        <v>19</v>
      </c>
      <c r="C697" s="32">
        <f t="shared" si="43"/>
        <v>3.1428185541517317</v>
      </c>
      <c r="D697" s="33">
        <f>SUMIFS('Contact Hours'!D:D,'Contact Hours'!$A:$A,Hours!$A697,'Contact Hours'!$B:$B,Hours!$B697)+SUMIFS('Contact Hours'!E:E,'Contact Hours'!$A:$A,Hours!$A697,'Contact Hours'!$B:$B,Hours!$B697)</f>
        <v>204800</v>
      </c>
      <c r="E697" s="33">
        <f>SUMIFS('Contact Hours'!F:F,'Contact Hours'!$A:$A,Hours!$A697,'Contact Hours'!$B:$B,Hours!$B697)+SUMIFS('Contact Hours'!G:G,'Contact Hours'!$A:$A,Hours!$A697,'Contact Hours'!$B:$B,Hours!$B697)</f>
        <v>65424</v>
      </c>
      <c r="F697" s="33">
        <f>SUMIFS('Contact Hours'!H:H,'Contact Hours'!$A:$A,Hours!$A697,'Contact Hours'!$B:$B,Hours!$B697)+SUMIFS('Contact Hours'!I:I,'Contact Hours'!$A:$A,Hours!$A697,'Contact Hours'!$B:$B,Hours!$B697)</f>
        <v>0</v>
      </c>
      <c r="G697" s="33">
        <f>SUMIFS('Contact Hours'!J:J,'Contact Hours'!$A:$A,Hours!$A697,'Contact Hours'!$B:$B,Hours!$B697)+SUMIFS('Contact Hours'!K:K,'Contact Hours'!$A:$A,Hours!$A697,'Contact Hours'!$B:$B,Hours!$B697)</f>
        <v>0</v>
      </c>
      <c r="H697" s="34">
        <f t="shared" si="40"/>
        <v>270224</v>
      </c>
      <c r="I697" s="35">
        <f t="shared" si="41"/>
        <v>849265.00097709754</v>
      </c>
      <c r="J697" s="35">
        <f t="shared" si="42"/>
        <v>226177.33719550521</v>
      </c>
    </row>
    <row r="698" spans="1:10">
      <c r="A698" s="30">
        <v>3590</v>
      </c>
      <c r="B698" s="31">
        <v>20</v>
      </c>
      <c r="C698" s="32">
        <f t="shared" si="43"/>
        <v>3.4676861785003421</v>
      </c>
      <c r="D698" s="33">
        <f>SUMIFS('Contact Hours'!D:D,'Contact Hours'!$A:$A,Hours!$A698,'Contact Hours'!$B:$B,Hours!$B698)+SUMIFS('Contact Hours'!E:E,'Contact Hours'!$A:$A,Hours!$A698,'Contact Hours'!$B:$B,Hours!$B698)</f>
        <v>0</v>
      </c>
      <c r="E698" s="33">
        <f>SUMIFS('Contact Hours'!F:F,'Contact Hours'!$A:$A,Hours!$A698,'Contact Hours'!$B:$B,Hours!$B698)+SUMIFS('Contact Hours'!G:G,'Contact Hours'!$A:$A,Hours!$A698,'Contact Hours'!$B:$B,Hours!$B698)</f>
        <v>0</v>
      </c>
      <c r="F698" s="33">
        <f>SUMIFS('Contact Hours'!H:H,'Contact Hours'!$A:$A,Hours!$A698,'Contact Hours'!$B:$B,Hours!$B698)+SUMIFS('Contact Hours'!I:I,'Contact Hours'!$A:$A,Hours!$A698,'Contact Hours'!$B:$B,Hours!$B698)</f>
        <v>0</v>
      </c>
      <c r="G698" s="33">
        <f>SUMIFS('Contact Hours'!J:J,'Contact Hours'!$A:$A,Hours!$A698,'Contact Hours'!$B:$B,Hours!$B698)+SUMIFS('Contact Hours'!K:K,'Contact Hours'!$A:$A,Hours!$A698,'Contact Hours'!$B:$B,Hours!$B698)</f>
        <v>0</v>
      </c>
      <c r="H698" s="34">
        <f t="shared" si="40"/>
        <v>0</v>
      </c>
      <c r="I698" s="35">
        <f t="shared" si="41"/>
        <v>0</v>
      </c>
      <c r="J698" s="35">
        <f t="shared" si="42"/>
        <v>0</v>
      </c>
    </row>
    <row r="699" spans="1:10">
      <c r="A699" s="30">
        <v>3590</v>
      </c>
      <c r="B699" s="31">
        <v>21</v>
      </c>
      <c r="C699" s="32">
        <f t="shared" si="43"/>
        <v>4.5155009708581995</v>
      </c>
      <c r="D699" s="33">
        <f>SUMIFS('Contact Hours'!D:D,'Contact Hours'!$A:$A,Hours!$A699,'Contact Hours'!$B:$B,Hours!$B699)+SUMIFS('Contact Hours'!E:E,'Contact Hours'!$A:$A,Hours!$A699,'Contact Hours'!$B:$B,Hours!$B699)</f>
        <v>0</v>
      </c>
      <c r="E699" s="33">
        <f>SUMIFS('Contact Hours'!F:F,'Contact Hours'!$A:$A,Hours!$A699,'Contact Hours'!$B:$B,Hours!$B699)+SUMIFS('Contact Hours'!G:G,'Contact Hours'!$A:$A,Hours!$A699,'Contact Hours'!$B:$B,Hours!$B699)</f>
        <v>0</v>
      </c>
      <c r="F699" s="33">
        <f>SUMIFS('Contact Hours'!H:H,'Contact Hours'!$A:$A,Hours!$A699,'Contact Hours'!$B:$B,Hours!$B699)+SUMIFS('Contact Hours'!I:I,'Contact Hours'!$A:$A,Hours!$A699,'Contact Hours'!$B:$B,Hours!$B699)</f>
        <v>0</v>
      </c>
      <c r="G699" s="33">
        <f>SUMIFS('Contact Hours'!J:J,'Contact Hours'!$A:$A,Hours!$A699,'Contact Hours'!$B:$B,Hours!$B699)+SUMIFS('Contact Hours'!K:K,'Contact Hours'!$A:$A,Hours!$A699,'Contact Hours'!$B:$B,Hours!$B699)</f>
        <v>56595</v>
      </c>
      <c r="H699" s="34">
        <f t="shared" si="40"/>
        <v>56595</v>
      </c>
      <c r="I699" s="35">
        <f t="shared" si="41"/>
        <v>255554.77744571981</v>
      </c>
      <c r="J699" s="35">
        <f t="shared" si="42"/>
        <v>0</v>
      </c>
    </row>
    <row r="700" spans="1:10">
      <c r="A700" s="30">
        <v>3590</v>
      </c>
      <c r="B700" s="31">
        <v>22</v>
      </c>
      <c r="C700" s="32">
        <f t="shared" si="43"/>
        <v>4.1280585073572329</v>
      </c>
      <c r="D700" s="33">
        <f>SUMIFS('Contact Hours'!D:D,'Contact Hours'!$A:$A,Hours!$A700,'Contact Hours'!$B:$B,Hours!$B700)+SUMIFS('Contact Hours'!E:E,'Contact Hours'!$A:$A,Hours!$A700,'Contact Hours'!$B:$B,Hours!$B700)</f>
        <v>0</v>
      </c>
      <c r="E700" s="33">
        <f>SUMIFS('Contact Hours'!F:F,'Contact Hours'!$A:$A,Hours!$A700,'Contact Hours'!$B:$B,Hours!$B700)+SUMIFS('Contact Hours'!G:G,'Contact Hours'!$A:$A,Hours!$A700,'Contact Hours'!$B:$B,Hours!$B700)</f>
        <v>0</v>
      </c>
      <c r="F700" s="33">
        <f>SUMIFS('Contact Hours'!H:H,'Contact Hours'!$A:$A,Hours!$A700,'Contact Hours'!$B:$B,Hours!$B700)+SUMIFS('Contact Hours'!I:I,'Contact Hours'!$A:$A,Hours!$A700,'Contact Hours'!$B:$B,Hours!$B700)</f>
        <v>2048</v>
      </c>
      <c r="G700" s="33">
        <f>SUMIFS('Contact Hours'!J:J,'Contact Hours'!$A:$A,Hours!$A700,'Contact Hours'!$B:$B,Hours!$B700)+SUMIFS('Contact Hours'!K:K,'Contact Hours'!$A:$A,Hours!$A700,'Contact Hours'!$B:$B,Hours!$B700)</f>
        <v>0</v>
      </c>
      <c r="H700" s="34">
        <f t="shared" si="40"/>
        <v>2048</v>
      </c>
      <c r="I700" s="35">
        <f t="shared" si="41"/>
        <v>8454.263823067613</v>
      </c>
      <c r="J700" s="35">
        <f t="shared" si="42"/>
        <v>0</v>
      </c>
    </row>
    <row r="701" spans="1:10">
      <c r="A701" s="30">
        <v>3590</v>
      </c>
      <c r="B701" s="31">
        <v>23</v>
      </c>
      <c r="C701" s="32">
        <f t="shared" si="43"/>
        <v>4.0606764444742334</v>
      </c>
      <c r="D701" s="33">
        <f>SUMIFS('Contact Hours'!D:D,'Contact Hours'!$A:$A,Hours!$A701,'Contact Hours'!$B:$B,Hours!$B701)+SUMIFS('Contact Hours'!E:E,'Contact Hours'!$A:$A,Hours!$A701,'Contact Hours'!$B:$B,Hours!$B701)</f>
        <v>40528</v>
      </c>
      <c r="E701" s="33">
        <f>SUMIFS('Contact Hours'!F:F,'Contact Hours'!$A:$A,Hours!$A701,'Contact Hours'!$B:$B,Hours!$B701)+SUMIFS('Contact Hours'!G:G,'Contact Hours'!$A:$A,Hours!$A701,'Contact Hours'!$B:$B,Hours!$B701)</f>
        <v>0</v>
      </c>
      <c r="F701" s="33">
        <f>SUMIFS('Contact Hours'!H:H,'Contact Hours'!$A:$A,Hours!$A701,'Contact Hours'!$B:$B,Hours!$B701)+SUMIFS('Contact Hours'!I:I,'Contact Hours'!$A:$A,Hours!$A701,'Contact Hours'!$B:$B,Hours!$B701)</f>
        <v>0</v>
      </c>
      <c r="G701" s="33">
        <f>SUMIFS('Contact Hours'!J:J,'Contact Hours'!$A:$A,Hours!$A701,'Contact Hours'!$B:$B,Hours!$B701)+SUMIFS('Contact Hours'!K:K,'Contact Hours'!$A:$A,Hours!$A701,'Contact Hours'!$B:$B,Hours!$B701)</f>
        <v>474</v>
      </c>
      <c r="H701" s="34">
        <f t="shared" si="40"/>
        <v>41002</v>
      </c>
      <c r="I701" s="35">
        <f t="shared" si="41"/>
        <v>166495.85557633251</v>
      </c>
      <c r="J701" s="35">
        <f t="shared" si="42"/>
        <v>0</v>
      </c>
    </row>
    <row r="702" spans="1:10">
      <c r="A702" s="30">
        <v>3590</v>
      </c>
      <c r="B702" s="31">
        <v>24</v>
      </c>
      <c r="C702" s="32">
        <f t="shared" si="43"/>
        <v>3.6073208628655156</v>
      </c>
      <c r="D702" s="33">
        <f>SUMIFS('Contact Hours'!D:D,'Contact Hours'!$A:$A,Hours!$A702,'Contact Hours'!$B:$B,Hours!$B702)+SUMIFS('Contact Hours'!E:E,'Contact Hours'!$A:$A,Hours!$A702,'Contact Hours'!$B:$B,Hours!$B702)</f>
        <v>40560</v>
      </c>
      <c r="E702" s="33">
        <f>SUMIFS('Contact Hours'!F:F,'Contact Hours'!$A:$A,Hours!$A702,'Contact Hours'!$B:$B,Hours!$B702)+SUMIFS('Contact Hours'!G:G,'Contact Hours'!$A:$A,Hours!$A702,'Contact Hours'!$B:$B,Hours!$B702)</f>
        <v>0</v>
      </c>
      <c r="F702" s="33">
        <f>SUMIFS('Contact Hours'!H:H,'Contact Hours'!$A:$A,Hours!$A702,'Contact Hours'!$B:$B,Hours!$B702)+SUMIFS('Contact Hours'!I:I,'Contact Hours'!$A:$A,Hours!$A702,'Contact Hours'!$B:$B,Hours!$B702)</f>
        <v>33632</v>
      </c>
      <c r="G702" s="33">
        <f>SUMIFS('Contact Hours'!J:J,'Contact Hours'!$A:$A,Hours!$A702,'Contact Hours'!$B:$B,Hours!$B702)+SUMIFS('Contact Hours'!K:K,'Contact Hours'!$A:$A,Hours!$A702,'Contact Hours'!$B:$B,Hours!$B702)</f>
        <v>42502</v>
      </c>
      <c r="H702" s="34">
        <f t="shared" si="40"/>
        <v>116694</v>
      </c>
      <c r="I702" s="35">
        <f t="shared" si="41"/>
        <v>420952.70077122847</v>
      </c>
      <c r="J702" s="35">
        <f t="shared" si="42"/>
        <v>0</v>
      </c>
    </row>
    <row r="703" spans="1:10">
      <c r="A703" s="30">
        <v>3590</v>
      </c>
      <c r="B703" s="31">
        <v>25</v>
      </c>
      <c r="C703" s="32">
        <f t="shared" si="43"/>
        <v>2.8175360535220126</v>
      </c>
      <c r="D703" s="33">
        <f>SUMIFS('Contact Hours'!D:D,'Contact Hours'!$A:$A,Hours!$A703,'Contact Hours'!$B:$B,Hours!$B703)+SUMIFS('Contact Hours'!E:E,'Contact Hours'!$A:$A,Hours!$A703,'Contact Hours'!$B:$B,Hours!$B703)</f>
        <v>545952</v>
      </c>
      <c r="E703" s="33">
        <f>SUMIFS('Contact Hours'!F:F,'Contact Hours'!$A:$A,Hours!$A703,'Contact Hours'!$B:$B,Hours!$B703)+SUMIFS('Contact Hours'!G:G,'Contact Hours'!$A:$A,Hours!$A703,'Contact Hours'!$B:$B,Hours!$B703)</f>
        <v>0</v>
      </c>
      <c r="F703" s="33">
        <f>SUMIFS('Contact Hours'!H:H,'Contact Hours'!$A:$A,Hours!$A703,'Contact Hours'!$B:$B,Hours!$B703)+SUMIFS('Contact Hours'!I:I,'Contact Hours'!$A:$A,Hours!$A703,'Contact Hours'!$B:$B,Hours!$B703)</f>
        <v>1392</v>
      </c>
      <c r="G703" s="33">
        <f>SUMIFS('Contact Hours'!J:J,'Contact Hours'!$A:$A,Hours!$A703,'Contact Hours'!$B:$B,Hours!$B703)+SUMIFS('Contact Hours'!K:K,'Contact Hours'!$A:$A,Hours!$A703,'Contact Hours'!$B:$B,Hours!$B703)</f>
        <v>0</v>
      </c>
      <c r="H703" s="34">
        <f t="shared" si="40"/>
        <v>547344</v>
      </c>
      <c r="I703" s="35">
        <f t="shared" si="41"/>
        <v>1542161.4536789525</v>
      </c>
      <c r="J703" s="35">
        <f t="shared" si="42"/>
        <v>0</v>
      </c>
    </row>
    <row r="704" spans="1:10">
      <c r="A704" s="30">
        <v>3590</v>
      </c>
      <c r="B704" s="31">
        <v>26</v>
      </c>
      <c r="C704" s="32">
        <f t="shared" si="43"/>
        <v>3.5195673951223614</v>
      </c>
      <c r="D704" s="33">
        <f>SUMIFS('Contact Hours'!D:D,'Contact Hours'!$A:$A,Hours!$A704,'Contact Hours'!$B:$B,Hours!$B704)+SUMIFS('Contact Hours'!E:E,'Contact Hours'!$A:$A,Hours!$A704,'Contact Hours'!$B:$B,Hours!$B704)</f>
        <v>141776</v>
      </c>
      <c r="E704" s="33">
        <f>SUMIFS('Contact Hours'!F:F,'Contact Hours'!$A:$A,Hours!$A704,'Contact Hours'!$B:$B,Hours!$B704)+SUMIFS('Contact Hours'!G:G,'Contact Hours'!$A:$A,Hours!$A704,'Contact Hours'!$B:$B,Hours!$B704)</f>
        <v>0</v>
      </c>
      <c r="F704" s="33">
        <f>SUMIFS('Contact Hours'!H:H,'Contact Hours'!$A:$A,Hours!$A704,'Contact Hours'!$B:$B,Hours!$B704)+SUMIFS('Contact Hours'!I:I,'Contact Hours'!$A:$A,Hours!$A704,'Contact Hours'!$B:$B,Hours!$B704)</f>
        <v>19616</v>
      </c>
      <c r="G704" s="33">
        <f>SUMIFS('Contact Hours'!J:J,'Contact Hours'!$A:$A,Hours!$A704,'Contact Hours'!$B:$B,Hours!$B704)+SUMIFS('Contact Hours'!K:K,'Contact Hours'!$A:$A,Hours!$A704,'Contact Hours'!$B:$B,Hours!$B704)</f>
        <v>2434</v>
      </c>
      <c r="H704" s="34">
        <f t="shared" si="40"/>
        <v>163826</v>
      </c>
      <c r="I704" s="35">
        <f t="shared" si="41"/>
        <v>576596.64807331597</v>
      </c>
      <c r="J704" s="35">
        <f t="shared" si="42"/>
        <v>0</v>
      </c>
    </row>
    <row r="705" spans="1:10">
      <c r="A705" s="30">
        <v>3590</v>
      </c>
      <c r="B705" s="31">
        <v>27</v>
      </c>
      <c r="C705" s="32">
        <f t="shared" si="43"/>
        <v>3.291477425248472</v>
      </c>
      <c r="D705" s="33">
        <f>SUMIFS('Contact Hours'!D:D,'Contact Hours'!$A:$A,Hours!$A705,'Contact Hours'!$B:$B,Hours!$B705)+SUMIFS('Contact Hours'!E:E,'Contact Hours'!$A:$A,Hours!$A705,'Contact Hours'!$B:$B,Hours!$B705)</f>
        <v>0</v>
      </c>
      <c r="E705" s="33">
        <f>SUMIFS('Contact Hours'!F:F,'Contact Hours'!$A:$A,Hours!$A705,'Contact Hours'!$B:$B,Hours!$B705)+SUMIFS('Contact Hours'!G:G,'Contact Hours'!$A:$A,Hours!$A705,'Contact Hours'!$B:$B,Hours!$B705)</f>
        <v>0</v>
      </c>
      <c r="F705" s="33">
        <f>SUMIFS('Contact Hours'!H:H,'Contact Hours'!$A:$A,Hours!$A705,'Contact Hours'!$B:$B,Hours!$B705)+SUMIFS('Contact Hours'!I:I,'Contact Hours'!$A:$A,Hours!$A705,'Contact Hours'!$B:$B,Hours!$B705)</f>
        <v>0</v>
      </c>
      <c r="G705" s="33">
        <f>SUMIFS('Contact Hours'!J:J,'Contact Hours'!$A:$A,Hours!$A705,'Contact Hours'!$B:$B,Hours!$B705)+SUMIFS('Contact Hours'!K:K,'Contact Hours'!$A:$A,Hours!$A705,'Contact Hours'!$B:$B,Hours!$B705)</f>
        <v>0</v>
      </c>
      <c r="H705" s="34">
        <f t="shared" si="40"/>
        <v>0</v>
      </c>
      <c r="I705" s="35">
        <f t="shared" si="41"/>
        <v>0</v>
      </c>
      <c r="J705" s="35">
        <f t="shared" si="42"/>
        <v>0</v>
      </c>
    </row>
    <row r="706" spans="1:10">
      <c r="A706" s="30">
        <v>9797</v>
      </c>
      <c r="B706" s="31">
        <v>1</v>
      </c>
      <c r="C706" s="32">
        <f t="shared" si="43"/>
        <v>2.8749802080704021</v>
      </c>
      <c r="D706" s="33">
        <f>SUMIFS('Contact Hours'!D:D,'Contact Hours'!$A:$A,Hours!$A706,'Contact Hours'!$B:$B,Hours!$B706)+SUMIFS('Contact Hours'!E:E,'Contact Hours'!$A:$A,Hours!$A706,'Contact Hours'!$B:$B,Hours!$B706)</f>
        <v>8352</v>
      </c>
      <c r="E706" s="33">
        <f>SUMIFS('Contact Hours'!F:F,'Contact Hours'!$A:$A,Hours!$A706,'Contact Hours'!$B:$B,Hours!$B706)+SUMIFS('Contact Hours'!G:G,'Contact Hours'!$A:$A,Hours!$A706,'Contact Hours'!$B:$B,Hours!$B706)</f>
        <v>0</v>
      </c>
      <c r="F706" s="33">
        <f>SUMIFS('Contact Hours'!H:H,'Contact Hours'!$A:$A,Hours!$A706,'Contact Hours'!$B:$B,Hours!$B706)+SUMIFS('Contact Hours'!I:I,'Contact Hours'!$A:$A,Hours!$A706,'Contact Hours'!$B:$B,Hours!$B706)</f>
        <v>0</v>
      </c>
      <c r="G706" s="33">
        <f>SUMIFS('Contact Hours'!J:J,'Contact Hours'!$A:$A,Hours!$A706,'Contact Hours'!$B:$B,Hours!$B706)+SUMIFS('Contact Hours'!K:K,'Contact Hours'!$A:$A,Hours!$A706,'Contact Hours'!$B:$B,Hours!$B706)</f>
        <v>0</v>
      </c>
      <c r="H706" s="34">
        <f t="shared" si="40"/>
        <v>8352</v>
      </c>
      <c r="I706" s="35">
        <f t="shared" si="41"/>
        <v>24011.834697803999</v>
      </c>
      <c r="J706" s="35">
        <f t="shared" si="42"/>
        <v>0</v>
      </c>
    </row>
    <row r="707" spans="1:10">
      <c r="A707" s="30">
        <v>9797</v>
      </c>
      <c r="B707" s="31">
        <v>2</v>
      </c>
      <c r="C707" s="32">
        <f t="shared" si="43"/>
        <v>3.4729204337351502</v>
      </c>
      <c r="D707" s="33">
        <f>SUMIFS('Contact Hours'!D:D,'Contact Hours'!$A:$A,Hours!$A707,'Contact Hours'!$B:$B,Hours!$B707)+SUMIFS('Contact Hours'!E:E,'Contact Hours'!$A:$A,Hours!$A707,'Contact Hours'!$B:$B,Hours!$B707)</f>
        <v>0</v>
      </c>
      <c r="E707" s="33">
        <f>SUMIFS('Contact Hours'!F:F,'Contact Hours'!$A:$A,Hours!$A707,'Contact Hours'!$B:$B,Hours!$B707)+SUMIFS('Contact Hours'!G:G,'Contact Hours'!$A:$A,Hours!$A707,'Contact Hours'!$B:$B,Hours!$B707)</f>
        <v>0</v>
      </c>
      <c r="F707" s="33">
        <f>SUMIFS('Contact Hours'!H:H,'Contact Hours'!$A:$A,Hours!$A707,'Contact Hours'!$B:$B,Hours!$B707)+SUMIFS('Contact Hours'!I:I,'Contact Hours'!$A:$A,Hours!$A707,'Contact Hours'!$B:$B,Hours!$B707)</f>
        <v>47664</v>
      </c>
      <c r="G707" s="33">
        <f>SUMIFS('Contact Hours'!J:J,'Contact Hours'!$A:$A,Hours!$A707,'Contact Hours'!$B:$B,Hours!$B707)+SUMIFS('Contact Hours'!K:K,'Contact Hours'!$A:$A,Hours!$A707,'Contact Hours'!$B:$B,Hours!$B707)</f>
        <v>96</v>
      </c>
      <c r="H707" s="34">
        <f t="shared" si="40"/>
        <v>47760</v>
      </c>
      <c r="I707" s="35">
        <f t="shared" si="41"/>
        <v>165866.67991519076</v>
      </c>
      <c r="J707" s="35">
        <f t="shared" si="42"/>
        <v>0</v>
      </c>
    </row>
    <row r="708" spans="1:10">
      <c r="A708" s="30">
        <v>9797</v>
      </c>
      <c r="B708" s="31">
        <v>3</v>
      </c>
      <c r="C708" s="32">
        <f t="shared" si="43"/>
        <v>3.0862689776983747</v>
      </c>
      <c r="D708" s="33">
        <f>SUMIFS('Contact Hours'!D:D,'Contact Hours'!$A:$A,Hours!$A708,'Contact Hours'!$B:$B,Hours!$B708)+SUMIFS('Contact Hours'!E:E,'Contact Hours'!$A:$A,Hours!$A708,'Contact Hours'!$B:$B,Hours!$B708)</f>
        <v>205600</v>
      </c>
      <c r="E708" s="33">
        <f>SUMIFS('Contact Hours'!F:F,'Contact Hours'!$A:$A,Hours!$A708,'Contact Hours'!$B:$B,Hours!$B708)+SUMIFS('Contact Hours'!G:G,'Contact Hours'!$A:$A,Hours!$A708,'Contact Hours'!$B:$B,Hours!$B708)</f>
        <v>0</v>
      </c>
      <c r="F708" s="33">
        <f>SUMIFS('Contact Hours'!H:H,'Contact Hours'!$A:$A,Hours!$A708,'Contact Hours'!$B:$B,Hours!$B708)+SUMIFS('Contact Hours'!I:I,'Contact Hours'!$A:$A,Hours!$A708,'Contact Hours'!$B:$B,Hours!$B708)</f>
        <v>0</v>
      </c>
      <c r="G708" s="33">
        <f>SUMIFS('Contact Hours'!J:J,'Contact Hours'!$A:$A,Hours!$A708,'Contact Hours'!$B:$B,Hours!$B708)+SUMIFS('Contact Hours'!K:K,'Contact Hours'!$A:$A,Hours!$A708,'Contact Hours'!$B:$B,Hours!$B708)</f>
        <v>0</v>
      </c>
      <c r="H708" s="34">
        <f t="shared" si="40"/>
        <v>205600</v>
      </c>
      <c r="I708" s="35">
        <f t="shared" si="41"/>
        <v>634536.90181478579</v>
      </c>
      <c r="J708" s="35">
        <f t="shared" si="42"/>
        <v>0</v>
      </c>
    </row>
    <row r="709" spans="1:10">
      <c r="A709" s="30">
        <v>9797</v>
      </c>
      <c r="B709" s="31">
        <v>4</v>
      </c>
      <c r="C709" s="32">
        <f t="shared" si="43"/>
        <v>2.7951067372194838</v>
      </c>
      <c r="D709" s="33">
        <f>SUMIFS('Contact Hours'!D:D,'Contact Hours'!$A:$A,Hours!$A709,'Contact Hours'!$B:$B,Hours!$B709)+SUMIFS('Contact Hours'!E:E,'Contact Hours'!$A:$A,Hours!$A709,'Contact Hours'!$B:$B,Hours!$B709)</f>
        <v>79584</v>
      </c>
      <c r="E709" s="33">
        <f>SUMIFS('Contact Hours'!F:F,'Contact Hours'!$A:$A,Hours!$A709,'Contact Hours'!$B:$B,Hours!$B709)+SUMIFS('Contact Hours'!G:G,'Contact Hours'!$A:$A,Hours!$A709,'Contact Hours'!$B:$B,Hours!$B709)</f>
        <v>0</v>
      </c>
      <c r="F709" s="33">
        <f>SUMIFS('Contact Hours'!H:H,'Contact Hours'!$A:$A,Hours!$A709,'Contact Hours'!$B:$B,Hours!$B709)+SUMIFS('Contact Hours'!I:I,'Contact Hours'!$A:$A,Hours!$A709,'Contact Hours'!$B:$B,Hours!$B709)</f>
        <v>55984</v>
      </c>
      <c r="G709" s="33">
        <f>SUMIFS('Contact Hours'!J:J,'Contact Hours'!$A:$A,Hours!$A709,'Contact Hours'!$B:$B,Hours!$B709)+SUMIFS('Contact Hours'!K:K,'Contact Hours'!$A:$A,Hours!$A709,'Contact Hours'!$B:$B,Hours!$B709)</f>
        <v>15649</v>
      </c>
      <c r="H709" s="34">
        <f t="shared" ref="H709:H772" si="44">SUM(D709:G709)</f>
        <v>151217</v>
      </c>
      <c r="I709" s="35">
        <f t="shared" ref="I709:I772" si="45">H709*C709</f>
        <v>422667.65548211866</v>
      </c>
      <c r="J709" s="35">
        <f t="shared" ref="J709:J772" si="46">(E709*1.1)*C709</f>
        <v>0</v>
      </c>
    </row>
    <row r="710" spans="1:10">
      <c r="A710" s="30">
        <v>9797</v>
      </c>
      <c r="B710" s="31">
        <v>5</v>
      </c>
      <c r="C710" s="32">
        <f t="shared" si="43"/>
        <v>7.969787458086997</v>
      </c>
      <c r="D710" s="33">
        <f>SUMIFS('Contact Hours'!D:D,'Contact Hours'!$A:$A,Hours!$A710,'Contact Hours'!$B:$B,Hours!$B710)+SUMIFS('Contact Hours'!E:E,'Contact Hours'!$A:$A,Hours!$A710,'Contact Hours'!$B:$B,Hours!$B710)</f>
        <v>0</v>
      </c>
      <c r="E710" s="33">
        <f>SUMIFS('Contact Hours'!F:F,'Contact Hours'!$A:$A,Hours!$A710,'Contact Hours'!$B:$B,Hours!$B710)+SUMIFS('Contact Hours'!G:G,'Contact Hours'!$A:$A,Hours!$A710,'Contact Hours'!$B:$B,Hours!$B710)</f>
        <v>0</v>
      </c>
      <c r="F710" s="33">
        <f>SUMIFS('Contact Hours'!H:H,'Contact Hours'!$A:$A,Hours!$A710,'Contact Hours'!$B:$B,Hours!$B710)+SUMIFS('Contact Hours'!I:I,'Contact Hours'!$A:$A,Hours!$A710,'Contact Hours'!$B:$B,Hours!$B710)</f>
        <v>0</v>
      </c>
      <c r="G710" s="33">
        <f>SUMIFS('Contact Hours'!J:J,'Contact Hours'!$A:$A,Hours!$A710,'Contact Hours'!$B:$B,Hours!$B710)+SUMIFS('Contact Hours'!K:K,'Contact Hours'!$A:$A,Hours!$A710,'Contact Hours'!$B:$B,Hours!$B710)</f>
        <v>180</v>
      </c>
      <c r="H710" s="34">
        <f t="shared" si="44"/>
        <v>180</v>
      </c>
      <c r="I710" s="35">
        <f t="shared" si="45"/>
        <v>1434.5617424556594</v>
      </c>
      <c r="J710" s="35">
        <f t="shared" si="46"/>
        <v>0</v>
      </c>
    </row>
    <row r="711" spans="1:10">
      <c r="A711" s="30">
        <v>9797</v>
      </c>
      <c r="B711" s="31">
        <v>6</v>
      </c>
      <c r="C711" s="32">
        <f t="shared" si="43"/>
        <v>2.5338472328563029</v>
      </c>
      <c r="D711" s="33">
        <f>SUMIFS('Contact Hours'!D:D,'Contact Hours'!$A:$A,Hours!$A711,'Contact Hours'!$B:$B,Hours!$B711)+SUMIFS('Contact Hours'!E:E,'Contact Hours'!$A:$A,Hours!$A711,'Contact Hours'!$B:$B,Hours!$B711)</f>
        <v>48864</v>
      </c>
      <c r="E711" s="33">
        <f>SUMIFS('Contact Hours'!F:F,'Contact Hours'!$A:$A,Hours!$A711,'Contact Hours'!$B:$B,Hours!$B711)+SUMIFS('Contact Hours'!G:G,'Contact Hours'!$A:$A,Hours!$A711,'Contact Hours'!$B:$B,Hours!$B711)</f>
        <v>0</v>
      </c>
      <c r="F711" s="33">
        <f>SUMIFS('Contact Hours'!H:H,'Contact Hours'!$A:$A,Hours!$A711,'Contact Hours'!$B:$B,Hours!$B711)+SUMIFS('Contact Hours'!I:I,'Contact Hours'!$A:$A,Hours!$A711,'Contact Hours'!$B:$B,Hours!$B711)</f>
        <v>0</v>
      </c>
      <c r="G711" s="33">
        <f>SUMIFS('Contact Hours'!J:J,'Contact Hours'!$A:$A,Hours!$A711,'Contact Hours'!$B:$B,Hours!$B711)+SUMIFS('Contact Hours'!K:K,'Contact Hours'!$A:$A,Hours!$A711,'Contact Hours'!$B:$B,Hours!$B711)</f>
        <v>0</v>
      </c>
      <c r="H711" s="34">
        <f t="shared" si="44"/>
        <v>48864</v>
      </c>
      <c r="I711" s="35">
        <f t="shared" si="45"/>
        <v>123813.91118629038</v>
      </c>
      <c r="J711" s="35">
        <f t="shared" si="46"/>
        <v>0</v>
      </c>
    </row>
    <row r="712" spans="1:10">
      <c r="A712" s="30">
        <v>9797</v>
      </c>
      <c r="B712" s="31">
        <v>7</v>
      </c>
      <c r="C712" s="32">
        <f t="shared" si="43"/>
        <v>3.4892163735959434</v>
      </c>
      <c r="D712" s="33">
        <f>SUMIFS('Contact Hours'!D:D,'Contact Hours'!$A:$A,Hours!$A712,'Contact Hours'!$B:$B,Hours!$B712)+SUMIFS('Contact Hours'!E:E,'Contact Hours'!$A:$A,Hours!$A712,'Contact Hours'!$B:$B,Hours!$B712)</f>
        <v>3200</v>
      </c>
      <c r="E712" s="33">
        <f>SUMIFS('Contact Hours'!F:F,'Contact Hours'!$A:$A,Hours!$A712,'Contact Hours'!$B:$B,Hours!$B712)+SUMIFS('Contact Hours'!G:G,'Contact Hours'!$A:$A,Hours!$A712,'Contact Hours'!$B:$B,Hours!$B712)</f>
        <v>0</v>
      </c>
      <c r="F712" s="33">
        <f>SUMIFS('Contact Hours'!H:H,'Contact Hours'!$A:$A,Hours!$A712,'Contact Hours'!$B:$B,Hours!$B712)+SUMIFS('Contact Hours'!I:I,'Contact Hours'!$A:$A,Hours!$A712,'Contact Hours'!$B:$B,Hours!$B712)</f>
        <v>23344</v>
      </c>
      <c r="G712" s="33">
        <f>SUMIFS('Contact Hours'!J:J,'Contact Hours'!$A:$A,Hours!$A712,'Contact Hours'!$B:$B,Hours!$B712)+SUMIFS('Contact Hours'!K:K,'Contact Hours'!$A:$A,Hours!$A712,'Contact Hours'!$B:$B,Hours!$B712)</f>
        <v>915</v>
      </c>
      <c r="H712" s="34">
        <f t="shared" si="44"/>
        <v>27459</v>
      </c>
      <c r="I712" s="35">
        <f t="shared" si="45"/>
        <v>95810.392402571015</v>
      </c>
      <c r="J712" s="35">
        <f t="shared" si="46"/>
        <v>0</v>
      </c>
    </row>
    <row r="713" spans="1:10">
      <c r="A713" s="30">
        <v>9797</v>
      </c>
      <c r="B713" s="31">
        <v>8</v>
      </c>
      <c r="C713" s="32">
        <f t="shared" si="43"/>
        <v>4.382136402145127</v>
      </c>
      <c r="D713" s="33">
        <f>SUMIFS('Contact Hours'!D:D,'Contact Hours'!$A:$A,Hours!$A713,'Contact Hours'!$B:$B,Hours!$B713)+SUMIFS('Contact Hours'!E:E,'Contact Hours'!$A:$A,Hours!$A713,'Contact Hours'!$B:$B,Hours!$B713)</f>
        <v>0</v>
      </c>
      <c r="E713" s="33">
        <f>SUMIFS('Contact Hours'!F:F,'Contact Hours'!$A:$A,Hours!$A713,'Contact Hours'!$B:$B,Hours!$B713)+SUMIFS('Contact Hours'!G:G,'Contact Hours'!$A:$A,Hours!$A713,'Contact Hours'!$B:$B,Hours!$B713)</f>
        <v>0</v>
      </c>
      <c r="F713" s="33">
        <f>SUMIFS('Contact Hours'!H:H,'Contact Hours'!$A:$A,Hours!$A713,'Contact Hours'!$B:$B,Hours!$B713)+SUMIFS('Contact Hours'!I:I,'Contact Hours'!$A:$A,Hours!$A713,'Contact Hours'!$B:$B,Hours!$B713)</f>
        <v>0</v>
      </c>
      <c r="G713" s="33">
        <f>SUMIFS('Contact Hours'!J:J,'Contact Hours'!$A:$A,Hours!$A713,'Contact Hours'!$B:$B,Hours!$B713)+SUMIFS('Contact Hours'!K:K,'Contact Hours'!$A:$A,Hours!$A713,'Contact Hours'!$B:$B,Hours!$B713)</f>
        <v>2928</v>
      </c>
      <c r="H713" s="34">
        <f t="shared" si="44"/>
        <v>2928</v>
      </c>
      <c r="I713" s="35">
        <f t="shared" si="45"/>
        <v>12830.895385480932</v>
      </c>
      <c r="J713" s="35">
        <f t="shared" si="46"/>
        <v>0</v>
      </c>
    </row>
    <row r="714" spans="1:10">
      <c r="A714" s="30">
        <v>9797</v>
      </c>
      <c r="B714" s="31">
        <v>9</v>
      </c>
      <c r="C714" s="32">
        <f t="shared" si="43"/>
        <v>3.4333089032158068</v>
      </c>
      <c r="D714" s="33">
        <f>SUMIFS('Contact Hours'!D:D,'Contact Hours'!$A:$A,Hours!$A714,'Contact Hours'!$B:$B,Hours!$B714)+SUMIFS('Contact Hours'!E:E,'Contact Hours'!$A:$A,Hours!$A714,'Contact Hours'!$B:$B,Hours!$B714)</f>
        <v>14912</v>
      </c>
      <c r="E714" s="33">
        <f>SUMIFS('Contact Hours'!F:F,'Contact Hours'!$A:$A,Hours!$A714,'Contact Hours'!$B:$B,Hours!$B714)+SUMIFS('Contact Hours'!G:G,'Contact Hours'!$A:$A,Hours!$A714,'Contact Hours'!$B:$B,Hours!$B714)</f>
        <v>0</v>
      </c>
      <c r="F714" s="33">
        <f>SUMIFS('Contact Hours'!H:H,'Contact Hours'!$A:$A,Hours!$A714,'Contact Hours'!$B:$B,Hours!$B714)+SUMIFS('Contact Hours'!I:I,'Contact Hours'!$A:$A,Hours!$A714,'Contact Hours'!$B:$B,Hours!$B714)</f>
        <v>89680</v>
      </c>
      <c r="G714" s="33">
        <f>SUMIFS('Contact Hours'!J:J,'Contact Hours'!$A:$A,Hours!$A714,'Contact Hours'!$B:$B,Hours!$B714)+SUMIFS('Contact Hours'!K:K,'Contact Hours'!$A:$A,Hours!$A714,'Contact Hours'!$B:$B,Hours!$B714)</f>
        <v>0</v>
      </c>
      <c r="H714" s="34">
        <f t="shared" si="44"/>
        <v>104592</v>
      </c>
      <c r="I714" s="35">
        <f t="shared" si="45"/>
        <v>359096.64480514766</v>
      </c>
      <c r="J714" s="35">
        <f t="shared" si="46"/>
        <v>0</v>
      </c>
    </row>
    <row r="715" spans="1:10">
      <c r="A715" s="30">
        <v>9797</v>
      </c>
      <c r="B715" s="31">
        <v>10</v>
      </c>
      <c r="C715" s="32">
        <f t="shared" si="43"/>
        <v>5.2157956574584414</v>
      </c>
      <c r="D715" s="33">
        <f>SUMIFS('Contact Hours'!D:D,'Contact Hours'!$A:$A,Hours!$A715,'Contact Hours'!$B:$B,Hours!$B715)+SUMIFS('Contact Hours'!E:E,'Contact Hours'!$A:$A,Hours!$A715,'Contact Hours'!$B:$B,Hours!$B715)</f>
        <v>1872</v>
      </c>
      <c r="E715" s="33">
        <f>SUMIFS('Contact Hours'!F:F,'Contact Hours'!$A:$A,Hours!$A715,'Contact Hours'!$B:$B,Hours!$B715)+SUMIFS('Contact Hours'!G:G,'Contact Hours'!$A:$A,Hours!$A715,'Contact Hours'!$B:$B,Hours!$B715)</f>
        <v>0</v>
      </c>
      <c r="F715" s="33">
        <f>SUMIFS('Contact Hours'!H:H,'Contact Hours'!$A:$A,Hours!$A715,'Contact Hours'!$B:$B,Hours!$B715)+SUMIFS('Contact Hours'!I:I,'Contact Hours'!$A:$A,Hours!$A715,'Contact Hours'!$B:$B,Hours!$B715)</f>
        <v>0</v>
      </c>
      <c r="G715" s="33">
        <f>SUMIFS('Contact Hours'!J:J,'Contact Hours'!$A:$A,Hours!$A715,'Contact Hours'!$B:$B,Hours!$B715)+SUMIFS('Contact Hours'!K:K,'Contact Hours'!$A:$A,Hours!$A715,'Contact Hours'!$B:$B,Hours!$B715)</f>
        <v>112</v>
      </c>
      <c r="H715" s="34">
        <f t="shared" si="44"/>
        <v>1984</v>
      </c>
      <c r="I715" s="35">
        <f t="shared" si="45"/>
        <v>10348.138584397548</v>
      </c>
      <c r="J715" s="35">
        <f t="shared" si="46"/>
        <v>0</v>
      </c>
    </row>
    <row r="716" spans="1:10">
      <c r="A716" s="30">
        <v>9797</v>
      </c>
      <c r="B716" s="31">
        <v>11</v>
      </c>
      <c r="C716" s="32">
        <f t="shared" si="43"/>
        <v>3.9463640330011058</v>
      </c>
      <c r="D716" s="33">
        <f>SUMIFS('Contact Hours'!D:D,'Contact Hours'!$A:$A,Hours!$A716,'Contact Hours'!$B:$B,Hours!$B716)+SUMIFS('Contact Hours'!E:E,'Contact Hours'!$A:$A,Hours!$A716,'Contact Hours'!$B:$B,Hours!$B716)</f>
        <v>1056</v>
      </c>
      <c r="E716" s="33">
        <f>SUMIFS('Contact Hours'!F:F,'Contact Hours'!$A:$A,Hours!$A716,'Contact Hours'!$B:$B,Hours!$B716)+SUMIFS('Contact Hours'!G:G,'Contact Hours'!$A:$A,Hours!$A716,'Contact Hours'!$B:$B,Hours!$B716)</f>
        <v>0</v>
      </c>
      <c r="F716" s="33">
        <f>SUMIFS('Contact Hours'!H:H,'Contact Hours'!$A:$A,Hours!$A716,'Contact Hours'!$B:$B,Hours!$B716)+SUMIFS('Contact Hours'!I:I,'Contact Hours'!$A:$A,Hours!$A716,'Contact Hours'!$B:$B,Hours!$B716)</f>
        <v>59376</v>
      </c>
      <c r="G716" s="33">
        <f>SUMIFS('Contact Hours'!J:J,'Contact Hours'!$A:$A,Hours!$A716,'Contact Hours'!$B:$B,Hours!$B716)+SUMIFS('Contact Hours'!K:K,'Contact Hours'!$A:$A,Hours!$A716,'Contact Hours'!$B:$B,Hours!$B716)</f>
        <v>20599</v>
      </c>
      <c r="H716" s="34">
        <f t="shared" si="44"/>
        <v>81031</v>
      </c>
      <c r="I716" s="35">
        <f t="shared" si="45"/>
        <v>319777.82395811263</v>
      </c>
      <c r="J716" s="35">
        <f t="shared" si="46"/>
        <v>0</v>
      </c>
    </row>
    <row r="717" spans="1:10">
      <c r="A717" s="30">
        <v>9797</v>
      </c>
      <c r="B717" s="31">
        <v>12</v>
      </c>
      <c r="C717" s="32">
        <f t="shared" si="43"/>
        <v>3.4644345655960382</v>
      </c>
      <c r="D717" s="33">
        <f>SUMIFS('Contact Hours'!D:D,'Contact Hours'!$A:$A,Hours!$A717,'Contact Hours'!$B:$B,Hours!$B717)+SUMIFS('Contact Hours'!E:E,'Contact Hours'!$A:$A,Hours!$A717,'Contact Hours'!$B:$B,Hours!$B717)</f>
        <v>214048</v>
      </c>
      <c r="E717" s="33">
        <f>SUMIFS('Contact Hours'!F:F,'Contact Hours'!$A:$A,Hours!$A717,'Contact Hours'!$B:$B,Hours!$B717)+SUMIFS('Contact Hours'!G:G,'Contact Hours'!$A:$A,Hours!$A717,'Contact Hours'!$B:$B,Hours!$B717)</f>
        <v>2048</v>
      </c>
      <c r="F717" s="33">
        <f>SUMIFS('Contact Hours'!H:H,'Contact Hours'!$A:$A,Hours!$A717,'Contact Hours'!$B:$B,Hours!$B717)+SUMIFS('Contact Hours'!I:I,'Contact Hours'!$A:$A,Hours!$A717,'Contact Hours'!$B:$B,Hours!$B717)</f>
        <v>0</v>
      </c>
      <c r="G717" s="33">
        <f>SUMIFS('Contact Hours'!J:J,'Contact Hours'!$A:$A,Hours!$A717,'Contact Hours'!$B:$B,Hours!$B717)+SUMIFS('Contact Hours'!K:K,'Contact Hours'!$A:$A,Hours!$A717,'Contact Hours'!$B:$B,Hours!$B717)</f>
        <v>613</v>
      </c>
      <c r="H717" s="34">
        <f t="shared" si="44"/>
        <v>216709</v>
      </c>
      <c r="I717" s="35">
        <f t="shared" si="45"/>
        <v>750774.15027575183</v>
      </c>
      <c r="J717" s="35">
        <f t="shared" si="46"/>
        <v>7804.6781893747557</v>
      </c>
    </row>
    <row r="718" spans="1:10">
      <c r="A718" s="30">
        <v>9797</v>
      </c>
      <c r="B718" s="31">
        <v>13</v>
      </c>
      <c r="C718" s="32">
        <f t="shared" si="43"/>
        <v>3.1367935439018955</v>
      </c>
      <c r="D718" s="33">
        <f>SUMIFS('Contact Hours'!D:D,'Contact Hours'!$A:$A,Hours!$A718,'Contact Hours'!$B:$B,Hours!$B718)+SUMIFS('Contact Hours'!E:E,'Contact Hours'!$A:$A,Hours!$A718,'Contact Hours'!$B:$B,Hours!$B718)</f>
        <v>32992</v>
      </c>
      <c r="E718" s="33">
        <f>SUMIFS('Contact Hours'!F:F,'Contact Hours'!$A:$A,Hours!$A718,'Contact Hours'!$B:$B,Hours!$B718)+SUMIFS('Contact Hours'!G:G,'Contact Hours'!$A:$A,Hours!$A718,'Contact Hours'!$B:$B,Hours!$B718)</f>
        <v>0</v>
      </c>
      <c r="F718" s="33">
        <f>SUMIFS('Contact Hours'!H:H,'Contact Hours'!$A:$A,Hours!$A718,'Contact Hours'!$B:$B,Hours!$B718)+SUMIFS('Contact Hours'!I:I,'Contact Hours'!$A:$A,Hours!$A718,'Contact Hours'!$B:$B,Hours!$B718)</f>
        <v>0</v>
      </c>
      <c r="G718" s="33">
        <f>SUMIFS('Contact Hours'!J:J,'Contact Hours'!$A:$A,Hours!$A718,'Contact Hours'!$B:$B,Hours!$B718)+SUMIFS('Contact Hours'!K:K,'Contact Hours'!$A:$A,Hours!$A718,'Contact Hours'!$B:$B,Hours!$B718)</f>
        <v>0</v>
      </c>
      <c r="H718" s="34">
        <f t="shared" si="44"/>
        <v>32992</v>
      </c>
      <c r="I718" s="35">
        <f t="shared" si="45"/>
        <v>103489.09260041133</v>
      </c>
      <c r="J718" s="35">
        <f t="shared" si="46"/>
        <v>0</v>
      </c>
    </row>
    <row r="719" spans="1:10">
      <c r="A719" s="30">
        <v>9797</v>
      </c>
      <c r="B719" s="31">
        <v>14</v>
      </c>
      <c r="C719" s="32">
        <f t="shared" si="43"/>
        <v>4.5242823607997433</v>
      </c>
      <c r="D719" s="33">
        <f>SUMIFS('Contact Hours'!D:D,'Contact Hours'!$A:$A,Hours!$A719,'Contact Hours'!$B:$B,Hours!$B719)+SUMIFS('Contact Hours'!E:E,'Contact Hours'!$A:$A,Hours!$A719,'Contact Hours'!$B:$B,Hours!$B719)</f>
        <v>0</v>
      </c>
      <c r="E719" s="33">
        <f>SUMIFS('Contact Hours'!F:F,'Contact Hours'!$A:$A,Hours!$A719,'Contact Hours'!$B:$B,Hours!$B719)+SUMIFS('Contact Hours'!G:G,'Contact Hours'!$A:$A,Hours!$A719,'Contact Hours'!$B:$B,Hours!$B719)</f>
        <v>0</v>
      </c>
      <c r="F719" s="33">
        <f>SUMIFS('Contact Hours'!H:H,'Contact Hours'!$A:$A,Hours!$A719,'Contact Hours'!$B:$B,Hours!$B719)+SUMIFS('Contact Hours'!I:I,'Contact Hours'!$A:$A,Hours!$A719,'Contact Hours'!$B:$B,Hours!$B719)</f>
        <v>66544</v>
      </c>
      <c r="G719" s="33">
        <f>SUMIFS('Contact Hours'!J:J,'Contact Hours'!$A:$A,Hours!$A719,'Contact Hours'!$B:$B,Hours!$B719)+SUMIFS('Contact Hours'!K:K,'Contact Hours'!$A:$A,Hours!$A719,'Contact Hours'!$B:$B,Hours!$B719)</f>
        <v>47202</v>
      </c>
      <c r="H719" s="34">
        <f t="shared" si="44"/>
        <v>113746</v>
      </c>
      <c r="I719" s="35">
        <f t="shared" si="45"/>
        <v>514619.02141152759</v>
      </c>
      <c r="J719" s="35">
        <f t="shared" si="46"/>
        <v>0</v>
      </c>
    </row>
    <row r="720" spans="1:10">
      <c r="A720" s="30">
        <v>9797</v>
      </c>
      <c r="B720" s="31">
        <v>15</v>
      </c>
      <c r="C720" s="32">
        <f t="shared" si="43"/>
        <v>6.3259919541484555</v>
      </c>
      <c r="D720" s="33">
        <f>SUMIFS('Contact Hours'!D:D,'Contact Hours'!$A:$A,Hours!$A720,'Contact Hours'!$B:$B,Hours!$B720)+SUMIFS('Contact Hours'!E:E,'Contact Hours'!$A:$A,Hours!$A720,'Contact Hours'!$B:$B,Hours!$B720)</f>
        <v>0</v>
      </c>
      <c r="E720" s="33">
        <f>SUMIFS('Contact Hours'!F:F,'Contact Hours'!$A:$A,Hours!$A720,'Contact Hours'!$B:$B,Hours!$B720)+SUMIFS('Contact Hours'!G:G,'Contact Hours'!$A:$A,Hours!$A720,'Contact Hours'!$B:$B,Hours!$B720)</f>
        <v>0</v>
      </c>
      <c r="F720" s="33">
        <f>SUMIFS('Contact Hours'!H:H,'Contact Hours'!$A:$A,Hours!$A720,'Contact Hours'!$B:$B,Hours!$B720)+SUMIFS('Contact Hours'!I:I,'Contact Hours'!$A:$A,Hours!$A720,'Contact Hours'!$B:$B,Hours!$B720)</f>
        <v>0</v>
      </c>
      <c r="G720" s="33">
        <f>SUMIFS('Contact Hours'!J:J,'Contact Hours'!$A:$A,Hours!$A720,'Contact Hours'!$B:$B,Hours!$B720)+SUMIFS('Contact Hours'!K:K,'Contact Hours'!$A:$A,Hours!$A720,'Contact Hours'!$B:$B,Hours!$B720)</f>
        <v>0</v>
      </c>
      <c r="H720" s="34">
        <f t="shared" si="44"/>
        <v>0</v>
      </c>
      <c r="I720" s="35">
        <f t="shared" si="45"/>
        <v>0</v>
      </c>
      <c r="J720" s="35">
        <f t="shared" si="46"/>
        <v>0</v>
      </c>
    </row>
    <row r="721" spans="1:10">
      <c r="A721" s="30">
        <v>9797</v>
      </c>
      <c r="B721" s="31">
        <v>16</v>
      </c>
      <c r="C721" s="32">
        <f t="shared" si="43"/>
        <v>3.9794022593108487</v>
      </c>
      <c r="D721" s="33">
        <f>SUMIFS('Contact Hours'!D:D,'Contact Hours'!$A:$A,Hours!$A721,'Contact Hours'!$B:$B,Hours!$B721)+SUMIFS('Contact Hours'!E:E,'Contact Hours'!$A:$A,Hours!$A721,'Contact Hours'!$B:$B,Hours!$B721)</f>
        <v>1200</v>
      </c>
      <c r="E721" s="33">
        <f>SUMIFS('Contact Hours'!F:F,'Contact Hours'!$A:$A,Hours!$A721,'Contact Hours'!$B:$B,Hours!$B721)+SUMIFS('Contact Hours'!G:G,'Contact Hours'!$A:$A,Hours!$A721,'Contact Hours'!$B:$B,Hours!$B721)</f>
        <v>0</v>
      </c>
      <c r="F721" s="33">
        <f>SUMIFS('Contact Hours'!H:H,'Contact Hours'!$A:$A,Hours!$A721,'Contact Hours'!$B:$B,Hours!$B721)+SUMIFS('Contact Hours'!I:I,'Contact Hours'!$A:$A,Hours!$A721,'Contact Hours'!$B:$B,Hours!$B721)</f>
        <v>125616</v>
      </c>
      <c r="G721" s="33">
        <f>SUMIFS('Contact Hours'!J:J,'Contact Hours'!$A:$A,Hours!$A721,'Contact Hours'!$B:$B,Hours!$B721)+SUMIFS('Contact Hours'!K:K,'Contact Hours'!$A:$A,Hours!$A721,'Contact Hours'!$B:$B,Hours!$B721)</f>
        <v>21232</v>
      </c>
      <c r="H721" s="34">
        <f t="shared" si="44"/>
        <v>148048</v>
      </c>
      <c r="I721" s="35">
        <f t="shared" si="45"/>
        <v>589142.54568645253</v>
      </c>
      <c r="J721" s="35">
        <f t="shared" si="46"/>
        <v>0</v>
      </c>
    </row>
    <row r="722" spans="1:10">
      <c r="A722" s="30">
        <v>9797</v>
      </c>
      <c r="B722" s="31">
        <v>17</v>
      </c>
      <c r="C722" s="32">
        <f t="shared" si="43"/>
        <v>5.1679354505346593</v>
      </c>
      <c r="D722" s="33">
        <f>SUMIFS('Contact Hours'!D:D,'Contact Hours'!$A:$A,Hours!$A722,'Contact Hours'!$B:$B,Hours!$B722)+SUMIFS('Contact Hours'!E:E,'Contact Hours'!$A:$A,Hours!$A722,'Contact Hours'!$B:$B,Hours!$B722)</f>
        <v>0</v>
      </c>
      <c r="E722" s="33">
        <f>SUMIFS('Contact Hours'!F:F,'Contact Hours'!$A:$A,Hours!$A722,'Contact Hours'!$B:$B,Hours!$B722)+SUMIFS('Contact Hours'!G:G,'Contact Hours'!$A:$A,Hours!$A722,'Contact Hours'!$B:$B,Hours!$B722)</f>
        <v>0</v>
      </c>
      <c r="F722" s="33">
        <f>SUMIFS('Contact Hours'!H:H,'Contact Hours'!$A:$A,Hours!$A722,'Contact Hours'!$B:$B,Hours!$B722)+SUMIFS('Contact Hours'!I:I,'Contact Hours'!$A:$A,Hours!$A722,'Contact Hours'!$B:$B,Hours!$B722)</f>
        <v>29592</v>
      </c>
      <c r="G722" s="33">
        <f>SUMIFS('Contact Hours'!J:J,'Contact Hours'!$A:$A,Hours!$A722,'Contact Hours'!$B:$B,Hours!$B722)+SUMIFS('Contact Hours'!K:K,'Contact Hours'!$A:$A,Hours!$A722,'Contact Hours'!$B:$B,Hours!$B722)</f>
        <v>0</v>
      </c>
      <c r="H722" s="34">
        <f t="shared" si="44"/>
        <v>29592</v>
      </c>
      <c r="I722" s="35">
        <f t="shared" si="45"/>
        <v>152929.54585222164</v>
      </c>
      <c r="J722" s="35">
        <f t="shared" si="46"/>
        <v>0</v>
      </c>
    </row>
    <row r="723" spans="1:10">
      <c r="A723" s="30">
        <v>9797</v>
      </c>
      <c r="B723" s="31">
        <v>18</v>
      </c>
      <c r="C723" s="32">
        <f t="shared" si="43"/>
        <v>4.3474126583452906</v>
      </c>
      <c r="D723" s="33">
        <f>SUMIFS('Contact Hours'!D:D,'Contact Hours'!$A:$A,Hours!$A723,'Contact Hours'!$B:$B,Hours!$B723)+SUMIFS('Contact Hours'!E:E,'Contact Hours'!$A:$A,Hours!$A723,'Contact Hours'!$B:$B,Hours!$B723)</f>
        <v>0</v>
      </c>
      <c r="E723" s="33">
        <f>SUMIFS('Contact Hours'!F:F,'Contact Hours'!$A:$A,Hours!$A723,'Contact Hours'!$B:$B,Hours!$B723)+SUMIFS('Contact Hours'!G:G,'Contact Hours'!$A:$A,Hours!$A723,'Contact Hours'!$B:$B,Hours!$B723)</f>
        <v>0</v>
      </c>
      <c r="F723" s="33">
        <f>SUMIFS('Contact Hours'!H:H,'Contact Hours'!$A:$A,Hours!$A723,'Contact Hours'!$B:$B,Hours!$B723)+SUMIFS('Contact Hours'!I:I,'Contact Hours'!$A:$A,Hours!$A723,'Contact Hours'!$B:$B,Hours!$B723)</f>
        <v>35088</v>
      </c>
      <c r="G723" s="33">
        <f>SUMIFS('Contact Hours'!J:J,'Contact Hours'!$A:$A,Hours!$A723,'Contact Hours'!$B:$B,Hours!$B723)+SUMIFS('Contact Hours'!K:K,'Contact Hours'!$A:$A,Hours!$A723,'Contact Hours'!$B:$B,Hours!$B723)</f>
        <v>0</v>
      </c>
      <c r="H723" s="34">
        <f t="shared" si="44"/>
        <v>35088</v>
      </c>
      <c r="I723" s="35">
        <f t="shared" si="45"/>
        <v>152542.01535601955</v>
      </c>
      <c r="J723" s="35">
        <f t="shared" si="46"/>
        <v>0</v>
      </c>
    </row>
    <row r="724" spans="1:10">
      <c r="A724" s="30">
        <v>9797</v>
      </c>
      <c r="B724" s="31">
        <v>19</v>
      </c>
      <c r="C724" s="32">
        <f t="shared" si="43"/>
        <v>3.1428185541517317</v>
      </c>
      <c r="D724" s="33">
        <f>SUMIFS('Contact Hours'!D:D,'Contact Hours'!$A:$A,Hours!$A724,'Contact Hours'!$B:$B,Hours!$B724)+SUMIFS('Contact Hours'!E:E,'Contact Hours'!$A:$A,Hours!$A724,'Contact Hours'!$B:$B,Hours!$B724)</f>
        <v>111888</v>
      </c>
      <c r="E724" s="33">
        <f>SUMIFS('Contact Hours'!F:F,'Contact Hours'!$A:$A,Hours!$A724,'Contact Hours'!$B:$B,Hours!$B724)+SUMIFS('Contact Hours'!G:G,'Contact Hours'!$A:$A,Hours!$A724,'Contact Hours'!$B:$B,Hours!$B724)</f>
        <v>43904</v>
      </c>
      <c r="F724" s="33">
        <f>SUMIFS('Contact Hours'!H:H,'Contact Hours'!$A:$A,Hours!$A724,'Contact Hours'!$B:$B,Hours!$B724)+SUMIFS('Contact Hours'!I:I,'Contact Hours'!$A:$A,Hours!$A724,'Contact Hours'!$B:$B,Hours!$B724)</f>
        <v>3840</v>
      </c>
      <c r="G724" s="33">
        <f>SUMIFS('Contact Hours'!J:J,'Contact Hours'!$A:$A,Hours!$A724,'Contact Hours'!$B:$B,Hours!$B724)+SUMIFS('Contact Hours'!K:K,'Contact Hours'!$A:$A,Hours!$A724,'Contact Hours'!$B:$B,Hours!$B724)</f>
        <v>0</v>
      </c>
      <c r="H724" s="34">
        <f t="shared" si="44"/>
        <v>159632</v>
      </c>
      <c r="I724" s="35">
        <f t="shared" si="45"/>
        <v>501694.41143634921</v>
      </c>
      <c r="J724" s="35">
        <f t="shared" si="46"/>
        <v>151780.5363816254</v>
      </c>
    </row>
    <row r="725" spans="1:10">
      <c r="A725" s="30">
        <v>9797</v>
      </c>
      <c r="B725" s="31">
        <v>20</v>
      </c>
      <c r="C725" s="32">
        <f t="shared" si="43"/>
        <v>3.4676861785003421</v>
      </c>
      <c r="D725" s="33">
        <f>SUMIFS('Contact Hours'!D:D,'Contact Hours'!$A:$A,Hours!$A725,'Contact Hours'!$B:$B,Hours!$B725)+SUMIFS('Contact Hours'!E:E,'Contact Hours'!$A:$A,Hours!$A725,'Contact Hours'!$B:$B,Hours!$B725)</f>
        <v>0</v>
      </c>
      <c r="E725" s="33">
        <f>SUMIFS('Contact Hours'!F:F,'Contact Hours'!$A:$A,Hours!$A725,'Contact Hours'!$B:$B,Hours!$B725)+SUMIFS('Contact Hours'!G:G,'Contact Hours'!$A:$A,Hours!$A725,'Contact Hours'!$B:$B,Hours!$B725)</f>
        <v>0</v>
      </c>
      <c r="F725" s="33">
        <f>SUMIFS('Contact Hours'!H:H,'Contact Hours'!$A:$A,Hours!$A725,'Contact Hours'!$B:$B,Hours!$B725)+SUMIFS('Contact Hours'!I:I,'Contact Hours'!$A:$A,Hours!$A725,'Contact Hours'!$B:$B,Hours!$B725)</f>
        <v>38816</v>
      </c>
      <c r="G725" s="33">
        <f>SUMIFS('Contact Hours'!J:J,'Contact Hours'!$A:$A,Hours!$A725,'Contact Hours'!$B:$B,Hours!$B725)+SUMIFS('Contact Hours'!K:K,'Contact Hours'!$A:$A,Hours!$A725,'Contact Hours'!$B:$B,Hours!$B725)</f>
        <v>0</v>
      </c>
      <c r="H725" s="34">
        <f t="shared" si="44"/>
        <v>38816</v>
      </c>
      <c r="I725" s="35">
        <f t="shared" si="45"/>
        <v>134601.70670466928</v>
      </c>
      <c r="J725" s="35">
        <f t="shared" si="46"/>
        <v>0</v>
      </c>
    </row>
    <row r="726" spans="1:10">
      <c r="A726" s="30">
        <v>9797</v>
      </c>
      <c r="B726" s="31">
        <v>21</v>
      </c>
      <c r="C726" s="32">
        <f t="shared" si="43"/>
        <v>4.5155009708581995</v>
      </c>
      <c r="D726" s="33">
        <f>SUMIFS('Contact Hours'!D:D,'Contact Hours'!$A:$A,Hours!$A726,'Contact Hours'!$B:$B,Hours!$B726)+SUMIFS('Contact Hours'!E:E,'Contact Hours'!$A:$A,Hours!$A726,'Contact Hours'!$B:$B,Hours!$B726)</f>
        <v>0</v>
      </c>
      <c r="E726" s="33">
        <f>SUMIFS('Contact Hours'!F:F,'Contact Hours'!$A:$A,Hours!$A726,'Contact Hours'!$B:$B,Hours!$B726)+SUMIFS('Contact Hours'!G:G,'Contact Hours'!$A:$A,Hours!$A726,'Contact Hours'!$B:$B,Hours!$B726)</f>
        <v>0</v>
      </c>
      <c r="F726" s="33">
        <f>SUMIFS('Contact Hours'!H:H,'Contact Hours'!$A:$A,Hours!$A726,'Contact Hours'!$B:$B,Hours!$B726)+SUMIFS('Contact Hours'!I:I,'Contact Hours'!$A:$A,Hours!$A726,'Contact Hours'!$B:$B,Hours!$B726)</f>
        <v>56288</v>
      </c>
      <c r="G726" s="33">
        <f>SUMIFS('Contact Hours'!J:J,'Contact Hours'!$A:$A,Hours!$A726,'Contact Hours'!$B:$B,Hours!$B726)+SUMIFS('Contact Hours'!K:K,'Contact Hours'!$A:$A,Hours!$A726,'Contact Hours'!$B:$B,Hours!$B726)</f>
        <v>21966</v>
      </c>
      <c r="H726" s="34">
        <f t="shared" si="44"/>
        <v>78254</v>
      </c>
      <c r="I726" s="35">
        <f t="shared" si="45"/>
        <v>353356.01297353755</v>
      </c>
      <c r="J726" s="35">
        <f t="shared" si="46"/>
        <v>0</v>
      </c>
    </row>
    <row r="727" spans="1:10">
      <c r="A727" s="30">
        <v>9797</v>
      </c>
      <c r="B727" s="31">
        <v>22</v>
      </c>
      <c r="C727" s="32">
        <f t="shared" si="43"/>
        <v>4.1280585073572329</v>
      </c>
      <c r="D727" s="33">
        <f>SUMIFS('Contact Hours'!D:D,'Contact Hours'!$A:$A,Hours!$A727,'Contact Hours'!$B:$B,Hours!$B727)+SUMIFS('Contact Hours'!E:E,'Contact Hours'!$A:$A,Hours!$A727,'Contact Hours'!$B:$B,Hours!$B727)</f>
        <v>0</v>
      </c>
      <c r="E727" s="33">
        <f>SUMIFS('Contact Hours'!F:F,'Contact Hours'!$A:$A,Hours!$A727,'Contact Hours'!$B:$B,Hours!$B727)+SUMIFS('Contact Hours'!G:G,'Contact Hours'!$A:$A,Hours!$A727,'Contact Hours'!$B:$B,Hours!$B727)</f>
        <v>0</v>
      </c>
      <c r="F727" s="33">
        <f>SUMIFS('Contact Hours'!H:H,'Contact Hours'!$A:$A,Hours!$A727,'Contact Hours'!$B:$B,Hours!$B727)+SUMIFS('Contact Hours'!I:I,'Contact Hours'!$A:$A,Hours!$A727,'Contact Hours'!$B:$B,Hours!$B727)</f>
        <v>2656</v>
      </c>
      <c r="G727" s="33">
        <f>SUMIFS('Contact Hours'!J:J,'Contact Hours'!$A:$A,Hours!$A727,'Contact Hours'!$B:$B,Hours!$B727)+SUMIFS('Contact Hours'!K:K,'Contact Hours'!$A:$A,Hours!$A727,'Contact Hours'!$B:$B,Hours!$B727)</f>
        <v>0</v>
      </c>
      <c r="H727" s="34">
        <f t="shared" si="44"/>
        <v>2656</v>
      </c>
      <c r="I727" s="35">
        <f t="shared" si="45"/>
        <v>10964.12339554081</v>
      </c>
      <c r="J727" s="35">
        <f t="shared" si="46"/>
        <v>0</v>
      </c>
    </row>
    <row r="728" spans="1:10">
      <c r="A728" s="30">
        <v>9797</v>
      </c>
      <c r="B728" s="31">
        <v>23</v>
      </c>
      <c r="C728" s="32">
        <f t="shared" si="43"/>
        <v>4.0606764444742334</v>
      </c>
      <c r="D728" s="33">
        <f>SUMIFS('Contact Hours'!D:D,'Contact Hours'!$A:$A,Hours!$A728,'Contact Hours'!$B:$B,Hours!$B728)+SUMIFS('Contact Hours'!E:E,'Contact Hours'!$A:$A,Hours!$A728,'Contact Hours'!$B:$B,Hours!$B728)</f>
        <v>14400</v>
      </c>
      <c r="E728" s="33">
        <f>SUMIFS('Contact Hours'!F:F,'Contact Hours'!$A:$A,Hours!$A728,'Contact Hours'!$B:$B,Hours!$B728)+SUMIFS('Contact Hours'!G:G,'Contact Hours'!$A:$A,Hours!$A728,'Contact Hours'!$B:$B,Hours!$B728)</f>
        <v>0</v>
      </c>
      <c r="F728" s="33">
        <f>SUMIFS('Contact Hours'!H:H,'Contact Hours'!$A:$A,Hours!$A728,'Contact Hours'!$B:$B,Hours!$B728)+SUMIFS('Contact Hours'!I:I,'Contact Hours'!$A:$A,Hours!$A728,'Contact Hours'!$B:$B,Hours!$B728)</f>
        <v>0</v>
      </c>
      <c r="G728" s="33">
        <f>SUMIFS('Contact Hours'!J:J,'Contact Hours'!$A:$A,Hours!$A728,'Contact Hours'!$B:$B,Hours!$B728)+SUMIFS('Contact Hours'!K:K,'Contact Hours'!$A:$A,Hours!$A728,'Contact Hours'!$B:$B,Hours!$B728)</f>
        <v>60</v>
      </c>
      <c r="H728" s="34">
        <f t="shared" si="44"/>
        <v>14460</v>
      </c>
      <c r="I728" s="35">
        <f t="shared" si="45"/>
        <v>58717.381387097412</v>
      </c>
      <c r="J728" s="35">
        <f t="shared" si="46"/>
        <v>0</v>
      </c>
    </row>
    <row r="729" spans="1:10">
      <c r="A729" s="30">
        <v>9797</v>
      </c>
      <c r="B729" s="31">
        <v>24</v>
      </c>
      <c r="C729" s="32">
        <f t="shared" si="43"/>
        <v>3.6073208628655156</v>
      </c>
      <c r="D729" s="33">
        <f>SUMIFS('Contact Hours'!D:D,'Contact Hours'!$A:$A,Hours!$A729,'Contact Hours'!$B:$B,Hours!$B729)+SUMIFS('Contact Hours'!E:E,'Contact Hours'!$A:$A,Hours!$A729,'Contact Hours'!$B:$B,Hours!$B729)</f>
        <v>13152</v>
      </c>
      <c r="E729" s="33">
        <f>SUMIFS('Contact Hours'!F:F,'Contact Hours'!$A:$A,Hours!$A729,'Contact Hours'!$B:$B,Hours!$B729)+SUMIFS('Contact Hours'!G:G,'Contact Hours'!$A:$A,Hours!$A729,'Contact Hours'!$B:$B,Hours!$B729)</f>
        <v>0</v>
      </c>
      <c r="F729" s="33">
        <f>SUMIFS('Contact Hours'!H:H,'Contact Hours'!$A:$A,Hours!$A729,'Contact Hours'!$B:$B,Hours!$B729)+SUMIFS('Contact Hours'!I:I,'Contact Hours'!$A:$A,Hours!$A729,'Contact Hours'!$B:$B,Hours!$B729)</f>
        <v>14896</v>
      </c>
      <c r="G729" s="33">
        <f>SUMIFS('Contact Hours'!J:J,'Contact Hours'!$A:$A,Hours!$A729,'Contact Hours'!$B:$B,Hours!$B729)+SUMIFS('Contact Hours'!K:K,'Contact Hours'!$A:$A,Hours!$A729,'Contact Hours'!$B:$B,Hours!$B729)</f>
        <v>62275</v>
      </c>
      <c r="H729" s="34">
        <f t="shared" si="44"/>
        <v>90323</v>
      </c>
      <c r="I729" s="35">
        <f t="shared" si="45"/>
        <v>325824.04229660198</v>
      </c>
      <c r="J729" s="35">
        <f t="shared" si="46"/>
        <v>0</v>
      </c>
    </row>
    <row r="730" spans="1:10">
      <c r="A730" s="30">
        <v>9797</v>
      </c>
      <c r="B730" s="31">
        <v>25</v>
      </c>
      <c r="C730" s="32">
        <f t="shared" si="43"/>
        <v>2.8175360535220126</v>
      </c>
      <c r="D730" s="33">
        <f>SUMIFS('Contact Hours'!D:D,'Contact Hours'!$A:$A,Hours!$A730,'Contact Hours'!$B:$B,Hours!$B730)+SUMIFS('Contact Hours'!E:E,'Contact Hours'!$A:$A,Hours!$A730,'Contact Hours'!$B:$B,Hours!$B730)</f>
        <v>284576</v>
      </c>
      <c r="E730" s="33">
        <f>SUMIFS('Contact Hours'!F:F,'Contact Hours'!$A:$A,Hours!$A730,'Contact Hours'!$B:$B,Hours!$B730)+SUMIFS('Contact Hours'!G:G,'Contact Hours'!$A:$A,Hours!$A730,'Contact Hours'!$B:$B,Hours!$B730)</f>
        <v>0</v>
      </c>
      <c r="F730" s="33">
        <f>SUMIFS('Contact Hours'!H:H,'Contact Hours'!$A:$A,Hours!$A730,'Contact Hours'!$B:$B,Hours!$B730)+SUMIFS('Contact Hours'!I:I,'Contact Hours'!$A:$A,Hours!$A730,'Contact Hours'!$B:$B,Hours!$B730)</f>
        <v>624</v>
      </c>
      <c r="G730" s="33">
        <f>SUMIFS('Contact Hours'!J:J,'Contact Hours'!$A:$A,Hours!$A730,'Contact Hours'!$B:$B,Hours!$B730)+SUMIFS('Contact Hours'!K:K,'Contact Hours'!$A:$A,Hours!$A730,'Contact Hours'!$B:$B,Hours!$B730)</f>
        <v>126</v>
      </c>
      <c r="H730" s="34">
        <f t="shared" si="44"/>
        <v>285326</v>
      </c>
      <c r="I730" s="35">
        <f t="shared" si="45"/>
        <v>803916.29200722172</v>
      </c>
      <c r="J730" s="35">
        <f t="shared" si="46"/>
        <v>0</v>
      </c>
    </row>
    <row r="731" spans="1:10">
      <c r="A731" s="30">
        <v>9797</v>
      </c>
      <c r="B731" s="31">
        <v>26</v>
      </c>
      <c r="C731" s="32">
        <f t="shared" si="43"/>
        <v>3.5195673951223614</v>
      </c>
      <c r="D731" s="33">
        <f>SUMIFS('Contact Hours'!D:D,'Contact Hours'!$A:$A,Hours!$A731,'Contact Hours'!$B:$B,Hours!$B731)+SUMIFS('Contact Hours'!E:E,'Contact Hours'!$A:$A,Hours!$A731,'Contact Hours'!$B:$B,Hours!$B731)</f>
        <v>77696</v>
      </c>
      <c r="E731" s="33">
        <f>SUMIFS('Contact Hours'!F:F,'Contact Hours'!$A:$A,Hours!$A731,'Contact Hours'!$B:$B,Hours!$B731)+SUMIFS('Contact Hours'!G:G,'Contact Hours'!$A:$A,Hours!$A731,'Contact Hours'!$B:$B,Hours!$B731)</f>
        <v>0</v>
      </c>
      <c r="F731" s="33">
        <f>SUMIFS('Contact Hours'!H:H,'Contact Hours'!$A:$A,Hours!$A731,'Contact Hours'!$B:$B,Hours!$B731)+SUMIFS('Contact Hours'!I:I,'Contact Hours'!$A:$A,Hours!$A731,'Contact Hours'!$B:$B,Hours!$B731)</f>
        <v>0</v>
      </c>
      <c r="G731" s="33">
        <f>SUMIFS('Contact Hours'!J:J,'Contact Hours'!$A:$A,Hours!$A731,'Contact Hours'!$B:$B,Hours!$B731)+SUMIFS('Contact Hours'!K:K,'Contact Hours'!$A:$A,Hours!$A731,'Contact Hours'!$B:$B,Hours!$B731)</f>
        <v>0</v>
      </c>
      <c r="H731" s="34">
        <f t="shared" si="44"/>
        <v>77696</v>
      </c>
      <c r="I731" s="35">
        <f t="shared" si="45"/>
        <v>273456.30833142699</v>
      </c>
      <c r="J731" s="35">
        <f t="shared" si="46"/>
        <v>0</v>
      </c>
    </row>
    <row r="732" spans="1:10">
      <c r="A732" s="30">
        <v>9797</v>
      </c>
      <c r="B732" s="31">
        <v>27</v>
      </c>
      <c r="C732" s="32">
        <f t="shared" si="43"/>
        <v>3.291477425248472</v>
      </c>
      <c r="D732" s="33">
        <f>SUMIFS('Contact Hours'!D:D,'Contact Hours'!$A:$A,Hours!$A732,'Contact Hours'!$B:$B,Hours!$B732)+SUMIFS('Contact Hours'!E:E,'Contact Hours'!$A:$A,Hours!$A732,'Contact Hours'!$B:$B,Hours!$B732)</f>
        <v>0</v>
      </c>
      <c r="E732" s="33">
        <f>SUMIFS('Contact Hours'!F:F,'Contact Hours'!$A:$A,Hours!$A732,'Contact Hours'!$B:$B,Hours!$B732)+SUMIFS('Contact Hours'!G:G,'Contact Hours'!$A:$A,Hours!$A732,'Contact Hours'!$B:$B,Hours!$B732)</f>
        <v>0</v>
      </c>
      <c r="F732" s="33">
        <f>SUMIFS('Contact Hours'!H:H,'Contact Hours'!$A:$A,Hours!$A732,'Contact Hours'!$B:$B,Hours!$B732)+SUMIFS('Contact Hours'!I:I,'Contact Hours'!$A:$A,Hours!$A732,'Contact Hours'!$B:$B,Hours!$B732)</f>
        <v>0</v>
      </c>
      <c r="G732" s="33">
        <f>SUMIFS('Contact Hours'!J:J,'Contact Hours'!$A:$A,Hours!$A732,'Contact Hours'!$B:$B,Hours!$B732)+SUMIFS('Contact Hours'!K:K,'Contact Hours'!$A:$A,Hours!$A732,'Contact Hours'!$B:$B,Hours!$B732)</f>
        <v>0</v>
      </c>
      <c r="H732" s="34">
        <f t="shared" si="44"/>
        <v>0</v>
      </c>
      <c r="I732" s="35">
        <f t="shared" si="45"/>
        <v>0</v>
      </c>
      <c r="J732" s="35">
        <f t="shared" si="46"/>
        <v>0</v>
      </c>
    </row>
    <row r="733" spans="1:10">
      <c r="A733" s="30">
        <v>3593</v>
      </c>
      <c r="B733" s="31">
        <v>1</v>
      </c>
      <c r="C733" s="32">
        <f t="shared" si="43"/>
        <v>2.8749802080704021</v>
      </c>
      <c r="D733" s="33">
        <f>SUMIFS('Contact Hours'!D:D,'Contact Hours'!$A:$A,Hours!$A733,'Contact Hours'!$B:$B,Hours!$B733)+SUMIFS('Contact Hours'!E:E,'Contact Hours'!$A:$A,Hours!$A733,'Contact Hours'!$B:$B,Hours!$B733)</f>
        <v>24096</v>
      </c>
      <c r="E733" s="33">
        <f>SUMIFS('Contact Hours'!F:F,'Contact Hours'!$A:$A,Hours!$A733,'Contact Hours'!$B:$B,Hours!$B733)+SUMIFS('Contact Hours'!G:G,'Contact Hours'!$A:$A,Hours!$A733,'Contact Hours'!$B:$B,Hours!$B733)</f>
        <v>0</v>
      </c>
      <c r="F733" s="33">
        <f>SUMIFS('Contact Hours'!H:H,'Contact Hours'!$A:$A,Hours!$A733,'Contact Hours'!$B:$B,Hours!$B733)+SUMIFS('Contact Hours'!I:I,'Contact Hours'!$A:$A,Hours!$A733,'Contact Hours'!$B:$B,Hours!$B733)</f>
        <v>2320</v>
      </c>
      <c r="G733" s="33">
        <f>SUMIFS('Contact Hours'!J:J,'Contact Hours'!$A:$A,Hours!$A733,'Contact Hours'!$B:$B,Hours!$B733)+SUMIFS('Contact Hours'!K:K,'Contact Hours'!$A:$A,Hours!$A733,'Contact Hours'!$B:$B,Hours!$B733)</f>
        <v>0</v>
      </c>
      <c r="H733" s="34">
        <f t="shared" si="44"/>
        <v>26416</v>
      </c>
      <c r="I733" s="35">
        <f t="shared" si="45"/>
        <v>75945.477176387736</v>
      </c>
      <c r="J733" s="35">
        <f t="shared" si="46"/>
        <v>0</v>
      </c>
    </row>
    <row r="734" spans="1:10">
      <c r="A734" s="30">
        <v>3593</v>
      </c>
      <c r="B734" s="31">
        <v>2</v>
      </c>
      <c r="C734" s="32">
        <f t="shared" si="43"/>
        <v>3.4729204337351502</v>
      </c>
      <c r="D734" s="33">
        <f>SUMIFS('Contact Hours'!D:D,'Contact Hours'!$A:$A,Hours!$A734,'Contact Hours'!$B:$B,Hours!$B734)+SUMIFS('Contact Hours'!E:E,'Contact Hours'!$A:$A,Hours!$A734,'Contact Hours'!$B:$B,Hours!$B734)</f>
        <v>0</v>
      </c>
      <c r="E734" s="33">
        <f>SUMIFS('Contact Hours'!F:F,'Contact Hours'!$A:$A,Hours!$A734,'Contact Hours'!$B:$B,Hours!$B734)+SUMIFS('Contact Hours'!G:G,'Contact Hours'!$A:$A,Hours!$A734,'Contact Hours'!$B:$B,Hours!$B734)</f>
        <v>0</v>
      </c>
      <c r="F734" s="33">
        <f>SUMIFS('Contact Hours'!H:H,'Contact Hours'!$A:$A,Hours!$A734,'Contact Hours'!$B:$B,Hours!$B734)+SUMIFS('Contact Hours'!I:I,'Contact Hours'!$A:$A,Hours!$A734,'Contact Hours'!$B:$B,Hours!$B734)</f>
        <v>44336</v>
      </c>
      <c r="G734" s="33">
        <f>SUMIFS('Contact Hours'!J:J,'Contact Hours'!$A:$A,Hours!$A734,'Contact Hours'!$B:$B,Hours!$B734)+SUMIFS('Contact Hours'!K:K,'Contact Hours'!$A:$A,Hours!$A734,'Contact Hours'!$B:$B,Hours!$B734)</f>
        <v>0</v>
      </c>
      <c r="H734" s="34">
        <f t="shared" si="44"/>
        <v>44336</v>
      </c>
      <c r="I734" s="35">
        <f t="shared" si="45"/>
        <v>153975.40035008162</v>
      </c>
      <c r="J734" s="35">
        <f t="shared" si="46"/>
        <v>0</v>
      </c>
    </row>
    <row r="735" spans="1:10">
      <c r="A735" s="30">
        <v>3593</v>
      </c>
      <c r="B735" s="31">
        <v>3</v>
      </c>
      <c r="C735" s="32">
        <f t="shared" ref="C735:C798" si="47">C708</f>
        <v>3.0862689776983747</v>
      </c>
      <c r="D735" s="33">
        <f>SUMIFS('Contact Hours'!D:D,'Contact Hours'!$A:$A,Hours!$A735,'Contact Hours'!$B:$B,Hours!$B735)+SUMIFS('Contact Hours'!E:E,'Contact Hours'!$A:$A,Hours!$A735,'Contact Hours'!$B:$B,Hours!$B735)</f>
        <v>358252</v>
      </c>
      <c r="E735" s="33">
        <f>SUMIFS('Contact Hours'!F:F,'Contact Hours'!$A:$A,Hours!$A735,'Contact Hours'!$B:$B,Hours!$B735)+SUMIFS('Contact Hours'!G:G,'Contact Hours'!$A:$A,Hours!$A735,'Contact Hours'!$B:$B,Hours!$B735)</f>
        <v>0</v>
      </c>
      <c r="F735" s="33">
        <f>SUMIFS('Contact Hours'!H:H,'Contact Hours'!$A:$A,Hours!$A735,'Contact Hours'!$B:$B,Hours!$B735)+SUMIFS('Contact Hours'!I:I,'Contact Hours'!$A:$A,Hours!$A735,'Contact Hours'!$B:$B,Hours!$B735)</f>
        <v>0</v>
      </c>
      <c r="G735" s="33">
        <f>SUMIFS('Contact Hours'!J:J,'Contact Hours'!$A:$A,Hours!$A735,'Contact Hours'!$B:$B,Hours!$B735)+SUMIFS('Contact Hours'!K:K,'Contact Hours'!$A:$A,Hours!$A735,'Contact Hours'!$B:$B,Hours!$B735)</f>
        <v>0</v>
      </c>
      <c r="H735" s="34">
        <f t="shared" si="44"/>
        <v>358252</v>
      </c>
      <c r="I735" s="35">
        <f t="shared" si="45"/>
        <v>1105662.0337983982</v>
      </c>
      <c r="J735" s="35">
        <f t="shared" si="46"/>
        <v>0</v>
      </c>
    </row>
    <row r="736" spans="1:10">
      <c r="A736" s="30">
        <v>3593</v>
      </c>
      <c r="B736" s="31">
        <v>4</v>
      </c>
      <c r="C736" s="32">
        <f t="shared" si="47"/>
        <v>2.7951067372194838</v>
      </c>
      <c r="D736" s="33">
        <f>SUMIFS('Contact Hours'!D:D,'Contact Hours'!$A:$A,Hours!$A736,'Contact Hours'!$B:$B,Hours!$B736)+SUMIFS('Contact Hours'!E:E,'Contact Hours'!$A:$A,Hours!$A736,'Contact Hours'!$B:$B,Hours!$B736)</f>
        <v>63200</v>
      </c>
      <c r="E736" s="33">
        <f>SUMIFS('Contact Hours'!F:F,'Contact Hours'!$A:$A,Hours!$A736,'Contact Hours'!$B:$B,Hours!$B736)+SUMIFS('Contact Hours'!G:G,'Contact Hours'!$A:$A,Hours!$A736,'Contact Hours'!$B:$B,Hours!$B736)</f>
        <v>0</v>
      </c>
      <c r="F736" s="33">
        <f>SUMIFS('Contact Hours'!H:H,'Contact Hours'!$A:$A,Hours!$A736,'Contact Hours'!$B:$B,Hours!$B736)+SUMIFS('Contact Hours'!I:I,'Contact Hours'!$A:$A,Hours!$A736,'Contact Hours'!$B:$B,Hours!$B736)</f>
        <v>46640</v>
      </c>
      <c r="G736" s="33">
        <f>SUMIFS('Contact Hours'!J:J,'Contact Hours'!$A:$A,Hours!$A736,'Contact Hours'!$B:$B,Hours!$B736)+SUMIFS('Contact Hours'!K:K,'Contact Hours'!$A:$A,Hours!$A736,'Contact Hours'!$B:$B,Hours!$B736)</f>
        <v>6585</v>
      </c>
      <c r="H736" s="34">
        <f t="shared" si="44"/>
        <v>116425</v>
      </c>
      <c r="I736" s="35">
        <f t="shared" si="45"/>
        <v>325420.3018807784</v>
      </c>
      <c r="J736" s="35">
        <f t="shared" si="46"/>
        <v>0</v>
      </c>
    </row>
    <row r="737" spans="1:10">
      <c r="A737" s="30">
        <v>3593</v>
      </c>
      <c r="B737" s="31">
        <v>5</v>
      </c>
      <c r="C737" s="32">
        <f t="shared" si="47"/>
        <v>7.969787458086997</v>
      </c>
      <c r="D737" s="33">
        <f>SUMIFS('Contact Hours'!D:D,'Contact Hours'!$A:$A,Hours!$A737,'Contact Hours'!$B:$B,Hours!$B737)+SUMIFS('Contact Hours'!E:E,'Contact Hours'!$A:$A,Hours!$A737,'Contact Hours'!$B:$B,Hours!$B737)</f>
        <v>0</v>
      </c>
      <c r="E737" s="33">
        <f>SUMIFS('Contact Hours'!F:F,'Contact Hours'!$A:$A,Hours!$A737,'Contact Hours'!$B:$B,Hours!$B737)+SUMIFS('Contact Hours'!G:G,'Contact Hours'!$A:$A,Hours!$A737,'Contact Hours'!$B:$B,Hours!$B737)</f>
        <v>0</v>
      </c>
      <c r="F737" s="33">
        <f>SUMIFS('Contact Hours'!H:H,'Contact Hours'!$A:$A,Hours!$A737,'Contact Hours'!$B:$B,Hours!$B737)+SUMIFS('Contact Hours'!I:I,'Contact Hours'!$A:$A,Hours!$A737,'Contact Hours'!$B:$B,Hours!$B737)</f>
        <v>0</v>
      </c>
      <c r="G737" s="33">
        <f>SUMIFS('Contact Hours'!J:J,'Contact Hours'!$A:$A,Hours!$A737,'Contact Hours'!$B:$B,Hours!$B737)+SUMIFS('Contact Hours'!K:K,'Contact Hours'!$A:$A,Hours!$A737,'Contact Hours'!$B:$B,Hours!$B737)</f>
        <v>0</v>
      </c>
      <c r="H737" s="34">
        <f t="shared" si="44"/>
        <v>0</v>
      </c>
      <c r="I737" s="35">
        <f t="shared" si="45"/>
        <v>0</v>
      </c>
      <c r="J737" s="35">
        <f t="shared" si="46"/>
        <v>0</v>
      </c>
    </row>
    <row r="738" spans="1:10">
      <c r="A738" s="30">
        <v>3593</v>
      </c>
      <c r="B738" s="31">
        <v>6</v>
      </c>
      <c r="C738" s="32">
        <f t="shared" si="47"/>
        <v>2.5338472328563029</v>
      </c>
      <c r="D738" s="33">
        <f>SUMIFS('Contact Hours'!D:D,'Contact Hours'!$A:$A,Hours!$A738,'Contact Hours'!$B:$B,Hours!$B738)+SUMIFS('Contact Hours'!E:E,'Contact Hours'!$A:$A,Hours!$A738,'Contact Hours'!$B:$B,Hours!$B738)</f>
        <v>86160</v>
      </c>
      <c r="E738" s="33">
        <f>SUMIFS('Contact Hours'!F:F,'Contact Hours'!$A:$A,Hours!$A738,'Contact Hours'!$B:$B,Hours!$B738)+SUMIFS('Contact Hours'!G:G,'Contact Hours'!$A:$A,Hours!$A738,'Contact Hours'!$B:$B,Hours!$B738)</f>
        <v>0</v>
      </c>
      <c r="F738" s="33">
        <f>SUMIFS('Contact Hours'!H:H,'Contact Hours'!$A:$A,Hours!$A738,'Contact Hours'!$B:$B,Hours!$B738)+SUMIFS('Contact Hours'!I:I,'Contact Hours'!$A:$A,Hours!$A738,'Contact Hours'!$B:$B,Hours!$B738)</f>
        <v>0</v>
      </c>
      <c r="G738" s="33">
        <f>SUMIFS('Contact Hours'!J:J,'Contact Hours'!$A:$A,Hours!$A738,'Contact Hours'!$B:$B,Hours!$B738)+SUMIFS('Contact Hours'!K:K,'Contact Hours'!$A:$A,Hours!$A738,'Contact Hours'!$B:$B,Hours!$B738)</f>
        <v>0</v>
      </c>
      <c r="H738" s="34">
        <f t="shared" si="44"/>
        <v>86160</v>
      </c>
      <c r="I738" s="35">
        <f t="shared" si="45"/>
        <v>218316.27758289906</v>
      </c>
      <c r="J738" s="35">
        <f t="shared" si="46"/>
        <v>0</v>
      </c>
    </row>
    <row r="739" spans="1:10">
      <c r="A739" s="30">
        <v>3593</v>
      </c>
      <c r="B739" s="31">
        <v>7</v>
      </c>
      <c r="C739" s="32">
        <f t="shared" si="47"/>
        <v>3.4892163735959434</v>
      </c>
      <c r="D739" s="33">
        <f>SUMIFS('Contact Hours'!D:D,'Contact Hours'!$A:$A,Hours!$A739,'Contact Hours'!$B:$B,Hours!$B739)+SUMIFS('Contact Hours'!E:E,'Contact Hours'!$A:$A,Hours!$A739,'Contact Hours'!$B:$B,Hours!$B739)</f>
        <v>90496</v>
      </c>
      <c r="E739" s="33">
        <f>SUMIFS('Contact Hours'!F:F,'Contact Hours'!$A:$A,Hours!$A739,'Contact Hours'!$B:$B,Hours!$B739)+SUMIFS('Contact Hours'!G:G,'Contact Hours'!$A:$A,Hours!$A739,'Contact Hours'!$B:$B,Hours!$B739)</f>
        <v>0</v>
      </c>
      <c r="F739" s="33">
        <f>SUMIFS('Contact Hours'!H:H,'Contact Hours'!$A:$A,Hours!$A739,'Contact Hours'!$B:$B,Hours!$B739)+SUMIFS('Contact Hours'!I:I,'Contact Hours'!$A:$A,Hours!$A739,'Contact Hours'!$B:$B,Hours!$B739)</f>
        <v>25440</v>
      </c>
      <c r="G739" s="33">
        <f>SUMIFS('Contact Hours'!J:J,'Contact Hours'!$A:$A,Hours!$A739,'Contact Hours'!$B:$B,Hours!$B739)+SUMIFS('Contact Hours'!K:K,'Contact Hours'!$A:$A,Hours!$A739,'Contact Hours'!$B:$B,Hours!$B739)</f>
        <v>937</v>
      </c>
      <c r="H739" s="34">
        <f t="shared" si="44"/>
        <v>116873</v>
      </c>
      <c r="I739" s="35">
        <f t="shared" si="45"/>
        <v>407795.18523127871</v>
      </c>
      <c r="J739" s="35">
        <f t="shared" si="46"/>
        <v>0</v>
      </c>
    </row>
    <row r="740" spans="1:10">
      <c r="A740" s="30">
        <v>3593</v>
      </c>
      <c r="B740" s="31">
        <v>8</v>
      </c>
      <c r="C740" s="32">
        <f t="shared" si="47"/>
        <v>4.382136402145127</v>
      </c>
      <c r="D740" s="33">
        <f>SUMIFS('Contact Hours'!D:D,'Contact Hours'!$A:$A,Hours!$A740,'Contact Hours'!$B:$B,Hours!$B740)+SUMIFS('Contact Hours'!E:E,'Contact Hours'!$A:$A,Hours!$A740,'Contact Hours'!$B:$B,Hours!$B740)</f>
        <v>0</v>
      </c>
      <c r="E740" s="33">
        <f>SUMIFS('Contact Hours'!F:F,'Contact Hours'!$A:$A,Hours!$A740,'Contact Hours'!$B:$B,Hours!$B740)+SUMIFS('Contact Hours'!G:G,'Contact Hours'!$A:$A,Hours!$A740,'Contact Hours'!$B:$B,Hours!$B740)</f>
        <v>0</v>
      </c>
      <c r="F740" s="33">
        <f>SUMIFS('Contact Hours'!H:H,'Contact Hours'!$A:$A,Hours!$A740,'Contact Hours'!$B:$B,Hours!$B740)+SUMIFS('Contact Hours'!I:I,'Contact Hours'!$A:$A,Hours!$A740,'Contact Hours'!$B:$B,Hours!$B740)</f>
        <v>0</v>
      </c>
      <c r="G740" s="33">
        <f>SUMIFS('Contact Hours'!J:J,'Contact Hours'!$A:$A,Hours!$A740,'Contact Hours'!$B:$B,Hours!$B740)+SUMIFS('Contact Hours'!K:K,'Contact Hours'!$A:$A,Hours!$A740,'Contact Hours'!$B:$B,Hours!$B740)</f>
        <v>0</v>
      </c>
      <c r="H740" s="34">
        <f t="shared" si="44"/>
        <v>0</v>
      </c>
      <c r="I740" s="35">
        <f t="shared" si="45"/>
        <v>0</v>
      </c>
      <c r="J740" s="35">
        <f t="shared" si="46"/>
        <v>0</v>
      </c>
    </row>
    <row r="741" spans="1:10">
      <c r="A741" s="30">
        <v>3593</v>
      </c>
      <c r="B741" s="31">
        <v>9</v>
      </c>
      <c r="C741" s="32">
        <f t="shared" si="47"/>
        <v>3.4333089032158068</v>
      </c>
      <c r="D741" s="33">
        <f>SUMIFS('Contact Hours'!D:D,'Contact Hours'!$A:$A,Hours!$A741,'Contact Hours'!$B:$B,Hours!$B741)+SUMIFS('Contact Hours'!E:E,'Contact Hours'!$A:$A,Hours!$A741,'Contact Hours'!$B:$B,Hours!$B741)</f>
        <v>18640</v>
      </c>
      <c r="E741" s="33">
        <f>SUMIFS('Contact Hours'!F:F,'Contact Hours'!$A:$A,Hours!$A741,'Contact Hours'!$B:$B,Hours!$B741)+SUMIFS('Contact Hours'!G:G,'Contact Hours'!$A:$A,Hours!$A741,'Contact Hours'!$B:$B,Hours!$B741)</f>
        <v>0</v>
      </c>
      <c r="F741" s="33">
        <f>SUMIFS('Contact Hours'!H:H,'Contact Hours'!$A:$A,Hours!$A741,'Contact Hours'!$B:$B,Hours!$B741)+SUMIFS('Contact Hours'!I:I,'Contact Hours'!$A:$A,Hours!$A741,'Contact Hours'!$B:$B,Hours!$B741)</f>
        <v>123872</v>
      </c>
      <c r="G741" s="33">
        <f>SUMIFS('Contact Hours'!J:J,'Contact Hours'!$A:$A,Hours!$A741,'Contact Hours'!$B:$B,Hours!$B741)+SUMIFS('Contact Hours'!K:K,'Contact Hours'!$A:$A,Hours!$A741,'Contact Hours'!$B:$B,Hours!$B741)</f>
        <v>0</v>
      </c>
      <c r="H741" s="34">
        <f t="shared" si="44"/>
        <v>142512</v>
      </c>
      <c r="I741" s="35">
        <f t="shared" si="45"/>
        <v>489287.71841509105</v>
      </c>
      <c r="J741" s="35">
        <f t="shared" si="46"/>
        <v>0</v>
      </c>
    </row>
    <row r="742" spans="1:10">
      <c r="A742" s="30">
        <v>3593</v>
      </c>
      <c r="B742" s="31">
        <v>10</v>
      </c>
      <c r="C742" s="32">
        <f t="shared" si="47"/>
        <v>5.2157956574584414</v>
      </c>
      <c r="D742" s="33">
        <f>SUMIFS('Contact Hours'!D:D,'Contact Hours'!$A:$A,Hours!$A742,'Contact Hours'!$B:$B,Hours!$B742)+SUMIFS('Contact Hours'!E:E,'Contact Hours'!$A:$A,Hours!$A742,'Contact Hours'!$B:$B,Hours!$B742)</f>
        <v>528</v>
      </c>
      <c r="E742" s="33">
        <f>SUMIFS('Contact Hours'!F:F,'Contact Hours'!$A:$A,Hours!$A742,'Contact Hours'!$B:$B,Hours!$B742)+SUMIFS('Contact Hours'!G:G,'Contact Hours'!$A:$A,Hours!$A742,'Contact Hours'!$B:$B,Hours!$B742)</f>
        <v>0</v>
      </c>
      <c r="F742" s="33">
        <f>SUMIFS('Contact Hours'!H:H,'Contact Hours'!$A:$A,Hours!$A742,'Contact Hours'!$B:$B,Hours!$B742)+SUMIFS('Contact Hours'!I:I,'Contact Hours'!$A:$A,Hours!$A742,'Contact Hours'!$B:$B,Hours!$B742)</f>
        <v>0</v>
      </c>
      <c r="G742" s="33">
        <f>SUMIFS('Contact Hours'!J:J,'Contact Hours'!$A:$A,Hours!$A742,'Contact Hours'!$B:$B,Hours!$B742)+SUMIFS('Contact Hours'!K:K,'Contact Hours'!$A:$A,Hours!$A742,'Contact Hours'!$B:$B,Hours!$B742)</f>
        <v>0</v>
      </c>
      <c r="H742" s="34">
        <f t="shared" si="44"/>
        <v>528</v>
      </c>
      <c r="I742" s="35">
        <f t="shared" si="45"/>
        <v>2753.9401071380571</v>
      </c>
      <c r="J742" s="35">
        <f t="shared" si="46"/>
        <v>0</v>
      </c>
    </row>
    <row r="743" spans="1:10">
      <c r="A743" s="30">
        <v>3593</v>
      </c>
      <c r="B743" s="31">
        <v>11</v>
      </c>
      <c r="C743" s="32">
        <f t="shared" si="47"/>
        <v>3.9463640330011058</v>
      </c>
      <c r="D743" s="33">
        <f>SUMIFS('Contact Hours'!D:D,'Contact Hours'!$A:$A,Hours!$A743,'Contact Hours'!$B:$B,Hours!$B743)+SUMIFS('Contact Hours'!E:E,'Contact Hours'!$A:$A,Hours!$A743,'Contact Hours'!$B:$B,Hours!$B743)</f>
        <v>0</v>
      </c>
      <c r="E743" s="33">
        <f>SUMIFS('Contact Hours'!F:F,'Contact Hours'!$A:$A,Hours!$A743,'Contact Hours'!$B:$B,Hours!$B743)+SUMIFS('Contact Hours'!G:G,'Contact Hours'!$A:$A,Hours!$A743,'Contact Hours'!$B:$B,Hours!$B743)</f>
        <v>0</v>
      </c>
      <c r="F743" s="33">
        <f>SUMIFS('Contact Hours'!H:H,'Contact Hours'!$A:$A,Hours!$A743,'Contact Hours'!$B:$B,Hours!$B743)+SUMIFS('Contact Hours'!I:I,'Contact Hours'!$A:$A,Hours!$A743,'Contact Hours'!$B:$B,Hours!$B743)</f>
        <v>6224</v>
      </c>
      <c r="G743" s="33">
        <f>SUMIFS('Contact Hours'!J:J,'Contact Hours'!$A:$A,Hours!$A743,'Contact Hours'!$B:$B,Hours!$B743)+SUMIFS('Contact Hours'!K:K,'Contact Hours'!$A:$A,Hours!$A743,'Contact Hours'!$B:$B,Hours!$B743)</f>
        <v>565</v>
      </c>
      <c r="H743" s="34">
        <f t="shared" si="44"/>
        <v>6789</v>
      </c>
      <c r="I743" s="35">
        <f t="shared" si="45"/>
        <v>26791.865420044509</v>
      </c>
      <c r="J743" s="35">
        <f t="shared" si="46"/>
        <v>0</v>
      </c>
    </row>
    <row r="744" spans="1:10">
      <c r="A744" s="30">
        <v>3593</v>
      </c>
      <c r="B744" s="31">
        <v>12</v>
      </c>
      <c r="C744" s="32">
        <f t="shared" si="47"/>
        <v>3.4644345655960382</v>
      </c>
      <c r="D744" s="33">
        <f>SUMIFS('Contact Hours'!D:D,'Contact Hours'!$A:$A,Hours!$A744,'Contact Hours'!$B:$B,Hours!$B744)+SUMIFS('Contact Hours'!E:E,'Contact Hours'!$A:$A,Hours!$A744,'Contact Hours'!$B:$B,Hours!$B744)</f>
        <v>349256</v>
      </c>
      <c r="E744" s="33">
        <f>SUMIFS('Contact Hours'!F:F,'Contact Hours'!$A:$A,Hours!$A744,'Contact Hours'!$B:$B,Hours!$B744)+SUMIFS('Contact Hours'!G:G,'Contact Hours'!$A:$A,Hours!$A744,'Contact Hours'!$B:$B,Hours!$B744)</f>
        <v>29472</v>
      </c>
      <c r="F744" s="33">
        <f>SUMIFS('Contact Hours'!H:H,'Contact Hours'!$A:$A,Hours!$A744,'Contact Hours'!$B:$B,Hours!$B744)+SUMIFS('Contact Hours'!I:I,'Contact Hours'!$A:$A,Hours!$A744,'Contact Hours'!$B:$B,Hours!$B744)</f>
        <v>0</v>
      </c>
      <c r="G744" s="33">
        <f>SUMIFS('Contact Hours'!J:J,'Contact Hours'!$A:$A,Hours!$A744,'Contact Hours'!$B:$B,Hours!$B744)+SUMIFS('Contact Hours'!K:K,'Contact Hours'!$A:$A,Hours!$A744,'Contact Hours'!$B:$B,Hours!$B744)</f>
        <v>0</v>
      </c>
      <c r="H744" s="34">
        <f t="shared" si="44"/>
        <v>378728</v>
      </c>
      <c r="I744" s="35">
        <f t="shared" si="45"/>
        <v>1312078.3741590565</v>
      </c>
      <c r="J744" s="35">
        <f t="shared" si="46"/>
        <v>112314.1970689711</v>
      </c>
    </row>
    <row r="745" spans="1:10">
      <c r="A745" s="30">
        <v>3593</v>
      </c>
      <c r="B745" s="31">
        <v>13</v>
      </c>
      <c r="C745" s="32">
        <f t="shared" si="47"/>
        <v>3.1367935439018955</v>
      </c>
      <c r="D745" s="33">
        <f>SUMIFS('Contact Hours'!D:D,'Contact Hours'!$A:$A,Hours!$A745,'Contact Hours'!$B:$B,Hours!$B745)+SUMIFS('Contact Hours'!E:E,'Contact Hours'!$A:$A,Hours!$A745,'Contact Hours'!$B:$B,Hours!$B745)</f>
        <v>40720</v>
      </c>
      <c r="E745" s="33">
        <f>SUMIFS('Contact Hours'!F:F,'Contact Hours'!$A:$A,Hours!$A745,'Contact Hours'!$B:$B,Hours!$B745)+SUMIFS('Contact Hours'!G:G,'Contact Hours'!$A:$A,Hours!$A745,'Contact Hours'!$B:$B,Hours!$B745)</f>
        <v>0</v>
      </c>
      <c r="F745" s="33">
        <f>SUMIFS('Contact Hours'!H:H,'Contact Hours'!$A:$A,Hours!$A745,'Contact Hours'!$B:$B,Hours!$B745)+SUMIFS('Contact Hours'!I:I,'Contact Hours'!$A:$A,Hours!$A745,'Contact Hours'!$B:$B,Hours!$B745)</f>
        <v>0</v>
      </c>
      <c r="G745" s="33">
        <f>SUMIFS('Contact Hours'!J:J,'Contact Hours'!$A:$A,Hours!$A745,'Contact Hours'!$B:$B,Hours!$B745)+SUMIFS('Contact Hours'!K:K,'Contact Hours'!$A:$A,Hours!$A745,'Contact Hours'!$B:$B,Hours!$B745)</f>
        <v>0</v>
      </c>
      <c r="H745" s="34">
        <f t="shared" si="44"/>
        <v>40720</v>
      </c>
      <c r="I745" s="35">
        <f t="shared" si="45"/>
        <v>127730.23310768518</v>
      </c>
      <c r="J745" s="35">
        <f t="shared" si="46"/>
        <v>0</v>
      </c>
    </row>
    <row r="746" spans="1:10">
      <c r="A746" s="30">
        <v>3593</v>
      </c>
      <c r="B746" s="31">
        <v>14</v>
      </c>
      <c r="C746" s="32">
        <f t="shared" si="47"/>
        <v>4.5242823607997433</v>
      </c>
      <c r="D746" s="33">
        <f>SUMIFS('Contact Hours'!D:D,'Contact Hours'!$A:$A,Hours!$A746,'Contact Hours'!$B:$B,Hours!$B746)+SUMIFS('Contact Hours'!E:E,'Contact Hours'!$A:$A,Hours!$A746,'Contact Hours'!$B:$B,Hours!$B746)</f>
        <v>0</v>
      </c>
      <c r="E746" s="33">
        <f>SUMIFS('Contact Hours'!F:F,'Contact Hours'!$A:$A,Hours!$A746,'Contact Hours'!$B:$B,Hours!$B746)+SUMIFS('Contact Hours'!G:G,'Contact Hours'!$A:$A,Hours!$A746,'Contact Hours'!$B:$B,Hours!$B746)</f>
        <v>0</v>
      </c>
      <c r="F746" s="33">
        <f>SUMIFS('Contact Hours'!H:H,'Contact Hours'!$A:$A,Hours!$A746,'Contact Hours'!$B:$B,Hours!$B746)+SUMIFS('Contact Hours'!I:I,'Contact Hours'!$A:$A,Hours!$A746,'Contact Hours'!$B:$B,Hours!$B746)</f>
        <v>133848</v>
      </c>
      <c r="G746" s="33">
        <f>SUMIFS('Contact Hours'!J:J,'Contact Hours'!$A:$A,Hours!$A746,'Contact Hours'!$B:$B,Hours!$B746)+SUMIFS('Contact Hours'!K:K,'Contact Hours'!$A:$A,Hours!$A746,'Contact Hours'!$B:$B,Hours!$B746)</f>
        <v>5364</v>
      </c>
      <c r="H746" s="34">
        <f t="shared" si="44"/>
        <v>139212</v>
      </c>
      <c r="I746" s="35">
        <f t="shared" si="45"/>
        <v>629834.39601165382</v>
      </c>
      <c r="J746" s="35">
        <f t="shared" si="46"/>
        <v>0</v>
      </c>
    </row>
    <row r="747" spans="1:10">
      <c r="A747" s="30">
        <v>3593</v>
      </c>
      <c r="B747" s="31">
        <v>15</v>
      </c>
      <c r="C747" s="32">
        <f t="shared" si="47"/>
        <v>6.3259919541484555</v>
      </c>
      <c r="D747" s="33">
        <f>SUMIFS('Contact Hours'!D:D,'Contact Hours'!$A:$A,Hours!$A747,'Contact Hours'!$B:$B,Hours!$B747)+SUMIFS('Contact Hours'!E:E,'Contact Hours'!$A:$A,Hours!$A747,'Contact Hours'!$B:$B,Hours!$B747)</f>
        <v>0</v>
      </c>
      <c r="E747" s="33">
        <f>SUMIFS('Contact Hours'!F:F,'Contact Hours'!$A:$A,Hours!$A747,'Contact Hours'!$B:$B,Hours!$B747)+SUMIFS('Contact Hours'!G:G,'Contact Hours'!$A:$A,Hours!$A747,'Contact Hours'!$B:$B,Hours!$B747)</f>
        <v>0</v>
      </c>
      <c r="F747" s="33">
        <f>SUMIFS('Contact Hours'!H:H,'Contact Hours'!$A:$A,Hours!$A747,'Contact Hours'!$B:$B,Hours!$B747)+SUMIFS('Contact Hours'!I:I,'Contact Hours'!$A:$A,Hours!$A747,'Contact Hours'!$B:$B,Hours!$B747)</f>
        <v>0</v>
      </c>
      <c r="G747" s="33">
        <f>SUMIFS('Contact Hours'!J:J,'Contact Hours'!$A:$A,Hours!$A747,'Contact Hours'!$B:$B,Hours!$B747)+SUMIFS('Contact Hours'!K:K,'Contact Hours'!$A:$A,Hours!$A747,'Contact Hours'!$B:$B,Hours!$B747)</f>
        <v>0</v>
      </c>
      <c r="H747" s="34">
        <f t="shared" si="44"/>
        <v>0</v>
      </c>
      <c r="I747" s="35">
        <f t="shared" si="45"/>
        <v>0</v>
      </c>
      <c r="J747" s="35">
        <f t="shared" si="46"/>
        <v>0</v>
      </c>
    </row>
    <row r="748" spans="1:10">
      <c r="A748" s="30">
        <v>3593</v>
      </c>
      <c r="B748" s="31">
        <v>16</v>
      </c>
      <c r="C748" s="32">
        <f t="shared" si="47"/>
        <v>3.9794022593108487</v>
      </c>
      <c r="D748" s="33">
        <f>SUMIFS('Contact Hours'!D:D,'Contact Hours'!$A:$A,Hours!$A748,'Contact Hours'!$B:$B,Hours!$B748)+SUMIFS('Contact Hours'!E:E,'Contact Hours'!$A:$A,Hours!$A748,'Contact Hours'!$B:$B,Hours!$B748)</f>
        <v>2976</v>
      </c>
      <c r="E748" s="33">
        <f>SUMIFS('Contact Hours'!F:F,'Contact Hours'!$A:$A,Hours!$A748,'Contact Hours'!$B:$B,Hours!$B748)+SUMIFS('Contact Hours'!G:G,'Contact Hours'!$A:$A,Hours!$A748,'Contact Hours'!$B:$B,Hours!$B748)</f>
        <v>0</v>
      </c>
      <c r="F748" s="33">
        <f>SUMIFS('Contact Hours'!H:H,'Contact Hours'!$A:$A,Hours!$A748,'Contact Hours'!$B:$B,Hours!$B748)+SUMIFS('Contact Hours'!I:I,'Contact Hours'!$A:$A,Hours!$A748,'Contact Hours'!$B:$B,Hours!$B748)</f>
        <v>152224</v>
      </c>
      <c r="G748" s="33">
        <f>SUMIFS('Contact Hours'!J:J,'Contact Hours'!$A:$A,Hours!$A748,'Contact Hours'!$B:$B,Hours!$B748)+SUMIFS('Contact Hours'!K:K,'Contact Hours'!$A:$A,Hours!$A748,'Contact Hours'!$B:$B,Hours!$B748)</f>
        <v>52305</v>
      </c>
      <c r="H748" s="34">
        <f t="shared" si="44"/>
        <v>207505</v>
      </c>
      <c r="I748" s="35">
        <f t="shared" si="45"/>
        <v>825745.86581829761</v>
      </c>
      <c r="J748" s="35">
        <f t="shared" si="46"/>
        <v>0</v>
      </c>
    </row>
    <row r="749" spans="1:10">
      <c r="A749" s="30">
        <v>3593</v>
      </c>
      <c r="B749" s="31">
        <v>17</v>
      </c>
      <c r="C749" s="32">
        <f t="shared" si="47"/>
        <v>5.1679354505346593</v>
      </c>
      <c r="D749" s="33">
        <f>SUMIFS('Contact Hours'!D:D,'Contact Hours'!$A:$A,Hours!$A749,'Contact Hours'!$B:$B,Hours!$B749)+SUMIFS('Contact Hours'!E:E,'Contact Hours'!$A:$A,Hours!$A749,'Contact Hours'!$B:$B,Hours!$B749)</f>
        <v>0</v>
      </c>
      <c r="E749" s="33">
        <f>SUMIFS('Contact Hours'!F:F,'Contact Hours'!$A:$A,Hours!$A749,'Contact Hours'!$B:$B,Hours!$B749)+SUMIFS('Contact Hours'!G:G,'Contact Hours'!$A:$A,Hours!$A749,'Contact Hours'!$B:$B,Hours!$B749)</f>
        <v>0</v>
      </c>
      <c r="F749" s="33">
        <f>SUMIFS('Contact Hours'!H:H,'Contact Hours'!$A:$A,Hours!$A749,'Contact Hours'!$B:$B,Hours!$B749)+SUMIFS('Contact Hours'!I:I,'Contact Hours'!$A:$A,Hours!$A749,'Contact Hours'!$B:$B,Hours!$B749)</f>
        <v>0</v>
      </c>
      <c r="G749" s="33">
        <f>SUMIFS('Contact Hours'!J:J,'Contact Hours'!$A:$A,Hours!$A749,'Contact Hours'!$B:$B,Hours!$B749)+SUMIFS('Contact Hours'!K:K,'Contact Hours'!$A:$A,Hours!$A749,'Contact Hours'!$B:$B,Hours!$B749)</f>
        <v>0</v>
      </c>
      <c r="H749" s="34">
        <f t="shared" si="44"/>
        <v>0</v>
      </c>
      <c r="I749" s="35">
        <f t="shared" si="45"/>
        <v>0</v>
      </c>
      <c r="J749" s="35">
        <f t="shared" si="46"/>
        <v>0</v>
      </c>
    </row>
    <row r="750" spans="1:10">
      <c r="A750" s="30">
        <v>3593</v>
      </c>
      <c r="B750" s="31">
        <v>18</v>
      </c>
      <c r="C750" s="32">
        <f t="shared" si="47"/>
        <v>4.3474126583452906</v>
      </c>
      <c r="D750" s="33">
        <f>SUMIFS('Contact Hours'!D:D,'Contact Hours'!$A:$A,Hours!$A750,'Contact Hours'!$B:$B,Hours!$B750)+SUMIFS('Contact Hours'!E:E,'Contact Hours'!$A:$A,Hours!$A750,'Contact Hours'!$B:$B,Hours!$B750)</f>
        <v>0</v>
      </c>
      <c r="E750" s="33">
        <f>SUMIFS('Contact Hours'!F:F,'Contact Hours'!$A:$A,Hours!$A750,'Contact Hours'!$B:$B,Hours!$B750)+SUMIFS('Contact Hours'!G:G,'Contact Hours'!$A:$A,Hours!$A750,'Contact Hours'!$B:$B,Hours!$B750)</f>
        <v>0</v>
      </c>
      <c r="F750" s="33">
        <f>SUMIFS('Contact Hours'!H:H,'Contact Hours'!$A:$A,Hours!$A750,'Contact Hours'!$B:$B,Hours!$B750)+SUMIFS('Contact Hours'!I:I,'Contact Hours'!$A:$A,Hours!$A750,'Contact Hours'!$B:$B,Hours!$B750)</f>
        <v>162112</v>
      </c>
      <c r="G750" s="33">
        <f>SUMIFS('Contact Hours'!J:J,'Contact Hours'!$A:$A,Hours!$A750,'Contact Hours'!$B:$B,Hours!$B750)+SUMIFS('Contact Hours'!K:K,'Contact Hours'!$A:$A,Hours!$A750,'Contact Hours'!$B:$B,Hours!$B750)</f>
        <v>0</v>
      </c>
      <c r="H750" s="34">
        <f t="shared" si="44"/>
        <v>162112</v>
      </c>
      <c r="I750" s="35">
        <f t="shared" si="45"/>
        <v>704767.76086967171</v>
      </c>
      <c r="J750" s="35">
        <f t="shared" si="46"/>
        <v>0</v>
      </c>
    </row>
    <row r="751" spans="1:10">
      <c r="A751" s="30">
        <v>3593</v>
      </c>
      <c r="B751" s="31">
        <v>19</v>
      </c>
      <c r="C751" s="32">
        <f t="shared" si="47"/>
        <v>3.1428185541517317</v>
      </c>
      <c r="D751" s="33">
        <f>SUMIFS('Contact Hours'!D:D,'Contact Hours'!$A:$A,Hours!$A751,'Contact Hours'!$B:$B,Hours!$B751)+SUMIFS('Contact Hours'!E:E,'Contact Hours'!$A:$A,Hours!$A751,'Contact Hours'!$B:$B,Hours!$B751)</f>
        <v>155248</v>
      </c>
      <c r="E751" s="33">
        <f>SUMIFS('Contact Hours'!F:F,'Contact Hours'!$A:$A,Hours!$A751,'Contact Hours'!$B:$B,Hours!$B751)+SUMIFS('Contact Hours'!G:G,'Contact Hours'!$A:$A,Hours!$A751,'Contact Hours'!$B:$B,Hours!$B751)</f>
        <v>51744</v>
      </c>
      <c r="F751" s="33">
        <f>SUMIFS('Contact Hours'!H:H,'Contact Hours'!$A:$A,Hours!$A751,'Contact Hours'!$B:$B,Hours!$B751)+SUMIFS('Contact Hours'!I:I,'Contact Hours'!$A:$A,Hours!$A751,'Contact Hours'!$B:$B,Hours!$B751)</f>
        <v>0</v>
      </c>
      <c r="G751" s="33">
        <f>SUMIFS('Contact Hours'!J:J,'Contact Hours'!$A:$A,Hours!$A751,'Contact Hours'!$B:$B,Hours!$B751)+SUMIFS('Contact Hours'!K:K,'Contact Hours'!$A:$A,Hours!$A751,'Contact Hours'!$B:$B,Hours!$B751)</f>
        <v>0</v>
      </c>
      <c r="H751" s="34">
        <f t="shared" si="44"/>
        <v>206992</v>
      </c>
      <c r="I751" s="35">
        <f t="shared" si="45"/>
        <v>650538.29816097522</v>
      </c>
      <c r="J751" s="35">
        <f t="shared" si="46"/>
        <v>178884.20359262993</v>
      </c>
    </row>
    <row r="752" spans="1:10">
      <c r="A752" s="30">
        <v>3593</v>
      </c>
      <c r="B752" s="31">
        <v>20</v>
      </c>
      <c r="C752" s="32">
        <f t="shared" si="47"/>
        <v>3.4676861785003421</v>
      </c>
      <c r="D752" s="33">
        <f>SUMIFS('Contact Hours'!D:D,'Contact Hours'!$A:$A,Hours!$A752,'Contact Hours'!$B:$B,Hours!$B752)+SUMIFS('Contact Hours'!E:E,'Contact Hours'!$A:$A,Hours!$A752,'Contact Hours'!$B:$B,Hours!$B752)</f>
        <v>0</v>
      </c>
      <c r="E752" s="33">
        <f>SUMIFS('Contact Hours'!F:F,'Contact Hours'!$A:$A,Hours!$A752,'Contact Hours'!$B:$B,Hours!$B752)+SUMIFS('Contact Hours'!G:G,'Contact Hours'!$A:$A,Hours!$A752,'Contact Hours'!$B:$B,Hours!$B752)</f>
        <v>0</v>
      </c>
      <c r="F752" s="33">
        <f>SUMIFS('Contact Hours'!H:H,'Contact Hours'!$A:$A,Hours!$A752,'Contact Hours'!$B:$B,Hours!$B752)+SUMIFS('Contact Hours'!I:I,'Contact Hours'!$A:$A,Hours!$A752,'Contact Hours'!$B:$B,Hours!$B752)</f>
        <v>0</v>
      </c>
      <c r="G752" s="33">
        <f>SUMIFS('Contact Hours'!J:J,'Contact Hours'!$A:$A,Hours!$A752,'Contact Hours'!$B:$B,Hours!$B752)+SUMIFS('Contact Hours'!K:K,'Contact Hours'!$A:$A,Hours!$A752,'Contact Hours'!$B:$B,Hours!$B752)</f>
        <v>0</v>
      </c>
      <c r="H752" s="34">
        <f t="shared" si="44"/>
        <v>0</v>
      </c>
      <c r="I752" s="35">
        <f t="shared" si="45"/>
        <v>0</v>
      </c>
      <c r="J752" s="35">
        <f t="shared" si="46"/>
        <v>0</v>
      </c>
    </row>
    <row r="753" spans="1:10">
      <c r="A753" s="30">
        <v>3593</v>
      </c>
      <c r="B753" s="31">
        <v>21</v>
      </c>
      <c r="C753" s="32">
        <f t="shared" si="47"/>
        <v>4.5155009708581995</v>
      </c>
      <c r="D753" s="33">
        <f>SUMIFS('Contact Hours'!D:D,'Contact Hours'!$A:$A,Hours!$A753,'Contact Hours'!$B:$B,Hours!$B753)+SUMIFS('Contact Hours'!E:E,'Contact Hours'!$A:$A,Hours!$A753,'Contact Hours'!$B:$B,Hours!$B753)</f>
        <v>0</v>
      </c>
      <c r="E753" s="33">
        <f>SUMIFS('Contact Hours'!F:F,'Contact Hours'!$A:$A,Hours!$A753,'Contact Hours'!$B:$B,Hours!$B753)+SUMIFS('Contact Hours'!G:G,'Contact Hours'!$A:$A,Hours!$A753,'Contact Hours'!$B:$B,Hours!$B753)</f>
        <v>0</v>
      </c>
      <c r="F753" s="33">
        <f>SUMIFS('Contact Hours'!H:H,'Contact Hours'!$A:$A,Hours!$A753,'Contact Hours'!$B:$B,Hours!$B753)+SUMIFS('Contact Hours'!I:I,'Contact Hours'!$A:$A,Hours!$A753,'Contact Hours'!$B:$B,Hours!$B753)</f>
        <v>64144</v>
      </c>
      <c r="G753" s="33">
        <f>SUMIFS('Contact Hours'!J:J,'Contact Hours'!$A:$A,Hours!$A753,'Contact Hours'!$B:$B,Hours!$B753)+SUMIFS('Contact Hours'!K:K,'Contact Hours'!$A:$A,Hours!$A753,'Contact Hours'!$B:$B,Hours!$B753)</f>
        <v>0</v>
      </c>
      <c r="H753" s="34">
        <f t="shared" si="44"/>
        <v>64144</v>
      </c>
      <c r="I753" s="35">
        <f t="shared" si="45"/>
        <v>289642.29427472834</v>
      </c>
      <c r="J753" s="35">
        <f t="shared" si="46"/>
        <v>0</v>
      </c>
    </row>
    <row r="754" spans="1:10">
      <c r="A754" s="30">
        <v>3593</v>
      </c>
      <c r="B754" s="31">
        <v>22</v>
      </c>
      <c r="C754" s="32">
        <f t="shared" si="47"/>
        <v>4.1280585073572329</v>
      </c>
      <c r="D754" s="33">
        <f>SUMIFS('Contact Hours'!D:D,'Contact Hours'!$A:$A,Hours!$A754,'Contact Hours'!$B:$B,Hours!$B754)+SUMIFS('Contact Hours'!E:E,'Contact Hours'!$A:$A,Hours!$A754,'Contact Hours'!$B:$B,Hours!$B754)</f>
        <v>0</v>
      </c>
      <c r="E754" s="33">
        <f>SUMIFS('Contact Hours'!F:F,'Contact Hours'!$A:$A,Hours!$A754,'Contact Hours'!$B:$B,Hours!$B754)+SUMIFS('Contact Hours'!G:G,'Contact Hours'!$A:$A,Hours!$A754,'Contact Hours'!$B:$B,Hours!$B754)</f>
        <v>0</v>
      </c>
      <c r="F754" s="33">
        <f>SUMIFS('Contact Hours'!H:H,'Contact Hours'!$A:$A,Hours!$A754,'Contact Hours'!$B:$B,Hours!$B754)+SUMIFS('Contact Hours'!I:I,'Contact Hours'!$A:$A,Hours!$A754,'Contact Hours'!$B:$B,Hours!$B754)</f>
        <v>6432</v>
      </c>
      <c r="G754" s="33">
        <f>SUMIFS('Contact Hours'!J:J,'Contact Hours'!$A:$A,Hours!$A754,'Contact Hours'!$B:$B,Hours!$B754)+SUMIFS('Contact Hours'!K:K,'Contact Hours'!$A:$A,Hours!$A754,'Contact Hours'!$B:$B,Hours!$B754)</f>
        <v>0</v>
      </c>
      <c r="H754" s="34">
        <f t="shared" si="44"/>
        <v>6432</v>
      </c>
      <c r="I754" s="35">
        <f t="shared" si="45"/>
        <v>26551.672319321722</v>
      </c>
      <c r="J754" s="35">
        <f t="shared" si="46"/>
        <v>0</v>
      </c>
    </row>
    <row r="755" spans="1:10">
      <c r="A755" s="30">
        <v>3593</v>
      </c>
      <c r="B755" s="31">
        <v>23</v>
      </c>
      <c r="C755" s="32">
        <f t="shared" si="47"/>
        <v>4.0606764444742334</v>
      </c>
      <c r="D755" s="33">
        <f>SUMIFS('Contact Hours'!D:D,'Contact Hours'!$A:$A,Hours!$A755,'Contact Hours'!$B:$B,Hours!$B755)+SUMIFS('Contact Hours'!E:E,'Contact Hours'!$A:$A,Hours!$A755,'Contact Hours'!$B:$B,Hours!$B755)</f>
        <v>76672</v>
      </c>
      <c r="E755" s="33">
        <f>SUMIFS('Contact Hours'!F:F,'Contact Hours'!$A:$A,Hours!$A755,'Contact Hours'!$B:$B,Hours!$B755)+SUMIFS('Contact Hours'!G:G,'Contact Hours'!$A:$A,Hours!$A755,'Contact Hours'!$B:$B,Hours!$B755)</f>
        <v>0</v>
      </c>
      <c r="F755" s="33">
        <f>SUMIFS('Contact Hours'!H:H,'Contact Hours'!$A:$A,Hours!$A755,'Contact Hours'!$B:$B,Hours!$B755)+SUMIFS('Contact Hours'!I:I,'Contact Hours'!$A:$A,Hours!$A755,'Contact Hours'!$B:$B,Hours!$B755)</f>
        <v>0</v>
      </c>
      <c r="G755" s="33">
        <f>SUMIFS('Contact Hours'!J:J,'Contact Hours'!$A:$A,Hours!$A755,'Contact Hours'!$B:$B,Hours!$B755)+SUMIFS('Contact Hours'!K:K,'Contact Hours'!$A:$A,Hours!$A755,'Contact Hours'!$B:$B,Hours!$B755)</f>
        <v>0</v>
      </c>
      <c r="H755" s="34">
        <f t="shared" si="44"/>
        <v>76672</v>
      </c>
      <c r="I755" s="35">
        <f t="shared" si="45"/>
        <v>311340.18435072841</v>
      </c>
      <c r="J755" s="35">
        <f t="shared" si="46"/>
        <v>0</v>
      </c>
    </row>
    <row r="756" spans="1:10">
      <c r="A756" s="30">
        <v>3593</v>
      </c>
      <c r="B756" s="31">
        <v>24</v>
      </c>
      <c r="C756" s="32">
        <f t="shared" si="47"/>
        <v>3.6073208628655156</v>
      </c>
      <c r="D756" s="33">
        <f>SUMIFS('Contact Hours'!D:D,'Contact Hours'!$A:$A,Hours!$A756,'Contact Hours'!$B:$B,Hours!$B756)+SUMIFS('Contact Hours'!E:E,'Contact Hours'!$A:$A,Hours!$A756,'Contact Hours'!$B:$B,Hours!$B756)</f>
        <v>18288</v>
      </c>
      <c r="E756" s="33">
        <f>SUMIFS('Contact Hours'!F:F,'Contact Hours'!$A:$A,Hours!$A756,'Contact Hours'!$B:$B,Hours!$B756)+SUMIFS('Contact Hours'!G:G,'Contact Hours'!$A:$A,Hours!$A756,'Contact Hours'!$B:$B,Hours!$B756)</f>
        <v>0</v>
      </c>
      <c r="F756" s="33">
        <f>SUMIFS('Contact Hours'!H:H,'Contact Hours'!$A:$A,Hours!$A756,'Contact Hours'!$B:$B,Hours!$B756)+SUMIFS('Contact Hours'!I:I,'Contact Hours'!$A:$A,Hours!$A756,'Contact Hours'!$B:$B,Hours!$B756)</f>
        <v>45536</v>
      </c>
      <c r="G756" s="33">
        <f>SUMIFS('Contact Hours'!J:J,'Contact Hours'!$A:$A,Hours!$A756,'Contact Hours'!$B:$B,Hours!$B756)+SUMIFS('Contact Hours'!K:K,'Contact Hours'!$A:$A,Hours!$A756,'Contact Hours'!$B:$B,Hours!$B756)</f>
        <v>40552</v>
      </c>
      <c r="H756" s="34">
        <f t="shared" si="44"/>
        <v>104376</v>
      </c>
      <c r="I756" s="35">
        <f t="shared" si="45"/>
        <v>376517.72238245106</v>
      </c>
      <c r="J756" s="35">
        <f t="shared" si="46"/>
        <v>0</v>
      </c>
    </row>
    <row r="757" spans="1:10">
      <c r="A757" s="30">
        <v>3593</v>
      </c>
      <c r="B757" s="31">
        <v>25</v>
      </c>
      <c r="C757" s="32">
        <f t="shared" si="47"/>
        <v>2.8175360535220126</v>
      </c>
      <c r="D757" s="33">
        <f>SUMIFS('Contact Hours'!D:D,'Contact Hours'!$A:$A,Hours!$A757,'Contact Hours'!$B:$B,Hours!$B757)+SUMIFS('Contact Hours'!E:E,'Contact Hours'!$A:$A,Hours!$A757,'Contact Hours'!$B:$B,Hours!$B757)</f>
        <v>450000</v>
      </c>
      <c r="E757" s="33">
        <f>SUMIFS('Contact Hours'!F:F,'Contact Hours'!$A:$A,Hours!$A757,'Contact Hours'!$B:$B,Hours!$B757)+SUMIFS('Contact Hours'!G:G,'Contact Hours'!$A:$A,Hours!$A757,'Contact Hours'!$B:$B,Hours!$B757)</f>
        <v>0</v>
      </c>
      <c r="F757" s="33">
        <f>SUMIFS('Contact Hours'!H:H,'Contact Hours'!$A:$A,Hours!$A757,'Contact Hours'!$B:$B,Hours!$B757)+SUMIFS('Contact Hours'!I:I,'Contact Hours'!$A:$A,Hours!$A757,'Contact Hours'!$B:$B,Hours!$B757)</f>
        <v>0</v>
      </c>
      <c r="G757" s="33">
        <f>SUMIFS('Contact Hours'!J:J,'Contact Hours'!$A:$A,Hours!$A757,'Contact Hours'!$B:$B,Hours!$B757)+SUMIFS('Contact Hours'!K:K,'Contact Hours'!$A:$A,Hours!$A757,'Contact Hours'!$B:$B,Hours!$B757)</f>
        <v>0</v>
      </c>
      <c r="H757" s="34">
        <f t="shared" si="44"/>
        <v>450000</v>
      </c>
      <c r="I757" s="35">
        <f t="shared" si="45"/>
        <v>1267891.2240849056</v>
      </c>
      <c r="J757" s="35">
        <f t="shared" si="46"/>
        <v>0</v>
      </c>
    </row>
    <row r="758" spans="1:10">
      <c r="A758" s="30">
        <v>3593</v>
      </c>
      <c r="B758" s="31">
        <v>26</v>
      </c>
      <c r="C758" s="32">
        <f t="shared" si="47"/>
        <v>3.5195673951223614</v>
      </c>
      <c r="D758" s="33">
        <f>SUMIFS('Contact Hours'!D:D,'Contact Hours'!$A:$A,Hours!$A758,'Contact Hours'!$B:$B,Hours!$B758)+SUMIFS('Contact Hours'!E:E,'Contact Hours'!$A:$A,Hours!$A758,'Contact Hours'!$B:$B,Hours!$B758)</f>
        <v>133840</v>
      </c>
      <c r="E758" s="33">
        <f>SUMIFS('Contact Hours'!F:F,'Contact Hours'!$A:$A,Hours!$A758,'Contact Hours'!$B:$B,Hours!$B758)+SUMIFS('Contact Hours'!G:G,'Contact Hours'!$A:$A,Hours!$A758,'Contact Hours'!$B:$B,Hours!$B758)</f>
        <v>0</v>
      </c>
      <c r="F758" s="33">
        <f>SUMIFS('Contact Hours'!H:H,'Contact Hours'!$A:$A,Hours!$A758,'Contact Hours'!$B:$B,Hours!$B758)+SUMIFS('Contact Hours'!I:I,'Contact Hours'!$A:$A,Hours!$A758,'Contact Hours'!$B:$B,Hours!$B758)</f>
        <v>0</v>
      </c>
      <c r="G758" s="33">
        <f>SUMIFS('Contact Hours'!J:J,'Contact Hours'!$A:$A,Hours!$A758,'Contact Hours'!$B:$B,Hours!$B758)+SUMIFS('Contact Hours'!K:K,'Contact Hours'!$A:$A,Hours!$A758,'Contact Hours'!$B:$B,Hours!$B758)</f>
        <v>0</v>
      </c>
      <c r="H758" s="34">
        <f t="shared" si="44"/>
        <v>133840</v>
      </c>
      <c r="I758" s="35">
        <f t="shared" si="45"/>
        <v>471058.90016317688</v>
      </c>
      <c r="J758" s="35">
        <f t="shared" si="46"/>
        <v>0</v>
      </c>
    </row>
    <row r="759" spans="1:10">
      <c r="A759" s="30">
        <v>3593</v>
      </c>
      <c r="B759" s="31">
        <v>27</v>
      </c>
      <c r="C759" s="32">
        <f t="shared" si="47"/>
        <v>3.291477425248472</v>
      </c>
      <c r="D759" s="33">
        <f>SUMIFS('Contact Hours'!D:D,'Contact Hours'!$A:$A,Hours!$A759,'Contact Hours'!$B:$B,Hours!$B759)+SUMIFS('Contact Hours'!E:E,'Contact Hours'!$A:$A,Hours!$A759,'Contact Hours'!$B:$B,Hours!$B759)</f>
        <v>0</v>
      </c>
      <c r="E759" s="33">
        <f>SUMIFS('Contact Hours'!F:F,'Contact Hours'!$A:$A,Hours!$A759,'Contact Hours'!$B:$B,Hours!$B759)+SUMIFS('Contact Hours'!G:G,'Contact Hours'!$A:$A,Hours!$A759,'Contact Hours'!$B:$B,Hours!$B759)</f>
        <v>0</v>
      </c>
      <c r="F759" s="33">
        <f>SUMIFS('Contact Hours'!H:H,'Contact Hours'!$A:$A,Hours!$A759,'Contact Hours'!$B:$B,Hours!$B759)+SUMIFS('Contact Hours'!I:I,'Contact Hours'!$A:$A,Hours!$A759,'Contact Hours'!$B:$B,Hours!$B759)</f>
        <v>0</v>
      </c>
      <c r="G759" s="33">
        <f>SUMIFS('Contact Hours'!J:J,'Contact Hours'!$A:$A,Hours!$A759,'Contact Hours'!$B:$B,Hours!$B759)+SUMIFS('Contact Hours'!K:K,'Contact Hours'!$A:$A,Hours!$A759,'Contact Hours'!$B:$B,Hours!$B759)</f>
        <v>0</v>
      </c>
      <c r="H759" s="34">
        <f t="shared" si="44"/>
        <v>0</v>
      </c>
      <c r="I759" s="35">
        <f t="shared" si="45"/>
        <v>0</v>
      </c>
      <c r="J759" s="35">
        <f t="shared" si="46"/>
        <v>0</v>
      </c>
    </row>
    <row r="760" spans="1:10">
      <c r="A760" s="30">
        <v>3558</v>
      </c>
      <c r="B760" s="31">
        <v>1</v>
      </c>
      <c r="C760" s="32">
        <f t="shared" si="47"/>
        <v>2.8749802080704021</v>
      </c>
      <c r="D760" s="33">
        <f>SUMIFS('Contact Hours'!D:D,'Contact Hours'!$A:$A,Hours!$A760,'Contact Hours'!$B:$B,Hours!$B760)+SUMIFS('Contact Hours'!E:E,'Contact Hours'!$A:$A,Hours!$A760,'Contact Hours'!$B:$B,Hours!$B760)</f>
        <v>22080</v>
      </c>
      <c r="E760" s="33">
        <f>SUMIFS('Contact Hours'!F:F,'Contact Hours'!$A:$A,Hours!$A760,'Contact Hours'!$B:$B,Hours!$B760)+SUMIFS('Contact Hours'!G:G,'Contact Hours'!$A:$A,Hours!$A760,'Contact Hours'!$B:$B,Hours!$B760)</f>
        <v>0</v>
      </c>
      <c r="F760" s="33">
        <f>SUMIFS('Contact Hours'!H:H,'Contact Hours'!$A:$A,Hours!$A760,'Contact Hours'!$B:$B,Hours!$B760)+SUMIFS('Contact Hours'!I:I,'Contact Hours'!$A:$A,Hours!$A760,'Contact Hours'!$B:$B,Hours!$B760)</f>
        <v>29168</v>
      </c>
      <c r="G760" s="33">
        <f>SUMIFS('Contact Hours'!J:J,'Contact Hours'!$A:$A,Hours!$A760,'Contact Hours'!$B:$B,Hours!$B760)+SUMIFS('Contact Hours'!K:K,'Contact Hours'!$A:$A,Hours!$A760,'Contact Hours'!$B:$B,Hours!$B760)</f>
        <v>0</v>
      </c>
      <c r="H760" s="34">
        <f t="shared" si="44"/>
        <v>51248</v>
      </c>
      <c r="I760" s="35">
        <f t="shared" si="45"/>
        <v>147336.98570319195</v>
      </c>
      <c r="J760" s="35">
        <f t="shared" si="46"/>
        <v>0</v>
      </c>
    </row>
    <row r="761" spans="1:10">
      <c r="A761" s="30">
        <v>3558</v>
      </c>
      <c r="B761" s="31">
        <v>2</v>
      </c>
      <c r="C761" s="32">
        <f t="shared" si="47"/>
        <v>3.4729204337351502</v>
      </c>
      <c r="D761" s="33">
        <f>SUMIFS('Contact Hours'!D:D,'Contact Hours'!$A:$A,Hours!$A761,'Contact Hours'!$B:$B,Hours!$B761)+SUMIFS('Contact Hours'!E:E,'Contact Hours'!$A:$A,Hours!$A761,'Contact Hours'!$B:$B,Hours!$B761)</f>
        <v>0</v>
      </c>
      <c r="E761" s="33">
        <f>SUMIFS('Contact Hours'!F:F,'Contact Hours'!$A:$A,Hours!$A761,'Contact Hours'!$B:$B,Hours!$B761)+SUMIFS('Contact Hours'!G:G,'Contact Hours'!$A:$A,Hours!$A761,'Contact Hours'!$B:$B,Hours!$B761)</f>
        <v>0</v>
      </c>
      <c r="F761" s="33">
        <f>SUMIFS('Contact Hours'!H:H,'Contact Hours'!$A:$A,Hours!$A761,'Contact Hours'!$B:$B,Hours!$B761)+SUMIFS('Contact Hours'!I:I,'Contact Hours'!$A:$A,Hours!$A761,'Contact Hours'!$B:$B,Hours!$B761)</f>
        <v>50544</v>
      </c>
      <c r="G761" s="33">
        <f>SUMIFS('Contact Hours'!J:J,'Contact Hours'!$A:$A,Hours!$A761,'Contact Hours'!$B:$B,Hours!$B761)+SUMIFS('Contact Hours'!K:K,'Contact Hours'!$A:$A,Hours!$A761,'Contact Hours'!$B:$B,Hours!$B761)</f>
        <v>0</v>
      </c>
      <c r="H761" s="34">
        <f t="shared" si="44"/>
        <v>50544</v>
      </c>
      <c r="I761" s="35">
        <f t="shared" si="45"/>
        <v>175535.29040270945</v>
      </c>
      <c r="J761" s="35">
        <f t="shared" si="46"/>
        <v>0</v>
      </c>
    </row>
    <row r="762" spans="1:10">
      <c r="A762" s="30">
        <v>3558</v>
      </c>
      <c r="B762" s="31">
        <v>3</v>
      </c>
      <c r="C762" s="32">
        <f t="shared" si="47"/>
        <v>3.0862689776983747</v>
      </c>
      <c r="D762" s="33">
        <f>SUMIFS('Contact Hours'!D:D,'Contact Hours'!$A:$A,Hours!$A762,'Contact Hours'!$B:$B,Hours!$B762)+SUMIFS('Contact Hours'!E:E,'Contact Hours'!$A:$A,Hours!$A762,'Contact Hours'!$B:$B,Hours!$B762)</f>
        <v>364000</v>
      </c>
      <c r="E762" s="33">
        <f>SUMIFS('Contact Hours'!F:F,'Contact Hours'!$A:$A,Hours!$A762,'Contact Hours'!$B:$B,Hours!$B762)+SUMIFS('Contact Hours'!G:G,'Contact Hours'!$A:$A,Hours!$A762,'Contact Hours'!$B:$B,Hours!$B762)</f>
        <v>0</v>
      </c>
      <c r="F762" s="33">
        <f>SUMIFS('Contact Hours'!H:H,'Contact Hours'!$A:$A,Hours!$A762,'Contact Hours'!$B:$B,Hours!$B762)+SUMIFS('Contact Hours'!I:I,'Contact Hours'!$A:$A,Hours!$A762,'Contact Hours'!$B:$B,Hours!$B762)</f>
        <v>384</v>
      </c>
      <c r="G762" s="33">
        <f>SUMIFS('Contact Hours'!J:J,'Contact Hours'!$A:$A,Hours!$A762,'Contact Hours'!$B:$B,Hours!$B762)+SUMIFS('Contact Hours'!K:K,'Contact Hours'!$A:$A,Hours!$A762,'Contact Hours'!$B:$B,Hours!$B762)</f>
        <v>0</v>
      </c>
      <c r="H762" s="34">
        <f t="shared" si="44"/>
        <v>364384</v>
      </c>
      <c r="I762" s="35">
        <f t="shared" si="45"/>
        <v>1124587.0351696445</v>
      </c>
      <c r="J762" s="35">
        <f t="shared" si="46"/>
        <v>0</v>
      </c>
    </row>
    <row r="763" spans="1:10">
      <c r="A763" s="30">
        <v>3558</v>
      </c>
      <c r="B763" s="31">
        <v>4</v>
      </c>
      <c r="C763" s="32">
        <f t="shared" si="47"/>
        <v>2.7951067372194838</v>
      </c>
      <c r="D763" s="33">
        <f>SUMIFS('Contact Hours'!D:D,'Contact Hours'!$A:$A,Hours!$A763,'Contact Hours'!$B:$B,Hours!$B763)+SUMIFS('Contact Hours'!E:E,'Contact Hours'!$A:$A,Hours!$A763,'Contact Hours'!$B:$B,Hours!$B763)</f>
        <v>42464</v>
      </c>
      <c r="E763" s="33">
        <f>SUMIFS('Contact Hours'!F:F,'Contact Hours'!$A:$A,Hours!$A763,'Contact Hours'!$B:$B,Hours!$B763)+SUMIFS('Contact Hours'!G:G,'Contact Hours'!$A:$A,Hours!$A763,'Contact Hours'!$B:$B,Hours!$B763)</f>
        <v>0</v>
      </c>
      <c r="F763" s="33">
        <f>SUMIFS('Contact Hours'!H:H,'Contact Hours'!$A:$A,Hours!$A763,'Contact Hours'!$B:$B,Hours!$B763)+SUMIFS('Contact Hours'!I:I,'Contact Hours'!$A:$A,Hours!$A763,'Contact Hours'!$B:$B,Hours!$B763)</f>
        <v>96144</v>
      </c>
      <c r="G763" s="33">
        <f>SUMIFS('Contact Hours'!J:J,'Contact Hours'!$A:$A,Hours!$A763,'Contact Hours'!$B:$B,Hours!$B763)+SUMIFS('Contact Hours'!K:K,'Contact Hours'!$A:$A,Hours!$A763,'Contact Hours'!$B:$B,Hours!$B763)</f>
        <v>12026</v>
      </c>
      <c r="H763" s="34">
        <f t="shared" si="44"/>
        <v>150634</v>
      </c>
      <c r="I763" s="35">
        <f t="shared" si="45"/>
        <v>421038.1082543197</v>
      </c>
      <c r="J763" s="35">
        <f t="shared" si="46"/>
        <v>0</v>
      </c>
    </row>
    <row r="764" spans="1:10">
      <c r="A764" s="30">
        <v>3558</v>
      </c>
      <c r="B764" s="31">
        <v>5</v>
      </c>
      <c r="C764" s="32">
        <f t="shared" si="47"/>
        <v>7.969787458086997</v>
      </c>
      <c r="D764" s="33">
        <f>SUMIFS('Contact Hours'!D:D,'Contact Hours'!$A:$A,Hours!$A764,'Contact Hours'!$B:$B,Hours!$B764)+SUMIFS('Contact Hours'!E:E,'Contact Hours'!$A:$A,Hours!$A764,'Contact Hours'!$B:$B,Hours!$B764)</f>
        <v>0</v>
      </c>
      <c r="E764" s="33">
        <f>SUMIFS('Contact Hours'!F:F,'Contact Hours'!$A:$A,Hours!$A764,'Contact Hours'!$B:$B,Hours!$B764)+SUMIFS('Contact Hours'!G:G,'Contact Hours'!$A:$A,Hours!$A764,'Contact Hours'!$B:$B,Hours!$B764)</f>
        <v>0</v>
      </c>
      <c r="F764" s="33">
        <f>SUMIFS('Contact Hours'!H:H,'Contact Hours'!$A:$A,Hours!$A764,'Contact Hours'!$B:$B,Hours!$B764)+SUMIFS('Contact Hours'!I:I,'Contact Hours'!$A:$A,Hours!$A764,'Contact Hours'!$B:$B,Hours!$B764)</f>
        <v>0</v>
      </c>
      <c r="G764" s="33">
        <f>SUMIFS('Contact Hours'!J:J,'Contact Hours'!$A:$A,Hours!$A764,'Contact Hours'!$B:$B,Hours!$B764)+SUMIFS('Contact Hours'!K:K,'Contact Hours'!$A:$A,Hours!$A764,'Contact Hours'!$B:$B,Hours!$B764)</f>
        <v>0</v>
      </c>
      <c r="H764" s="34">
        <f t="shared" si="44"/>
        <v>0</v>
      </c>
      <c r="I764" s="35">
        <f t="shared" si="45"/>
        <v>0</v>
      </c>
      <c r="J764" s="35">
        <f t="shared" si="46"/>
        <v>0</v>
      </c>
    </row>
    <row r="765" spans="1:10">
      <c r="A765" s="30">
        <v>3558</v>
      </c>
      <c r="B765" s="31">
        <v>6</v>
      </c>
      <c r="C765" s="32">
        <f t="shared" si="47"/>
        <v>2.5338472328563029</v>
      </c>
      <c r="D765" s="33">
        <f>SUMIFS('Contact Hours'!D:D,'Contact Hours'!$A:$A,Hours!$A765,'Contact Hours'!$B:$B,Hours!$B765)+SUMIFS('Contact Hours'!E:E,'Contact Hours'!$A:$A,Hours!$A765,'Contact Hours'!$B:$B,Hours!$B765)</f>
        <v>57360</v>
      </c>
      <c r="E765" s="33">
        <f>SUMIFS('Contact Hours'!F:F,'Contact Hours'!$A:$A,Hours!$A765,'Contact Hours'!$B:$B,Hours!$B765)+SUMIFS('Contact Hours'!G:G,'Contact Hours'!$A:$A,Hours!$A765,'Contact Hours'!$B:$B,Hours!$B765)</f>
        <v>0</v>
      </c>
      <c r="F765" s="33">
        <f>SUMIFS('Contact Hours'!H:H,'Contact Hours'!$A:$A,Hours!$A765,'Contact Hours'!$B:$B,Hours!$B765)+SUMIFS('Contact Hours'!I:I,'Contact Hours'!$A:$A,Hours!$A765,'Contact Hours'!$B:$B,Hours!$B765)</f>
        <v>7104</v>
      </c>
      <c r="G765" s="33">
        <f>SUMIFS('Contact Hours'!J:J,'Contact Hours'!$A:$A,Hours!$A765,'Contact Hours'!$B:$B,Hours!$B765)+SUMIFS('Contact Hours'!K:K,'Contact Hours'!$A:$A,Hours!$A765,'Contact Hours'!$B:$B,Hours!$B765)</f>
        <v>0</v>
      </c>
      <c r="H765" s="34">
        <f t="shared" si="44"/>
        <v>64464</v>
      </c>
      <c r="I765" s="35">
        <f t="shared" si="45"/>
        <v>163341.9280188487</v>
      </c>
      <c r="J765" s="35">
        <f t="shared" si="46"/>
        <v>0</v>
      </c>
    </row>
    <row r="766" spans="1:10">
      <c r="A766" s="30">
        <v>3558</v>
      </c>
      <c r="B766" s="31">
        <v>7</v>
      </c>
      <c r="C766" s="32">
        <f t="shared" si="47"/>
        <v>3.4892163735959434</v>
      </c>
      <c r="D766" s="33">
        <f>SUMIFS('Contact Hours'!D:D,'Contact Hours'!$A:$A,Hours!$A766,'Contact Hours'!$B:$B,Hours!$B766)+SUMIFS('Contact Hours'!E:E,'Contact Hours'!$A:$A,Hours!$A766,'Contact Hours'!$B:$B,Hours!$B766)</f>
        <v>25360</v>
      </c>
      <c r="E766" s="33">
        <f>SUMIFS('Contact Hours'!F:F,'Contact Hours'!$A:$A,Hours!$A766,'Contact Hours'!$B:$B,Hours!$B766)+SUMIFS('Contact Hours'!G:G,'Contact Hours'!$A:$A,Hours!$A766,'Contact Hours'!$B:$B,Hours!$B766)</f>
        <v>0</v>
      </c>
      <c r="F766" s="33">
        <f>SUMIFS('Contact Hours'!H:H,'Contact Hours'!$A:$A,Hours!$A766,'Contact Hours'!$B:$B,Hours!$B766)+SUMIFS('Contact Hours'!I:I,'Contact Hours'!$A:$A,Hours!$A766,'Contact Hours'!$B:$B,Hours!$B766)</f>
        <v>79888</v>
      </c>
      <c r="G766" s="33">
        <f>SUMIFS('Contact Hours'!J:J,'Contact Hours'!$A:$A,Hours!$A766,'Contact Hours'!$B:$B,Hours!$B766)+SUMIFS('Contact Hours'!K:K,'Contact Hours'!$A:$A,Hours!$A766,'Contact Hours'!$B:$B,Hours!$B766)</f>
        <v>40</v>
      </c>
      <c r="H766" s="34">
        <f t="shared" si="44"/>
        <v>105288</v>
      </c>
      <c r="I766" s="35">
        <f t="shared" si="45"/>
        <v>367372.61354316969</v>
      </c>
      <c r="J766" s="35">
        <f t="shared" si="46"/>
        <v>0</v>
      </c>
    </row>
    <row r="767" spans="1:10">
      <c r="A767" s="30">
        <v>3558</v>
      </c>
      <c r="B767" s="31">
        <v>8</v>
      </c>
      <c r="C767" s="32">
        <f t="shared" si="47"/>
        <v>4.382136402145127</v>
      </c>
      <c r="D767" s="33">
        <f>SUMIFS('Contact Hours'!D:D,'Contact Hours'!$A:$A,Hours!$A767,'Contact Hours'!$B:$B,Hours!$B767)+SUMIFS('Contact Hours'!E:E,'Contact Hours'!$A:$A,Hours!$A767,'Contact Hours'!$B:$B,Hours!$B767)</f>
        <v>0</v>
      </c>
      <c r="E767" s="33">
        <f>SUMIFS('Contact Hours'!F:F,'Contact Hours'!$A:$A,Hours!$A767,'Contact Hours'!$B:$B,Hours!$B767)+SUMIFS('Contact Hours'!G:G,'Contact Hours'!$A:$A,Hours!$A767,'Contact Hours'!$B:$B,Hours!$B767)</f>
        <v>0</v>
      </c>
      <c r="F767" s="33">
        <f>SUMIFS('Contact Hours'!H:H,'Contact Hours'!$A:$A,Hours!$A767,'Contact Hours'!$B:$B,Hours!$B767)+SUMIFS('Contact Hours'!I:I,'Contact Hours'!$A:$A,Hours!$A767,'Contact Hours'!$B:$B,Hours!$B767)</f>
        <v>5024</v>
      </c>
      <c r="G767" s="33">
        <f>SUMIFS('Contact Hours'!J:J,'Contact Hours'!$A:$A,Hours!$A767,'Contact Hours'!$B:$B,Hours!$B767)+SUMIFS('Contact Hours'!K:K,'Contact Hours'!$A:$A,Hours!$A767,'Contact Hours'!$B:$B,Hours!$B767)</f>
        <v>5868</v>
      </c>
      <c r="H767" s="34">
        <f t="shared" si="44"/>
        <v>10892</v>
      </c>
      <c r="I767" s="35">
        <f t="shared" si="45"/>
        <v>47730.229692164721</v>
      </c>
      <c r="J767" s="35">
        <f t="shared" si="46"/>
        <v>0</v>
      </c>
    </row>
    <row r="768" spans="1:10">
      <c r="A768" s="30">
        <v>3558</v>
      </c>
      <c r="B768" s="31">
        <v>9</v>
      </c>
      <c r="C768" s="32">
        <f t="shared" si="47"/>
        <v>3.4333089032158068</v>
      </c>
      <c r="D768" s="33">
        <f>SUMIFS('Contact Hours'!D:D,'Contact Hours'!$A:$A,Hours!$A768,'Contact Hours'!$B:$B,Hours!$B768)+SUMIFS('Contact Hours'!E:E,'Contact Hours'!$A:$A,Hours!$A768,'Contact Hours'!$B:$B,Hours!$B768)</f>
        <v>30512</v>
      </c>
      <c r="E768" s="33">
        <f>SUMIFS('Contact Hours'!F:F,'Contact Hours'!$A:$A,Hours!$A768,'Contact Hours'!$B:$B,Hours!$B768)+SUMIFS('Contact Hours'!G:G,'Contact Hours'!$A:$A,Hours!$A768,'Contact Hours'!$B:$B,Hours!$B768)</f>
        <v>0</v>
      </c>
      <c r="F768" s="33">
        <f>SUMIFS('Contact Hours'!H:H,'Contact Hours'!$A:$A,Hours!$A768,'Contact Hours'!$B:$B,Hours!$B768)+SUMIFS('Contact Hours'!I:I,'Contact Hours'!$A:$A,Hours!$A768,'Contact Hours'!$B:$B,Hours!$B768)</f>
        <v>73248</v>
      </c>
      <c r="G768" s="33">
        <f>SUMIFS('Contact Hours'!J:J,'Contact Hours'!$A:$A,Hours!$A768,'Contact Hours'!$B:$B,Hours!$B768)+SUMIFS('Contact Hours'!K:K,'Contact Hours'!$A:$A,Hours!$A768,'Contact Hours'!$B:$B,Hours!$B768)</f>
        <v>288</v>
      </c>
      <c r="H768" s="34">
        <f t="shared" si="44"/>
        <v>104048</v>
      </c>
      <c r="I768" s="35">
        <f t="shared" si="45"/>
        <v>357228.92476179829</v>
      </c>
      <c r="J768" s="35">
        <f t="shared" si="46"/>
        <v>0</v>
      </c>
    </row>
    <row r="769" spans="1:10">
      <c r="A769" s="30">
        <v>3558</v>
      </c>
      <c r="B769" s="31">
        <v>10</v>
      </c>
      <c r="C769" s="32">
        <f t="shared" si="47"/>
        <v>5.2157956574584414</v>
      </c>
      <c r="D769" s="33">
        <f>SUMIFS('Contact Hours'!D:D,'Contact Hours'!$A:$A,Hours!$A769,'Contact Hours'!$B:$B,Hours!$B769)+SUMIFS('Contact Hours'!E:E,'Contact Hours'!$A:$A,Hours!$A769,'Contact Hours'!$B:$B,Hours!$B769)</f>
        <v>0</v>
      </c>
      <c r="E769" s="33">
        <f>SUMIFS('Contact Hours'!F:F,'Contact Hours'!$A:$A,Hours!$A769,'Contact Hours'!$B:$B,Hours!$B769)+SUMIFS('Contact Hours'!G:G,'Contact Hours'!$A:$A,Hours!$A769,'Contact Hours'!$B:$B,Hours!$B769)</f>
        <v>0</v>
      </c>
      <c r="F769" s="33">
        <f>SUMIFS('Contact Hours'!H:H,'Contact Hours'!$A:$A,Hours!$A769,'Contact Hours'!$B:$B,Hours!$B769)+SUMIFS('Contact Hours'!I:I,'Contact Hours'!$A:$A,Hours!$A769,'Contact Hours'!$B:$B,Hours!$B769)</f>
        <v>0</v>
      </c>
      <c r="G769" s="33">
        <f>SUMIFS('Contact Hours'!J:J,'Contact Hours'!$A:$A,Hours!$A769,'Contact Hours'!$B:$B,Hours!$B769)+SUMIFS('Contact Hours'!K:K,'Contact Hours'!$A:$A,Hours!$A769,'Contact Hours'!$B:$B,Hours!$B769)</f>
        <v>0</v>
      </c>
      <c r="H769" s="34">
        <f t="shared" si="44"/>
        <v>0</v>
      </c>
      <c r="I769" s="35">
        <f t="shared" si="45"/>
        <v>0</v>
      </c>
      <c r="J769" s="35">
        <f t="shared" si="46"/>
        <v>0</v>
      </c>
    </row>
    <row r="770" spans="1:10">
      <c r="A770" s="30">
        <v>3558</v>
      </c>
      <c r="B770" s="31">
        <v>11</v>
      </c>
      <c r="C770" s="32">
        <f t="shared" si="47"/>
        <v>3.9463640330011058</v>
      </c>
      <c r="D770" s="33">
        <f>SUMIFS('Contact Hours'!D:D,'Contact Hours'!$A:$A,Hours!$A770,'Contact Hours'!$B:$B,Hours!$B770)+SUMIFS('Contact Hours'!E:E,'Contact Hours'!$A:$A,Hours!$A770,'Contact Hours'!$B:$B,Hours!$B770)</f>
        <v>0</v>
      </c>
      <c r="E770" s="33">
        <f>SUMIFS('Contact Hours'!F:F,'Contact Hours'!$A:$A,Hours!$A770,'Contact Hours'!$B:$B,Hours!$B770)+SUMIFS('Contact Hours'!G:G,'Contact Hours'!$A:$A,Hours!$A770,'Contact Hours'!$B:$B,Hours!$B770)</f>
        <v>0</v>
      </c>
      <c r="F770" s="33">
        <f>SUMIFS('Contact Hours'!H:H,'Contact Hours'!$A:$A,Hours!$A770,'Contact Hours'!$B:$B,Hours!$B770)+SUMIFS('Contact Hours'!I:I,'Contact Hours'!$A:$A,Hours!$A770,'Contact Hours'!$B:$B,Hours!$B770)</f>
        <v>41872</v>
      </c>
      <c r="G770" s="33">
        <f>SUMIFS('Contact Hours'!J:J,'Contact Hours'!$A:$A,Hours!$A770,'Contact Hours'!$B:$B,Hours!$B770)+SUMIFS('Contact Hours'!K:K,'Contact Hours'!$A:$A,Hours!$A770,'Contact Hours'!$B:$B,Hours!$B770)</f>
        <v>4956</v>
      </c>
      <c r="H770" s="34">
        <f t="shared" si="44"/>
        <v>46828</v>
      </c>
      <c r="I770" s="35">
        <f t="shared" si="45"/>
        <v>184800.3349373758</v>
      </c>
      <c r="J770" s="35">
        <f t="shared" si="46"/>
        <v>0</v>
      </c>
    </row>
    <row r="771" spans="1:10">
      <c r="A771" s="30">
        <v>3558</v>
      </c>
      <c r="B771" s="31">
        <v>12</v>
      </c>
      <c r="C771" s="32">
        <f t="shared" si="47"/>
        <v>3.4644345655960382</v>
      </c>
      <c r="D771" s="33">
        <f>SUMIFS('Contact Hours'!D:D,'Contact Hours'!$A:$A,Hours!$A771,'Contact Hours'!$B:$B,Hours!$B771)+SUMIFS('Contact Hours'!E:E,'Contact Hours'!$A:$A,Hours!$A771,'Contact Hours'!$B:$B,Hours!$B771)</f>
        <v>328656</v>
      </c>
      <c r="E771" s="33">
        <f>SUMIFS('Contact Hours'!F:F,'Contact Hours'!$A:$A,Hours!$A771,'Contact Hours'!$B:$B,Hours!$B771)+SUMIFS('Contact Hours'!G:G,'Contact Hours'!$A:$A,Hours!$A771,'Contact Hours'!$B:$B,Hours!$B771)</f>
        <v>30896</v>
      </c>
      <c r="F771" s="33">
        <f>SUMIFS('Contact Hours'!H:H,'Contact Hours'!$A:$A,Hours!$A771,'Contact Hours'!$B:$B,Hours!$B771)+SUMIFS('Contact Hours'!I:I,'Contact Hours'!$A:$A,Hours!$A771,'Contact Hours'!$B:$B,Hours!$B771)</f>
        <v>0</v>
      </c>
      <c r="G771" s="33">
        <f>SUMIFS('Contact Hours'!J:J,'Contact Hours'!$A:$A,Hours!$A771,'Contact Hours'!$B:$B,Hours!$B771)+SUMIFS('Contact Hours'!K:K,'Contact Hours'!$A:$A,Hours!$A771,'Contact Hours'!$B:$B,Hours!$B771)</f>
        <v>0</v>
      </c>
      <c r="H771" s="34">
        <f t="shared" si="44"/>
        <v>359552</v>
      </c>
      <c r="I771" s="35">
        <f t="shared" si="45"/>
        <v>1245644.3769291868</v>
      </c>
      <c r="J771" s="35">
        <f t="shared" si="46"/>
        <v>117740.88737252074</v>
      </c>
    </row>
    <row r="772" spans="1:10">
      <c r="A772" s="30">
        <v>3558</v>
      </c>
      <c r="B772" s="31">
        <v>13</v>
      </c>
      <c r="C772" s="32">
        <f t="shared" si="47"/>
        <v>3.1367935439018955</v>
      </c>
      <c r="D772" s="33">
        <f>SUMIFS('Contact Hours'!D:D,'Contact Hours'!$A:$A,Hours!$A772,'Contact Hours'!$B:$B,Hours!$B772)+SUMIFS('Contact Hours'!E:E,'Contact Hours'!$A:$A,Hours!$A772,'Contact Hours'!$B:$B,Hours!$B772)</f>
        <v>27712</v>
      </c>
      <c r="E772" s="33">
        <f>SUMIFS('Contact Hours'!F:F,'Contact Hours'!$A:$A,Hours!$A772,'Contact Hours'!$B:$B,Hours!$B772)+SUMIFS('Contact Hours'!G:G,'Contact Hours'!$A:$A,Hours!$A772,'Contact Hours'!$B:$B,Hours!$B772)</f>
        <v>0</v>
      </c>
      <c r="F772" s="33">
        <f>SUMIFS('Contact Hours'!H:H,'Contact Hours'!$A:$A,Hours!$A772,'Contact Hours'!$B:$B,Hours!$B772)+SUMIFS('Contact Hours'!I:I,'Contact Hours'!$A:$A,Hours!$A772,'Contact Hours'!$B:$B,Hours!$B772)</f>
        <v>0</v>
      </c>
      <c r="G772" s="33">
        <f>SUMIFS('Contact Hours'!J:J,'Contact Hours'!$A:$A,Hours!$A772,'Contact Hours'!$B:$B,Hours!$B772)+SUMIFS('Contact Hours'!K:K,'Contact Hours'!$A:$A,Hours!$A772,'Contact Hours'!$B:$B,Hours!$B772)</f>
        <v>0</v>
      </c>
      <c r="H772" s="34">
        <f t="shared" si="44"/>
        <v>27712</v>
      </c>
      <c r="I772" s="35">
        <f t="shared" si="45"/>
        <v>86926.822688609333</v>
      </c>
      <c r="J772" s="35">
        <f t="shared" si="46"/>
        <v>0</v>
      </c>
    </row>
    <row r="773" spans="1:10">
      <c r="A773" s="30">
        <v>3558</v>
      </c>
      <c r="B773" s="31">
        <v>14</v>
      </c>
      <c r="C773" s="32">
        <f t="shared" si="47"/>
        <v>4.5242823607997433</v>
      </c>
      <c r="D773" s="33">
        <f>SUMIFS('Contact Hours'!D:D,'Contact Hours'!$A:$A,Hours!$A773,'Contact Hours'!$B:$B,Hours!$B773)+SUMIFS('Contact Hours'!E:E,'Contact Hours'!$A:$A,Hours!$A773,'Contact Hours'!$B:$B,Hours!$B773)</f>
        <v>0</v>
      </c>
      <c r="E773" s="33">
        <f>SUMIFS('Contact Hours'!F:F,'Contact Hours'!$A:$A,Hours!$A773,'Contact Hours'!$B:$B,Hours!$B773)+SUMIFS('Contact Hours'!G:G,'Contact Hours'!$A:$A,Hours!$A773,'Contact Hours'!$B:$B,Hours!$B773)</f>
        <v>0</v>
      </c>
      <c r="F773" s="33">
        <f>SUMIFS('Contact Hours'!H:H,'Contact Hours'!$A:$A,Hours!$A773,'Contact Hours'!$B:$B,Hours!$B773)+SUMIFS('Contact Hours'!I:I,'Contact Hours'!$A:$A,Hours!$A773,'Contact Hours'!$B:$B,Hours!$B773)</f>
        <v>134320</v>
      </c>
      <c r="G773" s="33">
        <f>SUMIFS('Contact Hours'!J:J,'Contact Hours'!$A:$A,Hours!$A773,'Contact Hours'!$B:$B,Hours!$B773)+SUMIFS('Contact Hours'!K:K,'Contact Hours'!$A:$A,Hours!$A773,'Contact Hours'!$B:$B,Hours!$B773)</f>
        <v>1052</v>
      </c>
      <c r="H773" s="34">
        <f t="shared" ref="H773:H836" si="48">SUM(D773:G773)</f>
        <v>135372</v>
      </c>
      <c r="I773" s="35">
        <f t="shared" ref="I773:I836" si="49">H773*C773</f>
        <v>612461.15174618282</v>
      </c>
      <c r="J773" s="35">
        <f t="shared" ref="J773:J836" si="50">(E773*1.1)*C773</f>
        <v>0</v>
      </c>
    </row>
    <row r="774" spans="1:10">
      <c r="A774" s="30">
        <v>3558</v>
      </c>
      <c r="B774" s="31">
        <v>15</v>
      </c>
      <c r="C774" s="32">
        <f t="shared" si="47"/>
        <v>6.3259919541484555</v>
      </c>
      <c r="D774" s="33">
        <f>SUMIFS('Contact Hours'!D:D,'Contact Hours'!$A:$A,Hours!$A774,'Contact Hours'!$B:$B,Hours!$B774)+SUMIFS('Contact Hours'!E:E,'Contact Hours'!$A:$A,Hours!$A774,'Contact Hours'!$B:$B,Hours!$B774)</f>
        <v>0</v>
      </c>
      <c r="E774" s="33">
        <f>SUMIFS('Contact Hours'!F:F,'Contact Hours'!$A:$A,Hours!$A774,'Contact Hours'!$B:$B,Hours!$B774)+SUMIFS('Contact Hours'!G:G,'Contact Hours'!$A:$A,Hours!$A774,'Contact Hours'!$B:$B,Hours!$B774)</f>
        <v>0</v>
      </c>
      <c r="F774" s="33">
        <f>SUMIFS('Contact Hours'!H:H,'Contact Hours'!$A:$A,Hours!$A774,'Contact Hours'!$B:$B,Hours!$B774)+SUMIFS('Contact Hours'!I:I,'Contact Hours'!$A:$A,Hours!$A774,'Contact Hours'!$B:$B,Hours!$B774)</f>
        <v>0</v>
      </c>
      <c r="G774" s="33">
        <f>SUMIFS('Contact Hours'!J:J,'Contact Hours'!$A:$A,Hours!$A774,'Contact Hours'!$B:$B,Hours!$B774)+SUMIFS('Contact Hours'!K:K,'Contact Hours'!$A:$A,Hours!$A774,'Contact Hours'!$B:$B,Hours!$B774)</f>
        <v>0</v>
      </c>
      <c r="H774" s="34">
        <f t="shared" si="48"/>
        <v>0</v>
      </c>
      <c r="I774" s="35">
        <f t="shared" si="49"/>
        <v>0</v>
      </c>
      <c r="J774" s="35">
        <f t="shared" si="50"/>
        <v>0</v>
      </c>
    </row>
    <row r="775" spans="1:10">
      <c r="A775" s="30">
        <v>3558</v>
      </c>
      <c r="B775" s="31">
        <v>16</v>
      </c>
      <c r="C775" s="32">
        <f t="shared" si="47"/>
        <v>3.9794022593108487</v>
      </c>
      <c r="D775" s="33">
        <f>SUMIFS('Contact Hours'!D:D,'Contact Hours'!$A:$A,Hours!$A775,'Contact Hours'!$B:$B,Hours!$B775)+SUMIFS('Contact Hours'!E:E,'Contact Hours'!$A:$A,Hours!$A775,'Contact Hours'!$B:$B,Hours!$B775)</f>
        <v>1248</v>
      </c>
      <c r="E775" s="33">
        <f>SUMIFS('Contact Hours'!F:F,'Contact Hours'!$A:$A,Hours!$A775,'Contact Hours'!$B:$B,Hours!$B775)+SUMIFS('Contact Hours'!G:G,'Contact Hours'!$A:$A,Hours!$A775,'Contact Hours'!$B:$B,Hours!$B775)</f>
        <v>0</v>
      </c>
      <c r="F775" s="33">
        <f>SUMIFS('Contact Hours'!H:H,'Contact Hours'!$A:$A,Hours!$A775,'Contact Hours'!$B:$B,Hours!$B775)+SUMIFS('Contact Hours'!I:I,'Contact Hours'!$A:$A,Hours!$A775,'Contact Hours'!$B:$B,Hours!$B775)</f>
        <v>103344</v>
      </c>
      <c r="G775" s="33">
        <f>SUMIFS('Contact Hours'!J:J,'Contact Hours'!$A:$A,Hours!$A775,'Contact Hours'!$B:$B,Hours!$B775)+SUMIFS('Contact Hours'!K:K,'Contact Hours'!$A:$A,Hours!$A775,'Contact Hours'!$B:$B,Hours!$B775)</f>
        <v>3836</v>
      </c>
      <c r="H775" s="34">
        <f t="shared" si="48"/>
        <v>108428</v>
      </c>
      <c r="I775" s="35">
        <f t="shared" si="49"/>
        <v>431478.6281725567</v>
      </c>
      <c r="J775" s="35">
        <f t="shared" si="50"/>
        <v>0</v>
      </c>
    </row>
    <row r="776" spans="1:10">
      <c r="A776" s="30">
        <v>3558</v>
      </c>
      <c r="B776" s="31">
        <v>17</v>
      </c>
      <c r="C776" s="32">
        <f t="shared" si="47"/>
        <v>5.1679354505346593</v>
      </c>
      <c r="D776" s="33">
        <f>SUMIFS('Contact Hours'!D:D,'Contact Hours'!$A:$A,Hours!$A776,'Contact Hours'!$B:$B,Hours!$B776)+SUMIFS('Contact Hours'!E:E,'Contact Hours'!$A:$A,Hours!$A776,'Contact Hours'!$B:$B,Hours!$B776)</f>
        <v>0</v>
      </c>
      <c r="E776" s="33">
        <f>SUMIFS('Contact Hours'!F:F,'Contact Hours'!$A:$A,Hours!$A776,'Contact Hours'!$B:$B,Hours!$B776)+SUMIFS('Contact Hours'!G:G,'Contact Hours'!$A:$A,Hours!$A776,'Contact Hours'!$B:$B,Hours!$B776)</f>
        <v>0</v>
      </c>
      <c r="F776" s="33">
        <f>SUMIFS('Contact Hours'!H:H,'Contact Hours'!$A:$A,Hours!$A776,'Contact Hours'!$B:$B,Hours!$B776)+SUMIFS('Contact Hours'!I:I,'Contact Hours'!$A:$A,Hours!$A776,'Contact Hours'!$B:$B,Hours!$B776)</f>
        <v>0</v>
      </c>
      <c r="G776" s="33">
        <f>SUMIFS('Contact Hours'!J:J,'Contact Hours'!$A:$A,Hours!$A776,'Contact Hours'!$B:$B,Hours!$B776)+SUMIFS('Contact Hours'!K:K,'Contact Hours'!$A:$A,Hours!$A776,'Contact Hours'!$B:$B,Hours!$B776)</f>
        <v>0</v>
      </c>
      <c r="H776" s="34">
        <f t="shared" si="48"/>
        <v>0</v>
      </c>
      <c r="I776" s="35">
        <f t="shared" si="49"/>
        <v>0</v>
      </c>
      <c r="J776" s="35">
        <f t="shared" si="50"/>
        <v>0</v>
      </c>
    </row>
    <row r="777" spans="1:10">
      <c r="A777" s="30">
        <v>3558</v>
      </c>
      <c r="B777" s="31">
        <v>18</v>
      </c>
      <c r="C777" s="32">
        <f t="shared" si="47"/>
        <v>4.3474126583452906</v>
      </c>
      <c r="D777" s="33">
        <f>SUMIFS('Contact Hours'!D:D,'Contact Hours'!$A:$A,Hours!$A777,'Contact Hours'!$B:$B,Hours!$B777)+SUMIFS('Contact Hours'!E:E,'Contact Hours'!$A:$A,Hours!$A777,'Contact Hours'!$B:$B,Hours!$B777)</f>
        <v>0</v>
      </c>
      <c r="E777" s="33">
        <f>SUMIFS('Contact Hours'!F:F,'Contact Hours'!$A:$A,Hours!$A777,'Contact Hours'!$B:$B,Hours!$B777)+SUMIFS('Contact Hours'!G:G,'Contact Hours'!$A:$A,Hours!$A777,'Contact Hours'!$B:$B,Hours!$B777)</f>
        <v>0</v>
      </c>
      <c r="F777" s="33">
        <f>SUMIFS('Contact Hours'!H:H,'Contact Hours'!$A:$A,Hours!$A777,'Contact Hours'!$B:$B,Hours!$B777)+SUMIFS('Contact Hours'!I:I,'Contact Hours'!$A:$A,Hours!$A777,'Contact Hours'!$B:$B,Hours!$B777)</f>
        <v>114576</v>
      </c>
      <c r="G777" s="33">
        <f>SUMIFS('Contact Hours'!J:J,'Contact Hours'!$A:$A,Hours!$A777,'Contact Hours'!$B:$B,Hours!$B777)+SUMIFS('Contact Hours'!K:K,'Contact Hours'!$A:$A,Hours!$A777,'Contact Hours'!$B:$B,Hours!$B777)</f>
        <v>0</v>
      </c>
      <c r="H777" s="34">
        <f t="shared" si="48"/>
        <v>114576</v>
      </c>
      <c r="I777" s="35">
        <f t="shared" si="49"/>
        <v>498109.15274257003</v>
      </c>
      <c r="J777" s="35">
        <f t="shared" si="50"/>
        <v>0</v>
      </c>
    </row>
    <row r="778" spans="1:10">
      <c r="A778" s="30">
        <v>3558</v>
      </c>
      <c r="B778" s="31">
        <v>19</v>
      </c>
      <c r="C778" s="32">
        <f t="shared" si="47"/>
        <v>3.1428185541517317</v>
      </c>
      <c r="D778" s="33">
        <f>SUMIFS('Contact Hours'!D:D,'Contact Hours'!$A:$A,Hours!$A778,'Contact Hours'!$B:$B,Hours!$B778)+SUMIFS('Contact Hours'!E:E,'Contact Hours'!$A:$A,Hours!$A778,'Contact Hours'!$B:$B,Hours!$B778)</f>
        <v>207792</v>
      </c>
      <c r="E778" s="33">
        <f>SUMIFS('Contact Hours'!F:F,'Contact Hours'!$A:$A,Hours!$A778,'Contact Hours'!$B:$B,Hours!$B778)+SUMIFS('Contact Hours'!G:G,'Contact Hours'!$A:$A,Hours!$A778,'Contact Hours'!$B:$B,Hours!$B778)</f>
        <v>55152</v>
      </c>
      <c r="F778" s="33">
        <f>SUMIFS('Contact Hours'!H:H,'Contact Hours'!$A:$A,Hours!$A778,'Contact Hours'!$B:$B,Hours!$B778)+SUMIFS('Contact Hours'!I:I,'Contact Hours'!$A:$A,Hours!$A778,'Contact Hours'!$B:$B,Hours!$B778)</f>
        <v>5088</v>
      </c>
      <c r="G778" s="33">
        <f>SUMIFS('Contact Hours'!J:J,'Contact Hours'!$A:$A,Hours!$A778,'Contact Hours'!$B:$B,Hours!$B778)+SUMIFS('Contact Hours'!K:K,'Contact Hours'!$A:$A,Hours!$A778,'Contact Hours'!$B:$B,Hours!$B778)</f>
        <v>0</v>
      </c>
      <c r="H778" s="34">
        <f t="shared" si="48"/>
        <v>268032</v>
      </c>
      <c r="I778" s="35">
        <f t="shared" si="49"/>
        <v>842375.94270639692</v>
      </c>
      <c r="J778" s="35">
        <f t="shared" si="50"/>
        <v>190666.00178843396</v>
      </c>
    </row>
    <row r="779" spans="1:10">
      <c r="A779" s="30">
        <v>3558</v>
      </c>
      <c r="B779" s="31">
        <v>20</v>
      </c>
      <c r="C779" s="32">
        <f t="shared" si="47"/>
        <v>3.4676861785003421</v>
      </c>
      <c r="D779" s="33">
        <f>SUMIFS('Contact Hours'!D:D,'Contact Hours'!$A:$A,Hours!$A779,'Contact Hours'!$B:$B,Hours!$B779)+SUMIFS('Contact Hours'!E:E,'Contact Hours'!$A:$A,Hours!$A779,'Contact Hours'!$B:$B,Hours!$B779)</f>
        <v>0</v>
      </c>
      <c r="E779" s="33">
        <f>SUMIFS('Contact Hours'!F:F,'Contact Hours'!$A:$A,Hours!$A779,'Contact Hours'!$B:$B,Hours!$B779)+SUMIFS('Contact Hours'!G:G,'Contact Hours'!$A:$A,Hours!$A779,'Contact Hours'!$B:$B,Hours!$B779)</f>
        <v>0</v>
      </c>
      <c r="F779" s="33">
        <f>SUMIFS('Contact Hours'!H:H,'Contact Hours'!$A:$A,Hours!$A779,'Contact Hours'!$B:$B,Hours!$B779)+SUMIFS('Contact Hours'!I:I,'Contact Hours'!$A:$A,Hours!$A779,'Contact Hours'!$B:$B,Hours!$B779)</f>
        <v>2400</v>
      </c>
      <c r="G779" s="33">
        <f>SUMIFS('Contact Hours'!J:J,'Contact Hours'!$A:$A,Hours!$A779,'Contact Hours'!$B:$B,Hours!$B779)+SUMIFS('Contact Hours'!K:K,'Contact Hours'!$A:$A,Hours!$A779,'Contact Hours'!$B:$B,Hours!$B779)</f>
        <v>0</v>
      </c>
      <c r="H779" s="34">
        <f t="shared" si="48"/>
        <v>2400</v>
      </c>
      <c r="I779" s="35">
        <f t="shared" si="49"/>
        <v>8322.4468284008217</v>
      </c>
      <c r="J779" s="35">
        <f t="shared" si="50"/>
        <v>0</v>
      </c>
    </row>
    <row r="780" spans="1:10">
      <c r="A780" s="30">
        <v>3558</v>
      </c>
      <c r="B780" s="31">
        <v>21</v>
      </c>
      <c r="C780" s="32">
        <f t="shared" si="47"/>
        <v>4.5155009708581995</v>
      </c>
      <c r="D780" s="33">
        <f>SUMIFS('Contact Hours'!D:D,'Contact Hours'!$A:$A,Hours!$A780,'Contact Hours'!$B:$B,Hours!$B780)+SUMIFS('Contact Hours'!E:E,'Contact Hours'!$A:$A,Hours!$A780,'Contact Hours'!$B:$B,Hours!$B780)</f>
        <v>0</v>
      </c>
      <c r="E780" s="33">
        <f>SUMIFS('Contact Hours'!F:F,'Contact Hours'!$A:$A,Hours!$A780,'Contact Hours'!$B:$B,Hours!$B780)+SUMIFS('Contact Hours'!G:G,'Contact Hours'!$A:$A,Hours!$A780,'Contact Hours'!$B:$B,Hours!$B780)</f>
        <v>0</v>
      </c>
      <c r="F780" s="33">
        <f>SUMIFS('Contact Hours'!H:H,'Contact Hours'!$A:$A,Hours!$A780,'Contact Hours'!$B:$B,Hours!$B780)+SUMIFS('Contact Hours'!I:I,'Contact Hours'!$A:$A,Hours!$A780,'Contact Hours'!$B:$B,Hours!$B780)</f>
        <v>0</v>
      </c>
      <c r="G780" s="33">
        <f>SUMIFS('Contact Hours'!J:J,'Contact Hours'!$A:$A,Hours!$A780,'Contact Hours'!$B:$B,Hours!$B780)+SUMIFS('Contact Hours'!K:K,'Contact Hours'!$A:$A,Hours!$A780,'Contact Hours'!$B:$B,Hours!$B780)</f>
        <v>3100</v>
      </c>
      <c r="H780" s="34">
        <f t="shared" si="48"/>
        <v>3100</v>
      </c>
      <c r="I780" s="35">
        <f t="shared" si="49"/>
        <v>13998.053009660418</v>
      </c>
      <c r="J780" s="35">
        <f t="shared" si="50"/>
        <v>0</v>
      </c>
    </row>
    <row r="781" spans="1:10">
      <c r="A781" s="30">
        <v>3558</v>
      </c>
      <c r="B781" s="31">
        <v>22</v>
      </c>
      <c r="C781" s="32">
        <f t="shared" si="47"/>
        <v>4.1280585073572329</v>
      </c>
      <c r="D781" s="33">
        <f>SUMIFS('Contact Hours'!D:D,'Contact Hours'!$A:$A,Hours!$A781,'Contact Hours'!$B:$B,Hours!$B781)+SUMIFS('Contact Hours'!E:E,'Contact Hours'!$A:$A,Hours!$A781,'Contact Hours'!$B:$B,Hours!$B781)</f>
        <v>0</v>
      </c>
      <c r="E781" s="33">
        <f>SUMIFS('Contact Hours'!F:F,'Contact Hours'!$A:$A,Hours!$A781,'Contact Hours'!$B:$B,Hours!$B781)+SUMIFS('Contact Hours'!G:G,'Contact Hours'!$A:$A,Hours!$A781,'Contact Hours'!$B:$B,Hours!$B781)</f>
        <v>0</v>
      </c>
      <c r="F781" s="33">
        <f>SUMIFS('Contact Hours'!H:H,'Contact Hours'!$A:$A,Hours!$A781,'Contact Hours'!$B:$B,Hours!$B781)+SUMIFS('Contact Hours'!I:I,'Contact Hours'!$A:$A,Hours!$A781,'Contact Hours'!$B:$B,Hours!$B781)</f>
        <v>3840</v>
      </c>
      <c r="G781" s="33">
        <f>SUMIFS('Contact Hours'!J:J,'Contact Hours'!$A:$A,Hours!$A781,'Contact Hours'!$B:$B,Hours!$B781)+SUMIFS('Contact Hours'!K:K,'Contact Hours'!$A:$A,Hours!$A781,'Contact Hours'!$B:$B,Hours!$B781)</f>
        <v>0</v>
      </c>
      <c r="H781" s="34">
        <f t="shared" si="48"/>
        <v>3840</v>
      </c>
      <c r="I781" s="35">
        <f t="shared" si="49"/>
        <v>15851.744668251775</v>
      </c>
      <c r="J781" s="35">
        <f t="shared" si="50"/>
        <v>0</v>
      </c>
    </row>
    <row r="782" spans="1:10">
      <c r="A782" s="30">
        <v>3558</v>
      </c>
      <c r="B782" s="31">
        <v>23</v>
      </c>
      <c r="C782" s="32">
        <f t="shared" si="47"/>
        <v>4.0606764444742334</v>
      </c>
      <c r="D782" s="33">
        <f>SUMIFS('Contact Hours'!D:D,'Contact Hours'!$A:$A,Hours!$A782,'Contact Hours'!$B:$B,Hours!$B782)+SUMIFS('Contact Hours'!E:E,'Contact Hours'!$A:$A,Hours!$A782,'Contact Hours'!$B:$B,Hours!$B782)</f>
        <v>9360</v>
      </c>
      <c r="E782" s="33">
        <f>SUMIFS('Contact Hours'!F:F,'Contact Hours'!$A:$A,Hours!$A782,'Contact Hours'!$B:$B,Hours!$B782)+SUMIFS('Contact Hours'!G:G,'Contact Hours'!$A:$A,Hours!$A782,'Contact Hours'!$B:$B,Hours!$B782)</f>
        <v>0</v>
      </c>
      <c r="F782" s="33">
        <f>SUMIFS('Contact Hours'!H:H,'Contact Hours'!$A:$A,Hours!$A782,'Contact Hours'!$B:$B,Hours!$B782)+SUMIFS('Contact Hours'!I:I,'Contact Hours'!$A:$A,Hours!$A782,'Contact Hours'!$B:$B,Hours!$B782)</f>
        <v>0</v>
      </c>
      <c r="G782" s="33">
        <f>SUMIFS('Contact Hours'!J:J,'Contact Hours'!$A:$A,Hours!$A782,'Contact Hours'!$B:$B,Hours!$B782)+SUMIFS('Contact Hours'!K:K,'Contact Hours'!$A:$A,Hours!$A782,'Contact Hours'!$B:$B,Hours!$B782)</f>
        <v>0</v>
      </c>
      <c r="H782" s="34">
        <f t="shared" si="48"/>
        <v>9360</v>
      </c>
      <c r="I782" s="35">
        <f t="shared" si="49"/>
        <v>38007.931520278828</v>
      </c>
      <c r="J782" s="35">
        <f t="shared" si="50"/>
        <v>0</v>
      </c>
    </row>
    <row r="783" spans="1:10">
      <c r="A783" s="30">
        <v>3558</v>
      </c>
      <c r="B783" s="31">
        <v>24</v>
      </c>
      <c r="C783" s="32">
        <f t="shared" si="47"/>
        <v>3.6073208628655156</v>
      </c>
      <c r="D783" s="33">
        <f>SUMIFS('Contact Hours'!D:D,'Contact Hours'!$A:$A,Hours!$A783,'Contact Hours'!$B:$B,Hours!$B783)+SUMIFS('Contact Hours'!E:E,'Contact Hours'!$A:$A,Hours!$A783,'Contact Hours'!$B:$B,Hours!$B783)</f>
        <v>12624</v>
      </c>
      <c r="E783" s="33">
        <f>SUMIFS('Contact Hours'!F:F,'Contact Hours'!$A:$A,Hours!$A783,'Contact Hours'!$B:$B,Hours!$B783)+SUMIFS('Contact Hours'!G:G,'Contact Hours'!$A:$A,Hours!$A783,'Contact Hours'!$B:$B,Hours!$B783)</f>
        <v>0</v>
      </c>
      <c r="F783" s="33">
        <f>SUMIFS('Contact Hours'!H:H,'Contact Hours'!$A:$A,Hours!$A783,'Contact Hours'!$B:$B,Hours!$B783)+SUMIFS('Contact Hours'!I:I,'Contact Hours'!$A:$A,Hours!$A783,'Contact Hours'!$B:$B,Hours!$B783)</f>
        <v>70832</v>
      </c>
      <c r="G783" s="33">
        <f>SUMIFS('Contact Hours'!J:J,'Contact Hours'!$A:$A,Hours!$A783,'Contact Hours'!$B:$B,Hours!$B783)+SUMIFS('Contact Hours'!K:K,'Contact Hours'!$A:$A,Hours!$A783,'Contact Hours'!$B:$B,Hours!$B783)</f>
        <v>0</v>
      </c>
      <c r="H783" s="34">
        <f t="shared" si="48"/>
        <v>83456</v>
      </c>
      <c r="I783" s="35">
        <f t="shared" si="49"/>
        <v>301052.56993130449</v>
      </c>
      <c r="J783" s="35">
        <f t="shared" si="50"/>
        <v>0</v>
      </c>
    </row>
    <row r="784" spans="1:10">
      <c r="A784" s="30">
        <v>3558</v>
      </c>
      <c r="B784" s="31">
        <v>25</v>
      </c>
      <c r="C784" s="32">
        <f t="shared" si="47"/>
        <v>2.8175360535220126</v>
      </c>
      <c r="D784" s="33">
        <f>SUMIFS('Contact Hours'!D:D,'Contact Hours'!$A:$A,Hours!$A784,'Contact Hours'!$B:$B,Hours!$B784)+SUMIFS('Contact Hours'!E:E,'Contact Hours'!$A:$A,Hours!$A784,'Contact Hours'!$B:$B,Hours!$B784)</f>
        <v>635904</v>
      </c>
      <c r="E784" s="33">
        <f>SUMIFS('Contact Hours'!F:F,'Contact Hours'!$A:$A,Hours!$A784,'Contact Hours'!$B:$B,Hours!$B784)+SUMIFS('Contact Hours'!G:G,'Contact Hours'!$A:$A,Hours!$A784,'Contact Hours'!$B:$B,Hours!$B784)</f>
        <v>0</v>
      </c>
      <c r="F784" s="33">
        <f>SUMIFS('Contact Hours'!H:H,'Contact Hours'!$A:$A,Hours!$A784,'Contact Hours'!$B:$B,Hours!$B784)+SUMIFS('Contact Hours'!I:I,'Contact Hours'!$A:$A,Hours!$A784,'Contact Hours'!$B:$B,Hours!$B784)</f>
        <v>0</v>
      </c>
      <c r="G784" s="33">
        <f>SUMIFS('Contact Hours'!J:J,'Contact Hours'!$A:$A,Hours!$A784,'Contact Hours'!$B:$B,Hours!$B784)+SUMIFS('Contact Hours'!K:K,'Contact Hours'!$A:$A,Hours!$A784,'Contact Hours'!$B:$B,Hours!$B784)</f>
        <v>0</v>
      </c>
      <c r="H784" s="34">
        <f t="shared" si="48"/>
        <v>635904</v>
      </c>
      <c r="I784" s="35">
        <f t="shared" si="49"/>
        <v>1791682.4465788619</v>
      </c>
      <c r="J784" s="35">
        <f t="shared" si="50"/>
        <v>0</v>
      </c>
    </row>
    <row r="785" spans="1:10">
      <c r="A785" s="30">
        <v>3558</v>
      </c>
      <c r="B785" s="31">
        <v>26</v>
      </c>
      <c r="C785" s="32">
        <f t="shared" si="47"/>
        <v>3.5195673951223614</v>
      </c>
      <c r="D785" s="33">
        <f>SUMIFS('Contact Hours'!D:D,'Contact Hours'!$A:$A,Hours!$A785,'Contact Hours'!$B:$B,Hours!$B785)+SUMIFS('Contact Hours'!E:E,'Contact Hours'!$A:$A,Hours!$A785,'Contact Hours'!$B:$B,Hours!$B785)</f>
        <v>115168</v>
      </c>
      <c r="E785" s="33">
        <f>SUMIFS('Contact Hours'!F:F,'Contact Hours'!$A:$A,Hours!$A785,'Contact Hours'!$B:$B,Hours!$B785)+SUMIFS('Contact Hours'!G:G,'Contact Hours'!$A:$A,Hours!$A785,'Contact Hours'!$B:$B,Hours!$B785)</f>
        <v>0</v>
      </c>
      <c r="F785" s="33">
        <f>SUMIFS('Contact Hours'!H:H,'Contact Hours'!$A:$A,Hours!$A785,'Contact Hours'!$B:$B,Hours!$B785)+SUMIFS('Contact Hours'!I:I,'Contact Hours'!$A:$A,Hours!$A785,'Contact Hours'!$B:$B,Hours!$B785)</f>
        <v>8256</v>
      </c>
      <c r="G785" s="33">
        <f>SUMIFS('Contact Hours'!J:J,'Contact Hours'!$A:$A,Hours!$A785,'Contact Hours'!$B:$B,Hours!$B785)+SUMIFS('Contact Hours'!K:K,'Contact Hours'!$A:$A,Hours!$A785,'Contact Hours'!$B:$B,Hours!$B785)</f>
        <v>0</v>
      </c>
      <c r="H785" s="34">
        <f t="shared" si="48"/>
        <v>123424</v>
      </c>
      <c r="I785" s="35">
        <f t="shared" si="49"/>
        <v>434399.08617558231</v>
      </c>
      <c r="J785" s="35">
        <f t="shared" si="50"/>
        <v>0</v>
      </c>
    </row>
    <row r="786" spans="1:10">
      <c r="A786" s="30">
        <v>3558</v>
      </c>
      <c r="B786" s="31">
        <v>27</v>
      </c>
      <c r="C786" s="32">
        <f t="shared" si="47"/>
        <v>3.291477425248472</v>
      </c>
      <c r="D786" s="33">
        <f>SUMIFS('Contact Hours'!D:D,'Contact Hours'!$A:$A,Hours!$A786,'Contact Hours'!$B:$B,Hours!$B786)+SUMIFS('Contact Hours'!E:E,'Contact Hours'!$A:$A,Hours!$A786,'Contact Hours'!$B:$B,Hours!$B786)</f>
        <v>0</v>
      </c>
      <c r="E786" s="33">
        <f>SUMIFS('Contact Hours'!F:F,'Contact Hours'!$A:$A,Hours!$A786,'Contact Hours'!$B:$B,Hours!$B786)+SUMIFS('Contact Hours'!G:G,'Contact Hours'!$A:$A,Hours!$A786,'Contact Hours'!$B:$B,Hours!$B786)</f>
        <v>0</v>
      </c>
      <c r="F786" s="33">
        <f>SUMIFS('Contact Hours'!H:H,'Contact Hours'!$A:$A,Hours!$A786,'Contact Hours'!$B:$B,Hours!$B786)+SUMIFS('Contact Hours'!I:I,'Contact Hours'!$A:$A,Hours!$A786,'Contact Hours'!$B:$B,Hours!$B786)</f>
        <v>0</v>
      </c>
      <c r="G786" s="33">
        <f>SUMIFS('Contact Hours'!J:J,'Contact Hours'!$A:$A,Hours!$A786,'Contact Hours'!$B:$B,Hours!$B786)+SUMIFS('Contact Hours'!K:K,'Contact Hours'!$A:$A,Hours!$A786,'Contact Hours'!$B:$B,Hours!$B786)</f>
        <v>0</v>
      </c>
      <c r="H786" s="34">
        <f t="shared" si="48"/>
        <v>0</v>
      </c>
      <c r="I786" s="35">
        <f t="shared" si="49"/>
        <v>0</v>
      </c>
      <c r="J786" s="35">
        <f t="shared" si="50"/>
        <v>0</v>
      </c>
    </row>
    <row r="787" spans="1:10">
      <c r="A787" s="30">
        <v>11145</v>
      </c>
      <c r="B787" s="31">
        <v>1</v>
      </c>
      <c r="C787" s="32">
        <f t="shared" si="47"/>
        <v>2.8749802080704021</v>
      </c>
      <c r="D787" s="33">
        <f>SUMIFS('Contact Hours'!D:D,'Contact Hours'!$A:$A,Hours!$A787,'Contact Hours'!$B:$B,Hours!$B787)+SUMIFS('Contact Hours'!E:E,'Contact Hours'!$A:$A,Hours!$A787,'Contact Hours'!$B:$B,Hours!$B787)</f>
        <v>480096</v>
      </c>
      <c r="E787" s="33">
        <f>SUMIFS('Contact Hours'!F:F,'Contact Hours'!$A:$A,Hours!$A787,'Contact Hours'!$B:$B,Hours!$B787)+SUMIFS('Contact Hours'!G:G,'Contact Hours'!$A:$A,Hours!$A787,'Contact Hours'!$B:$B,Hours!$B787)</f>
        <v>0</v>
      </c>
      <c r="F787" s="33">
        <f>SUMIFS('Contact Hours'!H:H,'Contact Hours'!$A:$A,Hours!$A787,'Contact Hours'!$B:$B,Hours!$B787)+SUMIFS('Contact Hours'!I:I,'Contact Hours'!$A:$A,Hours!$A787,'Contact Hours'!$B:$B,Hours!$B787)</f>
        <v>0</v>
      </c>
      <c r="G787" s="33">
        <f>SUMIFS('Contact Hours'!J:J,'Contact Hours'!$A:$A,Hours!$A787,'Contact Hours'!$B:$B,Hours!$B787)+SUMIFS('Contact Hours'!K:K,'Contact Hours'!$A:$A,Hours!$A787,'Contact Hours'!$B:$B,Hours!$B787)</f>
        <v>0</v>
      </c>
      <c r="H787" s="34">
        <f t="shared" si="48"/>
        <v>480096</v>
      </c>
      <c r="I787" s="35">
        <f t="shared" si="49"/>
        <v>1380266.4979737678</v>
      </c>
      <c r="J787" s="35">
        <f t="shared" si="50"/>
        <v>0</v>
      </c>
    </row>
    <row r="788" spans="1:10">
      <c r="A788" s="30">
        <v>11145</v>
      </c>
      <c r="B788" s="31">
        <v>2</v>
      </c>
      <c r="C788" s="32">
        <f t="shared" si="47"/>
        <v>3.4729204337351502</v>
      </c>
      <c r="D788" s="33">
        <f>SUMIFS('Contact Hours'!D:D,'Contact Hours'!$A:$A,Hours!$A788,'Contact Hours'!$B:$B,Hours!$B788)+SUMIFS('Contact Hours'!E:E,'Contact Hours'!$A:$A,Hours!$A788,'Contact Hours'!$B:$B,Hours!$B788)</f>
        <v>0</v>
      </c>
      <c r="E788" s="33">
        <f>SUMIFS('Contact Hours'!F:F,'Contact Hours'!$A:$A,Hours!$A788,'Contact Hours'!$B:$B,Hours!$B788)+SUMIFS('Contact Hours'!G:G,'Contact Hours'!$A:$A,Hours!$A788,'Contact Hours'!$B:$B,Hours!$B788)</f>
        <v>0</v>
      </c>
      <c r="F788" s="33">
        <f>SUMIFS('Contact Hours'!H:H,'Contact Hours'!$A:$A,Hours!$A788,'Contact Hours'!$B:$B,Hours!$B788)+SUMIFS('Contact Hours'!I:I,'Contact Hours'!$A:$A,Hours!$A788,'Contact Hours'!$B:$B,Hours!$B788)</f>
        <v>249744</v>
      </c>
      <c r="G788" s="33">
        <f>SUMIFS('Contact Hours'!J:J,'Contact Hours'!$A:$A,Hours!$A788,'Contact Hours'!$B:$B,Hours!$B788)+SUMIFS('Contact Hours'!K:K,'Contact Hours'!$A:$A,Hours!$A788,'Contact Hours'!$B:$B,Hours!$B788)</f>
        <v>4056</v>
      </c>
      <c r="H788" s="34">
        <f t="shared" si="48"/>
        <v>253800</v>
      </c>
      <c r="I788" s="35">
        <f t="shared" si="49"/>
        <v>881427.20608198119</v>
      </c>
      <c r="J788" s="35">
        <f t="shared" si="50"/>
        <v>0</v>
      </c>
    </row>
    <row r="789" spans="1:10">
      <c r="A789" s="30">
        <v>11145</v>
      </c>
      <c r="B789" s="31">
        <v>3</v>
      </c>
      <c r="C789" s="32">
        <f t="shared" si="47"/>
        <v>3.0862689776983747</v>
      </c>
      <c r="D789" s="33">
        <f>SUMIFS('Contact Hours'!D:D,'Contact Hours'!$A:$A,Hours!$A789,'Contact Hours'!$B:$B,Hours!$B789)+SUMIFS('Contact Hours'!E:E,'Contact Hours'!$A:$A,Hours!$A789,'Contact Hours'!$B:$B,Hours!$B789)</f>
        <v>4578000</v>
      </c>
      <c r="E789" s="33">
        <f>SUMIFS('Contact Hours'!F:F,'Contact Hours'!$A:$A,Hours!$A789,'Contact Hours'!$B:$B,Hours!$B789)+SUMIFS('Contact Hours'!G:G,'Contact Hours'!$A:$A,Hours!$A789,'Contact Hours'!$B:$B,Hours!$B789)</f>
        <v>0</v>
      </c>
      <c r="F789" s="33">
        <f>SUMIFS('Contact Hours'!H:H,'Contact Hours'!$A:$A,Hours!$A789,'Contact Hours'!$B:$B,Hours!$B789)+SUMIFS('Contact Hours'!I:I,'Contact Hours'!$A:$A,Hours!$A789,'Contact Hours'!$B:$B,Hours!$B789)</f>
        <v>57616</v>
      </c>
      <c r="G789" s="33">
        <f>SUMIFS('Contact Hours'!J:J,'Contact Hours'!$A:$A,Hours!$A789,'Contact Hours'!$B:$B,Hours!$B789)+SUMIFS('Contact Hours'!K:K,'Contact Hours'!$A:$A,Hours!$A789,'Contact Hours'!$B:$B,Hours!$B789)</f>
        <v>0</v>
      </c>
      <c r="H789" s="34">
        <f t="shared" si="48"/>
        <v>4635616</v>
      </c>
      <c r="I789" s="35">
        <f t="shared" si="49"/>
        <v>14306757.853322228</v>
      </c>
      <c r="J789" s="35">
        <f t="shared" si="50"/>
        <v>0</v>
      </c>
    </row>
    <row r="790" spans="1:10">
      <c r="A790" s="30">
        <v>11145</v>
      </c>
      <c r="B790" s="31">
        <v>4</v>
      </c>
      <c r="C790" s="32">
        <f t="shared" si="47"/>
        <v>2.7951067372194838</v>
      </c>
      <c r="D790" s="33">
        <f>SUMIFS('Contact Hours'!D:D,'Contact Hours'!$A:$A,Hours!$A790,'Contact Hours'!$B:$B,Hours!$B790)+SUMIFS('Contact Hours'!E:E,'Contact Hours'!$A:$A,Hours!$A790,'Contact Hours'!$B:$B,Hours!$B790)</f>
        <v>1154816</v>
      </c>
      <c r="E790" s="33">
        <f>SUMIFS('Contact Hours'!F:F,'Contact Hours'!$A:$A,Hours!$A790,'Contact Hours'!$B:$B,Hours!$B790)+SUMIFS('Contact Hours'!G:G,'Contact Hours'!$A:$A,Hours!$A790,'Contact Hours'!$B:$B,Hours!$B790)</f>
        <v>0</v>
      </c>
      <c r="F790" s="33">
        <f>SUMIFS('Contact Hours'!H:H,'Contact Hours'!$A:$A,Hours!$A790,'Contact Hours'!$B:$B,Hours!$B790)+SUMIFS('Contact Hours'!I:I,'Contact Hours'!$A:$A,Hours!$A790,'Contact Hours'!$B:$B,Hours!$B790)</f>
        <v>728704</v>
      </c>
      <c r="G790" s="33">
        <f>SUMIFS('Contact Hours'!J:J,'Contact Hours'!$A:$A,Hours!$A790,'Contact Hours'!$B:$B,Hours!$B790)+SUMIFS('Contact Hours'!K:K,'Contact Hours'!$A:$A,Hours!$A790,'Contact Hours'!$B:$B,Hours!$B790)</f>
        <v>33829</v>
      </c>
      <c r="H790" s="34">
        <f t="shared" si="48"/>
        <v>1917349</v>
      </c>
      <c r="I790" s="35">
        <f t="shared" si="49"/>
        <v>5359195.1075010402</v>
      </c>
      <c r="J790" s="35">
        <f t="shared" si="50"/>
        <v>0</v>
      </c>
    </row>
    <row r="791" spans="1:10">
      <c r="A791" s="30">
        <v>11145</v>
      </c>
      <c r="B791" s="31">
        <v>5</v>
      </c>
      <c r="C791" s="32">
        <f t="shared" si="47"/>
        <v>7.969787458086997</v>
      </c>
      <c r="D791" s="33">
        <f>SUMIFS('Contact Hours'!D:D,'Contact Hours'!$A:$A,Hours!$A791,'Contact Hours'!$B:$B,Hours!$B791)+SUMIFS('Contact Hours'!E:E,'Contact Hours'!$A:$A,Hours!$A791,'Contact Hours'!$B:$B,Hours!$B791)</f>
        <v>0</v>
      </c>
      <c r="E791" s="33">
        <f>SUMIFS('Contact Hours'!F:F,'Contact Hours'!$A:$A,Hours!$A791,'Contact Hours'!$B:$B,Hours!$B791)+SUMIFS('Contact Hours'!G:G,'Contact Hours'!$A:$A,Hours!$A791,'Contact Hours'!$B:$B,Hours!$B791)</f>
        <v>0</v>
      </c>
      <c r="F791" s="33">
        <f>SUMIFS('Contact Hours'!H:H,'Contact Hours'!$A:$A,Hours!$A791,'Contact Hours'!$B:$B,Hours!$B791)+SUMIFS('Contact Hours'!I:I,'Contact Hours'!$A:$A,Hours!$A791,'Contact Hours'!$B:$B,Hours!$B791)</f>
        <v>45424</v>
      </c>
      <c r="G791" s="33">
        <f>SUMIFS('Contact Hours'!J:J,'Contact Hours'!$A:$A,Hours!$A791,'Contact Hours'!$B:$B,Hours!$B791)+SUMIFS('Contact Hours'!K:K,'Contact Hours'!$A:$A,Hours!$A791,'Contact Hours'!$B:$B,Hours!$B791)</f>
        <v>0</v>
      </c>
      <c r="H791" s="34">
        <f t="shared" si="48"/>
        <v>45424</v>
      </c>
      <c r="I791" s="35">
        <f t="shared" si="49"/>
        <v>362019.62549614377</v>
      </c>
      <c r="J791" s="35">
        <f t="shared" si="50"/>
        <v>0</v>
      </c>
    </row>
    <row r="792" spans="1:10">
      <c r="A792" s="30">
        <v>11145</v>
      </c>
      <c r="B792" s="31">
        <v>6</v>
      </c>
      <c r="C792" s="32">
        <f t="shared" si="47"/>
        <v>2.5338472328563029</v>
      </c>
      <c r="D792" s="33">
        <f>SUMIFS('Contact Hours'!D:D,'Contact Hours'!$A:$A,Hours!$A792,'Contact Hours'!$B:$B,Hours!$B792)+SUMIFS('Contact Hours'!E:E,'Contact Hours'!$A:$A,Hours!$A792,'Contact Hours'!$B:$B,Hours!$B792)</f>
        <v>577728</v>
      </c>
      <c r="E792" s="33">
        <f>SUMIFS('Contact Hours'!F:F,'Contact Hours'!$A:$A,Hours!$A792,'Contact Hours'!$B:$B,Hours!$B792)+SUMIFS('Contact Hours'!G:G,'Contact Hours'!$A:$A,Hours!$A792,'Contact Hours'!$B:$B,Hours!$B792)</f>
        <v>0</v>
      </c>
      <c r="F792" s="33">
        <f>SUMIFS('Contact Hours'!H:H,'Contact Hours'!$A:$A,Hours!$A792,'Contact Hours'!$B:$B,Hours!$B792)+SUMIFS('Contact Hours'!I:I,'Contact Hours'!$A:$A,Hours!$A792,'Contact Hours'!$B:$B,Hours!$B792)</f>
        <v>129200</v>
      </c>
      <c r="G792" s="33">
        <f>SUMIFS('Contact Hours'!J:J,'Contact Hours'!$A:$A,Hours!$A792,'Contact Hours'!$B:$B,Hours!$B792)+SUMIFS('Contact Hours'!K:K,'Contact Hours'!$A:$A,Hours!$A792,'Contact Hours'!$B:$B,Hours!$B792)</f>
        <v>4640</v>
      </c>
      <c r="H792" s="34">
        <f t="shared" si="48"/>
        <v>711568</v>
      </c>
      <c r="I792" s="35">
        <f t="shared" si="49"/>
        <v>1803004.6077890936</v>
      </c>
      <c r="J792" s="35">
        <f t="shared" si="50"/>
        <v>0</v>
      </c>
    </row>
    <row r="793" spans="1:10">
      <c r="A793" s="30">
        <v>11145</v>
      </c>
      <c r="B793" s="31">
        <v>7</v>
      </c>
      <c r="C793" s="32">
        <f t="shared" si="47"/>
        <v>3.4892163735959434</v>
      </c>
      <c r="D793" s="33">
        <f>SUMIFS('Contact Hours'!D:D,'Contact Hours'!$A:$A,Hours!$A793,'Contact Hours'!$B:$B,Hours!$B793)+SUMIFS('Contact Hours'!E:E,'Contact Hours'!$A:$A,Hours!$A793,'Contact Hours'!$B:$B,Hours!$B793)</f>
        <v>431696</v>
      </c>
      <c r="E793" s="33">
        <f>SUMIFS('Contact Hours'!F:F,'Contact Hours'!$A:$A,Hours!$A793,'Contact Hours'!$B:$B,Hours!$B793)+SUMIFS('Contact Hours'!G:G,'Contact Hours'!$A:$A,Hours!$A793,'Contact Hours'!$B:$B,Hours!$B793)</f>
        <v>0</v>
      </c>
      <c r="F793" s="33">
        <f>SUMIFS('Contact Hours'!H:H,'Contact Hours'!$A:$A,Hours!$A793,'Contact Hours'!$B:$B,Hours!$B793)+SUMIFS('Contact Hours'!I:I,'Contact Hours'!$A:$A,Hours!$A793,'Contact Hours'!$B:$B,Hours!$B793)</f>
        <v>694688</v>
      </c>
      <c r="G793" s="33">
        <f>SUMIFS('Contact Hours'!J:J,'Contact Hours'!$A:$A,Hours!$A793,'Contact Hours'!$B:$B,Hours!$B793)+SUMIFS('Contact Hours'!K:K,'Contact Hours'!$A:$A,Hours!$A793,'Contact Hours'!$B:$B,Hours!$B793)</f>
        <v>11552</v>
      </c>
      <c r="H793" s="34">
        <f t="shared" si="48"/>
        <v>1137936</v>
      </c>
      <c r="I793" s="35">
        <f t="shared" si="49"/>
        <v>3970504.9233042733</v>
      </c>
      <c r="J793" s="35">
        <f t="shared" si="50"/>
        <v>0</v>
      </c>
    </row>
    <row r="794" spans="1:10">
      <c r="A794" s="30">
        <v>11145</v>
      </c>
      <c r="B794" s="31">
        <v>8</v>
      </c>
      <c r="C794" s="32">
        <f t="shared" si="47"/>
        <v>4.382136402145127</v>
      </c>
      <c r="D794" s="33">
        <f>SUMIFS('Contact Hours'!D:D,'Contact Hours'!$A:$A,Hours!$A794,'Contact Hours'!$B:$B,Hours!$B794)+SUMIFS('Contact Hours'!E:E,'Contact Hours'!$A:$A,Hours!$A794,'Contact Hours'!$B:$B,Hours!$B794)</f>
        <v>0</v>
      </c>
      <c r="E794" s="33">
        <f>SUMIFS('Contact Hours'!F:F,'Contact Hours'!$A:$A,Hours!$A794,'Contact Hours'!$B:$B,Hours!$B794)+SUMIFS('Contact Hours'!G:G,'Contact Hours'!$A:$A,Hours!$A794,'Contact Hours'!$B:$B,Hours!$B794)</f>
        <v>0</v>
      </c>
      <c r="F794" s="33">
        <f>SUMIFS('Contact Hours'!H:H,'Contact Hours'!$A:$A,Hours!$A794,'Contact Hours'!$B:$B,Hours!$B794)+SUMIFS('Contact Hours'!I:I,'Contact Hours'!$A:$A,Hours!$A794,'Contact Hours'!$B:$B,Hours!$B794)</f>
        <v>71728</v>
      </c>
      <c r="G794" s="33">
        <f>SUMIFS('Contact Hours'!J:J,'Contact Hours'!$A:$A,Hours!$A794,'Contact Hours'!$B:$B,Hours!$B794)+SUMIFS('Contact Hours'!K:K,'Contact Hours'!$A:$A,Hours!$A794,'Contact Hours'!$B:$B,Hours!$B794)</f>
        <v>1150</v>
      </c>
      <c r="H794" s="34">
        <f t="shared" si="48"/>
        <v>72878</v>
      </c>
      <c r="I794" s="35">
        <f t="shared" si="49"/>
        <v>319361.33671553258</v>
      </c>
      <c r="J794" s="35">
        <f t="shared" si="50"/>
        <v>0</v>
      </c>
    </row>
    <row r="795" spans="1:10">
      <c r="A795" s="30">
        <v>11145</v>
      </c>
      <c r="B795" s="31">
        <v>9</v>
      </c>
      <c r="C795" s="32">
        <f t="shared" si="47"/>
        <v>3.4333089032158068</v>
      </c>
      <c r="D795" s="33">
        <f>SUMIFS('Contact Hours'!D:D,'Contact Hours'!$A:$A,Hours!$A795,'Contact Hours'!$B:$B,Hours!$B795)+SUMIFS('Contact Hours'!E:E,'Contact Hours'!$A:$A,Hours!$A795,'Contact Hours'!$B:$B,Hours!$B795)</f>
        <v>212192</v>
      </c>
      <c r="E795" s="33">
        <f>SUMIFS('Contact Hours'!F:F,'Contact Hours'!$A:$A,Hours!$A795,'Contact Hours'!$B:$B,Hours!$B795)+SUMIFS('Contact Hours'!G:G,'Contact Hours'!$A:$A,Hours!$A795,'Contact Hours'!$B:$B,Hours!$B795)</f>
        <v>0</v>
      </c>
      <c r="F795" s="33">
        <f>SUMIFS('Contact Hours'!H:H,'Contact Hours'!$A:$A,Hours!$A795,'Contact Hours'!$B:$B,Hours!$B795)+SUMIFS('Contact Hours'!I:I,'Contact Hours'!$A:$A,Hours!$A795,'Contact Hours'!$B:$B,Hours!$B795)</f>
        <v>146512</v>
      </c>
      <c r="G795" s="33">
        <f>SUMIFS('Contact Hours'!J:J,'Contact Hours'!$A:$A,Hours!$A795,'Contact Hours'!$B:$B,Hours!$B795)+SUMIFS('Contact Hours'!K:K,'Contact Hours'!$A:$A,Hours!$A795,'Contact Hours'!$B:$B,Hours!$B795)</f>
        <v>5588</v>
      </c>
      <c r="H795" s="34">
        <f t="shared" si="48"/>
        <v>364292</v>
      </c>
      <c r="I795" s="35">
        <f t="shared" si="49"/>
        <v>1250726.9669702926</v>
      </c>
      <c r="J795" s="35">
        <f t="shared" si="50"/>
        <v>0</v>
      </c>
    </row>
    <row r="796" spans="1:10">
      <c r="A796" s="30">
        <v>11145</v>
      </c>
      <c r="B796" s="31">
        <v>10</v>
      </c>
      <c r="C796" s="32">
        <f t="shared" si="47"/>
        <v>5.2157956574584414</v>
      </c>
      <c r="D796" s="33">
        <f>SUMIFS('Contact Hours'!D:D,'Contact Hours'!$A:$A,Hours!$A796,'Contact Hours'!$B:$B,Hours!$B796)+SUMIFS('Contact Hours'!E:E,'Contact Hours'!$A:$A,Hours!$A796,'Contact Hours'!$B:$B,Hours!$B796)</f>
        <v>63408</v>
      </c>
      <c r="E796" s="33">
        <f>SUMIFS('Contact Hours'!F:F,'Contact Hours'!$A:$A,Hours!$A796,'Contact Hours'!$B:$B,Hours!$B796)+SUMIFS('Contact Hours'!G:G,'Contact Hours'!$A:$A,Hours!$A796,'Contact Hours'!$B:$B,Hours!$B796)</f>
        <v>0</v>
      </c>
      <c r="F796" s="33">
        <f>SUMIFS('Contact Hours'!H:H,'Contact Hours'!$A:$A,Hours!$A796,'Contact Hours'!$B:$B,Hours!$B796)+SUMIFS('Contact Hours'!I:I,'Contact Hours'!$A:$A,Hours!$A796,'Contact Hours'!$B:$B,Hours!$B796)</f>
        <v>0</v>
      </c>
      <c r="G796" s="33">
        <f>SUMIFS('Contact Hours'!J:J,'Contact Hours'!$A:$A,Hours!$A796,'Contact Hours'!$B:$B,Hours!$B796)+SUMIFS('Contact Hours'!K:K,'Contact Hours'!$A:$A,Hours!$A796,'Contact Hours'!$B:$B,Hours!$B796)</f>
        <v>0</v>
      </c>
      <c r="H796" s="34">
        <f t="shared" si="48"/>
        <v>63408</v>
      </c>
      <c r="I796" s="35">
        <f t="shared" si="49"/>
        <v>330723.17104812484</v>
      </c>
      <c r="J796" s="35">
        <f t="shared" si="50"/>
        <v>0</v>
      </c>
    </row>
    <row r="797" spans="1:10">
      <c r="A797" s="30">
        <v>11145</v>
      </c>
      <c r="B797" s="31">
        <v>11</v>
      </c>
      <c r="C797" s="32">
        <f t="shared" si="47"/>
        <v>3.9463640330011058</v>
      </c>
      <c r="D797" s="33">
        <f>SUMIFS('Contact Hours'!D:D,'Contact Hours'!$A:$A,Hours!$A797,'Contact Hours'!$B:$B,Hours!$B797)+SUMIFS('Contact Hours'!E:E,'Contact Hours'!$A:$A,Hours!$A797,'Contact Hours'!$B:$B,Hours!$B797)</f>
        <v>20352</v>
      </c>
      <c r="E797" s="33">
        <f>SUMIFS('Contact Hours'!F:F,'Contact Hours'!$A:$A,Hours!$A797,'Contact Hours'!$B:$B,Hours!$B797)+SUMIFS('Contact Hours'!G:G,'Contact Hours'!$A:$A,Hours!$A797,'Contact Hours'!$B:$B,Hours!$B797)</f>
        <v>0</v>
      </c>
      <c r="F797" s="33">
        <f>SUMIFS('Contact Hours'!H:H,'Contact Hours'!$A:$A,Hours!$A797,'Contact Hours'!$B:$B,Hours!$B797)+SUMIFS('Contact Hours'!I:I,'Contact Hours'!$A:$A,Hours!$A797,'Contact Hours'!$B:$B,Hours!$B797)</f>
        <v>394384</v>
      </c>
      <c r="G797" s="33">
        <f>SUMIFS('Contact Hours'!J:J,'Contact Hours'!$A:$A,Hours!$A797,'Contact Hours'!$B:$B,Hours!$B797)+SUMIFS('Contact Hours'!K:K,'Contact Hours'!$A:$A,Hours!$A797,'Contact Hours'!$B:$B,Hours!$B797)</f>
        <v>12674</v>
      </c>
      <c r="H797" s="34">
        <f t="shared" si="48"/>
        <v>427410</v>
      </c>
      <c r="I797" s="35">
        <f t="shared" si="49"/>
        <v>1686715.4513450027</v>
      </c>
      <c r="J797" s="35">
        <f t="shared" si="50"/>
        <v>0</v>
      </c>
    </row>
    <row r="798" spans="1:10">
      <c r="A798" s="30">
        <v>11145</v>
      </c>
      <c r="B798" s="31">
        <v>12</v>
      </c>
      <c r="C798" s="32">
        <f t="shared" si="47"/>
        <v>3.4644345655960382</v>
      </c>
      <c r="D798" s="33">
        <f>SUMIFS('Contact Hours'!D:D,'Contact Hours'!$A:$A,Hours!$A798,'Contact Hours'!$B:$B,Hours!$B798)+SUMIFS('Contact Hours'!E:E,'Contact Hours'!$A:$A,Hours!$A798,'Contact Hours'!$B:$B,Hours!$B798)</f>
        <v>3054176</v>
      </c>
      <c r="E798" s="33">
        <f>SUMIFS('Contact Hours'!F:F,'Contact Hours'!$A:$A,Hours!$A798,'Contact Hours'!$B:$B,Hours!$B798)+SUMIFS('Contact Hours'!G:G,'Contact Hours'!$A:$A,Hours!$A798,'Contact Hours'!$B:$B,Hours!$B798)</f>
        <v>391072</v>
      </c>
      <c r="F798" s="33">
        <f>SUMIFS('Contact Hours'!H:H,'Contact Hours'!$A:$A,Hours!$A798,'Contact Hours'!$B:$B,Hours!$B798)+SUMIFS('Contact Hours'!I:I,'Contact Hours'!$A:$A,Hours!$A798,'Contact Hours'!$B:$B,Hours!$B798)</f>
        <v>240</v>
      </c>
      <c r="G798" s="33">
        <f>SUMIFS('Contact Hours'!J:J,'Contact Hours'!$A:$A,Hours!$A798,'Contact Hours'!$B:$B,Hours!$B798)+SUMIFS('Contact Hours'!K:K,'Contact Hours'!$A:$A,Hours!$A798,'Contact Hours'!$B:$B,Hours!$B798)</f>
        <v>0</v>
      </c>
      <c r="H798" s="34">
        <f t="shared" si="48"/>
        <v>3445488</v>
      </c>
      <c r="I798" s="35">
        <f t="shared" si="49"/>
        <v>11936667.722546363</v>
      </c>
      <c r="J798" s="35">
        <f t="shared" si="50"/>
        <v>1490327.6898804512</v>
      </c>
    </row>
    <row r="799" spans="1:10">
      <c r="A799" s="30">
        <v>11145</v>
      </c>
      <c r="B799" s="31">
        <v>13</v>
      </c>
      <c r="C799" s="32">
        <f t="shared" ref="C799:C862" si="51">C772</f>
        <v>3.1367935439018955</v>
      </c>
      <c r="D799" s="33">
        <f>SUMIFS('Contact Hours'!D:D,'Contact Hours'!$A:$A,Hours!$A799,'Contact Hours'!$B:$B,Hours!$B799)+SUMIFS('Contact Hours'!E:E,'Contact Hours'!$A:$A,Hours!$A799,'Contact Hours'!$B:$B,Hours!$B799)</f>
        <v>426608</v>
      </c>
      <c r="E799" s="33">
        <f>SUMIFS('Contact Hours'!F:F,'Contact Hours'!$A:$A,Hours!$A799,'Contact Hours'!$B:$B,Hours!$B799)+SUMIFS('Contact Hours'!G:G,'Contact Hours'!$A:$A,Hours!$A799,'Contact Hours'!$B:$B,Hours!$B799)</f>
        <v>0</v>
      </c>
      <c r="F799" s="33">
        <f>SUMIFS('Contact Hours'!H:H,'Contact Hours'!$A:$A,Hours!$A799,'Contact Hours'!$B:$B,Hours!$B799)+SUMIFS('Contact Hours'!I:I,'Contact Hours'!$A:$A,Hours!$A799,'Contact Hours'!$B:$B,Hours!$B799)</f>
        <v>17776</v>
      </c>
      <c r="G799" s="33">
        <f>SUMIFS('Contact Hours'!J:J,'Contact Hours'!$A:$A,Hours!$A799,'Contact Hours'!$B:$B,Hours!$B799)+SUMIFS('Contact Hours'!K:K,'Contact Hours'!$A:$A,Hours!$A799,'Contact Hours'!$B:$B,Hours!$B799)</f>
        <v>1272</v>
      </c>
      <c r="H799" s="34">
        <f t="shared" si="48"/>
        <v>445656</v>
      </c>
      <c r="I799" s="35">
        <f t="shared" si="49"/>
        <v>1397930.8636011432</v>
      </c>
      <c r="J799" s="35">
        <f t="shared" si="50"/>
        <v>0</v>
      </c>
    </row>
    <row r="800" spans="1:10">
      <c r="A800" s="30">
        <v>11145</v>
      </c>
      <c r="B800" s="31">
        <v>14</v>
      </c>
      <c r="C800" s="32">
        <f t="shared" si="51"/>
        <v>4.5242823607997433</v>
      </c>
      <c r="D800" s="33">
        <f>SUMIFS('Contact Hours'!D:D,'Contact Hours'!$A:$A,Hours!$A800,'Contact Hours'!$B:$B,Hours!$B800)+SUMIFS('Contact Hours'!E:E,'Contact Hours'!$A:$A,Hours!$A800,'Contact Hours'!$B:$B,Hours!$B800)</f>
        <v>46416</v>
      </c>
      <c r="E800" s="33">
        <f>SUMIFS('Contact Hours'!F:F,'Contact Hours'!$A:$A,Hours!$A800,'Contact Hours'!$B:$B,Hours!$B800)+SUMIFS('Contact Hours'!G:G,'Contact Hours'!$A:$A,Hours!$A800,'Contact Hours'!$B:$B,Hours!$B800)</f>
        <v>0</v>
      </c>
      <c r="F800" s="33">
        <f>SUMIFS('Contact Hours'!H:H,'Contact Hours'!$A:$A,Hours!$A800,'Contact Hours'!$B:$B,Hours!$B800)+SUMIFS('Contact Hours'!I:I,'Contact Hours'!$A:$A,Hours!$A800,'Contact Hours'!$B:$B,Hours!$B800)</f>
        <v>456192</v>
      </c>
      <c r="G800" s="33">
        <f>SUMIFS('Contact Hours'!J:J,'Contact Hours'!$A:$A,Hours!$A800,'Contact Hours'!$B:$B,Hours!$B800)+SUMIFS('Contact Hours'!K:K,'Contact Hours'!$A:$A,Hours!$A800,'Contact Hours'!$B:$B,Hours!$B800)</f>
        <v>47736</v>
      </c>
      <c r="H800" s="34">
        <f t="shared" si="48"/>
        <v>550344</v>
      </c>
      <c r="I800" s="35">
        <f t="shared" si="49"/>
        <v>2489911.6515719742</v>
      </c>
      <c r="J800" s="35">
        <f t="shared" si="50"/>
        <v>0</v>
      </c>
    </row>
    <row r="801" spans="1:10">
      <c r="A801" s="30">
        <v>11145</v>
      </c>
      <c r="B801" s="31">
        <v>15</v>
      </c>
      <c r="C801" s="32">
        <f t="shared" si="51"/>
        <v>6.3259919541484555</v>
      </c>
      <c r="D801" s="33">
        <f>SUMIFS('Contact Hours'!D:D,'Contact Hours'!$A:$A,Hours!$A801,'Contact Hours'!$B:$B,Hours!$B801)+SUMIFS('Contact Hours'!E:E,'Contact Hours'!$A:$A,Hours!$A801,'Contact Hours'!$B:$B,Hours!$B801)</f>
        <v>0</v>
      </c>
      <c r="E801" s="33">
        <f>SUMIFS('Contact Hours'!F:F,'Contact Hours'!$A:$A,Hours!$A801,'Contact Hours'!$B:$B,Hours!$B801)+SUMIFS('Contact Hours'!G:G,'Contact Hours'!$A:$A,Hours!$A801,'Contact Hours'!$B:$B,Hours!$B801)</f>
        <v>0</v>
      </c>
      <c r="F801" s="33">
        <f>SUMIFS('Contact Hours'!H:H,'Contact Hours'!$A:$A,Hours!$A801,'Contact Hours'!$B:$B,Hours!$B801)+SUMIFS('Contact Hours'!I:I,'Contact Hours'!$A:$A,Hours!$A801,'Contact Hours'!$B:$B,Hours!$B801)</f>
        <v>36000</v>
      </c>
      <c r="G801" s="33">
        <f>SUMIFS('Contact Hours'!J:J,'Contact Hours'!$A:$A,Hours!$A801,'Contact Hours'!$B:$B,Hours!$B801)+SUMIFS('Contact Hours'!K:K,'Contact Hours'!$A:$A,Hours!$A801,'Contact Hours'!$B:$B,Hours!$B801)</f>
        <v>64</v>
      </c>
      <c r="H801" s="34">
        <f t="shared" si="48"/>
        <v>36064</v>
      </c>
      <c r="I801" s="35">
        <f t="shared" si="49"/>
        <v>228140.57383440991</v>
      </c>
      <c r="J801" s="35">
        <f t="shared" si="50"/>
        <v>0</v>
      </c>
    </row>
    <row r="802" spans="1:10">
      <c r="A802" s="30">
        <v>11145</v>
      </c>
      <c r="B802" s="31">
        <v>16</v>
      </c>
      <c r="C802" s="32">
        <f t="shared" si="51"/>
        <v>3.9794022593108487</v>
      </c>
      <c r="D802" s="33">
        <f>SUMIFS('Contact Hours'!D:D,'Contact Hours'!$A:$A,Hours!$A802,'Contact Hours'!$B:$B,Hours!$B802)+SUMIFS('Contact Hours'!E:E,'Contact Hours'!$A:$A,Hours!$A802,'Contact Hours'!$B:$B,Hours!$B802)</f>
        <v>18816</v>
      </c>
      <c r="E802" s="33">
        <f>SUMIFS('Contact Hours'!F:F,'Contact Hours'!$A:$A,Hours!$A802,'Contact Hours'!$B:$B,Hours!$B802)+SUMIFS('Contact Hours'!G:G,'Contact Hours'!$A:$A,Hours!$A802,'Contact Hours'!$B:$B,Hours!$B802)</f>
        <v>0</v>
      </c>
      <c r="F802" s="33">
        <f>SUMIFS('Contact Hours'!H:H,'Contact Hours'!$A:$A,Hours!$A802,'Contact Hours'!$B:$B,Hours!$B802)+SUMIFS('Contact Hours'!I:I,'Contact Hours'!$A:$A,Hours!$A802,'Contact Hours'!$B:$B,Hours!$B802)</f>
        <v>697440</v>
      </c>
      <c r="G802" s="33">
        <f>SUMIFS('Contact Hours'!J:J,'Contact Hours'!$A:$A,Hours!$A802,'Contact Hours'!$B:$B,Hours!$B802)+SUMIFS('Contact Hours'!K:K,'Contact Hours'!$A:$A,Hours!$A802,'Contact Hours'!$B:$B,Hours!$B802)</f>
        <v>70234</v>
      </c>
      <c r="H802" s="34">
        <f t="shared" si="48"/>
        <v>786490</v>
      </c>
      <c r="I802" s="35">
        <f t="shared" si="49"/>
        <v>3129760.0829253895</v>
      </c>
      <c r="J802" s="35">
        <f t="shared" si="50"/>
        <v>0</v>
      </c>
    </row>
    <row r="803" spans="1:10">
      <c r="A803" s="30">
        <v>11145</v>
      </c>
      <c r="B803" s="31">
        <v>17</v>
      </c>
      <c r="C803" s="32">
        <f t="shared" si="51"/>
        <v>5.1679354505346593</v>
      </c>
      <c r="D803" s="33">
        <f>SUMIFS('Contact Hours'!D:D,'Contact Hours'!$A:$A,Hours!$A803,'Contact Hours'!$B:$B,Hours!$B803)+SUMIFS('Contact Hours'!E:E,'Contact Hours'!$A:$A,Hours!$A803,'Contact Hours'!$B:$B,Hours!$B803)</f>
        <v>0</v>
      </c>
      <c r="E803" s="33">
        <f>SUMIFS('Contact Hours'!F:F,'Contact Hours'!$A:$A,Hours!$A803,'Contact Hours'!$B:$B,Hours!$B803)+SUMIFS('Contact Hours'!G:G,'Contact Hours'!$A:$A,Hours!$A803,'Contact Hours'!$B:$B,Hours!$B803)</f>
        <v>0</v>
      </c>
      <c r="F803" s="33">
        <f>SUMIFS('Contact Hours'!H:H,'Contact Hours'!$A:$A,Hours!$A803,'Contact Hours'!$B:$B,Hours!$B803)+SUMIFS('Contact Hours'!I:I,'Contact Hours'!$A:$A,Hours!$A803,'Contact Hours'!$B:$B,Hours!$B803)</f>
        <v>86080</v>
      </c>
      <c r="G803" s="33">
        <f>SUMIFS('Contact Hours'!J:J,'Contact Hours'!$A:$A,Hours!$A803,'Contact Hours'!$B:$B,Hours!$B803)+SUMIFS('Contact Hours'!K:K,'Contact Hours'!$A:$A,Hours!$A803,'Contact Hours'!$B:$B,Hours!$B803)</f>
        <v>0</v>
      </c>
      <c r="H803" s="34">
        <f t="shared" si="48"/>
        <v>86080</v>
      </c>
      <c r="I803" s="35">
        <f t="shared" si="49"/>
        <v>444855.8835820235</v>
      </c>
      <c r="J803" s="35">
        <f t="shared" si="50"/>
        <v>0</v>
      </c>
    </row>
    <row r="804" spans="1:10">
      <c r="A804" s="30">
        <v>11145</v>
      </c>
      <c r="B804" s="31">
        <v>18</v>
      </c>
      <c r="C804" s="32">
        <f t="shared" si="51"/>
        <v>4.3474126583452906</v>
      </c>
      <c r="D804" s="33">
        <f>SUMIFS('Contact Hours'!D:D,'Contact Hours'!$A:$A,Hours!$A804,'Contact Hours'!$B:$B,Hours!$B804)+SUMIFS('Contact Hours'!E:E,'Contact Hours'!$A:$A,Hours!$A804,'Contact Hours'!$B:$B,Hours!$B804)</f>
        <v>0</v>
      </c>
      <c r="E804" s="33">
        <f>SUMIFS('Contact Hours'!F:F,'Contact Hours'!$A:$A,Hours!$A804,'Contact Hours'!$B:$B,Hours!$B804)+SUMIFS('Contact Hours'!G:G,'Contact Hours'!$A:$A,Hours!$A804,'Contact Hours'!$B:$B,Hours!$B804)</f>
        <v>0</v>
      </c>
      <c r="F804" s="33">
        <f>SUMIFS('Contact Hours'!H:H,'Contact Hours'!$A:$A,Hours!$A804,'Contact Hours'!$B:$B,Hours!$B804)+SUMIFS('Contact Hours'!I:I,'Contact Hours'!$A:$A,Hours!$A804,'Contact Hours'!$B:$B,Hours!$B804)</f>
        <v>63792</v>
      </c>
      <c r="G804" s="33">
        <f>SUMIFS('Contact Hours'!J:J,'Contact Hours'!$A:$A,Hours!$A804,'Contact Hours'!$B:$B,Hours!$B804)+SUMIFS('Contact Hours'!K:K,'Contact Hours'!$A:$A,Hours!$A804,'Contact Hours'!$B:$B,Hours!$B804)</f>
        <v>0</v>
      </c>
      <c r="H804" s="34">
        <f t="shared" si="48"/>
        <v>63792</v>
      </c>
      <c r="I804" s="35">
        <f t="shared" si="49"/>
        <v>277330.14830116276</v>
      </c>
      <c r="J804" s="35">
        <f t="shared" si="50"/>
        <v>0</v>
      </c>
    </row>
    <row r="805" spans="1:10">
      <c r="A805" s="30">
        <v>11145</v>
      </c>
      <c r="B805" s="31">
        <v>19</v>
      </c>
      <c r="C805" s="32">
        <f t="shared" si="51"/>
        <v>3.1428185541517317</v>
      </c>
      <c r="D805" s="33">
        <f>SUMIFS('Contact Hours'!D:D,'Contact Hours'!$A:$A,Hours!$A805,'Contact Hours'!$B:$B,Hours!$B805)+SUMIFS('Contact Hours'!E:E,'Contact Hours'!$A:$A,Hours!$A805,'Contact Hours'!$B:$B,Hours!$B805)</f>
        <v>2432368</v>
      </c>
      <c r="E805" s="33">
        <f>SUMIFS('Contact Hours'!F:F,'Contact Hours'!$A:$A,Hours!$A805,'Contact Hours'!$B:$B,Hours!$B805)+SUMIFS('Contact Hours'!G:G,'Contact Hours'!$A:$A,Hours!$A805,'Contact Hours'!$B:$B,Hours!$B805)</f>
        <v>407184</v>
      </c>
      <c r="F805" s="33">
        <f>SUMIFS('Contact Hours'!H:H,'Contact Hours'!$A:$A,Hours!$A805,'Contact Hours'!$B:$B,Hours!$B805)+SUMIFS('Contact Hours'!I:I,'Contact Hours'!$A:$A,Hours!$A805,'Contact Hours'!$B:$B,Hours!$B805)</f>
        <v>256</v>
      </c>
      <c r="G805" s="33">
        <f>SUMIFS('Contact Hours'!J:J,'Contact Hours'!$A:$A,Hours!$A805,'Contact Hours'!$B:$B,Hours!$B805)+SUMIFS('Contact Hours'!K:K,'Contact Hours'!$A:$A,Hours!$A805,'Contact Hours'!$B:$B,Hours!$B805)</f>
        <v>720</v>
      </c>
      <c r="H805" s="34">
        <f t="shared" si="48"/>
        <v>2840528</v>
      </c>
      <c r="I805" s="35">
        <f t="shared" si="49"/>
        <v>8927264.1019875109</v>
      </c>
      <c r="J805" s="35">
        <f t="shared" si="50"/>
        <v>1407675.9731690907</v>
      </c>
    </row>
    <row r="806" spans="1:10">
      <c r="A806" s="30">
        <v>11145</v>
      </c>
      <c r="B806" s="31">
        <v>20</v>
      </c>
      <c r="C806" s="32">
        <f t="shared" si="51"/>
        <v>3.4676861785003421</v>
      </c>
      <c r="D806" s="33">
        <f>SUMIFS('Contact Hours'!D:D,'Contact Hours'!$A:$A,Hours!$A806,'Contact Hours'!$B:$B,Hours!$B806)+SUMIFS('Contact Hours'!E:E,'Contact Hours'!$A:$A,Hours!$A806,'Contact Hours'!$B:$B,Hours!$B806)</f>
        <v>0</v>
      </c>
      <c r="E806" s="33">
        <f>SUMIFS('Contact Hours'!F:F,'Contact Hours'!$A:$A,Hours!$A806,'Contact Hours'!$B:$B,Hours!$B806)+SUMIFS('Contact Hours'!G:G,'Contact Hours'!$A:$A,Hours!$A806,'Contact Hours'!$B:$B,Hours!$B806)</f>
        <v>0</v>
      </c>
      <c r="F806" s="33">
        <f>SUMIFS('Contact Hours'!H:H,'Contact Hours'!$A:$A,Hours!$A806,'Contact Hours'!$B:$B,Hours!$B806)+SUMIFS('Contact Hours'!I:I,'Contact Hours'!$A:$A,Hours!$A806,'Contact Hours'!$B:$B,Hours!$B806)</f>
        <v>154272</v>
      </c>
      <c r="G806" s="33">
        <f>SUMIFS('Contact Hours'!J:J,'Contact Hours'!$A:$A,Hours!$A806,'Contact Hours'!$B:$B,Hours!$B806)+SUMIFS('Contact Hours'!K:K,'Contact Hours'!$A:$A,Hours!$A806,'Contact Hours'!$B:$B,Hours!$B806)</f>
        <v>5824</v>
      </c>
      <c r="H806" s="34">
        <f t="shared" si="48"/>
        <v>160096</v>
      </c>
      <c r="I806" s="35">
        <f t="shared" si="49"/>
        <v>555162.68643319071</v>
      </c>
      <c r="J806" s="35">
        <f t="shared" si="50"/>
        <v>0</v>
      </c>
    </row>
    <row r="807" spans="1:10">
      <c r="A807" s="30">
        <v>11145</v>
      </c>
      <c r="B807" s="31">
        <v>21</v>
      </c>
      <c r="C807" s="32">
        <f t="shared" si="51"/>
        <v>4.5155009708581995</v>
      </c>
      <c r="D807" s="33">
        <f>SUMIFS('Contact Hours'!D:D,'Contact Hours'!$A:$A,Hours!$A807,'Contact Hours'!$B:$B,Hours!$B807)+SUMIFS('Contact Hours'!E:E,'Contact Hours'!$A:$A,Hours!$A807,'Contact Hours'!$B:$B,Hours!$B807)</f>
        <v>0</v>
      </c>
      <c r="E807" s="33">
        <f>SUMIFS('Contact Hours'!F:F,'Contact Hours'!$A:$A,Hours!$A807,'Contact Hours'!$B:$B,Hours!$B807)+SUMIFS('Contact Hours'!G:G,'Contact Hours'!$A:$A,Hours!$A807,'Contact Hours'!$B:$B,Hours!$B807)</f>
        <v>0</v>
      </c>
      <c r="F807" s="33">
        <f>SUMIFS('Contact Hours'!H:H,'Contact Hours'!$A:$A,Hours!$A807,'Contact Hours'!$B:$B,Hours!$B807)+SUMIFS('Contact Hours'!I:I,'Contact Hours'!$A:$A,Hours!$A807,'Contact Hours'!$B:$B,Hours!$B807)</f>
        <v>57104</v>
      </c>
      <c r="G807" s="33">
        <f>SUMIFS('Contact Hours'!J:J,'Contact Hours'!$A:$A,Hours!$A807,'Contact Hours'!$B:$B,Hours!$B807)+SUMIFS('Contact Hours'!K:K,'Contact Hours'!$A:$A,Hours!$A807,'Contact Hours'!$B:$B,Hours!$B807)</f>
        <v>78816</v>
      </c>
      <c r="H807" s="34">
        <f t="shared" si="48"/>
        <v>135920</v>
      </c>
      <c r="I807" s="35">
        <f t="shared" si="49"/>
        <v>613746.89195904648</v>
      </c>
      <c r="J807" s="35">
        <f t="shared" si="50"/>
        <v>0</v>
      </c>
    </row>
    <row r="808" spans="1:10">
      <c r="A808" s="30">
        <v>11145</v>
      </c>
      <c r="B808" s="31">
        <v>22</v>
      </c>
      <c r="C808" s="32">
        <f t="shared" si="51"/>
        <v>4.1280585073572329</v>
      </c>
      <c r="D808" s="33">
        <f>SUMIFS('Contact Hours'!D:D,'Contact Hours'!$A:$A,Hours!$A808,'Contact Hours'!$B:$B,Hours!$B808)+SUMIFS('Contact Hours'!E:E,'Contact Hours'!$A:$A,Hours!$A808,'Contact Hours'!$B:$B,Hours!$B808)</f>
        <v>0</v>
      </c>
      <c r="E808" s="33">
        <f>SUMIFS('Contact Hours'!F:F,'Contact Hours'!$A:$A,Hours!$A808,'Contact Hours'!$B:$B,Hours!$B808)+SUMIFS('Contact Hours'!G:G,'Contact Hours'!$A:$A,Hours!$A808,'Contact Hours'!$B:$B,Hours!$B808)</f>
        <v>0</v>
      </c>
      <c r="F808" s="33">
        <f>SUMIFS('Contact Hours'!H:H,'Contact Hours'!$A:$A,Hours!$A808,'Contact Hours'!$B:$B,Hours!$B808)+SUMIFS('Contact Hours'!I:I,'Contact Hours'!$A:$A,Hours!$A808,'Contact Hours'!$B:$B,Hours!$B808)</f>
        <v>4304</v>
      </c>
      <c r="G808" s="33">
        <f>SUMIFS('Contact Hours'!J:J,'Contact Hours'!$A:$A,Hours!$A808,'Contact Hours'!$B:$B,Hours!$B808)+SUMIFS('Contact Hours'!K:K,'Contact Hours'!$A:$A,Hours!$A808,'Contact Hours'!$B:$B,Hours!$B808)</f>
        <v>1376</v>
      </c>
      <c r="H808" s="34">
        <f t="shared" si="48"/>
        <v>5680</v>
      </c>
      <c r="I808" s="35">
        <f t="shared" si="49"/>
        <v>23447.372321789084</v>
      </c>
      <c r="J808" s="35">
        <f t="shared" si="50"/>
        <v>0</v>
      </c>
    </row>
    <row r="809" spans="1:10">
      <c r="A809" s="30">
        <v>11145</v>
      </c>
      <c r="B809" s="31">
        <v>23</v>
      </c>
      <c r="C809" s="32">
        <f t="shared" si="51"/>
        <v>4.0606764444742334</v>
      </c>
      <c r="D809" s="33">
        <f>SUMIFS('Contact Hours'!D:D,'Contact Hours'!$A:$A,Hours!$A809,'Contact Hours'!$B:$B,Hours!$B809)+SUMIFS('Contact Hours'!E:E,'Contact Hours'!$A:$A,Hours!$A809,'Contact Hours'!$B:$B,Hours!$B809)</f>
        <v>474768</v>
      </c>
      <c r="E809" s="33">
        <f>SUMIFS('Contact Hours'!F:F,'Contact Hours'!$A:$A,Hours!$A809,'Contact Hours'!$B:$B,Hours!$B809)+SUMIFS('Contact Hours'!G:G,'Contact Hours'!$A:$A,Hours!$A809,'Contact Hours'!$B:$B,Hours!$B809)</f>
        <v>0</v>
      </c>
      <c r="F809" s="33">
        <f>SUMIFS('Contact Hours'!H:H,'Contact Hours'!$A:$A,Hours!$A809,'Contact Hours'!$B:$B,Hours!$B809)+SUMIFS('Contact Hours'!I:I,'Contact Hours'!$A:$A,Hours!$A809,'Contact Hours'!$B:$B,Hours!$B809)</f>
        <v>0</v>
      </c>
      <c r="G809" s="33">
        <f>SUMIFS('Contact Hours'!J:J,'Contact Hours'!$A:$A,Hours!$A809,'Contact Hours'!$B:$B,Hours!$B809)+SUMIFS('Contact Hours'!K:K,'Contact Hours'!$A:$A,Hours!$A809,'Contact Hours'!$B:$B,Hours!$B809)</f>
        <v>640</v>
      </c>
      <c r="H809" s="34">
        <f t="shared" si="48"/>
        <v>475408</v>
      </c>
      <c r="I809" s="35">
        <f t="shared" si="49"/>
        <v>1930478.0671146063</v>
      </c>
      <c r="J809" s="35">
        <f t="shared" si="50"/>
        <v>0</v>
      </c>
    </row>
    <row r="810" spans="1:10">
      <c r="A810" s="30">
        <v>11145</v>
      </c>
      <c r="B810" s="31">
        <v>24</v>
      </c>
      <c r="C810" s="32">
        <f t="shared" si="51"/>
        <v>3.6073208628655156</v>
      </c>
      <c r="D810" s="33">
        <f>SUMIFS('Contact Hours'!D:D,'Contact Hours'!$A:$A,Hours!$A810,'Contact Hours'!$B:$B,Hours!$B810)+SUMIFS('Contact Hours'!E:E,'Contact Hours'!$A:$A,Hours!$A810,'Contact Hours'!$B:$B,Hours!$B810)</f>
        <v>172128</v>
      </c>
      <c r="E810" s="33">
        <f>SUMIFS('Contact Hours'!F:F,'Contact Hours'!$A:$A,Hours!$A810,'Contact Hours'!$B:$B,Hours!$B810)+SUMIFS('Contact Hours'!G:G,'Contact Hours'!$A:$A,Hours!$A810,'Contact Hours'!$B:$B,Hours!$B810)</f>
        <v>0</v>
      </c>
      <c r="F810" s="33">
        <f>SUMIFS('Contact Hours'!H:H,'Contact Hours'!$A:$A,Hours!$A810,'Contact Hours'!$B:$B,Hours!$B810)+SUMIFS('Contact Hours'!I:I,'Contact Hours'!$A:$A,Hours!$A810,'Contact Hours'!$B:$B,Hours!$B810)</f>
        <v>127904</v>
      </c>
      <c r="G810" s="33">
        <f>SUMIFS('Contact Hours'!J:J,'Contact Hours'!$A:$A,Hours!$A810,'Contact Hours'!$B:$B,Hours!$B810)+SUMIFS('Contact Hours'!K:K,'Contact Hours'!$A:$A,Hours!$A810,'Contact Hours'!$B:$B,Hours!$B810)</f>
        <v>38905</v>
      </c>
      <c r="H810" s="34">
        <f t="shared" si="48"/>
        <v>338937</v>
      </c>
      <c r="I810" s="35">
        <f t="shared" si="49"/>
        <v>1222654.5112970492</v>
      </c>
      <c r="J810" s="35">
        <f t="shared" si="50"/>
        <v>0</v>
      </c>
    </row>
    <row r="811" spans="1:10">
      <c r="A811" s="30">
        <v>11145</v>
      </c>
      <c r="B811" s="31">
        <v>25</v>
      </c>
      <c r="C811" s="32">
        <f t="shared" si="51"/>
        <v>2.8175360535220126</v>
      </c>
      <c r="D811" s="33">
        <f>SUMIFS('Contact Hours'!D:D,'Contact Hours'!$A:$A,Hours!$A811,'Contact Hours'!$B:$B,Hours!$B811)+SUMIFS('Contact Hours'!E:E,'Contact Hours'!$A:$A,Hours!$A811,'Contact Hours'!$B:$B,Hours!$B811)</f>
        <v>5342016</v>
      </c>
      <c r="E811" s="33">
        <f>SUMIFS('Contact Hours'!F:F,'Contact Hours'!$A:$A,Hours!$A811,'Contact Hours'!$B:$B,Hours!$B811)+SUMIFS('Contact Hours'!G:G,'Contact Hours'!$A:$A,Hours!$A811,'Contact Hours'!$B:$B,Hours!$B811)</f>
        <v>0</v>
      </c>
      <c r="F811" s="33">
        <f>SUMIFS('Contact Hours'!H:H,'Contact Hours'!$A:$A,Hours!$A811,'Contact Hours'!$B:$B,Hours!$B811)+SUMIFS('Contact Hours'!I:I,'Contact Hours'!$A:$A,Hours!$A811,'Contact Hours'!$B:$B,Hours!$B811)</f>
        <v>12992</v>
      </c>
      <c r="G811" s="33">
        <f>SUMIFS('Contact Hours'!J:J,'Contact Hours'!$A:$A,Hours!$A811,'Contact Hours'!$B:$B,Hours!$B811)+SUMIFS('Contact Hours'!K:K,'Contact Hours'!$A:$A,Hours!$A811,'Contact Hours'!$B:$B,Hours!$B811)</f>
        <v>0</v>
      </c>
      <c r="H811" s="34">
        <f t="shared" si="48"/>
        <v>5355008</v>
      </c>
      <c r="I811" s="35">
        <f t="shared" si="49"/>
        <v>15087928.106898805</v>
      </c>
      <c r="J811" s="35">
        <f t="shared" si="50"/>
        <v>0</v>
      </c>
    </row>
    <row r="812" spans="1:10">
      <c r="A812" s="30">
        <v>11145</v>
      </c>
      <c r="B812" s="31">
        <v>26</v>
      </c>
      <c r="C812" s="32">
        <f t="shared" si="51"/>
        <v>3.5195673951223614</v>
      </c>
      <c r="D812" s="33">
        <f>SUMIFS('Contact Hours'!D:D,'Contact Hours'!$A:$A,Hours!$A812,'Contact Hours'!$B:$B,Hours!$B812)+SUMIFS('Contact Hours'!E:E,'Contact Hours'!$A:$A,Hours!$A812,'Contact Hours'!$B:$B,Hours!$B812)</f>
        <v>1195160</v>
      </c>
      <c r="E812" s="33">
        <f>SUMIFS('Contact Hours'!F:F,'Contact Hours'!$A:$A,Hours!$A812,'Contact Hours'!$B:$B,Hours!$B812)+SUMIFS('Contact Hours'!G:G,'Contact Hours'!$A:$A,Hours!$A812,'Contact Hours'!$B:$B,Hours!$B812)</f>
        <v>0</v>
      </c>
      <c r="F812" s="33">
        <f>SUMIFS('Contact Hours'!H:H,'Contact Hours'!$A:$A,Hours!$A812,'Contact Hours'!$B:$B,Hours!$B812)+SUMIFS('Contact Hours'!I:I,'Contact Hours'!$A:$A,Hours!$A812,'Contact Hours'!$B:$B,Hours!$B812)</f>
        <v>130848</v>
      </c>
      <c r="G812" s="33">
        <f>SUMIFS('Contact Hours'!J:J,'Contact Hours'!$A:$A,Hours!$A812,'Contact Hours'!$B:$B,Hours!$B812)+SUMIFS('Contact Hours'!K:K,'Contact Hours'!$A:$A,Hours!$A812,'Contact Hours'!$B:$B,Hours!$B812)</f>
        <v>108</v>
      </c>
      <c r="H812" s="34">
        <f t="shared" si="48"/>
        <v>1326116</v>
      </c>
      <c r="I812" s="35">
        <f t="shared" si="49"/>
        <v>4667354.6357500851</v>
      </c>
      <c r="J812" s="35">
        <f t="shared" si="50"/>
        <v>0</v>
      </c>
    </row>
    <row r="813" spans="1:10">
      <c r="A813" s="30">
        <v>11145</v>
      </c>
      <c r="B813" s="31">
        <v>27</v>
      </c>
      <c r="C813" s="32">
        <f t="shared" si="51"/>
        <v>3.291477425248472</v>
      </c>
      <c r="D813" s="33">
        <f>SUMIFS('Contact Hours'!D:D,'Contact Hours'!$A:$A,Hours!$A813,'Contact Hours'!$B:$B,Hours!$B813)+SUMIFS('Contact Hours'!E:E,'Contact Hours'!$A:$A,Hours!$A813,'Contact Hours'!$B:$B,Hours!$B813)</f>
        <v>0</v>
      </c>
      <c r="E813" s="33">
        <f>SUMIFS('Contact Hours'!F:F,'Contact Hours'!$A:$A,Hours!$A813,'Contact Hours'!$B:$B,Hours!$B813)+SUMIFS('Contact Hours'!G:G,'Contact Hours'!$A:$A,Hours!$A813,'Contact Hours'!$B:$B,Hours!$B813)</f>
        <v>0</v>
      </c>
      <c r="F813" s="33">
        <f>SUMIFS('Contact Hours'!H:H,'Contact Hours'!$A:$A,Hours!$A813,'Contact Hours'!$B:$B,Hours!$B813)+SUMIFS('Contact Hours'!I:I,'Contact Hours'!$A:$A,Hours!$A813,'Contact Hours'!$B:$B,Hours!$B813)</f>
        <v>0</v>
      </c>
      <c r="G813" s="33">
        <f>SUMIFS('Contact Hours'!J:J,'Contact Hours'!$A:$A,Hours!$A813,'Contact Hours'!$B:$B,Hours!$B813)+SUMIFS('Contact Hours'!K:K,'Contact Hours'!$A:$A,Hours!$A813,'Contact Hours'!$B:$B,Hours!$B813)</f>
        <v>0</v>
      </c>
      <c r="H813" s="34">
        <f t="shared" si="48"/>
        <v>0</v>
      </c>
      <c r="I813" s="35">
        <f t="shared" si="49"/>
        <v>0</v>
      </c>
      <c r="J813" s="35">
        <f t="shared" si="50"/>
        <v>0</v>
      </c>
    </row>
    <row r="814" spans="1:10">
      <c r="A814" s="30">
        <v>23154</v>
      </c>
      <c r="B814" s="31">
        <v>1</v>
      </c>
      <c r="C814" s="32">
        <f t="shared" si="51"/>
        <v>2.8749802080704021</v>
      </c>
      <c r="D814" s="33">
        <f>SUMIFS('Contact Hours'!D:D,'Contact Hours'!$A:$A,Hours!$A814,'Contact Hours'!$B:$B,Hours!$B814)+SUMIFS('Contact Hours'!E:E,'Contact Hours'!$A:$A,Hours!$A814,'Contact Hours'!$B:$B,Hours!$B814)</f>
        <v>30528</v>
      </c>
      <c r="E814" s="33">
        <f>SUMIFS('Contact Hours'!F:F,'Contact Hours'!$A:$A,Hours!$A814,'Contact Hours'!$B:$B,Hours!$B814)+SUMIFS('Contact Hours'!G:G,'Contact Hours'!$A:$A,Hours!$A814,'Contact Hours'!$B:$B,Hours!$B814)</f>
        <v>0</v>
      </c>
      <c r="F814" s="33">
        <f>SUMIFS('Contact Hours'!H:H,'Contact Hours'!$A:$A,Hours!$A814,'Contact Hours'!$B:$B,Hours!$B814)+SUMIFS('Contact Hours'!I:I,'Contact Hours'!$A:$A,Hours!$A814,'Contact Hours'!$B:$B,Hours!$B814)</f>
        <v>9648</v>
      </c>
      <c r="G814" s="33">
        <f>SUMIFS('Contact Hours'!J:J,'Contact Hours'!$A:$A,Hours!$A814,'Contact Hours'!$B:$B,Hours!$B814)+SUMIFS('Contact Hours'!K:K,'Contact Hours'!$A:$A,Hours!$A814,'Contact Hours'!$B:$B,Hours!$B814)</f>
        <v>0</v>
      </c>
      <c r="H814" s="34">
        <f t="shared" si="48"/>
        <v>40176</v>
      </c>
      <c r="I814" s="35">
        <f t="shared" si="49"/>
        <v>115505.20483943647</v>
      </c>
      <c r="J814" s="35">
        <f t="shared" si="50"/>
        <v>0</v>
      </c>
    </row>
    <row r="815" spans="1:10">
      <c r="A815" s="30">
        <v>23154</v>
      </c>
      <c r="B815" s="31">
        <v>2</v>
      </c>
      <c r="C815" s="32">
        <f t="shared" si="51"/>
        <v>3.4729204337351502</v>
      </c>
      <c r="D815" s="33">
        <f>SUMIFS('Contact Hours'!D:D,'Contact Hours'!$A:$A,Hours!$A815,'Contact Hours'!$B:$B,Hours!$B815)+SUMIFS('Contact Hours'!E:E,'Contact Hours'!$A:$A,Hours!$A815,'Contact Hours'!$B:$B,Hours!$B815)</f>
        <v>0</v>
      </c>
      <c r="E815" s="33">
        <f>SUMIFS('Contact Hours'!F:F,'Contact Hours'!$A:$A,Hours!$A815,'Contact Hours'!$B:$B,Hours!$B815)+SUMIFS('Contact Hours'!G:G,'Contact Hours'!$A:$A,Hours!$A815,'Contact Hours'!$B:$B,Hours!$B815)</f>
        <v>0</v>
      </c>
      <c r="F815" s="33">
        <f>SUMIFS('Contact Hours'!H:H,'Contact Hours'!$A:$A,Hours!$A815,'Contact Hours'!$B:$B,Hours!$B815)+SUMIFS('Contact Hours'!I:I,'Contact Hours'!$A:$A,Hours!$A815,'Contact Hours'!$B:$B,Hours!$B815)</f>
        <v>20320</v>
      </c>
      <c r="G815" s="33">
        <f>SUMIFS('Contact Hours'!J:J,'Contact Hours'!$A:$A,Hours!$A815,'Contact Hours'!$B:$B,Hours!$B815)+SUMIFS('Contact Hours'!K:K,'Contact Hours'!$A:$A,Hours!$A815,'Contact Hours'!$B:$B,Hours!$B815)</f>
        <v>0</v>
      </c>
      <c r="H815" s="34">
        <f t="shared" si="48"/>
        <v>20320</v>
      </c>
      <c r="I815" s="35">
        <f t="shared" si="49"/>
        <v>70569.743213498252</v>
      </c>
      <c r="J815" s="35">
        <f t="shared" si="50"/>
        <v>0</v>
      </c>
    </row>
    <row r="816" spans="1:10">
      <c r="A816" s="30">
        <v>23154</v>
      </c>
      <c r="B816" s="31">
        <v>3</v>
      </c>
      <c r="C816" s="32">
        <f t="shared" si="51"/>
        <v>3.0862689776983747</v>
      </c>
      <c r="D816" s="33">
        <f>SUMIFS('Contact Hours'!D:D,'Contact Hours'!$A:$A,Hours!$A816,'Contact Hours'!$B:$B,Hours!$B816)+SUMIFS('Contact Hours'!E:E,'Contact Hours'!$A:$A,Hours!$A816,'Contact Hours'!$B:$B,Hours!$B816)</f>
        <v>155040</v>
      </c>
      <c r="E816" s="33">
        <f>SUMIFS('Contact Hours'!F:F,'Contact Hours'!$A:$A,Hours!$A816,'Contact Hours'!$B:$B,Hours!$B816)+SUMIFS('Contact Hours'!G:G,'Contact Hours'!$A:$A,Hours!$A816,'Contact Hours'!$B:$B,Hours!$B816)</f>
        <v>0</v>
      </c>
      <c r="F816" s="33">
        <f>SUMIFS('Contact Hours'!H:H,'Contact Hours'!$A:$A,Hours!$A816,'Contact Hours'!$B:$B,Hours!$B816)+SUMIFS('Contact Hours'!I:I,'Contact Hours'!$A:$A,Hours!$A816,'Contact Hours'!$B:$B,Hours!$B816)</f>
        <v>2384</v>
      </c>
      <c r="G816" s="33">
        <f>SUMIFS('Contact Hours'!J:J,'Contact Hours'!$A:$A,Hours!$A816,'Contact Hours'!$B:$B,Hours!$B816)+SUMIFS('Contact Hours'!K:K,'Contact Hours'!$A:$A,Hours!$A816,'Contact Hours'!$B:$B,Hours!$B816)</f>
        <v>0</v>
      </c>
      <c r="H816" s="34">
        <f t="shared" si="48"/>
        <v>157424</v>
      </c>
      <c r="I816" s="35">
        <f t="shared" si="49"/>
        <v>485852.80754518893</v>
      </c>
      <c r="J816" s="35">
        <f t="shared" si="50"/>
        <v>0</v>
      </c>
    </row>
    <row r="817" spans="1:10">
      <c r="A817" s="30">
        <v>23154</v>
      </c>
      <c r="B817" s="31">
        <v>4</v>
      </c>
      <c r="C817" s="32">
        <f t="shared" si="51"/>
        <v>2.7951067372194838</v>
      </c>
      <c r="D817" s="33">
        <f>SUMIFS('Contact Hours'!D:D,'Contact Hours'!$A:$A,Hours!$A817,'Contact Hours'!$B:$B,Hours!$B817)+SUMIFS('Contact Hours'!E:E,'Contact Hours'!$A:$A,Hours!$A817,'Contact Hours'!$B:$B,Hours!$B817)</f>
        <v>40752</v>
      </c>
      <c r="E817" s="33">
        <f>SUMIFS('Contact Hours'!F:F,'Contact Hours'!$A:$A,Hours!$A817,'Contact Hours'!$B:$B,Hours!$B817)+SUMIFS('Contact Hours'!G:G,'Contact Hours'!$A:$A,Hours!$A817,'Contact Hours'!$B:$B,Hours!$B817)</f>
        <v>0</v>
      </c>
      <c r="F817" s="33">
        <f>SUMIFS('Contact Hours'!H:H,'Contact Hours'!$A:$A,Hours!$A817,'Contact Hours'!$B:$B,Hours!$B817)+SUMIFS('Contact Hours'!I:I,'Contact Hours'!$A:$A,Hours!$A817,'Contact Hours'!$B:$B,Hours!$B817)</f>
        <v>18848</v>
      </c>
      <c r="G817" s="33">
        <f>SUMIFS('Contact Hours'!J:J,'Contact Hours'!$A:$A,Hours!$A817,'Contact Hours'!$B:$B,Hours!$B817)+SUMIFS('Contact Hours'!K:K,'Contact Hours'!$A:$A,Hours!$A817,'Contact Hours'!$B:$B,Hours!$B817)</f>
        <v>0</v>
      </c>
      <c r="H817" s="34">
        <f t="shared" si="48"/>
        <v>59600</v>
      </c>
      <c r="I817" s="35">
        <f t="shared" si="49"/>
        <v>166588.36153828123</v>
      </c>
      <c r="J817" s="35">
        <f t="shared" si="50"/>
        <v>0</v>
      </c>
    </row>
    <row r="818" spans="1:10">
      <c r="A818" s="30">
        <v>23154</v>
      </c>
      <c r="B818" s="31">
        <v>5</v>
      </c>
      <c r="C818" s="32">
        <f t="shared" si="51"/>
        <v>7.969787458086997</v>
      </c>
      <c r="D818" s="33">
        <f>SUMIFS('Contact Hours'!D:D,'Contact Hours'!$A:$A,Hours!$A818,'Contact Hours'!$B:$B,Hours!$B818)+SUMIFS('Contact Hours'!E:E,'Contact Hours'!$A:$A,Hours!$A818,'Contact Hours'!$B:$B,Hours!$B818)</f>
        <v>0</v>
      </c>
      <c r="E818" s="33">
        <f>SUMIFS('Contact Hours'!F:F,'Contact Hours'!$A:$A,Hours!$A818,'Contact Hours'!$B:$B,Hours!$B818)+SUMIFS('Contact Hours'!G:G,'Contact Hours'!$A:$A,Hours!$A818,'Contact Hours'!$B:$B,Hours!$B818)</f>
        <v>0</v>
      </c>
      <c r="F818" s="33">
        <f>SUMIFS('Contact Hours'!H:H,'Contact Hours'!$A:$A,Hours!$A818,'Contact Hours'!$B:$B,Hours!$B818)+SUMIFS('Contact Hours'!I:I,'Contact Hours'!$A:$A,Hours!$A818,'Contact Hours'!$B:$B,Hours!$B818)</f>
        <v>0</v>
      </c>
      <c r="G818" s="33">
        <f>SUMIFS('Contact Hours'!J:J,'Contact Hours'!$A:$A,Hours!$A818,'Contact Hours'!$B:$B,Hours!$B818)+SUMIFS('Contact Hours'!K:K,'Contact Hours'!$A:$A,Hours!$A818,'Contact Hours'!$B:$B,Hours!$B818)</f>
        <v>0</v>
      </c>
      <c r="H818" s="34">
        <f t="shared" si="48"/>
        <v>0</v>
      </c>
      <c r="I818" s="35">
        <f t="shared" si="49"/>
        <v>0</v>
      </c>
      <c r="J818" s="35">
        <f t="shared" si="50"/>
        <v>0</v>
      </c>
    </row>
    <row r="819" spans="1:10">
      <c r="A819" s="30">
        <v>23154</v>
      </c>
      <c r="B819" s="31">
        <v>6</v>
      </c>
      <c r="C819" s="32">
        <f t="shared" si="51"/>
        <v>2.5338472328563029</v>
      </c>
      <c r="D819" s="33">
        <f>SUMIFS('Contact Hours'!D:D,'Contact Hours'!$A:$A,Hours!$A819,'Contact Hours'!$B:$B,Hours!$B819)+SUMIFS('Contact Hours'!E:E,'Contact Hours'!$A:$A,Hours!$A819,'Contact Hours'!$B:$B,Hours!$B819)</f>
        <v>20944</v>
      </c>
      <c r="E819" s="33">
        <f>SUMIFS('Contact Hours'!F:F,'Contact Hours'!$A:$A,Hours!$A819,'Contact Hours'!$B:$B,Hours!$B819)+SUMIFS('Contact Hours'!G:G,'Contact Hours'!$A:$A,Hours!$A819,'Contact Hours'!$B:$B,Hours!$B819)</f>
        <v>0</v>
      </c>
      <c r="F819" s="33">
        <f>SUMIFS('Contact Hours'!H:H,'Contact Hours'!$A:$A,Hours!$A819,'Contact Hours'!$B:$B,Hours!$B819)+SUMIFS('Contact Hours'!I:I,'Contact Hours'!$A:$A,Hours!$A819,'Contact Hours'!$B:$B,Hours!$B819)</f>
        <v>0</v>
      </c>
      <c r="G819" s="33">
        <f>SUMIFS('Contact Hours'!J:J,'Contact Hours'!$A:$A,Hours!$A819,'Contact Hours'!$B:$B,Hours!$B819)+SUMIFS('Contact Hours'!K:K,'Contact Hours'!$A:$A,Hours!$A819,'Contact Hours'!$B:$B,Hours!$B819)</f>
        <v>0</v>
      </c>
      <c r="H819" s="34">
        <f t="shared" si="48"/>
        <v>20944</v>
      </c>
      <c r="I819" s="35">
        <f t="shared" si="49"/>
        <v>53068.896444942409</v>
      </c>
      <c r="J819" s="35">
        <f t="shared" si="50"/>
        <v>0</v>
      </c>
    </row>
    <row r="820" spans="1:10">
      <c r="A820" s="30">
        <v>23154</v>
      </c>
      <c r="B820" s="31">
        <v>7</v>
      </c>
      <c r="C820" s="32">
        <f t="shared" si="51"/>
        <v>3.4892163735959434</v>
      </c>
      <c r="D820" s="33">
        <f>SUMIFS('Contact Hours'!D:D,'Contact Hours'!$A:$A,Hours!$A820,'Contact Hours'!$B:$B,Hours!$B820)+SUMIFS('Contact Hours'!E:E,'Contact Hours'!$A:$A,Hours!$A820,'Contact Hours'!$B:$B,Hours!$B820)</f>
        <v>7456</v>
      </c>
      <c r="E820" s="33">
        <f>SUMIFS('Contact Hours'!F:F,'Contact Hours'!$A:$A,Hours!$A820,'Contact Hours'!$B:$B,Hours!$B820)+SUMIFS('Contact Hours'!G:G,'Contact Hours'!$A:$A,Hours!$A820,'Contact Hours'!$B:$B,Hours!$B820)</f>
        <v>0</v>
      </c>
      <c r="F820" s="33">
        <f>SUMIFS('Contact Hours'!H:H,'Contact Hours'!$A:$A,Hours!$A820,'Contact Hours'!$B:$B,Hours!$B820)+SUMIFS('Contact Hours'!I:I,'Contact Hours'!$A:$A,Hours!$A820,'Contact Hours'!$B:$B,Hours!$B820)</f>
        <v>8928</v>
      </c>
      <c r="G820" s="33">
        <f>SUMIFS('Contact Hours'!J:J,'Contact Hours'!$A:$A,Hours!$A820,'Contact Hours'!$B:$B,Hours!$B820)+SUMIFS('Contact Hours'!K:K,'Contact Hours'!$A:$A,Hours!$A820,'Contact Hours'!$B:$B,Hours!$B820)</f>
        <v>0</v>
      </c>
      <c r="H820" s="34">
        <f t="shared" si="48"/>
        <v>16384</v>
      </c>
      <c r="I820" s="35">
        <f t="shared" si="49"/>
        <v>57167.321064995936</v>
      </c>
      <c r="J820" s="35">
        <f t="shared" si="50"/>
        <v>0</v>
      </c>
    </row>
    <row r="821" spans="1:10">
      <c r="A821" s="30">
        <v>23154</v>
      </c>
      <c r="B821" s="31">
        <v>8</v>
      </c>
      <c r="C821" s="32">
        <f t="shared" si="51"/>
        <v>4.382136402145127</v>
      </c>
      <c r="D821" s="33">
        <f>SUMIFS('Contact Hours'!D:D,'Contact Hours'!$A:$A,Hours!$A821,'Contact Hours'!$B:$B,Hours!$B821)+SUMIFS('Contact Hours'!E:E,'Contact Hours'!$A:$A,Hours!$A821,'Contact Hours'!$B:$B,Hours!$B821)</f>
        <v>0</v>
      </c>
      <c r="E821" s="33">
        <f>SUMIFS('Contact Hours'!F:F,'Contact Hours'!$A:$A,Hours!$A821,'Contact Hours'!$B:$B,Hours!$B821)+SUMIFS('Contact Hours'!G:G,'Contact Hours'!$A:$A,Hours!$A821,'Contact Hours'!$B:$B,Hours!$B821)</f>
        <v>0</v>
      </c>
      <c r="F821" s="33">
        <f>SUMIFS('Contact Hours'!H:H,'Contact Hours'!$A:$A,Hours!$A821,'Contact Hours'!$B:$B,Hours!$B821)+SUMIFS('Contact Hours'!I:I,'Contact Hours'!$A:$A,Hours!$A821,'Contact Hours'!$B:$B,Hours!$B821)</f>
        <v>23536</v>
      </c>
      <c r="G821" s="33">
        <f>SUMIFS('Contact Hours'!J:J,'Contact Hours'!$A:$A,Hours!$A821,'Contact Hours'!$B:$B,Hours!$B821)+SUMIFS('Contact Hours'!K:K,'Contact Hours'!$A:$A,Hours!$A821,'Contact Hours'!$B:$B,Hours!$B821)</f>
        <v>0</v>
      </c>
      <c r="H821" s="34">
        <f t="shared" si="48"/>
        <v>23536</v>
      </c>
      <c r="I821" s="35">
        <f t="shared" si="49"/>
        <v>103137.96236088772</v>
      </c>
      <c r="J821" s="35">
        <f t="shared" si="50"/>
        <v>0</v>
      </c>
    </row>
    <row r="822" spans="1:10">
      <c r="A822" s="30">
        <v>23154</v>
      </c>
      <c r="B822" s="31">
        <v>9</v>
      </c>
      <c r="C822" s="32">
        <f t="shared" si="51"/>
        <v>3.4333089032158068</v>
      </c>
      <c r="D822" s="33">
        <f>SUMIFS('Contact Hours'!D:D,'Contact Hours'!$A:$A,Hours!$A822,'Contact Hours'!$B:$B,Hours!$B822)+SUMIFS('Contact Hours'!E:E,'Contact Hours'!$A:$A,Hours!$A822,'Contact Hours'!$B:$B,Hours!$B822)</f>
        <v>15216</v>
      </c>
      <c r="E822" s="33">
        <f>SUMIFS('Contact Hours'!F:F,'Contact Hours'!$A:$A,Hours!$A822,'Contact Hours'!$B:$B,Hours!$B822)+SUMIFS('Contact Hours'!G:G,'Contact Hours'!$A:$A,Hours!$A822,'Contact Hours'!$B:$B,Hours!$B822)</f>
        <v>0</v>
      </c>
      <c r="F822" s="33">
        <f>SUMIFS('Contact Hours'!H:H,'Contact Hours'!$A:$A,Hours!$A822,'Contact Hours'!$B:$B,Hours!$B822)+SUMIFS('Contact Hours'!I:I,'Contact Hours'!$A:$A,Hours!$A822,'Contact Hours'!$B:$B,Hours!$B822)</f>
        <v>125436</v>
      </c>
      <c r="G822" s="33">
        <f>SUMIFS('Contact Hours'!J:J,'Contact Hours'!$A:$A,Hours!$A822,'Contact Hours'!$B:$B,Hours!$B822)+SUMIFS('Contact Hours'!K:K,'Contact Hours'!$A:$A,Hours!$A822,'Contact Hours'!$B:$B,Hours!$B822)</f>
        <v>0</v>
      </c>
      <c r="H822" s="34">
        <f t="shared" si="48"/>
        <v>140652</v>
      </c>
      <c r="I822" s="35">
        <f t="shared" si="49"/>
        <v>482901.76385510969</v>
      </c>
      <c r="J822" s="35">
        <f t="shared" si="50"/>
        <v>0</v>
      </c>
    </row>
    <row r="823" spans="1:10">
      <c r="A823" s="30">
        <v>23154</v>
      </c>
      <c r="B823" s="31">
        <v>10</v>
      </c>
      <c r="C823" s="32">
        <f t="shared" si="51"/>
        <v>5.2157956574584414</v>
      </c>
      <c r="D823" s="33">
        <f>SUMIFS('Contact Hours'!D:D,'Contact Hours'!$A:$A,Hours!$A823,'Contact Hours'!$B:$B,Hours!$B823)+SUMIFS('Contact Hours'!E:E,'Contact Hours'!$A:$A,Hours!$A823,'Contact Hours'!$B:$B,Hours!$B823)</f>
        <v>1184</v>
      </c>
      <c r="E823" s="33">
        <f>SUMIFS('Contact Hours'!F:F,'Contact Hours'!$A:$A,Hours!$A823,'Contact Hours'!$B:$B,Hours!$B823)+SUMIFS('Contact Hours'!G:G,'Contact Hours'!$A:$A,Hours!$A823,'Contact Hours'!$B:$B,Hours!$B823)</f>
        <v>0</v>
      </c>
      <c r="F823" s="33">
        <f>SUMIFS('Contact Hours'!H:H,'Contact Hours'!$A:$A,Hours!$A823,'Contact Hours'!$B:$B,Hours!$B823)+SUMIFS('Contact Hours'!I:I,'Contact Hours'!$A:$A,Hours!$A823,'Contact Hours'!$B:$B,Hours!$B823)</f>
        <v>0</v>
      </c>
      <c r="G823" s="33">
        <f>SUMIFS('Contact Hours'!J:J,'Contact Hours'!$A:$A,Hours!$A823,'Contact Hours'!$B:$B,Hours!$B823)+SUMIFS('Contact Hours'!K:K,'Contact Hours'!$A:$A,Hours!$A823,'Contact Hours'!$B:$B,Hours!$B823)</f>
        <v>0</v>
      </c>
      <c r="H823" s="34">
        <f t="shared" si="48"/>
        <v>1184</v>
      </c>
      <c r="I823" s="35">
        <f t="shared" si="49"/>
        <v>6175.5020584307949</v>
      </c>
      <c r="J823" s="35">
        <f t="shared" si="50"/>
        <v>0</v>
      </c>
    </row>
    <row r="824" spans="1:10">
      <c r="A824" s="30">
        <v>23154</v>
      </c>
      <c r="B824" s="31">
        <v>11</v>
      </c>
      <c r="C824" s="32">
        <f t="shared" si="51"/>
        <v>3.9463640330011058</v>
      </c>
      <c r="D824" s="33">
        <f>SUMIFS('Contact Hours'!D:D,'Contact Hours'!$A:$A,Hours!$A824,'Contact Hours'!$B:$B,Hours!$B824)+SUMIFS('Contact Hours'!E:E,'Contact Hours'!$A:$A,Hours!$A824,'Contact Hours'!$B:$B,Hours!$B824)</f>
        <v>240</v>
      </c>
      <c r="E824" s="33">
        <f>SUMIFS('Contact Hours'!F:F,'Contact Hours'!$A:$A,Hours!$A824,'Contact Hours'!$B:$B,Hours!$B824)+SUMIFS('Contact Hours'!G:G,'Contact Hours'!$A:$A,Hours!$A824,'Contact Hours'!$B:$B,Hours!$B824)</f>
        <v>0</v>
      </c>
      <c r="F824" s="33">
        <f>SUMIFS('Contact Hours'!H:H,'Contact Hours'!$A:$A,Hours!$A824,'Contact Hours'!$B:$B,Hours!$B824)+SUMIFS('Contact Hours'!I:I,'Contact Hours'!$A:$A,Hours!$A824,'Contact Hours'!$B:$B,Hours!$B824)</f>
        <v>7696</v>
      </c>
      <c r="G824" s="33">
        <f>SUMIFS('Contact Hours'!J:J,'Contact Hours'!$A:$A,Hours!$A824,'Contact Hours'!$B:$B,Hours!$B824)+SUMIFS('Contact Hours'!K:K,'Contact Hours'!$A:$A,Hours!$A824,'Contact Hours'!$B:$B,Hours!$B824)</f>
        <v>0</v>
      </c>
      <c r="H824" s="34">
        <f t="shared" si="48"/>
        <v>7936</v>
      </c>
      <c r="I824" s="35">
        <f t="shared" si="49"/>
        <v>31318.344965896777</v>
      </c>
      <c r="J824" s="35">
        <f t="shared" si="50"/>
        <v>0</v>
      </c>
    </row>
    <row r="825" spans="1:10">
      <c r="A825" s="30">
        <v>23154</v>
      </c>
      <c r="B825" s="31">
        <v>12</v>
      </c>
      <c r="C825" s="32">
        <f t="shared" si="51"/>
        <v>3.4644345655960382</v>
      </c>
      <c r="D825" s="33">
        <f>SUMIFS('Contact Hours'!D:D,'Contact Hours'!$A:$A,Hours!$A825,'Contact Hours'!$B:$B,Hours!$B825)+SUMIFS('Contact Hours'!E:E,'Contact Hours'!$A:$A,Hours!$A825,'Contact Hours'!$B:$B,Hours!$B825)</f>
        <v>118176</v>
      </c>
      <c r="E825" s="33">
        <f>SUMIFS('Contact Hours'!F:F,'Contact Hours'!$A:$A,Hours!$A825,'Contact Hours'!$B:$B,Hours!$B825)+SUMIFS('Contact Hours'!G:G,'Contact Hours'!$A:$A,Hours!$A825,'Contact Hours'!$B:$B,Hours!$B825)</f>
        <v>7056</v>
      </c>
      <c r="F825" s="33">
        <f>SUMIFS('Contact Hours'!H:H,'Contact Hours'!$A:$A,Hours!$A825,'Contact Hours'!$B:$B,Hours!$B825)+SUMIFS('Contact Hours'!I:I,'Contact Hours'!$A:$A,Hours!$A825,'Contact Hours'!$B:$B,Hours!$B825)</f>
        <v>0</v>
      </c>
      <c r="G825" s="33">
        <f>SUMIFS('Contact Hours'!J:J,'Contact Hours'!$A:$A,Hours!$A825,'Contact Hours'!$B:$B,Hours!$B825)+SUMIFS('Contact Hours'!K:K,'Contact Hours'!$A:$A,Hours!$A825,'Contact Hours'!$B:$B,Hours!$B825)</f>
        <v>0</v>
      </c>
      <c r="H825" s="34">
        <f t="shared" si="48"/>
        <v>125232</v>
      </c>
      <c r="I825" s="35">
        <f t="shared" si="49"/>
        <v>433858.06951872306</v>
      </c>
      <c r="J825" s="35">
        <f t="shared" si="50"/>
        <v>26889.555324330213</v>
      </c>
    </row>
    <row r="826" spans="1:10">
      <c r="A826" s="30">
        <v>23154</v>
      </c>
      <c r="B826" s="31">
        <v>13</v>
      </c>
      <c r="C826" s="32">
        <f t="shared" si="51"/>
        <v>3.1367935439018955</v>
      </c>
      <c r="D826" s="33">
        <f>SUMIFS('Contact Hours'!D:D,'Contact Hours'!$A:$A,Hours!$A826,'Contact Hours'!$B:$B,Hours!$B826)+SUMIFS('Contact Hours'!E:E,'Contact Hours'!$A:$A,Hours!$A826,'Contact Hours'!$B:$B,Hours!$B826)</f>
        <v>11904</v>
      </c>
      <c r="E826" s="33">
        <f>SUMIFS('Contact Hours'!F:F,'Contact Hours'!$A:$A,Hours!$A826,'Contact Hours'!$B:$B,Hours!$B826)+SUMIFS('Contact Hours'!G:G,'Contact Hours'!$A:$A,Hours!$A826,'Contact Hours'!$B:$B,Hours!$B826)</f>
        <v>0</v>
      </c>
      <c r="F826" s="33">
        <f>SUMIFS('Contact Hours'!H:H,'Contact Hours'!$A:$A,Hours!$A826,'Contact Hours'!$B:$B,Hours!$B826)+SUMIFS('Contact Hours'!I:I,'Contact Hours'!$A:$A,Hours!$A826,'Contact Hours'!$B:$B,Hours!$B826)</f>
        <v>0</v>
      </c>
      <c r="G826" s="33">
        <f>SUMIFS('Contact Hours'!J:J,'Contact Hours'!$A:$A,Hours!$A826,'Contact Hours'!$B:$B,Hours!$B826)+SUMIFS('Contact Hours'!K:K,'Contact Hours'!$A:$A,Hours!$A826,'Contact Hours'!$B:$B,Hours!$B826)</f>
        <v>0</v>
      </c>
      <c r="H826" s="34">
        <f t="shared" si="48"/>
        <v>11904</v>
      </c>
      <c r="I826" s="35">
        <f t="shared" si="49"/>
        <v>37340.390346608161</v>
      </c>
      <c r="J826" s="35">
        <f t="shared" si="50"/>
        <v>0</v>
      </c>
    </row>
    <row r="827" spans="1:10">
      <c r="A827" s="30">
        <v>23154</v>
      </c>
      <c r="B827" s="31">
        <v>14</v>
      </c>
      <c r="C827" s="32">
        <f t="shared" si="51"/>
        <v>4.5242823607997433</v>
      </c>
      <c r="D827" s="33">
        <f>SUMIFS('Contact Hours'!D:D,'Contact Hours'!$A:$A,Hours!$A827,'Contact Hours'!$B:$B,Hours!$B827)+SUMIFS('Contact Hours'!E:E,'Contact Hours'!$A:$A,Hours!$A827,'Contact Hours'!$B:$B,Hours!$B827)</f>
        <v>0</v>
      </c>
      <c r="E827" s="33">
        <f>SUMIFS('Contact Hours'!F:F,'Contact Hours'!$A:$A,Hours!$A827,'Contact Hours'!$B:$B,Hours!$B827)+SUMIFS('Contact Hours'!G:G,'Contact Hours'!$A:$A,Hours!$A827,'Contact Hours'!$B:$B,Hours!$B827)</f>
        <v>0</v>
      </c>
      <c r="F827" s="33">
        <f>SUMIFS('Contact Hours'!H:H,'Contact Hours'!$A:$A,Hours!$A827,'Contact Hours'!$B:$B,Hours!$B827)+SUMIFS('Contact Hours'!I:I,'Contact Hours'!$A:$A,Hours!$A827,'Contact Hours'!$B:$B,Hours!$B827)</f>
        <v>88840</v>
      </c>
      <c r="G827" s="33">
        <f>SUMIFS('Contact Hours'!J:J,'Contact Hours'!$A:$A,Hours!$A827,'Contact Hours'!$B:$B,Hours!$B827)+SUMIFS('Contact Hours'!K:K,'Contact Hours'!$A:$A,Hours!$A827,'Contact Hours'!$B:$B,Hours!$B827)</f>
        <v>2655</v>
      </c>
      <c r="H827" s="34">
        <f t="shared" si="48"/>
        <v>91495</v>
      </c>
      <c r="I827" s="35">
        <f t="shared" si="49"/>
        <v>413949.21460137254</v>
      </c>
      <c r="J827" s="35">
        <f t="shared" si="50"/>
        <v>0</v>
      </c>
    </row>
    <row r="828" spans="1:10">
      <c r="A828" s="30">
        <v>23154</v>
      </c>
      <c r="B828" s="31">
        <v>15</v>
      </c>
      <c r="C828" s="32">
        <f t="shared" si="51"/>
        <v>6.3259919541484555</v>
      </c>
      <c r="D828" s="33">
        <f>SUMIFS('Contact Hours'!D:D,'Contact Hours'!$A:$A,Hours!$A828,'Contact Hours'!$B:$B,Hours!$B828)+SUMIFS('Contact Hours'!E:E,'Contact Hours'!$A:$A,Hours!$A828,'Contact Hours'!$B:$B,Hours!$B828)</f>
        <v>0</v>
      </c>
      <c r="E828" s="33">
        <f>SUMIFS('Contact Hours'!F:F,'Contact Hours'!$A:$A,Hours!$A828,'Contact Hours'!$B:$B,Hours!$B828)+SUMIFS('Contact Hours'!G:G,'Contact Hours'!$A:$A,Hours!$A828,'Contact Hours'!$B:$B,Hours!$B828)</f>
        <v>0</v>
      </c>
      <c r="F828" s="33">
        <f>SUMIFS('Contact Hours'!H:H,'Contact Hours'!$A:$A,Hours!$A828,'Contact Hours'!$B:$B,Hours!$B828)+SUMIFS('Contact Hours'!I:I,'Contact Hours'!$A:$A,Hours!$A828,'Contact Hours'!$B:$B,Hours!$B828)</f>
        <v>0</v>
      </c>
      <c r="G828" s="33">
        <f>SUMIFS('Contact Hours'!J:J,'Contact Hours'!$A:$A,Hours!$A828,'Contact Hours'!$B:$B,Hours!$B828)+SUMIFS('Contact Hours'!K:K,'Contact Hours'!$A:$A,Hours!$A828,'Contact Hours'!$B:$B,Hours!$B828)</f>
        <v>0</v>
      </c>
      <c r="H828" s="34">
        <f t="shared" si="48"/>
        <v>0</v>
      </c>
      <c r="I828" s="35">
        <f t="shared" si="49"/>
        <v>0</v>
      </c>
      <c r="J828" s="35">
        <f t="shared" si="50"/>
        <v>0</v>
      </c>
    </row>
    <row r="829" spans="1:10">
      <c r="A829" s="30">
        <v>23154</v>
      </c>
      <c r="B829" s="31">
        <v>16</v>
      </c>
      <c r="C829" s="32">
        <f t="shared" si="51"/>
        <v>3.9794022593108487</v>
      </c>
      <c r="D829" s="33">
        <f>SUMIFS('Contact Hours'!D:D,'Contact Hours'!$A:$A,Hours!$A829,'Contact Hours'!$B:$B,Hours!$B829)+SUMIFS('Contact Hours'!E:E,'Contact Hours'!$A:$A,Hours!$A829,'Contact Hours'!$B:$B,Hours!$B829)</f>
        <v>3120</v>
      </c>
      <c r="E829" s="33">
        <f>SUMIFS('Contact Hours'!F:F,'Contact Hours'!$A:$A,Hours!$A829,'Contact Hours'!$B:$B,Hours!$B829)+SUMIFS('Contact Hours'!G:G,'Contact Hours'!$A:$A,Hours!$A829,'Contact Hours'!$B:$B,Hours!$B829)</f>
        <v>0</v>
      </c>
      <c r="F829" s="33">
        <f>SUMIFS('Contact Hours'!H:H,'Contact Hours'!$A:$A,Hours!$A829,'Contact Hours'!$B:$B,Hours!$B829)+SUMIFS('Contact Hours'!I:I,'Contact Hours'!$A:$A,Hours!$A829,'Contact Hours'!$B:$B,Hours!$B829)</f>
        <v>83744</v>
      </c>
      <c r="G829" s="33">
        <f>SUMIFS('Contact Hours'!J:J,'Contact Hours'!$A:$A,Hours!$A829,'Contact Hours'!$B:$B,Hours!$B829)+SUMIFS('Contact Hours'!K:K,'Contact Hours'!$A:$A,Hours!$A829,'Contact Hours'!$B:$B,Hours!$B829)</f>
        <v>5744</v>
      </c>
      <c r="H829" s="34">
        <f t="shared" si="48"/>
        <v>92608</v>
      </c>
      <c r="I829" s="35">
        <f t="shared" si="49"/>
        <v>368524.48443025909</v>
      </c>
      <c r="J829" s="35">
        <f t="shared" si="50"/>
        <v>0</v>
      </c>
    </row>
    <row r="830" spans="1:10">
      <c r="A830" s="30">
        <v>23154</v>
      </c>
      <c r="B830" s="31">
        <v>17</v>
      </c>
      <c r="C830" s="32">
        <f t="shared" si="51"/>
        <v>5.1679354505346593</v>
      </c>
      <c r="D830" s="33">
        <f>SUMIFS('Contact Hours'!D:D,'Contact Hours'!$A:$A,Hours!$A830,'Contact Hours'!$B:$B,Hours!$B830)+SUMIFS('Contact Hours'!E:E,'Contact Hours'!$A:$A,Hours!$A830,'Contact Hours'!$B:$B,Hours!$B830)</f>
        <v>0</v>
      </c>
      <c r="E830" s="33">
        <f>SUMIFS('Contact Hours'!F:F,'Contact Hours'!$A:$A,Hours!$A830,'Contact Hours'!$B:$B,Hours!$B830)+SUMIFS('Contact Hours'!G:G,'Contact Hours'!$A:$A,Hours!$A830,'Contact Hours'!$B:$B,Hours!$B830)</f>
        <v>0</v>
      </c>
      <c r="F830" s="33">
        <f>SUMIFS('Contact Hours'!H:H,'Contact Hours'!$A:$A,Hours!$A830,'Contact Hours'!$B:$B,Hours!$B830)+SUMIFS('Contact Hours'!I:I,'Contact Hours'!$A:$A,Hours!$A830,'Contact Hours'!$B:$B,Hours!$B830)</f>
        <v>0</v>
      </c>
      <c r="G830" s="33">
        <f>SUMIFS('Contact Hours'!J:J,'Contact Hours'!$A:$A,Hours!$A830,'Contact Hours'!$B:$B,Hours!$B830)+SUMIFS('Contact Hours'!K:K,'Contact Hours'!$A:$A,Hours!$A830,'Contact Hours'!$B:$B,Hours!$B830)</f>
        <v>0</v>
      </c>
      <c r="H830" s="34">
        <f t="shared" si="48"/>
        <v>0</v>
      </c>
      <c r="I830" s="35">
        <f t="shared" si="49"/>
        <v>0</v>
      </c>
      <c r="J830" s="35">
        <f t="shared" si="50"/>
        <v>0</v>
      </c>
    </row>
    <row r="831" spans="1:10">
      <c r="A831" s="30">
        <v>23154</v>
      </c>
      <c r="B831" s="31">
        <v>18</v>
      </c>
      <c r="C831" s="32">
        <f t="shared" si="51"/>
        <v>4.3474126583452906</v>
      </c>
      <c r="D831" s="33">
        <f>SUMIFS('Contact Hours'!D:D,'Contact Hours'!$A:$A,Hours!$A831,'Contact Hours'!$B:$B,Hours!$B831)+SUMIFS('Contact Hours'!E:E,'Contact Hours'!$A:$A,Hours!$A831,'Contact Hours'!$B:$B,Hours!$B831)</f>
        <v>0</v>
      </c>
      <c r="E831" s="33">
        <f>SUMIFS('Contact Hours'!F:F,'Contact Hours'!$A:$A,Hours!$A831,'Contact Hours'!$B:$B,Hours!$B831)+SUMIFS('Contact Hours'!G:G,'Contact Hours'!$A:$A,Hours!$A831,'Contact Hours'!$B:$B,Hours!$B831)</f>
        <v>0</v>
      </c>
      <c r="F831" s="33">
        <f>SUMIFS('Contact Hours'!H:H,'Contact Hours'!$A:$A,Hours!$A831,'Contact Hours'!$B:$B,Hours!$B831)+SUMIFS('Contact Hours'!I:I,'Contact Hours'!$A:$A,Hours!$A831,'Contact Hours'!$B:$B,Hours!$B831)</f>
        <v>22656</v>
      </c>
      <c r="G831" s="33">
        <f>SUMIFS('Contact Hours'!J:J,'Contact Hours'!$A:$A,Hours!$A831,'Contact Hours'!$B:$B,Hours!$B831)+SUMIFS('Contact Hours'!K:K,'Contact Hours'!$A:$A,Hours!$A831,'Contact Hours'!$B:$B,Hours!$B831)</f>
        <v>0</v>
      </c>
      <c r="H831" s="34">
        <f t="shared" si="48"/>
        <v>22656</v>
      </c>
      <c r="I831" s="35">
        <f t="shared" si="49"/>
        <v>98494.981187470898</v>
      </c>
      <c r="J831" s="35">
        <f t="shared" si="50"/>
        <v>0</v>
      </c>
    </row>
    <row r="832" spans="1:10">
      <c r="A832" s="30">
        <v>23154</v>
      </c>
      <c r="B832" s="31">
        <v>19</v>
      </c>
      <c r="C832" s="32">
        <f t="shared" si="51"/>
        <v>3.1428185541517317</v>
      </c>
      <c r="D832" s="33">
        <f>SUMIFS('Contact Hours'!D:D,'Contact Hours'!$A:$A,Hours!$A832,'Contact Hours'!$B:$B,Hours!$B832)+SUMIFS('Contact Hours'!E:E,'Contact Hours'!$A:$A,Hours!$A832,'Contact Hours'!$B:$B,Hours!$B832)</f>
        <v>73216</v>
      </c>
      <c r="E832" s="33">
        <f>SUMIFS('Contact Hours'!F:F,'Contact Hours'!$A:$A,Hours!$A832,'Contact Hours'!$B:$B,Hours!$B832)+SUMIFS('Contact Hours'!G:G,'Contact Hours'!$A:$A,Hours!$A832,'Contact Hours'!$B:$B,Hours!$B832)</f>
        <v>11760</v>
      </c>
      <c r="F832" s="33">
        <f>SUMIFS('Contact Hours'!H:H,'Contact Hours'!$A:$A,Hours!$A832,'Contact Hours'!$B:$B,Hours!$B832)+SUMIFS('Contact Hours'!I:I,'Contact Hours'!$A:$A,Hours!$A832,'Contact Hours'!$B:$B,Hours!$B832)</f>
        <v>0</v>
      </c>
      <c r="G832" s="33">
        <f>SUMIFS('Contact Hours'!J:J,'Contact Hours'!$A:$A,Hours!$A832,'Contact Hours'!$B:$B,Hours!$B832)+SUMIFS('Contact Hours'!K:K,'Contact Hours'!$A:$A,Hours!$A832,'Contact Hours'!$B:$B,Hours!$B832)</f>
        <v>0</v>
      </c>
      <c r="H832" s="34">
        <f t="shared" si="48"/>
        <v>84976</v>
      </c>
      <c r="I832" s="35">
        <f t="shared" si="49"/>
        <v>267064.14945759758</v>
      </c>
      <c r="J832" s="35">
        <f t="shared" si="50"/>
        <v>40655.500816506807</v>
      </c>
    </row>
    <row r="833" spans="1:10">
      <c r="A833" s="30">
        <v>23154</v>
      </c>
      <c r="B833" s="31">
        <v>20</v>
      </c>
      <c r="C833" s="32">
        <f t="shared" si="51"/>
        <v>3.4676861785003421</v>
      </c>
      <c r="D833" s="33">
        <f>SUMIFS('Contact Hours'!D:D,'Contact Hours'!$A:$A,Hours!$A833,'Contact Hours'!$B:$B,Hours!$B833)+SUMIFS('Contact Hours'!E:E,'Contact Hours'!$A:$A,Hours!$A833,'Contact Hours'!$B:$B,Hours!$B833)</f>
        <v>0</v>
      </c>
      <c r="E833" s="33">
        <f>SUMIFS('Contact Hours'!F:F,'Contact Hours'!$A:$A,Hours!$A833,'Contact Hours'!$B:$B,Hours!$B833)+SUMIFS('Contact Hours'!G:G,'Contact Hours'!$A:$A,Hours!$A833,'Contact Hours'!$B:$B,Hours!$B833)</f>
        <v>0</v>
      </c>
      <c r="F833" s="33">
        <f>SUMIFS('Contact Hours'!H:H,'Contact Hours'!$A:$A,Hours!$A833,'Contact Hours'!$B:$B,Hours!$B833)+SUMIFS('Contact Hours'!I:I,'Contact Hours'!$A:$A,Hours!$A833,'Contact Hours'!$B:$B,Hours!$B833)</f>
        <v>36560</v>
      </c>
      <c r="G833" s="33">
        <f>SUMIFS('Contact Hours'!J:J,'Contact Hours'!$A:$A,Hours!$A833,'Contact Hours'!$B:$B,Hours!$B833)+SUMIFS('Contact Hours'!K:K,'Contact Hours'!$A:$A,Hours!$A833,'Contact Hours'!$B:$B,Hours!$B833)</f>
        <v>0</v>
      </c>
      <c r="H833" s="34">
        <f t="shared" si="48"/>
        <v>36560</v>
      </c>
      <c r="I833" s="35">
        <f t="shared" si="49"/>
        <v>126778.60668597251</v>
      </c>
      <c r="J833" s="35">
        <f t="shared" si="50"/>
        <v>0</v>
      </c>
    </row>
    <row r="834" spans="1:10">
      <c r="A834" s="30">
        <v>23154</v>
      </c>
      <c r="B834" s="31">
        <v>21</v>
      </c>
      <c r="C834" s="32">
        <f t="shared" si="51"/>
        <v>4.5155009708581995</v>
      </c>
      <c r="D834" s="33">
        <f>SUMIFS('Contact Hours'!D:D,'Contact Hours'!$A:$A,Hours!$A834,'Contact Hours'!$B:$B,Hours!$B834)+SUMIFS('Contact Hours'!E:E,'Contact Hours'!$A:$A,Hours!$A834,'Contact Hours'!$B:$B,Hours!$B834)</f>
        <v>0</v>
      </c>
      <c r="E834" s="33">
        <f>SUMIFS('Contact Hours'!F:F,'Contact Hours'!$A:$A,Hours!$A834,'Contact Hours'!$B:$B,Hours!$B834)+SUMIFS('Contact Hours'!G:G,'Contact Hours'!$A:$A,Hours!$A834,'Contact Hours'!$B:$B,Hours!$B834)</f>
        <v>0</v>
      </c>
      <c r="F834" s="33">
        <f>SUMIFS('Contact Hours'!H:H,'Contact Hours'!$A:$A,Hours!$A834,'Contact Hours'!$B:$B,Hours!$B834)+SUMIFS('Contact Hours'!I:I,'Contact Hours'!$A:$A,Hours!$A834,'Contact Hours'!$B:$B,Hours!$B834)</f>
        <v>0</v>
      </c>
      <c r="G834" s="33">
        <f>SUMIFS('Contact Hours'!J:J,'Contact Hours'!$A:$A,Hours!$A834,'Contact Hours'!$B:$B,Hours!$B834)+SUMIFS('Contact Hours'!K:K,'Contact Hours'!$A:$A,Hours!$A834,'Contact Hours'!$B:$B,Hours!$B834)</f>
        <v>3520</v>
      </c>
      <c r="H834" s="34">
        <f t="shared" si="48"/>
        <v>3520</v>
      </c>
      <c r="I834" s="35">
        <f t="shared" si="49"/>
        <v>15894.563417420863</v>
      </c>
      <c r="J834" s="35">
        <f t="shared" si="50"/>
        <v>0</v>
      </c>
    </row>
    <row r="835" spans="1:10">
      <c r="A835" s="30">
        <v>23154</v>
      </c>
      <c r="B835" s="31">
        <v>22</v>
      </c>
      <c r="C835" s="32">
        <f t="shared" si="51"/>
        <v>4.1280585073572329</v>
      </c>
      <c r="D835" s="33">
        <f>SUMIFS('Contact Hours'!D:D,'Contact Hours'!$A:$A,Hours!$A835,'Contact Hours'!$B:$B,Hours!$B835)+SUMIFS('Contact Hours'!E:E,'Contact Hours'!$A:$A,Hours!$A835,'Contact Hours'!$B:$B,Hours!$B835)</f>
        <v>0</v>
      </c>
      <c r="E835" s="33">
        <f>SUMIFS('Contact Hours'!F:F,'Contact Hours'!$A:$A,Hours!$A835,'Contact Hours'!$B:$B,Hours!$B835)+SUMIFS('Contact Hours'!G:G,'Contact Hours'!$A:$A,Hours!$A835,'Contact Hours'!$B:$B,Hours!$B835)</f>
        <v>0</v>
      </c>
      <c r="F835" s="33">
        <f>SUMIFS('Contact Hours'!H:H,'Contact Hours'!$A:$A,Hours!$A835,'Contact Hours'!$B:$B,Hours!$B835)+SUMIFS('Contact Hours'!I:I,'Contact Hours'!$A:$A,Hours!$A835,'Contact Hours'!$B:$B,Hours!$B835)</f>
        <v>0</v>
      </c>
      <c r="G835" s="33">
        <f>SUMIFS('Contact Hours'!J:J,'Contact Hours'!$A:$A,Hours!$A835,'Contact Hours'!$B:$B,Hours!$B835)+SUMIFS('Contact Hours'!K:K,'Contact Hours'!$A:$A,Hours!$A835,'Contact Hours'!$B:$B,Hours!$B835)</f>
        <v>0</v>
      </c>
      <c r="H835" s="34">
        <f t="shared" si="48"/>
        <v>0</v>
      </c>
      <c r="I835" s="35">
        <f t="shared" si="49"/>
        <v>0</v>
      </c>
      <c r="J835" s="35">
        <f t="shared" si="50"/>
        <v>0</v>
      </c>
    </row>
    <row r="836" spans="1:10">
      <c r="A836" s="30">
        <v>23154</v>
      </c>
      <c r="B836" s="31">
        <v>23</v>
      </c>
      <c r="C836" s="32">
        <f t="shared" si="51"/>
        <v>4.0606764444742334</v>
      </c>
      <c r="D836" s="33">
        <f>SUMIFS('Contact Hours'!D:D,'Contact Hours'!$A:$A,Hours!$A836,'Contact Hours'!$B:$B,Hours!$B836)+SUMIFS('Contact Hours'!E:E,'Contact Hours'!$A:$A,Hours!$A836,'Contact Hours'!$B:$B,Hours!$B836)</f>
        <v>15200</v>
      </c>
      <c r="E836" s="33">
        <f>SUMIFS('Contact Hours'!F:F,'Contact Hours'!$A:$A,Hours!$A836,'Contact Hours'!$B:$B,Hours!$B836)+SUMIFS('Contact Hours'!G:G,'Contact Hours'!$A:$A,Hours!$A836,'Contact Hours'!$B:$B,Hours!$B836)</f>
        <v>0</v>
      </c>
      <c r="F836" s="33">
        <f>SUMIFS('Contact Hours'!H:H,'Contact Hours'!$A:$A,Hours!$A836,'Contact Hours'!$B:$B,Hours!$B836)+SUMIFS('Contact Hours'!I:I,'Contact Hours'!$A:$A,Hours!$A836,'Contact Hours'!$B:$B,Hours!$B836)</f>
        <v>0</v>
      </c>
      <c r="G836" s="33">
        <f>SUMIFS('Contact Hours'!J:J,'Contact Hours'!$A:$A,Hours!$A836,'Contact Hours'!$B:$B,Hours!$B836)+SUMIFS('Contact Hours'!K:K,'Contact Hours'!$A:$A,Hours!$A836,'Contact Hours'!$B:$B,Hours!$B836)</f>
        <v>0</v>
      </c>
      <c r="H836" s="34">
        <f t="shared" si="48"/>
        <v>15200</v>
      </c>
      <c r="I836" s="35">
        <f t="shared" si="49"/>
        <v>61722.281956008344</v>
      </c>
      <c r="J836" s="35">
        <f t="shared" si="50"/>
        <v>0</v>
      </c>
    </row>
    <row r="837" spans="1:10">
      <c r="A837" s="30">
        <v>23154</v>
      </c>
      <c r="B837" s="31">
        <v>24</v>
      </c>
      <c r="C837" s="32">
        <f t="shared" si="51"/>
        <v>3.6073208628655156</v>
      </c>
      <c r="D837" s="33">
        <f>SUMIFS('Contact Hours'!D:D,'Contact Hours'!$A:$A,Hours!$A837,'Contact Hours'!$B:$B,Hours!$B837)+SUMIFS('Contact Hours'!E:E,'Contact Hours'!$A:$A,Hours!$A837,'Contact Hours'!$B:$B,Hours!$B837)</f>
        <v>8960</v>
      </c>
      <c r="E837" s="33">
        <f>SUMIFS('Contact Hours'!F:F,'Contact Hours'!$A:$A,Hours!$A837,'Contact Hours'!$B:$B,Hours!$B837)+SUMIFS('Contact Hours'!G:G,'Contact Hours'!$A:$A,Hours!$A837,'Contact Hours'!$B:$B,Hours!$B837)</f>
        <v>0</v>
      </c>
      <c r="F837" s="33">
        <f>SUMIFS('Contact Hours'!H:H,'Contact Hours'!$A:$A,Hours!$A837,'Contact Hours'!$B:$B,Hours!$B837)+SUMIFS('Contact Hours'!I:I,'Contact Hours'!$A:$A,Hours!$A837,'Contact Hours'!$B:$B,Hours!$B837)</f>
        <v>0</v>
      </c>
      <c r="G837" s="33">
        <f>SUMIFS('Contact Hours'!J:J,'Contact Hours'!$A:$A,Hours!$A837,'Contact Hours'!$B:$B,Hours!$B837)+SUMIFS('Contact Hours'!K:K,'Contact Hours'!$A:$A,Hours!$A837,'Contact Hours'!$B:$B,Hours!$B837)</f>
        <v>2816</v>
      </c>
      <c r="H837" s="34">
        <f t="shared" ref="H837:H900" si="52">SUM(D837:G837)</f>
        <v>11776</v>
      </c>
      <c r="I837" s="35">
        <f t="shared" ref="I837:I900" si="53">H837*C837</f>
        <v>42479.810481104309</v>
      </c>
      <c r="J837" s="35">
        <f t="shared" ref="J837:J900" si="54">(E837*1.1)*C837</f>
        <v>0</v>
      </c>
    </row>
    <row r="838" spans="1:10">
      <c r="A838" s="30">
        <v>23154</v>
      </c>
      <c r="B838" s="31">
        <v>25</v>
      </c>
      <c r="C838" s="32">
        <f t="shared" si="51"/>
        <v>2.8175360535220126</v>
      </c>
      <c r="D838" s="33">
        <f>SUMIFS('Contact Hours'!D:D,'Contact Hours'!$A:$A,Hours!$A838,'Contact Hours'!$B:$B,Hours!$B838)+SUMIFS('Contact Hours'!E:E,'Contact Hours'!$A:$A,Hours!$A838,'Contact Hours'!$B:$B,Hours!$B838)</f>
        <v>200528</v>
      </c>
      <c r="E838" s="33">
        <f>SUMIFS('Contact Hours'!F:F,'Contact Hours'!$A:$A,Hours!$A838,'Contact Hours'!$B:$B,Hours!$B838)+SUMIFS('Contact Hours'!G:G,'Contact Hours'!$A:$A,Hours!$A838,'Contact Hours'!$B:$B,Hours!$B838)</f>
        <v>0</v>
      </c>
      <c r="F838" s="33">
        <f>SUMIFS('Contact Hours'!H:H,'Contact Hours'!$A:$A,Hours!$A838,'Contact Hours'!$B:$B,Hours!$B838)+SUMIFS('Contact Hours'!I:I,'Contact Hours'!$A:$A,Hours!$A838,'Contact Hours'!$B:$B,Hours!$B838)</f>
        <v>6720</v>
      </c>
      <c r="G838" s="33">
        <f>SUMIFS('Contact Hours'!J:J,'Contact Hours'!$A:$A,Hours!$A838,'Contact Hours'!$B:$B,Hours!$B838)+SUMIFS('Contact Hours'!K:K,'Contact Hours'!$A:$A,Hours!$A838,'Contact Hours'!$B:$B,Hours!$B838)</f>
        <v>0</v>
      </c>
      <c r="H838" s="34">
        <f t="shared" si="52"/>
        <v>207248</v>
      </c>
      <c r="I838" s="35">
        <f t="shared" si="53"/>
        <v>583928.71202033013</v>
      </c>
      <c r="J838" s="35">
        <f t="shared" si="54"/>
        <v>0</v>
      </c>
    </row>
    <row r="839" spans="1:10">
      <c r="A839" s="30">
        <v>23154</v>
      </c>
      <c r="B839" s="31">
        <v>26</v>
      </c>
      <c r="C839" s="32">
        <f t="shared" si="51"/>
        <v>3.5195673951223614</v>
      </c>
      <c r="D839" s="33">
        <f>SUMIFS('Contact Hours'!D:D,'Contact Hours'!$A:$A,Hours!$A839,'Contact Hours'!$B:$B,Hours!$B839)+SUMIFS('Contact Hours'!E:E,'Contact Hours'!$A:$A,Hours!$A839,'Contact Hours'!$B:$B,Hours!$B839)</f>
        <v>33760</v>
      </c>
      <c r="E839" s="33">
        <f>SUMIFS('Contact Hours'!F:F,'Contact Hours'!$A:$A,Hours!$A839,'Contact Hours'!$B:$B,Hours!$B839)+SUMIFS('Contact Hours'!G:G,'Contact Hours'!$A:$A,Hours!$A839,'Contact Hours'!$B:$B,Hours!$B839)</f>
        <v>0</v>
      </c>
      <c r="F839" s="33">
        <f>SUMIFS('Contact Hours'!H:H,'Contact Hours'!$A:$A,Hours!$A839,'Contact Hours'!$B:$B,Hours!$B839)+SUMIFS('Contact Hours'!I:I,'Contact Hours'!$A:$A,Hours!$A839,'Contact Hours'!$B:$B,Hours!$B839)</f>
        <v>0</v>
      </c>
      <c r="G839" s="33">
        <f>SUMIFS('Contact Hours'!J:J,'Contact Hours'!$A:$A,Hours!$A839,'Contact Hours'!$B:$B,Hours!$B839)+SUMIFS('Contact Hours'!K:K,'Contact Hours'!$A:$A,Hours!$A839,'Contact Hours'!$B:$B,Hours!$B839)</f>
        <v>0</v>
      </c>
      <c r="H839" s="34">
        <f t="shared" si="52"/>
        <v>33760</v>
      </c>
      <c r="I839" s="35">
        <f t="shared" si="53"/>
        <v>118820.59525933092</v>
      </c>
      <c r="J839" s="35">
        <f t="shared" si="54"/>
        <v>0</v>
      </c>
    </row>
    <row r="840" spans="1:10">
      <c r="A840" s="30">
        <v>23154</v>
      </c>
      <c r="B840" s="31">
        <v>27</v>
      </c>
      <c r="C840" s="32">
        <f t="shared" si="51"/>
        <v>3.291477425248472</v>
      </c>
      <c r="D840" s="33">
        <f>SUMIFS('Contact Hours'!D:D,'Contact Hours'!$A:$A,Hours!$A840,'Contact Hours'!$B:$B,Hours!$B840)+SUMIFS('Contact Hours'!E:E,'Contact Hours'!$A:$A,Hours!$A840,'Contact Hours'!$B:$B,Hours!$B840)</f>
        <v>0</v>
      </c>
      <c r="E840" s="33">
        <f>SUMIFS('Contact Hours'!F:F,'Contact Hours'!$A:$A,Hours!$A840,'Contact Hours'!$B:$B,Hours!$B840)+SUMIFS('Contact Hours'!G:G,'Contact Hours'!$A:$A,Hours!$A840,'Contact Hours'!$B:$B,Hours!$B840)</f>
        <v>0</v>
      </c>
      <c r="F840" s="33">
        <f>SUMIFS('Contact Hours'!H:H,'Contact Hours'!$A:$A,Hours!$A840,'Contact Hours'!$B:$B,Hours!$B840)+SUMIFS('Contact Hours'!I:I,'Contact Hours'!$A:$A,Hours!$A840,'Contact Hours'!$B:$B,Hours!$B840)</f>
        <v>0</v>
      </c>
      <c r="G840" s="33">
        <f>SUMIFS('Contact Hours'!J:J,'Contact Hours'!$A:$A,Hours!$A840,'Contact Hours'!$B:$B,Hours!$B840)+SUMIFS('Contact Hours'!K:K,'Contact Hours'!$A:$A,Hours!$A840,'Contact Hours'!$B:$B,Hours!$B840)</f>
        <v>0</v>
      </c>
      <c r="H840" s="34">
        <f t="shared" si="52"/>
        <v>0</v>
      </c>
      <c r="I840" s="35">
        <f t="shared" si="53"/>
        <v>0</v>
      </c>
      <c r="J840" s="35">
        <f t="shared" si="54"/>
        <v>0</v>
      </c>
    </row>
    <row r="841" spans="1:10">
      <c r="A841" s="30">
        <v>3596</v>
      </c>
      <c r="B841" s="31">
        <v>1</v>
      </c>
      <c r="C841" s="32">
        <f t="shared" si="51"/>
        <v>2.8749802080704021</v>
      </c>
      <c r="D841" s="33">
        <f>SUMIFS('Contact Hours'!D:D,'Contact Hours'!$A:$A,Hours!$A841,'Contact Hours'!$B:$B,Hours!$B841)+SUMIFS('Contact Hours'!E:E,'Contact Hours'!$A:$A,Hours!$A841,'Contact Hours'!$B:$B,Hours!$B841)</f>
        <v>2784</v>
      </c>
      <c r="E841" s="33">
        <f>SUMIFS('Contact Hours'!F:F,'Contact Hours'!$A:$A,Hours!$A841,'Contact Hours'!$B:$B,Hours!$B841)+SUMIFS('Contact Hours'!G:G,'Contact Hours'!$A:$A,Hours!$A841,'Contact Hours'!$B:$B,Hours!$B841)</f>
        <v>0</v>
      </c>
      <c r="F841" s="33">
        <f>SUMIFS('Contact Hours'!H:H,'Contact Hours'!$A:$A,Hours!$A841,'Contact Hours'!$B:$B,Hours!$B841)+SUMIFS('Contact Hours'!I:I,'Contact Hours'!$A:$A,Hours!$A841,'Contact Hours'!$B:$B,Hours!$B841)</f>
        <v>0</v>
      </c>
      <c r="G841" s="33">
        <f>SUMIFS('Contact Hours'!J:J,'Contact Hours'!$A:$A,Hours!$A841,'Contact Hours'!$B:$B,Hours!$B841)+SUMIFS('Contact Hours'!K:K,'Contact Hours'!$A:$A,Hours!$A841,'Contact Hours'!$B:$B,Hours!$B841)</f>
        <v>0</v>
      </c>
      <c r="H841" s="34">
        <f t="shared" si="52"/>
        <v>2784</v>
      </c>
      <c r="I841" s="35">
        <f t="shared" si="53"/>
        <v>8003.9448992679991</v>
      </c>
      <c r="J841" s="35">
        <f t="shared" si="54"/>
        <v>0</v>
      </c>
    </row>
    <row r="842" spans="1:10">
      <c r="A842" s="30">
        <v>3596</v>
      </c>
      <c r="B842" s="31">
        <v>2</v>
      </c>
      <c r="C842" s="32">
        <f t="shared" si="51"/>
        <v>3.4729204337351502</v>
      </c>
      <c r="D842" s="33">
        <f>SUMIFS('Contact Hours'!D:D,'Contact Hours'!$A:$A,Hours!$A842,'Contact Hours'!$B:$B,Hours!$B842)+SUMIFS('Contact Hours'!E:E,'Contact Hours'!$A:$A,Hours!$A842,'Contact Hours'!$B:$B,Hours!$B842)</f>
        <v>0</v>
      </c>
      <c r="E842" s="33">
        <f>SUMIFS('Contact Hours'!F:F,'Contact Hours'!$A:$A,Hours!$A842,'Contact Hours'!$B:$B,Hours!$B842)+SUMIFS('Contact Hours'!G:G,'Contact Hours'!$A:$A,Hours!$A842,'Contact Hours'!$B:$B,Hours!$B842)</f>
        <v>0</v>
      </c>
      <c r="F842" s="33">
        <f>SUMIFS('Contact Hours'!H:H,'Contact Hours'!$A:$A,Hours!$A842,'Contact Hours'!$B:$B,Hours!$B842)+SUMIFS('Contact Hours'!I:I,'Contact Hours'!$A:$A,Hours!$A842,'Contact Hours'!$B:$B,Hours!$B842)</f>
        <v>168544</v>
      </c>
      <c r="G842" s="33">
        <f>SUMIFS('Contact Hours'!J:J,'Contact Hours'!$A:$A,Hours!$A842,'Contact Hours'!$B:$B,Hours!$B842)+SUMIFS('Contact Hours'!K:K,'Contact Hours'!$A:$A,Hours!$A842,'Contact Hours'!$B:$B,Hours!$B842)</f>
        <v>1456</v>
      </c>
      <c r="H842" s="34">
        <f t="shared" si="52"/>
        <v>170000</v>
      </c>
      <c r="I842" s="35">
        <f t="shared" si="53"/>
        <v>590396.47373497556</v>
      </c>
      <c r="J842" s="35">
        <f t="shared" si="54"/>
        <v>0</v>
      </c>
    </row>
    <row r="843" spans="1:10">
      <c r="A843" s="30">
        <v>3596</v>
      </c>
      <c r="B843" s="31">
        <v>3</v>
      </c>
      <c r="C843" s="32">
        <f t="shared" si="51"/>
        <v>3.0862689776983747</v>
      </c>
      <c r="D843" s="33">
        <f>SUMIFS('Contact Hours'!D:D,'Contact Hours'!$A:$A,Hours!$A843,'Contact Hours'!$B:$B,Hours!$B843)+SUMIFS('Contact Hours'!E:E,'Contact Hours'!$A:$A,Hours!$A843,'Contact Hours'!$B:$B,Hours!$B843)</f>
        <v>470480</v>
      </c>
      <c r="E843" s="33">
        <f>SUMIFS('Contact Hours'!F:F,'Contact Hours'!$A:$A,Hours!$A843,'Contact Hours'!$B:$B,Hours!$B843)+SUMIFS('Contact Hours'!G:G,'Contact Hours'!$A:$A,Hours!$A843,'Contact Hours'!$B:$B,Hours!$B843)</f>
        <v>0</v>
      </c>
      <c r="F843" s="33">
        <f>SUMIFS('Contact Hours'!H:H,'Contact Hours'!$A:$A,Hours!$A843,'Contact Hours'!$B:$B,Hours!$B843)+SUMIFS('Contact Hours'!I:I,'Contact Hours'!$A:$A,Hours!$A843,'Contact Hours'!$B:$B,Hours!$B843)</f>
        <v>5760</v>
      </c>
      <c r="G843" s="33">
        <f>SUMIFS('Contact Hours'!J:J,'Contact Hours'!$A:$A,Hours!$A843,'Contact Hours'!$B:$B,Hours!$B843)+SUMIFS('Contact Hours'!K:K,'Contact Hours'!$A:$A,Hours!$A843,'Contact Hours'!$B:$B,Hours!$B843)</f>
        <v>0</v>
      </c>
      <c r="H843" s="34">
        <f t="shared" si="52"/>
        <v>476240</v>
      </c>
      <c r="I843" s="35">
        <f t="shared" si="53"/>
        <v>1469804.7379390739</v>
      </c>
      <c r="J843" s="35">
        <f t="shared" si="54"/>
        <v>0</v>
      </c>
    </row>
    <row r="844" spans="1:10">
      <c r="A844" s="30">
        <v>3596</v>
      </c>
      <c r="B844" s="31">
        <v>4</v>
      </c>
      <c r="C844" s="32">
        <f t="shared" si="51"/>
        <v>2.7951067372194838</v>
      </c>
      <c r="D844" s="33">
        <f>SUMIFS('Contact Hours'!D:D,'Contact Hours'!$A:$A,Hours!$A844,'Contact Hours'!$B:$B,Hours!$B844)+SUMIFS('Contact Hours'!E:E,'Contact Hours'!$A:$A,Hours!$A844,'Contact Hours'!$B:$B,Hours!$B844)</f>
        <v>76464</v>
      </c>
      <c r="E844" s="33">
        <f>SUMIFS('Contact Hours'!F:F,'Contact Hours'!$A:$A,Hours!$A844,'Contact Hours'!$B:$B,Hours!$B844)+SUMIFS('Contact Hours'!G:G,'Contact Hours'!$A:$A,Hours!$A844,'Contact Hours'!$B:$B,Hours!$B844)</f>
        <v>0</v>
      </c>
      <c r="F844" s="33">
        <f>SUMIFS('Contact Hours'!H:H,'Contact Hours'!$A:$A,Hours!$A844,'Contact Hours'!$B:$B,Hours!$B844)+SUMIFS('Contact Hours'!I:I,'Contact Hours'!$A:$A,Hours!$A844,'Contact Hours'!$B:$B,Hours!$B844)</f>
        <v>255744</v>
      </c>
      <c r="G844" s="33">
        <f>SUMIFS('Contact Hours'!J:J,'Contact Hours'!$A:$A,Hours!$A844,'Contact Hours'!$B:$B,Hours!$B844)+SUMIFS('Contact Hours'!K:K,'Contact Hours'!$A:$A,Hours!$A844,'Contact Hours'!$B:$B,Hours!$B844)</f>
        <v>160</v>
      </c>
      <c r="H844" s="34">
        <f t="shared" si="52"/>
        <v>332368</v>
      </c>
      <c r="I844" s="35">
        <f t="shared" si="53"/>
        <v>929004.03603616543</v>
      </c>
      <c r="J844" s="35">
        <f t="shared" si="54"/>
        <v>0</v>
      </c>
    </row>
    <row r="845" spans="1:10">
      <c r="A845" s="30">
        <v>3596</v>
      </c>
      <c r="B845" s="31">
        <v>5</v>
      </c>
      <c r="C845" s="32">
        <f t="shared" si="51"/>
        <v>7.969787458086997</v>
      </c>
      <c r="D845" s="33">
        <f>SUMIFS('Contact Hours'!D:D,'Contact Hours'!$A:$A,Hours!$A845,'Contact Hours'!$B:$B,Hours!$B845)+SUMIFS('Contact Hours'!E:E,'Contact Hours'!$A:$A,Hours!$A845,'Contact Hours'!$B:$B,Hours!$B845)</f>
        <v>0</v>
      </c>
      <c r="E845" s="33">
        <f>SUMIFS('Contact Hours'!F:F,'Contact Hours'!$A:$A,Hours!$A845,'Contact Hours'!$B:$B,Hours!$B845)+SUMIFS('Contact Hours'!G:G,'Contact Hours'!$A:$A,Hours!$A845,'Contact Hours'!$B:$B,Hours!$B845)</f>
        <v>0</v>
      </c>
      <c r="F845" s="33">
        <f>SUMIFS('Contact Hours'!H:H,'Contact Hours'!$A:$A,Hours!$A845,'Contact Hours'!$B:$B,Hours!$B845)+SUMIFS('Contact Hours'!I:I,'Contact Hours'!$A:$A,Hours!$A845,'Contact Hours'!$B:$B,Hours!$B845)</f>
        <v>0</v>
      </c>
      <c r="G845" s="33">
        <f>SUMIFS('Contact Hours'!J:J,'Contact Hours'!$A:$A,Hours!$A845,'Contact Hours'!$B:$B,Hours!$B845)+SUMIFS('Contact Hours'!K:K,'Contact Hours'!$A:$A,Hours!$A845,'Contact Hours'!$B:$B,Hours!$B845)</f>
        <v>0</v>
      </c>
      <c r="H845" s="34">
        <f t="shared" si="52"/>
        <v>0</v>
      </c>
      <c r="I845" s="35">
        <f t="shared" si="53"/>
        <v>0</v>
      </c>
      <c r="J845" s="35">
        <f t="shared" si="54"/>
        <v>0</v>
      </c>
    </row>
    <row r="846" spans="1:10">
      <c r="A846" s="30">
        <v>3596</v>
      </c>
      <c r="B846" s="31">
        <v>6</v>
      </c>
      <c r="C846" s="32">
        <f t="shared" si="51"/>
        <v>2.5338472328563029</v>
      </c>
      <c r="D846" s="33">
        <f>SUMIFS('Contact Hours'!D:D,'Contact Hours'!$A:$A,Hours!$A846,'Contact Hours'!$B:$B,Hours!$B846)+SUMIFS('Contact Hours'!E:E,'Contact Hours'!$A:$A,Hours!$A846,'Contact Hours'!$B:$B,Hours!$B846)</f>
        <v>83760</v>
      </c>
      <c r="E846" s="33">
        <f>SUMIFS('Contact Hours'!F:F,'Contact Hours'!$A:$A,Hours!$A846,'Contact Hours'!$B:$B,Hours!$B846)+SUMIFS('Contact Hours'!G:G,'Contact Hours'!$A:$A,Hours!$A846,'Contact Hours'!$B:$B,Hours!$B846)</f>
        <v>0</v>
      </c>
      <c r="F846" s="33">
        <f>SUMIFS('Contact Hours'!H:H,'Contact Hours'!$A:$A,Hours!$A846,'Contact Hours'!$B:$B,Hours!$B846)+SUMIFS('Contact Hours'!I:I,'Contact Hours'!$A:$A,Hours!$A846,'Contact Hours'!$B:$B,Hours!$B846)</f>
        <v>0</v>
      </c>
      <c r="G846" s="33">
        <f>SUMIFS('Contact Hours'!J:J,'Contact Hours'!$A:$A,Hours!$A846,'Contact Hours'!$B:$B,Hours!$B846)+SUMIFS('Contact Hours'!K:K,'Contact Hours'!$A:$A,Hours!$A846,'Contact Hours'!$B:$B,Hours!$B846)</f>
        <v>0</v>
      </c>
      <c r="H846" s="34">
        <f t="shared" si="52"/>
        <v>83760</v>
      </c>
      <c r="I846" s="35">
        <f t="shared" si="53"/>
        <v>212235.04422404393</v>
      </c>
      <c r="J846" s="35">
        <f t="shared" si="54"/>
        <v>0</v>
      </c>
    </row>
    <row r="847" spans="1:10">
      <c r="A847" s="30">
        <v>3596</v>
      </c>
      <c r="B847" s="31">
        <v>7</v>
      </c>
      <c r="C847" s="32">
        <f t="shared" si="51"/>
        <v>3.4892163735959434</v>
      </c>
      <c r="D847" s="33">
        <f>SUMIFS('Contact Hours'!D:D,'Contact Hours'!$A:$A,Hours!$A847,'Contact Hours'!$B:$B,Hours!$B847)+SUMIFS('Contact Hours'!E:E,'Contact Hours'!$A:$A,Hours!$A847,'Contact Hours'!$B:$B,Hours!$B847)</f>
        <v>15024</v>
      </c>
      <c r="E847" s="33">
        <f>SUMIFS('Contact Hours'!F:F,'Contact Hours'!$A:$A,Hours!$A847,'Contact Hours'!$B:$B,Hours!$B847)+SUMIFS('Contact Hours'!G:G,'Contact Hours'!$A:$A,Hours!$A847,'Contact Hours'!$B:$B,Hours!$B847)</f>
        <v>0</v>
      </c>
      <c r="F847" s="33">
        <f>SUMIFS('Contact Hours'!H:H,'Contact Hours'!$A:$A,Hours!$A847,'Contact Hours'!$B:$B,Hours!$B847)+SUMIFS('Contact Hours'!I:I,'Contact Hours'!$A:$A,Hours!$A847,'Contact Hours'!$B:$B,Hours!$B847)</f>
        <v>13504</v>
      </c>
      <c r="G847" s="33">
        <f>SUMIFS('Contact Hours'!J:J,'Contact Hours'!$A:$A,Hours!$A847,'Contact Hours'!$B:$B,Hours!$B847)+SUMIFS('Contact Hours'!K:K,'Contact Hours'!$A:$A,Hours!$A847,'Contact Hours'!$B:$B,Hours!$B847)</f>
        <v>312</v>
      </c>
      <c r="H847" s="34">
        <f t="shared" si="52"/>
        <v>28840</v>
      </c>
      <c r="I847" s="35">
        <f t="shared" si="53"/>
        <v>100629.000214507</v>
      </c>
      <c r="J847" s="35">
        <f t="shared" si="54"/>
        <v>0</v>
      </c>
    </row>
    <row r="848" spans="1:10">
      <c r="A848" s="30">
        <v>3596</v>
      </c>
      <c r="B848" s="31">
        <v>8</v>
      </c>
      <c r="C848" s="32">
        <f t="shared" si="51"/>
        <v>4.382136402145127</v>
      </c>
      <c r="D848" s="33">
        <f>SUMIFS('Contact Hours'!D:D,'Contact Hours'!$A:$A,Hours!$A848,'Contact Hours'!$B:$B,Hours!$B848)+SUMIFS('Contact Hours'!E:E,'Contact Hours'!$A:$A,Hours!$A848,'Contact Hours'!$B:$B,Hours!$B848)</f>
        <v>0</v>
      </c>
      <c r="E848" s="33">
        <f>SUMIFS('Contact Hours'!F:F,'Contact Hours'!$A:$A,Hours!$A848,'Contact Hours'!$B:$B,Hours!$B848)+SUMIFS('Contact Hours'!G:G,'Contact Hours'!$A:$A,Hours!$A848,'Contact Hours'!$B:$B,Hours!$B848)</f>
        <v>0</v>
      </c>
      <c r="F848" s="33">
        <f>SUMIFS('Contact Hours'!H:H,'Contact Hours'!$A:$A,Hours!$A848,'Contact Hours'!$B:$B,Hours!$B848)+SUMIFS('Contact Hours'!I:I,'Contact Hours'!$A:$A,Hours!$A848,'Contact Hours'!$B:$B,Hours!$B848)</f>
        <v>5824</v>
      </c>
      <c r="G848" s="33">
        <f>SUMIFS('Contact Hours'!J:J,'Contact Hours'!$A:$A,Hours!$A848,'Contact Hours'!$B:$B,Hours!$B848)+SUMIFS('Contact Hours'!K:K,'Contact Hours'!$A:$A,Hours!$A848,'Contact Hours'!$B:$B,Hours!$B848)</f>
        <v>15573</v>
      </c>
      <c r="H848" s="34">
        <f t="shared" si="52"/>
        <v>21397</v>
      </c>
      <c r="I848" s="35">
        <f t="shared" si="53"/>
        <v>93764.572596699276</v>
      </c>
      <c r="J848" s="35">
        <f t="shared" si="54"/>
        <v>0</v>
      </c>
    </row>
    <row r="849" spans="1:10">
      <c r="A849" s="30">
        <v>3596</v>
      </c>
      <c r="B849" s="31">
        <v>9</v>
      </c>
      <c r="C849" s="32">
        <f t="shared" si="51"/>
        <v>3.4333089032158068</v>
      </c>
      <c r="D849" s="33">
        <f>SUMIFS('Contact Hours'!D:D,'Contact Hours'!$A:$A,Hours!$A849,'Contact Hours'!$B:$B,Hours!$B849)+SUMIFS('Contact Hours'!E:E,'Contact Hours'!$A:$A,Hours!$A849,'Contact Hours'!$B:$B,Hours!$B849)</f>
        <v>31440</v>
      </c>
      <c r="E849" s="33">
        <f>SUMIFS('Contact Hours'!F:F,'Contact Hours'!$A:$A,Hours!$A849,'Contact Hours'!$B:$B,Hours!$B849)+SUMIFS('Contact Hours'!G:G,'Contact Hours'!$A:$A,Hours!$A849,'Contact Hours'!$B:$B,Hours!$B849)</f>
        <v>0</v>
      </c>
      <c r="F849" s="33">
        <f>SUMIFS('Contact Hours'!H:H,'Contact Hours'!$A:$A,Hours!$A849,'Contact Hours'!$B:$B,Hours!$B849)+SUMIFS('Contact Hours'!I:I,'Contact Hours'!$A:$A,Hours!$A849,'Contact Hours'!$B:$B,Hours!$B849)</f>
        <v>190144</v>
      </c>
      <c r="G849" s="33">
        <f>SUMIFS('Contact Hours'!J:J,'Contact Hours'!$A:$A,Hours!$A849,'Contact Hours'!$B:$B,Hours!$B849)+SUMIFS('Contact Hours'!K:K,'Contact Hours'!$A:$A,Hours!$A849,'Contact Hours'!$B:$B,Hours!$B849)</f>
        <v>4280</v>
      </c>
      <c r="H849" s="34">
        <f t="shared" si="52"/>
        <v>225864</v>
      </c>
      <c r="I849" s="35">
        <f t="shared" si="53"/>
        <v>775460.88211593498</v>
      </c>
      <c r="J849" s="35">
        <f t="shared" si="54"/>
        <v>0</v>
      </c>
    </row>
    <row r="850" spans="1:10">
      <c r="A850" s="30">
        <v>3596</v>
      </c>
      <c r="B850" s="31">
        <v>10</v>
      </c>
      <c r="C850" s="32">
        <f t="shared" si="51"/>
        <v>5.2157956574584414</v>
      </c>
      <c r="D850" s="33">
        <f>SUMIFS('Contact Hours'!D:D,'Contact Hours'!$A:$A,Hours!$A850,'Contact Hours'!$B:$B,Hours!$B850)+SUMIFS('Contact Hours'!E:E,'Contact Hours'!$A:$A,Hours!$A850,'Contact Hours'!$B:$B,Hours!$B850)</f>
        <v>7600</v>
      </c>
      <c r="E850" s="33">
        <f>SUMIFS('Contact Hours'!F:F,'Contact Hours'!$A:$A,Hours!$A850,'Contact Hours'!$B:$B,Hours!$B850)+SUMIFS('Contact Hours'!G:G,'Contact Hours'!$A:$A,Hours!$A850,'Contact Hours'!$B:$B,Hours!$B850)</f>
        <v>0</v>
      </c>
      <c r="F850" s="33">
        <f>SUMIFS('Contact Hours'!H:H,'Contact Hours'!$A:$A,Hours!$A850,'Contact Hours'!$B:$B,Hours!$B850)+SUMIFS('Contact Hours'!I:I,'Contact Hours'!$A:$A,Hours!$A850,'Contact Hours'!$B:$B,Hours!$B850)</f>
        <v>4128</v>
      </c>
      <c r="G850" s="33">
        <f>SUMIFS('Contact Hours'!J:J,'Contact Hours'!$A:$A,Hours!$A850,'Contact Hours'!$B:$B,Hours!$B850)+SUMIFS('Contact Hours'!K:K,'Contact Hours'!$A:$A,Hours!$A850,'Contact Hours'!$B:$B,Hours!$B850)</f>
        <v>0</v>
      </c>
      <c r="H850" s="34">
        <f t="shared" si="52"/>
        <v>11728</v>
      </c>
      <c r="I850" s="35">
        <f t="shared" si="53"/>
        <v>61170.851470672598</v>
      </c>
      <c r="J850" s="35">
        <f t="shared" si="54"/>
        <v>0</v>
      </c>
    </row>
    <row r="851" spans="1:10">
      <c r="A851" s="30">
        <v>3596</v>
      </c>
      <c r="B851" s="31">
        <v>11</v>
      </c>
      <c r="C851" s="32">
        <f t="shared" si="51"/>
        <v>3.9463640330011058</v>
      </c>
      <c r="D851" s="33">
        <f>SUMIFS('Contact Hours'!D:D,'Contact Hours'!$A:$A,Hours!$A851,'Contact Hours'!$B:$B,Hours!$B851)+SUMIFS('Contact Hours'!E:E,'Contact Hours'!$A:$A,Hours!$A851,'Contact Hours'!$B:$B,Hours!$B851)</f>
        <v>0</v>
      </c>
      <c r="E851" s="33">
        <f>SUMIFS('Contact Hours'!F:F,'Contact Hours'!$A:$A,Hours!$A851,'Contact Hours'!$B:$B,Hours!$B851)+SUMIFS('Contact Hours'!G:G,'Contact Hours'!$A:$A,Hours!$A851,'Contact Hours'!$B:$B,Hours!$B851)</f>
        <v>0</v>
      </c>
      <c r="F851" s="33">
        <f>SUMIFS('Contact Hours'!H:H,'Contact Hours'!$A:$A,Hours!$A851,'Contact Hours'!$B:$B,Hours!$B851)+SUMIFS('Contact Hours'!I:I,'Contact Hours'!$A:$A,Hours!$A851,'Contact Hours'!$B:$B,Hours!$B851)</f>
        <v>74608</v>
      </c>
      <c r="G851" s="33">
        <f>SUMIFS('Contact Hours'!J:J,'Contact Hours'!$A:$A,Hours!$A851,'Contact Hours'!$B:$B,Hours!$B851)+SUMIFS('Contact Hours'!K:K,'Contact Hours'!$A:$A,Hours!$A851,'Contact Hours'!$B:$B,Hours!$B851)</f>
        <v>23912</v>
      </c>
      <c r="H851" s="34">
        <f t="shared" si="52"/>
        <v>98520</v>
      </c>
      <c r="I851" s="35">
        <f t="shared" si="53"/>
        <v>388795.78453126893</v>
      </c>
      <c r="J851" s="35">
        <f t="shared" si="54"/>
        <v>0</v>
      </c>
    </row>
    <row r="852" spans="1:10">
      <c r="A852" s="30">
        <v>3596</v>
      </c>
      <c r="B852" s="31">
        <v>12</v>
      </c>
      <c r="C852" s="32">
        <f t="shared" si="51"/>
        <v>3.4644345655960382</v>
      </c>
      <c r="D852" s="33">
        <f>SUMIFS('Contact Hours'!D:D,'Contact Hours'!$A:$A,Hours!$A852,'Contact Hours'!$B:$B,Hours!$B852)+SUMIFS('Contact Hours'!E:E,'Contact Hours'!$A:$A,Hours!$A852,'Contact Hours'!$B:$B,Hours!$B852)</f>
        <v>238368</v>
      </c>
      <c r="E852" s="33">
        <f>SUMIFS('Contact Hours'!F:F,'Contact Hours'!$A:$A,Hours!$A852,'Contact Hours'!$B:$B,Hours!$B852)+SUMIFS('Contact Hours'!G:G,'Contact Hours'!$A:$A,Hours!$A852,'Contact Hours'!$B:$B,Hours!$B852)</f>
        <v>25776</v>
      </c>
      <c r="F852" s="33">
        <f>SUMIFS('Contact Hours'!H:H,'Contact Hours'!$A:$A,Hours!$A852,'Contact Hours'!$B:$B,Hours!$B852)+SUMIFS('Contact Hours'!I:I,'Contact Hours'!$A:$A,Hours!$A852,'Contact Hours'!$B:$B,Hours!$B852)</f>
        <v>0</v>
      </c>
      <c r="G852" s="33">
        <f>SUMIFS('Contact Hours'!J:J,'Contact Hours'!$A:$A,Hours!$A852,'Contact Hours'!$B:$B,Hours!$B852)+SUMIFS('Contact Hours'!K:K,'Contact Hours'!$A:$A,Hours!$A852,'Contact Hours'!$B:$B,Hours!$B852)</f>
        <v>0</v>
      </c>
      <c r="H852" s="34">
        <f t="shared" si="52"/>
        <v>264144</v>
      </c>
      <c r="I852" s="35">
        <f t="shared" si="53"/>
        <v>915109.60389479995</v>
      </c>
      <c r="J852" s="35">
        <f t="shared" si="54"/>
        <v>98229.191899083831</v>
      </c>
    </row>
    <row r="853" spans="1:10">
      <c r="A853" s="30">
        <v>3596</v>
      </c>
      <c r="B853" s="31">
        <v>13</v>
      </c>
      <c r="C853" s="32">
        <f t="shared" si="51"/>
        <v>3.1367935439018955</v>
      </c>
      <c r="D853" s="33">
        <f>SUMIFS('Contact Hours'!D:D,'Contact Hours'!$A:$A,Hours!$A853,'Contact Hours'!$B:$B,Hours!$B853)+SUMIFS('Contact Hours'!E:E,'Contact Hours'!$A:$A,Hours!$A853,'Contact Hours'!$B:$B,Hours!$B853)</f>
        <v>32544</v>
      </c>
      <c r="E853" s="33">
        <f>SUMIFS('Contact Hours'!F:F,'Contact Hours'!$A:$A,Hours!$A853,'Contact Hours'!$B:$B,Hours!$B853)+SUMIFS('Contact Hours'!G:G,'Contact Hours'!$A:$A,Hours!$A853,'Contact Hours'!$B:$B,Hours!$B853)</f>
        <v>0</v>
      </c>
      <c r="F853" s="33">
        <f>SUMIFS('Contact Hours'!H:H,'Contact Hours'!$A:$A,Hours!$A853,'Contact Hours'!$B:$B,Hours!$B853)+SUMIFS('Contact Hours'!I:I,'Contact Hours'!$A:$A,Hours!$A853,'Contact Hours'!$B:$B,Hours!$B853)</f>
        <v>864</v>
      </c>
      <c r="G853" s="33">
        <f>SUMIFS('Contact Hours'!J:J,'Contact Hours'!$A:$A,Hours!$A853,'Contact Hours'!$B:$B,Hours!$B853)+SUMIFS('Contact Hours'!K:K,'Contact Hours'!$A:$A,Hours!$A853,'Contact Hours'!$B:$B,Hours!$B853)</f>
        <v>0</v>
      </c>
      <c r="H853" s="34">
        <f t="shared" si="52"/>
        <v>33408</v>
      </c>
      <c r="I853" s="35">
        <f t="shared" si="53"/>
        <v>104793.99871467453</v>
      </c>
      <c r="J853" s="35">
        <f t="shared" si="54"/>
        <v>0</v>
      </c>
    </row>
    <row r="854" spans="1:10">
      <c r="A854" s="30">
        <v>3596</v>
      </c>
      <c r="B854" s="31">
        <v>14</v>
      </c>
      <c r="C854" s="32">
        <f t="shared" si="51"/>
        <v>4.5242823607997433</v>
      </c>
      <c r="D854" s="33">
        <f>SUMIFS('Contact Hours'!D:D,'Contact Hours'!$A:$A,Hours!$A854,'Contact Hours'!$B:$B,Hours!$B854)+SUMIFS('Contact Hours'!E:E,'Contact Hours'!$A:$A,Hours!$A854,'Contact Hours'!$B:$B,Hours!$B854)</f>
        <v>0</v>
      </c>
      <c r="E854" s="33">
        <f>SUMIFS('Contact Hours'!F:F,'Contact Hours'!$A:$A,Hours!$A854,'Contact Hours'!$B:$B,Hours!$B854)+SUMIFS('Contact Hours'!G:G,'Contact Hours'!$A:$A,Hours!$A854,'Contact Hours'!$B:$B,Hours!$B854)</f>
        <v>0</v>
      </c>
      <c r="F854" s="33">
        <f>SUMIFS('Contact Hours'!H:H,'Contact Hours'!$A:$A,Hours!$A854,'Contact Hours'!$B:$B,Hours!$B854)+SUMIFS('Contact Hours'!I:I,'Contact Hours'!$A:$A,Hours!$A854,'Contact Hours'!$B:$B,Hours!$B854)</f>
        <v>83040</v>
      </c>
      <c r="G854" s="33">
        <f>SUMIFS('Contact Hours'!J:J,'Contact Hours'!$A:$A,Hours!$A854,'Contact Hours'!$B:$B,Hours!$B854)+SUMIFS('Contact Hours'!K:K,'Contact Hours'!$A:$A,Hours!$A854,'Contact Hours'!$B:$B,Hours!$B854)</f>
        <v>16236</v>
      </c>
      <c r="H854" s="34">
        <f t="shared" si="52"/>
        <v>99276</v>
      </c>
      <c r="I854" s="35">
        <f t="shared" si="53"/>
        <v>449152.65565075533</v>
      </c>
      <c r="J854" s="35">
        <f t="shared" si="54"/>
        <v>0</v>
      </c>
    </row>
    <row r="855" spans="1:10">
      <c r="A855" s="30">
        <v>3596</v>
      </c>
      <c r="B855" s="31">
        <v>15</v>
      </c>
      <c r="C855" s="32">
        <f t="shared" si="51"/>
        <v>6.3259919541484555</v>
      </c>
      <c r="D855" s="33">
        <f>SUMIFS('Contact Hours'!D:D,'Contact Hours'!$A:$A,Hours!$A855,'Contact Hours'!$B:$B,Hours!$B855)+SUMIFS('Contact Hours'!E:E,'Contact Hours'!$A:$A,Hours!$A855,'Contact Hours'!$B:$B,Hours!$B855)</f>
        <v>0</v>
      </c>
      <c r="E855" s="33">
        <f>SUMIFS('Contact Hours'!F:F,'Contact Hours'!$A:$A,Hours!$A855,'Contact Hours'!$B:$B,Hours!$B855)+SUMIFS('Contact Hours'!G:G,'Contact Hours'!$A:$A,Hours!$A855,'Contact Hours'!$B:$B,Hours!$B855)</f>
        <v>0</v>
      </c>
      <c r="F855" s="33">
        <f>SUMIFS('Contact Hours'!H:H,'Contact Hours'!$A:$A,Hours!$A855,'Contact Hours'!$B:$B,Hours!$B855)+SUMIFS('Contact Hours'!I:I,'Contact Hours'!$A:$A,Hours!$A855,'Contact Hours'!$B:$B,Hours!$B855)</f>
        <v>0</v>
      </c>
      <c r="G855" s="33">
        <f>SUMIFS('Contact Hours'!J:J,'Contact Hours'!$A:$A,Hours!$A855,'Contact Hours'!$B:$B,Hours!$B855)+SUMIFS('Contact Hours'!K:K,'Contact Hours'!$A:$A,Hours!$A855,'Contact Hours'!$B:$B,Hours!$B855)</f>
        <v>0</v>
      </c>
      <c r="H855" s="34">
        <f t="shared" si="52"/>
        <v>0</v>
      </c>
      <c r="I855" s="35">
        <f t="shared" si="53"/>
        <v>0</v>
      </c>
      <c r="J855" s="35">
        <f t="shared" si="54"/>
        <v>0</v>
      </c>
    </row>
    <row r="856" spans="1:10">
      <c r="A856" s="30">
        <v>3596</v>
      </c>
      <c r="B856" s="31">
        <v>16</v>
      </c>
      <c r="C856" s="32">
        <f t="shared" si="51"/>
        <v>3.9794022593108487</v>
      </c>
      <c r="D856" s="33">
        <f>SUMIFS('Contact Hours'!D:D,'Contact Hours'!$A:$A,Hours!$A856,'Contact Hours'!$B:$B,Hours!$B856)+SUMIFS('Contact Hours'!E:E,'Contact Hours'!$A:$A,Hours!$A856,'Contact Hours'!$B:$B,Hours!$B856)</f>
        <v>9168</v>
      </c>
      <c r="E856" s="33">
        <f>SUMIFS('Contact Hours'!F:F,'Contact Hours'!$A:$A,Hours!$A856,'Contact Hours'!$B:$B,Hours!$B856)+SUMIFS('Contact Hours'!G:G,'Contact Hours'!$A:$A,Hours!$A856,'Contact Hours'!$B:$B,Hours!$B856)</f>
        <v>0</v>
      </c>
      <c r="F856" s="33">
        <f>SUMIFS('Contact Hours'!H:H,'Contact Hours'!$A:$A,Hours!$A856,'Contact Hours'!$B:$B,Hours!$B856)+SUMIFS('Contact Hours'!I:I,'Contact Hours'!$A:$A,Hours!$A856,'Contact Hours'!$B:$B,Hours!$B856)</f>
        <v>114704</v>
      </c>
      <c r="G856" s="33">
        <f>SUMIFS('Contact Hours'!J:J,'Contact Hours'!$A:$A,Hours!$A856,'Contact Hours'!$B:$B,Hours!$B856)+SUMIFS('Contact Hours'!K:K,'Contact Hours'!$A:$A,Hours!$A856,'Contact Hours'!$B:$B,Hours!$B856)</f>
        <v>40142</v>
      </c>
      <c r="H856" s="34">
        <f t="shared" si="52"/>
        <v>164014</v>
      </c>
      <c r="I856" s="35">
        <f t="shared" si="53"/>
        <v>652677.6821586095</v>
      </c>
      <c r="J856" s="35">
        <f t="shared" si="54"/>
        <v>0</v>
      </c>
    </row>
    <row r="857" spans="1:10">
      <c r="A857" s="30">
        <v>3596</v>
      </c>
      <c r="B857" s="31">
        <v>17</v>
      </c>
      <c r="C857" s="32">
        <f t="shared" si="51"/>
        <v>5.1679354505346593</v>
      </c>
      <c r="D857" s="33">
        <f>SUMIFS('Contact Hours'!D:D,'Contact Hours'!$A:$A,Hours!$A857,'Contact Hours'!$B:$B,Hours!$B857)+SUMIFS('Contact Hours'!E:E,'Contact Hours'!$A:$A,Hours!$A857,'Contact Hours'!$B:$B,Hours!$B857)</f>
        <v>0</v>
      </c>
      <c r="E857" s="33">
        <f>SUMIFS('Contact Hours'!F:F,'Contact Hours'!$A:$A,Hours!$A857,'Contact Hours'!$B:$B,Hours!$B857)+SUMIFS('Contact Hours'!G:G,'Contact Hours'!$A:$A,Hours!$A857,'Contact Hours'!$B:$B,Hours!$B857)</f>
        <v>0</v>
      </c>
      <c r="F857" s="33">
        <f>SUMIFS('Contact Hours'!H:H,'Contact Hours'!$A:$A,Hours!$A857,'Contact Hours'!$B:$B,Hours!$B857)+SUMIFS('Contact Hours'!I:I,'Contact Hours'!$A:$A,Hours!$A857,'Contact Hours'!$B:$B,Hours!$B857)</f>
        <v>0</v>
      </c>
      <c r="G857" s="33">
        <f>SUMIFS('Contact Hours'!J:J,'Contact Hours'!$A:$A,Hours!$A857,'Contact Hours'!$B:$B,Hours!$B857)+SUMIFS('Contact Hours'!K:K,'Contact Hours'!$A:$A,Hours!$A857,'Contact Hours'!$B:$B,Hours!$B857)</f>
        <v>0</v>
      </c>
      <c r="H857" s="34">
        <f t="shared" si="52"/>
        <v>0</v>
      </c>
      <c r="I857" s="35">
        <f t="shared" si="53"/>
        <v>0</v>
      </c>
      <c r="J857" s="35">
        <f t="shared" si="54"/>
        <v>0</v>
      </c>
    </row>
    <row r="858" spans="1:10">
      <c r="A858" s="30">
        <v>3596</v>
      </c>
      <c r="B858" s="31">
        <v>18</v>
      </c>
      <c r="C858" s="32">
        <f t="shared" si="51"/>
        <v>4.3474126583452906</v>
      </c>
      <c r="D858" s="33">
        <f>SUMIFS('Contact Hours'!D:D,'Contact Hours'!$A:$A,Hours!$A858,'Contact Hours'!$B:$B,Hours!$B858)+SUMIFS('Contact Hours'!E:E,'Contact Hours'!$A:$A,Hours!$A858,'Contact Hours'!$B:$B,Hours!$B858)</f>
        <v>0</v>
      </c>
      <c r="E858" s="33">
        <f>SUMIFS('Contact Hours'!F:F,'Contact Hours'!$A:$A,Hours!$A858,'Contact Hours'!$B:$B,Hours!$B858)+SUMIFS('Contact Hours'!G:G,'Contact Hours'!$A:$A,Hours!$A858,'Contact Hours'!$B:$B,Hours!$B858)</f>
        <v>0</v>
      </c>
      <c r="F858" s="33">
        <f>SUMIFS('Contact Hours'!H:H,'Contact Hours'!$A:$A,Hours!$A858,'Contact Hours'!$B:$B,Hours!$B858)+SUMIFS('Contact Hours'!I:I,'Contact Hours'!$A:$A,Hours!$A858,'Contact Hours'!$B:$B,Hours!$B858)</f>
        <v>102848</v>
      </c>
      <c r="G858" s="33">
        <f>SUMIFS('Contact Hours'!J:J,'Contact Hours'!$A:$A,Hours!$A858,'Contact Hours'!$B:$B,Hours!$B858)+SUMIFS('Contact Hours'!K:K,'Contact Hours'!$A:$A,Hours!$A858,'Contact Hours'!$B:$B,Hours!$B858)</f>
        <v>0</v>
      </c>
      <c r="H858" s="34">
        <f t="shared" si="52"/>
        <v>102848</v>
      </c>
      <c r="I858" s="35">
        <f t="shared" si="53"/>
        <v>447122.69708549645</v>
      </c>
      <c r="J858" s="35">
        <f t="shared" si="54"/>
        <v>0</v>
      </c>
    </row>
    <row r="859" spans="1:10">
      <c r="A859" s="30">
        <v>3596</v>
      </c>
      <c r="B859" s="31">
        <v>19</v>
      </c>
      <c r="C859" s="32">
        <f t="shared" si="51"/>
        <v>3.1428185541517317</v>
      </c>
      <c r="D859" s="33">
        <f>SUMIFS('Contact Hours'!D:D,'Contact Hours'!$A:$A,Hours!$A859,'Contact Hours'!$B:$B,Hours!$B859)+SUMIFS('Contact Hours'!E:E,'Contact Hours'!$A:$A,Hours!$A859,'Contact Hours'!$B:$B,Hours!$B859)</f>
        <v>209776</v>
      </c>
      <c r="E859" s="33">
        <f>SUMIFS('Contact Hours'!F:F,'Contact Hours'!$A:$A,Hours!$A859,'Contact Hours'!$B:$B,Hours!$B859)+SUMIFS('Contact Hours'!G:G,'Contact Hours'!$A:$A,Hours!$A859,'Contact Hours'!$B:$B,Hours!$B859)</f>
        <v>21982</v>
      </c>
      <c r="F859" s="33">
        <f>SUMIFS('Contact Hours'!H:H,'Contact Hours'!$A:$A,Hours!$A859,'Contact Hours'!$B:$B,Hours!$B859)+SUMIFS('Contact Hours'!I:I,'Contact Hours'!$A:$A,Hours!$A859,'Contact Hours'!$B:$B,Hours!$B859)</f>
        <v>0</v>
      </c>
      <c r="G859" s="33">
        <f>SUMIFS('Contact Hours'!J:J,'Contact Hours'!$A:$A,Hours!$A859,'Contact Hours'!$B:$B,Hours!$B859)+SUMIFS('Contact Hours'!K:K,'Contact Hours'!$A:$A,Hours!$A859,'Contact Hours'!$B:$B,Hours!$B859)</f>
        <v>0</v>
      </c>
      <c r="H859" s="34">
        <f t="shared" si="52"/>
        <v>231758</v>
      </c>
      <c r="I859" s="35">
        <f t="shared" si="53"/>
        <v>728373.34247309703</v>
      </c>
      <c r="J859" s="35">
        <f t="shared" si="54"/>
        <v>75993.981203099713</v>
      </c>
    </row>
    <row r="860" spans="1:10">
      <c r="A860" s="30">
        <v>3596</v>
      </c>
      <c r="B860" s="31">
        <v>20</v>
      </c>
      <c r="C860" s="32">
        <f t="shared" si="51"/>
        <v>3.4676861785003421</v>
      </c>
      <c r="D860" s="33">
        <f>SUMIFS('Contact Hours'!D:D,'Contact Hours'!$A:$A,Hours!$A860,'Contact Hours'!$B:$B,Hours!$B860)+SUMIFS('Contact Hours'!E:E,'Contact Hours'!$A:$A,Hours!$A860,'Contact Hours'!$B:$B,Hours!$B860)</f>
        <v>0</v>
      </c>
      <c r="E860" s="33">
        <f>SUMIFS('Contact Hours'!F:F,'Contact Hours'!$A:$A,Hours!$A860,'Contact Hours'!$B:$B,Hours!$B860)+SUMIFS('Contact Hours'!G:G,'Contact Hours'!$A:$A,Hours!$A860,'Contact Hours'!$B:$B,Hours!$B860)</f>
        <v>0</v>
      </c>
      <c r="F860" s="33">
        <f>SUMIFS('Contact Hours'!H:H,'Contact Hours'!$A:$A,Hours!$A860,'Contact Hours'!$B:$B,Hours!$B860)+SUMIFS('Contact Hours'!I:I,'Contact Hours'!$A:$A,Hours!$A860,'Contact Hours'!$B:$B,Hours!$B860)</f>
        <v>108752</v>
      </c>
      <c r="G860" s="33">
        <f>SUMIFS('Contact Hours'!J:J,'Contact Hours'!$A:$A,Hours!$A860,'Contact Hours'!$B:$B,Hours!$B860)+SUMIFS('Contact Hours'!K:K,'Contact Hours'!$A:$A,Hours!$A860,'Contact Hours'!$B:$B,Hours!$B860)</f>
        <v>0</v>
      </c>
      <c r="H860" s="34">
        <f t="shared" si="52"/>
        <v>108752</v>
      </c>
      <c r="I860" s="35">
        <f t="shared" si="53"/>
        <v>377117.80728426919</v>
      </c>
      <c r="J860" s="35">
        <f t="shared" si="54"/>
        <v>0</v>
      </c>
    </row>
    <row r="861" spans="1:10">
      <c r="A861" s="30">
        <v>3596</v>
      </c>
      <c r="B861" s="31">
        <v>21</v>
      </c>
      <c r="C861" s="32">
        <f t="shared" si="51"/>
        <v>4.5155009708581995</v>
      </c>
      <c r="D861" s="33">
        <f>SUMIFS('Contact Hours'!D:D,'Contact Hours'!$A:$A,Hours!$A861,'Contact Hours'!$B:$B,Hours!$B861)+SUMIFS('Contact Hours'!E:E,'Contact Hours'!$A:$A,Hours!$A861,'Contact Hours'!$B:$B,Hours!$B861)</f>
        <v>0</v>
      </c>
      <c r="E861" s="33">
        <f>SUMIFS('Contact Hours'!F:F,'Contact Hours'!$A:$A,Hours!$A861,'Contact Hours'!$B:$B,Hours!$B861)+SUMIFS('Contact Hours'!G:G,'Contact Hours'!$A:$A,Hours!$A861,'Contact Hours'!$B:$B,Hours!$B861)</f>
        <v>0</v>
      </c>
      <c r="F861" s="33">
        <f>SUMIFS('Contact Hours'!H:H,'Contact Hours'!$A:$A,Hours!$A861,'Contact Hours'!$B:$B,Hours!$B861)+SUMIFS('Contact Hours'!I:I,'Contact Hours'!$A:$A,Hours!$A861,'Contact Hours'!$B:$B,Hours!$B861)</f>
        <v>26480</v>
      </c>
      <c r="G861" s="33">
        <f>SUMIFS('Contact Hours'!J:J,'Contact Hours'!$A:$A,Hours!$A861,'Contact Hours'!$B:$B,Hours!$B861)+SUMIFS('Contact Hours'!K:K,'Contact Hours'!$A:$A,Hours!$A861,'Contact Hours'!$B:$B,Hours!$B861)</f>
        <v>25738</v>
      </c>
      <c r="H861" s="34">
        <f t="shared" si="52"/>
        <v>52218</v>
      </c>
      <c r="I861" s="35">
        <f t="shared" si="53"/>
        <v>235790.42969627347</v>
      </c>
      <c r="J861" s="35">
        <f t="shared" si="54"/>
        <v>0</v>
      </c>
    </row>
    <row r="862" spans="1:10">
      <c r="A862" s="30">
        <v>3596</v>
      </c>
      <c r="B862" s="31">
        <v>22</v>
      </c>
      <c r="C862" s="32">
        <f t="shared" si="51"/>
        <v>4.1280585073572329</v>
      </c>
      <c r="D862" s="33">
        <f>SUMIFS('Contact Hours'!D:D,'Contact Hours'!$A:$A,Hours!$A862,'Contact Hours'!$B:$B,Hours!$B862)+SUMIFS('Contact Hours'!E:E,'Contact Hours'!$A:$A,Hours!$A862,'Contact Hours'!$B:$B,Hours!$B862)</f>
        <v>0</v>
      </c>
      <c r="E862" s="33">
        <f>SUMIFS('Contact Hours'!F:F,'Contact Hours'!$A:$A,Hours!$A862,'Contact Hours'!$B:$B,Hours!$B862)+SUMIFS('Contact Hours'!G:G,'Contact Hours'!$A:$A,Hours!$A862,'Contact Hours'!$B:$B,Hours!$B862)</f>
        <v>0</v>
      </c>
      <c r="F862" s="33">
        <f>SUMIFS('Contact Hours'!H:H,'Contact Hours'!$A:$A,Hours!$A862,'Contact Hours'!$B:$B,Hours!$B862)+SUMIFS('Contact Hours'!I:I,'Contact Hours'!$A:$A,Hours!$A862,'Contact Hours'!$B:$B,Hours!$B862)</f>
        <v>10048</v>
      </c>
      <c r="G862" s="33">
        <f>SUMIFS('Contact Hours'!J:J,'Contact Hours'!$A:$A,Hours!$A862,'Contact Hours'!$B:$B,Hours!$B862)+SUMIFS('Contact Hours'!K:K,'Contact Hours'!$A:$A,Hours!$A862,'Contact Hours'!$B:$B,Hours!$B862)</f>
        <v>0</v>
      </c>
      <c r="H862" s="34">
        <f t="shared" si="52"/>
        <v>10048</v>
      </c>
      <c r="I862" s="35">
        <f t="shared" si="53"/>
        <v>41478.73188192548</v>
      </c>
      <c r="J862" s="35">
        <f t="shared" si="54"/>
        <v>0</v>
      </c>
    </row>
    <row r="863" spans="1:10">
      <c r="A863" s="30">
        <v>3596</v>
      </c>
      <c r="B863" s="31">
        <v>23</v>
      </c>
      <c r="C863" s="32">
        <f t="shared" ref="C863:C926" si="55">C836</f>
        <v>4.0606764444742334</v>
      </c>
      <c r="D863" s="33">
        <f>SUMIFS('Contact Hours'!D:D,'Contact Hours'!$A:$A,Hours!$A863,'Contact Hours'!$B:$B,Hours!$B863)+SUMIFS('Contact Hours'!E:E,'Contact Hours'!$A:$A,Hours!$A863,'Contact Hours'!$B:$B,Hours!$B863)</f>
        <v>95792</v>
      </c>
      <c r="E863" s="33">
        <f>SUMIFS('Contact Hours'!F:F,'Contact Hours'!$A:$A,Hours!$A863,'Contact Hours'!$B:$B,Hours!$B863)+SUMIFS('Contact Hours'!G:G,'Contact Hours'!$A:$A,Hours!$A863,'Contact Hours'!$B:$B,Hours!$B863)</f>
        <v>0</v>
      </c>
      <c r="F863" s="33">
        <f>SUMIFS('Contact Hours'!H:H,'Contact Hours'!$A:$A,Hours!$A863,'Contact Hours'!$B:$B,Hours!$B863)+SUMIFS('Contact Hours'!I:I,'Contact Hours'!$A:$A,Hours!$A863,'Contact Hours'!$B:$B,Hours!$B863)</f>
        <v>3968</v>
      </c>
      <c r="G863" s="33">
        <f>SUMIFS('Contact Hours'!J:J,'Contact Hours'!$A:$A,Hours!$A863,'Contact Hours'!$B:$B,Hours!$B863)+SUMIFS('Contact Hours'!K:K,'Contact Hours'!$A:$A,Hours!$A863,'Contact Hours'!$B:$B,Hours!$B863)</f>
        <v>0</v>
      </c>
      <c r="H863" s="34">
        <f t="shared" si="52"/>
        <v>99760</v>
      </c>
      <c r="I863" s="35">
        <f t="shared" si="53"/>
        <v>405093.08210074954</v>
      </c>
      <c r="J863" s="35">
        <f t="shared" si="54"/>
        <v>0</v>
      </c>
    </row>
    <row r="864" spans="1:10">
      <c r="A864" s="30">
        <v>3596</v>
      </c>
      <c r="B864" s="31">
        <v>24</v>
      </c>
      <c r="C864" s="32">
        <f t="shared" si="55"/>
        <v>3.6073208628655156</v>
      </c>
      <c r="D864" s="33">
        <f>SUMIFS('Contact Hours'!D:D,'Contact Hours'!$A:$A,Hours!$A864,'Contact Hours'!$B:$B,Hours!$B864)+SUMIFS('Contact Hours'!E:E,'Contact Hours'!$A:$A,Hours!$A864,'Contact Hours'!$B:$B,Hours!$B864)</f>
        <v>33312</v>
      </c>
      <c r="E864" s="33">
        <f>SUMIFS('Contact Hours'!F:F,'Contact Hours'!$A:$A,Hours!$A864,'Contact Hours'!$B:$B,Hours!$B864)+SUMIFS('Contact Hours'!G:G,'Contact Hours'!$A:$A,Hours!$A864,'Contact Hours'!$B:$B,Hours!$B864)</f>
        <v>0</v>
      </c>
      <c r="F864" s="33">
        <f>SUMIFS('Contact Hours'!H:H,'Contact Hours'!$A:$A,Hours!$A864,'Contact Hours'!$B:$B,Hours!$B864)+SUMIFS('Contact Hours'!I:I,'Contact Hours'!$A:$A,Hours!$A864,'Contact Hours'!$B:$B,Hours!$B864)</f>
        <v>31296</v>
      </c>
      <c r="G864" s="33">
        <f>SUMIFS('Contact Hours'!J:J,'Contact Hours'!$A:$A,Hours!$A864,'Contact Hours'!$B:$B,Hours!$B864)+SUMIFS('Contact Hours'!K:K,'Contact Hours'!$A:$A,Hours!$A864,'Contact Hours'!$B:$B,Hours!$B864)</f>
        <v>31085</v>
      </c>
      <c r="H864" s="34">
        <f t="shared" si="52"/>
        <v>95693</v>
      </c>
      <c r="I864" s="35">
        <f t="shared" si="53"/>
        <v>345195.35533018981</v>
      </c>
      <c r="J864" s="35">
        <f t="shared" si="54"/>
        <v>0</v>
      </c>
    </row>
    <row r="865" spans="1:10">
      <c r="A865" s="30">
        <v>3596</v>
      </c>
      <c r="B865" s="31">
        <v>25</v>
      </c>
      <c r="C865" s="32">
        <f t="shared" si="55"/>
        <v>2.8175360535220126</v>
      </c>
      <c r="D865" s="33">
        <f>SUMIFS('Contact Hours'!D:D,'Contact Hours'!$A:$A,Hours!$A865,'Contact Hours'!$B:$B,Hours!$B865)+SUMIFS('Contact Hours'!E:E,'Contact Hours'!$A:$A,Hours!$A865,'Contact Hours'!$B:$B,Hours!$B865)</f>
        <v>565344</v>
      </c>
      <c r="E865" s="33">
        <f>SUMIFS('Contact Hours'!F:F,'Contact Hours'!$A:$A,Hours!$A865,'Contact Hours'!$B:$B,Hours!$B865)+SUMIFS('Contact Hours'!G:G,'Contact Hours'!$A:$A,Hours!$A865,'Contact Hours'!$B:$B,Hours!$B865)</f>
        <v>0</v>
      </c>
      <c r="F865" s="33">
        <f>SUMIFS('Contact Hours'!H:H,'Contact Hours'!$A:$A,Hours!$A865,'Contact Hours'!$B:$B,Hours!$B865)+SUMIFS('Contact Hours'!I:I,'Contact Hours'!$A:$A,Hours!$A865,'Contact Hours'!$B:$B,Hours!$B865)</f>
        <v>0</v>
      </c>
      <c r="G865" s="33">
        <f>SUMIFS('Contact Hours'!J:J,'Contact Hours'!$A:$A,Hours!$A865,'Contact Hours'!$B:$B,Hours!$B865)+SUMIFS('Contact Hours'!K:K,'Contact Hours'!$A:$A,Hours!$A865,'Contact Hours'!$B:$B,Hours!$B865)</f>
        <v>0</v>
      </c>
      <c r="H865" s="34">
        <f t="shared" si="52"/>
        <v>565344</v>
      </c>
      <c r="I865" s="35">
        <f t="shared" si="53"/>
        <v>1592877.1026423487</v>
      </c>
      <c r="J865" s="35">
        <f t="shared" si="54"/>
        <v>0</v>
      </c>
    </row>
    <row r="866" spans="1:10">
      <c r="A866" s="30">
        <v>3596</v>
      </c>
      <c r="B866" s="31">
        <v>26</v>
      </c>
      <c r="C866" s="32">
        <f t="shared" si="55"/>
        <v>3.5195673951223614</v>
      </c>
      <c r="D866" s="33">
        <f>SUMIFS('Contact Hours'!D:D,'Contact Hours'!$A:$A,Hours!$A866,'Contact Hours'!$B:$B,Hours!$B866)+SUMIFS('Contact Hours'!E:E,'Contact Hours'!$A:$A,Hours!$A866,'Contact Hours'!$B:$B,Hours!$B866)</f>
        <v>118216</v>
      </c>
      <c r="E866" s="33">
        <f>SUMIFS('Contact Hours'!F:F,'Contact Hours'!$A:$A,Hours!$A866,'Contact Hours'!$B:$B,Hours!$B866)+SUMIFS('Contact Hours'!G:G,'Contact Hours'!$A:$A,Hours!$A866,'Contact Hours'!$B:$B,Hours!$B866)</f>
        <v>0</v>
      </c>
      <c r="F866" s="33">
        <f>SUMIFS('Contact Hours'!H:H,'Contact Hours'!$A:$A,Hours!$A866,'Contact Hours'!$B:$B,Hours!$B866)+SUMIFS('Contact Hours'!I:I,'Contact Hours'!$A:$A,Hours!$A866,'Contact Hours'!$B:$B,Hours!$B866)</f>
        <v>5616</v>
      </c>
      <c r="G866" s="33">
        <f>SUMIFS('Contact Hours'!J:J,'Contact Hours'!$A:$A,Hours!$A866,'Contact Hours'!$B:$B,Hours!$B866)+SUMIFS('Contact Hours'!K:K,'Contact Hours'!$A:$A,Hours!$A866,'Contact Hours'!$B:$B,Hours!$B866)</f>
        <v>0</v>
      </c>
      <c r="H866" s="34">
        <f t="shared" si="52"/>
        <v>123832</v>
      </c>
      <c r="I866" s="35">
        <f t="shared" si="53"/>
        <v>435835.06967279228</v>
      </c>
      <c r="J866" s="35">
        <f t="shared" si="54"/>
        <v>0</v>
      </c>
    </row>
    <row r="867" spans="1:10">
      <c r="A867" s="30">
        <v>3596</v>
      </c>
      <c r="B867" s="31">
        <v>27</v>
      </c>
      <c r="C867" s="32">
        <f t="shared" si="55"/>
        <v>3.291477425248472</v>
      </c>
      <c r="D867" s="33">
        <f>SUMIFS('Contact Hours'!D:D,'Contact Hours'!$A:$A,Hours!$A867,'Contact Hours'!$B:$B,Hours!$B867)+SUMIFS('Contact Hours'!E:E,'Contact Hours'!$A:$A,Hours!$A867,'Contact Hours'!$B:$B,Hours!$B867)</f>
        <v>0</v>
      </c>
      <c r="E867" s="33">
        <f>SUMIFS('Contact Hours'!F:F,'Contact Hours'!$A:$A,Hours!$A867,'Contact Hours'!$B:$B,Hours!$B867)+SUMIFS('Contact Hours'!G:G,'Contact Hours'!$A:$A,Hours!$A867,'Contact Hours'!$B:$B,Hours!$B867)</f>
        <v>0</v>
      </c>
      <c r="F867" s="33">
        <f>SUMIFS('Contact Hours'!H:H,'Contact Hours'!$A:$A,Hours!$A867,'Contact Hours'!$B:$B,Hours!$B867)+SUMIFS('Contact Hours'!I:I,'Contact Hours'!$A:$A,Hours!$A867,'Contact Hours'!$B:$B,Hours!$B867)</f>
        <v>0</v>
      </c>
      <c r="G867" s="33">
        <f>SUMIFS('Contact Hours'!J:J,'Contact Hours'!$A:$A,Hours!$A867,'Contact Hours'!$B:$B,Hours!$B867)+SUMIFS('Contact Hours'!K:K,'Contact Hours'!$A:$A,Hours!$A867,'Contact Hours'!$B:$B,Hours!$B867)</f>
        <v>0</v>
      </c>
      <c r="H867" s="34">
        <f t="shared" si="52"/>
        <v>0</v>
      </c>
      <c r="I867" s="35">
        <f t="shared" si="53"/>
        <v>0</v>
      </c>
      <c r="J867" s="35">
        <f t="shared" si="54"/>
        <v>0</v>
      </c>
    </row>
    <row r="868" spans="1:10">
      <c r="A868" s="30">
        <v>3600</v>
      </c>
      <c r="B868" s="31">
        <v>1</v>
      </c>
      <c r="C868" s="32">
        <f t="shared" si="55"/>
        <v>2.8749802080704021</v>
      </c>
      <c r="D868" s="33">
        <f>SUMIFS('Contact Hours'!D:D,'Contact Hours'!$A:$A,Hours!$A868,'Contact Hours'!$B:$B,Hours!$B868)+SUMIFS('Contact Hours'!E:E,'Contact Hours'!$A:$A,Hours!$A868,'Contact Hours'!$B:$B,Hours!$B868)</f>
        <v>3264</v>
      </c>
      <c r="E868" s="33">
        <f>SUMIFS('Contact Hours'!F:F,'Contact Hours'!$A:$A,Hours!$A868,'Contact Hours'!$B:$B,Hours!$B868)+SUMIFS('Contact Hours'!G:G,'Contact Hours'!$A:$A,Hours!$A868,'Contact Hours'!$B:$B,Hours!$B868)</f>
        <v>0</v>
      </c>
      <c r="F868" s="33">
        <f>SUMIFS('Contact Hours'!H:H,'Contact Hours'!$A:$A,Hours!$A868,'Contact Hours'!$B:$B,Hours!$B868)+SUMIFS('Contact Hours'!I:I,'Contact Hours'!$A:$A,Hours!$A868,'Contact Hours'!$B:$B,Hours!$B868)</f>
        <v>1680</v>
      </c>
      <c r="G868" s="33">
        <f>SUMIFS('Contact Hours'!J:J,'Contact Hours'!$A:$A,Hours!$A868,'Contact Hours'!$B:$B,Hours!$B868)+SUMIFS('Contact Hours'!K:K,'Contact Hours'!$A:$A,Hours!$A868,'Contact Hours'!$B:$B,Hours!$B868)</f>
        <v>0</v>
      </c>
      <c r="H868" s="34">
        <f t="shared" si="52"/>
        <v>4944</v>
      </c>
      <c r="I868" s="35">
        <f t="shared" si="53"/>
        <v>14213.902148700068</v>
      </c>
      <c r="J868" s="35">
        <f t="shared" si="54"/>
        <v>0</v>
      </c>
    </row>
    <row r="869" spans="1:10">
      <c r="A869" s="30">
        <v>3600</v>
      </c>
      <c r="B869" s="31">
        <v>2</v>
      </c>
      <c r="C869" s="32">
        <f t="shared" si="55"/>
        <v>3.4729204337351502</v>
      </c>
      <c r="D869" s="33">
        <f>SUMIFS('Contact Hours'!D:D,'Contact Hours'!$A:$A,Hours!$A869,'Contact Hours'!$B:$B,Hours!$B869)+SUMIFS('Contact Hours'!E:E,'Contact Hours'!$A:$A,Hours!$A869,'Contact Hours'!$B:$B,Hours!$B869)</f>
        <v>0</v>
      </c>
      <c r="E869" s="33">
        <f>SUMIFS('Contact Hours'!F:F,'Contact Hours'!$A:$A,Hours!$A869,'Contact Hours'!$B:$B,Hours!$B869)+SUMIFS('Contact Hours'!G:G,'Contact Hours'!$A:$A,Hours!$A869,'Contact Hours'!$B:$B,Hours!$B869)</f>
        <v>0</v>
      </c>
      <c r="F869" s="33">
        <f>SUMIFS('Contact Hours'!H:H,'Contact Hours'!$A:$A,Hours!$A869,'Contact Hours'!$B:$B,Hours!$B869)+SUMIFS('Contact Hours'!I:I,'Contact Hours'!$A:$A,Hours!$A869,'Contact Hours'!$B:$B,Hours!$B869)</f>
        <v>28656</v>
      </c>
      <c r="G869" s="33">
        <f>SUMIFS('Contact Hours'!J:J,'Contact Hours'!$A:$A,Hours!$A869,'Contact Hours'!$B:$B,Hours!$B869)+SUMIFS('Contact Hours'!K:K,'Contact Hours'!$A:$A,Hours!$A869,'Contact Hours'!$B:$B,Hours!$B869)</f>
        <v>416</v>
      </c>
      <c r="H869" s="34">
        <f t="shared" si="52"/>
        <v>29072</v>
      </c>
      <c r="I869" s="35">
        <f t="shared" si="53"/>
        <v>100964.74284954829</v>
      </c>
      <c r="J869" s="35">
        <f t="shared" si="54"/>
        <v>0</v>
      </c>
    </row>
    <row r="870" spans="1:10">
      <c r="A870" s="30">
        <v>3600</v>
      </c>
      <c r="B870" s="31">
        <v>3</v>
      </c>
      <c r="C870" s="32">
        <f t="shared" si="55"/>
        <v>3.0862689776983747</v>
      </c>
      <c r="D870" s="33">
        <f>SUMIFS('Contact Hours'!D:D,'Contact Hours'!$A:$A,Hours!$A870,'Contact Hours'!$B:$B,Hours!$B870)+SUMIFS('Contact Hours'!E:E,'Contact Hours'!$A:$A,Hours!$A870,'Contact Hours'!$B:$B,Hours!$B870)</f>
        <v>144784</v>
      </c>
      <c r="E870" s="33">
        <f>SUMIFS('Contact Hours'!F:F,'Contact Hours'!$A:$A,Hours!$A870,'Contact Hours'!$B:$B,Hours!$B870)+SUMIFS('Contact Hours'!G:G,'Contact Hours'!$A:$A,Hours!$A870,'Contact Hours'!$B:$B,Hours!$B870)</f>
        <v>0</v>
      </c>
      <c r="F870" s="33">
        <f>SUMIFS('Contact Hours'!H:H,'Contact Hours'!$A:$A,Hours!$A870,'Contact Hours'!$B:$B,Hours!$B870)+SUMIFS('Contact Hours'!I:I,'Contact Hours'!$A:$A,Hours!$A870,'Contact Hours'!$B:$B,Hours!$B870)</f>
        <v>192</v>
      </c>
      <c r="G870" s="33">
        <f>SUMIFS('Contact Hours'!J:J,'Contact Hours'!$A:$A,Hours!$A870,'Contact Hours'!$B:$B,Hours!$B870)+SUMIFS('Contact Hours'!K:K,'Contact Hours'!$A:$A,Hours!$A870,'Contact Hours'!$B:$B,Hours!$B870)</f>
        <v>0</v>
      </c>
      <c r="H870" s="34">
        <f t="shared" si="52"/>
        <v>144976</v>
      </c>
      <c r="I870" s="35">
        <f t="shared" si="53"/>
        <v>447434.93131079955</v>
      </c>
      <c r="J870" s="35">
        <f t="shared" si="54"/>
        <v>0</v>
      </c>
    </row>
    <row r="871" spans="1:10">
      <c r="A871" s="30">
        <v>3600</v>
      </c>
      <c r="B871" s="31">
        <v>4</v>
      </c>
      <c r="C871" s="32">
        <f t="shared" si="55"/>
        <v>2.7951067372194838</v>
      </c>
      <c r="D871" s="33">
        <f>SUMIFS('Contact Hours'!D:D,'Contact Hours'!$A:$A,Hours!$A871,'Contact Hours'!$B:$B,Hours!$B871)+SUMIFS('Contact Hours'!E:E,'Contact Hours'!$A:$A,Hours!$A871,'Contact Hours'!$B:$B,Hours!$B871)</f>
        <v>20928</v>
      </c>
      <c r="E871" s="33">
        <f>SUMIFS('Contact Hours'!F:F,'Contact Hours'!$A:$A,Hours!$A871,'Contact Hours'!$B:$B,Hours!$B871)+SUMIFS('Contact Hours'!G:G,'Contact Hours'!$A:$A,Hours!$A871,'Contact Hours'!$B:$B,Hours!$B871)</f>
        <v>0</v>
      </c>
      <c r="F871" s="33">
        <f>SUMIFS('Contact Hours'!H:H,'Contact Hours'!$A:$A,Hours!$A871,'Contact Hours'!$B:$B,Hours!$B871)+SUMIFS('Contact Hours'!I:I,'Contact Hours'!$A:$A,Hours!$A871,'Contact Hours'!$B:$B,Hours!$B871)</f>
        <v>40272</v>
      </c>
      <c r="G871" s="33">
        <f>SUMIFS('Contact Hours'!J:J,'Contact Hours'!$A:$A,Hours!$A871,'Contact Hours'!$B:$B,Hours!$B871)+SUMIFS('Contact Hours'!K:K,'Contact Hours'!$A:$A,Hours!$A871,'Contact Hours'!$B:$B,Hours!$B871)</f>
        <v>602</v>
      </c>
      <c r="H871" s="34">
        <f t="shared" si="52"/>
        <v>61802</v>
      </c>
      <c r="I871" s="35">
        <f t="shared" si="53"/>
        <v>172743.18657363852</v>
      </c>
      <c r="J871" s="35">
        <f t="shared" si="54"/>
        <v>0</v>
      </c>
    </row>
    <row r="872" spans="1:10">
      <c r="A872" s="30">
        <v>3600</v>
      </c>
      <c r="B872" s="31">
        <v>5</v>
      </c>
      <c r="C872" s="32">
        <f t="shared" si="55"/>
        <v>7.969787458086997</v>
      </c>
      <c r="D872" s="33">
        <f>SUMIFS('Contact Hours'!D:D,'Contact Hours'!$A:$A,Hours!$A872,'Contact Hours'!$B:$B,Hours!$B872)+SUMIFS('Contact Hours'!E:E,'Contact Hours'!$A:$A,Hours!$A872,'Contact Hours'!$B:$B,Hours!$B872)</f>
        <v>0</v>
      </c>
      <c r="E872" s="33">
        <f>SUMIFS('Contact Hours'!F:F,'Contact Hours'!$A:$A,Hours!$A872,'Contact Hours'!$B:$B,Hours!$B872)+SUMIFS('Contact Hours'!G:G,'Contact Hours'!$A:$A,Hours!$A872,'Contact Hours'!$B:$B,Hours!$B872)</f>
        <v>0</v>
      </c>
      <c r="F872" s="33">
        <f>SUMIFS('Contact Hours'!H:H,'Contact Hours'!$A:$A,Hours!$A872,'Contact Hours'!$B:$B,Hours!$B872)+SUMIFS('Contact Hours'!I:I,'Contact Hours'!$A:$A,Hours!$A872,'Contact Hours'!$B:$B,Hours!$B872)</f>
        <v>0</v>
      </c>
      <c r="G872" s="33">
        <f>SUMIFS('Contact Hours'!J:J,'Contact Hours'!$A:$A,Hours!$A872,'Contact Hours'!$B:$B,Hours!$B872)+SUMIFS('Contact Hours'!K:K,'Contact Hours'!$A:$A,Hours!$A872,'Contact Hours'!$B:$B,Hours!$B872)</f>
        <v>0</v>
      </c>
      <c r="H872" s="34">
        <f t="shared" si="52"/>
        <v>0</v>
      </c>
      <c r="I872" s="35">
        <f t="shared" si="53"/>
        <v>0</v>
      </c>
      <c r="J872" s="35">
        <f t="shared" si="54"/>
        <v>0</v>
      </c>
    </row>
    <row r="873" spans="1:10">
      <c r="A873" s="30">
        <v>3600</v>
      </c>
      <c r="B873" s="31">
        <v>6</v>
      </c>
      <c r="C873" s="32">
        <f t="shared" si="55"/>
        <v>2.5338472328563029</v>
      </c>
      <c r="D873" s="33">
        <f>SUMIFS('Contact Hours'!D:D,'Contact Hours'!$A:$A,Hours!$A873,'Contact Hours'!$B:$B,Hours!$B873)+SUMIFS('Contact Hours'!E:E,'Contact Hours'!$A:$A,Hours!$A873,'Contact Hours'!$B:$B,Hours!$B873)</f>
        <v>25728</v>
      </c>
      <c r="E873" s="33">
        <f>SUMIFS('Contact Hours'!F:F,'Contact Hours'!$A:$A,Hours!$A873,'Contact Hours'!$B:$B,Hours!$B873)+SUMIFS('Contact Hours'!G:G,'Contact Hours'!$A:$A,Hours!$A873,'Contact Hours'!$B:$B,Hours!$B873)</f>
        <v>0</v>
      </c>
      <c r="F873" s="33">
        <f>SUMIFS('Contact Hours'!H:H,'Contact Hours'!$A:$A,Hours!$A873,'Contact Hours'!$B:$B,Hours!$B873)+SUMIFS('Contact Hours'!I:I,'Contact Hours'!$A:$A,Hours!$A873,'Contact Hours'!$B:$B,Hours!$B873)</f>
        <v>0</v>
      </c>
      <c r="G873" s="33">
        <f>SUMIFS('Contact Hours'!J:J,'Contact Hours'!$A:$A,Hours!$A873,'Contact Hours'!$B:$B,Hours!$B873)+SUMIFS('Contact Hours'!K:K,'Contact Hours'!$A:$A,Hours!$A873,'Contact Hours'!$B:$B,Hours!$B873)</f>
        <v>0</v>
      </c>
      <c r="H873" s="34">
        <f t="shared" si="52"/>
        <v>25728</v>
      </c>
      <c r="I873" s="35">
        <f t="shared" si="53"/>
        <v>65190.821606926962</v>
      </c>
      <c r="J873" s="35">
        <f t="shared" si="54"/>
        <v>0</v>
      </c>
    </row>
    <row r="874" spans="1:10">
      <c r="A874" s="30">
        <v>3600</v>
      </c>
      <c r="B874" s="31">
        <v>7</v>
      </c>
      <c r="C874" s="32">
        <f t="shared" si="55"/>
        <v>3.4892163735959434</v>
      </c>
      <c r="D874" s="33">
        <f>SUMIFS('Contact Hours'!D:D,'Contact Hours'!$A:$A,Hours!$A874,'Contact Hours'!$B:$B,Hours!$B874)+SUMIFS('Contact Hours'!E:E,'Contact Hours'!$A:$A,Hours!$A874,'Contact Hours'!$B:$B,Hours!$B874)</f>
        <v>0</v>
      </c>
      <c r="E874" s="33">
        <f>SUMIFS('Contact Hours'!F:F,'Contact Hours'!$A:$A,Hours!$A874,'Contact Hours'!$B:$B,Hours!$B874)+SUMIFS('Contact Hours'!G:G,'Contact Hours'!$A:$A,Hours!$A874,'Contact Hours'!$B:$B,Hours!$B874)</f>
        <v>0</v>
      </c>
      <c r="F874" s="33">
        <f>SUMIFS('Contact Hours'!H:H,'Contact Hours'!$A:$A,Hours!$A874,'Contact Hours'!$B:$B,Hours!$B874)+SUMIFS('Contact Hours'!I:I,'Contact Hours'!$A:$A,Hours!$A874,'Contact Hours'!$B:$B,Hours!$B874)</f>
        <v>15616</v>
      </c>
      <c r="G874" s="33">
        <f>SUMIFS('Contact Hours'!J:J,'Contact Hours'!$A:$A,Hours!$A874,'Contact Hours'!$B:$B,Hours!$B874)+SUMIFS('Contact Hours'!K:K,'Contact Hours'!$A:$A,Hours!$A874,'Contact Hours'!$B:$B,Hours!$B874)</f>
        <v>0</v>
      </c>
      <c r="H874" s="34">
        <f t="shared" si="52"/>
        <v>15616</v>
      </c>
      <c r="I874" s="35">
        <f t="shared" si="53"/>
        <v>54487.602890074253</v>
      </c>
      <c r="J874" s="35">
        <f t="shared" si="54"/>
        <v>0</v>
      </c>
    </row>
    <row r="875" spans="1:10">
      <c r="A875" s="30">
        <v>3600</v>
      </c>
      <c r="B875" s="31">
        <v>8</v>
      </c>
      <c r="C875" s="32">
        <f t="shared" si="55"/>
        <v>4.382136402145127</v>
      </c>
      <c r="D875" s="33">
        <f>SUMIFS('Contact Hours'!D:D,'Contact Hours'!$A:$A,Hours!$A875,'Contact Hours'!$B:$B,Hours!$B875)+SUMIFS('Contact Hours'!E:E,'Contact Hours'!$A:$A,Hours!$A875,'Contact Hours'!$B:$B,Hours!$B875)</f>
        <v>0</v>
      </c>
      <c r="E875" s="33">
        <f>SUMIFS('Contact Hours'!F:F,'Contact Hours'!$A:$A,Hours!$A875,'Contact Hours'!$B:$B,Hours!$B875)+SUMIFS('Contact Hours'!G:G,'Contact Hours'!$A:$A,Hours!$A875,'Contact Hours'!$B:$B,Hours!$B875)</f>
        <v>0</v>
      </c>
      <c r="F875" s="33">
        <f>SUMIFS('Contact Hours'!H:H,'Contact Hours'!$A:$A,Hours!$A875,'Contact Hours'!$B:$B,Hours!$B875)+SUMIFS('Contact Hours'!I:I,'Contact Hours'!$A:$A,Hours!$A875,'Contact Hours'!$B:$B,Hours!$B875)</f>
        <v>10496</v>
      </c>
      <c r="G875" s="33">
        <f>SUMIFS('Contact Hours'!J:J,'Contact Hours'!$A:$A,Hours!$A875,'Contact Hours'!$B:$B,Hours!$B875)+SUMIFS('Contact Hours'!K:K,'Contact Hours'!$A:$A,Hours!$A875,'Contact Hours'!$B:$B,Hours!$B875)</f>
        <v>0</v>
      </c>
      <c r="H875" s="34">
        <f t="shared" si="52"/>
        <v>10496</v>
      </c>
      <c r="I875" s="35">
        <f t="shared" si="53"/>
        <v>45994.903676915252</v>
      </c>
      <c r="J875" s="35">
        <f t="shared" si="54"/>
        <v>0</v>
      </c>
    </row>
    <row r="876" spans="1:10">
      <c r="A876" s="30">
        <v>3600</v>
      </c>
      <c r="B876" s="31">
        <v>9</v>
      </c>
      <c r="C876" s="32">
        <f t="shared" si="55"/>
        <v>3.4333089032158068</v>
      </c>
      <c r="D876" s="33">
        <f>SUMIFS('Contact Hours'!D:D,'Contact Hours'!$A:$A,Hours!$A876,'Contact Hours'!$B:$B,Hours!$B876)+SUMIFS('Contact Hours'!E:E,'Contact Hours'!$A:$A,Hours!$A876,'Contact Hours'!$B:$B,Hours!$B876)</f>
        <v>10208</v>
      </c>
      <c r="E876" s="33">
        <f>SUMIFS('Contact Hours'!F:F,'Contact Hours'!$A:$A,Hours!$A876,'Contact Hours'!$B:$B,Hours!$B876)+SUMIFS('Contact Hours'!G:G,'Contact Hours'!$A:$A,Hours!$A876,'Contact Hours'!$B:$B,Hours!$B876)</f>
        <v>0</v>
      </c>
      <c r="F876" s="33">
        <f>SUMIFS('Contact Hours'!H:H,'Contact Hours'!$A:$A,Hours!$A876,'Contact Hours'!$B:$B,Hours!$B876)+SUMIFS('Contact Hours'!I:I,'Contact Hours'!$A:$A,Hours!$A876,'Contact Hours'!$B:$B,Hours!$B876)</f>
        <v>59888</v>
      </c>
      <c r="G876" s="33">
        <f>SUMIFS('Contact Hours'!J:J,'Contact Hours'!$A:$A,Hours!$A876,'Contact Hours'!$B:$B,Hours!$B876)+SUMIFS('Contact Hours'!K:K,'Contact Hours'!$A:$A,Hours!$A876,'Contact Hours'!$B:$B,Hours!$B876)</f>
        <v>360</v>
      </c>
      <c r="H876" s="34">
        <f t="shared" si="52"/>
        <v>70456</v>
      </c>
      <c r="I876" s="35">
        <f t="shared" si="53"/>
        <v>241897.21208497288</v>
      </c>
      <c r="J876" s="35">
        <f t="shared" si="54"/>
        <v>0</v>
      </c>
    </row>
    <row r="877" spans="1:10">
      <c r="A877" s="30">
        <v>3600</v>
      </c>
      <c r="B877" s="31">
        <v>10</v>
      </c>
      <c r="C877" s="32">
        <f t="shared" si="55"/>
        <v>5.2157956574584414</v>
      </c>
      <c r="D877" s="33">
        <f>SUMIFS('Contact Hours'!D:D,'Contact Hours'!$A:$A,Hours!$A877,'Contact Hours'!$B:$B,Hours!$B877)+SUMIFS('Contact Hours'!E:E,'Contact Hours'!$A:$A,Hours!$A877,'Contact Hours'!$B:$B,Hours!$B877)</f>
        <v>0</v>
      </c>
      <c r="E877" s="33">
        <f>SUMIFS('Contact Hours'!F:F,'Contact Hours'!$A:$A,Hours!$A877,'Contact Hours'!$B:$B,Hours!$B877)+SUMIFS('Contact Hours'!G:G,'Contact Hours'!$A:$A,Hours!$A877,'Contact Hours'!$B:$B,Hours!$B877)</f>
        <v>0</v>
      </c>
      <c r="F877" s="33">
        <f>SUMIFS('Contact Hours'!H:H,'Contact Hours'!$A:$A,Hours!$A877,'Contact Hours'!$B:$B,Hours!$B877)+SUMIFS('Contact Hours'!I:I,'Contact Hours'!$A:$A,Hours!$A877,'Contact Hours'!$B:$B,Hours!$B877)</f>
        <v>0</v>
      </c>
      <c r="G877" s="33">
        <f>SUMIFS('Contact Hours'!J:J,'Contact Hours'!$A:$A,Hours!$A877,'Contact Hours'!$B:$B,Hours!$B877)+SUMIFS('Contact Hours'!K:K,'Contact Hours'!$A:$A,Hours!$A877,'Contact Hours'!$B:$B,Hours!$B877)</f>
        <v>0</v>
      </c>
      <c r="H877" s="34">
        <f t="shared" si="52"/>
        <v>0</v>
      </c>
      <c r="I877" s="35">
        <f t="shared" si="53"/>
        <v>0</v>
      </c>
      <c r="J877" s="35">
        <f t="shared" si="54"/>
        <v>0</v>
      </c>
    </row>
    <row r="878" spans="1:10">
      <c r="A878" s="30">
        <v>3600</v>
      </c>
      <c r="B878" s="31">
        <v>11</v>
      </c>
      <c r="C878" s="32">
        <f t="shared" si="55"/>
        <v>3.9463640330011058</v>
      </c>
      <c r="D878" s="33">
        <f>SUMIFS('Contact Hours'!D:D,'Contact Hours'!$A:$A,Hours!$A878,'Contact Hours'!$B:$B,Hours!$B878)+SUMIFS('Contact Hours'!E:E,'Contact Hours'!$A:$A,Hours!$A878,'Contact Hours'!$B:$B,Hours!$B878)</f>
        <v>0</v>
      </c>
      <c r="E878" s="33">
        <f>SUMIFS('Contact Hours'!F:F,'Contact Hours'!$A:$A,Hours!$A878,'Contact Hours'!$B:$B,Hours!$B878)+SUMIFS('Contact Hours'!G:G,'Contact Hours'!$A:$A,Hours!$A878,'Contact Hours'!$B:$B,Hours!$B878)</f>
        <v>0</v>
      </c>
      <c r="F878" s="33">
        <f>SUMIFS('Contact Hours'!H:H,'Contact Hours'!$A:$A,Hours!$A878,'Contact Hours'!$B:$B,Hours!$B878)+SUMIFS('Contact Hours'!I:I,'Contact Hours'!$A:$A,Hours!$A878,'Contact Hours'!$B:$B,Hours!$B878)</f>
        <v>23072</v>
      </c>
      <c r="G878" s="33">
        <f>SUMIFS('Contact Hours'!J:J,'Contact Hours'!$A:$A,Hours!$A878,'Contact Hours'!$B:$B,Hours!$B878)+SUMIFS('Contact Hours'!K:K,'Contact Hours'!$A:$A,Hours!$A878,'Contact Hours'!$B:$B,Hours!$B878)</f>
        <v>8510</v>
      </c>
      <c r="H878" s="34">
        <f t="shared" si="52"/>
        <v>31582</v>
      </c>
      <c r="I878" s="35">
        <f t="shared" si="53"/>
        <v>124634.06889024093</v>
      </c>
      <c r="J878" s="35">
        <f t="shared" si="54"/>
        <v>0</v>
      </c>
    </row>
    <row r="879" spans="1:10">
      <c r="A879" s="30">
        <v>3600</v>
      </c>
      <c r="B879" s="31">
        <v>12</v>
      </c>
      <c r="C879" s="32">
        <f t="shared" si="55"/>
        <v>3.4644345655960382</v>
      </c>
      <c r="D879" s="33">
        <f>SUMIFS('Contact Hours'!D:D,'Contact Hours'!$A:$A,Hours!$A879,'Contact Hours'!$B:$B,Hours!$B879)+SUMIFS('Contact Hours'!E:E,'Contact Hours'!$A:$A,Hours!$A879,'Contact Hours'!$B:$B,Hours!$B879)</f>
        <v>92304</v>
      </c>
      <c r="E879" s="33">
        <f>SUMIFS('Contact Hours'!F:F,'Contact Hours'!$A:$A,Hours!$A879,'Contact Hours'!$B:$B,Hours!$B879)+SUMIFS('Contact Hours'!G:G,'Contact Hours'!$A:$A,Hours!$A879,'Contact Hours'!$B:$B,Hours!$B879)</f>
        <v>6160</v>
      </c>
      <c r="F879" s="33">
        <f>SUMIFS('Contact Hours'!H:H,'Contact Hours'!$A:$A,Hours!$A879,'Contact Hours'!$B:$B,Hours!$B879)+SUMIFS('Contact Hours'!I:I,'Contact Hours'!$A:$A,Hours!$A879,'Contact Hours'!$B:$B,Hours!$B879)</f>
        <v>0</v>
      </c>
      <c r="G879" s="33">
        <f>SUMIFS('Contact Hours'!J:J,'Contact Hours'!$A:$A,Hours!$A879,'Contact Hours'!$B:$B,Hours!$B879)+SUMIFS('Contact Hours'!K:K,'Contact Hours'!$A:$A,Hours!$A879,'Contact Hours'!$B:$B,Hours!$B879)</f>
        <v>0</v>
      </c>
      <c r="H879" s="34">
        <f t="shared" si="52"/>
        <v>98464</v>
      </c>
      <c r="I879" s="35">
        <f t="shared" si="53"/>
        <v>341122.08506684832</v>
      </c>
      <c r="J879" s="35">
        <f t="shared" si="54"/>
        <v>23475.008616478757</v>
      </c>
    </row>
    <row r="880" spans="1:10">
      <c r="A880" s="30">
        <v>3600</v>
      </c>
      <c r="B880" s="31">
        <v>13</v>
      </c>
      <c r="C880" s="32">
        <f t="shared" si="55"/>
        <v>3.1367935439018955</v>
      </c>
      <c r="D880" s="33">
        <f>SUMIFS('Contact Hours'!D:D,'Contact Hours'!$A:$A,Hours!$A880,'Contact Hours'!$B:$B,Hours!$B880)+SUMIFS('Contact Hours'!E:E,'Contact Hours'!$A:$A,Hours!$A880,'Contact Hours'!$B:$B,Hours!$B880)</f>
        <v>5856</v>
      </c>
      <c r="E880" s="33">
        <f>SUMIFS('Contact Hours'!F:F,'Contact Hours'!$A:$A,Hours!$A880,'Contact Hours'!$B:$B,Hours!$B880)+SUMIFS('Contact Hours'!G:G,'Contact Hours'!$A:$A,Hours!$A880,'Contact Hours'!$B:$B,Hours!$B880)</f>
        <v>0</v>
      </c>
      <c r="F880" s="33">
        <f>SUMIFS('Contact Hours'!H:H,'Contact Hours'!$A:$A,Hours!$A880,'Contact Hours'!$B:$B,Hours!$B880)+SUMIFS('Contact Hours'!I:I,'Contact Hours'!$A:$A,Hours!$A880,'Contact Hours'!$B:$B,Hours!$B880)</f>
        <v>0</v>
      </c>
      <c r="G880" s="33">
        <f>SUMIFS('Contact Hours'!J:J,'Contact Hours'!$A:$A,Hours!$A880,'Contact Hours'!$B:$B,Hours!$B880)+SUMIFS('Contact Hours'!K:K,'Contact Hours'!$A:$A,Hours!$A880,'Contact Hours'!$B:$B,Hours!$B880)</f>
        <v>48</v>
      </c>
      <c r="H880" s="34">
        <f t="shared" si="52"/>
        <v>5904</v>
      </c>
      <c r="I880" s="35">
        <f t="shared" si="53"/>
        <v>18519.629083196793</v>
      </c>
      <c r="J880" s="35">
        <f t="shared" si="54"/>
        <v>0</v>
      </c>
    </row>
    <row r="881" spans="1:10">
      <c r="A881" s="30">
        <v>3600</v>
      </c>
      <c r="B881" s="31">
        <v>14</v>
      </c>
      <c r="C881" s="32">
        <f t="shared" si="55"/>
        <v>4.5242823607997433</v>
      </c>
      <c r="D881" s="33">
        <f>SUMIFS('Contact Hours'!D:D,'Contact Hours'!$A:$A,Hours!$A881,'Contact Hours'!$B:$B,Hours!$B881)+SUMIFS('Contact Hours'!E:E,'Contact Hours'!$A:$A,Hours!$A881,'Contact Hours'!$B:$B,Hours!$B881)</f>
        <v>0</v>
      </c>
      <c r="E881" s="33">
        <f>SUMIFS('Contact Hours'!F:F,'Contact Hours'!$A:$A,Hours!$A881,'Contact Hours'!$B:$B,Hours!$B881)+SUMIFS('Contact Hours'!G:G,'Contact Hours'!$A:$A,Hours!$A881,'Contact Hours'!$B:$B,Hours!$B881)</f>
        <v>0</v>
      </c>
      <c r="F881" s="33">
        <f>SUMIFS('Contact Hours'!H:H,'Contact Hours'!$A:$A,Hours!$A881,'Contact Hours'!$B:$B,Hours!$B881)+SUMIFS('Contact Hours'!I:I,'Contact Hours'!$A:$A,Hours!$A881,'Contact Hours'!$B:$B,Hours!$B881)</f>
        <v>86048</v>
      </c>
      <c r="G881" s="33">
        <f>SUMIFS('Contact Hours'!J:J,'Contact Hours'!$A:$A,Hours!$A881,'Contact Hours'!$B:$B,Hours!$B881)+SUMIFS('Contact Hours'!K:K,'Contact Hours'!$A:$A,Hours!$A881,'Contact Hours'!$B:$B,Hours!$B881)</f>
        <v>9346</v>
      </c>
      <c r="H881" s="34">
        <f t="shared" si="52"/>
        <v>95394</v>
      </c>
      <c r="I881" s="35">
        <f t="shared" si="53"/>
        <v>431589.39152613073</v>
      </c>
      <c r="J881" s="35">
        <f t="shared" si="54"/>
        <v>0</v>
      </c>
    </row>
    <row r="882" spans="1:10">
      <c r="A882" s="30">
        <v>3600</v>
      </c>
      <c r="B882" s="31">
        <v>15</v>
      </c>
      <c r="C882" s="32">
        <f t="shared" si="55"/>
        <v>6.3259919541484555</v>
      </c>
      <c r="D882" s="33">
        <f>SUMIFS('Contact Hours'!D:D,'Contact Hours'!$A:$A,Hours!$A882,'Contact Hours'!$B:$B,Hours!$B882)+SUMIFS('Contact Hours'!E:E,'Contact Hours'!$A:$A,Hours!$A882,'Contact Hours'!$B:$B,Hours!$B882)</f>
        <v>0</v>
      </c>
      <c r="E882" s="33">
        <f>SUMIFS('Contact Hours'!F:F,'Contact Hours'!$A:$A,Hours!$A882,'Contact Hours'!$B:$B,Hours!$B882)+SUMIFS('Contact Hours'!G:G,'Contact Hours'!$A:$A,Hours!$A882,'Contact Hours'!$B:$B,Hours!$B882)</f>
        <v>0</v>
      </c>
      <c r="F882" s="33">
        <f>SUMIFS('Contact Hours'!H:H,'Contact Hours'!$A:$A,Hours!$A882,'Contact Hours'!$B:$B,Hours!$B882)+SUMIFS('Contact Hours'!I:I,'Contact Hours'!$A:$A,Hours!$A882,'Contact Hours'!$B:$B,Hours!$B882)</f>
        <v>0</v>
      </c>
      <c r="G882" s="33">
        <f>SUMIFS('Contact Hours'!J:J,'Contact Hours'!$A:$A,Hours!$A882,'Contact Hours'!$B:$B,Hours!$B882)+SUMIFS('Contact Hours'!K:K,'Contact Hours'!$A:$A,Hours!$A882,'Contact Hours'!$B:$B,Hours!$B882)</f>
        <v>0</v>
      </c>
      <c r="H882" s="34">
        <f t="shared" si="52"/>
        <v>0</v>
      </c>
      <c r="I882" s="35">
        <f t="shared" si="53"/>
        <v>0</v>
      </c>
      <c r="J882" s="35">
        <f t="shared" si="54"/>
        <v>0</v>
      </c>
    </row>
    <row r="883" spans="1:10">
      <c r="A883" s="30">
        <v>3600</v>
      </c>
      <c r="B883" s="31">
        <v>16</v>
      </c>
      <c r="C883" s="32">
        <f t="shared" si="55"/>
        <v>3.9794022593108487</v>
      </c>
      <c r="D883" s="33">
        <f>SUMIFS('Contact Hours'!D:D,'Contact Hours'!$A:$A,Hours!$A883,'Contact Hours'!$B:$B,Hours!$B883)+SUMIFS('Contact Hours'!E:E,'Contact Hours'!$A:$A,Hours!$A883,'Contact Hours'!$B:$B,Hours!$B883)</f>
        <v>8400</v>
      </c>
      <c r="E883" s="33">
        <f>SUMIFS('Contact Hours'!F:F,'Contact Hours'!$A:$A,Hours!$A883,'Contact Hours'!$B:$B,Hours!$B883)+SUMIFS('Contact Hours'!G:G,'Contact Hours'!$A:$A,Hours!$A883,'Contact Hours'!$B:$B,Hours!$B883)</f>
        <v>0</v>
      </c>
      <c r="F883" s="33">
        <f>SUMIFS('Contact Hours'!H:H,'Contact Hours'!$A:$A,Hours!$A883,'Contact Hours'!$B:$B,Hours!$B883)+SUMIFS('Contact Hours'!I:I,'Contact Hours'!$A:$A,Hours!$A883,'Contact Hours'!$B:$B,Hours!$B883)</f>
        <v>71248</v>
      </c>
      <c r="G883" s="33">
        <f>SUMIFS('Contact Hours'!J:J,'Contact Hours'!$A:$A,Hours!$A883,'Contact Hours'!$B:$B,Hours!$B883)+SUMIFS('Contact Hours'!K:K,'Contact Hours'!$A:$A,Hours!$A883,'Contact Hours'!$B:$B,Hours!$B883)</f>
        <v>20760</v>
      </c>
      <c r="H883" s="34">
        <f t="shared" si="52"/>
        <v>100408</v>
      </c>
      <c r="I883" s="35">
        <f t="shared" si="53"/>
        <v>399563.82205288368</v>
      </c>
      <c r="J883" s="35">
        <f t="shared" si="54"/>
        <v>0</v>
      </c>
    </row>
    <row r="884" spans="1:10">
      <c r="A884" s="30">
        <v>3600</v>
      </c>
      <c r="B884" s="31">
        <v>17</v>
      </c>
      <c r="C884" s="32">
        <f t="shared" si="55"/>
        <v>5.1679354505346593</v>
      </c>
      <c r="D884" s="33">
        <f>SUMIFS('Contact Hours'!D:D,'Contact Hours'!$A:$A,Hours!$A884,'Contact Hours'!$B:$B,Hours!$B884)+SUMIFS('Contact Hours'!E:E,'Contact Hours'!$A:$A,Hours!$A884,'Contact Hours'!$B:$B,Hours!$B884)</f>
        <v>0</v>
      </c>
      <c r="E884" s="33">
        <f>SUMIFS('Contact Hours'!F:F,'Contact Hours'!$A:$A,Hours!$A884,'Contact Hours'!$B:$B,Hours!$B884)+SUMIFS('Contact Hours'!G:G,'Contact Hours'!$A:$A,Hours!$A884,'Contact Hours'!$B:$B,Hours!$B884)</f>
        <v>0</v>
      </c>
      <c r="F884" s="33">
        <f>SUMIFS('Contact Hours'!H:H,'Contact Hours'!$A:$A,Hours!$A884,'Contact Hours'!$B:$B,Hours!$B884)+SUMIFS('Contact Hours'!I:I,'Contact Hours'!$A:$A,Hours!$A884,'Contact Hours'!$B:$B,Hours!$B884)</f>
        <v>0</v>
      </c>
      <c r="G884" s="33">
        <f>SUMIFS('Contact Hours'!J:J,'Contact Hours'!$A:$A,Hours!$A884,'Contact Hours'!$B:$B,Hours!$B884)+SUMIFS('Contact Hours'!K:K,'Contact Hours'!$A:$A,Hours!$A884,'Contact Hours'!$B:$B,Hours!$B884)</f>
        <v>0</v>
      </c>
      <c r="H884" s="34">
        <f t="shared" si="52"/>
        <v>0</v>
      </c>
      <c r="I884" s="35">
        <f t="shared" si="53"/>
        <v>0</v>
      </c>
      <c r="J884" s="35">
        <f t="shared" si="54"/>
        <v>0</v>
      </c>
    </row>
    <row r="885" spans="1:10">
      <c r="A885" s="30">
        <v>3600</v>
      </c>
      <c r="B885" s="31">
        <v>18</v>
      </c>
      <c r="C885" s="32">
        <f t="shared" si="55"/>
        <v>4.3474126583452906</v>
      </c>
      <c r="D885" s="33">
        <f>SUMIFS('Contact Hours'!D:D,'Contact Hours'!$A:$A,Hours!$A885,'Contact Hours'!$B:$B,Hours!$B885)+SUMIFS('Contact Hours'!E:E,'Contact Hours'!$A:$A,Hours!$A885,'Contact Hours'!$B:$B,Hours!$B885)</f>
        <v>0</v>
      </c>
      <c r="E885" s="33">
        <f>SUMIFS('Contact Hours'!F:F,'Contact Hours'!$A:$A,Hours!$A885,'Contact Hours'!$B:$B,Hours!$B885)+SUMIFS('Contact Hours'!G:G,'Contact Hours'!$A:$A,Hours!$A885,'Contact Hours'!$B:$B,Hours!$B885)</f>
        <v>0</v>
      </c>
      <c r="F885" s="33">
        <f>SUMIFS('Contact Hours'!H:H,'Contact Hours'!$A:$A,Hours!$A885,'Contact Hours'!$B:$B,Hours!$B885)+SUMIFS('Contact Hours'!I:I,'Contact Hours'!$A:$A,Hours!$A885,'Contact Hours'!$B:$B,Hours!$B885)</f>
        <v>72864</v>
      </c>
      <c r="G885" s="33">
        <f>SUMIFS('Contact Hours'!J:J,'Contact Hours'!$A:$A,Hours!$A885,'Contact Hours'!$B:$B,Hours!$B885)+SUMIFS('Contact Hours'!K:K,'Contact Hours'!$A:$A,Hours!$A885,'Contact Hours'!$B:$B,Hours!$B885)</f>
        <v>944</v>
      </c>
      <c r="H885" s="34">
        <f t="shared" si="52"/>
        <v>73808</v>
      </c>
      <c r="I885" s="35">
        <f t="shared" si="53"/>
        <v>320873.83348714921</v>
      </c>
      <c r="J885" s="35">
        <f t="shared" si="54"/>
        <v>0</v>
      </c>
    </row>
    <row r="886" spans="1:10">
      <c r="A886" s="30">
        <v>3600</v>
      </c>
      <c r="B886" s="31">
        <v>19</v>
      </c>
      <c r="C886" s="32">
        <f t="shared" si="55"/>
        <v>3.1428185541517317</v>
      </c>
      <c r="D886" s="33">
        <f>SUMIFS('Contact Hours'!D:D,'Contact Hours'!$A:$A,Hours!$A886,'Contact Hours'!$B:$B,Hours!$B886)+SUMIFS('Contact Hours'!E:E,'Contact Hours'!$A:$A,Hours!$A886,'Contact Hours'!$B:$B,Hours!$B886)</f>
        <v>57248</v>
      </c>
      <c r="E886" s="33">
        <f>SUMIFS('Contact Hours'!F:F,'Contact Hours'!$A:$A,Hours!$A886,'Contact Hours'!$B:$B,Hours!$B886)+SUMIFS('Contact Hours'!G:G,'Contact Hours'!$A:$A,Hours!$A886,'Contact Hours'!$B:$B,Hours!$B886)</f>
        <v>13552</v>
      </c>
      <c r="F886" s="33">
        <f>SUMIFS('Contact Hours'!H:H,'Contact Hours'!$A:$A,Hours!$A886,'Contact Hours'!$B:$B,Hours!$B886)+SUMIFS('Contact Hours'!I:I,'Contact Hours'!$A:$A,Hours!$A886,'Contact Hours'!$B:$B,Hours!$B886)</f>
        <v>0</v>
      </c>
      <c r="G886" s="33">
        <f>SUMIFS('Contact Hours'!J:J,'Contact Hours'!$A:$A,Hours!$A886,'Contact Hours'!$B:$B,Hours!$B886)+SUMIFS('Contact Hours'!K:K,'Contact Hours'!$A:$A,Hours!$A886,'Contact Hours'!$B:$B,Hours!$B886)</f>
        <v>272</v>
      </c>
      <c r="H886" s="34">
        <f t="shared" si="52"/>
        <v>71072</v>
      </c>
      <c r="I886" s="35">
        <f t="shared" si="53"/>
        <v>223366.40028067186</v>
      </c>
      <c r="J886" s="35">
        <f t="shared" si="54"/>
        <v>46850.624750450697</v>
      </c>
    </row>
    <row r="887" spans="1:10">
      <c r="A887" s="30">
        <v>3600</v>
      </c>
      <c r="B887" s="31">
        <v>20</v>
      </c>
      <c r="C887" s="32">
        <f t="shared" si="55"/>
        <v>3.4676861785003421</v>
      </c>
      <c r="D887" s="33">
        <f>SUMIFS('Contact Hours'!D:D,'Contact Hours'!$A:$A,Hours!$A887,'Contact Hours'!$B:$B,Hours!$B887)+SUMIFS('Contact Hours'!E:E,'Contact Hours'!$A:$A,Hours!$A887,'Contact Hours'!$B:$B,Hours!$B887)</f>
        <v>0</v>
      </c>
      <c r="E887" s="33">
        <f>SUMIFS('Contact Hours'!F:F,'Contact Hours'!$A:$A,Hours!$A887,'Contact Hours'!$B:$B,Hours!$B887)+SUMIFS('Contact Hours'!G:G,'Contact Hours'!$A:$A,Hours!$A887,'Contact Hours'!$B:$B,Hours!$B887)</f>
        <v>0</v>
      </c>
      <c r="F887" s="33">
        <f>SUMIFS('Contact Hours'!H:H,'Contact Hours'!$A:$A,Hours!$A887,'Contact Hours'!$B:$B,Hours!$B887)+SUMIFS('Contact Hours'!I:I,'Contact Hours'!$A:$A,Hours!$A887,'Contact Hours'!$B:$B,Hours!$B887)</f>
        <v>1008</v>
      </c>
      <c r="G887" s="33">
        <f>SUMIFS('Contact Hours'!J:J,'Contact Hours'!$A:$A,Hours!$A887,'Contact Hours'!$B:$B,Hours!$B887)+SUMIFS('Contact Hours'!K:K,'Contact Hours'!$A:$A,Hours!$A887,'Contact Hours'!$B:$B,Hours!$B887)</f>
        <v>0</v>
      </c>
      <c r="H887" s="34">
        <f t="shared" si="52"/>
        <v>1008</v>
      </c>
      <c r="I887" s="35">
        <f t="shared" si="53"/>
        <v>3495.4276679283448</v>
      </c>
      <c r="J887" s="35">
        <f t="shared" si="54"/>
        <v>0</v>
      </c>
    </row>
    <row r="888" spans="1:10">
      <c r="A888" s="30">
        <v>3600</v>
      </c>
      <c r="B888" s="31">
        <v>21</v>
      </c>
      <c r="C888" s="32">
        <f t="shared" si="55"/>
        <v>4.5155009708581995</v>
      </c>
      <c r="D888" s="33">
        <f>SUMIFS('Contact Hours'!D:D,'Contact Hours'!$A:$A,Hours!$A888,'Contact Hours'!$B:$B,Hours!$B888)+SUMIFS('Contact Hours'!E:E,'Contact Hours'!$A:$A,Hours!$A888,'Contact Hours'!$B:$B,Hours!$B888)</f>
        <v>0</v>
      </c>
      <c r="E888" s="33">
        <f>SUMIFS('Contact Hours'!F:F,'Contact Hours'!$A:$A,Hours!$A888,'Contact Hours'!$B:$B,Hours!$B888)+SUMIFS('Contact Hours'!G:G,'Contact Hours'!$A:$A,Hours!$A888,'Contact Hours'!$B:$B,Hours!$B888)</f>
        <v>0</v>
      </c>
      <c r="F888" s="33">
        <f>SUMIFS('Contact Hours'!H:H,'Contact Hours'!$A:$A,Hours!$A888,'Contact Hours'!$B:$B,Hours!$B888)+SUMIFS('Contact Hours'!I:I,'Contact Hours'!$A:$A,Hours!$A888,'Contact Hours'!$B:$B,Hours!$B888)</f>
        <v>1600</v>
      </c>
      <c r="G888" s="33">
        <f>SUMIFS('Contact Hours'!J:J,'Contact Hours'!$A:$A,Hours!$A888,'Contact Hours'!$B:$B,Hours!$B888)+SUMIFS('Contact Hours'!K:K,'Contact Hours'!$A:$A,Hours!$A888,'Contact Hours'!$B:$B,Hours!$B888)</f>
        <v>4718</v>
      </c>
      <c r="H888" s="34">
        <f t="shared" si="52"/>
        <v>6318</v>
      </c>
      <c r="I888" s="35">
        <f t="shared" si="53"/>
        <v>28528.935133882103</v>
      </c>
      <c r="J888" s="35">
        <f t="shared" si="54"/>
        <v>0</v>
      </c>
    </row>
    <row r="889" spans="1:10">
      <c r="A889" s="30">
        <v>3600</v>
      </c>
      <c r="B889" s="31">
        <v>22</v>
      </c>
      <c r="C889" s="32">
        <f t="shared" si="55"/>
        <v>4.1280585073572329</v>
      </c>
      <c r="D889" s="33">
        <f>SUMIFS('Contact Hours'!D:D,'Contact Hours'!$A:$A,Hours!$A889,'Contact Hours'!$B:$B,Hours!$B889)+SUMIFS('Contact Hours'!E:E,'Contact Hours'!$A:$A,Hours!$A889,'Contact Hours'!$B:$B,Hours!$B889)</f>
        <v>0</v>
      </c>
      <c r="E889" s="33">
        <f>SUMIFS('Contact Hours'!F:F,'Contact Hours'!$A:$A,Hours!$A889,'Contact Hours'!$B:$B,Hours!$B889)+SUMIFS('Contact Hours'!G:G,'Contact Hours'!$A:$A,Hours!$A889,'Contact Hours'!$B:$B,Hours!$B889)</f>
        <v>0</v>
      </c>
      <c r="F889" s="33">
        <f>SUMIFS('Contact Hours'!H:H,'Contact Hours'!$A:$A,Hours!$A889,'Contact Hours'!$B:$B,Hours!$B889)+SUMIFS('Contact Hours'!I:I,'Contact Hours'!$A:$A,Hours!$A889,'Contact Hours'!$B:$B,Hours!$B889)</f>
        <v>672</v>
      </c>
      <c r="G889" s="33">
        <f>SUMIFS('Contact Hours'!J:J,'Contact Hours'!$A:$A,Hours!$A889,'Contact Hours'!$B:$B,Hours!$B889)+SUMIFS('Contact Hours'!K:K,'Contact Hours'!$A:$A,Hours!$A889,'Contact Hours'!$B:$B,Hours!$B889)</f>
        <v>0</v>
      </c>
      <c r="H889" s="34">
        <f t="shared" si="52"/>
        <v>672</v>
      </c>
      <c r="I889" s="35">
        <f t="shared" si="53"/>
        <v>2774.0553169440605</v>
      </c>
      <c r="J889" s="35">
        <f t="shared" si="54"/>
        <v>0</v>
      </c>
    </row>
    <row r="890" spans="1:10">
      <c r="A890" s="30">
        <v>3600</v>
      </c>
      <c r="B890" s="31">
        <v>23</v>
      </c>
      <c r="C890" s="32">
        <f t="shared" si="55"/>
        <v>4.0606764444742334</v>
      </c>
      <c r="D890" s="33">
        <f>SUMIFS('Contact Hours'!D:D,'Contact Hours'!$A:$A,Hours!$A890,'Contact Hours'!$B:$B,Hours!$B890)+SUMIFS('Contact Hours'!E:E,'Contact Hours'!$A:$A,Hours!$A890,'Contact Hours'!$B:$B,Hours!$B890)</f>
        <v>31248</v>
      </c>
      <c r="E890" s="33">
        <f>SUMIFS('Contact Hours'!F:F,'Contact Hours'!$A:$A,Hours!$A890,'Contact Hours'!$B:$B,Hours!$B890)+SUMIFS('Contact Hours'!G:G,'Contact Hours'!$A:$A,Hours!$A890,'Contact Hours'!$B:$B,Hours!$B890)</f>
        <v>0</v>
      </c>
      <c r="F890" s="33">
        <f>SUMIFS('Contact Hours'!H:H,'Contact Hours'!$A:$A,Hours!$A890,'Contact Hours'!$B:$B,Hours!$B890)+SUMIFS('Contact Hours'!I:I,'Contact Hours'!$A:$A,Hours!$A890,'Contact Hours'!$B:$B,Hours!$B890)</f>
        <v>0</v>
      </c>
      <c r="G890" s="33">
        <f>SUMIFS('Contact Hours'!J:J,'Contact Hours'!$A:$A,Hours!$A890,'Contact Hours'!$B:$B,Hours!$B890)+SUMIFS('Contact Hours'!K:K,'Contact Hours'!$A:$A,Hours!$A890,'Contact Hours'!$B:$B,Hours!$B890)</f>
        <v>0</v>
      </c>
      <c r="H890" s="34">
        <f t="shared" si="52"/>
        <v>31248</v>
      </c>
      <c r="I890" s="35">
        <f t="shared" si="53"/>
        <v>126888.01753693084</v>
      </c>
      <c r="J890" s="35">
        <f t="shared" si="54"/>
        <v>0</v>
      </c>
    </row>
    <row r="891" spans="1:10">
      <c r="A891" s="30">
        <v>3600</v>
      </c>
      <c r="B891" s="31">
        <v>24</v>
      </c>
      <c r="C891" s="32">
        <f t="shared" si="55"/>
        <v>3.6073208628655156</v>
      </c>
      <c r="D891" s="33">
        <f>SUMIFS('Contact Hours'!D:D,'Contact Hours'!$A:$A,Hours!$A891,'Contact Hours'!$B:$B,Hours!$B891)+SUMIFS('Contact Hours'!E:E,'Contact Hours'!$A:$A,Hours!$A891,'Contact Hours'!$B:$B,Hours!$B891)</f>
        <v>5136</v>
      </c>
      <c r="E891" s="33">
        <f>SUMIFS('Contact Hours'!F:F,'Contact Hours'!$A:$A,Hours!$A891,'Contact Hours'!$B:$B,Hours!$B891)+SUMIFS('Contact Hours'!G:G,'Contact Hours'!$A:$A,Hours!$A891,'Contact Hours'!$B:$B,Hours!$B891)</f>
        <v>0</v>
      </c>
      <c r="F891" s="33">
        <f>SUMIFS('Contact Hours'!H:H,'Contact Hours'!$A:$A,Hours!$A891,'Contact Hours'!$B:$B,Hours!$B891)+SUMIFS('Contact Hours'!I:I,'Contact Hours'!$A:$A,Hours!$A891,'Contact Hours'!$B:$B,Hours!$B891)</f>
        <v>0</v>
      </c>
      <c r="G891" s="33">
        <f>SUMIFS('Contact Hours'!J:J,'Contact Hours'!$A:$A,Hours!$A891,'Contact Hours'!$B:$B,Hours!$B891)+SUMIFS('Contact Hours'!K:K,'Contact Hours'!$A:$A,Hours!$A891,'Contact Hours'!$B:$B,Hours!$B891)</f>
        <v>0</v>
      </c>
      <c r="H891" s="34">
        <f t="shared" si="52"/>
        <v>5136</v>
      </c>
      <c r="I891" s="35">
        <f t="shared" si="53"/>
        <v>18527.199951677288</v>
      </c>
      <c r="J891" s="35">
        <f t="shared" si="54"/>
        <v>0</v>
      </c>
    </row>
    <row r="892" spans="1:10">
      <c r="A892" s="30">
        <v>3600</v>
      </c>
      <c r="B892" s="31">
        <v>25</v>
      </c>
      <c r="C892" s="32">
        <f t="shared" si="55"/>
        <v>2.8175360535220126</v>
      </c>
      <c r="D892" s="33">
        <f>SUMIFS('Contact Hours'!D:D,'Contact Hours'!$A:$A,Hours!$A892,'Contact Hours'!$B:$B,Hours!$B892)+SUMIFS('Contact Hours'!E:E,'Contact Hours'!$A:$A,Hours!$A892,'Contact Hours'!$B:$B,Hours!$B892)</f>
        <v>168304</v>
      </c>
      <c r="E892" s="33">
        <f>SUMIFS('Contact Hours'!F:F,'Contact Hours'!$A:$A,Hours!$A892,'Contact Hours'!$B:$B,Hours!$B892)+SUMIFS('Contact Hours'!G:G,'Contact Hours'!$A:$A,Hours!$A892,'Contact Hours'!$B:$B,Hours!$B892)</f>
        <v>0</v>
      </c>
      <c r="F892" s="33">
        <f>SUMIFS('Contact Hours'!H:H,'Contact Hours'!$A:$A,Hours!$A892,'Contact Hours'!$B:$B,Hours!$B892)+SUMIFS('Contact Hours'!I:I,'Contact Hours'!$A:$A,Hours!$A892,'Contact Hours'!$B:$B,Hours!$B892)</f>
        <v>800</v>
      </c>
      <c r="G892" s="33">
        <f>SUMIFS('Contact Hours'!J:J,'Contact Hours'!$A:$A,Hours!$A892,'Contact Hours'!$B:$B,Hours!$B892)+SUMIFS('Contact Hours'!K:K,'Contact Hours'!$A:$A,Hours!$A892,'Contact Hours'!$B:$B,Hours!$B892)</f>
        <v>0</v>
      </c>
      <c r="H892" s="34">
        <f t="shared" si="52"/>
        <v>169104</v>
      </c>
      <c r="I892" s="35">
        <f t="shared" si="53"/>
        <v>476456.61679478642</v>
      </c>
      <c r="J892" s="35">
        <f t="shared" si="54"/>
        <v>0</v>
      </c>
    </row>
    <row r="893" spans="1:10">
      <c r="A893" s="30">
        <v>3600</v>
      </c>
      <c r="B893" s="31">
        <v>26</v>
      </c>
      <c r="C893" s="32">
        <f t="shared" si="55"/>
        <v>3.5195673951223614</v>
      </c>
      <c r="D893" s="33">
        <f>SUMIFS('Contact Hours'!D:D,'Contact Hours'!$A:$A,Hours!$A893,'Contact Hours'!$B:$B,Hours!$B893)+SUMIFS('Contact Hours'!E:E,'Contact Hours'!$A:$A,Hours!$A893,'Contact Hours'!$B:$B,Hours!$B893)</f>
        <v>69776</v>
      </c>
      <c r="E893" s="33">
        <f>SUMIFS('Contact Hours'!F:F,'Contact Hours'!$A:$A,Hours!$A893,'Contact Hours'!$B:$B,Hours!$B893)+SUMIFS('Contact Hours'!G:G,'Contact Hours'!$A:$A,Hours!$A893,'Contact Hours'!$B:$B,Hours!$B893)</f>
        <v>0</v>
      </c>
      <c r="F893" s="33">
        <f>SUMIFS('Contact Hours'!H:H,'Contact Hours'!$A:$A,Hours!$A893,'Contact Hours'!$B:$B,Hours!$B893)+SUMIFS('Contact Hours'!I:I,'Contact Hours'!$A:$A,Hours!$A893,'Contact Hours'!$B:$B,Hours!$B893)</f>
        <v>0</v>
      </c>
      <c r="G893" s="33">
        <f>SUMIFS('Contact Hours'!J:J,'Contact Hours'!$A:$A,Hours!$A893,'Contact Hours'!$B:$B,Hours!$B893)+SUMIFS('Contact Hours'!K:K,'Contact Hours'!$A:$A,Hours!$A893,'Contact Hours'!$B:$B,Hours!$B893)</f>
        <v>384</v>
      </c>
      <c r="H893" s="34">
        <f t="shared" si="52"/>
        <v>70160</v>
      </c>
      <c r="I893" s="35">
        <f t="shared" si="53"/>
        <v>246932.84844178488</v>
      </c>
      <c r="J893" s="35">
        <f t="shared" si="54"/>
        <v>0</v>
      </c>
    </row>
    <row r="894" spans="1:10">
      <c r="A894" s="30">
        <v>3600</v>
      </c>
      <c r="B894" s="31">
        <v>27</v>
      </c>
      <c r="C894" s="32">
        <f t="shared" si="55"/>
        <v>3.291477425248472</v>
      </c>
      <c r="D894" s="33">
        <f>SUMIFS('Contact Hours'!D:D,'Contact Hours'!$A:$A,Hours!$A894,'Contact Hours'!$B:$B,Hours!$B894)+SUMIFS('Contact Hours'!E:E,'Contact Hours'!$A:$A,Hours!$A894,'Contact Hours'!$B:$B,Hours!$B894)</f>
        <v>0</v>
      </c>
      <c r="E894" s="33">
        <f>SUMIFS('Contact Hours'!F:F,'Contact Hours'!$A:$A,Hours!$A894,'Contact Hours'!$B:$B,Hours!$B894)+SUMIFS('Contact Hours'!G:G,'Contact Hours'!$A:$A,Hours!$A894,'Contact Hours'!$B:$B,Hours!$B894)</f>
        <v>0</v>
      </c>
      <c r="F894" s="33">
        <f>SUMIFS('Contact Hours'!H:H,'Contact Hours'!$A:$A,Hours!$A894,'Contact Hours'!$B:$B,Hours!$B894)+SUMIFS('Contact Hours'!I:I,'Contact Hours'!$A:$A,Hours!$A894,'Contact Hours'!$B:$B,Hours!$B894)</f>
        <v>0</v>
      </c>
      <c r="G894" s="33">
        <f>SUMIFS('Contact Hours'!J:J,'Contact Hours'!$A:$A,Hours!$A894,'Contact Hours'!$B:$B,Hours!$B894)+SUMIFS('Contact Hours'!K:K,'Contact Hours'!$A:$A,Hours!$A894,'Contact Hours'!$B:$B,Hours!$B894)</f>
        <v>0</v>
      </c>
      <c r="H894" s="34">
        <f t="shared" si="52"/>
        <v>0</v>
      </c>
      <c r="I894" s="35">
        <f t="shared" si="53"/>
        <v>0</v>
      </c>
      <c r="J894" s="35">
        <f t="shared" si="54"/>
        <v>0</v>
      </c>
    </row>
    <row r="895" spans="1:10">
      <c r="A895" s="30">
        <v>3601</v>
      </c>
      <c r="B895" s="31">
        <v>1</v>
      </c>
      <c r="C895" s="32">
        <f t="shared" si="55"/>
        <v>2.8749802080704021</v>
      </c>
      <c r="D895" s="33">
        <f>SUMIFS('Contact Hours'!D:D,'Contact Hours'!$A:$A,Hours!$A895,'Contact Hours'!$B:$B,Hours!$B895)+SUMIFS('Contact Hours'!E:E,'Contact Hours'!$A:$A,Hours!$A895,'Contact Hours'!$B:$B,Hours!$B895)</f>
        <v>3440</v>
      </c>
      <c r="E895" s="33">
        <f>SUMIFS('Contact Hours'!F:F,'Contact Hours'!$A:$A,Hours!$A895,'Contact Hours'!$B:$B,Hours!$B895)+SUMIFS('Contact Hours'!G:G,'Contact Hours'!$A:$A,Hours!$A895,'Contact Hours'!$B:$B,Hours!$B895)</f>
        <v>0</v>
      </c>
      <c r="F895" s="33">
        <f>SUMIFS('Contact Hours'!H:H,'Contact Hours'!$A:$A,Hours!$A895,'Contact Hours'!$B:$B,Hours!$B895)+SUMIFS('Contact Hours'!I:I,'Contact Hours'!$A:$A,Hours!$A895,'Contact Hours'!$B:$B,Hours!$B895)</f>
        <v>0</v>
      </c>
      <c r="G895" s="33">
        <f>SUMIFS('Contact Hours'!J:J,'Contact Hours'!$A:$A,Hours!$A895,'Contact Hours'!$B:$B,Hours!$B895)+SUMIFS('Contact Hours'!K:K,'Contact Hours'!$A:$A,Hours!$A895,'Contact Hours'!$B:$B,Hours!$B895)</f>
        <v>0</v>
      </c>
      <c r="H895" s="34">
        <f t="shared" si="52"/>
        <v>3440</v>
      </c>
      <c r="I895" s="35">
        <f t="shared" si="53"/>
        <v>9889.9319157621831</v>
      </c>
      <c r="J895" s="35">
        <f t="shared" si="54"/>
        <v>0</v>
      </c>
    </row>
    <row r="896" spans="1:10">
      <c r="A896" s="30">
        <v>3601</v>
      </c>
      <c r="B896" s="31">
        <v>2</v>
      </c>
      <c r="C896" s="32">
        <f t="shared" si="55"/>
        <v>3.4729204337351502</v>
      </c>
      <c r="D896" s="33">
        <f>SUMIFS('Contact Hours'!D:D,'Contact Hours'!$A:$A,Hours!$A896,'Contact Hours'!$B:$B,Hours!$B896)+SUMIFS('Contact Hours'!E:E,'Contact Hours'!$A:$A,Hours!$A896,'Contact Hours'!$B:$B,Hours!$B896)</f>
        <v>0</v>
      </c>
      <c r="E896" s="33">
        <f>SUMIFS('Contact Hours'!F:F,'Contact Hours'!$A:$A,Hours!$A896,'Contact Hours'!$B:$B,Hours!$B896)+SUMIFS('Contact Hours'!G:G,'Contact Hours'!$A:$A,Hours!$A896,'Contact Hours'!$B:$B,Hours!$B896)</f>
        <v>0</v>
      </c>
      <c r="F896" s="33">
        <f>SUMIFS('Contact Hours'!H:H,'Contact Hours'!$A:$A,Hours!$A896,'Contact Hours'!$B:$B,Hours!$B896)+SUMIFS('Contact Hours'!I:I,'Contact Hours'!$A:$A,Hours!$A896,'Contact Hours'!$B:$B,Hours!$B896)</f>
        <v>117680</v>
      </c>
      <c r="G896" s="33">
        <f>SUMIFS('Contact Hours'!J:J,'Contact Hours'!$A:$A,Hours!$A896,'Contact Hours'!$B:$B,Hours!$B896)+SUMIFS('Contact Hours'!K:K,'Contact Hours'!$A:$A,Hours!$A896,'Contact Hours'!$B:$B,Hours!$B896)</f>
        <v>10640</v>
      </c>
      <c r="H896" s="34">
        <f t="shared" si="52"/>
        <v>128320</v>
      </c>
      <c r="I896" s="35">
        <f t="shared" si="53"/>
        <v>445645.15005689446</v>
      </c>
      <c r="J896" s="35">
        <f t="shared" si="54"/>
        <v>0</v>
      </c>
    </row>
    <row r="897" spans="1:10">
      <c r="A897" s="30">
        <v>3601</v>
      </c>
      <c r="B897" s="31">
        <v>3</v>
      </c>
      <c r="C897" s="32">
        <f t="shared" si="55"/>
        <v>3.0862689776983747</v>
      </c>
      <c r="D897" s="33">
        <f>SUMIFS('Contact Hours'!D:D,'Contact Hours'!$A:$A,Hours!$A897,'Contact Hours'!$B:$B,Hours!$B897)+SUMIFS('Contact Hours'!E:E,'Contact Hours'!$A:$A,Hours!$A897,'Contact Hours'!$B:$B,Hours!$B897)</f>
        <v>306624</v>
      </c>
      <c r="E897" s="33">
        <f>SUMIFS('Contact Hours'!F:F,'Contact Hours'!$A:$A,Hours!$A897,'Contact Hours'!$B:$B,Hours!$B897)+SUMIFS('Contact Hours'!G:G,'Contact Hours'!$A:$A,Hours!$A897,'Contact Hours'!$B:$B,Hours!$B897)</f>
        <v>0</v>
      </c>
      <c r="F897" s="33">
        <f>SUMIFS('Contact Hours'!H:H,'Contact Hours'!$A:$A,Hours!$A897,'Contact Hours'!$B:$B,Hours!$B897)+SUMIFS('Contact Hours'!I:I,'Contact Hours'!$A:$A,Hours!$A897,'Contact Hours'!$B:$B,Hours!$B897)</f>
        <v>0</v>
      </c>
      <c r="G897" s="33">
        <f>SUMIFS('Contact Hours'!J:J,'Contact Hours'!$A:$A,Hours!$A897,'Contact Hours'!$B:$B,Hours!$B897)+SUMIFS('Contact Hours'!K:K,'Contact Hours'!$A:$A,Hours!$A897,'Contact Hours'!$B:$B,Hours!$B897)</f>
        <v>0</v>
      </c>
      <c r="H897" s="34">
        <f t="shared" si="52"/>
        <v>306624</v>
      </c>
      <c r="I897" s="35">
        <f t="shared" si="53"/>
        <v>946324.13901778648</v>
      </c>
      <c r="J897" s="35">
        <f t="shared" si="54"/>
        <v>0</v>
      </c>
    </row>
    <row r="898" spans="1:10">
      <c r="A898" s="30">
        <v>3601</v>
      </c>
      <c r="B898" s="31">
        <v>4</v>
      </c>
      <c r="C898" s="32">
        <f t="shared" si="55"/>
        <v>2.7951067372194838</v>
      </c>
      <c r="D898" s="33">
        <f>SUMIFS('Contact Hours'!D:D,'Contact Hours'!$A:$A,Hours!$A898,'Contact Hours'!$B:$B,Hours!$B898)+SUMIFS('Contact Hours'!E:E,'Contact Hours'!$A:$A,Hours!$A898,'Contact Hours'!$B:$B,Hours!$B898)</f>
        <v>43088</v>
      </c>
      <c r="E898" s="33">
        <f>SUMIFS('Contact Hours'!F:F,'Contact Hours'!$A:$A,Hours!$A898,'Contact Hours'!$B:$B,Hours!$B898)+SUMIFS('Contact Hours'!G:G,'Contact Hours'!$A:$A,Hours!$A898,'Contact Hours'!$B:$B,Hours!$B898)</f>
        <v>0</v>
      </c>
      <c r="F898" s="33">
        <f>SUMIFS('Contact Hours'!H:H,'Contact Hours'!$A:$A,Hours!$A898,'Contact Hours'!$B:$B,Hours!$B898)+SUMIFS('Contact Hours'!I:I,'Contact Hours'!$A:$A,Hours!$A898,'Contact Hours'!$B:$B,Hours!$B898)</f>
        <v>32480</v>
      </c>
      <c r="G898" s="33">
        <f>SUMIFS('Contact Hours'!J:J,'Contact Hours'!$A:$A,Hours!$A898,'Contact Hours'!$B:$B,Hours!$B898)+SUMIFS('Contact Hours'!K:K,'Contact Hours'!$A:$A,Hours!$A898,'Contact Hours'!$B:$B,Hours!$B898)</f>
        <v>913</v>
      </c>
      <c r="H898" s="34">
        <f t="shared" si="52"/>
        <v>76481</v>
      </c>
      <c r="I898" s="35">
        <f t="shared" si="53"/>
        <v>213772.55836928333</v>
      </c>
      <c r="J898" s="35">
        <f t="shared" si="54"/>
        <v>0</v>
      </c>
    </row>
    <row r="899" spans="1:10">
      <c r="A899" s="30">
        <v>3601</v>
      </c>
      <c r="B899" s="31">
        <v>5</v>
      </c>
      <c r="C899" s="32">
        <f t="shared" si="55"/>
        <v>7.969787458086997</v>
      </c>
      <c r="D899" s="33">
        <f>SUMIFS('Contact Hours'!D:D,'Contact Hours'!$A:$A,Hours!$A899,'Contact Hours'!$B:$B,Hours!$B899)+SUMIFS('Contact Hours'!E:E,'Contact Hours'!$A:$A,Hours!$A899,'Contact Hours'!$B:$B,Hours!$B899)</f>
        <v>0</v>
      </c>
      <c r="E899" s="33">
        <f>SUMIFS('Contact Hours'!F:F,'Contact Hours'!$A:$A,Hours!$A899,'Contact Hours'!$B:$B,Hours!$B899)+SUMIFS('Contact Hours'!G:G,'Contact Hours'!$A:$A,Hours!$A899,'Contact Hours'!$B:$B,Hours!$B899)</f>
        <v>0</v>
      </c>
      <c r="F899" s="33">
        <f>SUMIFS('Contact Hours'!H:H,'Contact Hours'!$A:$A,Hours!$A899,'Contact Hours'!$B:$B,Hours!$B899)+SUMIFS('Contact Hours'!I:I,'Contact Hours'!$A:$A,Hours!$A899,'Contact Hours'!$B:$B,Hours!$B899)</f>
        <v>0</v>
      </c>
      <c r="G899" s="33">
        <f>SUMIFS('Contact Hours'!J:J,'Contact Hours'!$A:$A,Hours!$A899,'Contact Hours'!$B:$B,Hours!$B899)+SUMIFS('Contact Hours'!K:K,'Contact Hours'!$A:$A,Hours!$A899,'Contact Hours'!$B:$B,Hours!$B899)</f>
        <v>0</v>
      </c>
      <c r="H899" s="34">
        <f t="shared" si="52"/>
        <v>0</v>
      </c>
      <c r="I899" s="35">
        <f t="shared" si="53"/>
        <v>0</v>
      </c>
      <c r="J899" s="35">
        <f t="shared" si="54"/>
        <v>0</v>
      </c>
    </row>
    <row r="900" spans="1:10">
      <c r="A900" s="30">
        <v>3601</v>
      </c>
      <c r="B900" s="31">
        <v>6</v>
      </c>
      <c r="C900" s="32">
        <f t="shared" si="55"/>
        <v>2.5338472328563029</v>
      </c>
      <c r="D900" s="33">
        <f>SUMIFS('Contact Hours'!D:D,'Contact Hours'!$A:$A,Hours!$A900,'Contact Hours'!$B:$B,Hours!$B900)+SUMIFS('Contact Hours'!E:E,'Contact Hours'!$A:$A,Hours!$A900,'Contact Hours'!$B:$B,Hours!$B900)</f>
        <v>48432</v>
      </c>
      <c r="E900" s="33">
        <f>SUMIFS('Contact Hours'!F:F,'Contact Hours'!$A:$A,Hours!$A900,'Contact Hours'!$B:$B,Hours!$B900)+SUMIFS('Contact Hours'!G:G,'Contact Hours'!$A:$A,Hours!$A900,'Contact Hours'!$B:$B,Hours!$B900)</f>
        <v>0</v>
      </c>
      <c r="F900" s="33">
        <f>SUMIFS('Contact Hours'!H:H,'Contact Hours'!$A:$A,Hours!$A900,'Contact Hours'!$B:$B,Hours!$B900)+SUMIFS('Contact Hours'!I:I,'Contact Hours'!$A:$A,Hours!$A900,'Contact Hours'!$B:$B,Hours!$B900)</f>
        <v>0</v>
      </c>
      <c r="G900" s="33">
        <f>SUMIFS('Contact Hours'!J:J,'Contact Hours'!$A:$A,Hours!$A900,'Contact Hours'!$B:$B,Hours!$B900)+SUMIFS('Contact Hours'!K:K,'Contact Hours'!$A:$A,Hours!$A900,'Contact Hours'!$B:$B,Hours!$B900)</f>
        <v>24</v>
      </c>
      <c r="H900" s="34">
        <f t="shared" si="52"/>
        <v>48456</v>
      </c>
      <c r="I900" s="35">
        <f t="shared" si="53"/>
        <v>122780.10151528502</v>
      </c>
      <c r="J900" s="35">
        <f t="shared" si="54"/>
        <v>0</v>
      </c>
    </row>
    <row r="901" spans="1:10">
      <c r="A901" s="30">
        <v>3601</v>
      </c>
      <c r="B901" s="31">
        <v>7</v>
      </c>
      <c r="C901" s="32">
        <f t="shared" si="55"/>
        <v>3.4892163735959434</v>
      </c>
      <c r="D901" s="33">
        <f>SUMIFS('Contact Hours'!D:D,'Contact Hours'!$A:$A,Hours!$A901,'Contact Hours'!$B:$B,Hours!$B901)+SUMIFS('Contact Hours'!E:E,'Contact Hours'!$A:$A,Hours!$A901,'Contact Hours'!$B:$B,Hours!$B901)</f>
        <v>48864</v>
      </c>
      <c r="E901" s="33">
        <f>SUMIFS('Contact Hours'!F:F,'Contact Hours'!$A:$A,Hours!$A901,'Contact Hours'!$B:$B,Hours!$B901)+SUMIFS('Contact Hours'!G:G,'Contact Hours'!$A:$A,Hours!$A901,'Contact Hours'!$B:$B,Hours!$B901)</f>
        <v>0</v>
      </c>
      <c r="F901" s="33">
        <f>SUMIFS('Contact Hours'!H:H,'Contact Hours'!$A:$A,Hours!$A901,'Contact Hours'!$B:$B,Hours!$B901)+SUMIFS('Contact Hours'!I:I,'Contact Hours'!$A:$A,Hours!$A901,'Contact Hours'!$B:$B,Hours!$B901)</f>
        <v>47232</v>
      </c>
      <c r="G901" s="33">
        <f>SUMIFS('Contact Hours'!J:J,'Contact Hours'!$A:$A,Hours!$A901,'Contact Hours'!$B:$B,Hours!$B901)+SUMIFS('Contact Hours'!K:K,'Contact Hours'!$A:$A,Hours!$A901,'Contact Hours'!$B:$B,Hours!$B901)</f>
        <v>42</v>
      </c>
      <c r="H901" s="34">
        <f t="shared" ref="H901:H964" si="56">SUM(D901:G901)</f>
        <v>96138</v>
      </c>
      <c r="I901" s="35">
        <f t="shared" ref="I901:I964" si="57">H901*C901</f>
        <v>335446.28372476681</v>
      </c>
      <c r="J901" s="35">
        <f t="shared" ref="J901:J964" si="58">(E901*1.1)*C901</f>
        <v>0</v>
      </c>
    </row>
    <row r="902" spans="1:10">
      <c r="A902" s="30">
        <v>3601</v>
      </c>
      <c r="B902" s="31">
        <v>8</v>
      </c>
      <c r="C902" s="32">
        <f t="shared" si="55"/>
        <v>4.382136402145127</v>
      </c>
      <c r="D902" s="33">
        <f>SUMIFS('Contact Hours'!D:D,'Contact Hours'!$A:$A,Hours!$A902,'Contact Hours'!$B:$B,Hours!$B902)+SUMIFS('Contact Hours'!E:E,'Contact Hours'!$A:$A,Hours!$A902,'Contact Hours'!$B:$B,Hours!$B902)</f>
        <v>0</v>
      </c>
      <c r="E902" s="33">
        <f>SUMIFS('Contact Hours'!F:F,'Contact Hours'!$A:$A,Hours!$A902,'Contact Hours'!$B:$B,Hours!$B902)+SUMIFS('Contact Hours'!G:G,'Contact Hours'!$A:$A,Hours!$A902,'Contact Hours'!$B:$B,Hours!$B902)</f>
        <v>0</v>
      </c>
      <c r="F902" s="33">
        <f>SUMIFS('Contact Hours'!H:H,'Contact Hours'!$A:$A,Hours!$A902,'Contact Hours'!$B:$B,Hours!$B902)+SUMIFS('Contact Hours'!I:I,'Contact Hours'!$A:$A,Hours!$A902,'Contact Hours'!$B:$B,Hours!$B902)</f>
        <v>14784</v>
      </c>
      <c r="G902" s="33">
        <f>SUMIFS('Contact Hours'!J:J,'Contact Hours'!$A:$A,Hours!$A902,'Contact Hours'!$B:$B,Hours!$B902)+SUMIFS('Contact Hours'!K:K,'Contact Hours'!$A:$A,Hours!$A902,'Contact Hours'!$B:$B,Hours!$B902)</f>
        <v>96</v>
      </c>
      <c r="H902" s="34">
        <f t="shared" si="56"/>
        <v>14880</v>
      </c>
      <c r="I902" s="35">
        <f t="shared" si="57"/>
        <v>65206.189663919489</v>
      </c>
      <c r="J902" s="35">
        <f t="shared" si="58"/>
        <v>0</v>
      </c>
    </row>
    <row r="903" spans="1:10">
      <c r="A903" s="30">
        <v>3601</v>
      </c>
      <c r="B903" s="31">
        <v>9</v>
      </c>
      <c r="C903" s="32">
        <f t="shared" si="55"/>
        <v>3.4333089032158068</v>
      </c>
      <c r="D903" s="33">
        <f>SUMIFS('Contact Hours'!D:D,'Contact Hours'!$A:$A,Hours!$A903,'Contact Hours'!$B:$B,Hours!$B903)+SUMIFS('Contact Hours'!E:E,'Contact Hours'!$A:$A,Hours!$A903,'Contact Hours'!$B:$B,Hours!$B903)</f>
        <v>34320</v>
      </c>
      <c r="E903" s="33">
        <f>SUMIFS('Contact Hours'!F:F,'Contact Hours'!$A:$A,Hours!$A903,'Contact Hours'!$B:$B,Hours!$B903)+SUMIFS('Contact Hours'!G:G,'Contact Hours'!$A:$A,Hours!$A903,'Contact Hours'!$B:$B,Hours!$B903)</f>
        <v>0</v>
      </c>
      <c r="F903" s="33">
        <f>SUMIFS('Contact Hours'!H:H,'Contact Hours'!$A:$A,Hours!$A903,'Contact Hours'!$B:$B,Hours!$B903)+SUMIFS('Contact Hours'!I:I,'Contact Hours'!$A:$A,Hours!$A903,'Contact Hours'!$B:$B,Hours!$B903)</f>
        <v>0</v>
      </c>
      <c r="G903" s="33">
        <f>SUMIFS('Contact Hours'!J:J,'Contact Hours'!$A:$A,Hours!$A903,'Contact Hours'!$B:$B,Hours!$B903)+SUMIFS('Contact Hours'!K:K,'Contact Hours'!$A:$A,Hours!$A903,'Contact Hours'!$B:$B,Hours!$B903)</f>
        <v>1351</v>
      </c>
      <c r="H903" s="34">
        <f t="shared" si="56"/>
        <v>35671</v>
      </c>
      <c r="I903" s="35">
        <f t="shared" si="57"/>
        <v>122469.56188661105</v>
      </c>
      <c r="J903" s="35">
        <f t="shared" si="58"/>
        <v>0</v>
      </c>
    </row>
    <row r="904" spans="1:10">
      <c r="A904" s="30">
        <v>3601</v>
      </c>
      <c r="B904" s="31">
        <v>10</v>
      </c>
      <c r="C904" s="32">
        <f t="shared" si="55"/>
        <v>5.2157956574584414</v>
      </c>
      <c r="D904" s="33">
        <f>SUMIFS('Contact Hours'!D:D,'Contact Hours'!$A:$A,Hours!$A904,'Contact Hours'!$B:$B,Hours!$B904)+SUMIFS('Contact Hours'!E:E,'Contact Hours'!$A:$A,Hours!$A904,'Contact Hours'!$B:$B,Hours!$B904)</f>
        <v>0</v>
      </c>
      <c r="E904" s="33">
        <f>SUMIFS('Contact Hours'!F:F,'Contact Hours'!$A:$A,Hours!$A904,'Contact Hours'!$B:$B,Hours!$B904)+SUMIFS('Contact Hours'!G:G,'Contact Hours'!$A:$A,Hours!$A904,'Contact Hours'!$B:$B,Hours!$B904)</f>
        <v>0</v>
      </c>
      <c r="F904" s="33">
        <f>SUMIFS('Contact Hours'!H:H,'Contact Hours'!$A:$A,Hours!$A904,'Contact Hours'!$B:$B,Hours!$B904)+SUMIFS('Contact Hours'!I:I,'Contact Hours'!$A:$A,Hours!$A904,'Contact Hours'!$B:$B,Hours!$B904)</f>
        <v>0</v>
      </c>
      <c r="G904" s="33">
        <f>SUMIFS('Contact Hours'!J:J,'Contact Hours'!$A:$A,Hours!$A904,'Contact Hours'!$B:$B,Hours!$B904)+SUMIFS('Contact Hours'!K:K,'Contact Hours'!$A:$A,Hours!$A904,'Contact Hours'!$B:$B,Hours!$B904)</f>
        <v>0</v>
      </c>
      <c r="H904" s="34">
        <f t="shared" si="56"/>
        <v>0</v>
      </c>
      <c r="I904" s="35">
        <f t="shared" si="57"/>
        <v>0</v>
      </c>
      <c r="J904" s="35">
        <f t="shared" si="58"/>
        <v>0</v>
      </c>
    </row>
    <row r="905" spans="1:10">
      <c r="A905" s="30">
        <v>3601</v>
      </c>
      <c r="B905" s="31">
        <v>11</v>
      </c>
      <c r="C905" s="32">
        <f t="shared" si="55"/>
        <v>3.9463640330011058</v>
      </c>
      <c r="D905" s="33">
        <f>SUMIFS('Contact Hours'!D:D,'Contact Hours'!$A:$A,Hours!$A905,'Contact Hours'!$B:$B,Hours!$B905)+SUMIFS('Contact Hours'!E:E,'Contact Hours'!$A:$A,Hours!$A905,'Contact Hours'!$B:$B,Hours!$B905)</f>
        <v>0</v>
      </c>
      <c r="E905" s="33">
        <f>SUMIFS('Contact Hours'!F:F,'Contact Hours'!$A:$A,Hours!$A905,'Contact Hours'!$B:$B,Hours!$B905)+SUMIFS('Contact Hours'!G:G,'Contact Hours'!$A:$A,Hours!$A905,'Contact Hours'!$B:$B,Hours!$B905)</f>
        <v>0</v>
      </c>
      <c r="F905" s="33">
        <f>SUMIFS('Contact Hours'!H:H,'Contact Hours'!$A:$A,Hours!$A905,'Contact Hours'!$B:$B,Hours!$B905)+SUMIFS('Contact Hours'!I:I,'Contact Hours'!$A:$A,Hours!$A905,'Contact Hours'!$B:$B,Hours!$B905)</f>
        <v>61808</v>
      </c>
      <c r="G905" s="33">
        <f>SUMIFS('Contact Hours'!J:J,'Contact Hours'!$A:$A,Hours!$A905,'Contact Hours'!$B:$B,Hours!$B905)+SUMIFS('Contact Hours'!K:K,'Contact Hours'!$A:$A,Hours!$A905,'Contact Hours'!$B:$B,Hours!$B905)</f>
        <v>498</v>
      </c>
      <c r="H905" s="34">
        <f t="shared" si="56"/>
        <v>62306</v>
      </c>
      <c r="I905" s="35">
        <f t="shared" si="57"/>
        <v>245882.15744016689</v>
      </c>
      <c r="J905" s="35">
        <f t="shared" si="58"/>
        <v>0</v>
      </c>
    </row>
    <row r="906" spans="1:10">
      <c r="A906" s="30">
        <v>3601</v>
      </c>
      <c r="B906" s="31">
        <v>12</v>
      </c>
      <c r="C906" s="32">
        <f t="shared" si="55"/>
        <v>3.4644345655960382</v>
      </c>
      <c r="D906" s="33">
        <f>SUMIFS('Contact Hours'!D:D,'Contact Hours'!$A:$A,Hours!$A906,'Contact Hours'!$B:$B,Hours!$B906)+SUMIFS('Contact Hours'!E:E,'Contact Hours'!$A:$A,Hours!$A906,'Contact Hours'!$B:$B,Hours!$B906)</f>
        <v>177808</v>
      </c>
      <c r="E906" s="33">
        <f>SUMIFS('Contact Hours'!F:F,'Contact Hours'!$A:$A,Hours!$A906,'Contact Hours'!$B:$B,Hours!$B906)+SUMIFS('Contact Hours'!G:G,'Contact Hours'!$A:$A,Hours!$A906,'Contact Hours'!$B:$B,Hours!$B906)</f>
        <v>11904</v>
      </c>
      <c r="F906" s="33">
        <f>SUMIFS('Contact Hours'!H:H,'Contact Hours'!$A:$A,Hours!$A906,'Contact Hours'!$B:$B,Hours!$B906)+SUMIFS('Contact Hours'!I:I,'Contact Hours'!$A:$A,Hours!$A906,'Contact Hours'!$B:$B,Hours!$B906)</f>
        <v>2064</v>
      </c>
      <c r="G906" s="33">
        <f>SUMIFS('Contact Hours'!J:J,'Contact Hours'!$A:$A,Hours!$A906,'Contact Hours'!$B:$B,Hours!$B906)+SUMIFS('Contact Hours'!K:K,'Contact Hours'!$A:$A,Hours!$A906,'Contact Hours'!$B:$B,Hours!$B906)</f>
        <v>70</v>
      </c>
      <c r="H906" s="34">
        <f t="shared" si="56"/>
        <v>191846</v>
      </c>
      <c r="I906" s="35">
        <f t="shared" si="57"/>
        <v>664637.91367133753</v>
      </c>
      <c r="J906" s="35">
        <f t="shared" si="58"/>
        <v>45364.691975740767</v>
      </c>
    </row>
    <row r="907" spans="1:10">
      <c r="A907" s="30">
        <v>3601</v>
      </c>
      <c r="B907" s="31">
        <v>13</v>
      </c>
      <c r="C907" s="32">
        <f t="shared" si="55"/>
        <v>3.1367935439018955</v>
      </c>
      <c r="D907" s="33">
        <f>SUMIFS('Contact Hours'!D:D,'Contact Hours'!$A:$A,Hours!$A907,'Contact Hours'!$B:$B,Hours!$B907)+SUMIFS('Contact Hours'!E:E,'Contact Hours'!$A:$A,Hours!$A907,'Contact Hours'!$B:$B,Hours!$B907)</f>
        <v>30672</v>
      </c>
      <c r="E907" s="33">
        <f>SUMIFS('Contact Hours'!F:F,'Contact Hours'!$A:$A,Hours!$A907,'Contact Hours'!$B:$B,Hours!$B907)+SUMIFS('Contact Hours'!G:G,'Contact Hours'!$A:$A,Hours!$A907,'Contact Hours'!$B:$B,Hours!$B907)</f>
        <v>0</v>
      </c>
      <c r="F907" s="33">
        <f>SUMIFS('Contact Hours'!H:H,'Contact Hours'!$A:$A,Hours!$A907,'Contact Hours'!$B:$B,Hours!$B907)+SUMIFS('Contact Hours'!I:I,'Contact Hours'!$A:$A,Hours!$A907,'Contact Hours'!$B:$B,Hours!$B907)</f>
        <v>0</v>
      </c>
      <c r="G907" s="33">
        <f>SUMIFS('Contact Hours'!J:J,'Contact Hours'!$A:$A,Hours!$A907,'Contact Hours'!$B:$B,Hours!$B907)+SUMIFS('Contact Hours'!K:K,'Contact Hours'!$A:$A,Hours!$A907,'Contact Hours'!$B:$B,Hours!$B907)</f>
        <v>24</v>
      </c>
      <c r="H907" s="34">
        <f t="shared" si="56"/>
        <v>30696</v>
      </c>
      <c r="I907" s="35">
        <f t="shared" si="57"/>
        <v>96287.014623612587</v>
      </c>
      <c r="J907" s="35">
        <f t="shared" si="58"/>
        <v>0</v>
      </c>
    </row>
    <row r="908" spans="1:10">
      <c r="A908" s="30">
        <v>3601</v>
      </c>
      <c r="B908" s="31">
        <v>14</v>
      </c>
      <c r="C908" s="32">
        <f t="shared" si="55"/>
        <v>4.5242823607997433</v>
      </c>
      <c r="D908" s="33">
        <f>SUMIFS('Contact Hours'!D:D,'Contact Hours'!$A:$A,Hours!$A908,'Contact Hours'!$B:$B,Hours!$B908)+SUMIFS('Contact Hours'!E:E,'Contact Hours'!$A:$A,Hours!$A908,'Contact Hours'!$B:$B,Hours!$B908)</f>
        <v>0</v>
      </c>
      <c r="E908" s="33">
        <f>SUMIFS('Contact Hours'!F:F,'Contact Hours'!$A:$A,Hours!$A908,'Contact Hours'!$B:$B,Hours!$B908)+SUMIFS('Contact Hours'!G:G,'Contact Hours'!$A:$A,Hours!$A908,'Contact Hours'!$B:$B,Hours!$B908)</f>
        <v>0</v>
      </c>
      <c r="F908" s="33">
        <f>SUMIFS('Contact Hours'!H:H,'Contact Hours'!$A:$A,Hours!$A908,'Contact Hours'!$B:$B,Hours!$B908)+SUMIFS('Contact Hours'!I:I,'Contact Hours'!$A:$A,Hours!$A908,'Contact Hours'!$B:$B,Hours!$B908)</f>
        <v>69344</v>
      </c>
      <c r="G908" s="33">
        <f>SUMIFS('Contact Hours'!J:J,'Contact Hours'!$A:$A,Hours!$A908,'Contact Hours'!$B:$B,Hours!$B908)+SUMIFS('Contact Hours'!K:K,'Contact Hours'!$A:$A,Hours!$A908,'Contact Hours'!$B:$B,Hours!$B908)</f>
        <v>9150</v>
      </c>
      <c r="H908" s="34">
        <f t="shared" si="56"/>
        <v>78494</v>
      </c>
      <c r="I908" s="35">
        <f t="shared" si="57"/>
        <v>355129.01962861506</v>
      </c>
      <c r="J908" s="35">
        <f t="shared" si="58"/>
        <v>0</v>
      </c>
    </row>
    <row r="909" spans="1:10">
      <c r="A909" s="30">
        <v>3601</v>
      </c>
      <c r="B909" s="31">
        <v>15</v>
      </c>
      <c r="C909" s="32">
        <f t="shared" si="55"/>
        <v>6.3259919541484555</v>
      </c>
      <c r="D909" s="33">
        <f>SUMIFS('Contact Hours'!D:D,'Contact Hours'!$A:$A,Hours!$A909,'Contact Hours'!$B:$B,Hours!$B909)+SUMIFS('Contact Hours'!E:E,'Contact Hours'!$A:$A,Hours!$A909,'Contact Hours'!$B:$B,Hours!$B909)</f>
        <v>0</v>
      </c>
      <c r="E909" s="33">
        <f>SUMIFS('Contact Hours'!F:F,'Contact Hours'!$A:$A,Hours!$A909,'Contact Hours'!$B:$B,Hours!$B909)+SUMIFS('Contact Hours'!G:G,'Contact Hours'!$A:$A,Hours!$A909,'Contact Hours'!$B:$B,Hours!$B909)</f>
        <v>0</v>
      </c>
      <c r="F909" s="33">
        <f>SUMIFS('Contact Hours'!H:H,'Contact Hours'!$A:$A,Hours!$A909,'Contact Hours'!$B:$B,Hours!$B909)+SUMIFS('Contact Hours'!I:I,'Contact Hours'!$A:$A,Hours!$A909,'Contact Hours'!$B:$B,Hours!$B909)</f>
        <v>0</v>
      </c>
      <c r="G909" s="33">
        <f>SUMIFS('Contact Hours'!J:J,'Contact Hours'!$A:$A,Hours!$A909,'Contact Hours'!$B:$B,Hours!$B909)+SUMIFS('Contact Hours'!K:K,'Contact Hours'!$A:$A,Hours!$A909,'Contact Hours'!$B:$B,Hours!$B909)</f>
        <v>0</v>
      </c>
      <c r="H909" s="34">
        <f t="shared" si="56"/>
        <v>0</v>
      </c>
      <c r="I909" s="35">
        <f t="shared" si="57"/>
        <v>0</v>
      </c>
      <c r="J909" s="35">
        <f t="shared" si="58"/>
        <v>0</v>
      </c>
    </row>
    <row r="910" spans="1:10">
      <c r="A910" s="30">
        <v>3601</v>
      </c>
      <c r="B910" s="31">
        <v>16</v>
      </c>
      <c r="C910" s="32">
        <f t="shared" si="55"/>
        <v>3.9794022593108487</v>
      </c>
      <c r="D910" s="33">
        <f>SUMIFS('Contact Hours'!D:D,'Contact Hours'!$A:$A,Hours!$A910,'Contact Hours'!$B:$B,Hours!$B910)+SUMIFS('Contact Hours'!E:E,'Contact Hours'!$A:$A,Hours!$A910,'Contact Hours'!$B:$B,Hours!$B910)</f>
        <v>6528</v>
      </c>
      <c r="E910" s="33">
        <f>SUMIFS('Contact Hours'!F:F,'Contact Hours'!$A:$A,Hours!$A910,'Contact Hours'!$B:$B,Hours!$B910)+SUMIFS('Contact Hours'!G:G,'Contact Hours'!$A:$A,Hours!$A910,'Contact Hours'!$B:$B,Hours!$B910)</f>
        <v>0</v>
      </c>
      <c r="F910" s="33">
        <f>SUMIFS('Contact Hours'!H:H,'Contact Hours'!$A:$A,Hours!$A910,'Contact Hours'!$B:$B,Hours!$B910)+SUMIFS('Contact Hours'!I:I,'Contact Hours'!$A:$A,Hours!$A910,'Contact Hours'!$B:$B,Hours!$B910)</f>
        <v>122624</v>
      </c>
      <c r="G910" s="33">
        <f>SUMIFS('Contact Hours'!J:J,'Contact Hours'!$A:$A,Hours!$A910,'Contact Hours'!$B:$B,Hours!$B910)+SUMIFS('Contact Hours'!K:K,'Contact Hours'!$A:$A,Hours!$A910,'Contact Hours'!$B:$B,Hours!$B910)</f>
        <v>14398</v>
      </c>
      <c r="H910" s="34">
        <f t="shared" si="56"/>
        <v>143550</v>
      </c>
      <c r="I910" s="35">
        <f t="shared" si="57"/>
        <v>571243.19432407233</v>
      </c>
      <c r="J910" s="35">
        <f t="shared" si="58"/>
        <v>0</v>
      </c>
    </row>
    <row r="911" spans="1:10">
      <c r="A911" s="30">
        <v>3601</v>
      </c>
      <c r="B911" s="31">
        <v>17</v>
      </c>
      <c r="C911" s="32">
        <f t="shared" si="55"/>
        <v>5.1679354505346593</v>
      </c>
      <c r="D911" s="33">
        <f>SUMIFS('Contact Hours'!D:D,'Contact Hours'!$A:$A,Hours!$A911,'Contact Hours'!$B:$B,Hours!$B911)+SUMIFS('Contact Hours'!E:E,'Contact Hours'!$A:$A,Hours!$A911,'Contact Hours'!$B:$B,Hours!$B911)</f>
        <v>0</v>
      </c>
      <c r="E911" s="33">
        <f>SUMIFS('Contact Hours'!F:F,'Contact Hours'!$A:$A,Hours!$A911,'Contact Hours'!$B:$B,Hours!$B911)+SUMIFS('Contact Hours'!G:G,'Contact Hours'!$A:$A,Hours!$A911,'Contact Hours'!$B:$B,Hours!$B911)</f>
        <v>0</v>
      </c>
      <c r="F911" s="33">
        <f>SUMIFS('Contact Hours'!H:H,'Contact Hours'!$A:$A,Hours!$A911,'Contact Hours'!$B:$B,Hours!$B911)+SUMIFS('Contact Hours'!I:I,'Contact Hours'!$A:$A,Hours!$A911,'Contact Hours'!$B:$B,Hours!$B911)</f>
        <v>0</v>
      </c>
      <c r="G911" s="33">
        <f>SUMIFS('Contact Hours'!J:J,'Contact Hours'!$A:$A,Hours!$A911,'Contact Hours'!$B:$B,Hours!$B911)+SUMIFS('Contact Hours'!K:K,'Contact Hours'!$A:$A,Hours!$A911,'Contact Hours'!$B:$B,Hours!$B911)</f>
        <v>0</v>
      </c>
      <c r="H911" s="34">
        <f t="shared" si="56"/>
        <v>0</v>
      </c>
      <c r="I911" s="35">
        <f t="shared" si="57"/>
        <v>0</v>
      </c>
      <c r="J911" s="35">
        <f t="shared" si="58"/>
        <v>0</v>
      </c>
    </row>
    <row r="912" spans="1:10">
      <c r="A912" s="30">
        <v>3601</v>
      </c>
      <c r="B912" s="31">
        <v>18</v>
      </c>
      <c r="C912" s="32">
        <f t="shared" si="55"/>
        <v>4.3474126583452906</v>
      </c>
      <c r="D912" s="33">
        <f>SUMIFS('Contact Hours'!D:D,'Contact Hours'!$A:$A,Hours!$A912,'Contact Hours'!$B:$B,Hours!$B912)+SUMIFS('Contact Hours'!E:E,'Contact Hours'!$A:$A,Hours!$A912,'Contact Hours'!$B:$B,Hours!$B912)</f>
        <v>0</v>
      </c>
      <c r="E912" s="33">
        <f>SUMIFS('Contact Hours'!F:F,'Contact Hours'!$A:$A,Hours!$A912,'Contact Hours'!$B:$B,Hours!$B912)+SUMIFS('Contact Hours'!G:G,'Contact Hours'!$A:$A,Hours!$A912,'Contact Hours'!$B:$B,Hours!$B912)</f>
        <v>0</v>
      </c>
      <c r="F912" s="33">
        <f>SUMIFS('Contact Hours'!H:H,'Contact Hours'!$A:$A,Hours!$A912,'Contact Hours'!$B:$B,Hours!$B912)+SUMIFS('Contact Hours'!I:I,'Contact Hours'!$A:$A,Hours!$A912,'Contact Hours'!$B:$B,Hours!$B912)</f>
        <v>62624</v>
      </c>
      <c r="G912" s="33">
        <f>SUMIFS('Contact Hours'!J:J,'Contact Hours'!$A:$A,Hours!$A912,'Contact Hours'!$B:$B,Hours!$B912)+SUMIFS('Contact Hours'!K:K,'Contact Hours'!$A:$A,Hours!$A912,'Contact Hours'!$B:$B,Hours!$B912)</f>
        <v>860</v>
      </c>
      <c r="H912" s="34">
        <f t="shared" si="56"/>
        <v>63484</v>
      </c>
      <c r="I912" s="35">
        <f t="shared" si="57"/>
        <v>275991.14520239242</v>
      </c>
      <c r="J912" s="35">
        <f t="shared" si="58"/>
        <v>0</v>
      </c>
    </row>
    <row r="913" spans="1:10">
      <c r="A913" s="30">
        <v>3601</v>
      </c>
      <c r="B913" s="31">
        <v>19</v>
      </c>
      <c r="C913" s="32">
        <f t="shared" si="55"/>
        <v>3.1428185541517317</v>
      </c>
      <c r="D913" s="33">
        <f>SUMIFS('Contact Hours'!D:D,'Contact Hours'!$A:$A,Hours!$A913,'Contact Hours'!$B:$B,Hours!$B913)+SUMIFS('Contact Hours'!E:E,'Contact Hours'!$A:$A,Hours!$A913,'Contact Hours'!$B:$B,Hours!$B913)</f>
        <v>111888</v>
      </c>
      <c r="E913" s="33">
        <f>SUMIFS('Contact Hours'!F:F,'Contact Hours'!$A:$A,Hours!$A913,'Contact Hours'!$B:$B,Hours!$B913)+SUMIFS('Contact Hours'!G:G,'Contact Hours'!$A:$A,Hours!$A913,'Contact Hours'!$B:$B,Hours!$B913)</f>
        <v>44832</v>
      </c>
      <c r="F913" s="33">
        <f>SUMIFS('Contact Hours'!H:H,'Contact Hours'!$A:$A,Hours!$A913,'Contact Hours'!$B:$B,Hours!$B913)+SUMIFS('Contact Hours'!I:I,'Contact Hours'!$A:$A,Hours!$A913,'Contact Hours'!$B:$B,Hours!$B913)</f>
        <v>0</v>
      </c>
      <c r="G913" s="33">
        <f>SUMIFS('Contact Hours'!J:J,'Contact Hours'!$A:$A,Hours!$A913,'Contact Hours'!$B:$B,Hours!$B913)+SUMIFS('Contact Hours'!K:K,'Contact Hours'!$A:$A,Hours!$A913,'Contact Hours'!$B:$B,Hours!$B913)</f>
        <v>0</v>
      </c>
      <c r="H913" s="34">
        <f t="shared" si="56"/>
        <v>156720</v>
      </c>
      <c r="I913" s="35">
        <f t="shared" si="57"/>
        <v>492542.52380665939</v>
      </c>
      <c r="J913" s="35">
        <f t="shared" si="58"/>
        <v>154988.7255617035</v>
      </c>
    </row>
    <row r="914" spans="1:10">
      <c r="A914" s="30">
        <v>3601</v>
      </c>
      <c r="B914" s="31">
        <v>20</v>
      </c>
      <c r="C914" s="32">
        <f t="shared" si="55"/>
        <v>3.4676861785003421</v>
      </c>
      <c r="D914" s="33">
        <f>SUMIFS('Contact Hours'!D:D,'Contact Hours'!$A:$A,Hours!$A914,'Contact Hours'!$B:$B,Hours!$B914)+SUMIFS('Contact Hours'!E:E,'Contact Hours'!$A:$A,Hours!$A914,'Contact Hours'!$B:$B,Hours!$B914)</f>
        <v>0</v>
      </c>
      <c r="E914" s="33">
        <f>SUMIFS('Contact Hours'!F:F,'Contact Hours'!$A:$A,Hours!$A914,'Contact Hours'!$B:$B,Hours!$B914)+SUMIFS('Contact Hours'!G:G,'Contact Hours'!$A:$A,Hours!$A914,'Contact Hours'!$B:$B,Hours!$B914)</f>
        <v>0</v>
      </c>
      <c r="F914" s="33">
        <f>SUMIFS('Contact Hours'!H:H,'Contact Hours'!$A:$A,Hours!$A914,'Contact Hours'!$B:$B,Hours!$B914)+SUMIFS('Contact Hours'!I:I,'Contact Hours'!$A:$A,Hours!$A914,'Contact Hours'!$B:$B,Hours!$B914)</f>
        <v>0</v>
      </c>
      <c r="G914" s="33">
        <f>SUMIFS('Contact Hours'!J:J,'Contact Hours'!$A:$A,Hours!$A914,'Contact Hours'!$B:$B,Hours!$B914)+SUMIFS('Contact Hours'!K:K,'Contact Hours'!$A:$A,Hours!$A914,'Contact Hours'!$B:$B,Hours!$B914)</f>
        <v>0</v>
      </c>
      <c r="H914" s="34">
        <f t="shared" si="56"/>
        <v>0</v>
      </c>
      <c r="I914" s="35">
        <f t="shared" si="57"/>
        <v>0</v>
      </c>
      <c r="J914" s="35">
        <f t="shared" si="58"/>
        <v>0</v>
      </c>
    </row>
    <row r="915" spans="1:10">
      <c r="A915" s="30">
        <v>3601</v>
      </c>
      <c r="B915" s="31">
        <v>21</v>
      </c>
      <c r="C915" s="32">
        <f t="shared" si="55"/>
        <v>4.5155009708581995</v>
      </c>
      <c r="D915" s="33">
        <f>SUMIFS('Contact Hours'!D:D,'Contact Hours'!$A:$A,Hours!$A915,'Contact Hours'!$B:$B,Hours!$B915)+SUMIFS('Contact Hours'!E:E,'Contact Hours'!$A:$A,Hours!$A915,'Contact Hours'!$B:$B,Hours!$B915)</f>
        <v>0</v>
      </c>
      <c r="E915" s="33">
        <f>SUMIFS('Contact Hours'!F:F,'Contact Hours'!$A:$A,Hours!$A915,'Contact Hours'!$B:$B,Hours!$B915)+SUMIFS('Contact Hours'!G:G,'Contact Hours'!$A:$A,Hours!$A915,'Contact Hours'!$B:$B,Hours!$B915)</f>
        <v>0</v>
      </c>
      <c r="F915" s="33">
        <f>SUMIFS('Contact Hours'!H:H,'Contact Hours'!$A:$A,Hours!$A915,'Contact Hours'!$B:$B,Hours!$B915)+SUMIFS('Contact Hours'!I:I,'Contact Hours'!$A:$A,Hours!$A915,'Contact Hours'!$B:$B,Hours!$B915)</f>
        <v>0</v>
      </c>
      <c r="G915" s="33">
        <f>SUMIFS('Contact Hours'!J:J,'Contact Hours'!$A:$A,Hours!$A915,'Contact Hours'!$B:$B,Hours!$B915)+SUMIFS('Contact Hours'!K:K,'Contact Hours'!$A:$A,Hours!$A915,'Contact Hours'!$B:$B,Hours!$B915)</f>
        <v>27778</v>
      </c>
      <c r="H915" s="34">
        <f t="shared" si="56"/>
        <v>27778</v>
      </c>
      <c r="I915" s="35">
        <f t="shared" si="57"/>
        <v>125431.58596849906</v>
      </c>
      <c r="J915" s="35">
        <f t="shared" si="58"/>
        <v>0</v>
      </c>
    </row>
    <row r="916" spans="1:10">
      <c r="A916" s="30">
        <v>3601</v>
      </c>
      <c r="B916" s="31">
        <v>22</v>
      </c>
      <c r="C916" s="32">
        <f t="shared" si="55"/>
        <v>4.1280585073572329</v>
      </c>
      <c r="D916" s="33">
        <f>SUMIFS('Contact Hours'!D:D,'Contact Hours'!$A:$A,Hours!$A916,'Contact Hours'!$B:$B,Hours!$B916)+SUMIFS('Contact Hours'!E:E,'Contact Hours'!$A:$A,Hours!$A916,'Contact Hours'!$B:$B,Hours!$B916)</f>
        <v>0</v>
      </c>
      <c r="E916" s="33">
        <f>SUMIFS('Contact Hours'!F:F,'Contact Hours'!$A:$A,Hours!$A916,'Contact Hours'!$B:$B,Hours!$B916)+SUMIFS('Contact Hours'!G:G,'Contact Hours'!$A:$A,Hours!$A916,'Contact Hours'!$B:$B,Hours!$B916)</f>
        <v>0</v>
      </c>
      <c r="F916" s="33">
        <f>SUMIFS('Contact Hours'!H:H,'Contact Hours'!$A:$A,Hours!$A916,'Contact Hours'!$B:$B,Hours!$B916)+SUMIFS('Contact Hours'!I:I,'Contact Hours'!$A:$A,Hours!$A916,'Contact Hours'!$B:$B,Hours!$B916)</f>
        <v>0</v>
      </c>
      <c r="G916" s="33">
        <f>SUMIFS('Contact Hours'!J:J,'Contact Hours'!$A:$A,Hours!$A916,'Contact Hours'!$B:$B,Hours!$B916)+SUMIFS('Contact Hours'!K:K,'Contact Hours'!$A:$A,Hours!$A916,'Contact Hours'!$B:$B,Hours!$B916)</f>
        <v>0</v>
      </c>
      <c r="H916" s="34">
        <f t="shared" si="56"/>
        <v>0</v>
      </c>
      <c r="I916" s="35">
        <f t="shared" si="57"/>
        <v>0</v>
      </c>
      <c r="J916" s="35">
        <f t="shared" si="58"/>
        <v>0</v>
      </c>
    </row>
    <row r="917" spans="1:10">
      <c r="A917" s="30">
        <v>3601</v>
      </c>
      <c r="B917" s="31">
        <v>23</v>
      </c>
      <c r="C917" s="32">
        <f t="shared" si="55"/>
        <v>4.0606764444742334</v>
      </c>
      <c r="D917" s="33">
        <f>SUMIFS('Contact Hours'!D:D,'Contact Hours'!$A:$A,Hours!$A917,'Contact Hours'!$B:$B,Hours!$B917)+SUMIFS('Contact Hours'!E:E,'Contact Hours'!$A:$A,Hours!$A917,'Contact Hours'!$B:$B,Hours!$B917)</f>
        <v>19344</v>
      </c>
      <c r="E917" s="33">
        <f>SUMIFS('Contact Hours'!F:F,'Contact Hours'!$A:$A,Hours!$A917,'Contact Hours'!$B:$B,Hours!$B917)+SUMIFS('Contact Hours'!G:G,'Contact Hours'!$A:$A,Hours!$A917,'Contact Hours'!$B:$B,Hours!$B917)</f>
        <v>0</v>
      </c>
      <c r="F917" s="33">
        <f>SUMIFS('Contact Hours'!H:H,'Contact Hours'!$A:$A,Hours!$A917,'Contact Hours'!$B:$B,Hours!$B917)+SUMIFS('Contact Hours'!I:I,'Contact Hours'!$A:$A,Hours!$A917,'Contact Hours'!$B:$B,Hours!$B917)</f>
        <v>0</v>
      </c>
      <c r="G917" s="33">
        <f>SUMIFS('Contact Hours'!J:J,'Contact Hours'!$A:$A,Hours!$A917,'Contact Hours'!$B:$B,Hours!$B917)+SUMIFS('Contact Hours'!K:K,'Contact Hours'!$A:$A,Hours!$A917,'Contact Hours'!$B:$B,Hours!$B917)</f>
        <v>0</v>
      </c>
      <c r="H917" s="34">
        <f t="shared" si="56"/>
        <v>19344</v>
      </c>
      <c r="I917" s="35">
        <f t="shared" si="57"/>
        <v>78549.72514190957</v>
      </c>
      <c r="J917" s="35">
        <f t="shared" si="58"/>
        <v>0</v>
      </c>
    </row>
    <row r="918" spans="1:10">
      <c r="A918" s="30">
        <v>3601</v>
      </c>
      <c r="B918" s="31">
        <v>24</v>
      </c>
      <c r="C918" s="32">
        <f t="shared" si="55"/>
        <v>3.6073208628655156</v>
      </c>
      <c r="D918" s="33">
        <f>SUMIFS('Contact Hours'!D:D,'Contact Hours'!$A:$A,Hours!$A918,'Contact Hours'!$B:$B,Hours!$B918)+SUMIFS('Contact Hours'!E:E,'Contact Hours'!$A:$A,Hours!$A918,'Contact Hours'!$B:$B,Hours!$B918)</f>
        <v>11664</v>
      </c>
      <c r="E918" s="33">
        <f>SUMIFS('Contact Hours'!F:F,'Contact Hours'!$A:$A,Hours!$A918,'Contact Hours'!$B:$B,Hours!$B918)+SUMIFS('Contact Hours'!G:G,'Contact Hours'!$A:$A,Hours!$A918,'Contact Hours'!$B:$B,Hours!$B918)</f>
        <v>0</v>
      </c>
      <c r="F918" s="33">
        <f>SUMIFS('Contact Hours'!H:H,'Contact Hours'!$A:$A,Hours!$A918,'Contact Hours'!$B:$B,Hours!$B918)+SUMIFS('Contact Hours'!I:I,'Contact Hours'!$A:$A,Hours!$A918,'Contact Hours'!$B:$B,Hours!$B918)</f>
        <v>0</v>
      </c>
      <c r="G918" s="33">
        <f>SUMIFS('Contact Hours'!J:J,'Contact Hours'!$A:$A,Hours!$A918,'Contact Hours'!$B:$B,Hours!$B918)+SUMIFS('Contact Hours'!K:K,'Contact Hours'!$A:$A,Hours!$A918,'Contact Hours'!$B:$B,Hours!$B918)</f>
        <v>0</v>
      </c>
      <c r="H918" s="34">
        <f t="shared" si="56"/>
        <v>11664</v>
      </c>
      <c r="I918" s="35">
        <f t="shared" si="57"/>
        <v>42075.790544463372</v>
      </c>
      <c r="J918" s="35">
        <f t="shared" si="58"/>
        <v>0</v>
      </c>
    </row>
    <row r="919" spans="1:10">
      <c r="A919" s="30">
        <v>3601</v>
      </c>
      <c r="B919" s="31">
        <v>25</v>
      </c>
      <c r="C919" s="32">
        <f t="shared" si="55"/>
        <v>2.8175360535220126</v>
      </c>
      <c r="D919" s="33">
        <f>SUMIFS('Contact Hours'!D:D,'Contact Hours'!$A:$A,Hours!$A919,'Contact Hours'!$B:$B,Hours!$B919)+SUMIFS('Contact Hours'!E:E,'Contact Hours'!$A:$A,Hours!$A919,'Contact Hours'!$B:$B,Hours!$B919)</f>
        <v>367168</v>
      </c>
      <c r="E919" s="33">
        <f>SUMIFS('Contact Hours'!F:F,'Contact Hours'!$A:$A,Hours!$A919,'Contact Hours'!$B:$B,Hours!$B919)+SUMIFS('Contact Hours'!G:G,'Contact Hours'!$A:$A,Hours!$A919,'Contact Hours'!$B:$B,Hours!$B919)</f>
        <v>0</v>
      </c>
      <c r="F919" s="33">
        <f>SUMIFS('Contact Hours'!H:H,'Contact Hours'!$A:$A,Hours!$A919,'Contact Hours'!$B:$B,Hours!$B919)+SUMIFS('Contact Hours'!I:I,'Contact Hours'!$A:$A,Hours!$A919,'Contact Hours'!$B:$B,Hours!$B919)</f>
        <v>0</v>
      </c>
      <c r="G919" s="33">
        <f>SUMIFS('Contact Hours'!J:J,'Contact Hours'!$A:$A,Hours!$A919,'Contact Hours'!$B:$B,Hours!$B919)+SUMIFS('Contact Hours'!K:K,'Contact Hours'!$A:$A,Hours!$A919,'Contact Hours'!$B:$B,Hours!$B919)</f>
        <v>0</v>
      </c>
      <c r="H919" s="34">
        <f t="shared" si="56"/>
        <v>367168</v>
      </c>
      <c r="I919" s="35">
        <f t="shared" si="57"/>
        <v>1034509.0776995703</v>
      </c>
      <c r="J919" s="35">
        <f t="shared" si="58"/>
        <v>0</v>
      </c>
    </row>
    <row r="920" spans="1:10">
      <c r="A920" s="30">
        <v>3601</v>
      </c>
      <c r="B920" s="31">
        <v>26</v>
      </c>
      <c r="C920" s="32">
        <f t="shared" si="55"/>
        <v>3.5195673951223614</v>
      </c>
      <c r="D920" s="33">
        <f>SUMIFS('Contact Hours'!D:D,'Contact Hours'!$A:$A,Hours!$A920,'Contact Hours'!$B:$B,Hours!$B920)+SUMIFS('Contact Hours'!E:E,'Contact Hours'!$A:$A,Hours!$A920,'Contact Hours'!$B:$B,Hours!$B920)</f>
        <v>72320</v>
      </c>
      <c r="E920" s="33">
        <f>SUMIFS('Contact Hours'!F:F,'Contact Hours'!$A:$A,Hours!$A920,'Contact Hours'!$B:$B,Hours!$B920)+SUMIFS('Contact Hours'!G:G,'Contact Hours'!$A:$A,Hours!$A920,'Contact Hours'!$B:$B,Hours!$B920)</f>
        <v>0</v>
      </c>
      <c r="F920" s="33">
        <f>SUMIFS('Contact Hours'!H:H,'Contact Hours'!$A:$A,Hours!$A920,'Contact Hours'!$B:$B,Hours!$B920)+SUMIFS('Contact Hours'!I:I,'Contact Hours'!$A:$A,Hours!$A920,'Contact Hours'!$B:$B,Hours!$B920)</f>
        <v>47152</v>
      </c>
      <c r="G920" s="33">
        <f>SUMIFS('Contact Hours'!J:J,'Contact Hours'!$A:$A,Hours!$A920,'Contact Hours'!$B:$B,Hours!$B920)+SUMIFS('Contact Hours'!K:K,'Contact Hours'!$A:$A,Hours!$A920,'Contact Hours'!$B:$B,Hours!$B920)</f>
        <v>960</v>
      </c>
      <c r="H920" s="34">
        <f t="shared" si="56"/>
        <v>120432</v>
      </c>
      <c r="I920" s="35">
        <f t="shared" si="57"/>
        <v>423868.54052937625</v>
      </c>
      <c r="J920" s="35">
        <f t="shared" si="58"/>
        <v>0</v>
      </c>
    </row>
    <row r="921" spans="1:10">
      <c r="A921" s="30">
        <v>3601</v>
      </c>
      <c r="B921" s="31">
        <v>27</v>
      </c>
      <c r="C921" s="32">
        <f t="shared" si="55"/>
        <v>3.291477425248472</v>
      </c>
      <c r="D921" s="33">
        <f>SUMIFS('Contact Hours'!D:D,'Contact Hours'!$A:$A,Hours!$A921,'Contact Hours'!$B:$B,Hours!$B921)+SUMIFS('Contact Hours'!E:E,'Contact Hours'!$A:$A,Hours!$A921,'Contact Hours'!$B:$B,Hours!$B921)</f>
        <v>0</v>
      </c>
      <c r="E921" s="33">
        <f>SUMIFS('Contact Hours'!F:F,'Contact Hours'!$A:$A,Hours!$A921,'Contact Hours'!$B:$B,Hours!$B921)+SUMIFS('Contact Hours'!G:G,'Contact Hours'!$A:$A,Hours!$A921,'Contact Hours'!$B:$B,Hours!$B921)</f>
        <v>0</v>
      </c>
      <c r="F921" s="33">
        <f>SUMIFS('Contact Hours'!H:H,'Contact Hours'!$A:$A,Hours!$A921,'Contact Hours'!$B:$B,Hours!$B921)+SUMIFS('Contact Hours'!I:I,'Contact Hours'!$A:$A,Hours!$A921,'Contact Hours'!$B:$B,Hours!$B921)</f>
        <v>0</v>
      </c>
      <c r="G921" s="33">
        <f>SUMIFS('Contact Hours'!J:J,'Contact Hours'!$A:$A,Hours!$A921,'Contact Hours'!$B:$B,Hours!$B921)+SUMIFS('Contact Hours'!K:K,'Contact Hours'!$A:$A,Hours!$A921,'Contact Hours'!$B:$B,Hours!$B921)</f>
        <v>0</v>
      </c>
      <c r="H921" s="34">
        <f t="shared" si="56"/>
        <v>0</v>
      </c>
      <c r="I921" s="35">
        <f t="shared" si="57"/>
        <v>0</v>
      </c>
      <c r="J921" s="35">
        <f t="shared" si="58"/>
        <v>0</v>
      </c>
    </row>
    <row r="922" spans="1:10">
      <c r="A922" s="30">
        <v>3603</v>
      </c>
      <c r="B922" s="31">
        <v>1</v>
      </c>
      <c r="C922" s="32">
        <f t="shared" si="55"/>
        <v>2.8749802080704021</v>
      </c>
      <c r="D922" s="33">
        <f>SUMIFS('Contact Hours'!D:D,'Contact Hours'!$A:$A,Hours!$A922,'Contact Hours'!$B:$B,Hours!$B922)+SUMIFS('Contact Hours'!E:E,'Contact Hours'!$A:$A,Hours!$A922,'Contact Hours'!$B:$B,Hours!$B922)</f>
        <v>3744</v>
      </c>
      <c r="E922" s="33">
        <f>SUMIFS('Contact Hours'!F:F,'Contact Hours'!$A:$A,Hours!$A922,'Contact Hours'!$B:$B,Hours!$B922)+SUMIFS('Contact Hours'!G:G,'Contact Hours'!$A:$A,Hours!$A922,'Contact Hours'!$B:$B,Hours!$B922)</f>
        <v>0</v>
      </c>
      <c r="F922" s="33">
        <f>SUMIFS('Contact Hours'!H:H,'Contact Hours'!$A:$A,Hours!$A922,'Contact Hours'!$B:$B,Hours!$B922)+SUMIFS('Contact Hours'!I:I,'Contact Hours'!$A:$A,Hours!$A922,'Contact Hours'!$B:$B,Hours!$B922)</f>
        <v>0</v>
      </c>
      <c r="G922" s="33">
        <f>SUMIFS('Contact Hours'!J:J,'Contact Hours'!$A:$A,Hours!$A922,'Contact Hours'!$B:$B,Hours!$B922)+SUMIFS('Contact Hours'!K:K,'Contact Hours'!$A:$A,Hours!$A922,'Contact Hours'!$B:$B,Hours!$B922)</f>
        <v>0</v>
      </c>
      <c r="H922" s="34">
        <f t="shared" si="56"/>
        <v>3744</v>
      </c>
      <c r="I922" s="35">
        <f t="shared" si="57"/>
        <v>10763.925899015585</v>
      </c>
      <c r="J922" s="35">
        <f t="shared" si="58"/>
        <v>0</v>
      </c>
    </row>
    <row r="923" spans="1:10">
      <c r="A923" s="30">
        <v>3603</v>
      </c>
      <c r="B923" s="31">
        <v>2</v>
      </c>
      <c r="C923" s="32">
        <f t="shared" si="55"/>
        <v>3.4729204337351502</v>
      </c>
      <c r="D923" s="33">
        <f>SUMIFS('Contact Hours'!D:D,'Contact Hours'!$A:$A,Hours!$A923,'Contact Hours'!$B:$B,Hours!$B923)+SUMIFS('Contact Hours'!E:E,'Contact Hours'!$A:$A,Hours!$A923,'Contact Hours'!$B:$B,Hours!$B923)</f>
        <v>0</v>
      </c>
      <c r="E923" s="33">
        <f>SUMIFS('Contact Hours'!F:F,'Contact Hours'!$A:$A,Hours!$A923,'Contact Hours'!$B:$B,Hours!$B923)+SUMIFS('Contact Hours'!G:G,'Contact Hours'!$A:$A,Hours!$A923,'Contact Hours'!$B:$B,Hours!$B923)</f>
        <v>0</v>
      </c>
      <c r="F923" s="33">
        <f>SUMIFS('Contact Hours'!H:H,'Contact Hours'!$A:$A,Hours!$A923,'Contact Hours'!$B:$B,Hours!$B923)+SUMIFS('Contact Hours'!I:I,'Contact Hours'!$A:$A,Hours!$A923,'Contact Hours'!$B:$B,Hours!$B923)</f>
        <v>67232</v>
      </c>
      <c r="G923" s="33">
        <f>SUMIFS('Contact Hours'!J:J,'Contact Hours'!$A:$A,Hours!$A923,'Contact Hours'!$B:$B,Hours!$B923)+SUMIFS('Contact Hours'!K:K,'Contact Hours'!$A:$A,Hours!$A923,'Contact Hours'!$B:$B,Hours!$B923)</f>
        <v>0</v>
      </c>
      <c r="H923" s="34">
        <f t="shared" si="56"/>
        <v>67232</v>
      </c>
      <c r="I923" s="35">
        <f t="shared" si="57"/>
        <v>233491.38660088161</v>
      </c>
      <c r="J923" s="35">
        <f t="shared" si="58"/>
        <v>0</v>
      </c>
    </row>
    <row r="924" spans="1:10">
      <c r="A924" s="30">
        <v>3603</v>
      </c>
      <c r="B924" s="31">
        <v>3</v>
      </c>
      <c r="C924" s="32">
        <f t="shared" si="55"/>
        <v>3.0862689776983747</v>
      </c>
      <c r="D924" s="33">
        <f>SUMIFS('Contact Hours'!D:D,'Contact Hours'!$A:$A,Hours!$A924,'Contact Hours'!$B:$B,Hours!$B924)+SUMIFS('Contact Hours'!E:E,'Contact Hours'!$A:$A,Hours!$A924,'Contact Hours'!$B:$B,Hours!$B924)</f>
        <v>130016</v>
      </c>
      <c r="E924" s="33">
        <f>SUMIFS('Contact Hours'!F:F,'Contact Hours'!$A:$A,Hours!$A924,'Contact Hours'!$B:$B,Hours!$B924)+SUMIFS('Contact Hours'!G:G,'Contact Hours'!$A:$A,Hours!$A924,'Contact Hours'!$B:$B,Hours!$B924)</f>
        <v>0</v>
      </c>
      <c r="F924" s="33">
        <f>SUMIFS('Contact Hours'!H:H,'Contact Hours'!$A:$A,Hours!$A924,'Contact Hours'!$B:$B,Hours!$B924)+SUMIFS('Contact Hours'!I:I,'Contact Hours'!$A:$A,Hours!$A924,'Contact Hours'!$B:$B,Hours!$B924)</f>
        <v>0</v>
      </c>
      <c r="G924" s="33">
        <f>SUMIFS('Contact Hours'!J:J,'Contact Hours'!$A:$A,Hours!$A924,'Contact Hours'!$B:$B,Hours!$B924)+SUMIFS('Contact Hours'!K:K,'Contact Hours'!$A:$A,Hours!$A924,'Contact Hours'!$B:$B,Hours!$B924)</f>
        <v>0</v>
      </c>
      <c r="H924" s="34">
        <f t="shared" si="56"/>
        <v>130016</v>
      </c>
      <c r="I924" s="35">
        <f t="shared" si="57"/>
        <v>401264.3474044319</v>
      </c>
      <c r="J924" s="35">
        <f t="shared" si="58"/>
        <v>0</v>
      </c>
    </row>
    <row r="925" spans="1:10">
      <c r="A925" s="30">
        <v>3603</v>
      </c>
      <c r="B925" s="31">
        <v>4</v>
      </c>
      <c r="C925" s="32">
        <f t="shared" si="55"/>
        <v>2.7951067372194838</v>
      </c>
      <c r="D925" s="33">
        <f>SUMIFS('Contact Hours'!D:D,'Contact Hours'!$A:$A,Hours!$A925,'Contact Hours'!$B:$B,Hours!$B925)+SUMIFS('Contact Hours'!E:E,'Contact Hours'!$A:$A,Hours!$A925,'Contact Hours'!$B:$B,Hours!$B925)</f>
        <v>7008</v>
      </c>
      <c r="E925" s="33">
        <f>SUMIFS('Contact Hours'!F:F,'Contact Hours'!$A:$A,Hours!$A925,'Contact Hours'!$B:$B,Hours!$B925)+SUMIFS('Contact Hours'!G:G,'Contact Hours'!$A:$A,Hours!$A925,'Contact Hours'!$B:$B,Hours!$B925)</f>
        <v>0</v>
      </c>
      <c r="F925" s="33">
        <f>SUMIFS('Contact Hours'!H:H,'Contact Hours'!$A:$A,Hours!$A925,'Contact Hours'!$B:$B,Hours!$B925)+SUMIFS('Contact Hours'!I:I,'Contact Hours'!$A:$A,Hours!$A925,'Contact Hours'!$B:$B,Hours!$B925)</f>
        <v>6272</v>
      </c>
      <c r="G925" s="33">
        <f>SUMIFS('Contact Hours'!J:J,'Contact Hours'!$A:$A,Hours!$A925,'Contact Hours'!$B:$B,Hours!$B925)+SUMIFS('Contact Hours'!K:K,'Contact Hours'!$A:$A,Hours!$A925,'Contact Hours'!$B:$B,Hours!$B925)</f>
        <v>0</v>
      </c>
      <c r="H925" s="34">
        <f t="shared" si="56"/>
        <v>13280</v>
      </c>
      <c r="I925" s="35">
        <f t="shared" si="57"/>
        <v>37119.017470274746</v>
      </c>
      <c r="J925" s="35">
        <f t="shared" si="58"/>
        <v>0</v>
      </c>
    </row>
    <row r="926" spans="1:10">
      <c r="A926" s="30">
        <v>3603</v>
      </c>
      <c r="B926" s="31">
        <v>5</v>
      </c>
      <c r="C926" s="32">
        <f t="shared" si="55"/>
        <v>7.969787458086997</v>
      </c>
      <c r="D926" s="33">
        <f>SUMIFS('Contact Hours'!D:D,'Contact Hours'!$A:$A,Hours!$A926,'Contact Hours'!$B:$B,Hours!$B926)+SUMIFS('Contact Hours'!E:E,'Contact Hours'!$A:$A,Hours!$A926,'Contact Hours'!$B:$B,Hours!$B926)</f>
        <v>0</v>
      </c>
      <c r="E926" s="33">
        <f>SUMIFS('Contact Hours'!F:F,'Contact Hours'!$A:$A,Hours!$A926,'Contact Hours'!$B:$B,Hours!$B926)+SUMIFS('Contact Hours'!G:G,'Contact Hours'!$A:$A,Hours!$A926,'Contact Hours'!$B:$B,Hours!$B926)</f>
        <v>0</v>
      </c>
      <c r="F926" s="33">
        <f>SUMIFS('Contact Hours'!H:H,'Contact Hours'!$A:$A,Hours!$A926,'Contact Hours'!$B:$B,Hours!$B926)+SUMIFS('Contact Hours'!I:I,'Contact Hours'!$A:$A,Hours!$A926,'Contact Hours'!$B:$B,Hours!$B926)</f>
        <v>720</v>
      </c>
      <c r="G926" s="33">
        <f>SUMIFS('Contact Hours'!J:J,'Contact Hours'!$A:$A,Hours!$A926,'Contact Hours'!$B:$B,Hours!$B926)+SUMIFS('Contact Hours'!K:K,'Contact Hours'!$A:$A,Hours!$A926,'Contact Hours'!$B:$B,Hours!$B926)</f>
        <v>0</v>
      </c>
      <c r="H926" s="34">
        <f t="shared" si="56"/>
        <v>720</v>
      </c>
      <c r="I926" s="35">
        <f t="shared" si="57"/>
        <v>5738.2469698226378</v>
      </c>
      <c r="J926" s="35">
        <f t="shared" si="58"/>
        <v>0</v>
      </c>
    </row>
    <row r="927" spans="1:10">
      <c r="A927" s="30">
        <v>3603</v>
      </c>
      <c r="B927" s="31">
        <v>6</v>
      </c>
      <c r="C927" s="32">
        <f t="shared" ref="C927:C990" si="59">C900</f>
        <v>2.5338472328563029</v>
      </c>
      <c r="D927" s="33">
        <f>SUMIFS('Contact Hours'!D:D,'Contact Hours'!$A:$A,Hours!$A927,'Contact Hours'!$B:$B,Hours!$B927)+SUMIFS('Contact Hours'!E:E,'Contact Hours'!$A:$A,Hours!$A927,'Contact Hours'!$B:$B,Hours!$B927)</f>
        <v>33408</v>
      </c>
      <c r="E927" s="33">
        <f>SUMIFS('Contact Hours'!F:F,'Contact Hours'!$A:$A,Hours!$A927,'Contact Hours'!$B:$B,Hours!$B927)+SUMIFS('Contact Hours'!G:G,'Contact Hours'!$A:$A,Hours!$A927,'Contact Hours'!$B:$B,Hours!$B927)</f>
        <v>0</v>
      </c>
      <c r="F927" s="33">
        <f>SUMIFS('Contact Hours'!H:H,'Contact Hours'!$A:$A,Hours!$A927,'Contact Hours'!$B:$B,Hours!$B927)+SUMIFS('Contact Hours'!I:I,'Contact Hours'!$A:$A,Hours!$A927,'Contact Hours'!$B:$B,Hours!$B927)</f>
        <v>0</v>
      </c>
      <c r="G927" s="33">
        <f>SUMIFS('Contact Hours'!J:J,'Contact Hours'!$A:$A,Hours!$A927,'Contact Hours'!$B:$B,Hours!$B927)+SUMIFS('Contact Hours'!K:K,'Contact Hours'!$A:$A,Hours!$A927,'Contact Hours'!$B:$B,Hours!$B927)</f>
        <v>0</v>
      </c>
      <c r="H927" s="34">
        <f t="shared" si="56"/>
        <v>33408</v>
      </c>
      <c r="I927" s="35">
        <f t="shared" si="57"/>
        <v>84650.768355263368</v>
      </c>
      <c r="J927" s="35">
        <f t="shared" si="58"/>
        <v>0</v>
      </c>
    </row>
    <row r="928" spans="1:10">
      <c r="A928" s="30">
        <v>3603</v>
      </c>
      <c r="B928" s="31">
        <v>7</v>
      </c>
      <c r="C928" s="32">
        <f t="shared" si="59"/>
        <v>3.4892163735959434</v>
      </c>
      <c r="D928" s="33">
        <f>SUMIFS('Contact Hours'!D:D,'Contact Hours'!$A:$A,Hours!$A928,'Contact Hours'!$B:$B,Hours!$B928)+SUMIFS('Contact Hours'!E:E,'Contact Hours'!$A:$A,Hours!$A928,'Contact Hours'!$B:$B,Hours!$B928)</f>
        <v>5472</v>
      </c>
      <c r="E928" s="33">
        <f>SUMIFS('Contact Hours'!F:F,'Contact Hours'!$A:$A,Hours!$A928,'Contact Hours'!$B:$B,Hours!$B928)+SUMIFS('Contact Hours'!G:G,'Contact Hours'!$A:$A,Hours!$A928,'Contact Hours'!$B:$B,Hours!$B928)</f>
        <v>0</v>
      </c>
      <c r="F928" s="33">
        <f>SUMIFS('Contact Hours'!H:H,'Contact Hours'!$A:$A,Hours!$A928,'Contact Hours'!$B:$B,Hours!$B928)+SUMIFS('Contact Hours'!I:I,'Contact Hours'!$A:$A,Hours!$A928,'Contact Hours'!$B:$B,Hours!$B928)</f>
        <v>0</v>
      </c>
      <c r="G928" s="33">
        <f>SUMIFS('Contact Hours'!J:J,'Contact Hours'!$A:$A,Hours!$A928,'Contact Hours'!$B:$B,Hours!$B928)+SUMIFS('Contact Hours'!K:K,'Contact Hours'!$A:$A,Hours!$A928,'Contact Hours'!$B:$B,Hours!$B928)</f>
        <v>0</v>
      </c>
      <c r="H928" s="34">
        <f t="shared" si="56"/>
        <v>5472</v>
      </c>
      <c r="I928" s="35">
        <f t="shared" si="57"/>
        <v>19092.991996317003</v>
      </c>
      <c r="J928" s="35">
        <f t="shared" si="58"/>
        <v>0</v>
      </c>
    </row>
    <row r="929" spans="1:10">
      <c r="A929" s="30">
        <v>3603</v>
      </c>
      <c r="B929" s="31">
        <v>8</v>
      </c>
      <c r="C929" s="32">
        <f t="shared" si="59"/>
        <v>4.382136402145127</v>
      </c>
      <c r="D929" s="33">
        <f>SUMIFS('Contact Hours'!D:D,'Contact Hours'!$A:$A,Hours!$A929,'Contact Hours'!$B:$B,Hours!$B929)+SUMIFS('Contact Hours'!E:E,'Contact Hours'!$A:$A,Hours!$A929,'Contact Hours'!$B:$B,Hours!$B929)</f>
        <v>0</v>
      </c>
      <c r="E929" s="33">
        <f>SUMIFS('Contact Hours'!F:F,'Contact Hours'!$A:$A,Hours!$A929,'Contact Hours'!$B:$B,Hours!$B929)+SUMIFS('Contact Hours'!G:G,'Contact Hours'!$A:$A,Hours!$A929,'Contact Hours'!$B:$B,Hours!$B929)</f>
        <v>0</v>
      </c>
      <c r="F929" s="33">
        <f>SUMIFS('Contact Hours'!H:H,'Contact Hours'!$A:$A,Hours!$A929,'Contact Hours'!$B:$B,Hours!$B929)+SUMIFS('Contact Hours'!I:I,'Contact Hours'!$A:$A,Hours!$A929,'Contact Hours'!$B:$B,Hours!$B929)</f>
        <v>0</v>
      </c>
      <c r="G929" s="33">
        <f>SUMIFS('Contact Hours'!J:J,'Contact Hours'!$A:$A,Hours!$A929,'Contact Hours'!$B:$B,Hours!$B929)+SUMIFS('Contact Hours'!K:K,'Contact Hours'!$A:$A,Hours!$A929,'Contact Hours'!$B:$B,Hours!$B929)</f>
        <v>0</v>
      </c>
      <c r="H929" s="34">
        <f t="shared" si="56"/>
        <v>0</v>
      </c>
      <c r="I929" s="35">
        <f t="shared" si="57"/>
        <v>0</v>
      </c>
      <c r="J929" s="35">
        <f t="shared" si="58"/>
        <v>0</v>
      </c>
    </row>
    <row r="930" spans="1:10">
      <c r="A930" s="30">
        <v>3603</v>
      </c>
      <c r="B930" s="31">
        <v>9</v>
      </c>
      <c r="C930" s="32">
        <f t="shared" si="59"/>
        <v>3.4333089032158068</v>
      </c>
      <c r="D930" s="33">
        <f>SUMIFS('Contact Hours'!D:D,'Contact Hours'!$A:$A,Hours!$A930,'Contact Hours'!$B:$B,Hours!$B930)+SUMIFS('Contact Hours'!E:E,'Contact Hours'!$A:$A,Hours!$A930,'Contact Hours'!$B:$B,Hours!$B930)</f>
        <v>4752</v>
      </c>
      <c r="E930" s="33">
        <f>SUMIFS('Contact Hours'!F:F,'Contact Hours'!$A:$A,Hours!$A930,'Contact Hours'!$B:$B,Hours!$B930)+SUMIFS('Contact Hours'!G:G,'Contact Hours'!$A:$A,Hours!$A930,'Contact Hours'!$B:$B,Hours!$B930)</f>
        <v>0</v>
      </c>
      <c r="F930" s="33">
        <f>SUMIFS('Contact Hours'!H:H,'Contact Hours'!$A:$A,Hours!$A930,'Contact Hours'!$B:$B,Hours!$B930)+SUMIFS('Contact Hours'!I:I,'Contact Hours'!$A:$A,Hours!$A930,'Contact Hours'!$B:$B,Hours!$B930)</f>
        <v>82992</v>
      </c>
      <c r="G930" s="33">
        <f>SUMIFS('Contact Hours'!J:J,'Contact Hours'!$A:$A,Hours!$A930,'Contact Hours'!$B:$B,Hours!$B930)+SUMIFS('Contact Hours'!K:K,'Contact Hours'!$A:$A,Hours!$A930,'Contact Hours'!$B:$B,Hours!$B930)</f>
        <v>0</v>
      </c>
      <c r="H930" s="34">
        <f t="shared" si="56"/>
        <v>87744</v>
      </c>
      <c r="I930" s="35">
        <f t="shared" si="57"/>
        <v>301252.25640376774</v>
      </c>
      <c r="J930" s="35">
        <f t="shared" si="58"/>
        <v>0</v>
      </c>
    </row>
    <row r="931" spans="1:10">
      <c r="A931" s="30">
        <v>3603</v>
      </c>
      <c r="B931" s="31">
        <v>10</v>
      </c>
      <c r="C931" s="32">
        <f t="shared" si="59"/>
        <v>5.2157956574584414</v>
      </c>
      <c r="D931" s="33">
        <f>SUMIFS('Contact Hours'!D:D,'Contact Hours'!$A:$A,Hours!$A931,'Contact Hours'!$B:$B,Hours!$B931)+SUMIFS('Contact Hours'!E:E,'Contact Hours'!$A:$A,Hours!$A931,'Contact Hours'!$B:$B,Hours!$B931)</f>
        <v>0</v>
      </c>
      <c r="E931" s="33">
        <f>SUMIFS('Contact Hours'!F:F,'Contact Hours'!$A:$A,Hours!$A931,'Contact Hours'!$B:$B,Hours!$B931)+SUMIFS('Contact Hours'!G:G,'Contact Hours'!$A:$A,Hours!$A931,'Contact Hours'!$B:$B,Hours!$B931)</f>
        <v>0</v>
      </c>
      <c r="F931" s="33">
        <f>SUMIFS('Contact Hours'!H:H,'Contact Hours'!$A:$A,Hours!$A931,'Contact Hours'!$B:$B,Hours!$B931)+SUMIFS('Contact Hours'!I:I,'Contact Hours'!$A:$A,Hours!$A931,'Contact Hours'!$B:$B,Hours!$B931)</f>
        <v>0</v>
      </c>
      <c r="G931" s="33">
        <f>SUMIFS('Contact Hours'!J:J,'Contact Hours'!$A:$A,Hours!$A931,'Contact Hours'!$B:$B,Hours!$B931)+SUMIFS('Contact Hours'!K:K,'Contact Hours'!$A:$A,Hours!$A931,'Contact Hours'!$B:$B,Hours!$B931)</f>
        <v>0</v>
      </c>
      <c r="H931" s="34">
        <f t="shared" si="56"/>
        <v>0</v>
      </c>
      <c r="I931" s="35">
        <f t="shared" si="57"/>
        <v>0</v>
      </c>
      <c r="J931" s="35">
        <f t="shared" si="58"/>
        <v>0</v>
      </c>
    </row>
    <row r="932" spans="1:10">
      <c r="A932" s="30">
        <v>3603</v>
      </c>
      <c r="B932" s="31">
        <v>11</v>
      </c>
      <c r="C932" s="32">
        <f t="shared" si="59"/>
        <v>3.9463640330011058</v>
      </c>
      <c r="D932" s="33">
        <f>SUMIFS('Contact Hours'!D:D,'Contact Hours'!$A:$A,Hours!$A932,'Contact Hours'!$B:$B,Hours!$B932)+SUMIFS('Contact Hours'!E:E,'Contact Hours'!$A:$A,Hours!$A932,'Contact Hours'!$B:$B,Hours!$B932)</f>
        <v>0</v>
      </c>
      <c r="E932" s="33">
        <f>SUMIFS('Contact Hours'!F:F,'Contact Hours'!$A:$A,Hours!$A932,'Contact Hours'!$B:$B,Hours!$B932)+SUMIFS('Contact Hours'!G:G,'Contact Hours'!$A:$A,Hours!$A932,'Contact Hours'!$B:$B,Hours!$B932)</f>
        <v>0</v>
      </c>
      <c r="F932" s="33">
        <f>SUMIFS('Contact Hours'!H:H,'Contact Hours'!$A:$A,Hours!$A932,'Contact Hours'!$B:$B,Hours!$B932)+SUMIFS('Contact Hours'!I:I,'Contact Hours'!$A:$A,Hours!$A932,'Contact Hours'!$B:$B,Hours!$B932)</f>
        <v>256</v>
      </c>
      <c r="G932" s="33">
        <f>SUMIFS('Contact Hours'!J:J,'Contact Hours'!$A:$A,Hours!$A932,'Contact Hours'!$B:$B,Hours!$B932)+SUMIFS('Contact Hours'!K:K,'Contact Hours'!$A:$A,Hours!$A932,'Contact Hours'!$B:$B,Hours!$B932)</f>
        <v>0</v>
      </c>
      <c r="H932" s="34">
        <f t="shared" si="56"/>
        <v>256</v>
      </c>
      <c r="I932" s="35">
        <f t="shared" si="57"/>
        <v>1010.2691924482831</v>
      </c>
      <c r="J932" s="35">
        <f t="shared" si="58"/>
        <v>0</v>
      </c>
    </row>
    <row r="933" spans="1:10">
      <c r="A933" s="30">
        <v>3603</v>
      </c>
      <c r="B933" s="31">
        <v>12</v>
      </c>
      <c r="C933" s="32">
        <f t="shared" si="59"/>
        <v>3.4644345655960382</v>
      </c>
      <c r="D933" s="33">
        <f>SUMIFS('Contact Hours'!D:D,'Contact Hours'!$A:$A,Hours!$A933,'Contact Hours'!$B:$B,Hours!$B933)+SUMIFS('Contact Hours'!E:E,'Contact Hours'!$A:$A,Hours!$A933,'Contact Hours'!$B:$B,Hours!$B933)</f>
        <v>99216</v>
      </c>
      <c r="E933" s="33">
        <f>SUMIFS('Contact Hours'!F:F,'Contact Hours'!$A:$A,Hours!$A933,'Contact Hours'!$B:$B,Hours!$B933)+SUMIFS('Contact Hours'!G:G,'Contact Hours'!$A:$A,Hours!$A933,'Contact Hours'!$B:$B,Hours!$B933)</f>
        <v>16704</v>
      </c>
      <c r="F933" s="33">
        <f>SUMIFS('Contact Hours'!H:H,'Contact Hours'!$A:$A,Hours!$A933,'Contact Hours'!$B:$B,Hours!$B933)+SUMIFS('Contact Hours'!I:I,'Contact Hours'!$A:$A,Hours!$A933,'Contact Hours'!$B:$B,Hours!$B933)</f>
        <v>0</v>
      </c>
      <c r="G933" s="33">
        <f>SUMIFS('Contact Hours'!J:J,'Contact Hours'!$A:$A,Hours!$A933,'Contact Hours'!$B:$B,Hours!$B933)+SUMIFS('Contact Hours'!K:K,'Contact Hours'!$A:$A,Hours!$A933,'Contact Hours'!$B:$B,Hours!$B933)</f>
        <v>0</v>
      </c>
      <c r="H933" s="34">
        <f t="shared" si="56"/>
        <v>115920</v>
      </c>
      <c r="I933" s="35">
        <f t="shared" si="57"/>
        <v>401597.25484389276</v>
      </c>
      <c r="J933" s="35">
        <f t="shared" si="58"/>
        <v>63656.906482087848</v>
      </c>
    </row>
    <row r="934" spans="1:10">
      <c r="A934" s="30">
        <v>3603</v>
      </c>
      <c r="B934" s="31">
        <v>13</v>
      </c>
      <c r="C934" s="32">
        <f t="shared" si="59"/>
        <v>3.1367935439018955</v>
      </c>
      <c r="D934" s="33">
        <f>SUMIFS('Contact Hours'!D:D,'Contact Hours'!$A:$A,Hours!$A934,'Contact Hours'!$B:$B,Hours!$B934)+SUMIFS('Contact Hours'!E:E,'Contact Hours'!$A:$A,Hours!$A934,'Contact Hours'!$B:$B,Hours!$B934)</f>
        <v>13360</v>
      </c>
      <c r="E934" s="33">
        <f>SUMIFS('Contact Hours'!F:F,'Contact Hours'!$A:$A,Hours!$A934,'Contact Hours'!$B:$B,Hours!$B934)+SUMIFS('Contact Hours'!G:G,'Contact Hours'!$A:$A,Hours!$A934,'Contact Hours'!$B:$B,Hours!$B934)</f>
        <v>0</v>
      </c>
      <c r="F934" s="33">
        <f>SUMIFS('Contact Hours'!H:H,'Contact Hours'!$A:$A,Hours!$A934,'Contact Hours'!$B:$B,Hours!$B934)+SUMIFS('Contact Hours'!I:I,'Contact Hours'!$A:$A,Hours!$A934,'Contact Hours'!$B:$B,Hours!$B934)</f>
        <v>0</v>
      </c>
      <c r="G934" s="33">
        <f>SUMIFS('Contact Hours'!J:J,'Contact Hours'!$A:$A,Hours!$A934,'Contact Hours'!$B:$B,Hours!$B934)+SUMIFS('Contact Hours'!K:K,'Contact Hours'!$A:$A,Hours!$A934,'Contact Hours'!$B:$B,Hours!$B934)</f>
        <v>0</v>
      </c>
      <c r="H934" s="34">
        <f t="shared" si="56"/>
        <v>13360</v>
      </c>
      <c r="I934" s="35">
        <f t="shared" si="57"/>
        <v>41907.561746529325</v>
      </c>
      <c r="J934" s="35">
        <f t="shared" si="58"/>
        <v>0</v>
      </c>
    </row>
    <row r="935" spans="1:10">
      <c r="A935" s="30">
        <v>3603</v>
      </c>
      <c r="B935" s="31">
        <v>14</v>
      </c>
      <c r="C935" s="32">
        <f t="shared" si="59"/>
        <v>4.5242823607997433</v>
      </c>
      <c r="D935" s="33">
        <f>SUMIFS('Contact Hours'!D:D,'Contact Hours'!$A:$A,Hours!$A935,'Contact Hours'!$B:$B,Hours!$B935)+SUMIFS('Contact Hours'!E:E,'Contact Hours'!$A:$A,Hours!$A935,'Contact Hours'!$B:$B,Hours!$B935)</f>
        <v>6912</v>
      </c>
      <c r="E935" s="33">
        <f>SUMIFS('Contact Hours'!F:F,'Contact Hours'!$A:$A,Hours!$A935,'Contact Hours'!$B:$B,Hours!$B935)+SUMIFS('Contact Hours'!G:G,'Contact Hours'!$A:$A,Hours!$A935,'Contact Hours'!$B:$B,Hours!$B935)</f>
        <v>0</v>
      </c>
      <c r="F935" s="33">
        <f>SUMIFS('Contact Hours'!H:H,'Contact Hours'!$A:$A,Hours!$A935,'Contact Hours'!$B:$B,Hours!$B935)+SUMIFS('Contact Hours'!I:I,'Contact Hours'!$A:$A,Hours!$A935,'Contact Hours'!$B:$B,Hours!$B935)</f>
        <v>33984</v>
      </c>
      <c r="G935" s="33">
        <f>SUMIFS('Contact Hours'!J:J,'Contact Hours'!$A:$A,Hours!$A935,'Contact Hours'!$B:$B,Hours!$B935)+SUMIFS('Contact Hours'!K:K,'Contact Hours'!$A:$A,Hours!$A935,'Contact Hours'!$B:$B,Hours!$B935)</f>
        <v>0</v>
      </c>
      <c r="H935" s="34">
        <f t="shared" si="56"/>
        <v>40896</v>
      </c>
      <c r="I935" s="35">
        <f t="shared" si="57"/>
        <v>185025.0514272663</v>
      </c>
      <c r="J935" s="35">
        <f t="shared" si="58"/>
        <v>0</v>
      </c>
    </row>
    <row r="936" spans="1:10">
      <c r="A936" s="30">
        <v>3603</v>
      </c>
      <c r="B936" s="31">
        <v>15</v>
      </c>
      <c r="C936" s="32">
        <f t="shared" si="59"/>
        <v>6.3259919541484555</v>
      </c>
      <c r="D936" s="33">
        <f>SUMIFS('Contact Hours'!D:D,'Contact Hours'!$A:$A,Hours!$A936,'Contact Hours'!$B:$B,Hours!$B936)+SUMIFS('Contact Hours'!E:E,'Contact Hours'!$A:$A,Hours!$A936,'Contact Hours'!$B:$B,Hours!$B936)</f>
        <v>0</v>
      </c>
      <c r="E936" s="33">
        <f>SUMIFS('Contact Hours'!F:F,'Contact Hours'!$A:$A,Hours!$A936,'Contact Hours'!$B:$B,Hours!$B936)+SUMIFS('Contact Hours'!G:G,'Contact Hours'!$A:$A,Hours!$A936,'Contact Hours'!$B:$B,Hours!$B936)</f>
        <v>0</v>
      </c>
      <c r="F936" s="33">
        <f>SUMIFS('Contact Hours'!H:H,'Contact Hours'!$A:$A,Hours!$A936,'Contact Hours'!$B:$B,Hours!$B936)+SUMIFS('Contact Hours'!I:I,'Contact Hours'!$A:$A,Hours!$A936,'Contact Hours'!$B:$B,Hours!$B936)</f>
        <v>0</v>
      </c>
      <c r="G936" s="33">
        <f>SUMIFS('Contact Hours'!J:J,'Contact Hours'!$A:$A,Hours!$A936,'Contact Hours'!$B:$B,Hours!$B936)+SUMIFS('Contact Hours'!K:K,'Contact Hours'!$A:$A,Hours!$A936,'Contact Hours'!$B:$B,Hours!$B936)</f>
        <v>0</v>
      </c>
      <c r="H936" s="34">
        <f t="shared" si="56"/>
        <v>0</v>
      </c>
      <c r="I936" s="35">
        <f t="shared" si="57"/>
        <v>0</v>
      </c>
      <c r="J936" s="35">
        <f t="shared" si="58"/>
        <v>0</v>
      </c>
    </row>
    <row r="937" spans="1:10">
      <c r="A937" s="30">
        <v>3603</v>
      </c>
      <c r="B937" s="31">
        <v>16</v>
      </c>
      <c r="C937" s="32">
        <f t="shared" si="59"/>
        <v>3.9794022593108487</v>
      </c>
      <c r="D937" s="33">
        <f>SUMIFS('Contact Hours'!D:D,'Contact Hours'!$A:$A,Hours!$A937,'Contact Hours'!$B:$B,Hours!$B937)+SUMIFS('Contact Hours'!E:E,'Contact Hours'!$A:$A,Hours!$A937,'Contact Hours'!$B:$B,Hours!$B937)</f>
        <v>9264</v>
      </c>
      <c r="E937" s="33">
        <f>SUMIFS('Contact Hours'!F:F,'Contact Hours'!$A:$A,Hours!$A937,'Contact Hours'!$B:$B,Hours!$B937)+SUMIFS('Contact Hours'!G:G,'Contact Hours'!$A:$A,Hours!$A937,'Contact Hours'!$B:$B,Hours!$B937)</f>
        <v>0</v>
      </c>
      <c r="F937" s="33">
        <f>SUMIFS('Contact Hours'!H:H,'Contact Hours'!$A:$A,Hours!$A937,'Contact Hours'!$B:$B,Hours!$B937)+SUMIFS('Contact Hours'!I:I,'Contact Hours'!$A:$A,Hours!$A937,'Contact Hours'!$B:$B,Hours!$B937)</f>
        <v>5760</v>
      </c>
      <c r="G937" s="33">
        <f>SUMIFS('Contact Hours'!J:J,'Contact Hours'!$A:$A,Hours!$A937,'Contact Hours'!$B:$B,Hours!$B937)+SUMIFS('Contact Hours'!K:K,'Contact Hours'!$A:$A,Hours!$A937,'Contact Hours'!$B:$B,Hours!$B937)</f>
        <v>7360</v>
      </c>
      <c r="H937" s="34">
        <f t="shared" si="56"/>
        <v>22384</v>
      </c>
      <c r="I937" s="35">
        <f t="shared" si="57"/>
        <v>89074.940172414033</v>
      </c>
      <c r="J937" s="35">
        <f t="shared" si="58"/>
        <v>0</v>
      </c>
    </row>
    <row r="938" spans="1:10">
      <c r="A938" s="30">
        <v>3603</v>
      </c>
      <c r="B938" s="31">
        <v>17</v>
      </c>
      <c r="C938" s="32">
        <f t="shared" si="59"/>
        <v>5.1679354505346593</v>
      </c>
      <c r="D938" s="33">
        <f>SUMIFS('Contact Hours'!D:D,'Contact Hours'!$A:$A,Hours!$A938,'Contact Hours'!$B:$B,Hours!$B938)+SUMIFS('Contact Hours'!E:E,'Contact Hours'!$A:$A,Hours!$A938,'Contact Hours'!$B:$B,Hours!$B938)</f>
        <v>0</v>
      </c>
      <c r="E938" s="33">
        <f>SUMIFS('Contact Hours'!F:F,'Contact Hours'!$A:$A,Hours!$A938,'Contact Hours'!$B:$B,Hours!$B938)+SUMIFS('Contact Hours'!G:G,'Contact Hours'!$A:$A,Hours!$A938,'Contact Hours'!$B:$B,Hours!$B938)</f>
        <v>0</v>
      </c>
      <c r="F938" s="33">
        <f>SUMIFS('Contact Hours'!H:H,'Contact Hours'!$A:$A,Hours!$A938,'Contact Hours'!$B:$B,Hours!$B938)+SUMIFS('Contact Hours'!I:I,'Contact Hours'!$A:$A,Hours!$A938,'Contact Hours'!$B:$B,Hours!$B938)</f>
        <v>0</v>
      </c>
      <c r="G938" s="33">
        <f>SUMIFS('Contact Hours'!J:J,'Contact Hours'!$A:$A,Hours!$A938,'Contact Hours'!$B:$B,Hours!$B938)+SUMIFS('Contact Hours'!K:K,'Contact Hours'!$A:$A,Hours!$A938,'Contact Hours'!$B:$B,Hours!$B938)</f>
        <v>0</v>
      </c>
      <c r="H938" s="34">
        <f t="shared" si="56"/>
        <v>0</v>
      </c>
      <c r="I938" s="35">
        <f t="shared" si="57"/>
        <v>0</v>
      </c>
      <c r="J938" s="35">
        <f t="shared" si="58"/>
        <v>0</v>
      </c>
    </row>
    <row r="939" spans="1:10">
      <c r="A939" s="30">
        <v>3603</v>
      </c>
      <c r="B939" s="31">
        <v>18</v>
      </c>
      <c r="C939" s="32">
        <f t="shared" si="59"/>
        <v>4.3474126583452906</v>
      </c>
      <c r="D939" s="33">
        <f>SUMIFS('Contact Hours'!D:D,'Contact Hours'!$A:$A,Hours!$A939,'Contact Hours'!$B:$B,Hours!$B939)+SUMIFS('Contact Hours'!E:E,'Contact Hours'!$A:$A,Hours!$A939,'Contact Hours'!$B:$B,Hours!$B939)</f>
        <v>0</v>
      </c>
      <c r="E939" s="33">
        <f>SUMIFS('Contact Hours'!F:F,'Contact Hours'!$A:$A,Hours!$A939,'Contact Hours'!$B:$B,Hours!$B939)+SUMIFS('Contact Hours'!G:G,'Contact Hours'!$A:$A,Hours!$A939,'Contact Hours'!$B:$B,Hours!$B939)</f>
        <v>0</v>
      </c>
      <c r="F939" s="33">
        <f>SUMIFS('Contact Hours'!H:H,'Contact Hours'!$A:$A,Hours!$A939,'Contact Hours'!$B:$B,Hours!$B939)+SUMIFS('Contact Hours'!I:I,'Contact Hours'!$A:$A,Hours!$A939,'Contact Hours'!$B:$B,Hours!$B939)</f>
        <v>21888</v>
      </c>
      <c r="G939" s="33">
        <f>SUMIFS('Contact Hours'!J:J,'Contact Hours'!$A:$A,Hours!$A939,'Contact Hours'!$B:$B,Hours!$B939)+SUMIFS('Contact Hours'!K:K,'Contact Hours'!$A:$A,Hours!$A939,'Contact Hours'!$B:$B,Hours!$B939)</f>
        <v>0</v>
      </c>
      <c r="H939" s="34">
        <f t="shared" si="56"/>
        <v>21888</v>
      </c>
      <c r="I939" s="35">
        <f t="shared" si="57"/>
        <v>95156.168265861721</v>
      </c>
      <c r="J939" s="35">
        <f t="shared" si="58"/>
        <v>0</v>
      </c>
    </row>
    <row r="940" spans="1:10">
      <c r="A940" s="30">
        <v>3603</v>
      </c>
      <c r="B940" s="31">
        <v>19</v>
      </c>
      <c r="C940" s="32">
        <f t="shared" si="59"/>
        <v>3.1428185541517317</v>
      </c>
      <c r="D940" s="33">
        <f>SUMIFS('Contact Hours'!D:D,'Contact Hours'!$A:$A,Hours!$A940,'Contact Hours'!$B:$B,Hours!$B940)+SUMIFS('Contact Hours'!E:E,'Contact Hours'!$A:$A,Hours!$A940,'Contact Hours'!$B:$B,Hours!$B940)</f>
        <v>56868</v>
      </c>
      <c r="E940" s="33">
        <f>SUMIFS('Contact Hours'!F:F,'Contact Hours'!$A:$A,Hours!$A940,'Contact Hours'!$B:$B,Hours!$B940)+SUMIFS('Contact Hours'!G:G,'Contact Hours'!$A:$A,Hours!$A940,'Contact Hours'!$B:$B,Hours!$B940)</f>
        <v>23984</v>
      </c>
      <c r="F940" s="33">
        <f>SUMIFS('Contact Hours'!H:H,'Contact Hours'!$A:$A,Hours!$A940,'Contact Hours'!$B:$B,Hours!$B940)+SUMIFS('Contact Hours'!I:I,'Contact Hours'!$A:$A,Hours!$A940,'Contact Hours'!$B:$B,Hours!$B940)</f>
        <v>0</v>
      </c>
      <c r="G940" s="33">
        <f>SUMIFS('Contact Hours'!J:J,'Contact Hours'!$A:$A,Hours!$A940,'Contact Hours'!$B:$B,Hours!$B940)+SUMIFS('Contact Hours'!K:K,'Contact Hours'!$A:$A,Hours!$A940,'Contact Hours'!$B:$B,Hours!$B940)</f>
        <v>0</v>
      </c>
      <c r="H940" s="34">
        <f t="shared" si="56"/>
        <v>80852</v>
      </c>
      <c r="I940" s="35">
        <f t="shared" si="57"/>
        <v>254103.16574027581</v>
      </c>
      <c r="J940" s="35">
        <f t="shared" si="58"/>
        <v>82915.096223052649</v>
      </c>
    </row>
    <row r="941" spans="1:10">
      <c r="A941" s="30">
        <v>3603</v>
      </c>
      <c r="B941" s="31">
        <v>20</v>
      </c>
      <c r="C941" s="32">
        <f t="shared" si="59"/>
        <v>3.4676861785003421</v>
      </c>
      <c r="D941" s="33">
        <f>SUMIFS('Contact Hours'!D:D,'Contact Hours'!$A:$A,Hours!$A941,'Contact Hours'!$B:$B,Hours!$B941)+SUMIFS('Contact Hours'!E:E,'Contact Hours'!$A:$A,Hours!$A941,'Contact Hours'!$B:$B,Hours!$B941)</f>
        <v>0</v>
      </c>
      <c r="E941" s="33">
        <f>SUMIFS('Contact Hours'!F:F,'Contact Hours'!$A:$A,Hours!$A941,'Contact Hours'!$B:$B,Hours!$B941)+SUMIFS('Contact Hours'!G:G,'Contact Hours'!$A:$A,Hours!$A941,'Contact Hours'!$B:$B,Hours!$B941)</f>
        <v>0</v>
      </c>
      <c r="F941" s="33">
        <f>SUMIFS('Contact Hours'!H:H,'Contact Hours'!$A:$A,Hours!$A941,'Contact Hours'!$B:$B,Hours!$B941)+SUMIFS('Contact Hours'!I:I,'Contact Hours'!$A:$A,Hours!$A941,'Contact Hours'!$B:$B,Hours!$B941)</f>
        <v>4000</v>
      </c>
      <c r="G941" s="33">
        <f>SUMIFS('Contact Hours'!J:J,'Contact Hours'!$A:$A,Hours!$A941,'Contact Hours'!$B:$B,Hours!$B941)+SUMIFS('Contact Hours'!K:K,'Contact Hours'!$A:$A,Hours!$A941,'Contact Hours'!$B:$B,Hours!$B941)</f>
        <v>0</v>
      </c>
      <c r="H941" s="34">
        <f t="shared" si="56"/>
        <v>4000</v>
      </c>
      <c r="I941" s="35">
        <f t="shared" si="57"/>
        <v>13870.744714001368</v>
      </c>
      <c r="J941" s="35">
        <f t="shared" si="58"/>
        <v>0</v>
      </c>
    </row>
    <row r="942" spans="1:10">
      <c r="A942" s="30">
        <v>3603</v>
      </c>
      <c r="B942" s="31">
        <v>21</v>
      </c>
      <c r="C942" s="32">
        <f t="shared" si="59"/>
        <v>4.5155009708581995</v>
      </c>
      <c r="D942" s="33">
        <f>SUMIFS('Contact Hours'!D:D,'Contact Hours'!$A:$A,Hours!$A942,'Contact Hours'!$B:$B,Hours!$B942)+SUMIFS('Contact Hours'!E:E,'Contact Hours'!$A:$A,Hours!$A942,'Contact Hours'!$B:$B,Hours!$B942)</f>
        <v>0</v>
      </c>
      <c r="E942" s="33">
        <f>SUMIFS('Contact Hours'!F:F,'Contact Hours'!$A:$A,Hours!$A942,'Contact Hours'!$B:$B,Hours!$B942)+SUMIFS('Contact Hours'!G:G,'Contact Hours'!$A:$A,Hours!$A942,'Contact Hours'!$B:$B,Hours!$B942)</f>
        <v>0</v>
      </c>
      <c r="F942" s="33">
        <f>SUMIFS('Contact Hours'!H:H,'Contact Hours'!$A:$A,Hours!$A942,'Contact Hours'!$B:$B,Hours!$B942)+SUMIFS('Contact Hours'!I:I,'Contact Hours'!$A:$A,Hours!$A942,'Contact Hours'!$B:$B,Hours!$B942)</f>
        <v>0</v>
      </c>
      <c r="G942" s="33">
        <f>SUMIFS('Contact Hours'!J:J,'Contact Hours'!$A:$A,Hours!$A942,'Contact Hours'!$B:$B,Hours!$B942)+SUMIFS('Contact Hours'!K:K,'Contact Hours'!$A:$A,Hours!$A942,'Contact Hours'!$B:$B,Hours!$B942)</f>
        <v>3680</v>
      </c>
      <c r="H942" s="34">
        <f t="shared" si="56"/>
        <v>3680</v>
      </c>
      <c r="I942" s="35">
        <f t="shared" si="57"/>
        <v>16617.043572758175</v>
      </c>
      <c r="J942" s="35">
        <f t="shared" si="58"/>
        <v>0</v>
      </c>
    </row>
    <row r="943" spans="1:10">
      <c r="A943" s="30">
        <v>3603</v>
      </c>
      <c r="B943" s="31">
        <v>22</v>
      </c>
      <c r="C943" s="32">
        <f t="shared" si="59"/>
        <v>4.1280585073572329</v>
      </c>
      <c r="D943" s="33">
        <f>SUMIFS('Contact Hours'!D:D,'Contact Hours'!$A:$A,Hours!$A943,'Contact Hours'!$B:$B,Hours!$B943)+SUMIFS('Contact Hours'!E:E,'Contact Hours'!$A:$A,Hours!$A943,'Contact Hours'!$B:$B,Hours!$B943)</f>
        <v>0</v>
      </c>
      <c r="E943" s="33">
        <f>SUMIFS('Contact Hours'!F:F,'Contact Hours'!$A:$A,Hours!$A943,'Contact Hours'!$B:$B,Hours!$B943)+SUMIFS('Contact Hours'!G:G,'Contact Hours'!$A:$A,Hours!$A943,'Contact Hours'!$B:$B,Hours!$B943)</f>
        <v>0</v>
      </c>
      <c r="F943" s="33">
        <f>SUMIFS('Contact Hours'!H:H,'Contact Hours'!$A:$A,Hours!$A943,'Contact Hours'!$B:$B,Hours!$B943)+SUMIFS('Contact Hours'!I:I,'Contact Hours'!$A:$A,Hours!$A943,'Contact Hours'!$B:$B,Hours!$B943)</f>
        <v>0</v>
      </c>
      <c r="G943" s="33">
        <f>SUMIFS('Contact Hours'!J:J,'Contact Hours'!$A:$A,Hours!$A943,'Contact Hours'!$B:$B,Hours!$B943)+SUMIFS('Contact Hours'!K:K,'Contact Hours'!$A:$A,Hours!$A943,'Contact Hours'!$B:$B,Hours!$B943)</f>
        <v>0</v>
      </c>
      <c r="H943" s="34">
        <f t="shared" si="56"/>
        <v>0</v>
      </c>
      <c r="I943" s="35">
        <f t="shared" si="57"/>
        <v>0</v>
      </c>
      <c r="J943" s="35">
        <f t="shared" si="58"/>
        <v>0</v>
      </c>
    </row>
    <row r="944" spans="1:10">
      <c r="A944" s="30">
        <v>3603</v>
      </c>
      <c r="B944" s="31">
        <v>23</v>
      </c>
      <c r="C944" s="32">
        <f t="shared" si="59"/>
        <v>4.0606764444742334</v>
      </c>
      <c r="D944" s="33">
        <f>SUMIFS('Contact Hours'!D:D,'Contact Hours'!$A:$A,Hours!$A944,'Contact Hours'!$B:$B,Hours!$B944)+SUMIFS('Contact Hours'!E:E,'Contact Hours'!$A:$A,Hours!$A944,'Contact Hours'!$B:$B,Hours!$B944)</f>
        <v>64800</v>
      </c>
      <c r="E944" s="33">
        <f>SUMIFS('Contact Hours'!F:F,'Contact Hours'!$A:$A,Hours!$A944,'Contact Hours'!$B:$B,Hours!$B944)+SUMIFS('Contact Hours'!G:G,'Contact Hours'!$A:$A,Hours!$A944,'Contact Hours'!$B:$B,Hours!$B944)</f>
        <v>0</v>
      </c>
      <c r="F944" s="33">
        <f>SUMIFS('Contact Hours'!H:H,'Contact Hours'!$A:$A,Hours!$A944,'Contact Hours'!$B:$B,Hours!$B944)+SUMIFS('Contact Hours'!I:I,'Contact Hours'!$A:$A,Hours!$A944,'Contact Hours'!$B:$B,Hours!$B944)</f>
        <v>0</v>
      </c>
      <c r="G944" s="33">
        <f>SUMIFS('Contact Hours'!J:J,'Contact Hours'!$A:$A,Hours!$A944,'Contact Hours'!$B:$B,Hours!$B944)+SUMIFS('Contact Hours'!K:K,'Contact Hours'!$A:$A,Hours!$A944,'Contact Hours'!$B:$B,Hours!$B944)</f>
        <v>0</v>
      </c>
      <c r="H944" s="34">
        <f t="shared" si="56"/>
        <v>64800</v>
      </c>
      <c r="I944" s="35">
        <f t="shared" si="57"/>
        <v>263131.8336019303</v>
      </c>
      <c r="J944" s="35">
        <f t="shared" si="58"/>
        <v>0</v>
      </c>
    </row>
    <row r="945" spans="1:10">
      <c r="A945" s="30">
        <v>3603</v>
      </c>
      <c r="B945" s="31">
        <v>24</v>
      </c>
      <c r="C945" s="32">
        <f t="shared" si="59"/>
        <v>3.6073208628655156</v>
      </c>
      <c r="D945" s="33">
        <f>SUMIFS('Contact Hours'!D:D,'Contact Hours'!$A:$A,Hours!$A945,'Contact Hours'!$B:$B,Hours!$B945)+SUMIFS('Contact Hours'!E:E,'Contact Hours'!$A:$A,Hours!$A945,'Contact Hours'!$B:$B,Hours!$B945)</f>
        <v>1056</v>
      </c>
      <c r="E945" s="33">
        <f>SUMIFS('Contact Hours'!F:F,'Contact Hours'!$A:$A,Hours!$A945,'Contact Hours'!$B:$B,Hours!$B945)+SUMIFS('Contact Hours'!G:G,'Contact Hours'!$A:$A,Hours!$A945,'Contact Hours'!$B:$B,Hours!$B945)</f>
        <v>0</v>
      </c>
      <c r="F945" s="33">
        <f>SUMIFS('Contact Hours'!H:H,'Contact Hours'!$A:$A,Hours!$A945,'Contact Hours'!$B:$B,Hours!$B945)+SUMIFS('Contact Hours'!I:I,'Contact Hours'!$A:$A,Hours!$A945,'Contact Hours'!$B:$B,Hours!$B945)</f>
        <v>0</v>
      </c>
      <c r="G945" s="33">
        <f>SUMIFS('Contact Hours'!J:J,'Contact Hours'!$A:$A,Hours!$A945,'Contact Hours'!$B:$B,Hours!$B945)+SUMIFS('Contact Hours'!K:K,'Contact Hours'!$A:$A,Hours!$A945,'Contact Hours'!$B:$B,Hours!$B945)</f>
        <v>23596</v>
      </c>
      <c r="H945" s="34">
        <f t="shared" si="56"/>
        <v>24652</v>
      </c>
      <c r="I945" s="35">
        <f t="shared" si="57"/>
        <v>88927.673911360689</v>
      </c>
      <c r="J945" s="35">
        <f t="shared" si="58"/>
        <v>0</v>
      </c>
    </row>
    <row r="946" spans="1:10">
      <c r="A946" s="30">
        <v>3603</v>
      </c>
      <c r="B946" s="31">
        <v>25</v>
      </c>
      <c r="C946" s="32">
        <f t="shared" si="59"/>
        <v>2.8175360535220126</v>
      </c>
      <c r="D946" s="33">
        <f>SUMIFS('Contact Hours'!D:D,'Contact Hours'!$A:$A,Hours!$A946,'Contact Hours'!$B:$B,Hours!$B946)+SUMIFS('Contact Hours'!E:E,'Contact Hours'!$A:$A,Hours!$A946,'Contact Hours'!$B:$B,Hours!$B946)</f>
        <v>180768</v>
      </c>
      <c r="E946" s="33">
        <f>SUMIFS('Contact Hours'!F:F,'Contact Hours'!$A:$A,Hours!$A946,'Contact Hours'!$B:$B,Hours!$B946)+SUMIFS('Contact Hours'!G:G,'Contact Hours'!$A:$A,Hours!$A946,'Contact Hours'!$B:$B,Hours!$B946)</f>
        <v>0</v>
      </c>
      <c r="F946" s="33">
        <f>SUMIFS('Contact Hours'!H:H,'Contact Hours'!$A:$A,Hours!$A946,'Contact Hours'!$B:$B,Hours!$B946)+SUMIFS('Contact Hours'!I:I,'Contact Hours'!$A:$A,Hours!$A946,'Contact Hours'!$B:$B,Hours!$B946)</f>
        <v>0</v>
      </c>
      <c r="G946" s="33">
        <f>SUMIFS('Contact Hours'!J:J,'Contact Hours'!$A:$A,Hours!$A946,'Contact Hours'!$B:$B,Hours!$B946)+SUMIFS('Contact Hours'!K:K,'Contact Hours'!$A:$A,Hours!$A946,'Contact Hours'!$B:$B,Hours!$B946)</f>
        <v>0</v>
      </c>
      <c r="H946" s="34">
        <f t="shared" si="56"/>
        <v>180768</v>
      </c>
      <c r="I946" s="35">
        <f t="shared" si="57"/>
        <v>509320.3573230672</v>
      </c>
      <c r="J946" s="35">
        <f t="shared" si="58"/>
        <v>0</v>
      </c>
    </row>
    <row r="947" spans="1:10">
      <c r="A947" s="30">
        <v>3603</v>
      </c>
      <c r="B947" s="31">
        <v>26</v>
      </c>
      <c r="C947" s="32">
        <f t="shared" si="59"/>
        <v>3.5195673951223614</v>
      </c>
      <c r="D947" s="33">
        <f>SUMIFS('Contact Hours'!D:D,'Contact Hours'!$A:$A,Hours!$A947,'Contact Hours'!$B:$B,Hours!$B947)+SUMIFS('Contact Hours'!E:E,'Contact Hours'!$A:$A,Hours!$A947,'Contact Hours'!$B:$B,Hours!$B947)</f>
        <v>33408</v>
      </c>
      <c r="E947" s="33">
        <f>SUMIFS('Contact Hours'!F:F,'Contact Hours'!$A:$A,Hours!$A947,'Contact Hours'!$B:$B,Hours!$B947)+SUMIFS('Contact Hours'!G:G,'Contact Hours'!$A:$A,Hours!$A947,'Contact Hours'!$B:$B,Hours!$B947)</f>
        <v>0</v>
      </c>
      <c r="F947" s="33">
        <f>SUMIFS('Contact Hours'!H:H,'Contact Hours'!$A:$A,Hours!$A947,'Contact Hours'!$B:$B,Hours!$B947)+SUMIFS('Contact Hours'!I:I,'Contact Hours'!$A:$A,Hours!$A947,'Contact Hours'!$B:$B,Hours!$B947)</f>
        <v>0</v>
      </c>
      <c r="G947" s="33">
        <f>SUMIFS('Contact Hours'!J:J,'Contact Hours'!$A:$A,Hours!$A947,'Contact Hours'!$B:$B,Hours!$B947)+SUMIFS('Contact Hours'!K:K,'Contact Hours'!$A:$A,Hours!$A947,'Contact Hours'!$B:$B,Hours!$B947)</f>
        <v>0</v>
      </c>
      <c r="H947" s="34">
        <f t="shared" si="56"/>
        <v>33408</v>
      </c>
      <c r="I947" s="35">
        <f t="shared" si="57"/>
        <v>117581.70753624785</v>
      </c>
      <c r="J947" s="35">
        <f t="shared" si="58"/>
        <v>0</v>
      </c>
    </row>
    <row r="948" spans="1:10">
      <c r="A948" s="30">
        <v>3603</v>
      </c>
      <c r="B948" s="31">
        <v>27</v>
      </c>
      <c r="C948" s="32">
        <f t="shared" si="59"/>
        <v>3.291477425248472</v>
      </c>
      <c r="D948" s="33">
        <f>SUMIFS('Contact Hours'!D:D,'Contact Hours'!$A:$A,Hours!$A948,'Contact Hours'!$B:$B,Hours!$B948)+SUMIFS('Contact Hours'!E:E,'Contact Hours'!$A:$A,Hours!$A948,'Contact Hours'!$B:$B,Hours!$B948)</f>
        <v>0</v>
      </c>
      <c r="E948" s="33">
        <f>SUMIFS('Contact Hours'!F:F,'Contact Hours'!$A:$A,Hours!$A948,'Contact Hours'!$B:$B,Hours!$B948)+SUMIFS('Contact Hours'!G:G,'Contact Hours'!$A:$A,Hours!$A948,'Contact Hours'!$B:$B,Hours!$B948)</f>
        <v>0</v>
      </c>
      <c r="F948" s="33">
        <f>SUMIFS('Contact Hours'!H:H,'Contact Hours'!$A:$A,Hours!$A948,'Contact Hours'!$B:$B,Hours!$B948)+SUMIFS('Contact Hours'!I:I,'Contact Hours'!$A:$A,Hours!$A948,'Contact Hours'!$B:$B,Hours!$B948)</f>
        <v>0</v>
      </c>
      <c r="G948" s="33">
        <f>SUMIFS('Contact Hours'!J:J,'Contact Hours'!$A:$A,Hours!$A948,'Contact Hours'!$B:$B,Hours!$B948)+SUMIFS('Contact Hours'!K:K,'Contact Hours'!$A:$A,Hours!$A948,'Contact Hours'!$B:$B,Hours!$B948)</f>
        <v>0</v>
      </c>
      <c r="H948" s="34">
        <f t="shared" si="56"/>
        <v>0</v>
      </c>
      <c r="I948" s="35">
        <f t="shared" si="57"/>
        <v>0</v>
      </c>
      <c r="J948" s="35">
        <f t="shared" si="58"/>
        <v>0</v>
      </c>
    </row>
    <row r="949" spans="1:10">
      <c r="A949" s="30">
        <v>29137</v>
      </c>
      <c r="B949" s="31">
        <v>1</v>
      </c>
      <c r="C949" s="32">
        <f t="shared" si="59"/>
        <v>2.8749802080704021</v>
      </c>
      <c r="D949" s="33">
        <f>SUMIFS('Contact Hours'!D:D,'Contact Hours'!$A:$A,Hours!$A949,'Contact Hours'!$B:$B,Hours!$B949)+SUMIFS('Contact Hours'!E:E,'Contact Hours'!$A:$A,Hours!$A949,'Contact Hours'!$B:$B,Hours!$B949)</f>
        <v>0</v>
      </c>
      <c r="E949" s="33">
        <f>SUMIFS('Contact Hours'!F:F,'Contact Hours'!$A:$A,Hours!$A949,'Contact Hours'!$B:$B,Hours!$B949)+SUMIFS('Contact Hours'!G:G,'Contact Hours'!$A:$A,Hours!$A949,'Contact Hours'!$B:$B,Hours!$B949)</f>
        <v>0</v>
      </c>
      <c r="F949" s="33">
        <f>SUMIFS('Contact Hours'!H:H,'Contact Hours'!$A:$A,Hours!$A949,'Contact Hours'!$B:$B,Hours!$B949)+SUMIFS('Contact Hours'!I:I,'Contact Hours'!$A:$A,Hours!$A949,'Contact Hours'!$B:$B,Hours!$B949)</f>
        <v>0</v>
      </c>
      <c r="G949" s="33">
        <f>SUMIFS('Contact Hours'!J:J,'Contact Hours'!$A:$A,Hours!$A949,'Contact Hours'!$B:$B,Hours!$B949)+SUMIFS('Contact Hours'!K:K,'Contact Hours'!$A:$A,Hours!$A949,'Contact Hours'!$B:$B,Hours!$B949)</f>
        <v>0</v>
      </c>
      <c r="H949" s="34">
        <f t="shared" si="56"/>
        <v>0</v>
      </c>
      <c r="I949" s="35">
        <f t="shared" si="57"/>
        <v>0</v>
      </c>
      <c r="J949" s="35">
        <f t="shared" si="58"/>
        <v>0</v>
      </c>
    </row>
    <row r="950" spans="1:10">
      <c r="A950" s="30">
        <v>29137</v>
      </c>
      <c r="B950" s="31">
        <v>2</v>
      </c>
      <c r="C950" s="32">
        <f t="shared" si="59"/>
        <v>3.4729204337351502</v>
      </c>
      <c r="D950" s="33">
        <f>SUMIFS('Contact Hours'!D:D,'Contact Hours'!$A:$A,Hours!$A950,'Contact Hours'!$B:$B,Hours!$B950)+SUMIFS('Contact Hours'!E:E,'Contact Hours'!$A:$A,Hours!$A950,'Contact Hours'!$B:$B,Hours!$B950)</f>
        <v>0</v>
      </c>
      <c r="E950" s="33">
        <f>SUMIFS('Contact Hours'!F:F,'Contact Hours'!$A:$A,Hours!$A950,'Contact Hours'!$B:$B,Hours!$B950)+SUMIFS('Contact Hours'!G:G,'Contact Hours'!$A:$A,Hours!$A950,'Contact Hours'!$B:$B,Hours!$B950)</f>
        <v>0</v>
      </c>
      <c r="F950" s="33">
        <f>SUMIFS('Contact Hours'!H:H,'Contact Hours'!$A:$A,Hours!$A950,'Contact Hours'!$B:$B,Hours!$B950)+SUMIFS('Contact Hours'!I:I,'Contact Hours'!$A:$A,Hours!$A950,'Contact Hours'!$B:$B,Hours!$B950)</f>
        <v>280208</v>
      </c>
      <c r="G950" s="33">
        <f>SUMIFS('Contact Hours'!J:J,'Contact Hours'!$A:$A,Hours!$A950,'Contact Hours'!$B:$B,Hours!$B950)+SUMIFS('Contact Hours'!K:K,'Contact Hours'!$A:$A,Hours!$A950,'Contact Hours'!$B:$B,Hours!$B950)</f>
        <v>3760</v>
      </c>
      <c r="H950" s="34">
        <f t="shared" si="56"/>
        <v>283968</v>
      </c>
      <c r="I950" s="35">
        <f t="shared" si="57"/>
        <v>986198.26972690318</v>
      </c>
      <c r="J950" s="35">
        <f t="shared" si="58"/>
        <v>0</v>
      </c>
    </row>
    <row r="951" spans="1:10">
      <c r="A951" s="30">
        <v>29137</v>
      </c>
      <c r="B951" s="31">
        <v>3</v>
      </c>
      <c r="C951" s="32">
        <f t="shared" si="59"/>
        <v>3.0862689776983747</v>
      </c>
      <c r="D951" s="33">
        <f>SUMIFS('Contact Hours'!D:D,'Contact Hours'!$A:$A,Hours!$A951,'Contact Hours'!$B:$B,Hours!$B951)+SUMIFS('Contact Hours'!E:E,'Contact Hours'!$A:$A,Hours!$A951,'Contact Hours'!$B:$B,Hours!$B951)</f>
        <v>1937568</v>
      </c>
      <c r="E951" s="33">
        <f>SUMIFS('Contact Hours'!F:F,'Contact Hours'!$A:$A,Hours!$A951,'Contact Hours'!$B:$B,Hours!$B951)+SUMIFS('Contact Hours'!G:G,'Contact Hours'!$A:$A,Hours!$A951,'Contact Hours'!$B:$B,Hours!$B951)</f>
        <v>0</v>
      </c>
      <c r="F951" s="33">
        <f>SUMIFS('Contact Hours'!H:H,'Contact Hours'!$A:$A,Hours!$A951,'Contact Hours'!$B:$B,Hours!$B951)+SUMIFS('Contact Hours'!I:I,'Contact Hours'!$A:$A,Hours!$A951,'Contact Hours'!$B:$B,Hours!$B951)</f>
        <v>187824</v>
      </c>
      <c r="G951" s="33">
        <f>SUMIFS('Contact Hours'!J:J,'Contact Hours'!$A:$A,Hours!$A951,'Contact Hours'!$B:$B,Hours!$B951)+SUMIFS('Contact Hours'!K:K,'Contact Hours'!$A:$A,Hours!$A951,'Contact Hours'!$B:$B,Hours!$B951)</f>
        <v>1480</v>
      </c>
      <c r="H951" s="34">
        <f t="shared" si="56"/>
        <v>2126872</v>
      </c>
      <c r="I951" s="35">
        <f t="shared" si="57"/>
        <v>6564099.0731352977</v>
      </c>
      <c r="J951" s="35">
        <f t="shared" si="58"/>
        <v>0</v>
      </c>
    </row>
    <row r="952" spans="1:10">
      <c r="A952" s="30">
        <v>29137</v>
      </c>
      <c r="B952" s="31">
        <v>4</v>
      </c>
      <c r="C952" s="32">
        <f t="shared" si="59"/>
        <v>2.7951067372194838</v>
      </c>
      <c r="D952" s="33">
        <f>SUMIFS('Contact Hours'!D:D,'Contact Hours'!$A:$A,Hours!$A952,'Contact Hours'!$B:$B,Hours!$B952)+SUMIFS('Contact Hours'!E:E,'Contact Hours'!$A:$A,Hours!$A952,'Contact Hours'!$B:$B,Hours!$B952)</f>
        <v>364624</v>
      </c>
      <c r="E952" s="33">
        <f>SUMIFS('Contact Hours'!F:F,'Contact Hours'!$A:$A,Hours!$A952,'Contact Hours'!$B:$B,Hours!$B952)+SUMIFS('Contact Hours'!G:G,'Contact Hours'!$A:$A,Hours!$A952,'Contact Hours'!$B:$B,Hours!$B952)</f>
        <v>0</v>
      </c>
      <c r="F952" s="33">
        <f>SUMIFS('Contact Hours'!H:H,'Contact Hours'!$A:$A,Hours!$A952,'Contact Hours'!$B:$B,Hours!$B952)+SUMIFS('Contact Hours'!I:I,'Contact Hours'!$A:$A,Hours!$A952,'Contact Hours'!$B:$B,Hours!$B952)</f>
        <v>386704</v>
      </c>
      <c r="G952" s="33">
        <f>SUMIFS('Contact Hours'!J:J,'Contact Hours'!$A:$A,Hours!$A952,'Contact Hours'!$B:$B,Hours!$B952)+SUMIFS('Contact Hours'!K:K,'Contact Hours'!$A:$A,Hours!$A952,'Contact Hours'!$B:$B,Hours!$B952)</f>
        <v>37381</v>
      </c>
      <c r="H952" s="34">
        <f t="shared" si="56"/>
        <v>788709</v>
      </c>
      <c r="I952" s="35">
        <f t="shared" si="57"/>
        <v>2204525.839605642</v>
      </c>
      <c r="J952" s="35">
        <f t="shared" si="58"/>
        <v>0</v>
      </c>
    </row>
    <row r="953" spans="1:10">
      <c r="A953" s="30">
        <v>29137</v>
      </c>
      <c r="B953" s="31">
        <v>5</v>
      </c>
      <c r="C953" s="32">
        <f t="shared" si="59"/>
        <v>7.969787458086997</v>
      </c>
      <c r="D953" s="33">
        <f>SUMIFS('Contact Hours'!D:D,'Contact Hours'!$A:$A,Hours!$A953,'Contact Hours'!$B:$B,Hours!$B953)+SUMIFS('Contact Hours'!E:E,'Contact Hours'!$A:$A,Hours!$A953,'Contact Hours'!$B:$B,Hours!$B953)</f>
        <v>0</v>
      </c>
      <c r="E953" s="33">
        <f>SUMIFS('Contact Hours'!F:F,'Contact Hours'!$A:$A,Hours!$A953,'Contact Hours'!$B:$B,Hours!$B953)+SUMIFS('Contact Hours'!G:G,'Contact Hours'!$A:$A,Hours!$A953,'Contact Hours'!$B:$B,Hours!$B953)</f>
        <v>0</v>
      </c>
      <c r="F953" s="33">
        <f>SUMIFS('Contact Hours'!H:H,'Contact Hours'!$A:$A,Hours!$A953,'Contact Hours'!$B:$B,Hours!$B953)+SUMIFS('Contact Hours'!I:I,'Contact Hours'!$A:$A,Hours!$A953,'Contact Hours'!$B:$B,Hours!$B953)</f>
        <v>0</v>
      </c>
      <c r="G953" s="33">
        <f>SUMIFS('Contact Hours'!J:J,'Contact Hours'!$A:$A,Hours!$A953,'Contact Hours'!$B:$B,Hours!$B953)+SUMIFS('Contact Hours'!K:K,'Contact Hours'!$A:$A,Hours!$A953,'Contact Hours'!$B:$B,Hours!$B953)</f>
        <v>384</v>
      </c>
      <c r="H953" s="34">
        <f t="shared" si="56"/>
        <v>384</v>
      </c>
      <c r="I953" s="35">
        <f t="shared" si="57"/>
        <v>3060.3983839054067</v>
      </c>
      <c r="J953" s="35">
        <f t="shared" si="58"/>
        <v>0</v>
      </c>
    </row>
    <row r="954" spans="1:10">
      <c r="A954" s="30">
        <v>29137</v>
      </c>
      <c r="B954" s="31">
        <v>6</v>
      </c>
      <c r="C954" s="32">
        <f t="shared" si="59"/>
        <v>2.5338472328563029</v>
      </c>
      <c r="D954" s="33">
        <f>SUMIFS('Contact Hours'!D:D,'Contact Hours'!$A:$A,Hours!$A954,'Contact Hours'!$B:$B,Hours!$B954)+SUMIFS('Contact Hours'!E:E,'Contact Hours'!$A:$A,Hours!$A954,'Contact Hours'!$B:$B,Hours!$B954)</f>
        <v>281856</v>
      </c>
      <c r="E954" s="33">
        <f>SUMIFS('Contact Hours'!F:F,'Contact Hours'!$A:$A,Hours!$A954,'Contact Hours'!$B:$B,Hours!$B954)+SUMIFS('Contact Hours'!G:G,'Contact Hours'!$A:$A,Hours!$A954,'Contact Hours'!$B:$B,Hours!$B954)</f>
        <v>0</v>
      </c>
      <c r="F954" s="33">
        <f>SUMIFS('Contact Hours'!H:H,'Contact Hours'!$A:$A,Hours!$A954,'Contact Hours'!$B:$B,Hours!$B954)+SUMIFS('Contact Hours'!I:I,'Contact Hours'!$A:$A,Hours!$A954,'Contact Hours'!$B:$B,Hours!$B954)</f>
        <v>61296</v>
      </c>
      <c r="G954" s="33">
        <f>SUMIFS('Contact Hours'!J:J,'Contact Hours'!$A:$A,Hours!$A954,'Contact Hours'!$B:$B,Hours!$B954)+SUMIFS('Contact Hours'!K:K,'Contact Hours'!$A:$A,Hours!$A954,'Contact Hours'!$B:$B,Hours!$B954)</f>
        <v>17992</v>
      </c>
      <c r="H954" s="34">
        <f t="shared" si="56"/>
        <v>361144</v>
      </c>
      <c r="I954" s="35">
        <f t="shared" si="57"/>
        <v>915083.72506265668</v>
      </c>
      <c r="J954" s="35">
        <f t="shared" si="58"/>
        <v>0</v>
      </c>
    </row>
    <row r="955" spans="1:10">
      <c r="A955" s="30">
        <v>29137</v>
      </c>
      <c r="B955" s="31">
        <v>7</v>
      </c>
      <c r="C955" s="32">
        <f t="shared" si="59"/>
        <v>3.4892163735959434</v>
      </c>
      <c r="D955" s="33">
        <f>SUMIFS('Contact Hours'!D:D,'Contact Hours'!$A:$A,Hours!$A955,'Contact Hours'!$B:$B,Hours!$B955)+SUMIFS('Contact Hours'!E:E,'Contact Hours'!$A:$A,Hours!$A955,'Contact Hours'!$B:$B,Hours!$B955)</f>
        <v>109904</v>
      </c>
      <c r="E955" s="33">
        <f>SUMIFS('Contact Hours'!F:F,'Contact Hours'!$A:$A,Hours!$A955,'Contact Hours'!$B:$B,Hours!$B955)+SUMIFS('Contact Hours'!G:G,'Contact Hours'!$A:$A,Hours!$A955,'Contact Hours'!$B:$B,Hours!$B955)</f>
        <v>0</v>
      </c>
      <c r="F955" s="33">
        <f>SUMIFS('Contact Hours'!H:H,'Contact Hours'!$A:$A,Hours!$A955,'Contact Hours'!$B:$B,Hours!$B955)+SUMIFS('Contact Hours'!I:I,'Contact Hours'!$A:$A,Hours!$A955,'Contact Hours'!$B:$B,Hours!$B955)</f>
        <v>202336</v>
      </c>
      <c r="G955" s="33">
        <f>SUMIFS('Contact Hours'!J:J,'Contact Hours'!$A:$A,Hours!$A955,'Contact Hours'!$B:$B,Hours!$B955)+SUMIFS('Contact Hours'!K:K,'Contact Hours'!$A:$A,Hours!$A955,'Contact Hours'!$B:$B,Hours!$B955)</f>
        <v>143</v>
      </c>
      <c r="H955" s="34">
        <f t="shared" si="56"/>
        <v>312383</v>
      </c>
      <c r="I955" s="35">
        <f t="shared" si="57"/>
        <v>1089971.8784330215</v>
      </c>
      <c r="J955" s="35">
        <f t="shared" si="58"/>
        <v>0</v>
      </c>
    </row>
    <row r="956" spans="1:10">
      <c r="A956" s="30">
        <v>29137</v>
      </c>
      <c r="B956" s="31">
        <v>8</v>
      </c>
      <c r="C956" s="32">
        <f t="shared" si="59"/>
        <v>4.382136402145127</v>
      </c>
      <c r="D956" s="33">
        <f>SUMIFS('Contact Hours'!D:D,'Contact Hours'!$A:$A,Hours!$A956,'Contact Hours'!$B:$B,Hours!$B956)+SUMIFS('Contact Hours'!E:E,'Contact Hours'!$A:$A,Hours!$A956,'Contact Hours'!$B:$B,Hours!$B956)</f>
        <v>0</v>
      </c>
      <c r="E956" s="33">
        <f>SUMIFS('Contact Hours'!F:F,'Contact Hours'!$A:$A,Hours!$A956,'Contact Hours'!$B:$B,Hours!$B956)+SUMIFS('Contact Hours'!G:G,'Contact Hours'!$A:$A,Hours!$A956,'Contact Hours'!$B:$B,Hours!$B956)</f>
        <v>0</v>
      </c>
      <c r="F956" s="33">
        <f>SUMIFS('Contact Hours'!H:H,'Contact Hours'!$A:$A,Hours!$A956,'Contact Hours'!$B:$B,Hours!$B956)+SUMIFS('Contact Hours'!I:I,'Contact Hours'!$A:$A,Hours!$A956,'Contact Hours'!$B:$B,Hours!$B956)</f>
        <v>108448</v>
      </c>
      <c r="G956" s="33">
        <f>SUMIFS('Contact Hours'!J:J,'Contact Hours'!$A:$A,Hours!$A956,'Contact Hours'!$B:$B,Hours!$B956)+SUMIFS('Contact Hours'!K:K,'Contact Hours'!$A:$A,Hours!$A956,'Contact Hours'!$B:$B,Hours!$B956)</f>
        <v>807</v>
      </c>
      <c r="H956" s="34">
        <f t="shared" si="56"/>
        <v>109255</v>
      </c>
      <c r="I956" s="35">
        <f t="shared" si="57"/>
        <v>478770.31261636585</v>
      </c>
      <c r="J956" s="35">
        <f t="shared" si="58"/>
        <v>0</v>
      </c>
    </row>
    <row r="957" spans="1:10">
      <c r="A957" s="30">
        <v>29137</v>
      </c>
      <c r="B957" s="31">
        <v>9</v>
      </c>
      <c r="C957" s="32">
        <f t="shared" si="59"/>
        <v>3.4333089032158068</v>
      </c>
      <c r="D957" s="33">
        <f>SUMIFS('Contact Hours'!D:D,'Contact Hours'!$A:$A,Hours!$A957,'Contact Hours'!$B:$B,Hours!$B957)+SUMIFS('Contact Hours'!E:E,'Contact Hours'!$A:$A,Hours!$A957,'Contact Hours'!$B:$B,Hours!$B957)</f>
        <v>138960</v>
      </c>
      <c r="E957" s="33">
        <f>SUMIFS('Contact Hours'!F:F,'Contact Hours'!$A:$A,Hours!$A957,'Contact Hours'!$B:$B,Hours!$B957)+SUMIFS('Contact Hours'!G:G,'Contact Hours'!$A:$A,Hours!$A957,'Contact Hours'!$B:$B,Hours!$B957)</f>
        <v>0</v>
      </c>
      <c r="F957" s="33">
        <f>SUMIFS('Contact Hours'!H:H,'Contact Hours'!$A:$A,Hours!$A957,'Contact Hours'!$B:$B,Hours!$B957)+SUMIFS('Contact Hours'!I:I,'Contact Hours'!$A:$A,Hours!$A957,'Contact Hours'!$B:$B,Hours!$B957)</f>
        <v>485568</v>
      </c>
      <c r="G957" s="33">
        <f>SUMIFS('Contact Hours'!J:J,'Contact Hours'!$A:$A,Hours!$A957,'Contact Hours'!$B:$B,Hours!$B957)+SUMIFS('Contact Hours'!K:K,'Contact Hours'!$A:$A,Hours!$A957,'Contact Hours'!$B:$B,Hours!$B957)</f>
        <v>19664</v>
      </c>
      <c r="H957" s="34">
        <f t="shared" si="56"/>
        <v>644192</v>
      </c>
      <c r="I957" s="35">
        <f t="shared" si="57"/>
        <v>2211710.1289803972</v>
      </c>
      <c r="J957" s="35">
        <f t="shared" si="58"/>
        <v>0</v>
      </c>
    </row>
    <row r="958" spans="1:10">
      <c r="A958" s="30">
        <v>29137</v>
      </c>
      <c r="B958" s="31">
        <v>10</v>
      </c>
      <c r="C958" s="32">
        <f t="shared" si="59"/>
        <v>5.2157956574584414</v>
      </c>
      <c r="D958" s="33">
        <f>SUMIFS('Contact Hours'!D:D,'Contact Hours'!$A:$A,Hours!$A958,'Contact Hours'!$B:$B,Hours!$B958)+SUMIFS('Contact Hours'!E:E,'Contact Hours'!$A:$A,Hours!$A958,'Contact Hours'!$B:$B,Hours!$B958)</f>
        <v>43104</v>
      </c>
      <c r="E958" s="33">
        <f>SUMIFS('Contact Hours'!F:F,'Contact Hours'!$A:$A,Hours!$A958,'Contact Hours'!$B:$B,Hours!$B958)+SUMIFS('Contact Hours'!G:G,'Contact Hours'!$A:$A,Hours!$A958,'Contact Hours'!$B:$B,Hours!$B958)</f>
        <v>0</v>
      </c>
      <c r="F958" s="33">
        <f>SUMIFS('Contact Hours'!H:H,'Contact Hours'!$A:$A,Hours!$A958,'Contact Hours'!$B:$B,Hours!$B958)+SUMIFS('Contact Hours'!I:I,'Contact Hours'!$A:$A,Hours!$A958,'Contact Hours'!$B:$B,Hours!$B958)</f>
        <v>0</v>
      </c>
      <c r="G958" s="33">
        <f>SUMIFS('Contact Hours'!J:J,'Contact Hours'!$A:$A,Hours!$A958,'Contact Hours'!$B:$B,Hours!$B958)+SUMIFS('Contact Hours'!K:K,'Contact Hours'!$A:$A,Hours!$A958,'Contact Hours'!$B:$B,Hours!$B958)</f>
        <v>0</v>
      </c>
      <c r="H958" s="34">
        <f t="shared" si="56"/>
        <v>43104</v>
      </c>
      <c r="I958" s="35">
        <f t="shared" si="57"/>
        <v>224821.65601908867</v>
      </c>
      <c r="J958" s="35">
        <f t="shared" si="58"/>
        <v>0</v>
      </c>
    </row>
    <row r="959" spans="1:10">
      <c r="A959" s="30">
        <v>29137</v>
      </c>
      <c r="B959" s="31">
        <v>11</v>
      </c>
      <c r="C959" s="32">
        <f t="shared" si="59"/>
        <v>3.9463640330011058</v>
      </c>
      <c r="D959" s="33">
        <f>SUMIFS('Contact Hours'!D:D,'Contact Hours'!$A:$A,Hours!$A959,'Contact Hours'!$B:$B,Hours!$B959)+SUMIFS('Contact Hours'!E:E,'Contact Hours'!$A:$A,Hours!$A959,'Contact Hours'!$B:$B,Hours!$B959)</f>
        <v>6528</v>
      </c>
      <c r="E959" s="33">
        <f>SUMIFS('Contact Hours'!F:F,'Contact Hours'!$A:$A,Hours!$A959,'Contact Hours'!$B:$B,Hours!$B959)+SUMIFS('Contact Hours'!G:G,'Contact Hours'!$A:$A,Hours!$A959,'Contact Hours'!$B:$B,Hours!$B959)</f>
        <v>0</v>
      </c>
      <c r="F959" s="33">
        <f>SUMIFS('Contact Hours'!H:H,'Contact Hours'!$A:$A,Hours!$A959,'Contact Hours'!$B:$B,Hours!$B959)+SUMIFS('Contact Hours'!I:I,'Contact Hours'!$A:$A,Hours!$A959,'Contact Hours'!$B:$B,Hours!$B959)</f>
        <v>354944</v>
      </c>
      <c r="G959" s="33">
        <f>SUMIFS('Contact Hours'!J:J,'Contact Hours'!$A:$A,Hours!$A959,'Contact Hours'!$B:$B,Hours!$B959)+SUMIFS('Contact Hours'!K:K,'Contact Hours'!$A:$A,Hours!$A959,'Contact Hours'!$B:$B,Hours!$B959)</f>
        <v>952</v>
      </c>
      <c r="H959" s="34">
        <f t="shared" si="56"/>
        <v>362424</v>
      </c>
      <c r="I959" s="35">
        <f t="shared" si="57"/>
        <v>1430257.0382963929</v>
      </c>
      <c r="J959" s="35">
        <f t="shared" si="58"/>
        <v>0</v>
      </c>
    </row>
    <row r="960" spans="1:10">
      <c r="A960" s="30">
        <v>29137</v>
      </c>
      <c r="B960" s="31">
        <v>12</v>
      </c>
      <c r="C960" s="32">
        <f t="shared" si="59"/>
        <v>3.4644345655960382</v>
      </c>
      <c r="D960" s="33">
        <f>SUMIFS('Contact Hours'!D:D,'Contact Hours'!$A:$A,Hours!$A960,'Contact Hours'!$B:$B,Hours!$B960)+SUMIFS('Contact Hours'!E:E,'Contact Hours'!$A:$A,Hours!$A960,'Contact Hours'!$B:$B,Hours!$B960)</f>
        <v>1132416</v>
      </c>
      <c r="E960" s="33">
        <f>SUMIFS('Contact Hours'!F:F,'Contact Hours'!$A:$A,Hours!$A960,'Contact Hours'!$B:$B,Hours!$B960)+SUMIFS('Contact Hours'!G:G,'Contact Hours'!$A:$A,Hours!$A960,'Contact Hours'!$B:$B,Hours!$B960)</f>
        <v>355792</v>
      </c>
      <c r="F960" s="33">
        <f>SUMIFS('Contact Hours'!H:H,'Contact Hours'!$A:$A,Hours!$A960,'Contact Hours'!$B:$B,Hours!$B960)+SUMIFS('Contact Hours'!I:I,'Contact Hours'!$A:$A,Hours!$A960,'Contact Hours'!$B:$B,Hours!$B960)</f>
        <v>13056</v>
      </c>
      <c r="G960" s="33">
        <f>SUMIFS('Contact Hours'!J:J,'Contact Hours'!$A:$A,Hours!$A960,'Contact Hours'!$B:$B,Hours!$B960)+SUMIFS('Contact Hours'!K:K,'Contact Hours'!$A:$A,Hours!$A960,'Contact Hours'!$B:$B,Hours!$B960)</f>
        <v>480</v>
      </c>
      <c r="H960" s="34">
        <f t="shared" si="56"/>
        <v>1501744</v>
      </c>
      <c r="I960" s="35">
        <f t="shared" si="57"/>
        <v>5202693.8222764572</v>
      </c>
      <c r="J960" s="35">
        <f t="shared" si="58"/>
        <v>1355879.9132588003</v>
      </c>
    </row>
    <row r="961" spans="1:10">
      <c r="A961" s="30">
        <v>29137</v>
      </c>
      <c r="B961" s="31">
        <v>13</v>
      </c>
      <c r="C961" s="32">
        <f t="shared" si="59"/>
        <v>3.1367935439018955</v>
      </c>
      <c r="D961" s="33">
        <f>SUMIFS('Contact Hours'!D:D,'Contact Hours'!$A:$A,Hours!$A961,'Contact Hours'!$B:$B,Hours!$B961)+SUMIFS('Contact Hours'!E:E,'Contact Hours'!$A:$A,Hours!$A961,'Contact Hours'!$B:$B,Hours!$B961)</f>
        <v>201008</v>
      </c>
      <c r="E961" s="33">
        <f>SUMIFS('Contact Hours'!F:F,'Contact Hours'!$A:$A,Hours!$A961,'Contact Hours'!$B:$B,Hours!$B961)+SUMIFS('Contact Hours'!G:G,'Contact Hours'!$A:$A,Hours!$A961,'Contact Hours'!$B:$B,Hours!$B961)</f>
        <v>0</v>
      </c>
      <c r="F961" s="33">
        <f>SUMIFS('Contact Hours'!H:H,'Contact Hours'!$A:$A,Hours!$A961,'Contact Hours'!$B:$B,Hours!$B961)+SUMIFS('Contact Hours'!I:I,'Contact Hours'!$A:$A,Hours!$A961,'Contact Hours'!$B:$B,Hours!$B961)</f>
        <v>0</v>
      </c>
      <c r="G961" s="33">
        <f>SUMIFS('Contact Hours'!J:J,'Contact Hours'!$A:$A,Hours!$A961,'Contact Hours'!$B:$B,Hours!$B961)+SUMIFS('Contact Hours'!K:K,'Contact Hours'!$A:$A,Hours!$A961,'Contact Hours'!$B:$B,Hours!$B961)</f>
        <v>0</v>
      </c>
      <c r="H961" s="34">
        <f t="shared" si="56"/>
        <v>201008</v>
      </c>
      <c r="I961" s="35">
        <f t="shared" si="57"/>
        <v>630520.59667263215</v>
      </c>
      <c r="J961" s="35">
        <f t="shared" si="58"/>
        <v>0</v>
      </c>
    </row>
    <row r="962" spans="1:10">
      <c r="A962" s="30">
        <v>29137</v>
      </c>
      <c r="B962" s="31">
        <v>14</v>
      </c>
      <c r="C962" s="32">
        <f t="shared" si="59"/>
        <v>4.5242823607997433</v>
      </c>
      <c r="D962" s="33">
        <f>SUMIFS('Contact Hours'!D:D,'Contact Hours'!$A:$A,Hours!$A962,'Contact Hours'!$B:$B,Hours!$B962)+SUMIFS('Contact Hours'!E:E,'Contact Hours'!$A:$A,Hours!$A962,'Contact Hours'!$B:$B,Hours!$B962)</f>
        <v>0</v>
      </c>
      <c r="E962" s="33">
        <f>SUMIFS('Contact Hours'!F:F,'Contact Hours'!$A:$A,Hours!$A962,'Contact Hours'!$B:$B,Hours!$B962)+SUMIFS('Contact Hours'!G:G,'Contact Hours'!$A:$A,Hours!$A962,'Contact Hours'!$B:$B,Hours!$B962)</f>
        <v>0</v>
      </c>
      <c r="F962" s="33">
        <f>SUMIFS('Contact Hours'!H:H,'Contact Hours'!$A:$A,Hours!$A962,'Contact Hours'!$B:$B,Hours!$B962)+SUMIFS('Contact Hours'!I:I,'Contact Hours'!$A:$A,Hours!$A962,'Contact Hours'!$B:$B,Hours!$B962)</f>
        <v>393504</v>
      </c>
      <c r="G962" s="33">
        <f>SUMIFS('Contact Hours'!J:J,'Contact Hours'!$A:$A,Hours!$A962,'Contact Hours'!$B:$B,Hours!$B962)+SUMIFS('Contact Hours'!K:K,'Contact Hours'!$A:$A,Hours!$A962,'Contact Hours'!$B:$B,Hours!$B962)</f>
        <v>8688</v>
      </c>
      <c r="H962" s="34">
        <f t="shared" si="56"/>
        <v>402192</v>
      </c>
      <c r="I962" s="35">
        <f t="shared" si="57"/>
        <v>1819630.1712547704</v>
      </c>
      <c r="J962" s="35">
        <f t="shared" si="58"/>
        <v>0</v>
      </c>
    </row>
    <row r="963" spans="1:10">
      <c r="A963" s="30">
        <v>29137</v>
      </c>
      <c r="B963" s="31">
        <v>15</v>
      </c>
      <c r="C963" s="32">
        <f t="shared" si="59"/>
        <v>6.3259919541484555</v>
      </c>
      <c r="D963" s="33">
        <f>SUMIFS('Contact Hours'!D:D,'Contact Hours'!$A:$A,Hours!$A963,'Contact Hours'!$B:$B,Hours!$B963)+SUMIFS('Contact Hours'!E:E,'Contact Hours'!$A:$A,Hours!$A963,'Contact Hours'!$B:$B,Hours!$B963)</f>
        <v>0</v>
      </c>
      <c r="E963" s="33">
        <f>SUMIFS('Contact Hours'!F:F,'Contact Hours'!$A:$A,Hours!$A963,'Contact Hours'!$B:$B,Hours!$B963)+SUMIFS('Contact Hours'!G:G,'Contact Hours'!$A:$A,Hours!$A963,'Contact Hours'!$B:$B,Hours!$B963)</f>
        <v>0</v>
      </c>
      <c r="F963" s="33">
        <f>SUMIFS('Contact Hours'!H:H,'Contact Hours'!$A:$A,Hours!$A963,'Contact Hours'!$B:$B,Hours!$B963)+SUMIFS('Contact Hours'!I:I,'Contact Hours'!$A:$A,Hours!$A963,'Contact Hours'!$B:$B,Hours!$B963)</f>
        <v>0</v>
      </c>
      <c r="G963" s="33">
        <f>SUMIFS('Contact Hours'!J:J,'Contact Hours'!$A:$A,Hours!$A963,'Contact Hours'!$B:$B,Hours!$B963)+SUMIFS('Contact Hours'!K:K,'Contact Hours'!$A:$A,Hours!$A963,'Contact Hours'!$B:$B,Hours!$B963)</f>
        <v>0</v>
      </c>
      <c r="H963" s="34">
        <f t="shared" si="56"/>
        <v>0</v>
      </c>
      <c r="I963" s="35">
        <f t="shared" si="57"/>
        <v>0</v>
      </c>
      <c r="J963" s="35">
        <f t="shared" si="58"/>
        <v>0</v>
      </c>
    </row>
    <row r="964" spans="1:10">
      <c r="A964" s="30">
        <v>29137</v>
      </c>
      <c r="B964" s="31">
        <v>16</v>
      </c>
      <c r="C964" s="32">
        <f t="shared" si="59"/>
        <v>3.9794022593108487</v>
      </c>
      <c r="D964" s="33">
        <f>SUMIFS('Contact Hours'!D:D,'Contact Hours'!$A:$A,Hours!$A964,'Contact Hours'!$B:$B,Hours!$B964)+SUMIFS('Contact Hours'!E:E,'Contact Hours'!$A:$A,Hours!$A964,'Contact Hours'!$B:$B,Hours!$B964)</f>
        <v>5376</v>
      </c>
      <c r="E964" s="33">
        <f>SUMIFS('Contact Hours'!F:F,'Contact Hours'!$A:$A,Hours!$A964,'Contact Hours'!$B:$B,Hours!$B964)+SUMIFS('Contact Hours'!G:G,'Contact Hours'!$A:$A,Hours!$A964,'Contact Hours'!$B:$B,Hours!$B964)</f>
        <v>0</v>
      </c>
      <c r="F964" s="33">
        <f>SUMIFS('Contact Hours'!H:H,'Contact Hours'!$A:$A,Hours!$A964,'Contact Hours'!$B:$B,Hours!$B964)+SUMIFS('Contact Hours'!I:I,'Contact Hours'!$A:$A,Hours!$A964,'Contact Hours'!$B:$B,Hours!$B964)</f>
        <v>655120</v>
      </c>
      <c r="G964" s="33">
        <f>SUMIFS('Contact Hours'!J:J,'Contact Hours'!$A:$A,Hours!$A964,'Contact Hours'!$B:$B,Hours!$B964)+SUMIFS('Contact Hours'!K:K,'Contact Hours'!$A:$A,Hours!$A964,'Contact Hours'!$B:$B,Hours!$B964)</f>
        <v>17287</v>
      </c>
      <c r="H964" s="34">
        <f t="shared" si="56"/>
        <v>677783</v>
      </c>
      <c r="I964" s="35">
        <f t="shared" si="57"/>
        <v>2697171.2015224849</v>
      </c>
      <c r="J964" s="35">
        <f t="shared" si="58"/>
        <v>0</v>
      </c>
    </row>
    <row r="965" spans="1:10">
      <c r="A965" s="30">
        <v>29137</v>
      </c>
      <c r="B965" s="31">
        <v>17</v>
      </c>
      <c r="C965" s="32">
        <f t="shared" si="59"/>
        <v>5.1679354505346593</v>
      </c>
      <c r="D965" s="33">
        <f>SUMIFS('Contact Hours'!D:D,'Contact Hours'!$A:$A,Hours!$A965,'Contact Hours'!$B:$B,Hours!$B965)+SUMIFS('Contact Hours'!E:E,'Contact Hours'!$A:$A,Hours!$A965,'Contact Hours'!$B:$B,Hours!$B965)</f>
        <v>0</v>
      </c>
      <c r="E965" s="33">
        <f>SUMIFS('Contact Hours'!F:F,'Contact Hours'!$A:$A,Hours!$A965,'Contact Hours'!$B:$B,Hours!$B965)+SUMIFS('Contact Hours'!G:G,'Contact Hours'!$A:$A,Hours!$A965,'Contact Hours'!$B:$B,Hours!$B965)</f>
        <v>0</v>
      </c>
      <c r="F965" s="33">
        <f>SUMIFS('Contact Hours'!H:H,'Contact Hours'!$A:$A,Hours!$A965,'Contact Hours'!$B:$B,Hours!$B965)+SUMIFS('Contact Hours'!I:I,'Contact Hours'!$A:$A,Hours!$A965,'Contact Hours'!$B:$B,Hours!$B965)</f>
        <v>93472</v>
      </c>
      <c r="G965" s="33">
        <f>SUMIFS('Contact Hours'!J:J,'Contact Hours'!$A:$A,Hours!$A965,'Contact Hours'!$B:$B,Hours!$B965)+SUMIFS('Contact Hours'!K:K,'Contact Hours'!$A:$A,Hours!$A965,'Contact Hours'!$B:$B,Hours!$B965)</f>
        <v>0</v>
      </c>
      <c r="H965" s="34">
        <f t="shared" ref="H965:H1028" si="60">SUM(D965:G965)</f>
        <v>93472</v>
      </c>
      <c r="I965" s="35">
        <f t="shared" ref="I965:I1028" si="61">H965*C965</f>
        <v>483057.26243237569</v>
      </c>
      <c r="J965" s="35">
        <f t="shared" ref="J965:J1028" si="62">(E965*1.1)*C965</f>
        <v>0</v>
      </c>
    </row>
    <row r="966" spans="1:10">
      <c r="A966" s="30">
        <v>29137</v>
      </c>
      <c r="B966" s="31">
        <v>18</v>
      </c>
      <c r="C966" s="32">
        <f t="shared" si="59"/>
        <v>4.3474126583452906</v>
      </c>
      <c r="D966" s="33">
        <f>SUMIFS('Contact Hours'!D:D,'Contact Hours'!$A:$A,Hours!$A966,'Contact Hours'!$B:$B,Hours!$B966)+SUMIFS('Contact Hours'!E:E,'Contact Hours'!$A:$A,Hours!$A966,'Contact Hours'!$B:$B,Hours!$B966)</f>
        <v>0</v>
      </c>
      <c r="E966" s="33">
        <f>SUMIFS('Contact Hours'!F:F,'Contact Hours'!$A:$A,Hours!$A966,'Contact Hours'!$B:$B,Hours!$B966)+SUMIFS('Contact Hours'!G:G,'Contact Hours'!$A:$A,Hours!$A966,'Contact Hours'!$B:$B,Hours!$B966)</f>
        <v>0</v>
      </c>
      <c r="F966" s="33">
        <f>SUMIFS('Contact Hours'!H:H,'Contact Hours'!$A:$A,Hours!$A966,'Contact Hours'!$B:$B,Hours!$B966)+SUMIFS('Contact Hours'!I:I,'Contact Hours'!$A:$A,Hours!$A966,'Contact Hours'!$B:$B,Hours!$B966)</f>
        <v>112240</v>
      </c>
      <c r="G966" s="33">
        <f>SUMIFS('Contact Hours'!J:J,'Contact Hours'!$A:$A,Hours!$A966,'Contact Hours'!$B:$B,Hours!$B966)+SUMIFS('Contact Hours'!K:K,'Contact Hours'!$A:$A,Hours!$A966,'Contact Hours'!$B:$B,Hours!$B966)</f>
        <v>0</v>
      </c>
      <c r="H966" s="34">
        <f t="shared" si="60"/>
        <v>112240</v>
      </c>
      <c r="I966" s="35">
        <f t="shared" si="61"/>
        <v>487953.5967726754</v>
      </c>
      <c r="J966" s="35">
        <f t="shared" si="62"/>
        <v>0</v>
      </c>
    </row>
    <row r="967" spans="1:10">
      <c r="A967" s="30">
        <v>29137</v>
      </c>
      <c r="B967" s="31">
        <v>19</v>
      </c>
      <c r="C967" s="32">
        <f t="shared" si="59"/>
        <v>3.1428185541517317</v>
      </c>
      <c r="D967" s="33">
        <f>SUMIFS('Contact Hours'!D:D,'Contact Hours'!$A:$A,Hours!$A967,'Contact Hours'!$B:$B,Hours!$B967)+SUMIFS('Contact Hours'!E:E,'Contact Hours'!$A:$A,Hours!$A967,'Contact Hours'!$B:$B,Hours!$B967)</f>
        <v>838656</v>
      </c>
      <c r="E967" s="33">
        <f>SUMIFS('Contact Hours'!F:F,'Contact Hours'!$A:$A,Hours!$A967,'Contact Hours'!$B:$B,Hours!$B967)+SUMIFS('Contact Hours'!G:G,'Contact Hours'!$A:$A,Hours!$A967,'Contact Hours'!$B:$B,Hours!$B967)</f>
        <v>304192</v>
      </c>
      <c r="F967" s="33">
        <f>SUMIFS('Contact Hours'!H:H,'Contact Hours'!$A:$A,Hours!$A967,'Contact Hours'!$B:$B,Hours!$B967)+SUMIFS('Contact Hours'!I:I,'Contact Hours'!$A:$A,Hours!$A967,'Contact Hours'!$B:$B,Hours!$B967)</f>
        <v>17616</v>
      </c>
      <c r="G967" s="33">
        <f>SUMIFS('Contact Hours'!J:J,'Contact Hours'!$A:$A,Hours!$A967,'Contact Hours'!$B:$B,Hours!$B967)+SUMIFS('Contact Hours'!K:K,'Contact Hours'!$A:$A,Hours!$A967,'Contact Hours'!$B:$B,Hours!$B967)</f>
        <v>0</v>
      </c>
      <c r="H967" s="34">
        <f t="shared" si="60"/>
        <v>1160464</v>
      </c>
      <c r="I967" s="35">
        <f t="shared" si="61"/>
        <v>3647127.7906251354</v>
      </c>
      <c r="J967" s="35">
        <f t="shared" si="62"/>
        <v>1051622.287786976</v>
      </c>
    </row>
    <row r="968" spans="1:10">
      <c r="A968" s="30">
        <v>29137</v>
      </c>
      <c r="B968" s="31">
        <v>20</v>
      </c>
      <c r="C968" s="32">
        <f t="shared" si="59"/>
        <v>3.4676861785003421</v>
      </c>
      <c r="D968" s="33">
        <f>SUMIFS('Contact Hours'!D:D,'Contact Hours'!$A:$A,Hours!$A968,'Contact Hours'!$B:$B,Hours!$B968)+SUMIFS('Contact Hours'!E:E,'Contact Hours'!$A:$A,Hours!$A968,'Contact Hours'!$B:$B,Hours!$B968)</f>
        <v>0</v>
      </c>
      <c r="E968" s="33">
        <f>SUMIFS('Contact Hours'!F:F,'Contact Hours'!$A:$A,Hours!$A968,'Contact Hours'!$B:$B,Hours!$B968)+SUMIFS('Contact Hours'!G:G,'Contact Hours'!$A:$A,Hours!$A968,'Contact Hours'!$B:$B,Hours!$B968)</f>
        <v>0</v>
      </c>
      <c r="F968" s="33">
        <f>SUMIFS('Contact Hours'!H:H,'Contact Hours'!$A:$A,Hours!$A968,'Contact Hours'!$B:$B,Hours!$B968)+SUMIFS('Contact Hours'!I:I,'Contact Hours'!$A:$A,Hours!$A968,'Contact Hours'!$B:$B,Hours!$B968)</f>
        <v>198992</v>
      </c>
      <c r="G968" s="33">
        <f>SUMIFS('Contact Hours'!J:J,'Contact Hours'!$A:$A,Hours!$A968,'Contact Hours'!$B:$B,Hours!$B968)+SUMIFS('Contact Hours'!K:K,'Contact Hours'!$A:$A,Hours!$A968,'Contact Hours'!$B:$B,Hours!$B968)</f>
        <v>0</v>
      </c>
      <c r="H968" s="34">
        <f t="shared" si="60"/>
        <v>198992</v>
      </c>
      <c r="I968" s="35">
        <f t="shared" si="61"/>
        <v>690041.80803214002</v>
      </c>
      <c r="J968" s="35">
        <f t="shared" si="62"/>
        <v>0</v>
      </c>
    </row>
    <row r="969" spans="1:10">
      <c r="A969" s="30">
        <v>29137</v>
      </c>
      <c r="B969" s="31">
        <v>21</v>
      </c>
      <c r="C969" s="32">
        <f t="shared" si="59"/>
        <v>4.5155009708581995</v>
      </c>
      <c r="D969" s="33">
        <f>SUMIFS('Contact Hours'!D:D,'Contact Hours'!$A:$A,Hours!$A969,'Contact Hours'!$B:$B,Hours!$B969)+SUMIFS('Contact Hours'!E:E,'Contact Hours'!$A:$A,Hours!$A969,'Contact Hours'!$B:$B,Hours!$B969)</f>
        <v>0</v>
      </c>
      <c r="E969" s="33">
        <f>SUMIFS('Contact Hours'!F:F,'Contact Hours'!$A:$A,Hours!$A969,'Contact Hours'!$B:$B,Hours!$B969)+SUMIFS('Contact Hours'!G:G,'Contact Hours'!$A:$A,Hours!$A969,'Contact Hours'!$B:$B,Hours!$B969)</f>
        <v>0</v>
      </c>
      <c r="F969" s="33">
        <f>SUMIFS('Contact Hours'!H:H,'Contact Hours'!$A:$A,Hours!$A969,'Contact Hours'!$B:$B,Hours!$B969)+SUMIFS('Contact Hours'!I:I,'Contact Hours'!$A:$A,Hours!$A969,'Contact Hours'!$B:$B,Hours!$B969)</f>
        <v>94848</v>
      </c>
      <c r="G969" s="33">
        <f>SUMIFS('Contact Hours'!J:J,'Contact Hours'!$A:$A,Hours!$A969,'Contact Hours'!$B:$B,Hours!$B969)+SUMIFS('Contact Hours'!K:K,'Contact Hours'!$A:$A,Hours!$A969,'Contact Hours'!$B:$B,Hours!$B969)</f>
        <v>92124</v>
      </c>
      <c r="H969" s="34">
        <f t="shared" si="60"/>
        <v>186972</v>
      </c>
      <c r="I969" s="35">
        <f t="shared" si="61"/>
        <v>844272.2475232993</v>
      </c>
      <c r="J969" s="35">
        <f t="shared" si="62"/>
        <v>0</v>
      </c>
    </row>
    <row r="970" spans="1:10">
      <c r="A970" s="30">
        <v>29137</v>
      </c>
      <c r="B970" s="31">
        <v>22</v>
      </c>
      <c r="C970" s="32">
        <f t="shared" si="59"/>
        <v>4.1280585073572329</v>
      </c>
      <c r="D970" s="33">
        <f>SUMIFS('Contact Hours'!D:D,'Contact Hours'!$A:$A,Hours!$A970,'Contact Hours'!$B:$B,Hours!$B970)+SUMIFS('Contact Hours'!E:E,'Contact Hours'!$A:$A,Hours!$A970,'Contact Hours'!$B:$B,Hours!$B970)</f>
        <v>0</v>
      </c>
      <c r="E970" s="33">
        <f>SUMIFS('Contact Hours'!F:F,'Contact Hours'!$A:$A,Hours!$A970,'Contact Hours'!$B:$B,Hours!$B970)+SUMIFS('Contact Hours'!G:G,'Contact Hours'!$A:$A,Hours!$A970,'Contact Hours'!$B:$B,Hours!$B970)</f>
        <v>0</v>
      </c>
      <c r="F970" s="33">
        <f>SUMIFS('Contact Hours'!H:H,'Contact Hours'!$A:$A,Hours!$A970,'Contact Hours'!$B:$B,Hours!$B970)+SUMIFS('Contact Hours'!I:I,'Contact Hours'!$A:$A,Hours!$A970,'Contact Hours'!$B:$B,Hours!$B970)</f>
        <v>5760</v>
      </c>
      <c r="G970" s="33">
        <f>SUMIFS('Contact Hours'!J:J,'Contact Hours'!$A:$A,Hours!$A970,'Contact Hours'!$B:$B,Hours!$B970)+SUMIFS('Contact Hours'!K:K,'Contact Hours'!$A:$A,Hours!$A970,'Contact Hours'!$B:$B,Hours!$B970)</f>
        <v>5720</v>
      </c>
      <c r="H970" s="34">
        <f t="shared" si="60"/>
        <v>11480</v>
      </c>
      <c r="I970" s="35">
        <f t="shared" si="61"/>
        <v>47390.11166446103</v>
      </c>
      <c r="J970" s="35">
        <f t="shared" si="62"/>
        <v>0</v>
      </c>
    </row>
    <row r="971" spans="1:10">
      <c r="A971" s="30">
        <v>29137</v>
      </c>
      <c r="B971" s="31">
        <v>23</v>
      </c>
      <c r="C971" s="32">
        <f t="shared" si="59"/>
        <v>4.0606764444742334</v>
      </c>
      <c r="D971" s="33">
        <f>SUMIFS('Contact Hours'!D:D,'Contact Hours'!$A:$A,Hours!$A971,'Contact Hours'!$B:$B,Hours!$B971)+SUMIFS('Contact Hours'!E:E,'Contact Hours'!$A:$A,Hours!$A971,'Contact Hours'!$B:$B,Hours!$B971)</f>
        <v>49824</v>
      </c>
      <c r="E971" s="33">
        <f>SUMIFS('Contact Hours'!F:F,'Contact Hours'!$A:$A,Hours!$A971,'Contact Hours'!$B:$B,Hours!$B971)+SUMIFS('Contact Hours'!G:G,'Contact Hours'!$A:$A,Hours!$A971,'Contact Hours'!$B:$B,Hours!$B971)</f>
        <v>0</v>
      </c>
      <c r="F971" s="33">
        <f>SUMIFS('Contact Hours'!H:H,'Contact Hours'!$A:$A,Hours!$A971,'Contact Hours'!$B:$B,Hours!$B971)+SUMIFS('Contact Hours'!I:I,'Contact Hours'!$A:$A,Hours!$A971,'Contact Hours'!$B:$B,Hours!$B971)</f>
        <v>0</v>
      </c>
      <c r="G971" s="33">
        <f>SUMIFS('Contact Hours'!J:J,'Contact Hours'!$A:$A,Hours!$A971,'Contact Hours'!$B:$B,Hours!$B971)+SUMIFS('Contact Hours'!K:K,'Contact Hours'!$A:$A,Hours!$A971,'Contact Hours'!$B:$B,Hours!$B971)</f>
        <v>0</v>
      </c>
      <c r="H971" s="34">
        <f t="shared" si="60"/>
        <v>49824</v>
      </c>
      <c r="I971" s="35">
        <f t="shared" si="61"/>
        <v>202319.14316948422</v>
      </c>
      <c r="J971" s="35">
        <f t="shared" si="62"/>
        <v>0</v>
      </c>
    </row>
    <row r="972" spans="1:10">
      <c r="A972" s="30">
        <v>29137</v>
      </c>
      <c r="B972" s="31">
        <v>24</v>
      </c>
      <c r="C972" s="32">
        <f t="shared" si="59"/>
        <v>3.6073208628655156</v>
      </c>
      <c r="D972" s="33">
        <f>SUMIFS('Contact Hours'!D:D,'Contact Hours'!$A:$A,Hours!$A972,'Contact Hours'!$B:$B,Hours!$B972)+SUMIFS('Contact Hours'!E:E,'Contact Hours'!$A:$A,Hours!$A972,'Contact Hours'!$B:$B,Hours!$B972)</f>
        <v>61440</v>
      </c>
      <c r="E972" s="33">
        <f>SUMIFS('Contact Hours'!F:F,'Contact Hours'!$A:$A,Hours!$A972,'Contact Hours'!$B:$B,Hours!$B972)+SUMIFS('Contact Hours'!G:G,'Contact Hours'!$A:$A,Hours!$A972,'Contact Hours'!$B:$B,Hours!$B972)</f>
        <v>0</v>
      </c>
      <c r="F972" s="33">
        <f>SUMIFS('Contact Hours'!H:H,'Contact Hours'!$A:$A,Hours!$A972,'Contact Hours'!$B:$B,Hours!$B972)+SUMIFS('Contact Hours'!I:I,'Contact Hours'!$A:$A,Hours!$A972,'Contact Hours'!$B:$B,Hours!$B972)</f>
        <v>40448</v>
      </c>
      <c r="G972" s="33">
        <f>SUMIFS('Contact Hours'!J:J,'Contact Hours'!$A:$A,Hours!$A972,'Contact Hours'!$B:$B,Hours!$B972)+SUMIFS('Contact Hours'!K:K,'Contact Hours'!$A:$A,Hours!$A972,'Contact Hours'!$B:$B,Hours!$B972)</f>
        <v>11192</v>
      </c>
      <c r="H972" s="34">
        <f t="shared" si="60"/>
        <v>113080</v>
      </c>
      <c r="I972" s="35">
        <f t="shared" si="61"/>
        <v>407915.84317283251</v>
      </c>
      <c r="J972" s="35">
        <f t="shared" si="62"/>
        <v>0</v>
      </c>
    </row>
    <row r="973" spans="1:10">
      <c r="A973" s="30">
        <v>29137</v>
      </c>
      <c r="B973" s="31">
        <v>25</v>
      </c>
      <c r="C973" s="32">
        <f t="shared" si="59"/>
        <v>2.8175360535220126</v>
      </c>
      <c r="D973" s="33">
        <f>SUMIFS('Contact Hours'!D:D,'Contact Hours'!$A:$A,Hours!$A973,'Contact Hours'!$B:$B,Hours!$B973)+SUMIFS('Contact Hours'!E:E,'Contact Hours'!$A:$A,Hours!$A973,'Contact Hours'!$B:$B,Hours!$B973)</f>
        <v>2064096</v>
      </c>
      <c r="E973" s="33">
        <f>SUMIFS('Contact Hours'!F:F,'Contact Hours'!$A:$A,Hours!$A973,'Contact Hours'!$B:$B,Hours!$B973)+SUMIFS('Contact Hours'!G:G,'Contact Hours'!$A:$A,Hours!$A973,'Contact Hours'!$B:$B,Hours!$B973)</f>
        <v>0</v>
      </c>
      <c r="F973" s="33">
        <f>SUMIFS('Contact Hours'!H:H,'Contact Hours'!$A:$A,Hours!$A973,'Contact Hours'!$B:$B,Hours!$B973)+SUMIFS('Contact Hours'!I:I,'Contact Hours'!$A:$A,Hours!$A973,'Contact Hours'!$B:$B,Hours!$B973)</f>
        <v>4512</v>
      </c>
      <c r="G973" s="33">
        <f>SUMIFS('Contact Hours'!J:J,'Contact Hours'!$A:$A,Hours!$A973,'Contact Hours'!$B:$B,Hours!$B973)+SUMIFS('Contact Hours'!K:K,'Contact Hours'!$A:$A,Hours!$A973,'Contact Hours'!$B:$B,Hours!$B973)</f>
        <v>0</v>
      </c>
      <c r="H973" s="34">
        <f t="shared" si="60"/>
        <v>2068608</v>
      </c>
      <c r="I973" s="35">
        <f t="shared" si="61"/>
        <v>5828377.6206040634</v>
      </c>
      <c r="J973" s="35">
        <f t="shared" si="62"/>
        <v>0</v>
      </c>
    </row>
    <row r="974" spans="1:10">
      <c r="A974" s="30">
        <v>29137</v>
      </c>
      <c r="B974" s="31">
        <v>26</v>
      </c>
      <c r="C974" s="32">
        <f t="shared" si="59"/>
        <v>3.5195673951223614</v>
      </c>
      <c r="D974" s="33">
        <f>SUMIFS('Contact Hours'!D:D,'Contact Hours'!$A:$A,Hours!$A974,'Contact Hours'!$B:$B,Hours!$B974)+SUMIFS('Contact Hours'!E:E,'Contact Hours'!$A:$A,Hours!$A974,'Contact Hours'!$B:$B,Hours!$B974)</f>
        <v>611256</v>
      </c>
      <c r="E974" s="33">
        <f>SUMIFS('Contact Hours'!F:F,'Contact Hours'!$A:$A,Hours!$A974,'Contact Hours'!$B:$B,Hours!$B974)+SUMIFS('Contact Hours'!G:G,'Contact Hours'!$A:$A,Hours!$A974,'Contact Hours'!$B:$B,Hours!$B974)</f>
        <v>0</v>
      </c>
      <c r="F974" s="33">
        <f>SUMIFS('Contact Hours'!H:H,'Contact Hours'!$A:$A,Hours!$A974,'Contact Hours'!$B:$B,Hours!$B974)+SUMIFS('Contact Hours'!I:I,'Contact Hours'!$A:$A,Hours!$A974,'Contact Hours'!$B:$B,Hours!$B974)</f>
        <v>38528</v>
      </c>
      <c r="G974" s="33">
        <f>SUMIFS('Contact Hours'!J:J,'Contact Hours'!$A:$A,Hours!$A974,'Contact Hours'!$B:$B,Hours!$B974)+SUMIFS('Contact Hours'!K:K,'Contact Hours'!$A:$A,Hours!$A974,'Contact Hours'!$B:$B,Hours!$B974)</f>
        <v>0</v>
      </c>
      <c r="H974" s="34">
        <f t="shared" si="60"/>
        <v>649784</v>
      </c>
      <c r="I974" s="35">
        <f t="shared" si="61"/>
        <v>2286958.5802721884</v>
      </c>
      <c r="J974" s="35">
        <f t="shared" si="62"/>
        <v>0</v>
      </c>
    </row>
    <row r="975" spans="1:10">
      <c r="A975" s="30">
        <v>29137</v>
      </c>
      <c r="B975" s="31">
        <v>27</v>
      </c>
      <c r="C975" s="32">
        <f t="shared" si="59"/>
        <v>3.291477425248472</v>
      </c>
      <c r="D975" s="33">
        <f>SUMIFS('Contact Hours'!D:D,'Contact Hours'!$A:$A,Hours!$A975,'Contact Hours'!$B:$B,Hours!$B975)+SUMIFS('Contact Hours'!E:E,'Contact Hours'!$A:$A,Hours!$A975,'Contact Hours'!$B:$B,Hours!$B975)</f>
        <v>0</v>
      </c>
      <c r="E975" s="33">
        <f>SUMIFS('Contact Hours'!F:F,'Contact Hours'!$A:$A,Hours!$A975,'Contact Hours'!$B:$B,Hours!$B975)+SUMIFS('Contact Hours'!G:G,'Contact Hours'!$A:$A,Hours!$A975,'Contact Hours'!$B:$B,Hours!$B975)</f>
        <v>0</v>
      </c>
      <c r="F975" s="33">
        <f>SUMIFS('Contact Hours'!H:H,'Contact Hours'!$A:$A,Hours!$A975,'Contact Hours'!$B:$B,Hours!$B975)+SUMIFS('Contact Hours'!I:I,'Contact Hours'!$A:$A,Hours!$A975,'Contact Hours'!$B:$B,Hours!$B975)</f>
        <v>0</v>
      </c>
      <c r="G975" s="33">
        <f>SUMIFS('Contact Hours'!J:J,'Contact Hours'!$A:$A,Hours!$A975,'Contact Hours'!$B:$B,Hours!$B975)+SUMIFS('Contact Hours'!K:K,'Contact Hours'!$A:$A,Hours!$A975,'Contact Hours'!$B:$B,Hours!$B975)</f>
        <v>0</v>
      </c>
      <c r="H975" s="34">
        <f t="shared" si="60"/>
        <v>0</v>
      </c>
      <c r="I975" s="35">
        <f t="shared" si="61"/>
        <v>0</v>
      </c>
      <c r="J975" s="35">
        <f t="shared" si="62"/>
        <v>0</v>
      </c>
    </row>
    <row r="976" spans="1:10">
      <c r="A976" s="30">
        <v>3611</v>
      </c>
      <c r="B976" s="31">
        <v>1</v>
      </c>
      <c r="C976" s="32">
        <f t="shared" si="59"/>
        <v>2.8749802080704021</v>
      </c>
      <c r="D976" s="33">
        <f>SUMIFS('Contact Hours'!D:D,'Contact Hours'!$A:$A,Hours!$A976,'Contact Hours'!$B:$B,Hours!$B976)+SUMIFS('Contact Hours'!E:E,'Contact Hours'!$A:$A,Hours!$A976,'Contact Hours'!$B:$B,Hours!$B976)</f>
        <v>47440</v>
      </c>
      <c r="E976" s="33">
        <f>SUMIFS('Contact Hours'!F:F,'Contact Hours'!$A:$A,Hours!$A976,'Contact Hours'!$B:$B,Hours!$B976)+SUMIFS('Contact Hours'!G:G,'Contact Hours'!$A:$A,Hours!$A976,'Contact Hours'!$B:$B,Hours!$B976)</f>
        <v>0</v>
      </c>
      <c r="F976" s="33">
        <f>SUMIFS('Contact Hours'!H:H,'Contact Hours'!$A:$A,Hours!$A976,'Contact Hours'!$B:$B,Hours!$B976)+SUMIFS('Contact Hours'!I:I,'Contact Hours'!$A:$A,Hours!$A976,'Contact Hours'!$B:$B,Hours!$B976)</f>
        <v>0</v>
      </c>
      <c r="G976" s="33">
        <f>SUMIFS('Contact Hours'!J:J,'Contact Hours'!$A:$A,Hours!$A976,'Contact Hours'!$B:$B,Hours!$B976)+SUMIFS('Contact Hours'!K:K,'Contact Hours'!$A:$A,Hours!$A976,'Contact Hours'!$B:$B,Hours!$B976)</f>
        <v>0</v>
      </c>
      <c r="H976" s="34">
        <f t="shared" si="60"/>
        <v>47440</v>
      </c>
      <c r="I976" s="35">
        <f t="shared" si="61"/>
        <v>136389.06107085987</v>
      </c>
      <c r="J976" s="35">
        <f t="shared" si="62"/>
        <v>0</v>
      </c>
    </row>
    <row r="977" spans="1:10">
      <c r="A977" s="30">
        <v>3611</v>
      </c>
      <c r="B977" s="31">
        <v>2</v>
      </c>
      <c r="C977" s="32">
        <f t="shared" si="59"/>
        <v>3.4729204337351502</v>
      </c>
      <c r="D977" s="33">
        <f>SUMIFS('Contact Hours'!D:D,'Contact Hours'!$A:$A,Hours!$A977,'Contact Hours'!$B:$B,Hours!$B977)+SUMIFS('Contact Hours'!E:E,'Contact Hours'!$A:$A,Hours!$A977,'Contact Hours'!$B:$B,Hours!$B977)</f>
        <v>0</v>
      </c>
      <c r="E977" s="33">
        <f>SUMIFS('Contact Hours'!F:F,'Contact Hours'!$A:$A,Hours!$A977,'Contact Hours'!$B:$B,Hours!$B977)+SUMIFS('Contact Hours'!G:G,'Contact Hours'!$A:$A,Hours!$A977,'Contact Hours'!$B:$B,Hours!$B977)</f>
        <v>0</v>
      </c>
      <c r="F977" s="33">
        <f>SUMIFS('Contact Hours'!H:H,'Contact Hours'!$A:$A,Hours!$A977,'Contact Hours'!$B:$B,Hours!$B977)+SUMIFS('Contact Hours'!I:I,'Contact Hours'!$A:$A,Hours!$A977,'Contact Hours'!$B:$B,Hours!$B977)</f>
        <v>158880</v>
      </c>
      <c r="G977" s="33">
        <f>SUMIFS('Contact Hours'!J:J,'Contact Hours'!$A:$A,Hours!$A977,'Contact Hours'!$B:$B,Hours!$B977)+SUMIFS('Contact Hours'!K:K,'Contact Hours'!$A:$A,Hours!$A977,'Contact Hours'!$B:$B,Hours!$B977)</f>
        <v>992</v>
      </c>
      <c r="H977" s="34">
        <f t="shared" si="60"/>
        <v>159872</v>
      </c>
      <c r="I977" s="35">
        <f t="shared" si="61"/>
        <v>555222.73558210593</v>
      </c>
      <c r="J977" s="35">
        <f t="shared" si="62"/>
        <v>0</v>
      </c>
    </row>
    <row r="978" spans="1:10">
      <c r="A978" s="30">
        <v>3611</v>
      </c>
      <c r="B978" s="31">
        <v>3</v>
      </c>
      <c r="C978" s="32">
        <f t="shared" si="59"/>
        <v>3.0862689776983747</v>
      </c>
      <c r="D978" s="33">
        <f>SUMIFS('Contact Hours'!D:D,'Contact Hours'!$A:$A,Hours!$A978,'Contact Hours'!$B:$B,Hours!$B978)+SUMIFS('Contact Hours'!E:E,'Contact Hours'!$A:$A,Hours!$A978,'Contact Hours'!$B:$B,Hours!$B978)</f>
        <v>441200</v>
      </c>
      <c r="E978" s="33">
        <f>SUMIFS('Contact Hours'!F:F,'Contact Hours'!$A:$A,Hours!$A978,'Contact Hours'!$B:$B,Hours!$B978)+SUMIFS('Contact Hours'!G:G,'Contact Hours'!$A:$A,Hours!$A978,'Contact Hours'!$B:$B,Hours!$B978)</f>
        <v>0</v>
      </c>
      <c r="F978" s="33">
        <f>SUMIFS('Contact Hours'!H:H,'Contact Hours'!$A:$A,Hours!$A978,'Contact Hours'!$B:$B,Hours!$B978)+SUMIFS('Contact Hours'!I:I,'Contact Hours'!$A:$A,Hours!$A978,'Contact Hours'!$B:$B,Hours!$B978)</f>
        <v>7264</v>
      </c>
      <c r="G978" s="33">
        <f>SUMIFS('Contact Hours'!J:J,'Contact Hours'!$A:$A,Hours!$A978,'Contact Hours'!$B:$B,Hours!$B978)+SUMIFS('Contact Hours'!K:K,'Contact Hours'!$A:$A,Hours!$A978,'Contact Hours'!$B:$B,Hours!$B978)</f>
        <v>0</v>
      </c>
      <c r="H978" s="34">
        <f t="shared" si="60"/>
        <v>448464</v>
      </c>
      <c r="I978" s="35">
        <f t="shared" si="61"/>
        <v>1384080.5308145238</v>
      </c>
      <c r="J978" s="35">
        <f t="shared" si="62"/>
        <v>0</v>
      </c>
    </row>
    <row r="979" spans="1:10">
      <c r="A979" s="30">
        <v>3611</v>
      </c>
      <c r="B979" s="31">
        <v>4</v>
      </c>
      <c r="C979" s="32">
        <f t="shared" si="59"/>
        <v>2.7951067372194838</v>
      </c>
      <c r="D979" s="33">
        <f>SUMIFS('Contact Hours'!D:D,'Contact Hours'!$A:$A,Hours!$A979,'Contact Hours'!$B:$B,Hours!$B979)+SUMIFS('Contact Hours'!E:E,'Contact Hours'!$A:$A,Hours!$A979,'Contact Hours'!$B:$B,Hours!$B979)</f>
        <v>159232</v>
      </c>
      <c r="E979" s="33">
        <f>SUMIFS('Contact Hours'!F:F,'Contact Hours'!$A:$A,Hours!$A979,'Contact Hours'!$B:$B,Hours!$B979)+SUMIFS('Contact Hours'!G:G,'Contact Hours'!$A:$A,Hours!$A979,'Contact Hours'!$B:$B,Hours!$B979)</f>
        <v>0</v>
      </c>
      <c r="F979" s="33">
        <f>SUMIFS('Contact Hours'!H:H,'Contact Hours'!$A:$A,Hours!$A979,'Contact Hours'!$B:$B,Hours!$B979)+SUMIFS('Contact Hours'!I:I,'Contact Hours'!$A:$A,Hours!$A979,'Contact Hours'!$B:$B,Hours!$B979)</f>
        <v>123536</v>
      </c>
      <c r="G979" s="33">
        <f>SUMIFS('Contact Hours'!J:J,'Contact Hours'!$A:$A,Hours!$A979,'Contact Hours'!$B:$B,Hours!$B979)+SUMIFS('Contact Hours'!K:K,'Contact Hours'!$A:$A,Hours!$A979,'Contact Hours'!$B:$B,Hours!$B979)</f>
        <v>98</v>
      </c>
      <c r="H979" s="34">
        <f t="shared" si="60"/>
        <v>282866</v>
      </c>
      <c r="I979" s="35">
        <f t="shared" si="61"/>
        <v>790640.66233032651</v>
      </c>
      <c r="J979" s="35">
        <f t="shared" si="62"/>
        <v>0</v>
      </c>
    </row>
    <row r="980" spans="1:10">
      <c r="A980" s="30">
        <v>3611</v>
      </c>
      <c r="B980" s="31">
        <v>5</v>
      </c>
      <c r="C980" s="32">
        <f t="shared" si="59"/>
        <v>7.969787458086997</v>
      </c>
      <c r="D980" s="33">
        <f>SUMIFS('Contact Hours'!D:D,'Contact Hours'!$A:$A,Hours!$A980,'Contact Hours'!$B:$B,Hours!$B980)+SUMIFS('Contact Hours'!E:E,'Contact Hours'!$A:$A,Hours!$A980,'Contact Hours'!$B:$B,Hours!$B980)</f>
        <v>0</v>
      </c>
      <c r="E980" s="33">
        <f>SUMIFS('Contact Hours'!F:F,'Contact Hours'!$A:$A,Hours!$A980,'Contact Hours'!$B:$B,Hours!$B980)+SUMIFS('Contact Hours'!G:G,'Contact Hours'!$A:$A,Hours!$A980,'Contact Hours'!$B:$B,Hours!$B980)</f>
        <v>0</v>
      </c>
      <c r="F980" s="33">
        <f>SUMIFS('Contact Hours'!H:H,'Contact Hours'!$A:$A,Hours!$A980,'Contact Hours'!$B:$B,Hours!$B980)+SUMIFS('Contact Hours'!I:I,'Contact Hours'!$A:$A,Hours!$A980,'Contact Hours'!$B:$B,Hours!$B980)</f>
        <v>480</v>
      </c>
      <c r="G980" s="33">
        <f>SUMIFS('Contact Hours'!J:J,'Contact Hours'!$A:$A,Hours!$A980,'Contact Hours'!$B:$B,Hours!$B980)+SUMIFS('Contact Hours'!K:K,'Contact Hours'!$A:$A,Hours!$A980,'Contact Hours'!$B:$B,Hours!$B980)</f>
        <v>0</v>
      </c>
      <c r="H980" s="34">
        <f t="shared" si="60"/>
        <v>480</v>
      </c>
      <c r="I980" s="35">
        <f t="shared" si="61"/>
        <v>3825.4979798817585</v>
      </c>
      <c r="J980" s="35">
        <f t="shared" si="62"/>
        <v>0</v>
      </c>
    </row>
    <row r="981" spans="1:10">
      <c r="A981" s="30">
        <v>3611</v>
      </c>
      <c r="B981" s="31">
        <v>6</v>
      </c>
      <c r="C981" s="32">
        <f t="shared" si="59"/>
        <v>2.5338472328563029</v>
      </c>
      <c r="D981" s="33">
        <f>SUMIFS('Contact Hours'!D:D,'Contact Hours'!$A:$A,Hours!$A981,'Contact Hours'!$B:$B,Hours!$B981)+SUMIFS('Contact Hours'!E:E,'Contact Hours'!$A:$A,Hours!$A981,'Contact Hours'!$B:$B,Hours!$B981)</f>
        <v>97456</v>
      </c>
      <c r="E981" s="33">
        <f>SUMIFS('Contact Hours'!F:F,'Contact Hours'!$A:$A,Hours!$A981,'Contact Hours'!$B:$B,Hours!$B981)+SUMIFS('Contact Hours'!G:G,'Contact Hours'!$A:$A,Hours!$A981,'Contact Hours'!$B:$B,Hours!$B981)</f>
        <v>0</v>
      </c>
      <c r="F981" s="33">
        <f>SUMIFS('Contact Hours'!H:H,'Contact Hours'!$A:$A,Hours!$A981,'Contact Hours'!$B:$B,Hours!$B981)+SUMIFS('Contact Hours'!I:I,'Contact Hours'!$A:$A,Hours!$A981,'Contact Hours'!$B:$B,Hours!$B981)</f>
        <v>50480</v>
      </c>
      <c r="G981" s="33">
        <f>SUMIFS('Contact Hours'!J:J,'Contact Hours'!$A:$A,Hours!$A981,'Contact Hours'!$B:$B,Hours!$B981)+SUMIFS('Contact Hours'!K:K,'Contact Hours'!$A:$A,Hours!$A981,'Contact Hours'!$B:$B,Hours!$B981)</f>
        <v>0</v>
      </c>
      <c r="H981" s="34">
        <f t="shared" si="60"/>
        <v>147936</v>
      </c>
      <c r="I981" s="35">
        <f t="shared" si="61"/>
        <v>374847.22423983004</v>
      </c>
      <c r="J981" s="35">
        <f t="shared" si="62"/>
        <v>0</v>
      </c>
    </row>
    <row r="982" spans="1:10">
      <c r="A982" s="30">
        <v>3611</v>
      </c>
      <c r="B982" s="31">
        <v>7</v>
      </c>
      <c r="C982" s="32">
        <f t="shared" si="59"/>
        <v>3.4892163735959434</v>
      </c>
      <c r="D982" s="33">
        <f>SUMIFS('Contact Hours'!D:D,'Contact Hours'!$A:$A,Hours!$A982,'Contact Hours'!$B:$B,Hours!$B982)+SUMIFS('Contact Hours'!E:E,'Contact Hours'!$A:$A,Hours!$A982,'Contact Hours'!$B:$B,Hours!$B982)</f>
        <v>12864</v>
      </c>
      <c r="E982" s="33">
        <f>SUMIFS('Contact Hours'!F:F,'Contact Hours'!$A:$A,Hours!$A982,'Contact Hours'!$B:$B,Hours!$B982)+SUMIFS('Contact Hours'!G:G,'Contact Hours'!$A:$A,Hours!$A982,'Contact Hours'!$B:$B,Hours!$B982)</f>
        <v>0</v>
      </c>
      <c r="F982" s="33">
        <f>SUMIFS('Contact Hours'!H:H,'Contact Hours'!$A:$A,Hours!$A982,'Contact Hours'!$B:$B,Hours!$B982)+SUMIFS('Contact Hours'!I:I,'Contact Hours'!$A:$A,Hours!$A982,'Contact Hours'!$B:$B,Hours!$B982)</f>
        <v>77536</v>
      </c>
      <c r="G982" s="33">
        <f>SUMIFS('Contact Hours'!J:J,'Contact Hours'!$A:$A,Hours!$A982,'Contact Hours'!$B:$B,Hours!$B982)+SUMIFS('Contact Hours'!K:K,'Contact Hours'!$A:$A,Hours!$A982,'Contact Hours'!$B:$B,Hours!$B982)</f>
        <v>11660</v>
      </c>
      <c r="H982" s="34">
        <f t="shared" si="60"/>
        <v>102060</v>
      </c>
      <c r="I982" s="35">
        <f t="shared" si="61"/>
        <v>356109.42308920197</v>
      </c>
      <c r="J982" s="35">
        <f t="shared" si="62"/>
        <v>0</v>
      </c>
    </row>
    <row r="983" spans="1:10">
      <c r="A983" s="30">
        <v>3611</v>
      </c>
      <c r="B983" s="31">
        <v>8</v>
      </c>
      <c r="C983" s="32">
        <f t="shared" si="59"/>
        <v>4.382136402145127</v>
      </c>
      <c r="D983" s="33">
        <f>SUMIFS('Contact Hours'!D:D,'Contact Hours'!$A:$A,Hours!$A983,'Contact Hours'!$B:$B,Hours!$B983)+SUMIFS('Contact Hours'!E:E,'Contact Hours'!$A:$A,Hours!$A983,'Contact Hours'!$B:$B,Hours!$B983)</f>
        <v>0</v>
      </c>
      <c r="E983" s="33">
        <f>SUMIFS('Contact Hours'!F:F,'Contact Hours'!$A:$A,Hours!$A983,'Contact Hours'!$B:$B,Hours!$B983)+SUMIFS('Contact Hours'!G:G,'Contact Hours'!$A:$A,Hours!$A983,'Contact Hours'!$B:$B,Hours!$B983)</f>
        <v>0</v>
      </c>
      <c r="F983" s="33">
        <f>SUMIFS('Contact Hours'!H:H,'Contact Hours'!$A:$A,Hours!$A983,'Contact Hours'!$B:$B,Hours!$B983)+SUMIFS('Contact Hours'!I:I,'Contact Hours'!$A:$A,Hours!$A983,'Contact Hours'!$B:$B,Hours!$B983)</f>
        <v>25728</v>
      </c>
      <c r="G983" s="33">
        <f>SUMIFS('Contact Hours'!J:J,'Contact Hours'!$A:$A,Hours!$A983,'Contact Hours'!$B:$B,Hours!$B983)+SUMIFS('Contact Hours'!K:K,'Contact Hours'!$A:$A,Hours!$A983,'Contact Hours'!$B:$B,Hours!$B983)</f>
        <v>0</v>
      </c>
      <c r="H983" s="34">
        <f t="shared" si="60"/>
        <v>25728</v>
      </c>
      <c r="I983" s="35">
        <f t="shared" si="61"/>
        <v>112743.60535438983</v>
      </c>
      <c r="J983" s="35">
        <f t="shared" si="62"/>
        <v>0</v>
      </c>
    </row>
    <row r="984" spans="1:10">
      <c r="A984" s="30">
        <v>3611</v>
      </c>
      <c r="B984" s="31">
        <v>9</v>
      </c>
      <c r="C984" s="32">
        <f t="shared" si="59"/>
        <v>3.4333089032158068</v>
      </c>
      <c r="D984" s="33">
        <f>SUMIFS('Contact Hours'!D:D,'Contact Hours'!$A:$A,Hours!$A984,'Contact Hours'!$B:$B,Hours!$B984)+SUMIFS('Contact Hours'!E:E,'Contact Hours'!$A:$A,Hours!$A984,'Contact Hours'!$B:$B,Hours!$B984)</f>
        <v>46592</v>
      </c>
      <c r="E984" s="33">
        <f>SUMIFS('Contact Hours'!F:F,'Contact Hours'!$A:$A,Hours!$A984,'Contact Hours'!$B:$B,Hours!$B984)+SUMIFS('Contact Hours'!G:G,'Contact Hours'!$A:$A,Hours!$A984,'Contact Hours'!$B:$B,Hours!$B984)</f>
        <v>0</v>
      </c>
      <c r="F984" s="33">
        <f>SUMIFS('Contact Hours'!H:H,'Contact Hours'!$A:$A,Hours!$A984,'Contact Hours'!$B:$B,Hours!$B984)+SUMIFS('Contact Hours'!I:I,'Contact Hours'!$A:$A,Hours!$A984,'Contact Hours'!$B:$B,Hours!$B984)</f>
        <v>207616</v>
      </c>
      <c r="G984" s="33">
        <f>SUMIFS('Contact Hours'!J:J,'Contact Hours'!$A:$A,Hours!$A984,'Contact Hours'!$B:$B,Hours!$B984)+SUMIFS('Contact Hours'!K:K,'Contact Hours'!$A:$A,Hours!$A984,'Contact Hours'!$B:$B,Hours!$B984)</f>
        <v>0</v>
      </c>
      <c r="H984" s="34">
        <f t="shared" si="60"/>
        <v>254208</v>
      </c>
      <c r="I984" s="35">
        <f t="shared" si="61"/>
        <v>872774.58966868382</v>
      </c>
      <c r="J984" s="35">
        <f t="shared" si="62"/>
        <v>0</v>
      </c>
    </row>
    <row r="985" spans="1:10">
      <c r="A985" s="30">
        <v>3611</v>
      </c>
      <c r="B985" s="31">
        <v>10</v>
      </c>
      <c r="C985" s="32">
        <f t="shared" si="59"/>
        <v>5.2157956574584414</v>
      </c>
      <c r="D985" s="33">
        <f>SUMIFS('Contact Hours'!D:D,'Contact Hours'!$A:$A,Hours!$A985,'Contact Hours'!$B:$B,Hours!$B985)+SUMIFS('Contact Hours'!E:E,'Contact Hours'!$A:$A,Hours!$A985,'Contact Hours'!$B:$B,Hours!$B985)</f>
        <v>6304</v>
      </c>
      <c r="E985" s="33">
        <f>SUMIFS('Contact Hours'!F:F,'Contact Hours'!$A:$A,Hours!$A985,'Contact Hours'!$B:$B,Hours!$B985)+SUMIFS('Contact Hours'!G:G,'Contact Hours'!$A:$A,Hours!$A985,'Contact Hours'!$B:$B,Hours!$B985)</f>
        <v>0</v>
      </c>
      <c r="F985" s="33">
        <f>SUMIFS('Contact Hours'!H:H,'Contact Hours'!$A:$A,Hours!$A985,'Contact Hours'!$B:$B,Hours!$B985)+SUMIFS('Contact Hours'!I:I,'Contact Hours'!$A:$A,Hours!$A985,'Contact Hours'!$B:$B,Hours!$B985)</f>
        <v>0</v>
      </c>
      <c r="G985" s="33">
        <f>SUMIFS('Contact Hours'!J:J,'Contact Hours'!$A:$A,Hours!$A985,'Contact Hours'!$B:$B,Hours!$B985)+SUMIFS('Contact Hours'!K:K,'Contact Hours'!$A:$A,Hours!$A985,'Contact Hours'!$B:$B,Hours!$B985)</f>
        <v>0</v>
      </c>
      <c r="H985" s="34">
        <f t="shared" si="60"/>
        <v>6304</v>
      </c>
      <c r="I985" s="35">
        <f t="shared" si="61"/>
        <v>32880.375824618015</v>
      </c>
      <c r="J985" s="35">
        <f t="shared" si="62"/>
        <v>0</v>
      </c>
    </row>
    <row r="986" spans="1:10">
      <c r="A986" s="30">
        <v>3611</v>
      </c>
      <c r="B986" s="31">
        <v>11</v>
      </c>
      <c r="C986" s="32">
        <f t="shared" si="59"/>
        <v>3.9463640330011058</v>
      </c>
      <c r="D986" s="33">
        <f>SUMIFS('Contact Hours'!D:D,'Contact Hours'!$A:$A,Hours!$A986,'Contact Hours'!$B:$B,Hours!$B986)+SUMIFS('Contact Hours'!E:E,'Contact Hours'!$A:$A,Hours!$A986,'Contact Hours'!$B:$B,Hours!$B986)</f>
        <v>3456</v>
      </c>
      <c r="E986" s="33">
        <f>SUMIFS('Contact Hours'!F:F,'Contact Hours'!$A:$A,Hours!$A986,'Contact Hours'!$B:$B,Hours!$B986)+SUMIFS('Contact Hours'!G:G,'Contact Hours'!$A:$A,Hours!$A986,'Contact Hours'!$B:$B,Hours!$B986)</f>
        <v>0</v>
      </c>
      <c r="F986" s="33">
        <f>SUMIFS('Contact Hours'!H:H,'Contact Hours'!$A:$A,Hours!$A986,'Contact Hours'!$B:$B,Hours!$B986)+SUMIFS('Contact Hours'!I:I,'Contact Hours'!$A:$A,Hours!$A986,'Contact Hours'!$B:$B,Hours!$B986)</f>
        <v>59424</v>
      </c>
      <c r="G986" s="33">
        <f>SUMIFS('Contact Hours'!J:J,'Contact Hours'!$A:$A,Hours!$A986,'Contact Hours'!$B:$B,Hours!$B986)+SUMIFS('Contact Hours'!K:K,'Contact Hours'!$A:$A,Hours!$A986,'Contact Hours'!$B:$B,Hours!$B986)</f>
        <v>384</v>
      </c>
      <c r="H986" s="34">
        <f t="shared" si="60"/>
        <v>63264</v>
      </c>
      <c r="I986" s="35">
        <f t="shared" si="61"/>
        <v>249662.77418378196</v>
      </c>
      <c r="J986" s="35">
        <f t="shared" si="62"/>
        <v>0</v>
      </c>
    </row>
    <row r="987" spans="1:10">
      <c r="A987" s="30">
        <v>3611</v>
      </c>
      <c r="B987" s="31">
        <v>12</v>
      </c>
      <c r="C987" s="32">
        <f t="shared" si="59"/>
        <v>3.4644345655960382</v>
      </c>
      <c r="D987" s="33">
        <f>SUMIFS('Contact Hours'!D:D,'Contact Hours'!$A:$A,Hours!$A987,'Contact Hours'!$B:$B,Hours!$B987)+SUMIFS('Contact Hours'!E:E,'Contact Hours'!$A:$A,Hours!$A987,'Contact Hours'!$B:$B,Hours!$B987)</f>
        <v>294176</v>
      </c>
      <c r="E987" s="33">
        <f>SUMIFS('Contact Hours'!F:F,'Contact Hours'!$A:$A,Hours!$A987,'Contact Hours'!$B:$B,Hours!$B987)+SUMIFS('Contact Hours'!G:G,'Contact Hours'!$A:$A,Hours!$A987,'Contact Hours'!$B:$B,Hours!$B987)</f>
        <v>53680</v>
      </c>
      <c r="F987" s="33">
        <f>SUMIFS('Contact Hours'!H:H,'Contact Hours'!$A:$A,Hours!$A987,'Contact Hours'!$B:$B,Hours!$B987)+SUMIFS('Contact Hours'!I:I,'Contact Hours'!$A:$A,Hours!$A987,'Contact Hours'!$B:$B,Hours!$B987)</f>
        <v>0</v>
      </c>
      <c r="G987" s="33">
        <f>SUMIFS('Contact Hours'!J:J,'Contact Hours'!$A:$A,Hours!$A987,'Contact Hours'!$B:$B,Hours!$B987)+SUMIFS('Contact Hours'!K:K,'Contact Hours'!$A:$A,Hours!$A987,'Contact Hours'!$B:$B,Hours!$B987)</f>
        <v>0</v>
      </c>
      <c r="H987" s="34">
        <f t="shared" si="60"/>
        <v>347856</v>
      </c>
      <c r="I987" s="35">
        <f t="shared" si="61"/>
        <v>1205124.3502499755</v>
      </c>
      <c r="J987" s="35">
        <f t="shared" si="62"/>
        <v>204567.9322293149</v>
      </c>
    </row>
    <row r="988" spans="1:10">
      <c r="A988" s="30">
        <v>3611</v>
      </c>
      <c r="B988" s="31">
        <v>13</v>
      </c>
      <c r="C988" s="32">
        <f t="shared" si="59"/>
        <v>3.1367935439018955</v>
      </c>
      <c r="D988" s="33">
        <f>SUMIFS('Contact Hours'!D:D,'Contact Hours'!$A:$A,Hours!$A988,'Contact Hours'!$B:$B,Hours!$B988)+SUMIFS('Contact Hours'!E:E,'Contact Hours'!$A:$A,Hours!$A988,'Contact Hours'!$B:$B,Hours!$B988)</f>
        <v>53904</v>
      </c>
      <c r="E988" s="33">
        <f>SUMIFS('Contact Hours'!F:F,'Contact Hours'!$A:$A,Hours!$A988,'Contact Hours'!$B:$B,Hours!$B988)+SUMIFS('Contact Hours'!G:G,'Contact Hours'!$A:$A,Hours!$A988,'Contact Hours'!$B:$B,Hours!$B988)</f>
        <v>0</v>
      </c>
      <c r="F988" s="33">
        <f>SUMIFS('Contact Hours'!H:H,'Contact Hours'!$A:$A,Hours!$A988,'Contact Hours'!$B:$B,Hours!$B988)+SUMIFS('Contact Hours'!I:I,'Contact Hours'!$A:$A,Hours!$A988,'Contact Hours'!$B:$B,Hours!$B988)</f>
        <v>0</v>
      </c>
      <c r="G988" s="33">
        <f>SUMIFS('Contact Hours'!J:J,'Contact Hours'!$A:$A,Hours!$A988,'Contact Hours'!$B:$B,Hours!$B988)+SUMIFS('Contact Hours'!K:K,'Contact Hours'!$A:$A,Hours!$A988,'Contact Hours'!$B:$B,Hours!$B988)</f>
        <v>0</v>
      </c>
      <c r="H988" s="34">
        <f t="shared" si="60"/>
        <v>53904</v>
      </c>
      <c r="I988" s="35">
        <f t="shared" si="61"/>
        <v>169085.71919048778</v>
      </c>
      <c r="J988" s="35">
        <f t="shared" si="62"/>
        <v>0</v>
      </c>
    </row>
    <row r="989" spans="1:10">
      <c r="A989" s="30">
        <v>3611</v>
      </c>
      <c r="B989" s="31">
        <v>14</v>
      </c>
      <c r="C989" s="32">
        <f t="shared" si="59"/>
        <v>4.5242823607997433</v>
      </c>
      <c r="D989" s="33">
        <f>SUMIFS('Contact Hours'!D:D,'Contact Hours'!$A:$A,Hours!$A989,'Contact Hours'!$B:$B,Hours!$B989)+SUMIFS('Contact Hours'!E:E,'Contact Hours'!$A:$A,Hours!$A989,'Contact Hours'!$B:$B,Hours!$B989)</f>
        <v>0</v>
      </c>
      <c r="E989" s="33">
        <f>SUMIFS('Contact Hours'!F:F,'Contact Hours'!$A:$A,Hours!$A989,'Contact Hours'!$B:$B,Hours!$B989)+SUMIFS('Contact Hours'!G:G,'Contact Hours'!$A:$A,Hours!$A989,'Contact Hours'!$B:$B,Hours!$B989)</f>
        <v>0</v>
      </c>
      <c r="F989" s="33">
        <f>SUMIFS('Contact Hours'!H:H,'Contact Hours'!$A:$A,Hours!$A989,'Contact Hours'!$B:$B,Hours!$B989)+SUMIFS('Contact Hours'!I:I,'Contact Hours'!$A:$A,Hours!$A989,'Contact Hours'!$B:$B,Hours!$B989)</f>
        <v>116576</v>
      </c>
      <c r="G989" s="33">
        <f>SUMIFS('Contact Hours'!J:J,'Contact Hours'!$A:$A,Hours!$A989,'Contact Hours'!$B:$B,Hours!$B989)+SUMIFS('Contact Hours'!K:K,'Contact Hours'!$A:$A,Hours!$A989,'Contact Hours'!$B:$B,Hours!$B989)</f>
        <v>5380</v>
      </c>
      <c r="H989" s="34">
        <f t="shared" si="60"/>
        <v>121956</v>
      </c>
      <c r="I989" s="35">
        <f t="shared" si="61"/>
        <v>551763.37959369353</v>
      </c>
      <c r="J989" s="35">
        <f t="shared" si="62"/>
        <v>0</v>
      </c>
    </row>
    <row r="990" spans="1:10">
      <c r="A990" s="30">
        <v>3611</v>
      </c>
      <c r="B990" s="31">
        <v>15</v>
      </c>
      <c r="C990" s="32">
        <f t="shared" si="59"/>
        <v>6.3259919541484555</v>
      </c>
      <c r="D990" s="33">
        <f>SUMIFS('Contact Hours'!D:D,'Contact Hours'!$A:$A,Hours!$A990,'Contact Hours'!$B:$B,Hours!$B990)+SUMIFS('Contact Hours'!E:E,'Contact Hours'!$A:$A,Hours!$A990,'Contact Hours'!$B:$B,Hours!$B990)</f>
        <v>0</v>
      </c>
      <c r="E990" s="33">
        <f>SUMIFS('Contact Hours'!F:F,'Contact Hours'!$A:$A,Hours!$A990,'Contact Hours'!$B:$B,Hours!$B990)+SUMIFS('Contact Hours'!G:G,'Contact Hours'!$A:$A,Hours!$A990,'Contact Hours'!$B:$B,Hours!$B990)</f>
        <v>0</v>
      </c>
      <c r="F990" s="33">
        <f>SUMIFS('Contact Hours'!H:H,'Contact Hours'!$A:$A,Hours!$A990,'Contact Hours'!$B:$B,Hours!$B990)+SUMIFS('Contact Hours'!I:I,'Contact Hours'!$A:$A,Hours!$A990,'Contact Hours'!$B:$B,Hours!$B990)</f>
        <v>0</v>
      </c>
      <c r="G990" s="33">
        <f>SUMIFS('Contact Hours'!J:J,'Contact Hours'!$A:$A,Hours!$A990,'Contact Hours'!$B:$B,Hours!$B990)+SUMIFS('Contact Hours'!K:K,'Contact Hours'!$A:$A,Hours!$A990,'Contact Hours'!$B:$B,Hours!$B990)</f>
        <v>0</v>
      </c>
      <c r="H990" s="34">
        <f t="shared" si="60"/>
        <v>0</v>
      </c>
      <c r="I990" s="35">
        <f t="shared" si="61"/>
        <v>0</v>
      </c>
      <c r="J990" s="35">
        <f t="shared" si="62"/>
        <v>0</v>
      </c>
    </row>
    <row r="991" spans="1:10">
      <c r="A991" s="30">
        <v>3611</v>
      </c>
      <c r="B991" s="31">
        <v>16</v>
      </c>
      <c r="C991" s="32">
        <f t="shared" ref="C991:C1054" si="63">C964</f>
        <v>3.9794022593108487</v>
      </c>
      <c r="D991" s="33">
        <f>SUMIFS('Contact Hours'!D:D,'Contact Hours'!$A:$A,Hours!$A991,'Contact Hours'!$B:$B,Hours!$B991)+SUMIFS('Contact Hours'!E:E,'Contact Hours'!$A:$A,Hours!$A991,'Contact Hours'!$B:$B,Hours!$B991)</f>
        <v>28224</v>
      </c>
      <c r="E991" s="33">
        <f>SUMIFS('Contact Hours'!F:F,'Contact Hours'!$A:$A,Hours!$A991,'Contact Hours'!$B:$B,Hours!$B991)+SUMIFS('Contact Hours'!G:G,'Contact Hours'!$A:$A,Hours!$A991,'Contact Hours'!$B:$B,Hours!$B991)</f>
        <v>0</v>
      </c>
      <c r="F991" s="33">
        <f>SUMIFS('Contact Hours'!H:H,'Contact Hours'!$A:$A,Hours!$A991,'Contact Hours'!$B:$B,Hours!$B991)+SUMIFS('Contact Hours'!I:I,'Contact Hours'!$A:$A,Hours!$A991,'Contact Hours'!$B:$B,Hours!$B991)</f>
        <v>111312</v>
      </c>
      <c r="G991" s="33">
        <f>SUMIFS('Contact Hours'!J:J,'Contact Hours'!$A:$A,Hours!$A991,'Contact Hours'!$B:$B,Hours!$B991)+SUMIFS('Contact Hours'!K:K,'Contact Hours'!$A:$A,Hours!$A991,'Contact Hours'!$B:$B,Hours!$B991)</f>
        <v>22517</v>
      </c>
      <c r="H991" s="34">
        <f t="shared" si="60"/>
        <v>162053</v>
      </c>
      <c r="I991" s="35">
        <f t="shared" si="61"/>
        <v>644874.07432810101</v>
      </c>
      <c r="J991" s="35">
        <f t="shared" si="62"/>
        <v>0</v>
      </c>
    </row>
    <row r="992" spans="1:10">
      <c r="A992" s="30">
        <v>3611</v>
      </c>
      <c r="B992" s="31">
        <v>17</v>
      </c>
      <c r="C992" s="32">
        <f t="shared" si="63"/>
        <v>5.1679354505346593</v>
      </c>
      <c r="D992" s="33">
        <f>SUMIFS('Contact Hours'!D:D,'Contact Hours'!$A:$A,Hours!$A992,'Contact Hours'!$B:$B,Hours!$B992)+SUMIFS('Contact Hours'!E:E,'Contact Hours'!$A:$A,Hours!$A992,'Contact Hours'!$B:$B,Hours!$B992)</f>
        <v>0</v>
      </c>
      <c r="E992" s="33">
        <f>SUMIFS('Contact Hours'!F:F,'Contact Hours'!$A:$A,Hours!$A992,'Contact Hours'!$B:$B,Hours!$B992)+SUMIFS('Contact Hours'!G:G,'Contact Hours'!$A:$A,Hours!$A992,'Contact Hours'!$B:$B,Hours!$B992)</f>
        <v>0</v>
      </c>
      <c r="F992" s="33">
        <f>SUMIFS('Contact Hours'!H:H,'Contact Hours'!$A:$A,Hours!$A992,'Contact Hours'!$B:$B,Hours!$B992)+SUMIFS('Contact Hours'!I:I,'Contact Hours'!$A:$A,Hours!$A992,'Contact Hours'!$B:$B,Hours!$B992)</f>
        <v>28716</v>
      </c>
      <c r="G992" s="33">
        <f>SUMIFS('Contact Hours'!J:J,'Contact Hours'!$A:$A,Hours!$A992,'Contact Hours'!$B:$B,Hours!$B992)+SUMIFS('Contact Hours'!K:K,'Contact Hours'!$A:$A,Hours!$A992,'Contact Hours'!$B:$B,Hours!$B992)</f>
        <v>0</v>
      </c>
      <c r="H992" s="34">
        <f t="shared" si="60"/>
        <v>28716</v>
      </c>
      <c r="I992" s="35">
        <f t="shared" si="61"/>
        <v>148402.43439755327</v>
      </c>
      <c r="J992" s="35">
        <f t="shared" si="62"/>
        <v>0</v>
      </c>
    </row>
    <row r="993" spans="1:10">
      <c r="A993" s="30">
        <v>3611</v>
      </c>
      <c r="B993" s="31">
        <v>18</v>
      </c>
      <c r="C993" s="32">
        <f t="shared" si="63"/>
        <v>4.3474126583452906</v>
      </c>
      <c r="D993" s="33">
        <f>SUMIFS('Contact Hours'!D:D,'Contact Hours'!$A:$A,Hours!$A993,'Contact Hours'!$B:$B,Hours!$B993)+SUMIFS('Contact Hours'!E:E,'Contact Hours'!$A:$A,Hours!$A993,'Contact Hours'!$B:$B,Hours!$B993)</f>
        <v>0</v>
      </c>
      <c r="E993" s="33">
        <f>SUMIFS('Contact Hours'!F:F,'Contact Hours'!$A:$A,Hours!$A993,'Contact Hours'!$B:$B,Hours!$B993)+SUMIFS('Contact Hours'!G:G,'Contact Hours'!$A:$A,Hours!$A993,'Contact Hours'!$B:$B,Hours!$B993)</f>
        <v>0</v>
      </c>
      <c r="F993" s="33">
        <f>SUMIFS('Contact Hours'!H:H,'Contact Hours'!$A:$A,Hours!$A993,'Contact Hours'!$B:$B,Hours!$B993)+SUMIFS('Contact Hours'!I:I,'Contact Hours'!$A:$A,Hours!$A993,'Contact Hours'!$B:$B,Hours!$B993)</f>
        <v>67056</v>
      </c>
      <c r="G993" s="33">
        <f>SUMIFS('Contact Hours'!J:J,'Contact Hours'!$A:$A,Hours!$A993,'Contact Hours'!$B:$B,Hours!$B993)+SUMIFS('Contact Hours'!K:K,'Contact Hours'!$A:$A,Hours!$A993,'Contact Hours'!$B:$B,Hours!$B993)</f>
        <v>0</v>
      </c>
      <c r="H993" s="34">
        <f t="shared" si="60"/>
        <v>67056</v>
      </c>
      <c r="I993" s="35">
        <f t="shared" si="61"/>
        <v>291520.10321800178</v>
      </c>
      <c r="J993" s="35">
        <f t="shared" si="62"/>
        <v>0</v>
      </c>
    </row>
    <row r="994" spans="1:10">
      <c r="A994" s="30">
        <v>3611</v>
      </c>
      <c r="B994" s="31">
        <v>19</v>
      </c>
      <c r="C994" s="32">
        <f t="shared" si="63"/>
        <v>3.1428185541517317</v>
      </c>
      <c r="D994" s="33">
        <f>SUMIFS('Contact Hours'!D:D,'Contact Hours'!$A:$A,Hours!$A994,'Contact Hours'!$B:$B,Hours!$B994)+SUMIFS('Contact Hours'!E:E,'Contact Hours'!$A:$A,Hours!$A994,'Contact Hours'!$B:$B,Hours!$B994)</f>
        <v>287856</v>
      </c>
      <c r="E994" s="33">
        <f>SUMIFS('Contact Hours'!F:F,'Contact Hours'!$A:$A,Hours!$A994,'Contact Hours'!$B:$B,Hours!$B994)+SUMIFS('Contact Hours'!G:G,'Contact Hours'!$A:$A,Hours!$A994,'Contact Hours'!$B:$B,Hours!$B994)</f>
        <v>61056</v>
      </c>
      <c r="F994" s="33">
        <f>SUMIFS('Contact Hours'!H:H,'Contact Hours'!$A:$A,Hours!$A994,'Contact Hours'!$B:$B,Hours!$B994)+SUMIFS('Contact Hours'!I:I,'Contact Hours'!$A:$A,Hours!$A994,'Contact Hours'!$B:$B,Hours!$B994)</f>
        <v>720</v>
      </c>
      <c r="G994" s="33">
        <f>SUMIFS('Contact Hours'!J:J,'Contact Hours'!$A:$A,Hours!$A994,'Contact Hours'!$B:$B,Hours!$B994)+SUMIFS('Contact Hours'!K:K,'Contact Hours'!$A:$A,Hours!$A994,'Contact Hours'!$B:$B,Hours!$B994)</f>
        <v>0</v>
      </c>
      <c r="H994" s="34">
        <f t="shared" si="60"/>
        <v>349632</v>
      </c>
      <c r="I994" s="35">
        <f t="shared" si="61"/>
        <v>1098829.9367251783</v>
      </c>
      <c r="J994" s="35">
        <f t="shared" si="62"/>
        <v>211076.72260651697</v>
      </c>
    </row>
    <row r="995" spans="1:10">
      <c r="A995" s="30">
        <v>3611</v>
      </c>
      <c r="B995" s="31">
        <v>20</v>
      </c>
      <c r="C995" s="32">
        <f t="shared" si="63"/>
        <v>3.4676861785003421</v>
      </c>
      <c r="D995" s="33">
        <f>SUMIFS('Contact Hours'!D:D,'Contact Hours'!$A:$A,Hours!$A995,'Contact Hours'!$B:$B,Hours!$B995)+SUMIFS('Contact Hours'!E:E,'Contact Hours'!$A:$A,Hours!$A995,'Contact Hours'!$B:$B,Hours!$B995)</f>
        <v>0</v>
      </c>
      <c r="E995" s="33">
        <f>SUMIFS('Contact Hours'!F:F,'Contact Hours'!$A:$A,Hours!$A995,'Contact Hours'!$B:$B,Hours!$B995)+SUMIFS('Contact Hours'!G:G,'Contact Hours'!$A:$A,Hours!$A995,'Contact Hours'!$B:$B,Hours!$B995)</f>
        <v>0</v>
      </c>
      <c r="F995" s="33">
        <f>SUMIFS('Contact Hours'!H:H,'Contact Hours'!$A:$A,Hours!$A995,'Contact Hours'!$B:$B,Hours!$B995)+SUMIFS('Contact Hours'!I:I,'Contact Hours'!$A:$A,Hours!$A995,'Contact Hours'!$B:$B,Hours!$B995)</f>
        <v>71392</v>
      </c>
      <c r="G995" s="33">
        <f>SUMIFS('Contact Hours'!J:J,'Contact Hours'!$A:$A,Hours!$A995,'Contact Hours'!$B:$B,Hours!$B995)+SUMIFS('Contact Hours'!K:K,'Contact Hours'!$A:$A,Hours!$A995,'Contact Hours'!$B:$B,Hours!$B995)</f>
        <v>0</v>
      </c>
      <c r="H995" s="34">
        <f t="shared" si="60"/>
        <v>71392</v>
      </c>
      <c r="I995" s="35">
        <f t="shared" si="61"/>
        <v>247565.05165549641</v>
      </c>
      <c r="J995" s="35">
        <f t="shared" si="62"/>
        <v>0</v>
      </c>
    </row>
    <row r="996" spans="1:10">
      <c r="A996" s="30">
        <v>3611</v>
      </c>
      <c r="B996" s="31">
        <v>21</v>
      </c>
      <c r="C996" s="32">
        <f t="shared" si="63"/>
        <v>4.5155009708581995</v>
      </c>
      <c r="D996" s="33">
        <f>SUMIFS('Contact Hours'!D:D,'Contact Hours'!$A:$A,Hours!$A996,'Contact Hours'!$B:$B,Hours!$B996)+SUMIFS('Contact Hours'!E:E,'Contact Hours'!$A:$A,Hours!$A996,'Contact Hours'!$B:$B,Hours!$B996)</f>
        <v>0</v>
      </c>
      <c r="E996" s="33">
        <f>SUMIFS('Contact Hours'!F:F,'Contact Hours'!$A:$A,Hours!$A996,'Contact Hours'!$B:$B,Hours!$B996)+SUMIFS('Contact Hours'!G:G,'Contact Hours'!$A:$A,Hours!$A996,'Contact Hours'!$B:$B,Hours!$B996)</f>
        <v>0</v>
      </c>
      <c r="F996" s="33">
        <f>SUMIFS('Contact Hours'!H:H,'Contact Hours'!$A:$A,Hours!$A996,'Contact Hours'!$B:$B,Hours!$B996)+SUMIFS('Contact Hours'!I:I,'Contact Hours'!$A:$A,Hours!$A996,'Contact Hours'!$B:$B,Hours!$B996)</f>
        <v>38480</v>
      </c>
      <c r="G996" s="33">
        <f>SUMIFS('Contact Hours'!J:J,'Contact Hours'!$A:$A,Hours!$A996,'Contact Hours'!$B:$B,Hours!$B996)+SUMIFS('Contact Hours'!K:K,'Contact Hours'!$A:$A,Hours!$A996,'Contact Hours'!$B:$B,Hours!$B996)</f>
        <v>26100</v>
      </c>
      <c r="H996" s="34">
        <f t="shared" si="60"/>
        <v>64580</v>
      </c>
      <c r="I996" s="35">
        <f t="shared" si="61"/>
        <v>291611.05269802251</v>
      </c>
      <c r="J996" s="35">
        <f t="shared" si="62"/>
        <v>0</v>
      </c>
    </row>
    <row r="997" spans="1:10">
      <c r="A997" s="30">
        <v>3611</v>
      </c>
      <c r="B997" s="31">
        <v>22</v>
      </c>
      <c r="C997" s="32">
        <f t="shared" si="63"/>
        <v>4.1280585073572329</v>
      </c>
      <c r="D997" s="33">
        <f>SUMIFS('Contact Hours'!D:D,'Contact Hours'!$A:$A,Hours!$A997,'Contact Hours'!$B:$B,Hours!$B997)+SUMIFS('Contact Hours'!E:E,'Contact Hours'!$A:$A,Hours!$A997,'Contact Hours'!$B:$B,Hours!$B997)</f>
        <v>0</v>
      </c>
      <c r="E997" s="33">
        <f>SUMIFS('Contact Hours'!F:F,'Contact Hours'!$A:$A,Hours!$A997,'Contact Hours'!$B:$B,Hours!$B997)+SUMIFS('Contact Hours'!G:G,'Contact Hours'!$A:$A,Hours!$A997,'Contact Hours'!$B:$B,Hours!$B997)</f>
        <v>0</v>
      </c>
      <c r="F997" s="33">
        <f>SUMIFS('Contact Hours'!H:H,'Contact Hours'!$A:$A,Hours!$A997,'Contact Hours'!$B:$B,Hours!$B997)+SUMIFS('Contact Hours'!I:I,'Contact Hours'!$A:$A,Hours!$A997,'Contact Hours'!$B:$B,Hours!$B997)</f>
        <v>6336</v>
      </c>
      <c r="G997" s="33">
        <f>SUMIFS('Contact Hours'!J:J,'Contact Hours'!$A:$A,Hours!$A997,'Contact Hours'!$B:$B,Hours!$B997)+SUMIFS('Contact Hours'!K:K,'Contact Hours'!$A:$A,Hours!$A997,'Contact Hours'!$B:$B,Hours!$B997)</f>
        <v>0</v>
      </c>
      <c r="H997" s="34">
        <f t="shared" si="60"/>
        <v>6336</v>
      </c>
      <c r="I997" s="35">
        <f t="shared" si="61"/>
        <v>26155.378702615428</v>
      </c>
      <c r="J997" s="35">
        <f t="shared" si="62"/>
        <v>0</v>
      </c>
    </row>
    <row r="998" spans="1:10">
      <c r="A998" s="30">
        <v>3611</v>
      </c>
      <c r="B998" s="31">
        <v>23</v>
      </c>
      <c r="C998" s="32">
        <f t="shared" si="63"/>
        <v>4.0606764444742334</v>
      </c>
      <c r="D998" s="33">
        <f>SUMIFS('Contact Hours'!D:D,'Contact Hours'!$A:$A,Hours!$A998,'Contact Hours'!$B:$B,Hours!$B998)+SUMIFS('Contact Hours'!E:E,'Contact Hours'!$A:$A,Hours!$A998,'Contact Hours'!$B:$B,Hours!$B998)</f>
        <v>89328</v>
      </c>
      <c r="E998" s="33">
        <f>SUMIFS('Contact Hours'!F:F,'Contact Hours'!$A:$A,Hours!$A998,'Contact Hours'!$B:$B,Hours!$B998)+SUMIFS('Contact Hours'!G:G,'Contact Hours'!$A:$A,Hours!$A998,'Contact Hours'!$B:$B,Hours!$B998)</f>
        <v>0</v>
      </c>
      <c r="F998" s="33">
        <f>SUMIFS('Contact Hours'!H:H,'Contact Hours'!$A:$A,Hours!$A998,'Contact Hours'!$B:$B,Hours!$B998)+SUMIFS('Contact Hours'!I:I,'Contact Hours'!$A:$A,Hours!$A998,'Contact Hours'!$B:$B,Hours!$B998)</f>
        <v>0</v>
      </c>
      <c r="G998" s="33">
        <f>SUMIFS('Contact Hours'!J:J,'Contact Hours'!$A:$A,Hours!$A998,'Contact Hours'!$B:$B,Hours!$B998)+SUMIFS('Contact Hours'!K:K,'Contact Hours'!$A:$A,Hours!$A998,'Contact Hours'!$B:$B,Hours!$B998)</f>
        <v>0</v>
      </c>
      <c r="H998" s="34">
        <f t="shared" si="60"/>
        <v>89328</v>
      </c>
      <c r="I998" s="35">
        <f t="shared" si="61"/>
        <v>362732.10543199431</v>
      </c>
      <c r="J998" s="35">
        <f t="shared" si="62"/>
        <v>0</v>
      </c>
    </row>
    <row r="999" spans="1:10">
      <c r="A999" s="30">
        <v>3611</v>
      </c>
      <c r="B999" s="31">
        <v>24</v>
      </c>
      <c r="C999" s="32">
        <f t="shared" si="63"/>
        <v>3.6073208628655156</v>
      </c>
      <c r="D999" s="33">
        <f>SUMIFS('Contact Hours'!D:D,'Contact Hours'!$A:$A,Hours!$A999,'Contact Hours'!$B:$B,Hours!$B999)+SUMIFS('Contact Hours'!E:E,'Contact Hours'!$A:$A,Hours!$A999,'Contact Hours'!$B:$B,Hours!$B999)</f>
        <v>23376</v>
      </c>
      <c r="E999" s="33">
        <f>SUMIFS('Contact Hours'!F:F,'Contact Hours'!$A:$A,Hours!$A999,'Contact Hours'!$B:$B,Hours!$B999)+SUMIFS('Contact Hours'!G:G,'Contact Hours'!$A:$A,Hours!$A999,'Contact Hours'!$B:$B,Hours!$B999)</f>
        <v>0</v>
      </c>
      <c r="F999" s="33">
        <f>SUMIFS('Contact Hours'!H:H,'Contact Hours'!$A:$A,Hours!$A999,'Contact Hours'!$B:$B,Hours!$B999)+SUMIFS('Contact Hours'!I:I,'Contact Hours'!$A:$A,Hours!$A999,'Contact Hours'!$B:$B,Hours!$B999)</f>
        <v>53760</v>
      </c>
      <c r="G999" s="33">
        <f>SUMIFS('Contact Hours'!J:J,'Contact Hours'!$A:$A,Hours!$A999,'Contact Hours'!$B:$B,Hours!$B999)+SUMIFS('Contact Hours'!K:K,'Contact Hours'!$A:$A,Hours!$A999,'Contact Hours'!$B:$B,Hours!$B999)</f>
        <v>152</v>
      </c>
      <c r="H999" s="34">
        <f t="shared" si="60"/>
        <v>77288</v>
      </c>
      <c r="I999" s="35">
        <f t="shared" si="61"/>
        <v>278802.61484914995</v>
      </c>
      <c r="J999" s="35">
        <f t="shared" si="62"/>
        <v>0</v>
      </c>
    </row>
    <row r="1000" spans="1:10">
      <c r="A1000" s="30">
        <v>3611</v>
      </c>
      <c r="B1000" s="31">
        <v>25</v>
      </c>
      <c r="C1000" s="32">
        <f t="shared" si="63"/>
        <v>2.8175360535220126</v>
      </c>
      <c r="D1000" s="33">
        <f>SUMIFS('Contact Hours'!D:D,'Contact Hours'!$A:$A,Hours!$A1000,'Contact Hours'!$B:$B,Hours!$B1000)+SUMIFS('Contact Hours'!E:E,'Contact Hours'!$A:$A,Hours!$A1000,'Contact Hours'!$B:$B,Hours!$B1000)</f>
        <v>597040</v>
      </c>
      <c r="E1000" s="33">
        <f>SUMIFS('Contact Hours'!F:F,'Contact Hours'!$A:$A,Hours!$A1000,'Contact Hours'!$B:$B,Hours!$B1000)+SUMIFS('Contact Hours'!G:G,'Contact Hours'!$A:$A,Hours!$A1000,'Contact Hours'!$B:$B,Hours!$B1000)</f>
        <v>0</v>
      </c>
      <c r="F1000" s="33">
        <f>SUMIFS('Contact Hours'!H:H,'Contact Hours'!$A:$A,Hours!$A1000,'Contact Hours'!$B:$B,Hours!$B1000)+SUMIFS('Contact Hours'!I:I,'Contact Hours'!$A:$A,Hours!$A1000,'Contact Hours'!$B:$B,Hours!$B1000)</f>
        <v>0</v>
      </c>
      <c r="G1000" s="33">
        <f>SUMIFS('Contact Hours'!J:J,'Contact Hours'!$A:$A,Hours!$A1000,'Contact Hours'!$B:$B,Hours!$B1000)+SUMIFS('Contact Hours'!K:K,'Contact Hours'!$A:$A,Hours!$A1000,'Contact Hours'!$B:$B,Hours!$B1000)</f>
        <v>0</v>
      </c>
      <c r="H1000" s="34">
        <f t="shared" si="60"/>
        <v>597040</v>
      </c>
      <c r="I1000" s="35">
        <f t="shared" si="61"/>
        <v>1682181.7253947824</v>
      </c>
      <c r="J1000" s="35">
        <f t="shared" si="62"/>
        <v>0</v>
      </c>
    </row>
    <row r="1001" spans="1:10">
      <c r="A1001" s="30">
        <v>3611</v>
      </c>
      <c r="B1001" s="31">
        <v>26</v>
      </c>
      <c r="C1001" s="32">
        <f t="shared" si="63"/>
        <v>3.5195673951223614</v>
      </c>
      <c r="D1001" s="33">
        <f>SUMIFS('Contact Hours'!D:D,'Contact Hours'!$A:$A,Hours!$A1001,'Contact Hours'!$B:$B,Hours!$B1001)+SUMIFS('Contact Hours'!E:E,'Contact Hours'!$A:$A,Hours!$A1001,'Contact Hours'!$B:$B,Hours!$B1001)</f>
        <v>134576</v>
      </c>
      <c r="E1001" s="33">
        <f>SUMIFS('Contact Hours'!F:F,'Contact Hours'!$A:$A,Hours!$A1001,'Contact Hours'!$B:$B,Hours!$B1001)+SUMIFS('Contact Hours'!G:G,'Contact Hours'!$A:$A,Hours!$A1001,'Contact Hours'!$B:$B,Hours!$B1001)</f>
        <v>0</v>
      </c>
      <c r="F1001" s="33">
        <f>SUMIFS('Contact Hours'!H:H,'Contact Hours'!$A:$A,Hours!$A1001,'Contact Hours'!$B:$B,Hours!$B1001)+SUMIFS('Contact Hours'!I:I,'Contact Hours'!$A:$A,Hours!$A1001,'Contact Hours'!$B:$B,Hours!$B1001)</f>
        <v>98928</v>
      </c>
      <c r="G1001" s="33">
        <f>SUMIFS('Contact Hours'!J:J,'Contact Hours'!$A:$A,Hours!$A1001,'Contact Hours'!$B:$B,Hours!$B1001)+SUMIFS('Contact Hours'!K:K,'Contact Hours'!$A:$A,Hours!$A1001,'Contact Hours'!$B:$B,Hours!$B1001)</f>
        <v>0</v>
      </c>
      <c r="H1001" s="34">
        <f t="shared" si="60"/>
        <v>233504</v>
      </c>
      <c r="I1001" s="35">
        <f t="shared" si="61"/>
        <v>821833.06503065187</v>
      </c>
      <c r="J1001" s="35">
        <f t="shared" si="62"/>
        <v>0</v>
      </c>
    </row>
    <row r="1002" spans="1:10">
      <c r="A1002" s="30">
        <v>3611</v>
      </c>
      <c r="B1002" s="31">
        <v>27</v>
      </c>
      <c r="C1002" s="32">
        <f t="shared" si="63"/>
        <v>3.291477425248472</v>
      </c>
      <c r="D1002" s="33">
        <f>SUMIFS('Contact Hours'!D:D,'Contact Hours'!$A:$A,Hours!$A1002,'Contact Hours'!$B:$B,Hours!$B1002)+SUMIFS('Contact Hours'!E:E,'Contact Hours'!$A:$A,Hours!$A1002,'Contact Hours'!$B:$B,Hours!$B1002)</f>
        <v>0</v>
      </c>
      <c r="E1002" s="33">
        <f>SUMIFS('Contact Hours'!F:F,'Contact Hours'!$A:$A,Hours!$A1002,'Contact Hours'!$B:$B,Hours!$B1002)+SUMIFS('Contact Hours'!G:G,'Contact Hours'!$A:$A,Hours!$A1002,'Contact Hours'!$B:$B,Hours!$B1002)</f>
        <v>0</v>
      </c>
      <c r="F1002" s="33">
        <f>SUMIFS('Contact Hours'!H:H,'Contact Hours'!$A:$A,Hours!$A1002,'Contact Hours'!$B:$B,Hours!$B1002)+SUMIFS('Contact Hours'!I:I,'Contact Hours'!$A:$A,Hours!$A1002,'Contact Hours'!$B:$B,Hours!$B1002)</f>
        <v>0</v>
      </c>
      <c r="G1002" s="33">
        <f>SUMIFS('Contact Hours'!J:J,'Contact Hours'!$A:$A,Hours!$A1002,'Contact Hours'!$B:$B,Hours!$B1002)+SUMIFS('Contact Hours'!K:K,'Contact Hours'!$A:$A,Hours!$A1002,'Contact Hours'!$B:$B,Hours!$B1002)</f>
        <v>0</v>
      </c>
      <c r="H1002" s="34">
        <f t="shared" si="60"/>
        <v>0</v>
      </c>
      <c r="I1002" s="35">
        <f t="shared" si="61"/>
        <v>0</v>
      </c>
      <c r="J1002" s="35">
        <f t="shared" si="62"/>
        <v>0</v>
      </c>
    </row>
    <row r="1003" spans="1:10">
      <c r="A1003" s="30">
        <v>31034</v>
      </c>
      <c r="B1003" s="31">
        <v>1</v>
      </c>
      <c r="C1003" s="32">
        <f t="shared" si="63"/>
        <v>2.8749802080704021</v>
      </c>
      <c r="D1003" s="33">
        <f>SUMIFS('Contact Hours'!D:D,'Contact Hours'!$A:$A,Hours!$A1003,'Contact Hours'!$B:$B,Hours!$B1003)+SUMIFS('Contact Hours'!E:E,'Contact Hours'!$A:$A,Hours!$A1003,'Contact Hours'!$B:$B,Hours!$B1003)</f>
        <v>1056</v>
      </c>
      <c r="E1003" s="33">
        <f>SUMIFS('Contact Hours'!F:F,'Contact Hours'!$A:$A,Hours!$A1003,'Contact Hours'!$B:$B,Hours!$B1003)+SUMIFS('Contact Hours'!G:G,'Contact Hours'!$A:$A,Hours!$A1003,'Contact Hours'!$B:$B,Hours!$B1003)</f>
        <v>0</v>
      </c>
      <c r="F1003" s="33">
        <f>SUMIFS('Contact Hours'!H:H,'Contact Hours'!$A:$A,Hours!$A1003,'Contact Hours'!$B:$B,Hours!$B1003)+SUMIFS('Contact Hours'!I:I,'Contact Hours'!$A:$A,Hours!$A1003,'Contact Hours'!$B:$B,Hours!$B1003)</f>
        <v>0</v>
      </c>
      <c r="G1003" s="33">
        <f>SUMIFS('Contact Hours'!J:J,'Contact Hours'!$A:$A,Hours!$A1003,'Contact Hours'!$B:$B,Hours!$B1003)+SUMIFS('Contact Hours'!K:K,'Contact Hours'!$A:$A,Hours!$A1003,'Contact Hours'!$B:$B,Hours!$B1003)</f>
        <v>400</v>
      </c>
      <c r="H1003" s="34">
        <f t="shared" si="60"/>
        <v>1456</v>
      </c>
      <c r="I1003" s="35">
        <f t="shared" si="61"/>
        <v>4185.9711829505059</v>
      </c>
      <c r="J1003" s="35">
        <f t="shared" si="62"/>
        <v>0</v>
      </c>
    </row>
    <row r="1004" spans="1:10">
      <c r="A1004" s="30">
        <v>31034</v>
      </c>
      <c r="B1004" s="31">
        <v>2</v>
      </c>
      <c r="C1004" s="32">
        <f t="shared" si="63"/>
        <v>3.4729204337351502</v>
      </c>
      <c r="D1004" s="33">
        <f>SUMIFS('Contact Hours'!D:D,'Contact Hours'!$A:$A,Hours!$A1004,'Contact Hours'!$B:$B,Hours!$B1004)+SUMIFS('Contact Hours'!E:E,'Contact Hours'!$A:$A,Hours!$A1004,'Contact Hours'!$B:$B,Hours!$B1004)</f>
        <v>46176</v>
      </c>
      <c r="E1004" s="33">
        <f>SUMIFS('Contact Hours'!F:F,'Contact Hours'!$A:$A,Hours!$A1004,'Contact Hours'!$B:$B,Hours!$B1004)+SUMIFS('Contact Hours'!G:G,'Contact Hours'!$A:$A,Hours!$A1004,'Contact Hours'!$B:$B,Hours!$B1004)</f>
        <v>0</v>
      </c>
      <c r="F1004" s="33">
        <f>SUMIFS('Contact Hours'!H:H,'Contact Hours'!$A:$A,Hours!$A1004,'Contact Hours'!$B:$B,Hours!$B1004)+SUMIFS('Contact Hours'!I:I,'Contact Hours'!$A:$A,Hours!$A1004,'Contact Hours'!$B:$B,Hours!$B1004)</f>
        <v>564848</v>
      </c>
      <c r="G1004" s="33">
        <f>SUMIFS('Contact Hours'!J:J,'Contact Hours'!$A:$A,Hours!$A1004,'Contact Hours'!$B:$B,Hours!$B1004)+SUMIFS('Contact Hours'!K:K,'Contact Hours'!$A:$A,Hours!$A1004,'Contact Hours'!$B:$B,Hours!$B1004)</f>
        <v>9264</v>
      </c>
      <c r="H1004" s="34">
        <f t="shared" si="60"/>
        <v>620288</v>
      </c>
      <c r="I1004" s="35">
        <f t="shared" si="61"/>
        <v>2154210.8700007088</v>
      </c>
      <c r="J1004" s="35">
        <f t="shared" si="62"/>
        <v>0</v>
      </c>
    </row>
    <row r="1005" spans="1:10">
      <c r="A1005" s="30">
        <v>31034</v>
      </c>
      <c r="B1005" s="31">
        <v>3</v>
      </c>
      <c r="C1005" s="32">
        <f t="shared" si="63"/>
        <v>3.0862689776983747</v>
      </c>
      <c r="D1005" s="33">
        <f>SUMIFS('Contact Hours'!D:D,'Contact Hours'!$A:$A,Hours!$A1005,'Contact Hours'!$B:$B,Hours!$B1005)+SUMIFS('Contact Hours'!E:E,'Contact Hours'!$A:$A,Hours!$A1005,'Contact Hours'!$B:$B,Hours!$B1005)</f>
        <v>1456816</v>
      </c>
      <c r="E1005" s="33">
        <f>SUMIFS('Contact Hours'!F:F,'Contact Hours'!$A:$A,Hours!$A1005,'Contact Hours'!$B:$B,Hours!$B1005)+SUMIFS('Contact Hours'!G:G,'Contact Hours'!$A:$A,Hours!$A1005,'Contact Hours'!$B:$B,Hours!$B1005)</f>
        <v>0</v>
      </c>
      <c r="F1005" s="33">
        <f>SUMIFS('Contact Hours'!H:H,'Contact Hours'!$A:$A,Hours!$A1005,'Contact Hours'!$B:$B,Hours!$B1005)+SUMIFS('Contact Hours'!I:I,'Contact Hours'!$A:$A,Hours!$A1005,'Contact Hours'!$B:$B,Hours!$B1005)</f>
        <v>0</v>
      </c>
      <c r="G1005" s="33">
        <f>SUMIFS('Contact Hours'!J:J,'Contact Hours'!$A:$A,Hours!$A1005,'Contact Hours'!$B:$B,Hours!$B1005)+SUMIFS('Contact Hours'!K:K,'Contact Hours'!$A:$A,Hours!$A1005,'Contact Hours'!$B:$B,Hours!$B1005)</f>
        <v>0</v>
      </c>
      <c r="H1005" s="34">
        <f t="shared" si="60"/>
        <v>1456816</v>
      </c>
      <c r="I1005" s="35">
        <f t="shared" si="61"/>
        <v>4496126.0270146355</v>
      </c>
      <c r="J1005" s="35">
        <f t="shared" si="62"/>
        <v>0</v>
      </c>
    </row>
    <row r="1006" spans="1:10">
      <c r="A1006" s="30">
        <v>31034</v>
      </c>
      <c r="B1006" s="31">
        <v>4</v>
      </c>
      <c r="C1006" s="32">
        <f t="shared" si="63"/>
        <v>2.7951067372194838</v>
      </c>
      <c r="D1006" s="33">
        <f>SUMIFS('Contact Hours'!D:D,'Contact Hours'!$A:$A,Hours!$A1006,'Contact Hours'!$B:$B,Hours!$B1006)+SUMIFS('Contact Hours'!E:E,'Contact Hours'!$A:$A,Hours!$A1006,'Contact Hours'!$B:$B,Hours!$B1006)</f>
        <v>489568</v>
      </c>
      <c r="E1006" s="33">
        <f>SUMIFS('Contact Hours'!F:F,'Contact Hours'!$A:$A,Hours!$A1006,'Contact Hours'!$B:$B,Hours!$B1006)+SUMIFS('Contact Hours'!G:G,'Contact Hours'!$A:$A,Hours!$A1006,'Contact Hours'!$B:$B,Hours!$B1006)</f>
        <v>0</v>
      </c>
      <c r="F1006" s="33">
        <f>SUMIFS('Contact Hours'!H:H,'Contact Hours'!$A:$A,Hours!$A1006,'Contact Hours'!$B:$B,Hours!$B1006)+SUMIFS('Contact Hours'!I:I,'Contact Hours'!$A:$A,Hours!$A1006,'Contact Hours'!$B:$B,Hours!$B1006)</f>
        <v>351168</v>
      </c>
      <c r="G1006" s="33">
        <f>SUMIFS('Contact Hours'!J:J,'Contact Hours'!$A:$A,Hours!$A1006,'Contact Hours'!$B:$B,Hours!$B1006)+SUMIFS('Contact Hours'!K:K,'Contact Hours'!$A:$A,Hours!$A1006,'Contact Hours'!$B:$B,Hours!$B1006)</f>
        <v>68783</v>
      </c>
      <c r="H1006" s="34">
        <f t="shared" si="60"/>
        <v>909519</v>
      </c>
      <c r="I1006" s="35">
        <f t="shared" si="61"/>
        <v>2542202.6845291276</v>
      </c>
      <c r="J1006" s="35">
        <f t="shared" si="62"/>
        <v>0</v>
      </c>
    </row>
    <row r="1007" spans="1:10">
      <c r="A1007" s="30">
        <v>31034</v>
      </c>
      <c r="B1007" s="31">
        <v>5</v>
      </c>
      <c r="C1007" s="32">
        <f t="shared" si="63"/>
        <v>7.969787458086997</v>
      </c>
      <c r="D1007" s="33">
        <f>SUMIFS('Contact Hours'!D:D,'Contact Hours'!$A:$A,Hours!$A1007,'Contact Hours'!$B:$B,Hours!$B1007)+SUMIFS('Contact Hours'!E:E,'Contact Hours'!$A:$A,Hours!$A1007,'Contact Hours'!$B:$B,Hours!$B1007)</f>
        <v>0</v>
      </c>
      <c r="E1007" s="33">
        <f>SUMIFS('Contact Hours'!F:F,'Contact Hours'!$A:$A,Hours!$A1007,'Contact Hours'!$B:$B,Hours!$B1007)+SUMIFS('Contact Hours'!G:G,'Contact Hours'!$A:$A,Hours!$A1007,'Contact Hours'!$B:$B,Hours!$B1007)</f>
        <v>0</v>
      </c>
      <c r="F1007" s="33">
        <f>SUMIFS('Contact Hours'!H:H,'Contact Hours'!$A:$A,Hours!$A1007,'Contact Hours'!$B:$B,Hours!$B1007)+SUMIFS('Contact Hours'!I:I,'Contact Hours'!$A:$A,Hours!$A1007,'Contact Hours'!$B:$B,Hours!$B1007)</f>
        <v>0</v>
      </c>
      <c r="G1007" s="33">
        <f>SUMIFS('Contact Hours'!J:J,'Contact Hours'!$A:$A,Hours!$A1007,'Contact Hours'!$B:$B,Hours!$B1007)+SUMIFS('Contact Hours'!K:K,'Contact Hours'!$A:$A,Hours!$A1007,'Contact Hours'!$B:$B,Hours!$B1007)</f>
        <v>1349</v>
      </c>
      <c r="H1007" s="34">
        <f t="shared" si="60"/>
        <v>1349</v>
      </c>
      <c r="I1007" s="35">
        <f t="shared" si="61"/>
        <v>10751.243280959359</v>
      </c>
      <c r="J1007" s="35">
        <f t="shared" si="62"/>
        <v>0</v>
      </c>
    </row>
    <row r="1008" spans="1:10">
      <c r="A1008" s="30">
        <v>31034</v>
      </c>
      <c r="B1008" s="31">
        <v>6</v>
      </c>
      <c r="C1008" s="32">
        <f t="shared" si="63"/>
        <v>2.5338472328563029</v>
      </c>
      <c r="D1008" s="33">
        <f>SUMIFS('Contact Hours'!D:D,'Contact Hours'!$A:$A,Hours!$A1008,'Contact Hours'!$B:$B,Hours!$B1008)+SUMIFS('Contact Hours'!E:E,'Contact Hours'!$A:$A,Hours!$A1008,'Contact Hours'!$B:$B,Hours!$B1008)</f>
        <v>245952</v>
      </c>
      <c r="E1008" s="33">
        <f>SUMIFS('Contact Hours'!F:F,'Contact Hours'!$A:$A,Hours!$A1008,'Contact Hours'!$B:$B,Hours!$B1008)+SUMIFS('Contact Hours'!G:G,'Contact Hours'!$A:$A,Hours!$A1008,'Contact Hours'!$B:$B,Hours!$B1008)</f>
        <v>0</v>
      </c>
      <c r="F1008" s="33">
        <f>SUMIFS('Contact Hours'!H:H,'Contact Hours'!$A:$A,Hours!$A1008,'Contact Hours'!$B:$B,Hours!$B1008)+SUMIFS('Contact Hours'!I:I,'Contact Hours'!$A:$A,Hours!$A1008,'Contact Hours'!$B:$B,Hours!$B1008)</f>
        <v>0</v>
      </c>
      <c r="G1008" s="33">
        <f>SUMIFS('Contact Hours'!J:J,'Contact Hours'!$A:$A,Hours!$A1008,'Contact Hours'!$B:$B,Hours!$B1008)+SUMIFS('Contact Hours'!K:K,'Contact Hours'!$A:$A,Hours!$A1008,'Contact Hours'!$B:$B,Hours!$B1008)</f>
        <v>28668</v>
      </c>
      <c r="H1008" s="34">
        <f t="shared" si="60"/>
        <v>274620</v>
      </c>
      <c r="I1008" s="35">
        <f t="shared" si="61"/>
        <v>695845.12708699785</v>
      </c>
      <c r="J1008" s="35">
        <f t="shared" si="62"/>
        <v>0</v>
      </c>
    </row>
    <row r="1009" spans="1:10">
      <c r="A1009" s="30">
        <v>31034</v>
      </c>
      <c r="B1009" s="31">
        <v>7</v>
      </c>
      <c r="C1009" s="32">
        <f t="shared" si="63"/>
        <v>3.4892163735959434</v>
      </c>
      <c r="D1009" s="33">
        <f>SUMIFS('Contact Hours'!D:D,'Contact Hours'!$A:$A,Hours!$A1009,'Contact Hours'!$B:$B,Hours!$B1009)+SUMIFS('Contact Hours'!E:E,'Contact Hours'!$A:$A,Hours!$A1009,'Contact Hours'!$B:$B,Hours!$B1009)</f>
        <v>267408</v>
      </c>
      <c r="E1009" s="33">
        <f>SUMIFS('Contact Hours'!F:F,'Contact Hours'!$A:$A,Hours!$A1009,'Contact Hours'!$B:$B,Hours!$B1009)+SUMIFS('Contact Hours'!G:G,'Contact Hours'!$A:$A,Hours!$A1009,'Contact Hours'!$B:$B,Hours!$B1009)</f>
        <v>0</v>
      </c>
      <c r="F1009" s="33">
        <f>SUMIFS('Contact Hours'!H:H,'Contact Hours'!$A:$A,Hours!$A1009,'Contact Hours'!$B:$B,Hours!$B1009)+SUMIFS('Contact Hours'!I:I,'Contact Hours'!$A:$A,Hours!$A1009,'Contact Hours'!$B:$B,Hours!$B1009)</f>
        <v>233312</v>
      </c>
      <c r="G1009" s="33">
        <f>SUMIFS('Contact Hours'!J:J,'Contact Hours'!$A:$A,Hours!$A1009,'Contact Hours'!$B:$B,Hours!$B1009)+SUMIFS('Contact Hours'!K:K,'Contact Hours'!$A:$A,Hours!$A1009,'Contact Hours'!$B:$B,Hours!$B1009)</f>
        <v>2956</v>
      </c>
      <c r="H1009" s="34">
        <f t="shared" si="60"/>
        <v>503676</v>
      </c>
      <c r="I1009" s="35">
        <f t="shared" si="61"/>
        <v>1757434.5461873105</v>
      </c>
      <c r="J1009" s="35">
        <f t="shared" si="62"/>
        <v>0</v>
      </c>
    </row>
    <row r="1010" spans="1:10">
      <c r="A1010" s="30">
        <v>31034</v>
      </c>
      <c r="B1010" s="31">
        <v>8</v>
      </c>
      <c r="C1010" s="32">
        <f t="shared" si="63"/>
        <v>4.382136402145127</v>
      </c>
      <c r="D1010" s="33">
        <f>SUMIFS('Contact Hours'!D:D,'Contact Hours'!$A:$A,Hours!$A1010,'Contact Hours'!$B:$B,Hours!$B1010)+SUMIFS('Contact Hours'!E:E,'Contact Hours'!$A:$A,Hours!$A1010,'Contact Hours'!$B:$B,Hours!$B1010)</f>
        <v>0</v>
      </c>
      <c r="E1010" s="33">
        <f>SUMIFS('Contact Hours'!F:F,'Contact Hours'!$A:$A,Hours!$A1010,'Contact Hours'!$B:$B,Hours!$B1010)+SUMIFS('Contact Hours'!G:G,'Contact Hours'!$A:$A,Hours!$A1010,'Contact Hours'!$B:$B,Hours!$B1010)</f>
        <v>0</v>
      </c>
      <c r="F1010" s="33">
        <f>SUMIFS('Contact Hours'!H:H,'Contact Hours'!$A:$A,Hours!$A1010,'Contact Hours'!$B:$B,Hours!$B1010)+SUMIFS('Contact Hours'!I:I,'Contact Hours'!$A:$A,Hours!$A1010,'Contact Hours'!$B:$B,Hours!$B1010)</f>
        <v>111952</v>
      </c>
      <c r="G1010" s="33">
        <f>SUMIFS('Contact Hours'!J:J,'Contact Hours'!$A:$A,Hours!$A1010,'Contact Hours'!$B:$B,Hours!$B1010)+SUMIFS('Contact Hours'!K:K,'Contact Hours'!$A:$A,Hours!$A1010,'Contact Hours'!$B:$B,Hours!$B1010)</f>
        <v>0</v>
      </c>
      <c r="H1010" s="34">
        <f t="shared" si="60"/>
        <v>111952</v>
      </c>
      <c r="I1010" s="35">
        <f t="shared" si="61"/>
        <v>490588.93449295126</v>
      </c>
      <c r="J1010" s="35">
        <f t="shared" si="62"/>
        <v>0</v>
      </c>
    </row>
    <row r="1011" spans="1:10">
      <c r="A1011" s="30">
        <v>31034</v>
      </c>
      <c r="B1011" s="31">
        <v>9</v>
      </c>
      <c r="C1011" s="32">
        <f t="shared" si="63"/>
        <v>3.4333089032158068</v>
      </c>
      <c r="D1011" s="33">
        <f>SUMIFS('Contact Hours'!D:D,'Contact Hours'!$A:$A,Hours!$A1011,'Contact Hours'!$B:$B,Hours!$B1011)+SUMIFS('Contact Hours'!E:E,'Contact Hours'!$A:$A,Hours!$A1011,'Contact Hours'!$B:$B,Hours!$B1011)</f>
        <v>153120</v>
      </c>
      <c r="E1011" s="33">
        <f>SUMIFS('Contact Hours'!F:F,'Contact Hours'!$A:$A,Hours!$A1011,'Contact Hours'!$B:$B,Hours!$B1011)+SUMIFS('Contact Hours'!G:G,'Contact Hours'!$A:$A,Hours!$A1011,'Contact Hours'!$B:$B,Hours!$B1011)</f>
        <v>0</v>
      </c>
      <c r="F1011" s="33">
        <f>SUMIFS('Contact Hours'!H:H,'Contact Hours'!$A:$A,Hours!$A1011,'Contact Hours'!$B:$B,Hours!$B1011)+SUMIFS('Contact Hours'!I:I,'Contact Hours'!$A:$A,Hours!$A1011,'Contact Hours'!$B:$B,Hours!$B1011)</f>
        <v>166784</v>
      </c>
      <c r="G1011" s="33">
        <f>SUMIFS('Contact Hours'!J:J,'Contact Hours'!$A:$A,Hours!$A1011,'Contact Hours'!$B:$B,Hours!$B1011)+SUMIFS('Contact Hours'!K:K,'Contact Hours'!$A:$A,Hours!$A1011,'Contact Hours'!$B:$B,Hours!$B1011)</f>
        <v>10328</v>
      </c>
      <c r="H1011" s="34">
        <f t="shared" si="60"/>
        <v>330232</v>
      </c>
      <c r="I1011" s="35">
        <f t="shared" si="61"/>
        <v>1133788.4657267623</v>
      </c>
      <c r="J1011" s="35">
        <f t="shared" si="62"/>
        <v>0</v>
      </c>
    </row>
    <row r="1012" spans="1:10">
      <c r="A1012" s="30">
        <v>31034</v>
      </c>
      <c r="B1012" s="31">
        <v>10</v>
      </c>
      <c r="C1012" s="32">
        <f t="shared" si="63"/>
        <v>5.2157956574584414</v>
      </c>
      <c r="D1012" s="33">
        <f>SUMIFS('Contact Hours'!D:D,'Contact Hours'!$A:$A,Hours!$A1012,'Contact Hours'!$B:$B,Hours!$B1012)+SUMIFS('Contact Hours'!E:E,'Contact Hours'!$A:$A,Hours!$A1012,'Contact Hours'!$B:$B,Hours!$B1012)</f>
        <v>28800</v>
      </c>
      <c r="E1012" s="33">
        <f>SUMIFS('Contact Hours'!F:F,'Contact Hours'!$A:$A,Hours!$A1012,'Contact Hours'!$B:$B,Hours!$B1012)+SUMIFS('Contact Hours'!G:G,'Contact Hours'!$A:$A,Hours!$A1012,'Contact Hours'!$B:$B,Hours!$B1012)</f>
        <v>0</v>
      </c>
      <c r="F1012" s="33">
        <f>SUMIFS('Contact Hours'!H:H,'Contact Hours'!$A:$A,Hours!$A1012,'Contact Hours'!$B:$B,Hours!$B1012)+SUMIFS('Contact Hours'!I:I,'Contact Hours'!$A:$A,Hours!$A1012,'Contact Hours'!$B:$B,Hours!$B1012)</f>
        <v>0</v>
      </c>
      <c r="G1012" s="33">
        <f>SUMIFS('Contact Hours'!J:J,'Contact Hours'!$A:$A,Hours!$A1012,'Contact Hours'!$B:$B,Hours!$B1012)+SUMIFS('Contact Hours'!K:K,'Contact Hours'!$A:$A,Hours!$A1012,'Contact Hours'!$B:$B,Hours!$B1012)</f>
        <v>0</v>
      </c>
      <c r="H1012" s="34">
        <f t="shared" si="60"/>
        <v>28800</v>
      </c>
      <c r="I1012" s="35">
        <f t="shared" si="61"/>
        <v>150214.91493480312</v>
      </c>
      <c r="J1012" s="35">
        <f t="shared" si="62"/>
        <v>0</v>
      </c>
    </row>
    <row r="1013" spans="1:10">
      <c r="A1013" s="30">
        <v>31034</v>
      </c>
      <c r="B1013" s="31">
        <v>11</v>
      </c>
      <c r="C1013" s="32">
        <f t="shared" si="63"/>
        <v>3.9463640330011058</v>
      </c>
      <c r="D1013" s="33">
        <f>SUMIFS('Contact Hours'!D:D,'Contact Hours'!$A:$A,Hours!$A1013,'Contact Hours'!$B:$B,Hours!$B1013)+SUMIFS('Contact Hours'!E:E,'Contact Hours'!$A:$A,Hours!$A1013,'Contact Hours'!$B:$B,Hours!$B1013)</f>
        <v>12496</v>
      </c>
      <c r="E1013" s="33">
        <f>SUMIFS('Contact Hours'!F:F,'Contact Hours'!$A:$A,Hours!$A1013,'Contact Hours'!$B:$B,Hours!$B1013)+SUMIFS('Contact Hours'!G:G,'Contact Hours'!$A:$A,Hours!$A1013,'Contact Hours'!$B:$B,Hours!$B1013)</f>
        <v>0</v>
      </c>
      <c r="F1013" s="33">
        <f>SUMIFS('Contact Hours'!H:H,'Contact Hours'!$A:$A,Hours!$A1013,'Contact Hours'!$B:$B,Hours!$B1013)+SUMIFS('Contact Hours'!I:I,'Contact Hours'!$A:$A,Hours!$A1013,'Contact Hours'!$B:$B,Hours!$B1013)</f>
        <v>211552</v>
      </c>
      <c r="G1013" s="33">
        <f>SUMIFS('Contact Hours'!J:J,'Contact Hours'!$A:$A,Hours!$A1013,'Contact Hours'!$B:$B,Hours!$B1013)+SUMIFS('Contact Hours'!K:K,'Contact Hours'!$A:$A,Hours!$A1013,'Contact Hours'!$B:$B,Hours!$B1013)</f>
        <v>15271</v>
      </c>
      <c r="H1013" s="34">
        <f t="shared" si="60"/>
        <v>239319</v>
      </c>
      <c r="I1013" s="35">
        <f t="shared" si="61"/>
        <v>944439.89401379169</v>
      </c>
      <c r="J1013" s="35">
        <f t="shared" si="62"/>
        <v>0</v>
      </c>
    </row>
    <row r="1014" spans="1:10">
      <c r="A1014" s="30">
        <v>31034</v>
      </c>
      <c r="B1014" s="31">
        <v>12</v>
      </c>
      <c r="C1014" s="32">
        <f t="shared" si="63"/>
        <v>3.4644345655960382</v>
      </c>
      <c r="D1014" s="33">
        <f>SUMIFS('Contact Hours'!D:D,'Contact Hours'!$A:$A,Hours!$A1014,'Contact Hours'!$B:$B,Hours!$B1014)+SUMIFS('Contact Hours'!E:E,'Contact Hours'!$A:$A,Hours!$A1014,'Contact Hours'!$B:$B,Hours!$B1014)</f>
        <v>975360</v>
      </c>
      <c r="E1014" s="33">
        <f>SUMIFS('Contact Hours'!F:F,'Contact Hours'!$A:$A,Hours!$A1014,'Contact Hours'!$B:$B,Hours!$B1014)+SUMIFS('Contact Hours'!G:G,'Contact Hours'!$A:$A,Hours!$A1014,'Contact Hours'!$B:$B,Hours!$B1014)</f>
        <v>239168</v>
      </c>
      <c r="F1014" s="33">
        <f>SUMIFS('Contact Hours'!H:H,'Contact Hours'!$A:$A,Hours!$A1014,'Contact Hours'!$B:$B,Hours!$B1014)+SUMIFS('Contact Hours'!I:I,'Contact Hours'!$A:$A,Hours!$A1014,'Contact Hours'!$B:$B,Hours!$B1014)</f>
        <v>0</v>
      </c>
      <c r="G1014" s="33">
        <f>SUMIFS('Contact Hours'!J:J,'Contact Hours'!$A:$A,Hours!$A1014,'Contact Hours'!$B:$B,Hours!$B1014)+SUMIFS('Contact Hours'!K:K,'Contact Hours'!$A:$A,Hours!$A1014,'Contact Hours'!$B:$B,Hours!$B1014)</f>
        <v>0</v>
      </c>
      <c r="H1014" s="34">
        <f t="shared" si="60"/>
        <v>1214528</v>
      </c>
      <c r="I1014" s="35">
        <f t="shared" si="61"/>
        <v>4207652.7840842251</v>
      </c>
      <c r="J1014" s="35">
        <f t="shared" si="62"/>
        <v>911440.0748029208</v>
      </c>
    </row>
    <row r="1015" spans="1:10">
      <c r="A1015" s="30">
        <v>31034</v>
      </c>
      <c r="B1015" s="31">
        <v>13</v>
      </c>
      <c r="C1015" s="32">
        <f t="shared" si="63"/>
        <v>3.1367935439018955</v>
      </c>
      <c r="D1015" s="33">
        <f>SUMIFS('Contact Hours'!D:D,'Contact Hours'!$A:$A,Hours!$A1015,'Contact Hours'!$B:$B,Hours!$B1015)+SUMIFS('Contact Hours'!E:E,'Contact Hours'!$A:$A,Hours!$A1015,'Contact Hours'!$B:$B,Hours!$B1015)</f>
        <v>269312</v>
      </c>
      <c r="E1015" s="33">
        <f>SUMIFS('Contact Hours'!F:F,'Contact Hours'!$A:$A,Hours!$A1015,'Contact Hours'!$B:$B,Hours!$B1015)+SUMIFS('Contact Hours'!G:G,'Contact Hours'!$A:$A,Hours!$A1015,'Contact Hours'!$B:$B,Hours!$B1015)</f>
        <v>0</v>
      </c>
      <c r="F1015" s="33">
        <f>SUMIFS('Contact Hours'!H:H,'Contact Hours'!$A:$A,Hours!$A1015,'Contact Hours'!$B:$B,Hours!$B1015)+SUMIFS('Contact Hours'!I:I,'Contact Hours'!$A:$A,Hours!$A1015,'Contact Hours'!$B:$B,Hours!$B1015)</f>
        <v>24240</v>
      </c>
      <c r="G1015" s="33">
        <f>SUMIFS('Contact Hours'!J:J,'Contact Hours'!$A:$A,Hours!$A1015,'Contact Hours'!$B:$B,Hours!$B1015)+SUMIFS('Contact Hours'!K:K,'Contact Hours'!$A:$A,Hours!$A1015,'Contact Hours'!$B:$B,Hours!$B1015)</f>
        <v>0</v>
      </c>
      <c r="H1015" s="34">
        <f t="shared" si="60"/>
        <v>293552</v>
      </c>
      <c r="I1015" s="35">
        <f t="shared" si="61"/>
        <v>920812.01839948923</v>
      </c>
      <c r="J1015" s="35">
        <f t="shared" si="62"/>
        <v>0</v>
      </c>
    </row>
    <row r="1016" spans="1:10">
      <c r="A1016" s="30">
        <v>31034</v>
      </c>
      <c r="B1016" s="31">
        <v>14</v>
      </c>
      <c r="C1016" s="32">
        <f t="shared" si="63"/>
        <v>4.5242823607997433</v>
      </c>
      <c r="D1016" s="33">
        <f>SUMIFS('Contact Hours'!D:D,'Contact Hours'!$A:$A,Hours!$A1016,'Contact Hours'!$B:$B,Hours!$B1016)+SUMIFS('Contact Hours'!E:E,'Contact Hours'!$A:$A,Hours!$A1016,'Contact Hours'!$B:$B,Hours!$B1016)</f>
        <v>27840</v>
      </c>
      <c r="E1016" s="33">
        <f>SUMIFS('Contact Hours'!F:F,'Contact Hours'!$A:$A,Hours!$A1016,'Contact Hours'!$B:$B,Hours!$B1016)+SUMIFS('Contact Hours'!G:G,'Contact Hours'!$A:$A,Hours!$A1016,'Contact Hours'!$B:$B,Hours!$B1016)</f>
        <v>0</v>
      </c>
      <c r="F1016" s="33">
        <f>SUMIFS('Contact Hours'!H:H,'Contact Hours'!$A:$A,Hours!$A1016,'Contact Hours'!$B:$B,Hours!$B1016)+SUMIFS('Contact Hours'!I:I,'Contact Hours'!$A:$A,Hours!$A1016,'Contact Hours'!$B:$B,Hours!$B1016)</f>
        <v>338144</v>
      </c>
      <c r="G1016" s="33">
        <f>SUMIFS('Contact Hours'!J:J,'Contact Hours'!$A:$A,Hours!$A1016,'Contact Hours'!$B:$B,Hours!$B1016)+SUMIFS('Contact Hours'!K:K,'Contact Hours'!$A:$A,Hours!$A1016,'Contact Hours'!$B:$B,Hours!$B1016)</f>
        <v>17406</v>
      </c>
      <c r="H1016" s="34">
        <f t="shared" si="60"/>
        <v>383390</v>
      </c>
      <c r="I1016" s="35">
        <f t="shared" si="61"/>
        <v>1734564.6143070136</v>
      </c>
      <c r="J1016" s="35">
        <f t="shared" si="62"/>
        <v>0</v>
      </c>
    </row>
    <row r="1017" spans="1:10">
      <c r="A1017" s="30">
        <v>31034</v>
      </c>
      <c r="B1017" s="31">
        <v>15</v>
      </c>
      <c r="C1017" s="32">
        <f t="shared" si="63"/>
        <v>6.3259919541484555</v>
      </c>
      <c r="D1017" s="33">
        <f>SUMIFS('Contact Hours'!D:D,'Contact Hours'!$A:$A,Hours!$A1017,'Contact Hours'!$B:$B,Hours!$B1017)+SUMIFS('Contact Hours'!E:E,'Contact Hours'!$A:$A,Hours!$A1017,'Contact Hours'!$B:$B,Hours!$B1017)</f>
        <v>0</v>
      </c>
      <c r="E1017" s="33">
        <f>SUMIFS('Contact Hours'!F:F,'Contact Hours'!$A:$A,Hours!$A1017,'Contact Hours'!$B:$B,Hours!$B1017)+SUMIFS('Contact Hours'!G:G,'Contact Hours'!$A:$A,Hours!$A1017,'Contact Hours'!$B:$B,Hours!$B1017)</f>
        <v>0</v>
      </c>
      <c r="F1017" s="33">
        <f>SUMIFS('Contact Hours'!H:H,'Contact Hours'!$A:$A,Hours!$A1017,'Contact Hours'!$B:$B,Hours!$B1017)+SUMIFS('Contact Hours'!I:I,'Contact Hours'!$A:$A,Hours!$A1017,'Contact Hours'!$B:$B,Hours!$B1017)</f>
        <v>0</v>
      </c>
      <c r="G1017" s="33">
        <f>SUMIFS('Contact Hours'!J:J,'Contact Hours'!$A:$A,Hours!$A1017,'Contact Hours'!$B:$B,Hours!$B1017)+SUMIFS('Contact Hours'!K:K,'Contact Hours'!$A:$A,Hours!$A1017,'Contact Hours'!$B:$B,Hours!$B1017)</f>
        <v>0</v>
      </c>
      <c r="H1017" s="34">
        <f t="shared" si="60"/>
        <v>0</v>
      </c>
      <c r="I1017" s="35">
        <f t="shared" si="61"/>
        <v>0</v>
      </c>
      <c r="J1017" s="35">
        <f t="shared" si="62"/>
        <v>0</v>
      </c>
    </row>
    <row r="1018" spans="1:10">
      <c r="A1018" s="30">
        <v>31034</v>
      </c>
      <c r="B1018" s="31">
        <v>16</v>
      </c>
      <c r="C1018" s="32">
        <f t="shared" si="63"/>
        <v>3.9794022593108487</v>
      </c>
      <c r="D1018" s="33">
        <f>SUMIFS('Contact Hours'!D:D,'Contact Hours'!$A:$A,Hours!$A1018,'Contact Hours'!$B:$B,Hours!$B1018)+SUMIFS('Contact Hours'!E:E,'Contact Hours'!$A:$A,Hours!$A1018,'Contact Hours'!$B:$B,Hours!$B1018)</f>
        <v>7440</v>
      </c>
      <c r="E1018" s="33">
        <f>SUMIFS('Contact Hours'!F:F,'Contact Hours'!$A:$A,Hours!$A1018,'Contact Hours'!$B:$B,Hours!$B1018)+SUMIFS('Contact Hours'!G:G,'Contact Hours'!$A:$A,Hours!$A1018,'Contact Hours'!$B:$B,Hours!$B1018)</f>
        <v>0</v>
      </c>
      <c r="F1018" s="33">
        <f>SUMIFS('Contact Hours'!H:H,'Contact Hours'!$A:$A,Hours!$A1018,'Contact Hours'!$B:$B,Hours!$B1018)+SUMIFS('Contact Hours'!I:I,'Contact Hours'!$A:$A,Hours!$A1018,'Contact Hours'!$B:$B,Hours!$B1018)</f>
        <v>244072</v>
      </c>
      <c r="G1018" s="33">
        <f>SUMIFS('Contact Hours'!J:J,'Contact Hours'!$A:$A,Hours!$A1018,'Contact Hours'!$B:$B,Hours!$B1018)+SUMIFS('Contact Hours'!K:K,'Contact Hours'!$A:$A,Hours!$A1018,'Contact Hours'!$B:$B,Hours!$B1018)</f>
        <v>4301</v>
      </c>
      <c r="H1018" s="34">
        <f t="shared" si="60"/>
        <v>255813</v>
      </c>
      <c r="I1018" s="35">
        <f t="shared" si="61"/>
        <v>1017982.8301610862</v>
      </c>
      <c r="J1018" s="35">
        <f t="shared" si="62"/>
        <v>0</v>
      </c>
    </row>
    <row r="1019" spans="1:10">
      <c r="A1019" s="30">
        <v>31034</v>
      </c>
      <c r="B1019" s="31">
        <v>17</v>
      </c>
      <c r="C1019" s="32">
        <f t="shared" si="63"/>
        <v>5.1679354505346593</v>
      </c>
      <c r="D1019" s="33">
        <f>SUMIFS('Contact Hours'!D:D,'Contact Hours'!$A:$A,Hours!$A1019,'Contact Hours'!$B:$B,Hours!$B1019)+SUMIFS('Contact Hours'!E:E,'Contact Hours'!$A:$A,Hours!$A1019,'Contact Hours'!$B:$B,Hours!$B1019)</f>
        <v>0</v>
      </c>
      <c r="E1019" s="33">
        <f>SUMIFS('Contact Hours'!F:F,'Contact Hours'!$A:$A,Hours!$A1019,'Contact Hours'!$B:$B,Hours!$B1019)+SUMIFS('Contact Hours'!G:G,'Contact Hours'!$A:$A,Hours!$A1019,'Contact Hours'!$B:$B,Hours!$B1019)</f>
        <v>0</v>
      </c>
      <c r="F1019" s="33">
        <f>SUMIFS('Contact Hours'!H:H,'Contact Hours'!$A:$A,Hours!$A1019,'Contact Hours'!$B:$B,Hours!$B1019)+SUMIFS('Contact Hours'!I:I,'Contact Hours'!$A:$A,Hours!$A1019,'Contact Hours'!$B:$B,Hours!$B1019)</f>
        <v>36928</v>
      </c>
      <c r="G1019" s="33">
        <f>SUMIFS('Contact Hours'!J:J,'Contact Hours'!$A:$A,Hours!$A1019,'Contact Hours'!$B:$B,Hours!$B1019)+SUMIFS('Contact Hours'!K:K,'Contact Hours'!$A:$A,Hours!$A1019,'Contact Hours'!$B:$B,Hours!$B1019)</f>
        <v>0</v>
      </c>
      <c r="H1019" s="34">
        <f t="shared" si="60"/>
        <v>36928</v>
      </c>
      <c r="I1019" s="35">
        <f t="shared" si="61"/>
        <v>190841.52031734391</v>
      </c>
      <c r="J1019" s="35">
        <f t="shared" si="62"/>
        <v>0</v>
      </c>
    </row>
    <row r="1020" spans="1:10">
      <c r="A1020" s="30">
        <v>31034</v>
      </c>
      <c r="B1020" s="31">
        <v>18</v>
      </c>
      <c r="C1020" s="32">
        <f t="shared" si="63"/>
        <v>4.3474126583452906</v>
      </c>
      <c r="D1020" s="33">
        <f>SUMIFS('Contact Hours'!D:D,'Contact Hours'!$A:$A,Hours!$A1020,'Contact Hours'!$B:$B,Hours!$B1020)+SUMIFS('Contact Hours'!E:E,'Contact Hours'!$A:$A,Hours!$A1020,'Contact Hours'!$B:$B,Hours!$B1020)</f>
        <v>0</v>
      </c>
      <c r="E1020" s="33">
        <f>SUMIFS('Contact Hours'!F:F,'Contact Hours'!$A:$A,Hours!$A1020,'Contact Hours'!$B:$B,Hours!$B1020)+SUMIFS('Contact Hours'!G:G,'Contact Hours'!$A:$A,Hours!$A1020,'Contact Hours'!$B:$B,Hours!$B1020)</f>
        <v>0</v>
      </c>
      <c r="F1020" s="33">
        <f>SUMIFS('Contact Hours'!H:H,'Contact Hours'!$A:$A,Hours!$A1020,'Contact Hours'!$B:$B,Hours!$B1020)+SUMIFS('Contact Hours'!I:I,'Contact Hours'!$A:$A,Hours!$A1020,'Contact Hours'!$B:$B,Hours!$B1020)</f>
        <v>259968</v>
      </c>
      <c r="G1020" s="33">
        <f>SUMIFS('Contact Hours'!J:J,'Contact Hours'!$A:$A,Hours!$A1020,'Contact Hours'!$B:$B,Hours!$B1020)+SUMIFS('Contact Hours'!K:K,'Contact Hours'!$A:$A,Hours!$A1020,'Contact Hours'!$B:$B,Hours!$B1020)</f>
        <v>0</v>
      </c>
      <c r="H1020" s="34">
        <f t="shared" si="60"/>
        <v>259968</v>
      </c>
      <c r="I1020" s="35">
        <f t="shared" si="61"/>
        <v>1130188.1739647086</v>
      </c>
      <c r="J1020" s="35">
        <f t="shared" si="62"/>
        <v>0</v>
      </c>
    </row>
    <row r="1021" spans="1:10">
      <c r="A1021" s="30">
        <v>31034</v>
      </c>
      <c r="B1021" s="31">
        <v>19</v>
      </c>
      <c r="C1021" s="32">
        <f t="shared" si="63"/>
        <v>3.1428185541517317</v>
      </c>
      <c r="D1021" s="33">
        <f>SUMIFS('Contact Hours'!D:D,'Contact Hours'!$A:$A,Hours!$A1021,'Contact Hours'!$B:$B,Hours!$B1021)+SUMIFS('Contact Hours'!E:E,'Contact Hours'!$A:$A,Hours!$A1021,'Contact Hours'!$B:$B,Hours!$B1021)</f>
        <v>836544</v>
      </c>
      <c r="E1021" s="33">
        <f>SUMIFS('Contact Hours'!F:F,'Contact Hours'!$A:$A,Hours!$A1021,'Contact Hours'!$B:$B,Hours!$B1021)+SUMIFS('Contact Hours'!G:G,'Contact Hours'!$A:$A,Hours!$A1021,'Contact Hours'!$B:$B,Hours!$B1021)</f>
        <v>218688</v>
      </c>
      <c r="F1021" s="33">
        <f>SUMIFS('Contact Hours'!H:H,'Contact Hours'!$A:$A,Hours!$A1021,'Contact Hours'!$B:$B,Hours!$B1021)+SUMIFS('Contact Hours'!I:I,'Contact Hours'!$A:$A,Hours!$A1021,'Contact Hours'!$B:$B,Hours!$B1021)</f>
        <v>0</v>
      </c>
      <c r="G1021" s="33">
        <f>SUMIFS('Contact Hours'!J:J,'Contact Hours'!$A:$A,Hours!$A1021,'Contact Hours'!$B:$B,Hours!$B1021)+SUMIFS('Contact Hours'!K:K,'Contact Hours'!$A:$A,Hours!$A1021,'Contact Hours'!$B:$B,Hours!$B1021)</f>
        <v>1044</v>
      </c>
      <c r="H1021" s="34">
        <f t="shared" si="60"/>
        <v>1056276</v>
      </c>
      <c r="I1021" s="35">
        <f t="shared" si="61"/>
        <v>3319683.8111051745</v>
      </c>
      <c r="J1021" s="35">
        <f t="shared" si="62"/>
        <v>756026.37436736736</v>
      </c>
    </row>
    <row r="1022" spans="1:10">
      <c r="A1022" s="30">
        <v>31034</v>
      </c>
      <c r="B1022" s="31">
        <v>20</v>
      </c>
      <c r="C1022" s="32">
        <f t="shared" si="63"/>
        <v>3.4676861785003421</v>
      </c>
      <c r="D1022" s="33">
        <f>SUMIFS('Contact Hours'!D:D,'Contact Hours'!$A:$A,Hours!$A1022,'Contact Hours'!$B:$B,Hours!$B1022)+SUMIFS('Contact Hours'!E:E,'Contact Hours'!$A:$A,Hours!$A1022,'Contact Hours'!$B:$B,Hours!$B1022)</f>
        <v>0</v>
      </c>
      <c r="E1022" s="33">
        <f>SUMIFS('Contact Hours'!F:F,'Contact Hours'!$A:$A,Hours!$A1022,'Contact Hours'!$B:$B,Hours!$B1022)+SUMIFS('Contact Hours'!G:G,'Contact Hours'!$A:$A,Hours!$A1022,'Contact Hours'!$B:$B,Hours!$B1022)</f>
        <v>0</v>
      </c>
      <c r="F1022" s="33">
        <f>SUMIFS('Contact Hours'!H:H,'Contact Hours'!$A:$A,Hours!$A1022,'Contact Hours'!$B:$B,Hours!$B1022)+SUMIFS('Contact Hours'!I:I,'Contact Hours'!$A:$A,Hours!$A1022,'Contact Hours'!$B:$B,Hours!$B1022)</f>
        <v>205264</v>
      </c>
      <c r="G1022" s="33">
        <f>SUMIFS('Contact Hours'!J:J,'Contact Hours'!$A:$A,Hours!$A1022,'Contact Hours'!$B:$B,Hours!$B1022)+SUMIFS('Contact Hours'!K:K,'Contact Hours'!$A:$A,Hours!$A1022,'Contact Hours'!$B:$B,Hours!$B1022)</f>
        <v>0</v>
      </c>
      <c r="H1022" s="34">
        <f t="shared" si="60"/>
        <v>205264</v>
      </c>
      <c r="I1022" s="35">
        <f t="shared" si="61"/>
        <v>711791.13574369426</v>
      </c>
      <c r="J1022" s="35">
        <f t="shared" si="62"/>
        <v>0</v>
      </c>
    </row>
    <row r="1023" spans="1:10">
      <c r="A1023" s="30">
        <v>31034</v>
      </c>
      <c r="B1023" s="31">
        <v>21</v>
      </c>
      <c r="C1023" s="32">
        <f t="shared" si="63"/>
        <v>4.5155009708581995</v>
      </c>
      <c r="D1023" s="33">
        <f>SUMIFS('Contact Hours'!D:D,'Contact Hours'!$A:$A,Hours!$A1023,'Contact Hours'!$B:$B,Hours!$B1023)+SUMIFS('Contact Hours'!E:E,'Contact Hours'!$A:$A,Hours!$A1023,'Contact Hours'!$B:$B,Hours!$B1023)</f>
        <v>0</v>
      </c>
      <c r="E1023" s="33">
        <f>SUMIFS('Contact Hours'!F:F,'Contact Hours'!$A:$A,Hours!$A1023,'Contact Hours'!$B:$B,Hours!$B1023)+SUMIFS('Contact Hours'!G:G,'Contact Hours'!$A:$A,Hours!$A1023,'Contact Hours'!$B:$B,Hours!$B1023)</f>
        <v>0</v>
      </c>
      <c r="F1023" s="33">
        <f>SUMIFS('Contact Hours'!H:H,'Contact Hours'!$A:$A,Hours!$A1023,'Contact Hours'!$B:$B,Hours!$B1023)+SUMIFS('Contact Hours'!I:I,'Contact Hours'!$A:$A,Hours!$A1023,'Contact Hours'!$B:$B,Hours!$B1023)</f>
        <v>96752</v>
      </c>
      <c r="G1023" s="33">
        <f>SUMIFS('Contact Hours'!J:J,'Contact Hours'!$A:$A,Hours!$A1023,'Contact Hours'!$B:$B,Hours!$B1023)+SUMIFS('Contact Hours'!K:K,'Contact Hours'!$A:$A,Hours!$A1023,'Contact Hours'!$B:$B,Hours!$B1023)</f>
        <v>15698</v>
      </c>
      <c r="H1023" s="34">
        <f t="shared" si="60"/>
        <v>112450</v>
      </c>
      <c r="I1023" s="35">
        <f t="shared" si="61"/>
        <v>507768.08417300455</v>
      </c>
      <c r="J1023" s="35">
        <f t="shared" si="62"/>
        <v>0</v>
      </c>
    </row>
    <row r="1024" spans="1:10">
      <c r="A1024" s="30">
        <v>31034</v>
      </c>
      <c r="B1024" s="31">
        <v>22</v>
      </c>
      <c r="C1024" s="32">
        <f t="shared" si="63"/>
        <v>4.1280585073572329</v>
      </c>
      <c r="D1024" s="33">
        <f>SUMIFS('Contact Hours'!D:D,'Contact Hours'!$A:$A,Hours!$A1024,'Contact Hours'!$B:$B,Hours!$B1024)+SUMIFS('Contact Hours'!E:E,'Contact Hours'!$A:$A,Hours!$A1024,'Contact Hours'!$B:$B,Hours!$B1024)</f>
        <v>0</v>
      </c>
      <c r="E1024" s="33">
        <f>SUMIFS('Contact Hours'!F:F,'Contact Hours'!$A:$A,Hours!$A1024,'Contact Hours'!$B:$B,Hours!$B1024)+SUMIFS('Contact Hours'!G:G,'Contact Hours'!$A:$A,Hours!$A1024,'Contact Hours'!$B:$B,Hours!$B1024)</f>
        <v>0</v>
      </c>
      <c r="F1024" s="33">
        <f>SUMIFS('Contact Hours'!H:H,'Contact Hours'!$A:$A,Hours!$A1024,'Contact Hours'!$B:$B,Hours!$B1024)+SUMIFS('Contact Hours'!I:I,'Contact Hours'!$A:$A,Hours!$A1024,'Contact Hours'!$B:$B,Hours!$B1024)</f>
        <v>53008</v>
      </c>
      <c r="G1024" s="33">
        <f>SUMIFS('Contact Hours'!J:J,'Contact Hours'!$A:$A,Hours!$A1024,'Contact Hours'!$B:$B,Hours!$B1024)+SUMIFS('Contact Hours'!K:K,'Contact Hours'!$A:$A,Hours!$A1024,'Contact Hours'!$B:$B,Hours!$B1024)</f>
        <v>672</v>
      </c>
      <c r="H1024" s="34">
        <f t="shared" si="60"/>
        <v>53680</v>
      </c>
      <c r="I1024" s="35">
        <f t="shared" si="61"/>
        <v>221594.18067493627</v>
      </c>
      <c r="J1024" s="35">
        <f t="shared" si="62"/>
        <v>0</v>
      </c>
    </row>
    <row r="1025" spans="1:10">
      <c r="A1025" s="30">
        <v>31034</v>
      </c>
      <c r="B1025" s="31">
        <v>23</v>
      </c>
      <c r="C1025" s="32">
        <f t="shared" si="63"/>
        <v>4.0606764444742334</v>
      </c>
      <c r="D1025" s="33">
        <f>SUMIFS('Contact Hours'!D:D,'Contact Hours'!$A:$A,Hours!$A1025,'Contact Hours'!$B:$B,Hours!$B1025)+SUMIFS('Contact Hours'!E:E,'Contact Hours'!$A:$A,Hours!$A1025,'Contact Hours'!$B:$B,Hours!$B1025)</f>
        <v>41872</v>
      </c>
      <c r="E1025" s="33">
        <f>SUMIFS('Contact Hours'!F:F,'Contact Hours'!$A:$A,Hours!$A1025,'Contact Hours'!$B:$B,Hours!$B1025)+SUMIFS('Contact Hours'!G:G,'Contact Hours'!$A:$A,Hours!$A1025,'Contact Hours'!$B:$B,Hours!$B1025)</f>
        <v>0</v>
      </c>
      <c r="F1025" s="33">
        <f>SUMIFS('Contact Hours'!H:H,'Contact Hours'!$A:$A,Hours!$A1025,'Contact Hours'!$B:$B,Hours!$B1025)+SUMIFS('Contact Hours'!I:I,'Contact Hours'!$A:$A,Hours!$A1025,'Contact Hours'!$B:$B,Hours!$B1025)</f>
        <v>4576</v>
      </c>
      <c r="G1025" s="33">
        <f>SUMIFS('Contact Hours'!J:J,'Contact Hours'!$A:$A,Hours!$A1025,'Contact Hours'!$B:$B,Hours!$B1025)+SUMIFS('Contact Hours'!K:K,'Contact Hours'!$A:$A,Hours!$A1025,'Contact Hours'!$B:$B,Hours!$B1025)</f>
        <v>0</v>
      </c>
      <c r="H1025" s="34">
        <f t="shared" si="60"/>
        <v>46448</v>
      </c>
      <c r="I1025" s="35">
        <f t="shared" si="61"/>
        <v>188610.2994929392</v>
      </c>
      <c r="J1025" s="35">
        <f t="shared" si="62"/>
        <v>0</v>
      </c>
    </row>
    <row r="1026" spans="1:10">
      <c r="A1026" s="30">
        <v>31034</v>
      </c>
      <c r="B1026" s="31">
        <v>24</v>
      </c>
      <c r="C1026" s="32">
        <f t="shared" si="63"/>
        <v>3.6073208628655156</v>
      </c>
      <c r="D1026" s="33">
        <f>SUMIFS('Contact Hours'!D:D,'Contact Hours'!$A:$A,Hours!$A1026,'Contact Hours'!$B:$B,Hours!$B1026)+SUMIFS('Contact Hours'!E:E,'Contact Hours'!$A:$A,Hours!$A1026,'Contact Hours'!$B:$B,Hours!$B1026)</f>
        <v>182400</v>
      </c>
      <c r="E1026" s="33">
        <f>SUMIFS('Contact Hours'!F:F,'Contact Hours'!$A:$A,Hours!$A1026,'Contact Hours'!$B:$B,Hours!$B1026)+SUMIFS('Contact Hours'!G:G,'Contact Hours'!$A:$A,Hours!$A1026,'Contact Hours'!$B:$B,Hours!$B1026)</f>
        <v>0</v>
      </c>
      <c r="F1026" s="33">
        <f>SUMIFS('Contact Hours'!H:H,'Contact Hours'!$A:$A,Hours!$A1026,'Contact Hours'!$B:$B,Hours!$B1026)+SUMIFS('Contact Hours'!I:I,'Contact Hours'!$A:$A,Hours!$A1026,'Contact Hours'!$B:$B,Hours!$B1026)</f>
        <v>85824</v>
      </c>
      <c r="G1026" s="33">
        <f>SUMIFS('Contact Hours'!J:J,'Contact Hours'!$A:$A,Hours!$A1026,'Contact Hours'!$B:$B,Hours!$B1026)+SUMIFS('Contact Hours'!K:K,'Contact Hours'!$A:$A,Hours!$A1026,'Contact Hours'!$B:$B,Hours!$B1026)</f>
        <v>19777</v>
      </c>
      <c r="H1026" s="34">
        <f t="shared" si="60"/>
        <v>288001</v>
      </c>
      <c r="I1026" s="35">
        <f t="shared" si="61"/>
        <v>1038912.0158261313</v>
      </c>
      <c r="J1026" s="35">
        <f t="shared" si="62"/>
        <v>0</v>
      </c>
    </row>
    <row r="1027" spans="1:10">
      <c r="A1027" s="30">
        <v>31034</v>
      </c>
      <c r="B1027" s="31">
        <v>25</v>
      </c>
      <c r="C1027" s="32">
        <f t="shared" si="63"/>
        <v>2.8175360535220126</v>
      </c>
      <c r="D1027" s="33">
        <f>SUMIFS('Contact Hours'!D:D,'Contact Hours'!$A:$A,Hours!$A1027,'Contact Hours'!$B:$B,Hours!$B1027)+SUMIFS('Contact Hours'!E:E,'Contact Hours'!$A:$A,Hours!$A1027,'Contact Hours'!$B:$B,Hours!$B1027)</f>
        <v>1744272</v>
      </c>
      <c r="E1027" s="33">
        <f>SUMIFS('Contact Hours'!F:F,'Contact Hours'!$A:$A,Hours!$A1027,'Contact Hours'!$B:$B,Hours!$B1027)+SUMIFS('Contact Hours'!G:G,'Contact Hours'!$A:$A,Hours!$A1027,'Contact Hours'!$B:$B,Hours!$B1027)</f>
        <v>0</v>
      </c>
      <c r="F1027" s="33">
        <f>SUMIFS('Contact Hours'!H:H,'Contact Hours'!$A:$A,Hours!$A1027,'Contact Hours'!$B:$B,Hours!$B1027)+SUMIFS('Contact Hours'!I:I,'Contact Hours'!$A:$A,Hours!$A1027,'Contact Hours'!$B:$B,Hours!$B1027)</f>
        <v>0</v>
      </c>
      <c r="G1027" s="33">
        <f>SUMIFS('Contact Hours'!J:J,'Contact Hours'!$A:$A,Hours!$A1027,'Contact Hours'!$B:$B,Hours!$B1027)+SUMIFS('Contact Hours'!K:K,'Contact Hours'!$A:$A,Hours!$A1027,'Contact Hours'!$B:$B,Hours!$B1027)</f>
        <v>0</v>
      </c>
      <c r="H1027" s="34">
        <f t="shared" si="60"/>
        <v>1744272</v>
      </c>
      <c r="I1027" s="35">
        <f t="shared" si="61"/>
        <v>4914549.2471489478</v>
      </c>
      <c r="J1027" s="35">
        <f t="shared" si="62"/>
        <v>0</v>
      </c>
    </row>
    <row r="1028" spans="1:10">
      <c r="A1028" s="30">
        <v>31034</v>
      </c>
      <c r="B1028" s="31">
        <v>26</v>
      </c>
      <c r="C1028" s="32">
        <f t="shared" si="63"/>
        <v>3.5195673951223614</v>
      </c>
      <c r="D1028" s="33">
        <f>SUMIFS('Contact Hours'!D:D,'Contact Hours'!$A:$A,Hours!$A1028,'Contact Hours'!$B:$B,Hours!$B1028)+SUMIFS('Contact Hours'!E:E,'Contact Hours'!$A:$A,Hours!$A1028,'Contact Hours'!$B:$B,Hours!$B1028)</f>
        <v>483264</v>
      </c>
      <c r="E1028" s="33">
        <f>SUMIFS('Contact Hours'!F:F,'Contact Hours'!$A:$A,Hours!$A1028,'Contact Hours'!$B:$B,Hours!$B1028)+SUMIFS('Contact Hours'!G:G,'Contact Hours'!$A:$A,Hours!$A1028,'Contact Hours'!$B:$B,Hours!$B1028)</f>
        <v>0</v>
      </c>
      <c r="F1028" s="33">
        <f>SUMIFS('Contact Hours'!H:H,'Contact Hours'!$A:$A,Hours!$A1028,'Contact Hours'!$B:$B,Hours!$B1028)+SUMIFS('Contact Hours'!I:I,'Contact Hours'!$A:$A,Hours!$A1028,'Contact Hours'!$B:$B,Hours!$B1028)</f>
        <v>31392</v>
      </c>
      <c r="G1028" s="33">
        <f>SUMIFS('Contact Hours'!J:J,'Contact Hours'!$A:$A,Hours!$A1028,'Contact Hours'!$B:$B,Hours!$B1028)+SUMIFS('Contact Hours'!K:K,'Contact Hours'!$A:$A,Hours!$A1028,'Contact Hours'!$B:$B,Hours!$B1028)</f>
        <v>400</v>
      </c>
      <c r="H1028" s="34">
        <f t="shared" si="60"/>
        <v>515056</v>
      </c>
      <c r="I1028" s="35">
        <f t="shared" si="61"/>
        <v>1812774.3042621429</v>
      </c>
      <c r="J1028" s="35">
        <f t="shared" si="62"/>
        <v>0</v>
      </c>
    </row>
    <row r="1029" spans="1:10">
      <c r="A1029" s="30">
        <v>31034</v>
      </c>
      <c r="B1029" s="31">
        <v>27</v>
      </c>
      <c r="C1029" s="32">
        <f t="shared" si="63"/>
        <v>3.291477425248472</v>
      </c>
      <c r="D1029" s="33">
        <f>SUMIFS('Contact Hours'!D:D,'Contact Hours'!$A:$A,Hours!$A1029,'Contact Hours'!$B:$B,Hours!$B1029)+SUMIFS('Contact Hours'!E:E,'Contact Hours'!$A:$A,Hours!$A1029,'Contact Hours'!$B:$B,Hours!$B1029)</f>
        <v>0</v>
      </c>
      <c r="E1029" s="33">
        <f>SUMIFS('Contact Hours'!F:F,'Contact Hours'!$A:$A,Hours!$A1029,'Contact Hours'!$B:$B,Hours!$B1029)+SUMIFS('Contact Hours'!G:G,'Contact Hours'!$A:$A,Hours!$A1029,'Contact Hours'!$B:$B,Hours!$B1029)</f>
        <v>0</v>
      </c>
      <c r="F1029" s="33">
        <f>SUMIFS('Contact Hours'!H:H,'Contact Hours'!$A:$A,Hours!$A1029,'Contact Hours'!$B:$B,Hours!$B1029)+SUMIFS('Contact Hours'!I:I,'Contact Hours'!$A:$A,Hours!$A1029,'Contact Hours'!$B:$B,Hours!$B1029)</f>
        <v>0</v>
      </c>
      <c r="G1029" s="33">
        <f>SUMIFS('Contact Hours'!J:J,'Contact Hours'!$A:$A,Hours!$A1029,'Contact Hours'!$B:$B,Hours!$B1029)+SUMIFS('Contact Hours'!K:K,'Contact Hours'!$A:$A,Hours!$A1029,'Contact Hours'!$B:$B,Hours!$B1029)</f>
        <v>0</v>
      </c>
      <c r="H1029" s="34">
        <f t="shared" ref="H1029:H1092" si="64">SUM(D1029:G1029)</f>
        <v>0</v>
      </c>
      <c r="I1029" s="35">
        <f t="shared" ref="I1029:I1092" si="65">H1029*C1029</f>
        <v>0</v>
      </c>
      <c r="J1029" s="35">
        <f t="shared" ref="J1029:J1092" si="66">(E1029*1.1)*C1029</f>
        <v>0</v>
      </c>
    </row>
    <row r="1030" spans="1:10">
      <c r="A1030" s="30">
        <v>3614</v>
      </c>
      <c r="B1030" s="31">
        <v>1</v>
      </c>
      <c r="C1030" s="32">
        <f t="shared" si="63"/>
        <v>2.8749802080704021</v>
      </c>
      <c r="D1030" s="33">
        <f>SUMIFS('Contact Hours'!D:D,'Contact Hours'!$A:$A,Hours!$A1030,'Contact Hours'!$B:$B,Hours!$B1030)+SUMIFS('Contact Hours'!E:E,'Contact Hours'!$A:$A,Hours!$A1030,'Contact Hours'!$B:$B,Hours!$B1030)</f>
        <v>2176</v>
      </c>
      <c r="E1030" s="33">
        <f>SUMIFS('Contact Hours'!F:F,'Contact Hours'!$A:$A,Hours!$A1030,'Contact Hours'!$B:$B,Hours!$B1030)+SUMIFS('Contact Hours'!G:G,'Contact Hours'!$A:$A,Hours!$A1030,'Contact Hours'!$B:$B,Hours!$B1030)</f>
        <v>0</v>
      </c>
      <c r="F1030" s="33">
        <f>SUMIFS('Contact Hours'!H:H,'Contact Hours'!$A:$A,Hours!$A1030,'Contact Hours'!$B:$B,Hours!$B1030)+SUMIFS('Contact Hours'!I:I,'Contact Hours'!$A:$A,Hours!$A1030,'Contact Hours'!$B:$B,Hours!$B1030)</f>
        <v>11808</v>
      </c>
      <c r="G1030" s="33">
        <f>SUMIFS('Contact Hours'!J:J,'Contact Hours'!$A:$A,Hours!$A1030,'Contact Hours'!$B:$B,Hours!$B1030)+SUMIFS('Contact Hours'!K:K,'Contact Hours'!$A:$A,Hours!$A1030,'Contact Hours'!$B:$B,Hours!$B1030)</f>
        <v>0</v>
      </c>
      <c r="H1030" s="34">
        <f t="shared" si="64"/>
        <v>13984</v>
      </c>
      <c r="I1030" s="35">
        <f t="shared" si="65"/>
        <v>40203.723229656505</v>
      </c>
      <c r="J1030" s="35">
        <f t="shared" si="66"/>
        <v>0</v>
      </c>
    </row>
    <row r="1031" spans="1:10">
      <c r="A1031" s="30">
        <v>3614</v>
      </c>
      <c r="B1031" s="31">
        <v>2</v>
      </c>
      <c r="C1031" s="32">
        <f t="shared" si="63"/>
        <v>3.4729204337351502</v>
      </c>
      <c r="D1031" s="33">
        <f>SUMIFS('Contact Hours'!D:D,'Contact Hours'!$A:$A,Hours!$A1031,'Contact Hours'!$B:$B,Hours!$B1031)+SUMIFS('Contact Hours'!E:E,'Contact Hours'!$A:$A,Hours!$A1031,'Contact Hours'!$B:$B,Hours!$B1031)</f>
        <v>0</v>
      </c>
      <c r="E1031" s="33">
        <f>SUMIFS('Contact Hours'!F:F,'Contact Hours'!$A:$A,Hours!$A1031,'Contact Hours'!$B:$B,Hours!$B1031)+SUMIFS('Contact Hours'!G:G,'Contact Hours'!$A:$A,Hours!$A1031,'Contact Hours'!$B:$B,Hours!$B1031)</f>
        <v>0</v>
      </c>
      <c r="F1031" s="33">
        <f>SUMIFS('Contact Hours'!H:H,'Contact Hours'!$A:$A,Hours!$A1031,'Contact Hours'!$B:$B,Hours!$B1031)+SUMIFS('Contact Hours'!I:I,'Contact Hours'!$A:$A,Hours!$A1031,'Contact Hours'!$B:$B,Hours!$B1031)</f>
        <v>131776</v>
      </c>
      <c r="G1031" s="33">
        <f>SUMIFS('Contact Hours'!J:J,'Contact Hours'!$A:$A,Hours!$A1031,'Contact Hours'!$B:$B,Hours!$B1031)+SUMIFS('Contact Hours'!K:K,'Contact Hours'!$A:$A,Hours!$A1031,'Contact Hours'!$B:$B,Hours!$B1031)</f>
        <v>0</v>
      </c>
      <c r="H1031" s="34">
        <f t="shared" si="64"/>
        <v>131776</v>
      </c>
      <c r="I1031" s="35">
        <f t="shared" si="65"/>
        <v>457647.56307588314</v>
      </c>
      <c r="J1031" s="35">
        <f t="shared" si="66"/>
        <v>0</v>
      </c>
    </row>
    <row r="1032" spans="1:10">
      <c r="A1032" s="30">
        <v>3614</v>
      </c>
      <c r="B1032" s="31">
        <v>3</v>
      </c>
      <c r="C1032" s="32">
        <f t="shared" si="63"/>
        <v>3.0862689776983747</v>
      </c>
      <c r="D1032" s="33">
        <f>SUMIFS('Contact Hours'!D:D,'Contact Hours'!$A:$A,Hours!$A1032,'Contact Hours'!$B:$B,Hours!$B1032)+SUMIFS('Contact Hours'!E:E,'Contact Hours'!$A:$A,Hours!$A1032,'Contact Hours'!$B:$B,Hours!$B1032)</f>
        <v>254224</v>
      </c>
      <c r="E1032" s="33">
        <f>SUMIFS('Contact Hours'!F:F,'Contact Hours'!$A:$A,Hours!$A1032,'Contact Hours'!$B:$B,Hours!$B1032)+SUMIFS('Contact Hours'!G:G,'Contact Hours'!$A:$A,Hours!$A1032,'Contact Hours'!$B:$B,Hours!$B1032)</f>
        <v>0</v>
      </c>
      <c r="F1032" s="33">
        <f>SUMIFS('Contact Hours'!H:H,'Contact Hours'!$A:$A,Hours!$A1032,'Contact Hours'!$B:$B,Hours!$B1032)+SUMIFS('Contact Hours'!I:I,'Contact Hours'!$A:$A,Hours!$A1032,'Contact Hours'!$B:$B,Hours!$B1032)</f>
        <v>0</v>
      </c>
      <c r="G1032" s="33">
        <f>SUMIFS('Contact Hours'!J:J,'Contact Hours'!$A:$A,Hours!$A1032,'Contact Hours'!$B:$B,Hours!$B1032)+SUMIFS('Contact Hours'!K:K,'Contact Hours'!$A:$A,Hours!$A1032,'Contact Hours'!$B:$B,Hours!$B1032)</f>
        <v>0</v>
      </c>
      <c r="H1032" s="34">
        <f t="shared" si="64"/>
        <v>254224</v>
      </c>
      <c r="I1032" s="35">
        <f t="shared" si="65"/>
        <v>784603.64458639163</v>
      </c>
      <c r="J1032" s="35">
        <f t="shared" si="66"/>
        <v>0</v>
      </c>
    </row>
    <row r="1033" spans="1:10">
      <c r="A1033" s="30">
        <v>3614</v>
      </c>
      <c r="B1033" s="31">
        <v>4</v>
      </c>
      <c r="C1033" s="32">
        <f t="shared" si="63"/>
        <v>2.7951067372194838</v>
      </c>
      <c r="D1033" s="33">
        <f>SUMIFS('Contact Hours'!D:D,'Contact Hours'!$A:$A,Hours!$A1033,'Contact Hours'!$B:$B,Hours!$B1033)+SUMIFS('Contact Hours'!E:E,'Contact Hours'!$A:$A,Hours!$A1033,'Contact Hours'!$B:$B,Hours!$B1033)</f>
        <v>53616</v>
      </c>
      <c r="E1033" s="33">
        <f>SUMIFS('Contact Hours'!F:F,'Contact Hours'!$A:$A,Hours!$A1033,'Contact Hours'!$B:$B,Hours!$B1033)+SUMIFS('Contact Hours'!G:G,'Contact Hours'!$A:$A,Hours!$A1033,'Contact Hours'!$B:$B,Hours!$B1033)</f>
        <v>0</v>
      </c>
      <c r="F1033" s="33">
        <f>SUMIFS('Contact Hours'!H:H,'Contact Hours'!$A:$A,Hours!$A1033,'Contact Hours'!$B:$B,Hours!$B1033)+SUMIFS('Contact Hours'!I:I,'Contact Hours'!$A:$A,Hours!$A1033,'Contact Hours'!$B:$B,Hours!$B1033)</f>
        <v>70064</v>
      </c>
      <c r="G1033" s="33">
        <f>SUMIFS('Contact Hours'!J:J,'Contact Hours'!$A:$A,Hours!$A1033,'Contact Hours'!$B:$B,Hours!$B1033)+SUMIFS('Contact Hours'!K:K,'Contact Hours'!$A:$A,Hours!$A1033,'Contact Hours'!$B:$B,Hours!$B1033)</f>
        <v>3864</v>
      </c>
      <c r="H1033" s="34">
        <f t="shared" si="64"/>
        <v>127544</v>
      </c>
      <c r="I1033" s="35">
        <f t="shared" si="65"/>
        <v>356499.09369192185</v>
      </c>
      <c r="J1033" s="35">
        <f t="shared" si="66"/>
        <v>0</v>
      </c>
    </row>
    <row r="1034" spans="1:10">
      <c r="A1034" s="30">
        <v>3614</v>
      </c>
      <c r="B1034" s="31">
        <v>5</v>
      </c>
      <c r="C1034" s="32">
        <f t="shared" si="63"/>
        <v>7.969787458086997</v>
      </c>
      <c r="D1034" s="33">
        <f>SUMIFS('Contact Hours'!D:D,'Contact Hours'!$A:$A,Hours!$A1034,'Contact Hours'!$B:$B,Hours!$B1034)+SUMIFS('Contact Hours'!E:E,'Contact Hours'!$A:$A,Hours!$A1034,'Contact Hours'!$B:$B,Hours!$B1034)</f>
        <v>0</v>
      </c>
      <c r="E1034" s="33">
        <f>SUMIFS('Contact Hours'!F:F,'Contact Hours'!$A:$A,Hours!$A1034,'Contact Hours'!$B:$B,Hours!$B1034)+SUMIFS('Contact Hours'!G:G,'Contact Hours'!$A:$A,Hours!$A1034,'Contact Hours'!$B:$B,Hours!$B1034)</f>
        <v>0</v>
      </c>
      <c r="F1034" s="33">
        <f>SUMIFS('Contact Hours'!H:H,'Contact Hours'!$A:$A,Hours!$A1034,'Contact Hours'!$B:$B,Hours!$B1034)+SUMIFS('Contact Hours'!I:I,'Contact Hours'!$A:$A,Hours!$A1034,'Contact Hours'!$B:$B,Hours!$B1034)</f>
        <v>0</v>
      </c>
      <c r="G1034" s="33">
        <f>SUMIFS('Contact Hours'!J:J,'Contact Hours'!$A:$A,Hours!$A1034,'Contact Hours'!$B:$B,Hours!$B1034)+SUMIFS('Contact Hours'!K:K,'Contact Hours'!$A:$A,Hours!$A1034,'Contact Hours'!$B:$B,Hours!$B1034)</f>
        <v>0</v>
      </c>
      <c r="H1034" s="34">
        <f t="shared" si="64"/>
        <v>0</v>
      </c>
      <c r="I1034" s="35">
        <f t="shared" si="65"/>
        <v>0</v>
      </c>
      <c r="J1034" s="35">
        <f t="shared" si="66"/>
        <v>0</v>
      </c>
    </row>
    <row r="1035" spans="1:10">
      <c r="A1035" s="30">
        <v>3614</v>
      </c>
      <c r="B1035" s="31">
        <v>6</v>
      </c>
      <c r="C1035" s="32">
        <f t="shared" si="63"/>
        <v>2.5338472328563029</v>
      </c>
      <c r="D1035" s="33">
        <f>SUMIFS('Contact Hours'!D:D,'Contact Hours'!$A:$A,Hours!$A1035,'Contact Hours'!$B:$B,Hours!$B1035)+SUMIFS('Contact Hours'!E:E,'Contact Hours'!$A:$A,Hours!$A1035,'Contact Hours'!$B:$B,Hours!$B1035)</f>
        <v>54720</v>
      </c>
      <c r="E1035" s="33">
        <f>SUMIFS('Contact Hours'!F:F,'Contact Hours'!$A:$A,Hours!$A1035,'Contact Hours'!$B:$B,Hours!$B1035)+SUMIFS('Contact Hours'!G:G,'Contact Hours'!$A:$A,Hours!$A1035,'Contact Hours'!$B:$B,Hours!$B1035)</f>
        <v>0</v>
      </c>
      <c r="F1035" s="33">
        <f>SUMIFS('Contact Hours'!H:H,'Contact Hours'!$A:$A,Hours!$A1035,'Contact Hours'!$B:$B,Hours!$B1035)+SUMIFS('Contact Hours'!I:I,'Contact Hours'!$A:$A,Hours!$A1035,'Contact Hours'!$B:$B,Hours!$B1035)</f>
        <v>0</v>
      </c>
      <c r="G1035" s="33">
        <f>SUMIFS('Contact Hours'!J:J,'Contact Hours'!$A:$A,Hours!$A1035,'Contact Hours'!$B:$B,Hours!$B1035)+SUMIFS('Contact Hours'!K:K,'Contact Hours'!$A:$A,Hours!$A1035,'Contact Hours'!$B:$B,Hours!$B1035)</f>
        <v>0</v>
      </c>
      <c r="H1035" s="34">
        <f t="shared" si="64"/>
        <v>54720</v>
      </c>
      <c r="I1035" s="35">
        <f t="shared" si="65"/>
        <v>138652.12058189689</v>
      </c>
      <c r="J1035" s="35">
        <f t="shared" si="66"/>
        <v>0</v>
      </c>
    </row>
    <row r="1036" spans="1:10">
      <c r="A1036" s="30">
        <v>3614</v>
      </c>
      <c r="B1036" s="31">
        <v>7</v>
      </c>
      <c r="C1036" s="32">
        <f t="shared" si="63"/>
        <v>3.4892163735959434</v>
      </c>
      <c r="D1036" s="33">
        <f>SUMIFS('Contact Hours'!D:D,'Contact Hours'!$A:$A,Hours!$A1036,'Contact Hours'!$B:$B,Hours!$B1036)+SUMIFS('Contact Hours'!E:E,'Contact Hours'!$A:$A,Hours!$A1036,'Contact Hours'!$B:$B,Hours!$B1036)</f>
        <v>32272</v>
      </c>
      <c r="E1036" s="33">
        <f>SUMIFS('Contact Hours'!F:F,'Contact Hours'!$A:$A,Hours!$A1036,'Contact Hours'!$B:$B,Hours!$B1036)+SUMIFS('Contact Hours'!G:G,'Contact Hours'!$A:$A,Hours!$A1036,'Contact Hours'!$B:$B,Hours!$B1036)</f>
        <v>0</v>
      </c>
      <c r="F1036" s="33">
        <f>SUMIFS('Contact Hours'!H:H,'Contact Hours'!$A:$A,Hours!$A1036,'Contact Hours'!$B:$B,Hours!$B1036)+SUMIFS('Contact Hours'!I:I,'Contact Hours'!$A:$A,Hours!$A1036,'Contact Hours'!$B:$B,Hours!$B1036)</f>
        <v>26416</v>
      </c>
      <c r="G1036" s="33">
        <f>SUMIFS('Contact Hours'!J:J,'Contact Hours'!$A:$A,Hours!$A1036,'Contact Hours'!$B:$B,Hours!$B1036)+SUMIFS('Contact Hours'!K:K,'Contact Hours'!$A:$A,Hours!$A1036,'Contact Hours'!$B:$B,Hours!$B1036)</f>
        <v>0</v>
      </c>
      <c r="H1036" s="34">
        <f t="shared" si="64"/>
        <v>58688</v>
      </c>
      <c r="I1036" s="35">
        <f t="shared" si="65"/>
        <v>204775.13053359871</v>
      </c>
      <c r="J1036" s="35">
        <f t="shared" si="66"/>
        <v>0</v>
      </c>
    </row>
    <row r="1037" spans="1:10">
      <c r="A1037" s="30">
        <v>3614</v>
      </c>
      <c r="B1037" s="31">
        <v>8</v>
      </c>
      <c r="C1037" s="32">
        <f t="shared" si="63"/>
        <v>4.382136402145127</v>
      </c>
      <c r="D1037" s="33">
        <f>SUMIFS('Contact Hours'!D:D,'Contact Hours'!$A:$A,Hours!$A1037,'Contact Hours'!$B:$B,Hours!$B1037)+SUMIFS('Contact Hours'!E:E,'Contact Hours'!$A:$A,Hours!$A1037,'Contact Hours'!$B:$B,Hours!$B1037)</f>
        <v>0</v>
      </c>
      <c r="E1037" s="33">
        <f>SUMIFS('Contact Hours'!F:F,'Contact Hours'!$A:$A,Hours!$A1037,'Contact Hours'!$B:$B,Hours!$B1037)+SUMIFS('Contact Hours'!G:G,'Contact Hours'!$A:$A,Hours!$A1037,'Contact Hours'!$B:$B,Hours!$B1037)</f>
        <v>0</v>
      </c>
      <c r="F1037" s="33">
        <f>SUMIFS('Contact Hours'!H:H,'Contact Hours'!$A:$A,Hours!$A1037,'Contact Hours'!$B:$B,Hours!$B1037)+SUMIFS('Contact Hours'!I:I,'Contact Hours'!$A:$A,Hours!$A1037,'Contact Hours'!$B:$B,Hours!$B1037)</f>
        <v>35328</v>
      </c>
      <c r="G1037" s="33">
        <f>SUMIFS('Contact Hours'!J:J,'Contact Hours'!$A:$A,Hours!$A1037,'Contact Hours'!$B:$B,Hours!$B1037)+SUMIFS('Contact Hours'!K:K,'Contact Hours'!$A:$A,Hours!$A1037,'Contact Hours'!$B:$B,Hours!$B1037)</f>
        <v>23128</v>
      </c>
      <c r="H1037" s="34">
        <f t="shared" si="64"/>
        <v>58456</v>
      </c>
      <c r="I1037" s="35">
        <f t="shared" si="65"/>
        <v>256162.16552379556</v>
      </c>
      <c r="J1037" s="35">
        <f t="shared" si="66"/>
        <v>0</v>
      </c>
    </row>
    <row r="1038" spans="1:10">
      <c r="A1038" s="30">
        <v>3614</v>
      </c>
      <c r="B1038" s="31">
        <v>9</v>
      </c>
      <c r="C1038" s="32">
        <f t="shared" si="63"/>
        <v>3.4333089032158068</v>
      </c>
      <c r="D1038" s="33">
        <f>SUMIFS('Contact Hours'!D:D,'Contact Hours'!$A:$A,Hours!$A1038,'Contact Hours'!$B:$B,Hours!$B1038)+SUMIFS('Contact Hours'!E:E,'Contact Hours'!$A:$A,Hours!$A1038,'Contact Hours'!$B:$B,Hours!$B1038)</f>
        <v>32816</v>
      </c>
      <c r="E1038" s="33">
        <f>SUMIFS('Contact Hours'!F:F,'Contact Hours'!$A:$A,Hours!$A1038,'Contact Hours'!$B:$B,Hours!$B1038)+SUMIFS('Contact Hours'!G:G,'Contact Hours'!$A:$A,Hours!$A1038,'Contact Hours'!$B:$B,Hours!$B1038)</f>
        <v>0</v>
      </c>
      <c r="F1038" s="33">
        <f>SUMIFS('Contact Hours'!H:H,'Contact Hours'!$A:$A,Hours!$A1038,'Contact Hours'!$B:$B,Hours!$B1038)+SUMIFS('Contact Hours'!I:I,'Contact Hours'!$A:$A,Hours!$A1038,'Contact Hours'!$B:$B,Hours!$B1038)</f>
        <v>66688</v>
      </c>
      <c r="G1038" s="33">
        <f>SUMIFS('Contact Hours'!J:J,'Contact Hours'!$A:$A,Hours!$A1038,'Contact Hours'!$B:$B,Hours!$B1038)+SUMIFS('Contact Hours'!K:K,'Contact Hours'!$A:$A,Hours!$A1038,'Contact Hours'!$B:$B,Hours!$B1038)</f>
        <v>3500</v>
      </c>
      <c r="H1038" s="34">
        <f t="shared" si="64"/>
        <v>103004</v>
      </c>
      <c r="I1038" s="35">
        <f t="shared" si="65"/>
        <v>353644.55026684096</v>
      </c>
      <c r="J1038" s="35">
        <f t="shared" si="66"/>
        <v>0</v>
      </c>
    </row>
    <row r="1039" spans="1:10">
      <c r="A1039" s="30">
        <v>3614</v>
      </c>
      <c r="B1039" s="31">
        <v>10</v>
      </c>
      <c r="C1039" s="32">
        <f t="shared" si="63"/>
        <v>5.2157956574584414</v>
      </c>
      <c r="D1039" s="33">
        <f>SUMIFS('Contact Hours'!D:D,'Contact Hours'!$A:$A,Hours!$A1039,'Contact Hours'!$B:$B,Hours!$B1039)+SUMIFS('Contact Hours'!E:E,'Contact Hours'!$A:$A,Hours!$A1039,'Contact Hours'!$B:$B,Hours!$B1039)</f>
        <v>800</v>
      </c>
      <c r="E1039" s="33">
        <f>SUMIFS('Contact Hours'!F:F,'Contact Hours'!$A:$A,Hours!$A1039,'Contact Hours'!$B:$B,Hours!$B1039)+SUMIFS('Contact Hours'!G:G,'Contact Hours'!$A:$A,Hours!$A1039,'Contact Hours'!$B:$B,Hours!$B1039)</f>
        <v>0</v>
      </c>
      <c r="F1039" s="33">
        <f>SUMIFS('Contact Hours'!H:H,'Contact Hours'!$A:$A,Hours!$A1039,'Contact Hours'!$B:$B,Hours!$B1039)+SUMIFS('Contact Hours'!I:I,'Contact Hours'!$A:$A,Hours!$A1039,'Contact Hours'!$B:$B,Hours!$B1039)</f>
        <v>0</v>
      </c>
      <c r="G1039" s="33">
        <f>SUMIFS('Contact Hours'!J:J,'Contact Hours'!$A:$A,Hours!$A1039,'Contact Hours'!$B:$B,Hours!$B1039)+SUMIFS('Contact Hours'!K:K,'Contact Hours'!$A:$A,Hours!$A1039,'Contact Hours'!$B:$B,Hours!$B1039)</f>
        <v>0</v>
      </c>
      <c r="H1039" s="34">
        <f t="shared" si="64"/>
        <v>800</v>
      </c>
      <c r="I1039" s="35">
        <f t="shared" si="65"/>
        <v>4172.6365259667527</v>
      </c>
      <c r="J1039" s="35">
        <f t="shared" si="66"/>
        <v>0</v>
      </c>
    </row>
    <row r="1040" spans="1:10">
      <c r="A1040" s="30">
        <v>3614</v>
      </c>
      <c r="B1040" s="31">
        <v>11</v>
      </c>
      <c r="C1040" s="32">
        <f t="shared" si="63"/>
        <v>3.9463640330011058</v>
      </c>
      <c r="D1040" s="33">
        <f>SUMIFS('Contact Hours'!D:D,'Contact Hours'!$A:$A,Hours!$A1040,'Contact Hours'!$B:$B,Hours!$B1040)+SUMIFS('Contact Hours'!E:E,'Contact Hours'!$A:$A,Hours!$A1040,'Contact Hours'!$B:$B,Hours!$B1040)</f>
        <v>384</v>
      </c>
      <c r="E1040" s="33">
        <f>SUMIFS('Contact Hours'!F:F,'Contact Hours'!$A:$A,Hours!$A1040,'Contact Hours'!$B:$B,Hours!$B1040)+SUMIFS('Contact Hours'!G:G,'Contact Hours'!$A:$A,Hours!$A1040,'Contact Hours'!$B:$B,Hours!$B1040)</f>
        <v>0</v>
      </c>
      <c r="F1040" s="33">
        <f>SUMIFS('Contact Hours'!H:H,'Contact Hours'!$A:$A,Hours!$A1040,'Contact Hours'!$B:$B,Hours!$B1040)+SUMIFS('Contact Hours'!I:I,'Contact Hours'!$A:$A,Hours!$A1040,'Contact Hours'!$B:$B,Hours!$B1040)</f>
        <v>42016</v>
      </c>
      <c r="G1040" s="33">
        <f>SUMIFS('Contact Hours'!J:J,'Contact Hours'!$A:$A,Hours!$A1040,'Contact Hours'!$B:$B,Hours!$B1040)+SUMIFS('Contact Hours'!K:K,'Contact Hours'!$A:$A,Hours!$A1040,'Contact Hours'!$B:$B,Hours!$B1040)</f>
        <v>0</v>
      </c>
      <c r="H1040" s="34">
        <f t="shared" si="64"/>
        <v>42400</v>
      </c>
      <c r="I1040" s="35">
        <f t="shared" si="65"/>
        <v>167325.8349992469</v>
      </c>
      <c r="J1040" s="35">
        <f t="shared" si="66"/>
        <v>0</v>
      </c>
    </row>
    <row r="1041" spans="1:10">
      <c r="A1041" s="30">
        <v>3614</v>
      </c>
      <c r="B1041" s="31">
        <v>12</v>
      </c>
      <c r="C1041" s="32">
        <f t="shared" si="63"/>
        <v>3.4644345655960382</v>
      </c>
      <c r="D1041" s="33">
        <f>SUMIFS('Contact Hours'!D:D,'Contact Hours'!$A:$A,Hours!$A1041,'Contact Hours'!$B:$B,Hours!$B1041)+SUMIFS('Contact Hours'!E:E,'Contact Hours'!$A:$A,Hours!$A1041,'Contact Hours'!$B:$B,Hours!$B1041)</f>
        <v>281290</v>
      </c>
      <c r="E1041" s="33">
        <f>SUMIFS('Contact Hours'!F:F,'Contact Hours'!$A:$A,Hours!$A1041,'Contact Hours'!$B:$B,Hours!$B1041)+SUMIFS('Contact Hours'!G:G,'Contact Hours'!$A:$A,Hours!$A1041,'Contact Hours'!$B:$B,Hours!$B1041)</f>
        <v>52635</v>
      </c>
      <c r="F1041" s="33">
        <f>SUMIFS('Contact Hours'!H:H,'Contact Hours'!$A:$A,Hours!$A1041,'Contact Hours'!$B:$B,Hours!$B1041)+SUMIFS('Contact Hours'!I:I,'Contact Hours'!$A:$A,Hours!$A1041,'Contact Hours'!$B:$B,Hours!$B1041)</f>
        <v>0</v>
      </c>
      <c r="G1041" s="33">
        <f>SUMIFS('Contact Hours'!J:J,'Contact Hours'!$A:$A,Hours!$A1041,'Contact Hours'!$B:$B,Hours!$B1041)+SUMIFS('Contact Hours'!K:K,'Contact Hours'!$A:$A,Hours!$A1041,'Contact Hours'!$B:$B,Hours!$B1041)</f>
        <v>0</v>
      </c>
      <c r="H1041" s="34">
        <f t="shared" si="64"/>
        <v>333925</v>
      </c>
      <c r="I1041" s="35">
        <f t="shared" si="65"/>
        <v>1156861.312316657</v>
      </c>
      <c r="J1041" s="35">
        <f t="shared" si="66"/>
        <v>200585.56469616224</v>
      </c>
    </row>
    <row r="1042" spans="1:10">
      <c r="A1042" s="30">
        <v>3614</v>
      </c>
      <c r="B1042" s="31">
        <v>13</v>
      </c>
      <c r="C1042" s="32">
        <f t="shared" si="63"/>
        <v>3.1367935439018955</v>
      </c>
      <c r="D1042" s="33">
        <f>SUMIFS('Contact Hours'!D:D,'Contact Hours'!$A:$A,Hours!$A1042,'Contact Hours'!$B:$B,Hours!$B1042)+SUMIFS('Contact Hours'!E:E,'Contact Hours'!$A:$A,Hours!$A1042,'Contact Hours'!$B:$B,Hours!$B1042)</f>
        <v>3072</v>
      </c>
      <c r="E1042" s="33">
        <f>SUMIFS('Contact Hours'!F:F,'Contact Hours'!$A:$A,Hours!$A1042,'Contact Hours'!$B:$B,Hours!$B1042)+SUMIFS('Contact Hours'!G:G,'Contact Hours'!$A:$A,Hours!$A1042,'Contact Hours'!$B:$B,Hours!$B1042)</f>
        <v>0</v>
      </c>
      <c r="F1042" s="33">
        <f>SUMIFS('Contact Hours'!H:H,'Contact Hours'!$A:$A,Hours!$A1042,'Contact Hours'!$B:$B,Hours!$B1042)+SUMIFS('Contact Hours'!I:I,'Contact Hours'!$A:$A,Hours!$A1042,'Contact Hours'!$B:$B,Hours!$B1042)</f>
        <v>0</v>
      </c>
      <c r="G1042" s="33">
        <f>SUMIFS('Contact Hours'!J:J,'Contact Hours'!$A:$A,Hours!$A1042,'Contact Hours'!$B:$B,Hours!$B1042)+SUMIFS('Contact Hours'!K:K,'Contact Hours'!$A:$A,Hours!$A1042,'Contact Hours'!$B:$B,Hours!$B1042)</f>
        <v>0</v>
      </c>
      <c r="H1042" s="34">
        <f t="shared" si="64"/>
        <v>3072</v>
      </c>
      <c r="I1042" s="35">
        <f t="shared" si="65"/>
        <v>9636.2297668666233</v>
      </c>
      <c r="J1042" s="35">
        <f t="shared" si="66"/>
        <v>0</v>
      </c>
    </row>
    <row r="1043" spans="1:10">
      <c r="A1043" s="30">
        <v>3614</v>
      </c>
      <c r="B1043" s="31">
        <v>14</v>
      </c>
      <c r="C1043" s="32">
        <f t="shared" si="63"/>
        <v>4.5242823607997433</v>
      </c>
      <c r="D1043" s="33">
        <f>SUMIFS('Contact Hours'!D:D,'Contact Hours'!$A:$A,Hours!$A1043,'Contact Hours'!$B:$B,Hours!$B1043)+SUMIFS('Contact Hours'!E:E,'Contact Hours'!$A:$A,Hours!$A1043,'Contact Hours'!$B:$B,Hours!$B1043)</f>
        <v>0</v>
      </c>
      <c r="E1043" s="33">
        <f>SUMIFS('Contact Hours'!F:F,'Contact Hours'!$A:$A,Hours!$A1043,'Contact Hours'!$B:$B,Hours!$B1043)+SUMIFS('Contact Hours'!G:G,'Contact Hours'!$A:$A,Hours!$A1043,'Contact Hours'!$B:$B,Hours!$B1043)</f>
        <v>0</v>
      </c>
      <c r="F1043" s="33">
        <f>SUMIFS('Contact Hours'!H:H,'Contact Hours'!$A:$A,Hours!$A1043,'Contact Hours'!$B:$B,Hours!$B1043)+SUMIFS('Contact Hours'!I:I,'Contact Hours'!$A:$A,Hours!$A1043,'Contact Hours'!$B:$B,Hours!$B1043)</f>
        <v>88944</v>
      </c>
      <c r="G1043" s="33">
        <f>SUMIFS('Contact Hours'!J:J,'Contact Hours'!$A:$A,Hours!$A1043,'Contact Hours'!$B:$B,Hours!$B1043)+SUMIFS('Contact Hours'!K:K,'Contact Hours'!$A:$A,Hours!$A1043,'Contact Hours'!$B:$B,Hours!$B1043)</f>
        <v>6543</v>
      </c>
      <c r="H1043" s="34">
        <f t="shared" si="64"/>
        <v>95487</v>
      </c>
      <c r="I1043" s="35">
        <f t="shared" si="65"/>
        <v>432010.14978568512</v>
      </c>
      <c r="J1043" s="35">
        <f t="shared" si="66"/>
        <v>0</v>
      </c>
    </row>
    <row r="1044" spans="1:10">
      <c r="A1044" s="30">
        <v>3614</v>
      </c>
      <c r="B1044" s="31">
        <v>15</v>
      </c>
      <c r="C1044" s="32">
        <f t="shared" si="63"/>
        <v>6.3259919541484555</v>
      </c>
      <c r="D1044" s="33">
        <f>SUMIFS('Contact Hours'!D:D,'Contact Hours'!$A:$A,Hours!$A1044,'Contact Hours'!$B:$B,Hours!$B1044)+SUMIFS('Contact Hours'!E:E,'Contact Hours'!$A:$A,Hours!$A1044,'Contact Hours'!$B:$B,Hours!$B1044)</f>
        <v>0</v>
      </c>
      <c r="E1044" s="33">
        <f>SUMIFS('Contact Hours'!F:F,'Contact Hours'!$A:$A,Hours!$A1044,'Contact Hours'!$B:$B,Hours!$B1044)+SUMIFS('Contact Hours'!G:G,'Contact Hours'!$A:$A,Hours!$A1044,'Contact Hours'!$B:$B,Hours!$B1044)</f>
        <v>0</v>
      </c>
      <c r="F1044" s="33">
        <f>SUMIFS('Contact Hours'!H:H,'Contact Hours'!$A:$A,Hours!$A1044,'Contact Hours'!$B:$B,Hours!$B1044)+SUMIFS('Contact Hours'!I:I,'Contact Hours'!$A:$A,Hours!$A1044,'Contact Hours'!$B:$B,Hours!$B1044)</f>
        <v>0</v>
      </c>
      <c r="G1044" s="33">
        <f>SUMIFS('Contact Hours'!J:J,'Contact Hours'!$A:$A,Hours!$A1044,'Contact Hours'!$B:$B,Hours!$B1044)+SUMIFS('Contact Hours'!K:K,'Contact Hours'!$A:$A,Hours!$A1044,'Contact Hours'!$B:$B,Hours!$B1044)</f>
        <v>0</v>
      </c>
      <c r="H1044" s="34">
        <f t="shared" si="64"/>
        <v>0</v>
      </c>
      <c r="I1044" s="35">
        <f t="shared" si="65"/>
        <v>0</v>
      </c>
      <c r="J1044" s="35">
        <f t="shared" si="66"/>
        <v>0</v>
      </c>
    </row>
    <row r="1045" spans="1:10">
      <c r="A1045" s="30">
        <v>3614</v>
      </c>
      <c r="B1045" s="31">
        <v>16</v>
      </c>
      <c r="C1045" s="32">
        <f t="shared" si="63"/>
        <v>3.9794022593108487</v>
      </c>
      <c r="D1045" s="33">
        <f>SUMIFS('Contact Hours'!D:D,'Contact Hours'!$A:$A,Hours!$A1045,'Contact Hours'!$B:$B,Hours!$B1045)+SUMIFS('Contact Hours'!E:E,'Contact Hours'!$A:$A,Hours!$A1045,'Contact Hours'!$B:$B,Hours!$B1045)</f>
        <v>15648</v>
      </c>
      <c r="E1045" s="33">
        <f>SUMIFS('Contact Hours'!F:F,'Contact Hours'!$A:$A,Hours!$A1045,'Contact Hours'!$B:$B,Hours!$B1045)+SUMIFS('Contact Hours'!G:G,'Contact Hours'!$A:$A,Hours!$A1045,'Contact Hours'!$B:$B,Hours!$B1045)</f>
        <v>0</v>
      </c>
      <c r="F1045" s="33">
        <f>SUMIFS('Contact Hours'!H:H,'Contact Hours'!$A:$A,Hours!$A1045,'Contact Hours'!$B:$B,Hours!$B1045)+SUMIFS('Contact Hours'!I:I,'Contact Hours'!$A:$A,Hours!$A1045,'Contact Hours'!$B:$B,Hours!$B1045)</f>
        <v>134240</v>
      </c>
      <c r="G1045" s="33">
        <f>SUMIFS('Contact Hours'!J:J,'Contact Hours'!$A:$A,Hours!$A1045,'Contact Hours'!$B:$B,Hours!$B1045)+SUMIFS('Contact Hours'!K:K,'Contact Hours'!$A:$A,Hours!$A1045,'Contact Hours'!$B:$B,Hours!$B1045)</f>
        <v>14355</v>
      </c>
      <c r="H1045" s="34">
        <f t="shared" si="64"/>
        <v>164243</v>
      </c>
      <c r="I1045" s="35">
        <f t="shared" si="65"/>
        <v>653588.96527599171</v>
      </c>
      <c r="J1045" s="35">
        <f t="shared" si="66"/>
        <v>0</v>
      </c>
    </row>
    <row r="1046" spans="1:10">
      <c r="A1046" s="30">
        <v>3614</v>
      </c>
      <c r="B1046" s="31">
        <v>17</v>
      </c>
      <c r="C1046" s="32">
        <f t="shared" si="63"/>
        <v>5.1679354505346593</v>
      </c>
      <c r="D1046" s="33">
        <f>SUMIFS('Contact Hours'!D:D,'Contact Hours'!$A:$A,Hours!$A1046,'Contact Hours'!$B:$B,Hours!$B1046)+SUMIFS('Contact Hours'!E:E,'Contact Hours'!$A:$A,Hours!$A1046,'Contact Hours'!$B:$B,Hours!$B1046)</f>
        <v>0</v>
      </c>
      <c r="E1046" s="33">
        <f>SUMIFS('Contact Hours'!F:F,'Contact Hours'!$A:$A,Hours!$A1046,'Contact Hours'!$B:$B,Hours!$B1046)+SUMIFS('Contact Hours'!G:G,'Contact Hours'!$A:$A,Hours!$A1046,'Contact Hours'!$B:$B,Hours!$B1046)</f>
        <v>0</v>
      </c>
      <c r="F1046" s="33">
        <f>SUMIFS('Contact Hours'!H:H,'Contact Hours'!$A:$A,Hours!$A1046,'Contact Hours'!$B:$B,Hours!$B1046)+SUMIFS('Contact Hours'!I:I,'Contact Hours'!$A:$A,Hours!$A1046,'Contact Hours'!$B:$B,Hours!$B1046)</f>
        <v>0</v>
      </c>
      <c r="G1046" s="33">
        <f>SUMIFS('Contact Hours'!J:J,'Contact Hours'!$A:$A,Hours!$A1046,'Contact Hours'!$B:$B,Hours!$B1046)+SUMIFS('Contact Hours'!K:K,'Contact Hours'!$A:$A,Hours!$A1046,'Contact Hours'!$B:$B,Hours!$B1046)</f>
        <v>0</v>
      </c>
      <c r="H1046" s="34">
        <f t="shared" si="64"/>
        <v>0</v>
      </c>
      <c r="I1046" s="35">
        <f t="shared" si="65"/>
        <v>0</v>
      </c>
      <c r="J1046" s="35">
        <f t="shared" si="66"/>
        <v>0</v>
      </c>
    </row>
    <row r="1047" spans="1:10">
      <c r="A1047" s="30">
        <v>3614</v>
      </c>
      <c r="B1047" s="31">
        <v>18</v>
      </c>
      <c r="C1047" s="32">
        <f t="shared" si="63"/>
        <v>4.3474126583452906</v>
      </c>
      <c r="D1047" s="33">
        <f>SUMIFS('Contact Hours'!D:D,'Contact Hours'!$A:$A,Hours!$A1047,'Contact Hours'!$B:$B,Hours!$B1047)+SUMIFS('Contact Hours'!E:E,'Contact Hours'!$A:$A,Hours!$A1047,'Contact Hours'!$B:$B,Hours!$B1047)</f>
        <v>0</v>
      </c>
      <c r="E1047" s="33">
        <f>SUMIFS('Contact Hours'!F:F,'Contact Hours'!$A:$A,Hours!$A1047,'Contact Hours'!$B:$B,Hours!$B1047)+SUMIFS('Contact Hours'!G:G,'Contact Hours'!$A:$A,Hours!$A1047,'Contact Hours'!$B:$B,Hours!$B1047)</f>
        <v>0</v>
      </c>
      <c r="F1047" s="33">
        <f>SUMIFS('Contact Hours'!H:H,'Contact Hours'!$A:$A,Hours!$A1047,'Contact Hours'!$B:$B,Hours!$B1047)+SUMIFS('Contact Hours'!I:I,'Contact Hours'!$A:$A,Hours!$A1047,'Contact Hours'!$B:$B,Hours!$B1047)</f>
        <v>64864</v>
      </c>
      <c r="G1047" s="33">
        <f>SUMIFS('Contact Hours'!J:J,'Contact Hours'!$A:$A,Hours!$A1047,'Contact Hours'!$B:$B,Hours!$B1047)+SUMIFS('Contact Hours'!K:K,'Contact Hours'!$A:$A,Hours!$A1047,'Contact Hours'!$B:$B,Hours!$B1047)</f>
        <v>0</v>
      </c>
      <c r="H1047" s="34">
        <f t="shared" si="64"/>
        <v>64864</v>
      </c>
      <c r="I1047" s="35">
        <f t="shared" si="65"/>
        <v>281990.57467090891</v>
      </c>
      <c r="J1047" s="35">
        <f t="shared" si="66"/>
        <v>0</v>
      </c>
    </row>
    <row r="1048" spans="1:10">
      <c r="A1048" s="30">
        <v>3614</v>
      </c>
      <c r="B1048" s="31">
        <v>19</v>
      </c>
      <c r="C1048" s="32">
        <f t="shared" si="63"/>
        <v>3.1428185541517317</v>
      </c>
      <c r="D1048" s="33">
        <f>SUMIFS('Contact Hours'!D:D,'Contact Hours'!$A:$A,Hours!$A1048,'Contact Hours'!$B:$B,Hours!$B1048)+SUMIFS('Contact Hours'!E:E,'Contact Hours'!$A:$A,Hours!$A1048,'Contact Hours'!$B:$B,Hours!$B1048)</f>
        <v>109280</v>
      </c>
      <c r="E1048" s="33">
        <f>SUMIFS('Contact Hours'!F:F,'Contact Hours'!$A:$A,Hours!$A1048,'Contact Hours'!$B:$B,Hours!$B1048)+SUMIFS('Contact Hours'!G:G,'Contact Hours'!$A:$A,Hours!$A1048,'Contact Hours'!$B:$B,Hours!$B1048)</f>
        <v>37216</v>
      </c>
      <c r="F1048" s="33">
        <f>SUMIFS('Contact Hours'!H:H,'Contact Hours'!$A:$A,Hours!$A1048,'Contact Hours'!$B:$B,Hours!$B1048)+SUMIFS('Contact Hours'!I:I,'Contact Hours'!$A:$A,Hours!$A1048,'Contact Hours'!$B:$B,Hours!$B1048)</f>
        <v>0</v>
      </c>
      <c r="G1048" s="33">
        <f>SUMIFS('Contact Hours'!J:J,'Contact Hours'!$A:$A,Hours!$A1048,'Contact Hours'!$B:$B,Hours!$B1048)+SUMIFS('Contact Hours'!K:K,'Contact Hours'!$A:$A,Hours!$A1048,'Contact Hours'!$B:$B,Hours!$B1048)</f>
        <v>0</v>
      </c>
      <c r="H1048" s="34">
        <f t="shared" si="64"/>
        <v>146496</v>
      </c>
      <c r="I1048" s="35">
        <f t="shared" si="65"/>
        <v>460410.34690901206</v>
      </c>
      <c r="J1048" s="35">
        <f t="shared" si="66"/>
        <v>128659.44884244195</v>
      </c>
    </row>
    <row r="1049" spans="1:10">
      <c r="A1049" s="30">
        <v>3614</v>
      </c>
      <c r="B1049" s="31">
        <v>20</v>
      </c>
      <c r="C1049" s="32">
        <f t="shared" si="63"/>
        <v>3.4676861785003421</v>
      </c>
      <c r="D1049" s="33">
        <f>SUMIFS('Contact Hours'!D:D,'Contact Hours'!$A:$A,Hours!$A1049,'Contact Hours'!$B:$B,Hours!$B1049)+SUMIFS('Contact Hours'!E:E,'Contact Hours'!$A:$A,Hours!$A1049,'Contact Hours'!$B:$B,Hours!$B1049)</f>
        <v>0</v>
      </c>
      <c r="E1049" s="33">
        <f>SUMIFS('Contact Hours'!F:F,'Contact Hours'!$A:$A,Hours!$A1049,'Contact Hours'!$B:$B,Hours!$B1049)+SUMIFS('Contact Hours'!G:G,'Contact Hours'!$A:$A,Hours!$A1049,'Contact Hours'!$B:$B,Hours!$B1049)</f>
        <v>0</v>
      </c>
      <c r="F1049" s="33">
        <f>SUMIFS('Contact Hours'!H:H,'Contact Hours'!$A:$A,Hours!$A1049,'Contact Hours'!$B:$B,Hours!$B1049)+SUMIFS('Contact Hours'!I:I,'Contact Hours'!$A:$A,Hours!$A1049,'Contact Hours'!$B:$B,Hours!$B1049)</f>
        <v>66480</v>
      </c>
      <c r="G1049" s="33">
        <f>SUMIFS('Contact Hours'!J:J,'Contact Hours'!$A:$A,Hours!$A1049,'Contact Hours'!$B:$B,Hours!$B1049)+SUMIFS('Contact Hours'!K:K,'Contact Hours'!$A:$A,Hours!$A1049,'Contact Hours'!$B:$B,Hours!$B1049)</f>
        <v>0</v>
      </c>
      <c r="H1049" s="34">
        <f t="shared" si="64"/>
        <v>66480</v>
      </c>
      <c r="I1049" s="35">
        <f t="shared" si="65"/>
        <v>230531.77714670275</v>
      </c>
      <c r="J1049" s="35">
        <f t="shared" si="66"/>
        <v>0</v>
      </c>
    </row>
    <row r="1050" spans="1:10">
      <c r="A1050" s="30">
        <v>3614</v>
      </c>
      <c r="B1050" s="31">
        <v>21</v>
      </c>
      <c r="C1050" s="32">
        <f t="shared" si="63"/>
        <v>4.5155009708581995</v>
      </c>
      <c r="D1050" s="33">
        <f>SUMIFS('Contact Hours'!D:D,'Contact Hours'!$A:$A,Hours!$A1050,'Contact Hours'!$B:$B,Hours!$B1050)+SUMIFS('Contact Hours'!E:E,'Contact Hours'!$A:$A,Hours!$A1050,'Contact Hours'!$B:$B,Hours!$B1050)</f>
        <v>0</v>
      </c>
      <c r="E1050" s="33">
        <f>SUMIFS('Contact Hours'!F:F,'Contact Hours'!$A:$A,Hours!$A1050,'Contact Hours'!$B:$B,Hours!$B1050)+SUMIFS('Contact Hours'!G:G,'Contact Hours'!$A:$A,Hours!$A1050,'Contact Hours'!$B:$B,Hours!$B1050)</f>
        <v>0</v>
      </c>
      <c r="F1050" s="33">
        <f>SUMIFS('Contact Hours'!H:H,'Contact Hours'!$A:$A,Hours!$A1050,'Contact Hours'!$B:$B,Hours!$B1050)+SUMIFS('Contact Hours'!I:I,'Contact Hours'!$A:$A,Hours!$A1050,'Contact Hours'!$B:$B,Hours!$B1050)</f>
        <v>46928</v>
      </c>
      <c r="G1050" s="33">
        <f>SUMIFS('Contact Hours'!J:J,'Contact Hours'!$A:$A,Hours!$A1050,'Contact Hours'!$B:$B,Hours!$B1050)+SUMIFS('Contact Hours'!K:K,'Contact Hours'!$A:$A,Hours!$A1050,'Contact Hours'!$B:$B,Hours!$B1050)</f>
        <v>34645</v>
      </c>
      <c r="H1050" s="34">
        <f t="shared" si="64"/>
        <v>81573</v>
      </c>
      <c r="I1050" s="35">
        <f t="shared" si="65"/>
        <v>368342.96069581591</v>
      </c>
      <c r="J1050" s="35">
        <f t="shared" si="66"/>
        <v>0</v>
      </c>
    </row>
    <row r="1051" spans="1:10">
      <c r="A1051" s="30">
        <v>3614</v>
      </c>
      <c r="B1051" s="31">
        <v>22</v>
      </c>
      <c r="C1051" s="32">
        <f t="shared" si="63"/>
        <v>4.1280585073572329</v>
      </c>
      <c r="D1051" s="33">
        <f>SUMIFS('Contact Hours'!D:D,'Contact Hours'!$A:$A,Hours!$A1051,'Contact Hours'!$B:$B,Hours!$B1051)+SUMIFS('Contact Hours'!E:E,'Contact Hours'!$A:$A,Hours!$A1051,'Contact Hours'!$B:$B,Hours!$B1051)</f>
        <v>0</v>
      </c>
      <c r="E1051" s="33">
        <f>SUMIFS('Contact Hours'!F:F,'Contact Hours'!$A:$A,Hours!$A1051,'Contact Hours'!$B:$B,Hours!$B1051)+SUMIFS('Contact Hours'!G:G,'Contact Hours'!$A:$A,Hours!$A1051,'Contact Hours'!$B:$B,Hours!$B1051)</f>
        <v>0</v>
      </c>
      <c r="F1051" s="33">
        <f>SUMIFS('Contact Hours'!H:H,'Contact Hours'!$A:$A,Hours!$A1051,'Contact Hours'!$B:$B,Hours!$B1051)+SUMIFS('Contact Hours'!I:I,'Contact Hours'!$A:$A,Hours!$A1051,'Contact Hours'!$B:$B,Hours!$B1051)</f>
        <v>7680</v>
      </c>
      <c r="G1051" s="33">
        <f>SUMIFS('Contact Hours'!J:J,'Contact Hours'!$A:$A,Hours!$A1051,'Contact Hours'!$B:$B,Hours!$B1051)+SUMIFS('Contact Hours'!K:K,'Contact Hours'!$A:$A,Hours!$A1051,'Contact Hours'!$B:$B,Hours!$B1051)</f>
        <v>0</v>
      </c>
      <c r="H1051" s="34">
        <f t="shared" si="64"/>
        <v>7680</v>
      </c>
      <c r="I1051" s="35">
        <f t="shared" si="65"/>
        <v>31703.48933650355</v>
      </c>
      <c r="J1051" s="35">
        <f t="shared" si="66"/>
        <v>0</v>
      </c>
    </row>
    <row r="1052" spans="1:10">
      <c r="A1052" s="30">
        <v>3614</v>
      </c>
      <c r="B1052" s="31">
        <v>23</v>
      </c>
      <c r="C1052" s="32">
        <f t="shared" si="63"/>
        <v>4.0606764444742334</v>
      </c>
      <c r="D1052" s="33">
        <f>SUMIFS('Contact Hours'!D:D,'Contact Hours'!$A:$A,Hours!$A1052,'Contact Hours'!$B:$B,Hours!$B1052)+SUMIFS('Contact Hours'!E:E,'Contact Hours'!$A:$A,Hours!$A1052,'Contact Hours'!$B:$B,Hours!$B1052)</f>
        <v>6240</v>
      </c>
      <c r="E1052" s="33">
        <f>SUMIFS('Contact Hours'!F:F,'Contact Hours'!$A:$A,Hours!$A1052,'Contact Hours'!$B:$B,Hours!$B1052)+SUMIFS('Contact Hours'!G:G,'Contact Hours'!$A:$A,Hours!$A1052,'Contact Hours'!$B:$B,Hours!$B1052)</f>
        <v>0</v>
      </c>
      <c r="F1052" s="33">
        <f>SUMIFS('Contact Hours'!H:H,'Contact Hours'!$A:$A,Hours!$A1052,'Contact Hours'!$B:$B,Hours!$B1052)+SUMIFS('Contact Hours'!I:I,'Contact Hours'!$A:$A,Hours!$A1052,'Contact Hours'!$B:$B,Hours!$B1052)</f>
        <v>0</v>
      </c>
      <c r="G1052" s="33">
        <f>SUMIFS('Contact Hours'!J:J,'Contact Hours'!$A:$A,Hours!$A1052,'Contact Hours'!$B:$B,Hours!$B1052)+SUMIFS('Contact Hours'!K:K,'Contact Hours'!$A:$A,Hours!$A1052,'Contact Hours'!$B:$B,Hours!$B1052)</f>
        <v>0</v>
      </c>
      <c r="H1052" s="34">
        <f t="shared" si="64"/>
        <v>6240</v>
      </c>
      <c r="I1052" s="35">
        <f t="shared" si="65"/>
        <v>25338.621013519216</v>
      </c>
      <c r="J1052" s="35">
        <f t="shared" si="66"/>
        <v>0</v>
      </c>
    </row>
    <row r="1053" spans="1:10">
      <c r="A1053" s="30">
        <v>3614</v>
      </c>
      <c r="B1053" s="31">
        <v>24</v>
      </c>
      <c r="C1053" s="32">
        <f t="shared" si="63"/>
        <v>3.6073208628655156</v>
      </c>
      <c r="D1053" s="33">
        <f>SUMIFS('Contact Hours'!D:D,'Contact Hours'!$A:$A,Hours!$A1053,'Contact Hours'!$B:$B,Hours!$B1053)+SUMIFS('Contact Hours'!E:E,'Contact Hours'!$A:$A,Hours!$A1053,'Contact Hours'!$B:$B,Hours!$B1053)</f>
        <v>25776</v>
      </c>
      <c r="E1053" s="33">
        <f>SUMIFS('Contact Hours'!F:F,'Contact Hours'!$A:$A,Hours!$A1053,'Contact Hours'!$B:$B,Hours!$B1053)+SUMIFS('Contact Hours'!G:G,'Contact Hours'!$A:$A,Hours!$A1053,'Contact Hours'!$B:$B,Hours!$B1053)</f>
        <v>0</v>
      </c>
      <c r="F1053" s="33">
        <f>SUMIFS('Contact Hours'!H:H,'Contact Hours'!$A:$A,Hours!$A1053,'Contact Hours'!$B:$B,Hours!$B1053)+SUMIFS('Contact Hours'!I:I,'Contact Hours'!$A:$A,Hours!$A1053,'Contact Hours'!$B:$B,Hours!$B1053)</f>
        <v>47632</v>
      </c>
      <c r="G1053" s="33">
        <f>SUMIFS('Contact Hours'!J:J,'Contact Hours'!$A:$A,Hours!$A1053,'Contact Hours'!$B:$B,Hours!$B1053)+SUMIFS('Contact Hours'!K:K,'Contact Hours'!$A:$A,Hours!$A1053,'Contact Hours'!$B:$B,Hours!$B1053)</f>
        <v>4712</v>
      </c>
      <c r="H1053" s="34">
        <f t="shared" si="64"/>
        <v>78120</v>
      </c>
      <c r="I1053" s="35">
        <f t="shared" si="65"/>
        <v>281803.90580705408</v>
      </c>
      <c r="J1053" s="35">
        <f t="shared" si="66"/>
        <v>0</v>
      </c>
    </row>
    <row r="1054" spans="1:10">
      <c r="A1054" s="30">
        <v>3614</v>
      </c>
      <c r="B1054" s="31">
        <v>25</v>
      </c>
      <c r="C1054" s="32">
        <f t="shared" si="63"/>
        <v>2.8175360535220126</v>
      </c>
      <c r="D1054" s="33">
        <f>SUMIFS('Contact Hours'!D:D,'Contact Hours'!$A:$A,Hours!$A1054,'Contact Hours'!$B:$B,Hours!$B1054)+SUMIFS('Contact Hours'!E:E,'Contact Hours'!$A:$A,Hours!$A1054,'Contact Hours'!$B:$B,Hours!$B1054)</f>
        <v>456576</v>
      </c>
      <c r="E1054" s="33">
        <f>SUMIFS('Contact Hours'!F:F,'Contact Hours'!$A:$A,Hours!$A1054,'Contact Hours'!$B:$B,Hours!$B1054)+SUMIFS('Contact Hours'!G:G,'Contact Hours'!$A:$A,Hours!$A1054,'Contact Hours'!$B:$B,Hours!$B1054)</f>
        <v>0</v>
      </c>
      <c r="F1054" s="33">
        <f>SUMIFS('Contact Hours'!H:H,'Contact Hours'!$A:$A,Hours!$A1054,'Contact Hours'!$B:$B,Hours!$B1054)+SUMIFS('Contact Hours'!I:I,'Contact Hours'!$A:$A,Hours!$A1054,'Contact Hours'!$B:$B,Hours!$B1054)</f>
        <v>3264</v>
      </c>
      <c r="G1054" s="33">
        <f>SUMIFS('Contact Hours'!J:J,'Contact Hours'!$A:$A,Hours!$A1054,'Contact Hours'!$B:$B,Hours!$B1054)+SUMIFS('Contact Hours'!K:K,'Contact Hours'!$A:$A,Hours!$A1054,'Contact Hours'!$B:$B,Hours!$B1054)</f>
        <v>0</v>
      </c>
      <c r="H1054" s="34">
        <f t="shared" si="64"/>
        <v>459840</v>
      </c>
      <c r="I1054" s="35">
        <f t="shared" si="65"/>
        <v>1295615.7788515622</v>
      </c>
      <c r="J1054" s="35">
        <f t="shared" si="66"/>
        <v>0</v>
      </c>
    </row>
    <row r="1055" spans="1:10">
      <c r="A1055" s="30">
        <v>3614</v>
      </c>
      <c r="B1055" s="31">
        <v>26</v>
      </c>
      <c r="C1055" s="32">
        <f t="shared" ref="C1055:C1118" si="67">C1028</f>
        <v>3.5195673951223614</v>
      </c>
      <c r="D1055" s="33">
        <f>SUMIFS('Contact Hours'!D:D,'Contact Hours'!$A:$A,Hours!$A1055,'Contact Hours'!$B:$B,Hours!$B1055)+SUMIFS('Contact Hours'!E:E,'Contact Hours'!$A:$A,Hours!$A1055,'Contact Hours'!$B:$B,Hours!$B1055)</f>
        <v>54864</v>
      </c>
      <c r="E1055" s="33">
        <f>SUMIFS('Contact Hours'!F:F,'Contact Hours'!$A:$A,Hours!$A1055,'Contact Hours'!$B:$B,Hours!$B1055)+SUMIFS('Contact Hours'!G:G,'Contact Hours'!$A:$A,Hours!$A1055,'Contact Hours'!$B:$B,Hours!$B1055)</f>
        <v>0</v>
      </c>
      <c r="F1055" s="33">
        <f>SUMIFS('Contact Hours'!H:H,'Contact Hours'!$A:$A,Hours!$A1055,'Contact Hours'!$B:$B,Hours!$B1055)+SUMIFS('Contact Hours'!I:I,'Contact Hours'!$A:$A,Hours!$A1055,'Contact Hours'!$B:$B,Hours!$B1055)</f>
        <v>0</v>
      </c>
      <c r="G1055" s="33">
        <f>SUMIFS('Contact Hours'!J:J,'Contact Hours'!$A:$A,Hours!$A1055,'Contact Hours'!$B:$B,Hours!$B1055)+SUMIFS('Contact Hours'!K:K,'Contact Hours'!$A:$A,Hours!$A1055,'Contact Hours'!$B:$B,Hours!$B1055)</f>
        <v>0</v>
      </c>
      <c r="H1055" s="34">
        <f t="shared" si="64"/>
        <v>54864</v>
      </c>
      <c r="I1055" s="35">
        <f t="shared" si="65"/>
        <v>193097.54556599323</v>
      </c>
      <c r="J1055" s="35">
        <f t="shared" si="66"/>
        <v>0</v>
      </c>
    </row>
    <row r="1056" spans="1:10">
      <c r="A1056" s="30">
        <v>3614</v>
      </c>
      <c r="B1056" s="31">
        <v>27</v>
      </c>
      <c r="C1056" s="32">
        <f t="shared" si="67"/>
        <v>3.291477425248472</v>
      </c>
      <c r="D1056" s="33">
        <f>SUMIFS('Contact Hours'!D:D,'Contact Hours'!$A:$A,Hours!$A1056,'Contact Hours'!$B:$B,Hours!$B1056)+SUMIFS('Contact Hours'!E:E,'Contact Hours'!$A:$A,Hours!$A1056,'Contact Hours'!$B:$B,Hours!$B1056)</f>
        <v>0</v>
      </c>
      <c r="E1056" s="33">
        <f>SUMIFS('Contact Hours'!F:F,'Contact Hours'!$A:$A,Hours!$A1056,'Contact Hours'!$B:$B,Hours!$B1056)+SUMIFS('Contact Hours'!G:G,'Contact Hours'!$A:$A,Hours!$A1056,'Contact Hours'!$B:$B,Hours!$B1056)</f>
        <v>0</v>
      </c>
      <c r="F1056" s="33">
        <f>SUMIFS('Contact Hours'!H:H,'Contact Hours'!$A:$A,Hours!$A1056,'Contact Hours'!$B:$B,Hours!$B1056)+SUMIFS('Contact Hours'!I:I,'Contact Hours'!$A:$A,Hours!$A1056,'Contact Hours'!$B:$B,Hours!$B1056)</f>
        <v>0</v>
      </c>
      <c r="G1056" s="33">
        <f>SUMIFS('Contact Hours'!J:J,'Contact Hours'!$A:$A,Hours!$A1056,'Contact Hours'!$B:$B,Hours!$B1056)+SUMIFS('Contact Hours'!K:K,'Contact Hours'!$A:$A,Hours!$A1056,'Contact Hours'!$B:$B,Hours!$B1056)</f>
        <v>0</v>
      </c>
      <c r="H1056" s="34">
        <f t="shared" si="64"/>
        <v>0</v>
      </c>
      <c r="I1056" s="35">
        <f t="shared" si="65"/>
        <v>0</v>
      </c>
      <c r="J1056" s="35">
        <f t="shared" si="66"/>
        <v>0</v>
      </c>
    </row>
    <row r="1057" spans="1:10">
      <c r="A1057" s="30">
        <v>3626</v>
      </c>
      <c r="B1057" s="31">
        <v>1</v>
      </c>
      <c r="C1057" s="32">
        <f t="shared" si="67"/>
        <v>2.8749802080704021</v>
      </c>
      <c r="D1057" s="33">
        <f>SUMIFS('Contact Hours'!D:D,'Contact Hours'!$A:$A,Hours!$A1057,'Contact Hours'!$B:$B,Hours!$B1057)+SUMIFS('Contact Hours'!E:E,'Contact Hours'!$A:$A,Hours!$A1057,'Contact Hours'!$B:$B,Hours!$B1057)</f>
        <v>24240</v>
      </c>
      <c r="E1057" s="33">
        <f>SUMIFS('Contact Hours'!F:F,'Contact Hours'!$A:$A,Hours!$A1057,'Contact Hours'!$B:$B,Hours!$B1057)+SUMIFS('Contact Hours'!G:G,'Contact Hours'!$A:$A,Hours!$A1057,'Contact Hours'!$B:$B,Hours!$B1057)</f>
        <v>0</v>
      </c>
      <c r="F1057" s="33">
        <f>SUMIFS('Contact Hours'!H:H,'Contact Hours'!$A:$A,Hours!$A1057,'Contact Hours'!$B:$B,Hours!$B1057)+SUMIFS('Contact Hours'!I:I,'Contact Hours'!$A:$A,Hours!$A1057,'Contact Hours'!$B:$B,Hours!$B1057)</f>
        <v>19936</v>
      </c>
      <c r="G1057" s="33">
        <f>SUMIFS('Contact Hours'!J:J,'Contact Hours'!$A:$A,Hours!$A1057,'Contact Hours'!$B:$B,Hours!$B1057)+SUMIFS('Contact Hours'!K:K,'Contact Hours'!$A:$A,Hours!$A1057,'Contact Hours'!$B:$B,Hours!$B1057)</f>
        <v>0</v>
      </c>
      <c r="H1057" s="34">
        <f t="shared" si="64"/>
        <v>44176</v>
      </c>
      <c r="I1057" s="35">
        <f t="shared" si="65"/>
        <v>127005.12567171808</v>
      </c>
      <c r="J1057" s="35">
        <f t="shared" si="66"/>
        <v>0</v>
      </c>
    </row>
    <row r="1058" spans="1:10">
      <c r="A1058" s="30">
        <v>3626</v>
      </c>
      <c r="B1058" s="31">
        <v>2</v>
      </c>
      <c r="C1058" s="32">
        <f t="shared" si="67"/>
        <v>3.4729204337351502</v>
      </c>
      <c r="D1058" s="33">
        <f>SUMIFS('Contact Hours'!D:D,'Contact Hours'!$A:$A,Hours!$A1058,'Contact Hours'!$B:$B,Hours!$B1058)+SUMIFS('Contact Hours'!E:E,'Contact Hours'!$A:$A,Hours!$A1058,'Contact Hours'!$B:$B,Hours!$B1058)</f>
        <v>4608</v>
      </c>
      <c r="E1058" s="33">
        <f>SUMIFS('Contact Hours'!F:F,'Contact Hours'!$A:$A,Hours!$A1058,'Contact Hours'!$B:$B,Hours!$B1058)+SUMIFS('Contact Hours'!G:G,'Contact Hours'!$A:$A,Hours!$A1058,'Contact Hours'!$B:$B,Hours!$B1058)</f>
        <v>0</v>
      </c>
      <c r="F1058" s="33">
        <f>SUMIFS('Contact Hours'!H:H,'Contact Hours'!$A:$A,Hours!$A1058,'Contact Hours'!$B:$B,Hours!$B1058)+SUMIFS('Contact Hours'!I:I,'Contact Hours'!$A:$A,Hours!$A1058,'Contact Hours'!$B:$B,Hours!$B1058)</f>
        <v>86608</v>
      </c>
      <c r="G1058" s="33">
        <f>SUMIFS('Contact Hours'!J:J,'Contact Hours'!$A:$A,Hours!$A1058,'Contact Hours'!$B:$B,Hours!$B1058)+SUMIFS('Contact Hours'!K:K,'Contact Hours'!$A:$A,Hours!$A1058,'Contact Hours'!$B:$B,Hours!$B1058)</f>
        <v>6288</v>
      </c>
      <c r="H1058" s="34">
        <f t="shared" si="64"/>
        <v>97504</v>
      </c>
      <c r="I1058" s="35">
        <f t="shared" si="65"/>
        <v>338623.63397091208</v>
      </c>
      <c r="J1058" s="35">
        <f t="shared" si="66"/>
        <v>0</v>
      </c>
    </row>
    <row r="1059" spans="1:10">
      <c r="A1059" s="30">
        <v>3626</v>
      </c>
      <c r="B1059" s="31">
        <v>3</v>
      </c>
      <c r="C1059" s="32">
        <f t="shared" si="67"/>
        <v>3.0862689776983747</v>
      </c>
      <c r="D1059" s="33">
        <f>SUMIFS('Contact Hours'!D:D,'Contact Hours'!$A:$A,Hours!$A1059,'Contact Hours'!$B:$B,Hours!$B1059)+SUMIFS('Contact Hours'!E:E,'Contact Hours'!$A:$A,Hours!$A1059,'Contact Hours'!$B:$B,Hours!$B1059)</f>
        <v>2209718</v>
      </c>
      <c r="E1059" s="33">
        <f>SUMIFS('Contact Hours'!F:F,'Contact Hours'!$A:$A,Hours!$A1059,'Contact Hours'!$B:$B,Hours!$B1059)+SUMIFS('Contact Hours'!G:G,'Contact Hours'!$A:$A,Hours!$A1059,'Contact Hours'!$B:$B,Hours!$B1059)</f>
        <v>0</v>
      </c>
      <c r="F1059" s="33">
        <f>SUMIFS('Contact Hours'!H:H,'Contact Hours'!$A:$A,Hours!$A1059,'Contact Hours'!$B:$B,Hours!$B1059)+SUMIFS('Contact Hours'!I:I,'Contact Hours'!$A:$A,Hours!$A1059,'Contact Hours'!$B:$B,Hours!$B1059)</f>
        <v>0</v>
      </c>
      <c r="G1059" s="33">
        <f>SUMIFS('Contact Hours'!J:J,'Contact Hours'!$A:$A,Hours!$A1059,'Contact Hours'!$B:$B,Hours!$B1059)+SUMIFS('Contact Hours'!K:K,'Contact Hours'!$A:$A,Hours!$A1059,'Contact Hours'!$B:$B,Hours!$B1059)</f>
        <v>320</v>
      </c>
      <c r="H1059" s="34">
        <f t="shared" si="64"/>
        <v>2210038</v>
      </c>
      <c r="I1059" s="35">
        <f t="shared" si="65"/>
        <v>6820771.7189345602</v>
      </c>
      <c r="J1059" s="35">
        <f t="shared" si="66"/>
        <v>0</v>
      </c>
    </row>
    <row r="1060" spans="1:10">
      <c r="A1060" s="30">
        <v>3626</v>
      </c>
      <c r="B1060" s="31">
        <v>4</v>
      </c>
      <c r="C1060" s="32">
        <f t="shared" si="67"/>
        <v>2.7951067372194838</v>
      </c>
      <c r="D1060" s="33">
        <f>SUMIFS('Contact Hours'!D:D,'Contact Hours'!$A:$A,Hours!$A1060,'Contact Hours'!$B:$B,Hours!$B1060)+SUMIFS('Contact Hours'!E:E,'Contact Hours'!$A:$A,Hours!$A1060,'Contact Hours'!$B:$B,Hours!$B1060)</f>
        <v>628000</v>
      </c>
      <c r="E1060" s="33">
        <f>SUMIFS('Contact Hours'!F:F,'Contact Hours'!$A:$A,Hours!$A1060,'Contact Hours'!$B:$B,Hours!$B1060)+SUMIFS('Contact Hours'!G:G,'Contact Hours'!$A:$A,Hours!$A1060,'Contact Hours'!$B:$B,Hours!$B1060)</f>
        <v>0</v>
      </c>
      <c r="F1060" s="33">
        <f>SUMIFS('Contact Hours'!H:H,'Contact Hours'!$A:$A,Hours!$A1060,'Contact Hours'!$B:$B,Hours!$B1060)+SUMIFS('Contact Hours'!I:I,'Contact Hours'!$A:$A,Hours!$A1060,'Contact Hours'!$B:$B,Hours!$B1060)</f>
        <v>467536</v>
      </c>
      <c r="G1060" s="33">
        <f>SUMIFS('Contact Hours'!J:J,'Contact Hours'!$A:$A,Hours!$A1060,'Contact Hours'!$B:$B,Hours!$B1060)+SUMIFS('Contact Hours'!K:K,'Contact Hours'!$A:$A,Hours!$A1060,'Contact Hours'!$B:$B,Hours!$B1060)</f>
        <v>20665</v>
      </c>
      <c r="H1060" s="34">
        <f t="shared" si="64"/>
        <v>1116201</v>
      </c>
      <c r="I1060" s="35">
        <f t="shared" si="65"/>
        <v>3119900.9351911251</v>
      </c>
      <c r="J1060" s="35">
        <f t="shared" si="66"/>
        <v>0</v>
      </c>
    </row>
    <row r="1061" spans="1:10">
      <c r="A1061" s="30">
        <v>3626</v>
      </c>
      <c r="B1061" s="31">
        <v>5</v>
      </c>
      <c r="C1061" s="32">
        <f t="shared" si="67"/>
        <v>7.969787458086997</v>
      </c>
      <c r="D1061" s="33">
        <f>SUMIFS('Contact Hours'!D:D,'Contact Hours'!$A:$A,Hours!$A1061,'Contact Hours'!$B:$B,Hours!$B1061)+SUMIFS('Contact Hours'!E:E,'Contact Hours'!$A:$A,Hours!$A1061,'Contact Hours'!$B:$B,Hours!$B1061)</f>
        <v>0</v>
      </c>
      <c r="E1061" s="33">
        <f>SUMIFS('Contact Hours'!F:F,'Contact Hours'!$A:$A,Hours!$A1061,'Contact Hours'!$B:$B,Hours!$B1061)+SUMIFS('Contact Hours'!G:G,'Contact Hours'!$A:$A,Hours!$A1061,'Contact Hours'!$B:$B,Hours!$B1061)</f>
        <v>0</v>
      </c>
      <c r="F1061" s="33">
        <f>SUMIFS('Contact Hours'!H:H,'Contact Hours'!$A:$A,Hours!$A1061,'Contact Hours'!$B:$B,Hours!$B1061)+SUMIFS('Contact Hours'!I:I,'Contact Hours'!$A:$A,Hours!$A1061,'Contact Hours'!$B:$B,Hours!$B1061)</f>
        <v>53056</v>
      </c>
      <c r="G1061" s="33">
        <f>SUMIFS('Contact Hours'!J:J,'Contact Hours'!$A:$A,Hours!$A1061,'Contact Hours'!$B:$B,Hours!$B1061)+SUMIFS('Contact Hours'!K:K,'Contact Hours'!$A:$A,Hours!$A1061,'Contact Hours'!$B:$B,Hours!$B1061)</f>
        <v>128</v>
      </c>
      <c r="H1061" s="34">
        <f t="shared" si="64"/>
        <v>53184</v>
      </c>
      <c r="I1061" s="35">
        <f t="shared" si="65"/>
        <v>423865.17617089883</v>
      </c>
      <c r="J1061" s="35">
        <f t="shared" si="66"/>
        <v>0</v>
      </c>
    </row>
    <row r="1062" spans="1:10">
      <c r="A1062" s="30">
        <v>3626</v>
      </c>
      <c r="B1062" s="31">
        <v>6</v>
      </c>
      <c r="C1062" s="32">
        <f t="shared" si="67"/>
        <v>2.5338472328563029</v>
      </c>
      <c r="D1062" s="33">
        <f>SUMIFS('Contact Hours'!D:D,'Contact Hours'!$A:$A,Hours!$A1062,'Contact Hours'!$B:$B,Hours!$B1062)+SUMIFS('Contact Hours'!E:E,'Contact Hours'!$A:$A,Hours!$A1062,'Contact Hours'!$B:$B,Hours!$B1062)</f>
        <v>598864</v>
      </c>
      <c r="E1062" s="33">
        <f>SUMIFS('Contact Hours'!F:F,'Contact Hours'!$A:$A,Hours!$A1062,'Contact Hours'!$B:$B,Hours!$B1062)+SUMIFS('Contact Hours'!G:G,'Contact Hours'!$A:$A,Hours!$A1062,'Contact Hours'!$B:$B,Hours!$B1062)</f>
        <v>0</v>
      </c>
      <c r="F1062" s="33">
        <f>SUMIFS('Contact Hours'!H:H,'Contact Hours'!$A:$A,Hours!$A1062,'Contact Hours'!$B:$B,Hours!$B1062)+SUMIFS('Contact Hours'!I:I,'Contact Hours'!$A:$A,Hours!$A1062,'Contact Hours'!$B:$B,Hours!$B1062)</f>
        <v>53520</v>
      </c>
      <c r="G1062" s="33">
        <f>SUMIFS('Contact Hours'!J:J,'Contact Hours'!$A:$A,Hours!$A1062,'Contact Hours'!$B:$B,Hours!$B1062)+SUMIFS('Contact Hours'!K:K,'Contact Hours'!$A:$A,Hours!$A1062,'Contact Hours'!$B:$B,Hours!$B1062)</f>
        <v>201872</v>
      </c>
      <c r="H1062" s="34">
        <f t="shared" si="64"/>
        <v>854256</v>
      </c>
      <c r="I1062" s="35">
        <f t="shared" si="65"/>
        <v>2164554.2017508941</v>
      </c>
      <c r="J1062" s="35">
        <f t="shared" si="66"/>
        <v>0</v>
      </c>
    </row>
    <row r="1063" spans="1:10">
      <c r="A1063" s="30">
        <v>3626</v>
      </c>
      <c r="B1063" s="31">
        <v>7</v>
      </c>
      <c r="C1063" s="32">
        <f t="shared" si="67"/>
        <v>3.4892163735959434</v>
      </c>
      <c r="D1063" s="33">
        <f>SUMIFS('Contact Hours'!D:D,'Contact Hours'!$A:$A,Hours!$A1063,'Contact Hours'!$B:$B,Hours!$B1063)+SUMIFS('Contact Hours'!E:E,'Contact Hours'!$A:$A,Hours!$A1063,'Contact Hours'!$B:$B,Hours!$B1063)</f>
        <v>226048</v>
      </c>
      <c r="E1063" s="33">
        <f>SUMIFS('Contact Hours'!F:F,'Contact Hours'!$A:$A,Hours!$A1063,'Contact Hours'!$B:$B,Hours!$B1063)+SUMIFS('Contact Hours'!G:G,'Contact Hours'!$A:$A,Hours!$A1063,'Contact Hours'!$B:$B,Hours!$B1063)</f>
        <v>0</v>
      </c>
      <c r="F1063" s="33">
        <f>SUMIFS('Contact Hours'!H:H,'Contact Hours'!$A:$A,Hours!$A1063,'Contact Hours'!$B:$B,Hours!$B1063)+SUMIFS('Contact Hours'!I:I,'Contact Hours'!$A:$A,Hours!$A1063,'Contact Hours'!$B:$B,Hours!$B1063)</f>
        <v>333868</v>
      </c>
      <c r="G1063" s="33">
        <f>SUMIFS('Contact Hours'!J:J,'Contact Hours'!$A:$A,Hours!$A1063,'Contact Hours'!$B:$B,Hours!$B1063)+SUMIFS('Contact Hours'!K:K,'Contact Hours'!$A:$A,Hours!$A1063,'Contact Hours'!$B:$B,Hours!$B1063)</f>
        <v>5723</v>
      </c>
      <c r="H1063" s="34">
        <f t="shared" si="64"/>
        <v>565639</v>
      </c>
      <c r="I1063" s="35">
        <f t="shared" si="65"/>
        <v>1973636.8603444358</v>
      </c>
      <c r="J1063" s="35">
        <f t="shared" si="66"/>
        <v>0</v>
      </c>
    </row>
    <row r="1064" spans="1:10">
      <c r="A1064" s="30">
        <v>3626</v>
      </c>
      <c r="B1064" s="31">
        <v>8</v>
      </c>
      <c r="C1064" s="32">
        <f t="shared" si="67"/>
        <v>4.382136402145127</v>
      </c>
      <c r="D1064" s="33">
        <f>SUMIFS('Contact Hours'!D:D,'Contact Hours'!$A:$A,Hours!$A1064,'Contact Hours'!$B:$B,Hours!$B1064)+SUMIFS('Contact Hours'!E:E,'Contact Hours'!$A:$A,Hours!$A1064,'Contact Hours'!$B:$B,Hours!$B1064)</f>
        <v>0</v>
      </c>
      <c r="E1064" s="33">
        <f>SUMIFS('Contact Hours'!F:F,'Contact Hours'!$A:$A,Hours!$A1064,'Contact Hours'!$B:$B,Hours!$B1064)+SUMIFS('Contact Hours'!G:G,'Contact Hours'!$A:$A,Hours!$A1064,'Contact Hours'!$B:$B,Hours!$B1064)</f>
        <v>0</v>
      </c>
      <c r="F1064" s="33">
        <f>SUMIFS('Contact Hours'!H:H,'Contact Hours'!$A:$A,Hours!$A1064,'Contact Hours'!$B:$B,Hours!$B1064)+SUMIFS('Contact Hours'!I:I,'Contact Hours'!$A:$A,Hours!$A1064,'Contact Hours'!$B:$B,Hours!$B1064)</f>
        <v>13632</v>
      </c>
      <c r="G1064" s="33">
        <f>SUMIFS('Contact Hours'!J:J,'Contact Hours'!$A:$A,Hours!$A1064,'Contact Hours'!$B:$B,Hours!$B1064)+SUMIFS('Contact Hours'!K:K,'Contact Hours'!$A:$A,Hours!$A1064,'Contact Hours'!$B:$B,Hours!$B1064)</f>
        <v>112</v>
      </c>
      <c r="H1064" s="34">
        <f t="shared" si="64"/>
        <v>13744</v>
      </c>
      <c r="I1064" s="35">
        <f t="shared" si="65"/>
        <v>60228.082711082629</v>
      </c>
      <c r="J1064" s="35">
        <f t="shared" si="66"/>
        <v>0</v>
      </c>
    </row>
    <row r="1065" spans="1:10">
      <c r="A1065" s="30">
        <v>3626</v>
      </c>
      <c r="B1065" s="31">
        <v>9</v>
      </c>
      <c r="C1065" s="32">
        <f t="shared" si="67"/>
        <v>3.4333089032158068</v>
      </c>
      <c r="D1065" s="33">
        <f>SUMIFS('Contact Hours'!D:D,'Contact Hours'!$A:$A,Hours!$A1065,'Contact Hours'!$B:$B,Hours!$B1065)+SUMIFS('Contact Hours'!E:E,'Contact Hours'!$A:$A,Hours!$A1065,'Contact Hours'!$B:$B,Hours!$B1065)</f>
        <v>93424</v>
      </c>
      <c r="E1065" s="33">
        <f>SUMIFS('Contact Hours'!F:F,'Contact Hours'!$A:$A,Hours!$A1065,'Contact Hours'!$B:$B,Hours!$B1065)+SUMIFS('Contact Hours'!G:G,'Contact Hours'!$A:$A,Hours!$A1065,'Contact Hours'!$B:$B,Hours!$B1065)</f>
        <v>0</v>
      </c>
      <c r="F1065" s="33">
        <f>SUMIFS('Contact Hours'!H:H,'Contact Hours'!$A:$A,Hours!$A1065,'Contact Hours'!$B:$B,Hours!$B1065)+SUMIFS('Contact Hours'!I:I,'Contact Hours'!$A:$A,Hours!$A1065,'Contact Hours'!$B:$B,Hours!$B1065)</f>
        <v>71072</v>
      </c>
      <c r="G1065" s="33">
        <f>SUMIFS('Contact Hours'!J:J,'Contact Hours'!$A:$A,Hours!$A1065,'Contact Hours'!$B:$B,Hours!$B1065)+SUMIFS('Contact Hours'!K:K,'Contact Hours'!$A:$A,Hours!$A1065,'Contact Hours'!$B:$B,Hours!$B1065)</f>
        <v>0</v>
      </c>
      <c r="H1065" s="34">
        <f t="shared" si="64"/>
        <v>164496</v>
      </c>
      <c r="I1065" s="35">
        <f t="shared" si="65"/>
        <v>564765.58134338737</v>
      </c>
      <c r="J1065" s="35">
        <f t="shared" si="66"/>
        <v>0</v>
      </c>
    </row>
    <row r="1066" spans="1:10">
      <c r="A1066" s="30">
        <v>3626</v>
      </c>
      <c r="B1066" s="31">
        <v>10</v>
      </c>
      <c r="C1066" s="32">
        <f t="shared" si="67"/>
        <v>5.2157956574584414</v>
      </c>
      <c r="D1066" s="33">
        <f>SUMIFS('Contact Hours'!D:D,'Contact Hours'!$A:$A,Hours!$A1066,'Contact Hours'!$B:$B,Hours!$B1066)+SUMIFS('Contact Hours'!E:E,'Contact Hours'!$A:$A,Hours!$A1066,'Contact Hours'!$B:$B,Hours!$B1066)</f>
        <v>21664</v>
      </c>
      <c r="E1066" s="33">
        <f>SUMIFS('Contact Hours'!F:F,'Contact Hours'!$A:$A,Hours!$A1066,'Contact Hours'!$B:$B,Hours!$B1066)+SUMIFS('Contact Hours'!G:G,'Contact Hours'!$A:$A,Hours!$A1066,'Contact Hours'!$B:$B,Hours!$B1066)</f>
        <v>0</v>
      </c>
      <c r="F1066" s="33">
        <f>SUMIFS('Contact Hours'!H:H,'Contact Hours'!$A:$A,Hours!$A1066,'Contact Hours'!$B:$B,Hours!$B1066)+SUMIFS('Contact Hours'!I:I,'Contact Hours'!$A:$A,Hours!$A1066,'Contact Hours'!$B:$B,Hours!$B1066)</f>
        <v>960</v>
      </c>
      <c r="G1066" s="33">
        <f>SUMIFS('Contact Hours'!J:J,'Contact Hours'!$A:$A,Hours!$A1066,'Contact Hours'!$B:$B,Hours!$B1066)+SUMIFS('Contact Hours'!K:K,'Contact Hours'!$A:$A,Hours!$A1066,'Contact Hours'!$B:$B,Hours!$B1066)</f>
        <v>0</v>
      </c>
      <c r="H1066" s="34">
        <f t="shared" si="64"/>
        <v>22624</v>
      </c>
      <c r="I1066" s="35">
        <f t="shared" si="65"/>
        <v>118002.16095433978</v>
      </c>
      <c r="J1066" s="35">
        <f t="shared" si="66"/>
        <v>0</v>
      </c>
    </row>
    <row r="1067" spans="1:10">
      <c r="A1067" s="30">
        <v>3626</v>
      </c>
      <c r="B1067" s="31">
        <v>11</v>
      </c>
      <c r="C1067" s="32">
        <f t="shared" si="67"/>
        <v>3.9463640330011058</v>
      </c>
      <c r="D1067" s="33">
        <f>SUMIFS('Contact Hours'!D:D,'Contact Hours'!$A:$A,Hours!$A1067,'Contact Hours'!$B:$B,Hours!$B1067)+SUMIFS('Contact Hours'!E:E,'Contact Hours'!$A:$A,Hours!$A1067,'Contact Hours'!$B:$B,Hours!$B1067)</f>
        <v>15024</v>
      </c>
      <c r="E1067" s="33">
        <f>SUMIFS('Contact Hours'!F:F,'Contact Hours'!$A:$A,Hours!$A1067,'Contact Hours'!$B:$B,Hours!$B1067)+SUMIFS('Contact Hours'!G:G,'Contact Hours'!$A:$A,Hours!$A1067,'Contact Hours'!$B:$B,Hours!$B1067)</f>
        <v>0</v>
      </c>
      <c r="F1067" s="33">
        <f>SUMIFS('Contact Hours'!H:H,'Contact Hours'!$A:$A,Hours!$A1067,'Contact Hours'!$B:$B,Hours!$B1067)+SUMIFS('Contact Hours'!I:I,'Contact Hours'!$A:$A,Hours!$A1067,'Contact Hours'!$B:$B,Hours!$B1067)</f>
        <v>167520</v>
      </c>
      <c r="G1067" s="33">
        <f>SUMIFS('Contact Hours'!J:J,'Contact Hours'!$A:$A,Hours!$A1067,'Contact Hours'!$B:$B,Hours!$B1067)+SUMIFS('Contact Hours'!K:K,'Contact Hours'!$A:$A,Hours!$A1067,'Contact Hours'!$B:$B,Hours!$B1067)</f>
        <v>5241</v>
      </c>
      <c r="H1067" s="34">
        <f t="shared" si="64"/>
        <v>187785</v>
      </c>
      <c r="I1067" s="35">
        <f t="shared" si="65"/>
        <v>741067.96993711265</v>
      </c>
      <c r="J1067" s="35">
        <f t="shared" si="66"/>
        <v>0</v>
      </c>
    </row>
    <row r="1068" spans="1:10">
      <c r="A1068" s="30">
        <v>3626</v>
      </c>
      <c r="B1068" s="31">
        <v>12</v>
      </c>
      <c r="C1068" s="32">
        <f t="shared" si="67"/>
        <v>3.4644345655960382</v>
      </c>
      <c r="D1068" s="33">
        <f>SUMIFS('Contact Hours'!D:D,'Contact Hours'!$A:$A,Hours!$A1068,'Contact Hours'!$B:$B,Hours!$B1068)+SUMIFS('Contact Hours'!E:E,'Contact Hours'!$A:$A,Hours!$A1068,'Contact Hours'!$B:$B,Hours!$B1068)</f>
        <v>1860432</v>
      </c>
      <c r="E1068" s="33">
        <f>SUMIFS('Contact Hours'!F:F,'Contact Hours'!$A:$A,Hours!$A1068,'Contact Hours'!$B:$B,Hours!$B1068)+SUMIFS('Contact Hours'!G:G,'Contact Hours'!$A:$A,Hours!$A1068,'Contact Hours'!$B:$B,Hours!$B1068)</f>
        <v>273984</v>
      </c>
      <c r="F1068" s="33">
        <f>SUMIFS('Contact Hours'!H:H,'Contact Hours'!$A:$A,Hours!$A1068,'Contact Hours'!$B:$B,Hours!$B1068)+SUMIFS('Contact Hours'!I:I,'Contact Hours'!$A:$A,Hours!$A1068,'Contact Hours'!$B:$B,Hours!$B1068)</f>
        <v>7360</v>
      </c>
      <c r="G1068" s="33">
        <f>SUMIFS('Contact Hours'!J:J,'Contact Hours'!$A:$A,Hours!$A1068,'Contact Hours'!$B:$B,Hours!$B1068)+SUMIFS('Contact Hours'!K:K,'Contact Hours'!$A:$A,Hours!$A1068,'Contact Hours'!$B:$B,Hours!$B1068)</f>
        <v>0</v>
      </c>
      <c r="H1068" s="34">
        <f t="shared" si="64"/>
        <v>2141776</v>
      </c>
      <c r="I1068" s="35">
        <f t="shared" si="65"/>
        <v>7420042.8061640207</v>
      </c>
      <c r="J1068" s="35">
        <f t="shared" si="66"/>
        <v>1044119.6040222915</v>
      </c>
    </row>
    <row r="1069" spans="1:10">
      <c r="A1069" s="30">
        <v>3626</v>
      </c>
      <c r="B1069" s="31">
        <v>13</v>
      </c>
      <c r="C1069" s="32">
        <f t="shared" si="67"/>
        <v>3.1367935439018955</v>
      </c>
      <c r="D1069" s="33">
        <f>SUMIFS('Contact Hours'!D:D,'Contact Hours'!$A:$A,Hours!$A1069,'Contact Hours'!$B:$B,Hours!$B1069)+SUMIFS('Contact Hours'!E:E,'Contact Hours'!$A:$A,Hours!$A1069,'Contact Hours'!$B:$B,Hours!$B1069)</f>
        <v>397232</v>
      </c>
      <c r="E1069" s="33">
        <f>SUMIFS('Contact Hours'!F:F,'Contact Hours'!$A:$A,Hours!$A1069,'Contact Hours'!$B:$B,Hours!$B1069)+SUMIFS('Contact Hours'!G:G,'Contact Hours'!$A:$A,Hours!$A1069,'Contact Hours'!$B:$B,Hours!$B1069)</f>
        <v>0</v>
      </c>
      <c r="F1069" s="33">
        <f>SUMIFS('Contact Hours'!H:H,'Contact Hours'!$A:$A,Hours!$A1069,'Contact Hours'!$B:$B,Hours!$B1069)+SUMIFS('Contact Hours'!I:I,'Contact Hours'!$A:$A,Hours!$A1069,'Contact Hours'!$B:$B,Hours!$B1069)</f>
        <v>37248</v>
      </c>
      <c r="G1069" s="33">
        <f>SUMIFS('Contact Hours'!J:J,'Contact Hours'!$A:$A,Hours!$A1069,'Contact Hours'!$B:$B,Hours!$B1069)+SUMIFS('Contact Hours'!K:K,'Contact Hours'!$A:$A,Hours!$A1069,'Contact Hours'!$B:$B,Hours!$B1069)</f>
        <v>0</v>
      </c>
      <c r="H1069" s="34">
        <f t="shared" si="64"/>
        <v>434480</v>
      </c>
      <c r="I1069" s="35">
        <f t="shared" si="65"/>
        <v>1362874.0589544955</v>
      </c>
      <c r="J1069" s="35">
        <f t="shared" si="66"/>
        <v>0</v>
      </c>
    </row>
    <row r="1070" spans="1:10">
      <c r="A1070" s="30">
        <v>3626</v>
      </c>
      <c r="B1070" s="31">
        <v>14</v>
      </c>
      <c r="C1070" s="32">
        <f t="shared" si="67"/>
        <v>4.5242823607997433</v>
      </c>
      <c r="D1070" s="33">
        <f>SUMIFS('Contact Hours'!D:D,'Contact Hours'!$A:$A,Hours!$A1070,'Contact Hours'!$B:$B,Hours!$B1070)+SUMIFS('Contact Hours'!E:E,'Contact Hours'!$A:$A,Hours!$A1070,'Contact Hours'!$B:$B,Hours!$B1070)</f>
        <v>0</v>
      </c>
      <c r="E1070" s="33">
        <f>SUMIFS('Contact Hours'!F:F,'Contact Hours'!$A:$A,Hours!$A1070,'Contact Hours'!$B:$B,Hours!$B1070)+SUMIFS('Contact Hours'!G:G,'Contact Hours'!$A:$A,Hours!$A1070,'Contact Hours'!$B:$B,Hours!$B1070)</f>
        <v>0</v>
      </c>
      <c r="F1070" s="33">
        <f>SUMIFS('Contact Hours'!H:H,'Contact Hours'!$A:$A,Hours!$A1070,'Contact Hours'!$B:$B,Hours!$B1070)+SUMIFS('Contact Hours'!I:I,'Contact Hours'!$A:$A,Hours!$A1070,'Contact Hours'!$B:$B,Hours!$B1070)</f>
        <v>358816</v>
      </c>
      <c r="G1070" s="33">
        <f>SUMIFS('Contact Hours'!J:J,'Contact Hours'!$A:$A,Hours!$A1070,'Contact Hours'!$B:$B,Hours!$B1070)+SUMIFS('Contact Hours'!K:K,'Contact Hours'!$A:$A,Hours!$A1070,'Contact Hours'!$B:$B,Hours!$B1070)</f>
        <v>264</v>
      </c>
      <c r="H1070" s="34">
        <f t="shared" si="64"/>
        <v>359080</v>
      </c>
      <c r="I1070" s="35">
        <f t="shared" si="65"/>
        <v>1624579.3101159718</v>
      </c>
      <c r="J1070" s="35">
        <f t="shared" si="66"/>
        <v>0</v>
      </c>
    </row>
    <row r="1071" spans="1:10">
      <c r="A1071" s="30">
        <v>3626</v>
      </c>
      <c r="B1071" s="31">
        <v>15</v>
      </c>
      <c r="C1071" s="32">
        <f t="shared" si="67"/>
        <v>6.3259919541484555</v>
      </c>
      <c r="D1071" s="33">
        <f>SUMIFS('Contact Hours'!D:D,'Contact Hours'!$A:$A,Hours!$A1071,'Contact Hours'!$B:$B,Hours!$B1071)+SUMIFS('Contact Hours'!E:E,'Contact Hours'!$A:$A,Hours!$A1071,'Contact Hours'!$B:$B,Hours!$B1071)</f>
        <v>0</v>
      </c>
      <c r="E1071" s="33">
        <f>SUMIFS('Contact Hours'!F:F,'Contact Hours'!$A:$A,Hours!$A1071,'Contact Hours'!$B:$B,Hours!$B1071)+SUMIFS('Contact Hours'!G:G,'Contact Hours'!$A:$A,Hours!$A1071,'Contact Hours'!$B:$B,Hours!$B1071)</f>
        <v>0</v>
      </c>
      <c r="F1071" s="33">
        <f>SUMIFS('Contact Hours'!H:H,'Contact Hours'!$A:$A,Hours!$A1071,'Contact Hours'!$B:$B,Hours!$B1071)+SUMIFS('Contact Hours'!I:I,'Contact Hours'!$A:$A,Hours!$A1071,'Contact Hours'!$B:$B,Hours!$B1071)</f>
        <v>32400</v>
      </c>
      <c r="G1071" s="33">
        <f>SUMIFS('Contact Hours'!J:J,'Contact Hours'!$A:$A,Hours!$A1071,'Contact Hours'!$B:$B,Hours!$B1071)+SUMIFS('Contact Hours'!K:K,'Contact Hours'!$A:$A,Hours!$A1071,'Contact Hours'!$B:$B,Hours!$B1071)</f>
        <v>0</v>
      </c>
      <c r="H1071" s="34">
        <f t="shared" si="64"/>
        <v>32400</v>
      </c>
      <c r="I1071" s="35">
        <f t="shared" si="65"/>
        <v>204962.13931440996</v>
      </c>
      <c r="J1071" s="35">
        <f t="shared" si="66"/>
        <v>0</v>
      </c>
    </row>
    <row r="1072" spans="1:10">
      <c r="A1072" s="30">
        <v>3626</v>
      </c>
      <c r="B1072" s="31">
        <v>16</v>
      </c>
      <c r="C1072" s="32">
        <f t="shared" si="67"/>
        <v>3.9794022593108487</v>
      </c>
      <c r="D1072" s="33">
        <f>SUMIFS('Contact Hours'!D:D,'Contact Hours'!$A:$A,Hours!$A1072,'Contact Hours'!$B:$B,Hours!$B1072)+SUMIFS('Contact Hours'!E:E,'Contact Hours'!$A:$A,Hours!$A1072,'Contact Hours'!$B:$B,Hours!$B1072)</f>
        <v>55392</v>
      </c>
      <c r="E1072" s="33">
        <f>SUMIFS('Contact Hours'!F:F,'Contact Hours'!$A:$A,Hours!$A1072,'Contact Hours'!$B:$B,Hours!$B1072)+SUMIFS('Contact Hours'!G:G,'Contact Hours'!$A:$A,Hours!$A1072,'Contact Hours'!$B:$B,Hours!$B1072)</f>
        <v>0</v>
      </c>
      <c r="F1072" s="33">
        <f>SUMIFS('Contact Hours'!H:H,'Contact Hours'!$A:$A,Hours!$A1072,'Contact Hours'!$B:$B,Hours!$B1072)+SUMIFS('Contact Hours'!I:I,'Contact Hours'!$A:$A,Hours!$A1072,'Contact Hours'!$B:$B,Hours!$B1072)</f>
        <v>430742</v>
      </c>
      <c r="G1072" s="33">
        <f>SUMIFS('Contact Hours'!J:J,'Contact Hours'!$A:$A,Hours!$A1072,'Contact Hours'!$B:$B,Hours!$B1072)+SUMIFS('Contact Hours'!K:K,'Contact Hours'!$A:$A,Hours!$A1072,'Contact Hours'!$B:$B,Hours!$B1072)</f>
        <v>31240</v>
      </c>
      <c r="H1072" s="34">
        <f t="shared" si="64"/>
        <v>517374</v>
      </c>
      <c r="I1072" s="35">
        <f t="shared" si="65"/>
        <v>2058839.2645086909</v>
      </c>
      <c r="J1072" s="35">
        <f t="shared" si="66"/>
        <v>0</v>
      </c>
    </row>
    <row r="1073" spans="1:10">
      <c r="A1073" s="30">
        <v>3626</v>
      </c>
      <c r="B1073" s="31">
        <v>17</v>
      </c>
      <c r="C1073" s="32">
        <f t="shared" si="67"/>
        <v>5.1679354505346593</v>
      </c>
      <c r="D1073" s="33">
        <f>SUMIFS('Contact Hours'!D:D,'Contact Hours'!$A:$A,Hours!$A1073,'Contact Hours'!$B:$B,Hours!$B1073)+SUMIFS('Contact Hours'!E:E,'Contact Hours'!$A:$A,Hours!$A1073,'Contact Hours'!$B:$B,Hours!$B1073)</f>
        <v>0</v>
      </c>
      <c r="E1073" s="33">
        <f>SUMIFS('Contact Hours'!F:F,'Contact Hours'!$A:$A,Hours!$A1073,'Contact Hours'!$B:$B,Hours!$B1073)+SUMIFS('Contact Hours'!G:G,'Contact Hours'!$A:$A,Hours!$A1073,'Contact Hours'!$B:$B,Hours!$B1073)</f>
        <v>0</v>
      </c>
      <c r="F1073" s="33">
        <f>SUMIFS('Contact Hours'!H:H,'Contact Hours'!$A:$A,Hours!$A1073,'Contact Hours'!$B:$B,Hours!$B1073)+SUMIFS('Contact Hours'!I:I,'Contact Hours'!$A:$A,Hours!$A1073,'Contact Hours'!$B:$B,Hours!$B1073)</f>
        <v>31344</v>
      </c>
      <c r="G1073" s="33">
        <f>SUMIFS('Contact Hours'!J:J,'Contact Hours'!$A:$A,Hours!$A1073,'Contact Hours'!$B:$B,Hours!$B1073)+SUMIFS('Contact Hours'!K:K,'Contact Hours'!$A:$A,Hours!$A1073,'Contact Hours'!$B:$B,Hours!$B1073)</f>
        <v>0</v>
      </c>
      <c r="H1073" s="34">
        <f t="shared" si="64"/>
        <v>31344</v>
      </c>
      <c r="I1073" s="35">
        <f t="shared" si="65"/>
        <v>161983.76876155837</v>
      </c>
      <c r="J1073" s="35">
        <f t="shared" si="66"/>
        <v>0</v>
      </c>
    </row>
    <row r="1074" spans="1:10">
      <c r="A1074" s="30">
        <v>3626</v>
      </c>
      <c r="B1074" s="31">
        <v>18</v>
      </c>
      <c r="C1074" s="32">
        <f t="shared" si="67"/>
        <v>4.3474126583452906</v>
      </c>
      <c r="D1074" s="33">
        <f>SUMIFS('Contact Hours'!D:D,'Contact Hours'!$A:$A,Hours!$A1074,'Contact Hours'!$B:$B,Hours!$B1074)+SUMIFS('Contact Hours'!E:E,'Contact Hours'!$A:$A,Hours!$A1074,'Contact Hours'!$B:$B,Hours!$B1074)</f>
        <v>0</v>
      </c>
      <c r="E1074" s="33">
        <f>SUMIFS('Contact Hours'!F:F,'Contact Hours'!$A:$A,Hours!$A1074,'Contact Hours'!$B:$B,Hours!$B1074)+SUMIFS('Contact Hours'!G:G,'Contact Hours'!$A:$A,Hours!$A1074,'Contact Hours'!$B:$B,Hours!$B1074)</f>
        <v>0</v>
      </c>
      <c r="F1074" s="33">
        <f>SUMIFS('Contact Hours'!H:H,'Contact Hours'!$A:$A,Hours!$A1074,'Contact Hours'!$B:$B,Hours!$B1074)+SUMIFS('Contact Hours'!I:I,'Contact Hours'!$A:$A,Hours!$A1074,'Contact Hours'!$B:$B,Hours!$B1074)</f>
        <v>37472</v>
      </c>
      <c r="G1074" s="33">
        <f>SUMIFS('Contact Hours'!J:J,'Contact Hours'!$A:$A,Hours!$A1074,'Contact Hours'!$B:$B,Hours!$B1074)+SUMIFS('Contact Hours'!K:K,'Contact Hours'!$A:$A,Hours!$A1074,'Contact Hours'!$B:$B,Hours!$B1074)</f>
        <v>0</v>
      </c>
      <c r="H1074" s="34">
        <f t="shared" si="64"/>
        <v>37472</v>
      </c>
      <c r="I1074" s="35">
        <f t="shared" si="65"/>
        <v>162906.24713351473</v>
      </c>
      <c r="J1074" s="35">
        <f t="shared" si="66"/>
        <v>0</v>
      </c>
    </row>
    <row r="1075" spans="1:10">
      <c r="A1075" s="30">
        <v>3626</v>
      </c>
      <c r="B1075" s="31">
        <v>19</v>
      </c>
      <c r="C1075" s="32">
        <f t="shared" si="67"/>
        <v>3.1428185541517317</v>
      </c>
      <c r="D1075" s="33">
        <f>SUMIFS('Contact Hours'!D:D,'Contact Hours'!$A:$A,Hours!$A1075,'Contact Hours'!$B:$B,Hours!$B1075)+SUMIFS('Contact Hours'!E:E,'Contact Hours'!$A:$A,Hours!$A1075,'Contact Hours'!$B:$B,Hours!$B1075)</f>
        <v>1357648</v>
      </c>
      <c r="E1075" s="33">
        <f>SUMIFS('Contact Hours'!F:F,'Contact Hours'!$A:$A,Hours!$A1075,'Contact Hours'!$B:$B,Hours!$B1075)+SUMIFS('Contact Hours'!G:G,'Contact Hours'!$A:$A,Hours!$A1075,'Contact Hours'!$B:$B,Hours!$B1075)</f>
        <v>165392</v>
      </c>
      <c r="F1075" s="33">
        <f>SUMIFS('Contact Hours'!H:H,'Contact Hours'!$A:$A,Hours!$A1075,'Contact Hours'!$B:$B,Hours!$B1075)+SUMIFS('Contact Hours'!I:I,'Contact Hours'!$A:$A,Hours!$A1075,'Contact Hours'!$B:$B,Hours!$B1075)</f>
        <v>1872</v>
      </c>
      <c r="G1075" s="33">
        <f>SUMIFS('Contact Hours'!J:J,'Contact Hours'!$A:$A,Hours!$A1075,'Contact Hours'!$B:$B,Hours!$B1075)+SUMIFS('Contact Hours'!K:K,'Contact Hours'!$A:$A,Hours!$A1075,'Contact Hours'!$B:$B,Hours!$B1075)</f>
        <v>150</v>
      </c>
      <c r="H1075" s="34">
        <f t="shared" si="64"/>
        <v>1525062</v>
      </c>
      <c r="I1075" s="35">
        <f t="shared" si="65"/>
        <v>4792993.1498317486</v>
      </c>
      <c r="J1075" s="35">
        <f t="shared" si="66"/>
        <v>571776.75093908957</v>
      </c>
    </row>
    <row r="1076" spans="1:10">
      <c r="A1076" s="30">
        <v>3626</v>
      </c>
      <c r="B1076" s="31">
        <v>20</v>
      </c>
      <c r="C1076" s="32">
        <f t="shared" si="67"/>
        <v>3.4676861785003421</v>
      </c>
      <c r="D1076" s="33">
        <f>SUMIFS('Contact Hours'!D:D,'Contact Hours'!$A:$A,Hours!$A1076,'Contact Hours'!$B:$B,Hours!$B1076)+SUMIFS('Contact Hours'!E:E,'Contact Hours'!$A:$A,Hours!$A1076,'Contact Hours'!$B:$B,Hours!$B1076)</f>
        <v>0</v>
      </c>
      <c r="E1076" s="33">
        <f>SUMIFS('Contact Hours'!F:F,'Contact Hours'!$A:$A,Hours!$A1076,'Contact Hours'!$B:$B,Hours!$B1076)+SUMIFS('Contact Hours'!G:G,'Contact Hours'!$A:$A,Hours!$A1076,'Contact Hours'!$B:$B,Hours!$B1076)</f>
        <v>0</v>
      </c>
      <c r="F1076" s="33">
        <f>SUMIFS('Contact Hours'!H:H,'Contact Hours'!$A:$A,Hours!$A1076,'Contact Hours'!$B:$B,Hours!$B1076)+SUMIFS('Contact Hours'!I:I,'Contact Hours'!$A:$A,Hours!$A1076,'Contact Hours'!$B:$B,Hours!$B1076)</f>
        <v>140160</v>
      </c>
      <c r="G1076" s="33">
        <f>SUMIFS('Contact Hours'!J:J,'Contact Hours'!$A:$A,Hours!$A1076,'Contact Hours'!$B:$B,Hours!$B1076)+SUMIFS('Contact Hours'!K:K,'Contact Hours'!$A:$A,Hours!$A1076,'Contact Hours'!$B:$B,Hours!$B1076)</f>
        <v>1584</v>
      </c>
      <c r="H1076" s="34">
        <f t="shared" si="64"/>
        <v>141744</v>
      </c>
      <c r="I1076" s="35">
        <f t="shared" si="65"/>
        <v>491523.70968535251</v>
      </c>
      <c r="J1076" s="35">
        <f t="shared" si="66"/>
        <v>0</v>
      </c>
    </row>
    <row r="1077" spans="1:10">
      <c r="A1077" s="30">
        <v>3626</v>
      </c>
      <c r="B1077" s="31">
        <v>21</v>
      </c>
      <c r="C1077" s="32">
        <f t="shared" si="67"/>
        <v>4.5155009708581995</v>
      </c>
      <c r="D1077" s="33">
        <f>SUMIFS('Contact Hours'!D:D,'Contact Hours'!$A:$A,Hours!$A1077,'Contact Hours'!$B:$B,Hours!$B1077)+SUMIFS('Contact Hours'!E:E,'Contact Hours'!$A:$A,Hours!$A1077,'Contact Hours'!$B:$B,Hours!$B1077)</f>
        <v>0</v>
      </c>
      <c r="E1077" s="33">
        <f>SUMIFS('Contact Hours'!F:F,'Contact Hours'!$A:$A,Hours!$A1077,'Contact Hours'!$B:$B,Hours!$B1077)+SUMIFS('Contact Hours'!G:G,'Contact Hours'!$A:$A,Hours!$A1077,'Contact Hours'!$B:$B,Hours!$B1077)</f>
        <v>0</v>
      </c>
      <c r="F1077" s="33">
        <f>SUMIFS('Contact Hours'!H:H,'Contact Hours'!$A:$A,Hours!$A1077,'Contact Hours'!$B:$B,Hours!$B1077)+SUMIFS('Contact Hours'!I:I,'Contact Hours'!$A:$A,Hours!$A1077,'Contact Hours'!$B:$B,Hours!$B1077)</f>
        <v>170704</v>
      </c>
      <c r="G1077" s="33">
        <f>SUMIFS('Contact Hours'!J:J,'Contact Hours'!$A:$A,Hours!$A1077,'Contact Hours'!$B:$B,Hours!$B1077)+SUMIFS('Contact Hours'!K:K,'Contact Hours'!$A:$A,Hours!$A1077,'Contact Hours'!$B:$B,Hours!$B1077)</f>
        <v>1712</v>
      </c>
      <c r="H1077" s="34">
        <f t="shared" si="64"/>
        <v>172416</v>
      </c>
      <c r="I1077" s="35">
        <f t="shared" si="65"/>
        <v>778544.61539148737</v>
      </c>
      <c r="J1077" s="35">
        <f t="shared" si="66"/>
        <v>0</v>
      </c>
    </row>
    <row r="1078" spans="1:10">
      <c r="A1078" s="30">
        <v>3626</v>
      </c>
      <c r="B1078" s="31">
        <v>22</v>
      </c>
      <c r="C1078" s="32">
        <f t="shared" si="67"/>
        <v>4.1280585073572329</v>
      </c>
      <c r="D1078" s="33">
        <f>SUMIFS('Contact Hours'!D:D,'Contact Hours'!$A:$A,Hours!$A1078,'Contact Hours'!$B:$B,Hours!$B1078)+SUMIFS('Contact Hours'!E:E,'Contact Hours'!$A:$A,Hours!$A1078,'Contact Hours'!$B:$B,Hours!$B1078)</f>
        <v>0</v>
      </c>
      <c r="E1078" s="33">
        <f>SUMIFS('Contact Hours'!F:F,'Contact Hours'!$A:$A,Hours!$A1078,'Contact Hours'!$B:$B,Hours!$B1078)+SUMIFS('Contact Hours'!G:G,'Contact Hours'!$A:$A,Hours!$A1078,'Contact Hours'!$B:$B,Hours!$B1078)</f>
        <v>0</v>
      </c>
      <c r="F1078" s="33">
        <f>SUMIFS('Contact Hours'!H:H,'Contact Hours'!$A:$A,Hours!$A1078,'Contact Hours'!$B:$B,Hours!$B1078)+SUMIFS('Contact Hours'!I:I,'Contact Hours'!$A:$A,Hours!$A1078,'Contact Hours'!$B:$B,Hours!$B1078)</f>
        <v>73144</v>
      </c>
      <c r="G1078" s="33">
        <f>SUMIFS('Contact Hours'!J:J,'Contact Hours'!$A:$A,Hours!$A1078,'Contact Hours'!$B:$B,Hours!$B1078)+SUMIFS('Contact Hours'!K:K,'Contact Hours'!$A:$A,Hours!$A1078,'Contact Hours'!$B:$B,Hours!$B1078)</f>
        <v>12512</v>
      </c>
      <c r="H1078" s="34">
        <f t="shared" si="64"/>
        <v>85656</v>
      </c>
      <c r="I1078" s="35">
        <f t="shared" si="65"/>
        <v>353592.97950619116</v>
      </c>
      <c r="J1078" s="35">
        <f t="shared" si="66"/>
        <v>0</v>
      </c>
    </row>
    <row r="1079" spans="1:10">
      <c r="A1079" s="30">
        <v>3626</v>
      </c>
      <c r="B1079" s="31">
        <v>23</v>
      </c>
      <c r="C1079" s="32">
        <f t="shared" si="67"/>
        <v>4.0606764444742334</v>
      </c>
      <c r="D1079" s="33">
        <f>SUMIFS('Contact Hours'!D:D,'Contact Hours'!$A:$A,Hours!$A1079,'Contact Hours'!$B:$B,Hours!$B1079)+SUMIFS('Contact Hours'!E:E,'Contact Hours'!$A:$A,Hours!$A1079,'Contact Hours'!$B:$B,Hours!$B1079)</f>
        <v>351696</v>
      </c>
      <c r="E1079" s="33">
        <f>SUMIFS('Contact Hours'!F:F,'Contact Hours'!$A:$A,Hours!$A1079,'Contact Hours'!$B:$B,Hours!$B1079)+SUMIFS('Contact Hours'!G:G,'Contact Hours'!$A:$A,Hours!$A1079,'Contact Hours'!$B:$B,Hours!$B1079)</f>
        <v>0</v>
      </c>
      <c r="F1079" s="33">
        <f>SUMIFS('Contact Hours'!H:H,'Contact Hours'!$A:$A,Hours!$A1079,'Contact Hours'!$B:$B,Hours!$B1079)+SUMIFS('Contact Hours'!I:I,'Contact Hours'!$A:$A,Hours!$A1079,'Contact Hours'!$B:$B,Hours!$B1079)</f>
        <v>0</v>
      </c>
      <c r="G1079" s="33">
        <f>SUMIFS('Contact Hours'!J:J,'Contact Hours'!$A:$A,Hours!$A1079,'Contact Hours'!$B:$B,Hours!$B1079)+SUMIFS('Contact Hours'!K:K,'Contact Hours'!$A:$A,Hours!$A1079,'Contact Hours'!$B:$B,Hours!$B1079)</f>
        <v>442</v>
      </c>
      <c r="H1079" s="34">
        <f t="shared" si="64"/>
        <v>352138</v>
      </c>
      <c r="I1079" s="35">
        <f t="shared" si="65"/>
        <v>1429918.4818042675</v>
      </c>
      <c r="J1079" s="35">
        <f t="shared" si="66"/>
        <v>0</v>
      </c>
    </row>
    <row r="1080" spans="1:10">
      <c r="A1080" s="30">
        <v>3626</v>
      </c>
      <c r="B1080" s="31">
        <v>24</v>
      </c>
      <c r="C1080" s="32">
        <f t="shared" si="67"/>
        <v>3.6073208628655156</v>
      </c>
      <c r="D1080" s="33">
        <f>SUMIFS('Contact Hours'!D:D,'Contact Hours'!$A:$A,Hours!$A1080,'Contact Hours'!$B:$B,Hours!$B1080)+SUMIFS('Contact Hours'!E:E,'Contact Hours'!$A:$A,Hours!$A1080,'Contact Hours'!$B:$B,Hours!$B1080)</f>
        <v>77616</v>
      </c>
      <c r="E1080" s="33">
        <f>SUMIFS('Contact Hours'!F:F,'Contact Hours'!$A:$A,Hours!$A1080,'Contact Hours'!$B:$B,Hours!$B1080)+SUMIFS('Contact Hours'!G:G,'Contact Hours'!$A:$A,Hours!$A1080,'Contact Hours'!$B:$B,Hours!$B1080)</f>
        <v>0</v>
      </c>
      <c r="F1080" s="33">
        <f>SUMIFS('Contact Hours'!H:H,'Contact Hours'!$A:$A,Hours!$A1080,'Contact Hours'!$B:$B,Hours!$B1080)+SUMIFS('Contact Hours'!I:I,'Contact Hours'!$A:$A,Hours!$A1080,'Contact Hours'!$B:$B,Hours!$B1080)</f>
        <v>114976</v>
      </c>
      <c r="G1080" s="33">
        <f>SUMIFS('Contact Hours'!J:J,'Contact Hours'!$A:$A,Hours!$A1080,'Contact Hours'!$B:$B,Hours!$B1080)+SUMIFS('Contact Hours'!K:K,'Contact Hours'!$A:$A,Hours!$A1080,'Contact Hours'!$B:$B,Hours!$B1080)</f>
        <v>336722</v>
      </c>
      <c r="H1080" s="34">
        <f t="shared" si="64"/>
        <v>529314</v>
      </c>
      <c r="I1080" s="35">
        <f t="shared" si="65"/>
        <v>1909405.4352067974</v>
      </c>
      <c r="J1080" s="35">
        <f t="shared" si="66"/>
        <v>0</v>
      </c>
    </row>
    <row r="1081" spans="1:10">
      <c r="A1081" s="30">
        <v>3626</v>
      </c>
      <c r="B1081" s="31">
        <v>25</v>
      </c>
      <c r="C1081" s="32">
        <f t="shared" si="67"/>
        <v>2.8175360535220126</v>
      </c>
      <c r="D1081" s="33">
        <f>SUMIFS('Contact Hours'!D:D,'Contact Hours'!$A:$A,Hours!$A1081,'Contact Hours'!$B:$B,Hours!$B1081)+SUMIFS('Contact Hours'!E:E,'Contact Hours'!$A:$A,Hours!$A1081,'Contact Hours'!$B:$B,Hours!$B1081)</f>
        <v>3123696</v>
      </c>
      <c r="E1081" s="33">
        <f>SUMIFS('Contact Hours'!F:F,'Contact Hours'!$A:$A,Hours!$A1081,'Contact Hours'!$B:$B,Hours!$B1081)+SUMIFS('Contact Hours'!G:G,'Contact Hours'!$A:$A,Hours!$A1081,'Contact Hours'!$B:$B,Hours!$B1081)</f>
        <v>0</v>
      </c>
      <c r="F1081" s="33">
        <f>SUMIFS('Contact Hours'!H:H,'Contact Hours'!$A:$A,Hours!$A1081,'Contact Hours'!$B:$B,Hours!$B1081)+SUMIFS('Contact Hours'!I:I,'Contact Hours'!$A:$A,Hours!$A1081,'Contact Hours'!$B:$B,Hours!$B1081)</f>
        <v>17632</v>
      </c>
      <c r="G1081" s="33">
        <f>SUMIFS('Contact Hours'!J:J,'Contact Hours'!$A:$A,Hours!$A1081,'Contact Hours'!$B:$B,Hours!$B1081)+SUMIFS('Contact Hours'!K:K,'Contact Hours'!$A:$A,Hours!$A1081,'Contact Hours'!$B:$B,Hours!$B1081)</f>
        <v>0</v>
      </c>
      <c r="H1081" s="34">
        <f t="shared" si="64"/>
        <v>3141328</v>
      </c>
      <c r="I1081" s="35">
        <f t="shared" si="65"/>
        <v>8850804.8959381972</v>
      </c>
      <c r="J1081" s="35">
        <f t="shared" si="66"/>
        <v>0</v>
      </c>
    </row>
    <row r="1082" spans="1:10">
      <c r="A1082" s="30">
        <v>3626</v>
      </c>
      <c r="B1082" s="31">
        <v>26</v>
      </c>
      <c r="C1082" s="32">
        <f t="shared" si="67"/>
        <v>3.5195673951223614</v>
      </c>
      <c r="D1082" s="33">
        <f>SUMIFS('Contact Hours'!D:D,'Contact Hours'!$A:$A,Hours!$A1082,'Contact Hours'!$B:$B,Hours!$B1082)+SUMIFS('Contact Hours'!E:E,'Contact Hours'!$A:$A,Hours!$A1082,'Contact Hours'!$B:$B,Hours!$B1082)</f>
        <v>965760</v>
      </c>
      <c r="E1082" s="33">
        <f>SUMIFS('Contact Hours'!F:F,'Contact Hours'!$A:$A,Hours!$A1082,'Contact Hours'!$B:$B,Hours!$B1082)+SUMIFS('Contact Hours'!G:G,'Contact Hours'!$A:$A,Hours!$A1082,'Contact Hours'!$B:$B,Hours!$B1082)</f>
        <v>0</v>
      </c>
      <c r="F1082" s="33">
        <f>SUMIFS('Contact Hours'!H:H,'Contact Hours'!$A:$A,Hours!$A1082,'Contact Hours'!$B:$B,Hours!$B1082)+SUMIFS('Contact Hours'!I:I,'Contact Hours'!$A:$A,Hours!$A1082,'Contact Hours'!$B:$B,Hours!$B1082)</f>
        <v>49088</v>
      </c>
      <c r="G1082" s="33">
        <f>SUMIFS('Contact Hours'!J:J,'Contact Hours'!$A:$A,Hours!$A1082,'Contact Hours'!$B:$B,Hours!$B1082)+SUMIFS('Contact Hours'!K:K,'Contact Hours'!$A:$A,Hours!$A1082,'Contact Hours'!$B:$B,Hours!$B1082)</f>
        <v>2320</v>
      </c>
      <c r="H1082" s="34">
        <f t="shared" si="64"/>
        <v>1017168</v>
      </c>
      <c r="I1082" s="35">
        <f t="shared" si="65"/>
        <v>3579991.3281618222</v>
      </c>
      <c r="J1082" s="35">
        <f t="shared" si="66"/>
        <v>0</v>
      </c>
    </row>
    <row r="1083" spans="1:10">
      <c r="A1083" s="30">
        <v>3626</v>
      </c>
      <c r="B1083" s="31">
        <v>27</v>
      </c>
      <c r="C1083" s="32">
        <f t="shared" si="67"/>
        <v>3.291477425248472</v>
      </c>
      <c r="D1083" s="33">
        <f>SUMIFS('Contact Hours'!D:D,'Contact Hours'!$A:$A,Hours!$A1083,'Contact Hours'!$B:$B,Hours!$B1083)+SUMIFS('Contact Hours'!E:E,'Contact Hours'!$A:$A,Hours!$A1083,'Contact Hours'!$B:$B,Hours!$B1083)</f>
        <v>0</v>
      </c>
      <c r="E1083" s="33">
        <f>SUMIFS('Contact Hours'!F:F,'Contact Hours'!$A:$A,Hours!$A1083,'Contact Hours'!$B:$B,Hours!$B1083)+SUMIFS('Contact Hours'!G:G,'Contact Hours'!$A:$A,Hours!$A1083,'Contact Hours'!$B:$B,Hours!$B1083)</f>
        <v>0</v>
      </c>
      <c r="F1083" s="33">
        <f>SUMIFS('Contact Hours'!H:H,'Contact Hours'!$A:$A,Hours!$A1083,'Contact Hours'!$B:$B,Hours!$B1083)+SUMIFS('Contact Hours'!I:I,'Contact Hours'!$A:$A,Hours!$A1083,'Contact Hours'!$B:$B,Hours!$B1083)</f>
        <v>0</v>
      </c>
      <c r="G1083" s="33">
        <f>SUMIFS('Contact Hours'!J:J,'Contact Hours'!$A:$A,Hours!$A1083,'Contact Hours'!$B:$B,Hours!$B1083)+SUMIFS('Contact Hours'!K:K,'Contact Hours'!$A:$A,Hours!$A1083,'Contact Hours'!$B:$B,Hours!$B1083)</f>
        <v>0</v>
      </c>
      <c r="H1083" s="34">
        <f t="shared" si="64"/>
        <v>0</v>
      </c>
      <c r="I1083" s="35">
        <f t="shared" si="65"/>
        <v>0</v>
      </c>
      <c r="J1083" s="35">
        <f t="shared" si="66"/>
        <v>0</v>
      </c>
    </row>
    <row r="1084" spans="1:10">
      <c r="A1084" s="30">
        <v>3627</v>
      </c>
      <c r="B1084" s="31">
        <v>1</v>
      </c>
      <c r="C1084" s="32">
        <f t="shared" si="67"/>
        <v>2.8749802080704021</v>
      </c>
      <c r="D1084" s="33">
        <f>SUMIFS('Contact Hours'!D:D,'Contact Hours'!$A:$A,Hours!$A1084,'Contact Hours'!$B:$B,Hours!$B1084)+SUMIFS('Contact Hours'!E:E,'Contact Hours'!$A:$A,Hours!$A1084,'Contact Hours'!$B:$B,Hours!$B1084)</f>
        <v>8688</v>
      </c>
      <c r="E1084" s="33">
        <f>SUMIFS('Contact Hours'!F:F,'Contact Hours'!$A:$A,Hours!$A1084,'Contact Hours'!$B:$B,Hours!$B1084)+SUMIFS('Contact Hours'!G:G,'Contact Hours'!$A:$A,Hours!$A1084,'Contact Hours'!$B:$B,Hours!$B1084)</f>
        <v>0</v>
      </c>
      <c r="F1084" s="33">
        <f>SUMIFS('Contact Hours'!H:H,'Contact Hours'!$A:$A,Hours!$A1084,'Contact Hours'!$B:$B,Hours!$B1084)+SUMIFS('Contact Hours'!I:I,'Contact Hours'!$A:$A,Hours!$A1084,'Contact Hours'!$B:$B,Hours!$B1084)</f>
        <v>0</v>
      </c>
      <c r="G1084" s="33">
        <f>SUMIFS('Contact Hours'!J:J,'Contact Hours'!$A:$A,Hours!$A1084,'Contact Hours'!$B:$B,Hours!$B1084)+SUMIFS('Contact Hours'!K:K,'Contact Hours'!$A:$A,Hours!$A1084,'Contact Hours'!$B:$B,Hours!$B1084)</f>
        <v>0</v>
      </c>
      <c r="H1084" s="34">
        <f t="shared" si="64"/>
        <v>8688</v>
      </c>
      <c r="I1084" s="35">
        <f t="shared" si="65"/>
        <v>24977.828047715655</v>
      </c>
      <c r="J1084" s="35">
        <f t="shared" si="66"/>
        <v>0</v>
      </c>
    </row>
    <row r="1085" spans="1:10">
      <c r="A1085" s="30">
        <v>3627</v>
      </c>
      <c r="B1085" s="31">
        <v>2</v>
      </c>
      <c r="C1085" s="32">
        <f t="shared" si="67"/>
        <v>3.4729204337351502</v>
      </c>
      <c r="D1085" s="33">
        <f>SUMIFS('Contact Hours'!D:D,'Contact Hours'!$A:$A,Hours!$A1085,'Contact Hours'!$B:$B,Hours!$B1085)+SUMIFS('Contact Hours'!E:E,'Contact Hours'!$A:$A,Hours!$A1085,'Contact Hours'!$B:$B,Hours!$B1085)</f>
        <v>0</v>
      </c>
      <c r="E1085" s="33">
        <f>SUMIFS('Contact Hours'!F:F,'Contact Hours'!$A:$A,Hours!$A1085,'Contact Hours'!$B:$B,Hours!$B1085)+SUMIFS('Contact Hours'!G:G,'Contact Hours'!$A:$A,Hours!$A1085,'Contact Hours'!$B:$B,Hours!$B1085)</f>
        <v>0</v>
      </c>
      <c r="F1085" s="33">
        <f>SUMIFS('Contact Hours'!H:H,'Contact Hours'!$A:$A,Hours!$A1085,'Contact Hours'!$B:$B,Hours!$B1085)+SUMIFS('Contact Hours'!I:I,'Contact Hours'!$A:$A,Hours!$A1085,'Contact Hours'!$B:$B,Hours!$B1085)</f>
        <v>0</v>
      </c>
      <c r="G1085" s="33">
        <f>SUMIFS('Contact Hours'!J:J,'Contact Hours'!$A:$A,Hours!$A1085,'Contact Hours'!$B:$B,Hours!$B1085)+SUMIFS('Contact Hours'!K:K,'Contact Hours'!$A:$A,Hours!$A1085,'Contact Hours'!$B:$B,Hours!$B1085)</f>
        <v>0</v>
      </c>
      <c r="H1085" s="34">
        <f t="shared" si="64"/>
        <v>0</v>
      </c>
      <c r="I1085" s="35">
        <f t="shared" si="65"/>
        <v>0</v>
      </c>
      <c r="J1085" s="35">
        <f t="shared" si="66"/>
        <v>0</v>
      </c>
    </row>
    <row r="1086" spans="1:10">
      <c r="A1086" s="30">
        <v>3627</v>
      </c>
      <c r="B1086" s="31">
        <v>3</v>
      </c>
      <c r="C1086" s="32">
        <f t="shared" si="67"/>
        <v>3.0862689776983747</v>
      </c>
      <c r="D1086" s="33">
        <f>SUMIFS('Contact Hours'!D:D,'Contact Hours'!$A:$A,Hours!$A1086,'Contact Hours'!$B:$B,Hours!$B1086)+SUMIFS('Contact Hours'!E:E,'Contact Hours'!$A:$A,Hours!$A1086,'Contact Hours'!$B:$B,Hours!$B1086)</f>
        <v>320144</v>
      </c>
      <c r="E1086" s="33">
        <f>SUMIFS('Contact Hours'!F:F,'Contact Hours'!$A:$A,Hours!$A1086,'Contact Hours'!$B:$B,Hours!$B1086)+SUMIFS('Contact Hours'!G:G,'Contact Hours'!$A:$A,Hours!$A1086,'Contact Hours'!$B:$B,Hours!$B1086)</f>
        <v>0</v>
      </c>
      <c r="F1086" s="33">
        <f>SUMIFS('Contact Hours'!H:H,'Contact Hours'!$A:$A,Hours!$A1086,'Contact Hours'!$B:$B,Hours!$B1086)+SUMIFS('Contact Hours'!I:I,'Contact Hours'!$A:$A,Hours!$A1086,'Contact Hours'!$B:$B,Hours!$B1086)</f>
        <v>0</v>
      </c>
      <c r="G1086" s="33">
        <f>SUMIFS('Contact Hours'!J:J,'Contact Hours'!$A:$A,Hours!$A1086,'Contact Hours'!$B:$B,Hours!$B1086)+SUMIFS('Contact Hours'!K:K,'Contact Hours'!$A:$A,Hours!$A1086,'Contact Hours'!$B:$B,Hours!$B1086)</f>
        <v>0</v>
      </c>
      <c r="H1086" s="34">
        <f t="shared" si="64"/>
        <v>320144</v>
      </c>
      <c r="I1086" s="35">
        <f t="shared" si="65"/>
        <v>988050.49559626845</v>
      </c>
      <c r="J1086" s="35">
        <f t="shared" si="66"/>
        <v>0</v>
      </c>
    </row>
    <row r="1087" spans="1:10">
      <c r="A1087" s="30">
        <v>3627</v>
      </c>
      <c r="B1087" s="31">
        <v>4</v>
      </c>
      <c r="C1087" s="32">
        <f t="shared" si="67"/>
        <v>2.7951067372194838</v>
      </c>
      <c r="D1087" s="33">
        <f>SUMIFS('Contact Hours'!D:D,'Contact Hours'!$A:$A,Hours!$A1087,'Contact Hours'!$B:$B,Hours!$B1087)+SUMIFS('Contact Hours'!E:E,'Contact Hours'!$A:$A,Hours!$A1087,'Contact Hours'!$B:$B,Hours!$B1087)</f>
        <v>67696</v>
      </c>
      <c r="E1087" s="33">
        <f>SUMIFS('Contact Hours'!F:F,'Contact Hours'!$A:$A,Hours!$A1087,'Contact Hours'!$B:$B,Hours!$B1087)+SUMIFS('Contact Hours'!G:G,'Contact Hours'!$A:$A,Hours!$A1087,'Contact Hours'!$B:$B,Hours!$B1087)</f>
        <v>0</v>
      </c>
      <c r="F1087" s="33">
        <f>SUMIFS('Contact Hours'!H:H,'Contact Hours'!$A:$A,Hours!$A1087,'Contact Hours'!$B:$B,Hours!$B1087)+SUMIFS('Contact Hours'!I:I,'Contact Hours'!$A:$A,Hours!$A1087,'Contact Hours'!$B:$B,Hours!$B1087)</f>
        <v>46096</v>
      </c>
      <c r="G1087" s="33">
        <f>SUMIFS('Contact Hours'!J:J,'Contact Hours'!$A:$A,Hours!$A1087,'Contact Hours'!$B:$B,Hours!$B1087)+SUMIFS('Contact Hours'!K:K,'Contact Hours'!$A:$A,Hours!$A1087,'Contact Hours'!$B:$B,Hours!$B1087)</f>
        <v>9381</v>
      </c>
      <c r="H1087" s="34">
        <f t="shared" si="64"/>
        <v>123173</v>
      </c>
      <c r="I1087" s="35">
        <f t="shared" si="65"/>
        <v>344281.68214353547</v>
      </c>
      <c r="J1087" s="35">
        <f t="shared" si="66"/>
        <v>0</v>
      </c>
    </row>
    <row r="1088" spans="1:10">
      <c r="A1088" s="30">
        <v>3627</v>
      </c>
      <c r="B1088" s="31">
        <v>5</v>
      </c>
      <c r="C1088" s="32">
        <f t="shared" si="67"/>
        <v>7.969787458086997</v>
      </c>
      <c r="D1088" s="33">
        <f>SUMIFS('Contact Hours'!D:D,'Contact Hours'!$A:$A,Hours!$A1088,'Contact Hours'!$B:$B,Hours!$B1088)+SUMIFS('Contact Hours'!E:E,'Contact Hours'!$A:$A,Hours!$A1088,'Contact Hours'!$B:$B,Hours!$B1088)</f>
        <v>0</v>
      </c>
      <c r="E1088" s="33">
        <f>SUMIFS('Contact Hours'!F:F,'Contact Hours'!$A:$A,Hours!$A1088,'Contact Hours'!$B:$B,Hours!$B1088)+SUMIFS('Contact Hours'!G:G,'Contact Hours'!$A:$A,Hours!$A1088,'Contact Hours'!$B:$B,Hours!$B1088)</f>
        <v>0</v>
      </c>
      <c r="F1088" s="33">
        <f>SUMIFS('Contact Hours'!H:H,'Contact Hours'!$A:$A,Hours!$A1088,'Contact Hours'!$B:$B,Hours!$B1088)+SUMIFS('Contact Hours'!I:I,'Contact Hours'!$A:$A,Hours!$A1088,'Contact Hours'!$B:$B,Hours!$B1088)</f>
        <v>0</v>
      </c>
      <c r="G1088" s="33">
        <f>SUMIFS('Contact Hours'!J:J,'Contact Hours'!$A:$A,Hours!$A1088,'Contact Hours'!$B:$B,Hours!$B1088)+SUMIFS('Contact Hours'!K:K,'Contact Hours'!$A:$A,Hours!$A1088,'Contact Hours'!$B:$B,Hours!$B1088)</f>
        <v>0</v>
      </c>
      <c r="H1088" s="34">
        <f t="shared" si="64"/>
        <v>0</v>
      </c>
      <c r="I1088" s="35">
        <f t="shared" si="65"/>
        <v>0</v>
      </c>
      <c r="J1088" s="35">
        <f t="shared" si="66"/>
        <v>0</v>
      </c>
    </row>
    <row r="1089" spans="1:10">
      <c r="A1089" s="30">
        <v>3627</v>
      </c>
      <c r="B1089" s="31">
        <v>6</v>
      </c>
      <c r="C1089" s="32">
        <f t="shared" si="67"/>
        <v>2.5338472328563029</v>
      </c>
      <c r="D1089" s="33">
        <f>SUMIFS('Contact Hours'!D:D,'Contact Hours'!$A:$A,Hours!$A1089,'Contact Hours'!$B:$B,Hours!$B1089)+SUMIFS('Contact Hours'!E:E,'Contact Hours'!$A:$A,Hours!$A1089,'Contact Hours'!$B:$B,Hours!$B1089)</f>
        <v>43392</v>
      </c>
      <c r="E1089" s="33">
        <f>SUMIFS('Contact Hours'!F:F,'Contact Hours'!$A:$A,Hours!$A1089,'Contact Hours'!$B:$B,Hours!$B1089)+SUMIFS('Contact Hours'!G:G,'Contact Hours'!$A:$A,Hours!$A1089,'Contact Hours'!$B:$B,Hours!$B1089)</f>
        <v>0</v>
      </c>
      <c r="F1089" s="33">
        <f>SUMIFS('Contact Hours'!H:H,'Contact Hours'!$A:$A,Hours!$A1089,'Contact Hours'!$B:$B,Hours!$B1089)+SUMIFS('Contact Hours'!I:I,'Contact Hours'!$A:$A,Hours!$A1089,'Contact Hours'!$B:$B,Hours!$B1089)</f>
        <v>0</v>
      </c>
      <c r="G1089" s="33">
        <f>SUMIFS('Contact Hours'!J:J,'Contact Hours'!$A:$A,Hours!$A1089,'Contact Hours'!$B:$B,Hours!$B1089)+SUMIFS('Contact Hours'!K:K,'Contact Hours'!$A:$A,Hours!$A1089,'Contact Hours'!$B:$B,Hours!$B1089)</f>
        <v>0</v>
      </c>
      <c r="H1089" s="34">
        <f t="shared" si="64"/>
        <v>43392</v>
      </c>
      <c r="I1089" s="35">
        <f t="shared" si="65"/>
        <v>109948.69912810069</v>
      </c>
      <c r="J1089" s="35">
        <f t="shared" si="66"/>
        <v>0</v>
      </c>
    </row>
    <row r="1090" spans="1:10">
      <c r="A1090" s="30">
        <v>3627</v>
      </c>
      <c r="B1090" s="31">
        <v>7</v>
      </c>
      <c r="C1090" s="32">
        <f t="shared" si="67"/>
        <v>3.4892163735959434</v>
      </c>
      <c r="D1090" s="33">
        <f>SUMIFS('Contact Hours'!D:D,'Contact Hours'!$A:$A,Hours!$A1090,'Contact Hours'!$B:$B,Hours!$B1090)+SUMIFS('Contact Hours'!E:E,'Contact Hours'!$A:$A,Hours!$A1090,'Contact Hours'!$B:$B,Hours!$B1090)</f>
        <v>27392</v>
      </c>
      <c r="E1090" s="33">
        <f>SUMIFS('Contact Hours'!F:F,'Contact Hours'!$A:$A,Hours!$A1090,'Contact Hours'!$B:$B,Hours!$B1090)+SUMIFS('Contact Hours'!G:G,'Contact Hours'!$A:$A,Hours!$A1090,'Contact Hours'!$B:$B,Hours!$B1090)</f>
        <v>0</v>
      </c>
      <c r="F1090" s="33">
        <f>SUMIFS('Contact Hours'!H:H,'Contact Hours'!$A:$A,Hours!$A1090,'Contact Hours'!$B:$B,Hours!$B1090)+SUMIFS('Contact Hours'!I:I,'Contact Hours'!$A:$A,Hours!$A1090,'Contact Hours'!$B:$B,Hours!$B1090)</f>
        <v>20608</v>
      </c>
      <c r="G1090" s="33">
        <f>SUMIFS('Contact Hours'!J:J,'Contact Hours'!$A:$A,Hours!$A1090,'Contact Hours'!$B:$B,Hours!$B1090)+SUMIFS('Contact Hours'!K:K,'Contact Hours'!$A:$A,Hours!$A1090,'Contact Hours'!$B:$B,Hours!$B1090)</f>
        <v>160</v>
      </c>
      <c r="H1090" s="34">
        <f t="shared" si="64"/>
        <v>48160</v>
      </c>
      <c r="I1090" s="35">
        <f t="shared" si="65"/>
        <v>168040.66055238064</v>
      </c>
      <c r="J1090" s="35">
        <f t="shared" si="66"/>
        <v>0</v>
      </c>
    </row>
    <row r="1091" spans="1:10">
      <c r="A1091" s="30">
        <v>3627</v>
      </c>
      <c r="B1091" s="31">
        <v>8</v>
      </c>
      <c r="C1091" s="32">
        <f t="shared" si="67"/>
        <v>4.382136402145127</v>
      </c>
      <c r="D1091" s="33">
        <f>SUMIFS('Contact Hours'!D:D,'Contact Hours'!$A:$A,Hours!$A1091,'Contact Hours'!$B:$B,Hours!$B1091)+SUMIFS('Contact Hours'!E:E,'Contact Hours'!$A:$A,Hours!$A1091,'Contact Hours'!$B:$B,Hours!$B1091)</f>
        <v>0</v>
      </c>
      <c r="E1091" s="33">
        <f>SUMIFS('Contact Hours'!F:F,'Contact Hours'!$A:$A,Hours!$A1091,'Contact Hours'!$B:$B,Hours!$B1091)+SUMIFS('Contact Hours'!G:G,'Contact Hours'!$A:$A,Hours!$A1091,'Contact Hours'!$B:$B,Hours!$B1091)</f>
        <v>0</v>
      </c>
      <c r="F1091" s="33">
        <f>SUMIFS('Contact Hours'!H:H,'Contact Hours'!$A:$A,Hours!$A1091,'Contact Hours'!$B:$B,Hours!$B1091)+SUMIFS('Contact Hours'!I:I,'Contact Hours'!$A:$A,Hours!$A1091,'Contact Hours'!$B:$B,Hours!$B1091)</f>
        <v>1360</v>
      </c>
      <c r="G1091" s="33">
        <f>SUMIFS('Contact Hours'!J:J,'Contact Hours'!$A:$A,Hours!$A1091,'Contact Hours'!$B:$B,Hours!$B1091)+SUMIFS('Contact Hours'!K:K,'Contact Hours'!$A:$A,Hours!$A1091,'Contact Hours'!$B:$B,Hours!$B1091)</f>
        <v>0</v>
      </c>
      <c r="H1091" s="34">
        <f t="shared" si="64"/>
        <v>1360</v>
      </c>
      <c r="I1091" s="35">
        <f t="shared" si="65"/>
        <v>5959.705506917373</v>
      </c>
      <c r="J1091" s="35">
        <f t="shared" si="66"/>
        <v>0</v>
      </c>
    </row>
    <row r="1092" spans="1:10">
      <c r="A1092" s="30">
        <v>3627</v>
      </c>
      <c r="B1092" s="31">
        <v>9</v>
      </c>
      <c r="C1092" s="32">
        <f t="shared" si="67"/>
        <v>3.4333089032158068</v>
      </c>
      <c r="D1092" s="33">
        <f>SUMIFS('Contact Hours'!D:D,'Contact Hours'!$A:$A,Hours!$A1092,'Contact Hours'!$B:$B,Hours!$B1092)+SUMIFS('Contact Hours'!E:E,'Contact Hours'!$A:$A,Hours!$A1092,'Contact Hours'!$B:$B,Hours!$B1092)</f>
        <v>23712</v>
      </c>
      <c r="E1092" s="33">
        <f>SUMIFS('Contact Hours'!F:F,'Contact Hours'!$A:$A,Hours!$A1092,'Contact Hours'!$B:$B,Hours!$B1092)+SUMIFS('Contact Hours'!G:G,'Contact Hours'!$A:$A,Hours!$A1092,'Contact Hours'!$B:$B,Hours!$B1092)</f>
        <v>0</v>
      </c>
      <c r="F1092" s="33">
        <f>SUMIFS('Contact Hours'!H:H,'Contact Hours'!$A:$A,Hours!$A1092,'Contact Hours'!$B:$B,Hours!$B1092)+SUMIFS('Contact Hours'!I:I,'Contact Hours'!$A:$A,Hours!$A1092,'Contact Hours'!$B:$B,Hours!$B1092)</f>
        <v>7536</v>
      </c>
      <c r="G1092" s="33">
        <f>SUMIFS('Contact Hours'!J:J,'Contact Hours'!$A:$A,Hours!$A1092,'Contact Hours'!$B:$B,Hours!$B1092)+SUMIFS('Contact Hours'!K:K,'Contact Hours'!$A:$A,Hours!$A1092,'Contact Hours'!$B:$B,Hours!$B1092)</f>
        <v>1360</v>
      </c>
      <c r="H1092" s="34">
        <f t="shared" si="64"/>
        <v>32608</v>
      </c>
      <c r="I1092" s="35">
        <f t="shared" si="65"/>
        <v>111953.33671606104</v>
      </c>
      <c r="J1092" s="35">
        <f t="shared" si="66"/>
        <v>0</v>
      </c>
    </row>
    <row r="1093" spans="1:10">
      <c r="A1093" s="30">
        <v>3627</v>
      </c>
      <c r="B1093" s="31">
        <v>10</v>
      </c>
      <c r="C1093" s="32">
        <f t="shared" si="67"/>
        <v>5.2157956574584414</v>
      </c>
      <c r="D1093" s="33">
        <f>SUMIFS('Contact Hours'!D:D,'Contact Hours'!$A:$A,Hours!$A1093,'Contact Hours'!$B:$B,Hours!$B1093)+SUMIFS('Contact Hours'!E:E,'Contact Hours'!$A:$A,Hours!$A1093,'Contact Hours'!$B:$B,Hours!$B1093)</f>
        <v>1024</v>
      </c>
      <c r="E1093" s="33">
        <f>SUMIFS('Contact Hours'!F:F,'Contact Hours'!$A:$A,Hours!$A1093,'Contact Hours'!$B:$B,Hours!$B1093)+SUMIFS('Contact Hours'!G:G,'Contact Hours'!$A:$A,Hours!$A1093,'Contact Hours'!$B:$B,Hours!$B1093)</f>
        <v>0</v>
      </c>
      <c r="F1093" s="33">
        <f>SUMIFS('Contact Hours'!H:H,'Contact Hours'!$A:$A,Hours!$A1093,'Contact Hours'!$B:$B,Hours!$B1093)+SUMIFS('Contact Hours'!I:I,'Contact Hours'!$A:$A,Hours!$A1093,'Contact Hours'!$B:$B,Hours!$B1093)</f>
        <v>0</v>
      </c>
      <c r="G1093" s="33">
        <f>SUMIFS('Contact Hours'!J:J,'Contact Hours'!$A:$A,Hours!$A1093,'Contact Hours'!$B:$B,Hours!$B1093)+SUMIFS('Contact Hours'!K:K,'Contact Hours'!$A:$A,Hours!$A1093,'Contact Hours'!$B:$B,Hours!$B1093)</f>
        <v>0</v>
      </c>
      <c r="H1093" s="34">
        <f t="shared" ref="H1093:H1156" si="68">SUM(D1093:G1093)</f>
        <v>1024</v>
      </c>
      <c r="I1093" s="35">
        <f t="shared" ref="I1093:I1156" si="69">H1093*C1093</f>
        <v>5340.974753237444</v>
      </c>
      <c r="J1093" s="35">
        <f t="shared" ref="J1093:J1156" si="70">(E1093*1.1)*C1093</f>
        <v>0</v>
      </c>
    </row>
    <row r="1094" spans="1:10">
      <c r="A1094" s="30">
        <v>3627</v>
      </c>
      <c r="B1094" s="31">
        <v>11</v>
      </c>
      <c r="C1094" s="32">
        <f t="shared" si="67"/>
        <v>3.9463640330011058</v>
      </c>
      <c r="D1094" s="33">
        <f>SUMIFS('Contact Hours'!D:D,'Contact Hours'!$A:$A,Hours!$A1094,'Contact Hours'!$B:$B,Hours!$B1094)+SUMIFS('Contact Hours'!E:E,'Contact Hours'!$A:$A,Hours!$A1094,'Contact Hours'!$B:$B,Hours!$B1094)</f>
        <v>2208</v>
      </c>
      <c r="E1094" s="33">
        <f>SUMIFS('Contact Hours'!F:F,'Contact Hours'!$A:$A,Hours!$A1094,'Contact Hours'!$B:$B,Hours!$B1094)+SUMIFS('Contact Hours'!G:G,'Contact Hours'!$A:$A,Hours!$A1094,'Contact Hours'!$B:$B,Hours!$B1094)</f>
        <v>0</v>
      </c>
      <c r="F1094" s="33">
        <f>SUMIFS('Contact Hours'!H:H,'Contact Hours'!$A:$A,Hours!$A1094,'Contact Hours'!$B:$B,Hours!$B1094)+SUMIFS('Contact Hours'!I:I,'Contact Hours'!$A:$A,Hours!$A1094,'Contact Hours'!$B:$B,Hours!$B1094)</f>
        <v>23168</v>
      </c>
      <c r="G1094" s="33">
        <f>SUMIFS('Contact Hours'!J:J,'Contact Hours'!$A:$A,Hours!$A1094,'Contact Hours'!$B:$B,Hours!$B1094)+SUMIFS('Contact Hours'!K:K,'Contact Hours'!$A:$A,Hours!$A1094,'Contact Hours'!$B:$B,Hours!$B1094)</f>
        <v>880</v>
      </c>
      <c r="H1094" s="34">
        <f t="shared" si="68"/>
        <v>26256</v>
      </c>
      <c r="I1094" s="35">
        <f t="shared" si="69"/>
        <v>103615.73405047704</v>
      </c>
      <c r="J1094" s="35">
        <f t="shared" si="70"/>
        <v>0</v>
      </c>
    </row>
    <row r="1095" spans="1:10">
      <c r="A1095" s="30">
        <v>3627</v>
      </c>
      <c r="B1095" s="31">
        <v>12</v>
      </c>
      <c r="C1095" s="32">
        <f t="shared" si="67"/>
        <v>3.4644345655960382</v>
      </c>
      <c r="D1095" s="33">
        <f>SUMIFS('Contact Hours'!D:D,'Contact Hours'!$A:$A,Hours!$A1095,'Contact Hours'!$B:$B,Hours!$B1095)+SUMIFS('Contact Hours'!E:E,'Contact Hours'!$A:$A,Hours!$A1095,'Contact Hours'!$B:$B,Hours!$B1095)</f>
        <v>237216</v>
      </c>
      <c r="E1095" s="33">
        <f>SUMIFS('Contact Hours'!F:F,'Contact Hours'!$A:$A,Hours!$A1095,'Contact Hours'!$B:$B,Hours!$B1095)+SUMIFS('Contact Hours'!G:G,'Contact Hours'!$A:$A,Hours!$A1095,'Contact Hours'!$B:$B,Hours!$B1095)</f>
        <v>10976</v>
      </c>
      <c r="F1095" s="33">
        <f>SUMIFS('Contact Hours'!H:H,'Contact Hours'!$A:$A,Hours!$A1095,'Contact Hours'!$B:$B,Hours!$B1095)+SUMIFS('Contact Hours'!I:I,'Contact Hours'!$A:$A,Hours!$A1095,'Contact Hours'!$B:$B,Hours!$B1095)</f>
        <v>0</v>
      </c>
      <c r="G1095" s="33">
        <f>SUMIFS('Contact Hours'!J:J,'Contact Hours'!$A:$A,Hours!$A1095,'Contact Hours'!$B:$B,Hours!$B1095)+SUMIFS('Contact Hours'!K:K,'Contact Hours'!$A:$A,Hours!$A1095,'Contact Hours'!$B:$B,Hours!$B1095)</f>
        <v>0</v>
      </c>
      <c r="H1095" s="34">
        <f t="shared" si="68"/>
        <v>248192</v>
      </c>
      <c r="I1095" s="35">
        <f t="shared" si="69"/>
        <v>859844.94370441197</v>
      </c>
      <c r="J1095" s="35">
        <f t="shared" si="70"/>
        <v>41828.197171180327</v>
      </c>
    </row>
    <row r="1096" spans="1:10">
      <c r="A1096" s="30">
        <v>3627</v>
      </c>
      <c r="B1096" s="31">
        <v>13</v>
      </c>
      <c r="C1096" s="32">
        <f t="shared" si="67"/>
        <v>3.1367935439018955</v>
      </c>
      <c r="D1096" s="33">
        <f>SUMIFS('Contact Hours'!D:D,'Contact Hours'!$A:$A,Hours!$A1096,'Contact Hours'!$B:$B,Hours!$B1096)+SUMIFS('Contact Hours'!E:E,'Contact Hours'!$A:$A,Hours!$A1096,'Contact Hours'!$B:$B,Hours!$B1096)</f>
        <v>25600</v>
      </c>
      <c r="E1096" s="33">
        <f>SUMIFS('Contact Hours'!F:F,'Contact Hours'!$A:$A,Hours!$A1096,'Contact Hours'!$B:$B,Hours!$B1096)+SUMIFS('Contact Hours'!G:G,'Contact Hours'!$A:$A,Hours!$A1096,'Contact Hours'!$B:$B,Hours!$B1096)</f>
        <v>0</v>
      </c>
      <c r="F1096" s="33">
        <f>SUMIFS('Contact Hours'!H:H,'Contact Hours'!$A:$A,Hours!$A1096,'Contact Hours'!$B:$B,Hours!$B1096)+SUMIFS('Contact Hours'!I:I,'Contact Hours'!$A:$A,Hours!$A1096,'Contact Hours'!$B:$B,Hours!$B1096)</f>
        <v>0</v>
      </c>
      <c r="G1096" s="33">
        <f>SUMIFS('Contact Hours'!J:J,'Contact Hours'!$A:$A,Hours!$A1096,'Contact Hours'!$B:$B,Hours!$B1096)+SUMIFS('Contact Hours'!K:K,'Contact Hours'!$A:$A,Hours!$A1096,'Contact Hours'!$B:$B,Hours!$B1096)</f>
        <v>0</v>
      </c>
      <c r="H1096" s="34">
        <f t="shared" si="68"/>
        <v>25600</v>
      </c>
      <c r="I1096" s="35">
        <f t="shared" si="69"/>
        <v>80301.91472388852</v>
      </c>
      <c r="J1096" s="35">
        <f t="shared" si="70"/>
        <v>0</v>
      </c>
    </row>
    <row r="1097" spans="1:10">
      <c r="A1097" s="30">
        <v>3627</v>
      </c>
      <c r="B1097" s="31">
        <v>14</v>
      </c>
      <c r="C1097" s="32">
        <f t="shared" si="67"/>
        <v>4.5242823607997433</v>
      </c>
      <c r="D1097" s="33">
        <f>SUMIFS('Contact Hours'!D:D,'Contact Hours'!$A:$A,Hours!$A1097,'Contact Hours'!$B:$B,Hours!$B1097)+SUMIFS('Contact Hours'!E:E,'Contact Hours'!$A:$A,Hours!$A1097,'Contact Hours'!$B:$B,Hours!$B1097)</f>
        <v>0</v>
      </c>
      <c r="E1097" s="33">
        <f>SUMIFS('Contact Hours'!F:F,'Contact Hours'!$A:$A,Hours!$A1097,'Contact Hours'!$B:$B,Hours!$B1097)+SUMIFS('Contact Hours'!G:G,'Contact Hours'!$A:$A,Hours!$A1097,'Contact Hours'!$B:$B,Hours!$B1097)</f>
        <v>0</v>
      </c>
      <c r="F1097" s="33">
        <f>SUMIFS('Contact Hours'!H:H,'Contact Hours'!$A:$A,Hours!$A1097,'Contact Hours'!$B:$B,Hours!$B1097)+SUMIFS('Contact Hours'!I:I,'Contact Hours'!$A:$A,Hours!$A1097,'Contact Hours'!$B:$B,Hours!$B1097)</f>
        <v>117760</v>
      </c>
      <c r="G1097" s="33">
        <f>SUMIFS('Contact Hours'!J:J,'Contact Hours'!$A:$A,Hours!$A1097,'Contact Hours'!$B:$B,Hours!$B1097)+SUMIFS('Contact Hours'!K:K,'Contact Hours'!$A:$A,Hours!$A1097,'Contact Hours'!$B:$B,Hours!$B1097)</f>
        <v>3900</v>
      </c>
      <c r="H1097" s="34">
        <f t="shared" si="68"/>
        <v>121660</v>
      </c>
      <c r="I1097" s="35">
        <f t="shared" si="69"/>
        <v>550424.19201489678</v>
      </c>
      <c r="J1097" s="35">
        <f t="shared" si="70"/>
        <v>0</v>
      </c>
    </row>
    <row r="1098" spans="1:10">
      <c r="A1098" s="30">
        <v>3627</v>
      </c>
      <c r="B1098" s="31">
        <v>15</v>
      </c>
      <c r="C1098" s="32">
        <f t="shared" si="67"/>
        <v>6.3259919541484555</v>
      </c>
      <c r="D1098" s="33">
        <f>SUMIFS('Contact Hours'!D:D,'Contact Hours'!$A:$A,Hours!$A1098,'Contact Hours'!$B:$B,Hours!$B1098)+SUMIFS('Contact Hours'!E:E,'Contact Hours'!$A:$A,Hours!$A1098,'Contact Hours'!$B:$B,Hours!$B1098)</f>
        <v>0</v>
      </c>
      <c r="E1098" s="33">
        <f>SUMIFS('Contact Hours'!F:F,'Contact Hours'!$A:$A,Hours!$A1098,'Contact Hours'!$B:$B,Hours!$B1098)+SUMIFS('Contact Hours'!G:G,'Contact Hours'!$A:$A,Hours!$A1098,'Contact Hours'!$B:$B,Hours!$B1098)</f>
        <v>0</v>
      </c>
      <c r="F1098" s="33">
        <f>SUMIFS('Contact Hours'!H:H,'Contact Hours'!$A:$A,Hours!$A1098,'Contact Hours'!$B:$B,Hours!$B1098)+SUMIFS('Contact Hours'!I:I,'Contact Hours'!$A:$A,Hours!$A1098,'Contact Hours'!$B:$B,Hours!$B1098)</f>
        <v>16880</v>
      </c>
      <c r="G1098" s="33">
        <f>SUMIFS('Contact Hours'!J:J,'Contact Hours'!$A:$A,Hours!$A1098,'Contact Hours'!$B:$B,Hours!$B1098)+SUMIFS('Contact Hours'!K:K,'Contact Hours'!$A:$A,Hours!$A1098,'Contact Hours'!$B:$B,Hours!$B1098)</f>
        <v>0</v>
      </c>
      <c r="H1098" s="34">
        <f t="shared" si="68"/>
        <v>16880</v>
      </c>
      <c r="I1098" s="35">
        <f t="shared" si="69"/>
        <v>106782.74418602593</v>
      </c>
      <c r="J1098" s="35">
        <f t="shared" si="70"/>
        <v>0</v>
      </c>
    </row>
    <row r="1099" spans="1:10">
      <c r="A1099" s="30">
        <v>3627</v>
      </c>
      <c r="B1099" s="31">
        <v>16</v>
      </c>
      <c r="C1099" s="32">
        <f t="shared" si="67"/>
        <v>3.9794022593108487</v>
      </c>
      <c r="D1099" s="33">
        <f>SUMIFS('Contact Hours'!D:D,'Contact Hours'!$A:$A,Hours!$A1099,'Contact Hours'!$B:$B,Hours!$B1099)+SUMIFS('Contact Hours'!E:E,'Contact Hours'!$A:$A,Hours!$A1099,'Contact Hours'!$B:$B,Hours!$B1099)</f>
        <v>8208</v>
      </c>
      <c r="E1099" s="33">
        <f>SUMIFS('Contact Hours'!F:F,'Contact Hours'!$A:$A,Hours!$A1099,'Contact Hours'!$B:$B,Hours!$B1099)+SUMIFS('Contact Hours'!G:G,'Contact Hours'!$A:$A,Hours!$A1099,'Contact Hours'!$B:$B,Hours!$B1099)</f>
        <v>0</v>
      </c>
      <c r="F1099" s="33">
        <f>SUMIFS('Contact Hours'!H:H,'Contact Hours'!$A:$A,Hours!$A1099,'Contact Hours'!$B:$B,Hours!$B1099)+SUMIFS('Contact Hours'!I:I,'Contact Hours'!$A:$A,Hours!$A1099,'Contact Hours'!$B:$B,Hours!$B1099)</f>
        <v>76936</v>
      </c>
      <c r="G1099" s="33">
        <f>SUMIFS('Contact Hours'!J:J,'Contact Hours'!$A:$A,Hours!$A1099,'Contact Hours'!$B:$B,Hours!$B1099)+SUMIFS('Contact Hours'!K:K,'Contact Hours'!$A:$A,Hours!$A1099,'Contact Hours'!$B:$B,Hours!$B1099)</f>
        <v>50083</v>
      </c>
      <c r="H1099" s="34">
        <f t="shared" si="68"/>
        <v>135227</v>
      </c>
      <c r="I1099" s="35">
        <f t="shared" si="69"/>
        <v>538122.62931982812</v>
      </c>
      <c r="J1099" s="35">
        <f t="shared" si="70"/>
        <v>0</v>
      </c>
    </row>
    <row r="1100" spans="1:10">
      <c r="A1100" s="30">
        <v>3627</v>
      </c>
      <c r="B1100" s="31">
        <v>17</v>
      </c>
      <c r="C1100" s="32">
        <f t="shared" si="67"/>
        <v>5.1679354505346593</v>
      </c>
      <c r="D1100" s="33">
        <f>SUMIFS('Contact Hours'!D:D,'Contact Hours'!$A:$A,Hours!$A1100,'Contact Hours'!$B:$B,Hours!$B1100)+SUMIFS('Contact Hours'!E:E,'Contact Hours'!$A:$A,Hours!$A1100,'Contact Hours'!$B:$B,Hours!$B1100)</f>
        <v>0</v>
      </c>
      <c r="E1100" s="33">
        <f>SUMIFS('Contact Hours'!F:F,'Contact Hours'!$A:$A,Hours!$A1100,'Contact Hours'!$B:$B,Hours!$B1100)+SUMIFS('Contact Hours'!G:G,'Contact Hours'!$A:$A,Hours!$A1100,'Contact Hours'!$B:$B,Hours!$B1100)</f>
        <v>0</v>
      </c>
      <c r="F1100" s="33">
        <f>SUMIFS('Contact Hours'!H:H,'Contact Hours'!$A:$A,Hours!$A1100,'Contact Hours'!$B:$B,Hours!$B1100)+SUMIFS('Contact Hours'!I:I,'Contact Hours'!$A:$A,Hours!$A1100,'Contact Hours'!$B:$B,Hours!$B1100)</f>
        <v>22288</v>
      </c>
      <c r="G1100" s="33">
        <f>SUMIFS('Contact Hours'!J:J,'Contact Hours'!$A:$A,Hours!$A1100,'Contact Hours'!$B:$B,Hours!$B1100)+SUMIFS('Contact Hours'!K:K,'Contact Hours'!$A:$A,Hours!$A1100,'Contact Hours'!$B:$B,Hours!$B1100)</f>
        <v>0</v>
      </c>
      <c r="H1100" s="34">
        <f t="shared" si="68"/>
        <v>22288</v>
      </c>
      <c r="I1100" s="35">
        <f t="shared" si="69"/>
        <v>115182.94532151648</v>
      </c>
      <c r="J1100" s="35">
        <f t="shared" si="70"/>
        <v>0</v>
      </c>
    </row>
    <row r="1101" spans="1:10">
      <c r="A1101" s="30">
        <v>3627</v>
      </c>
      <c r="B1101" s="31">
        <v>18</v>
      </c>
      <c r="C1101" s="32">
        <f t="shared" si="67"/>
        <v>4.3474126583452906</v>
      </c>
      <c r="D1101" s="33">
        <f>SUMIFS('Contact Hours'!D:D,'Contact Hours'!$A:$A,Hours!$A1101,'Contact Hours'!$B:$B,Hours!$B1101)+SUMIFS('Contact Hours'!E:E,'Contact Hours'!$A:$A,Hours!$A1101,'Contact Hours'!$B:$B,Hours!$B1101)</f>
        <v>0</v>
      </c>
      <c r="E1101" s="33">
        <f>SUMIFS('Contact Hours'!F:F,'Contact Hours'!$A:$A,Hours!$A1101,'Contact Hours'!$B:$B,Hours!$B1101)+SUMIFS('Contact Hours'!G:G,'Contact Hours'!$A:$A,Hours!$A1101,'Contact Hours'!$B:$B,Hours!$B1101)</f>
        <v>0</v>
      </c>
      <c r="F1101" s="33">
        <f>SUMIFS('Contact Hours'!H:H,'Contact Hours'!$A:$A,Hours!$A1101,'Contact Hours'!$B:$B,Hours!$B1101)+SUMIFS('Contact Hours'!I:I,'Contact Hours'!$A:$A,Hours!$A1101,'Contact Hours'!$B:$B,Hours!$B1101)</f>
        <v>26432</v>
      </c>
      <c r="G1101" s="33">
        <f>SUMIFS('Contact Hours'!J:J,'Contact Hours'!$A:$A,Hours!$A1101,'Contact Hours'!$B:$B,Hours!$B1101)+SUMIFS('Contact Hours'!K:K,'Contact Hours'!$A:$A,Hours!$A1101,'Contact Hours'!$B:$B,Hours!$B1101)</f>
        <v>0</v>
      </c>
      <c r="H1101" s="34">
        <f t="shared" si="68"/>
        <v>26432</v>
      </c>
      <c r="I1101" s="35">
        <f t="shared" si="69"/>
        <v>114910.81138538272</v>
      </c>
      <c r="J1101" s="35">
        <f t="shared" si="70"/>
        <v>0</v>
      </c>
    </row>
    <row r="1102" spans="1:10">
      <c r="A1102" s="30">
        <v>3627</v>
      </c>
      <c r="B1102" s="31">
        <v>19</v>
      </c>
      <c r="C1102" s="32">
        <f t="shared" si="67"/>
        <v>3.1428185541517317</v>
      </c>
      <c r="D1102" s="33">
        <f>SUMIFS('Contact Hours'!D:D,'Contact Hours'!$A:$A,Hours!$A1102,'Contact Hours'!$B:$B,Hours!$B1102)+SUMIFS('Contact Hours'!E:E,'Contact Hours'!$A:$A,Hours!$A1102,'Contact Hours'!$B:$B,Hours!$B1102)</f>
        <v>130352</v>
      </c>
      <c r="E1102" s="33">
        <f>SUMIFS('Contact Hours'!F:F,'Contact Hours'!$A:$A,Hours!$A1102,'Contact Hours'!$B:$B,Hours!$B1102)+SUMIFS('Contact Hours'!G:G,'Contact Hours'!$A:$A,Hours!$A1102,'Contact Hours'!$B:$B,Hours!$B1102)</f>
        <v>16032</v>
      </c>
      <c r="F1102" s="33">
        <f>SUMIFS('Contact Hours'!H:H,'Contact Hours'!$A:$A,Hours!$A1102,'Contact Hours'!$B:$B,Hours!$B1102)+SUMIFS('Contact Hours'!I:I,'Contact Hours'!$A:$A,Hours!$A1102,'Contact Hours'!$B:$B,Hours!$B1102)</f>
        <v>960</v>
      </c>
      <c r="G1102" s="33">
        <f>SUMIFS('Contact Hours'!J:J,'Contact Hours'!$A:$A,Hours!$A1102,'Contact Hours'!$B:$B,Hours!$B1102)+SUMIFS('Contact Hours'!K:K,'Contact Hours'!$A:$A,Hours!$A1102,'Contact Hours'!$B:$B,Hours!$B1102)</f>
        <v>6319</v>
      </c>
      <c r="H1102" s="34">
        <f t="shared" si="68"/>
        <v>153663</v>
      </c>
      <c r="I1102" s="35">
        <f t="shared" si="69"/>
        <v>482934.92748661753</v>
      </c>
      <c r="J1102" s="35">
        <f t="shared" si="70"/>
        <v>55424.233766176621</v>
      </c>
    </row>
    <row r="1103" spans="1:10">
      <c r="A1103" s="30">
        <v>3627</v>
      </c>
      <c r="B1103" s="31">
        <v>20</v>
      </c>
      <c r="C1103" s="32">
        <f t="shared" si="67"/>
        <v>3.4676861785003421</v>
      </c>
      <c r="D1103" s="33">
        <f>SUMIFS('Contact Hours'!D:D,'Contact Hours'!$A:$A,Hours!$A1103,'Contact Hours'!$B:$B,Hours!$B1103)+SUMIFS('Contact Hours'!E:E,'Contact Hours'!$A:$A,Hours!$A1103,'Contact Hours'!$B:$B,Hours!$B1103)</f>
        <v>0</v>
      </c>
      <c r="E1103" s="33">
        <f>SUMIFS('Contact Hours'!F:F,'Contact Hours'!$A:$A,Hours!$A1103,'Contact Hours'!$B:$B,Hours!$B1103)+SUMIFS('Contact Hours'!G:G,'Contact Hours'!$A:$A,Hours!$A1103,'Contact Hours'!$B:$B,Hours!$B1103)</f>
        <v>0</v>
      </c>
      <c r="F1103" s="33">
        <f>SUMIFS('Contact Hours'!H:H,'Contact Hours'!$A:$A,Hours!$A1103,'Contact Hours'!$B:$B,Hours!$B1103)+SUMIFS('Contact Hours'!I:I,'Contact Hours'!$A:$A,Hours!$A1103,'Contact Hours'!$B:$B,Hours!$B1103)</f>
        <v>0</v>
      </c>
      <c r="G1103" s="33">
        <f>SUMIFS('Contact Hours'!J:J,'Contact Hours'!$A:$A,Hours!$A1103,'Contact Hours'!$B:$B,Hours!$B1103)+SUMIFS('Contact Hours'!K:K,'Contact Hours'!$A:$A,Hours!$A1103,'Contact Hours'!$B:$B,Hours!$B1103)</f>
        <v>0</v>
      </c>
      <c r="H1103" s="34">
        <f t="shared" si="68"/>
        <v>0</v>
      </c>
      <c r="I1103" s="35">
        <f t="shared" si="69"/>
        <v>0</v>
      </c>
      <c r="J1103" s="35">
        <f t="shared" si="70"/>
        <v>0</v>
      </c>
    </row>
    <row r="1104" spans="1:10">
      <c r="A1104" s="30">
        <v>3627</v>
      </c>
      <c r="B1104" s="31">
        <v>21</v>
      </c>
      <c r="C1104" s="32">
        <f t="shared" si="67"/>
        <v>4.5155009708581995</v>
      </c>
      <c r="D1104" s="33">
        <f>SUMIFS('Contact Hours'!D:D,'Contact Hours'!$A:$A,Hours!$A1104,'Contact Hours'!$B:$B,Hours!$B1104)+SUMIFS('Contact Hours'!E:E,'Contact Hours'!$A:$A,Hours!$A1104,'Contact Hours'!$B:$B,Hours!$B1104)</f>
        <v>0</v>
      </c>
      <c r="E1104" s="33">
        <f>SUMIFS('Contact Hours'!F:F,'Contact Hours'!$A:$A,Hours!$A1104,'Contact Hours'!$B:$B,Hours!$B1104)+SUMIFS('Contact Hours'!G:G,'Contact Hours'!$A:$A,Hours!$A1104,'Contact Hours'!$B:$B,Hours!$B1104)</f>
        <v>0</v>
      </c>
      <c r="F1104" s="33">
        <f>SUMIFS('Contact Hours'!H:H,'Contact Hours'!$A:$A,Hours!$A1104,'Contact Hours'!$B:$B,Hours!$B1104)+SUMIFS('Contact Hours'!I:I,'Contact Hours'!$A:$A,Hours!$A1104,'Contact Hours'!$B:$B,Hours!$B1104)</f>
        <v>0</v>
      </c>
      <c r="G1104" s="33">
        <f>SUMIFS('Contact Hours'!J:J,'Contact Hours'!$A:$A,Hours!$A1104,'Contact Hours'!$B:$B,Hours!$B1104)+SUMIFS('Contact Hours'!K:K,'Contact Hours'!$A:$A,Hours!$A1104,'Contact Hours'!$B:$B,Hours!$B1104)</f>
        <v>3430</v>
      </c>
      <c r="H1104" s="34">
        <f t="shared" si="68"/>
        <v>3430</v>
      </c>
      <c r="I1104" s="35">
        <f t="shared" si="69"/>
        <v>15488.168330043623</v>
      </c>
      <c r="J1104" s="35">
        <f t="shared" si="70"/>
        <v>0</v>
      </c>
    </row>
    <row r="1105" spans="1:10">
      <c r="A1105" s="30">
        <v>3627</v>
      </c>
      <c r="B1105" s="31">
        <v>22</v>
      </c>
      <c r="C1105" s="32">
        <f t="shared" si="67"/>
        <v>4.1280585073572329</v>
      </c>
      <c r="D1105" s="33">
        <f>SUMIFS('Contact Hours'!D:D,'Contact Hours'!$A:$A,Hours!$A1105,'Contact Hours'!$B:$B,Hours!$B1105)+SUMIFS('Contact Hours'!E:E,'Contact Hours'!$A:$A,Hours!$A1105,'Contact Hours'!$B:$B,Hours!$B1105)</f>
        <v>0</v>
      </c>
      <c r="E1105" s="33">
        <f>SUMIFS('Contact Hours'!F:F,'Contact Hours'!$A:$A,Hours!$A1105,'Contact Hours'!$B:$B,Hours!$B1105)+SUMIFS('Contact Hours'!G:G,'Contact Hours'!$A:$A,Hours!$A1105,'Contact Hours'!$B:$B,Hours!$B1105)</f>
        <v>0</v>
      </c>
      <c r="F1105" s="33">
        <f>SUMIFS('Contact Hours'!H:H,'Contact Hours'!$A:$A,Hours!$A1105,'Contact Hours'!$B:$B,Hours!$B1105)+SUMIFS('Contact Hours'!I:I,'Contact Hours'!$A:$A,Hours!$A1105,'Contact Hours'!$B:$B,Hours!$B1105)</f>
        <v>7776</v>
      </c>
      <c r="G1105" s="33">
        <f>SUMIFS('Contact Hours'!J:J,'Contact Hours'!$A:$A,Hours!$A1105,'Contact Hours'!$B:$B,Hours!$B1105)+SUMIFS('Contact Hours'!K:K,'Contact Hours'!$A:$A,Hours!$A1105,'Contact Hours'!$B:$B,Hours!$B1105)</f>
        <v>0</v>
      </c>
      <c r="H1105" s="34">
        <f t="shared" si="68"/>
        <v>7776</v>
      </c>
      <c r="I1105" s="35">
        <f t="shared" si="69"/>
        <v>32099.782953209844</v>
      </c>
      <c r="J1105" s="35">
        <f t="shared" si="70"/>
        <v>0</v>
      </c>
    </row>
    <row r="1106" spans="1:10">
      <c r="A1106" s="30">
        <v>3627</v>
      </c>
      <c r="B1106" s="31">
        <v>23</v>
      </c>
      <c r="C1106" s="32">
        <f t="shared" si="67"/>
        <v>4.0606764444742334</v>
      </c>
      <c r="D1106" s="33">
        <f>SUMIFS('Contact Hours'!D:D,'Contact Hours'!$A:$A,Hours!$A1106,'Contact Hours'!$B:$B,Hours!$B1106)+SUMIFS('Contact Hours'!E:E,'Contact Hours'!$A:$A,Hours!$A1106,'Contact Hours'!$B:$B,Hours!$B1106)</f>
        <v>11376</v>
      </c>
      <c r="E1106" s="33">
        <f>SUMIFS('Contact Hours'!F:F,'Contact Hours'!$A:$A,Hours!$A1106,'Contact Hours'!$B:$B,Hours!$B1106)+SUMIFS('Contact Hours'!G:G,'Contact Hours'!$A:$A,Hours!$A1106,'Contact Hours'!$B:$B,Hours!$B1106)</f>
        <v>0</v>
      </c>
      <c r="F1106" s="33">
        <f>SUMIFS('Contact Hours'!H:H,'Contact Hours'!$A:$A,Hours!$A1106,'Contact Hours'!$B:$B,Hours!$B1106)+SUMIFS('Contact Hours'!I:I,'Contact Hours'!$A:$A,Hours!$A1106,'Contact Hours'!$B:$B,Hours!$B1106)</f>
        <v>0</v>
      </c>
      <c r="G1106" s="33">
        <f>SUMIFS('Contact Hours'!J:J,'Contact Hours'!$A:$A,Hours!$A1106,'Contact Hours'!$B:$B,Hours!$B1106)+SUMIFS('Contact Hours'!K:K,'Contact Hours'!$A:$A,Hours!$A1106,'Contact Hours'!$B:$B,Hours!$B1106)</f>
        <v>0</v>
      </c>
      <c r="H1106" s="34">
        <f t="shared" si="68"/>
        <v>11376</v>
      </c>
      <c r="I1106" s="35">
        <f t="shared" si="69"/>
        <v>46194.255232338881</v>
      </c>
      <c r="J1106" s="35">
        <f t="shared" si="70"/>
        <v>0</v>
      </c>
    </row>
    <row r="1107" spans="1:10">
      <c r="A1107" s="30">
        <v>3627</v>
      </c>
      <c r="B1107" s="31">
        <v>24</v>
      </c>
      <c r="C1107" s="32">
        <f t="shared" si="67"/>
        <v>3.6073208628655156</v>
      </c>
      <c r="D1107" s="33">
        <f>SUMIFS('Contact Hours'!D:D,'Contact Hours'!$A:$A,Hours!$A1107,'Contact Hours'!$B:$B,Hours!$B1107)+SUMIFS('Contact Hours'!E:E,'Contact Hours'!$A:$A,Hours!$A1107,'Contact Hours'!$B:$B,Hours!$B1107)</f>
        <v>13152</v>
      </c>
      <c r="E1107" s="33">
        <f>SUMIFS('Contact Hours'!F:F,'Contact Hours'!$A:$A,Hours!$A1107,'Contact Hours'!$B:$B,Hours!$B1107)+SUMIFS('Contact Hours'!G:G,'Contact Hours'!$A:$A,Hours!$A1107,'Contact Hours'!$B:$B,Hours!$B1107)</f>
        <v>0</v>
      </c>
      <c r="F1107" s="33">
        <f>SUMIFS('Contact Hours'!H:H,'Contact Hours'!$A:$A,Hours!$A1107,'Contact Hours'!$B:$B,Hours!$B1107)+SUMIFS('Contact Hours'!I:I,'Contact Hours'!$A:$A,Hours!$A1107,'Contact Hours'!$B:$B,Hours!$B1107)</f>
        <v>57184</v>
      </c>
      <c r="G1107" s="33">
        <f>SUMIFS('Contact Hours'!J:J,'Contact Hours'!$A:$A,Hours!$A1107,'Contact Hours'!$B:$B,Hours!$B1107)+SUMIFS('Contact Hours'!K:K,'Contact Hours'!$A:$A,Hours!$A1107,'Contact Hours'!$B:$B,Hours!$B1107)</f>
        <v>272</v>
      </c>
      <c r="H1107" s="34">
        <f t="shared" si="68"/>
        <v>70608</v>
      </c>
      <c r="I1107" s="35">
        <f t="shared" si="69"/>
        <v>254705.71148520833</v>
      </c>
      <c r="J1107" s="35">
        <f t="shared" si="70"/>
        <v>0</v>
      </c>
    </row>
    <row r="1108" spans="1:10">
      <c r="A1108" s="30">
        <v>3627</v>
      </c>
      <c r="B1108" s="31">
        <v>25</v>
      </c>
      <c r="C1108" s="32">
        <f t="shared" si="67"/>
        <v>2.8175360535220126</v>
      </c>
      <c r="D1108" s="33">
        <f>SUMIFS('Contact Hours'!D:D,'Contact Hours'!$A:$A,Hours!$A1108,'Contact Hours'!$B:$B,Hours!$B1108)+SUMIFS('Contact Hours'!E:E,'Contact Hours'!$A:$A,Hours!$A1108,'Contact Hours'!$B:$B,Hours!$B1108)</f>
        <v>368064</v>
      </c>
      <c r="E1108" s="33">
        <f>SUMIFS('Contact Hours'!F:F,'Contact Hours'!$A:$A,Hours!$A1108,'Contact Hours'!$B:$B,Hours!$B1108)+SUMIFS('Contact Hours'!G:G,'Contact Hours'!$A:$A,Hours!$A1108,'Contact Hours'!$B:$B,Hours!$B1108)</f>
        <v>0</v>
      </c>
      <c r="F1108" s="33">
        <f>SUMIFS('Contact Hours'!H:H,'Contact Hours'!$A:$A,Hours!$A1108,'Contact Hours'!$B:$B,Hours!$B1108)+SUMIFS('Contact Hours'!I:I,'Contact Hours'!$A:$A,Hours!$A1108,'Contact Hours'!$B:$B,Hours!$B1108)</f>
        <v>0</v>
      </c>
      <c r="G1108" s="33">
        <f>SUMIFS('Contact Hours'!J:J,'Contact Hours'!$A:$A,Hours!$A1108,'Contact Hours'!$B:$B,Hours!$B1108)+SUMIFS('Contact Hours'!K:K,'Contact Hours'!$A:$A,Hours!$A1108,'Contact Hours'!$B:$B,Hours!$B1108)</f>
        <v>0</v>
      </c>
      <c r="H1108" s="34">
        <f t="shared" si="68"/>
        <v>368064</v>
      </c>
      <c r="I1108" s="35">
        <f t="shared" si="69"/>
        <v>1037033.5900035261</v>
      </c>
      <c r="J1108" s="35">
        <f t="shared" si="70"/>
        <v>0</v>
      </c>
    </row>
    <row r="1109" spans="1:10">
      <c r="A1109" s="30">
        <v>3627</v>
      </c>
      <c r="B1109" s="31">
        <v>26</v>
      </c>
      <c r="C1109" s="32">
        <f t="shared" si="67"/>
        <v>3.5195673951223614</v>
      </c>
      <c r="D1109" s="33">
        <f>SUMIFS('Contact Hours'!D:D,'Contact Hours'!$A:$A,Hours!$A1109,'Contact Hours'!$B:$B,Hours!$B1109)+SUMIFS('Contact Hours'!E:E,'Contact Hours'!$A:$A,Hours!$A1109,'Contact Hours'!$B:$B,Hours!$B1109)</f>
        <v>119128</v>
      </c>
      <c r="E1109" s="33">
        <f>SUMIFS('Contact Hours'!F:F,'Contact Hours'!$A:$A,Hours!$A1109,'Contact Hours'!$B:$B,Hours!$B1109)+SUMIFS('Contact Hours'!G:G,'Contact Hours'!$A:$A,Hours!$A1109,'Contact Hours'!$B:$B,Hours!$B1109)</f>
        <v>0</v>
      </c>
      <c r="F1109" s="33">
        <f>SUMIFS('Contact Hours'!H:H,'Contact Hours'!$A:$A,Hours!$A1109,'Contact Hours'!$B:$B,Hours!$B1109)+SUMIFS('Contact Hours'!I:I,'Contact Hours'!$A:$A,Hours!$A1109,'Contact Hours'!$B:$B,Hours!$B1109)</f>
        <v>0</v>
      </c>
      <c r="G1109" s="33">
        <f>SUMIFS('Contact Hours'!J:J,'Contact Hours'!$A:$A,Hours!$A1109,'Contact Hours'!$B:$B,Hours!$B1109)+SUMIFS('Contact Hours'!K:K,'Contact Hours'!$A:$A,Hours!$A1109,'Contact Hours'!$B:$B,Hours!$B1109)</f>
        <v>48</v>
      </c>
      <c r="H1109" s="34">
        <f t="shared" si="68"/>
        <v>119176</v>
      </c>
      <c r="I1109" s="35">
        <f t="shared" si="69"/>
        <v>419447.96388110257</v>
      </c>
      <c r="J1109" s="35">
        <f t="shared" si="70"/>
        <v>0</v>
      </c>
    </row>
    <row r="1110" spans="1:10">
      <c r="A1110" s="30">
        <v>3627</v>
      </c>
      <c r="B1110" s="31">
        <v>27</v>
      </c>
      <c r="C1110" s="32">
        <f t="shared" si="67"/>
        <v>3.291477425248472</v>
      </c>
      <c r="D1110" s="33">
        <f>SUMIFS('Contact Hours'!D:D,'Contact Hours'!$A:$A,Hours!$A1110,'Contact Hours'!$B:$B,Hours!$B1110)+SUMIFS('Contact Hours'!E:E,'Contact Hours'!$A:$A,Hours!$A1110,'Contact Hours'!$B:$B,Hours!$B1110)</f>
        <v>0</v>
      </c>
      <c r="E1110" s="33">
        <f>SUMIFS('Contact Hours'!F:F,'Contact Hours'!$A:$A,Hours!$A1110,'Contact Hours'!$B:$B,Hours!$B1110)+SUMIFS('Contact Hours'!G:G,'Contact Hours'!$A:$A,Hours!$A1110,'Contact Hours'!$B:$B,Hours!$B1110)</f>
        <v>0</v>
      </c>
      <c r="F1110" s="33">
        <f>SUMIFS('Contact Hours'!H:H,'Contact Hours'!$A:$A,Hours!$A1110,'Contact Hours'!$B:$B,Hours!$B1110)+SUMIFS('Contact Hours'!I:I,'Contact Hours'!$A:$A,Hours!$A1110,'Contact Hours'!$B:$B,Hours!$B1110)</f>
        <v>0</v>
      </c>
      <c r="G1110" s="33">
        <f>SUMIFS('Contact Hours'!J:J,'Contact Hours'!$A:$A,Hours!$A1110,'Contact Hours'!$B:$B,Hours!$B1110)+SUMIFS('Contact Hours'!K:K,'Contact Hours'!$A:$A,Hours!$A1110,'Contact Hours'!$B:$B,Hours!$B1110)</f>
        <v>0</v>
      </c>
      <c r="H1110" s="34">
        <f t="shared" si="68"/>
        <v>0</v>
      </c>
      <c r="I1110" s="35">
        <f t="shared" si="69"/>
        <v>0</v>
      </c>
      <c r="J1110" s="35">
        <f t="shared" si="70"/>
        <v>0</v>
      </c>
    </row>
    <row r="1111" spans="1:10">
      <c r="A1111" s="30">
        <v>3628</v>
      </c>
      <c r="B1111" s="31">
        <v>1</v>
      </c>
      <c r="C1111" s="32">
        <f t="shared" si="67"/>
        <v>2.8749802080704021</v>
      </c>
      <c r="D1111" s="33">
        <f>SUMIFS('Contact Hours'!D:D,'Contact Hours'!$A:$A,Hours!$A1111,'Contact Hours'!$B:$B,Hours!$B1111)+SUMIFS('Contact Hours'!E:E,'Contact Hours'!$A:$A,Hours!$A1111,'Contact Hours'!$B:$B,Hours!$B1111)</f>
        <v>1536</v>
      </c>
      <c r="E1111" s="33">
        <f>SUMIFS('Contact Hours'!F:F,'Contact Hours'!$A:$A,Hours!$A1111,'Contact Hours'!$B:$B,Hours!$B1111)+SUMIFS('Contact Hours'!G:G,'Contact Hours'!$A:$A,Hours!$A1111,'Contact Hours'!$B:$B,Hours!$B1111)</f>
        <v>0</v>
      </c>
      <c r="F1111" s="33">
        <f>SUMIFS('Contact Hours'!H:H,'Contact Hours'!$A:$A,Hours!$A1111,'Contact Hours'!$B:$B,Hours!$B1111)+SUMIFS('Contact Hours'!I:I,'Contact Hours'!$A:$A,Hours!$A1111,'Contact Hours'!$B:$B,Hours!$B1111)</f>
        <v>4672</v>
      </c>
      <c r="G1111" s="33">
        <f>SUMIFS('Contact Hours'!J:J,'Contact Hours'!$A:$A,Hours!$A1111,'Contact Hours'!$B:$B,Hours!$B1111)+SUMIFS('Contact Hours'!K:K,'Contact Hours'!$A:$A,Hours!$A1111,'Contact Hours'!$B:$B,Hours!$B1111)</f>
        <v>0</v>
      </c>
      <c r="H1111" s="34">
        <f t="shared" si="68"/>
        <v>6208</v>
      </c>
      <c r="I1111" s="35">
        <f t="shared" si="69"/>
        <v>17847.877131701058</v>
      </c>
      <c r="J1111" s="35">
        <f t="shared" si="70"/>
        <v>0</v>
      </c>
    </row>
    <row r="1112" spans="1:10">
      <c r="A1112" s="30">
        <v>3628</v>
      </c>
      <c r="B1112" s="31">
        <v>2</v>
      </c>
      <c r="C1112" s="32">
        <f t="shared" si="67"/>
        <v>3.4729204337351502</v>
      </c>
      <c r="D1112" s="33">
        <f>SUMIFS('Contact Hours'!D:D,'Contact Hours'!$A:$A,Hours!$A1112,'Contact Hours'!$B:$B,Hours!$B1112)+SUMIFS('Contact Hours'!E:E,'Contact Hours'!$A:$A,Hours!$A1112,'Contact Hours'!$B:$B,Hours!$B1112)</f>
        <v>0</v>
      </c>
      <c r="E1112" s="33">
        <f>SUMIFS('Contact Hours'!F:F,'Contact Hours'!$A:$A,Hours!$A1112,'Contact Hours'!$B:$B,Hours!$B1112)+SUMIFS('Contact Hours'!G:G,'Contact Hours'!$A:$A,Hours!$A1112,'Contact Hours'!$B:$B,Hours!$B1112)</f>
        <v>0</v>
      </c>
      <c r="F1112" s="33">
        <f>SUMIFS('Contact Hours'!H:H,'Contact Hours'!$A:$A,Hours!$A1112,'Contact Hours'!$B:$B,Hours!$B1112)+SUMIFS('Contact Hours'!I:I,'Contact Hours'!$A:$A,Hours!$A1112,'Contact Hours'!$B:$B,Hours!$B1112)</f>
        <v>84480</v>
      </c>
      <c r="G1112" s="33">
        <f>SUMIFS('Contact Hours'!J:J,'Contact Hours'!$A:$A,Hours!$A1112,'Contact Hours'!$B:$B,Hours!$B1112)+SUMIFS('Contact Hours'!K:K,'Contact Hours'!$A:$A,Hours!$A1112,'Contact Hours'!$B:$B,Hours!$B1112)</f>
        <v>32080</v>
      </c>
      <c r="H1112" s="34">
        <f t="shared" si="68"/>
        <v>116560</v>
      </c>
      <c r="I1112" s="35">
        <f t="shared" si="69"/>
        <v>404803.60575616913</v>
      </c>
      <c r="J1112" s="35">
        <f t="shared" si="70"/>
        <v>0</v>
      </c>
    </row>
    <row r="1113" spans="1:10">
      <c r="A1113" s="30">
        <v>3628</v>
      </c>
      <c r="B1113" s="31">
        <v>3</v>
      </c>
      <c r="C1113" s="32">
        <f t="shared" si="67"/>
        <v>3.0862689776983747</v>
      </c>
      <c r="D1113" s="33">
        <f>SUMIFS('Contact Hours'!D:D,'Contact Hours'!$A:$A,Hours!$A1113,'Contact Hours'!$B:$B,Hours!$B1113)+SUMIFS('Contact Hours'!E:E,'Contact Hours'!$A:$A,Hours!$A1113,'Contact Hours'!$B:$B,Hours!$B1113)</f>
        <v>185072</v>
      </c>
      <c r="E1113" s="33">
        <f>SUMIFS('Contact Hours'!F:F,'Contact Hours'!$A:$A,Hours!$A1113,'Contact Hours'!$B:$B,Hours!$B1113)+SUMIFS('Contact Hours'!G:G,'Contact Hours'!$A:$A,Hours!$A1113,'Contact Hours'!$B:$B,Hours!$B1113)</f>
        <v>0</v>
      </c>
      <c r="F1113" s="33">
        <f>SUMIFS('Contact Hours'!H:H,'Contact Hours'!$A:$A,Hours!$A1113,'Contact Hours'!$B:$B,Hours!$B1113)+SUMIFS('Contact Hours'!I:I,'Contact Hours'!$A:$A,Hours!$A1113,'Contact Hours'!$B:$B,Hours!$B1113)</f>
        <v>0</v>
      </c>
      <c r="G1113" s="33">
        <f>SUMIFS('Contact Hours'!J:J,'Contact Hours'!$A:$A,Hours!$A1113,'Contact Hours'!$B:$B,Hours!$B1113)+SUMIFS('Contact Hours'!K:K,'Contact Hours'!$A:$A,Hours!$A1113,'Contact Hours'!$B:$B,Hours!$B1113)</f>
        <v>0</v>
      </c>
      <c r="H1113" s="34">
        <f t="shared" si="68"/>
        <v>185072</v>
      </c>
      <c r="I1113" s="35">
        <f t="shared" si="69"/>
        <v>571181.97224059363</v>
      </c>
      <c r="J1113" s="35">
        <f t="shared" si="70"/>
        <v>0</v>
      </c>
    </row>
    <row r="1114" spans="1:10">
      <c r="A1114" s="30">
        <v>3628</v>
      </c>
      <c r="B1114" s="31">
        <v>4</v>
      </c>
      <c r="C1114" s="32">
        <f t="shared" si="67"/>
        <v>2.7951067372194838</v>
      </c>
      <c r="D1114" s="33">
        <f>SUMIFS('Contact Hours'!D:D,'Contact Hours'!$A:$A,Hours!$A1114,'Contact Hours'!$B:$B,Hours!$B1114)+SUMIFS('Contact Hours'!E:E,'Contact Hours'!$A:$A,Hours!$A1114,'Contact Hours'!$B:$B,Hours!$B1114)</f>
        <v>20208</v>
      </c>
      <c r="E1114" s="33">
        <f>SUMIFS('Contact Hours'!F:F,'Contact Hours'!$A:$A,Hours!$A1114,'Contact Hours'!$B:$B,Hours!$B1114)+SUMIFS('Contact Hours'!G:G,'Contact Hours'!$A:$A,Hours!$A1114,'Contact Hours'!$B:$B,Hours!$B1114)</f>
        <v>0</v>
      </c>
      <c r="F1114" s="33">
        <f>SUMIFS('Contact Hours'!H:H,'Contact Hours'!$A:$A,Hours!$A1114,'Contact Hours'!$B:$B,Hours!$B1114)+SUMIFS('Contact Hours'!I:I,'Contact Hours'!$A:$A,Hours!$A1114,'Contact Hours'!$B:$B,Hours!$B1114)</f>
        <v>32208</v>
      </c>
      <c r="G1114" s="33">
        <f>SUMIFS('Contact Hours'!J:J,'Contact Hours'!$A:$A,Hours!$A1114,'Contact Hours'!$B:$B,Hours!$B1114)+SUMIFS('Contact Hours'!K:K,'Contact Hours'!$A:$A,Hours!$A1114,'Contact Hours'!$B:$B,Hours!$B1114)</f>
        <v>3619</v>
      </c>
      <c r="H1114" s="34">
        <f t="shared" si="68"/>
        <v>56035</v>
      </c>
      <c r="I1114" s="35">
        <f t="shared" si="69"/>
        <v>156623.80602009376</v>
      </c>
      <c r="J1114" s="35">
        <f t="shared" si="70"/>
        <v>0</v>
      </c>
    </row>
    <row r="1115" spans="1:10">
      <c r="A1115" s="30">
        <v>3628</v>
      </c>
      <c r="B1115" s="31">
        <v>5</v>
      </c>
      <c r="C1115" s="32">
        <f t="shared" si="67"/>
        <v>7.969787458086997</v>
      </c>
      <c r="D1115" s="33">
        <f>SUMIFS('Contact Hours'!D:D,'Contact Hours'!$A:$A,Hours!$A1115,'Contact Hours'!$B:$B,Hours!$B1115)+SUMIFS('Contact Hours'!E:E,'Contact Hours'!$A:$A,Hours!$A1115,'Contact Hours'!$B:$B,Hours!$B1115)</f>
        <v>0</v>
      </c>
      <c r="E1115" s="33">
        <f>SUMIFS('Contact Hours'!F:F,'Contact Hours'!$A:$A,Hours!$A1115,'Contact Hours'!$B:$B,Hours!$B1115)+SUMIFS('Contact Hours'!G:G,'Contact Hours'!$A:$A,Hours!$A1115,'Contact Hours'!$B:$B,Hours!$B1115)</f>
        <v>0</v>
      </c>
      <c r="F1115" s="33">
        <f>SUMIFS('Contact Hours'!H:H,'Contact Hours'!$A:$A,Hours!$A1115,'Contact Hours'!$B:$B,Hours!$B1115)+SUMIFS('Contact Hours'!I:I,'Contact Hours'!$A:$A,Hours!$A1115,'Contact Hours'!$B:$B,Hours!$B1115)</f>
        <v>0</v>
      </c>
      <c r="G1115" s="33">
        <f>SUMIFS('Contact Hours'!J:J,'Contact Hours'!$A:$A,Hours!$A1115,'Contact Hours'!$B:$B,Hours!$B1115)+SUMIFS('Contact Hours'!K:K,'Contact Hours'!$A:$A,Hours!$A1115,'Contact Hours'!$B:$B,Hours!$B1115)</f>
        <v>0</v>
      </c>
      <c r="H1115" s="34">
        <f t="shared" si="68"/>
        <v>0</v>
      </c>
      <c r="I1115" s="35">
        <f t="shared" si="69"/>
        <v>0</v>
      </c>
      <c r="J1115" s="35">
        <f t="shared" si="70"/>
        <v>0</v>
      </c>
    </row>
    <row r="1116" spans="1:10">
      <c r="A1116" s="30">
        <v>3628</v>
      </c>
      <c r="B1116" s="31">
        <v>6</v>
      </c>
      <c r="C1116" s="32">
        <f t="shared" si="67"/>
        <v>2.5338472328563029</v>
      </c>
      <c r="D1116" s="33">
        <f>SUMIFS('Contact Hours'!D:D,'Contact Hours'!$A:$A,Hours!$A1116,'Contact Hours'!$B:$B,Hours!$B1116)+SUMIFS('Contact Hours'!E:E,'Contact Hours'!$A:$A,Hours!$A1116,'Contact Hours'!$B:$B,Hours!$B1116)</f>
        <v>25488</v>
      </c>
      <c r="E1116" s="33">
        <f>SUMIFS('Contact Hours'!F:F,'Contact Hours'!$A:$A,Hours!$A1116,'Contact Hours'!$B:$B,Hours!$B1116)+SUMIFS('Contact Hours'!G:G,'Contact Hours'!$A:$A,Hours!$A1116,'Contact Hours'!$B:$B,Hours!$B1116)</f>
        <v>0</v>
      </c>
      <c r="F1116" s="33">
        <f>SUMIFS('Contact Hours'!H:H,'Contact Hours'!$A:$A,Hours!$A1116,'Contact Hours'!$B:$B,Hours!$B1116)+SUMIFS('Contact Hours'!I:I,'Contact Hours'!$A:$A,Hours!$A1116,'Contact Hours'!$B:$B,Hours!$B1116)</f>
        <v>0</v>
      </c>
      <c r="G1116" s="33">
        <f>SUMIFS('Contact Hours'!J:J,'Contact Hours'!$A:$A,Hours!$A1116,'Contact Hours'!$B:$B,Hours!$B1116)+SUMIFS('Contact Hours'!K:K,'Contact Hours'!$A:$A,Hours!$A1116,'Contact Hours'!$B:$B,Hours!$B1116)</f>
        <v>0</v>
      </c>
      <c r="H1116" s="34">
        <f t="shared" si="68"/>
        <v>25488</v>
      </c>
      <c r="I1116" s="35">
        <f t="shared" si="69"/>
        <v>64582.698271041445</v>
      </c>
      <c r="J1116" s="35">
        <f t="shared" si="70"/>
        <v>0</v>
      </c>
    </row>
    <row r="1117" spans="1:10">
      <c r="A1117" s="30">
        <v>3628</v>
      </c>
      <c r="B1117" s="31">
        <v>7</v>
      </c>
      <c r="C1117" s="32">
        <f t="shared" si="67"/>
        <v>3.4892163735959434</v>
      </c>
      <c r="D1117" s="33">
        <f>SUMIFS('Contact Hours'!D:D,'Contact Hours'!$A:$A,Hours!$A1117,'Contact Hours'!$B:$B,Hours!$B1117)+SUMIFS('Contact Hours'!E:E,'Contact Hours'!$A:$A,Hours!$A1117,'Contact Hours'!$B:$B,Hours!$B1117)</f>
        <v>1248</v>
      </c>
      <c r="E1117" s="33">
        <f>SUMIFS('Contact Hours'!F:F,'Contact Hours'!$A:$A,Hours!$A1117,'Contact Hours'!$B:$B,Hours!$B1117)+SUMIFS('Contact Hours'!G:G,'Contact Hours'!$A:$A,Hours!$A1117,'Contact Hours'!$B:$B,Hours!$B1117)</f>
        <v>0</v>
      </c>
      <c r="F1117" s="33">
        <f>SUMIFS('Contact Hours'!H:H,'Contact Hours'!$A:$A,Hours!$A1117,'Contact Hours'!$B:$B,Hours!$B1117)+SUMIFS('Contact Hours'!I:I,'Contact Hours'!$A:$A,Hours!$A1117,'Contact Hours'!$B:$B,Hours!$B1117)</f>
        <v>5568</v>
      </c>
      <c r="G1117" s="33">
        <f>SUMIFS('Contact Hours'!J:J,'Contact Hours'!$A:$A,Hours!$A1117,'Contact Hours'!$B:$B,Hours!$B1117)+SUMIFS('Contact Hours'!K:K,'Contact Hours'!$A:$A,Hours!$A1117,'Contact Hours'!$B:$B,Hours!$B1117)</f>
        <v>108</v>
      </c>
      <c r="H1117" s="34">
        <f t="shared" si="68"/>
        <v>6924</v>
      </c>
      <c r="I1117" s="35">
        <f t="shared" si="69"/>
        <v>24159.334170778311</v>
      </c>
      <c r="J1117" s="35">
        <f t="shared" si="70"/>
        <v>0</v>
      </c>
    </row>
    <row r="1118" spans="1:10">
      <c r="A1118" s="30">
        <v>3628</v>
      </c>
      <c r="B1118" s="31">
        <v>8</v>
      </c>
      <c r="C1118" s="32">
        <f t="shared" si="67"/>
        <v>4.382136402145127</v>
      </c>
      <c r="D1118" s="33">
        <f>SUMIFS('Contact Hours'!D:D,'Contact Hours'!$A:$A,Hours!$A1118,'Contact Hours'!$B:$B,Hours!$B1118)+SUMIFS('Contact Hours'!E:E,'Contact Hours'!$A:$A,Hours!$A1118,'Contact Hours'!$B:$B,Hours!$B1118)</f>
        <v>0</v>
      </c>
      <c r="E1118" s="33">
        <f>SUMIFS('Contact Hours'!F:F,'Contact Hours'!$A:$A,Hours!$A1118,'Contact Hours'!$B:$B,Hours!$B1118)+SUMIFS('Contact Hours'!G:G,'Contact Hours'!$A:$A,Hours!$A1118,'Contact Hours'!$B:$B,Hours!$B1118)</f>
        <v>0</v>
      </c>
      <c r="F1118" s="33">
        <f>SUMIFS('Contact Hours'!H:H,'Contact Hours'!$A:$A,Hours!$A1118,'Contact Hours'!$B:$B,Hours!$B1118)+SUMIFS('Contact Hours'!I:I,'Contact Hours'!$A:$A,Hours!$A1118,'Contact Hours'!$B:$B,Hours!$B1118)</f>
        <v>18784</v>
      </c>
      <c r="G1118" s="33">
        <f>SUMIFS('Contact Hours'!J:J,'Contact Hours'!$A:$A,Hours!$A1118,'Contact Hours'!$B:$B,Hours!$B1118)+SUMIFS('Contact Hours'!K:K,'Contact Hours'!$A:$A,Hours!$A1118,'Contact Hours'!$B:$B,Hours!$B1118)</f>
        <v>0</v>
      </c>
      <c r="H1118" s="34">
        <f t="shared" si="68"/>
        <v>18784</v>
      </c>
      <c r="I1118" s="35">
        <f t="shared" si="69"/>
        <v>82314.050177894067</v>
      </c>
      <c r="J1118" s="35">
        <f t="shared" si="70"/>
        <v>0</v>
      </c>
    </row>
    <row r="1119" spans="1:10">
      <c r="A1119" s="30">
        <v>3628</v>
      </c>
      <c r="B1119" s="31">
        <v>9</v>
      </c>
      <c r="C1119" s="32">
        <f t="shared" ref="C1119:C1182" si="71">C1092</f>
        <v>3.4333089032158068</v>
      </c>
      <c r="D1119" s="33">
        <f>SUMIFS('Contact Hours'!D:D,'Contact Hours'!$A:$A,Hours!$A1119,'Contact Hours'!$B:$B,Hours!$B1119)+SUMIFS('Contact Hours'!E:E,'Contact Hours'!$A:$A,Hours!$A1119,'Contact Hours'!$B:$B,Hours!$B1119)</f>
        <v>5504</v>
      </c>
      <c r="E1119" s="33">
        <f>SUMIFS('Contact Hours'!F:F,'Contact Hours'!$A:$A,Hours!$A1119,'Contact Hours'!$B:$B,Hours!$B1119)+SUMIFS('Contact Hours'!G:G,'Contact Hours'!$A:$A,Hours!$A1119,'Contact Hours'!$B:$B,Hours!$B1119)</f>
        <v>0</v>
      </c>
      <c r="F1119" s="33">
        <f>SUMIFS('Contact Hours'!H:H,'Contact Hours'!$A:$A,Hours!$A1119,'Contact Hours'!$B:$B,Hours!$B1119)+SUMIFS('Contact Hours'!I:I,'Contact Hours'!$A:$A,Hours!$A1119,'Contact Hours'!$B:$B,Hours!$B1119)</f>
        <v>109840</v>
      </c>
      <c r="G1119" s="33">
        <f>SUMIFS('Contact Hours'!J:J,'Contact Hours'!$A:$A,Hours!$A1119,'Contact Hours'!$B:$B,Hours!$B1119)+SUMIFS('Contact Hours'!K:K,'Contact Hours'!$A:$A,Hours!$A1119,'Contact Hours'!$B:$B,Hours!$B1119)</f>
        <v>20720</v>
      </c>
      <c r="H1119" s="34">
        <f t="shared" si="68"/>
        <v>136064</v>
      </c>
      <c r="I1119" s="35">
        <f t="shared" si="69"/>
        <v>467149.74260715552</v>
      </c>
      <c r="J1119" s="35">
        <f t="shared" si="70"/>
        <v>0</v>
      </c>
    </row>
    <row r="1120" spans="1:10">
      <c r="A1120" s="30">
        <v>3628</v>
      </c>
      <c r="B1120" s="31">
        <v>10</v>
      </c>
      <c r="C1120" s="32">
        <f t="shared" si="71"/>
        <v>5.2157956574584414</v>
      </c>
      <c r="D1120" s="33">
        <f>SUMIFS('Contact Hours'!D:D,'Contact Hours'!$A:$A,Hours!$A1120,'Contact Hours'!$B:$B,Hours!$B1120)+SUMIFS('Contact Hours'!E:E,'Contact Hours'!$A:$A,Hours!$A1120,'Contact Hours'!$B:$B,Hours!$B1120)</f>
        <v>0</v>
      </c>
      <c r="E1120" s="33">
        <f>SUMIFS('Contact Hours'!F:F,'Contact Hours'!$A:$A,Hours!$A1120,'Contact Hours'!$B:$B,Hours!$B1120)+SUMIFS('Contact Hours'!G:G,'Contact Hours'!$A:$A,Hours!$A1120,'Contact Hours'!$B:$B,Hours!$B1120)</f>
        <v>0</v>
      </c>
      <c r="F1120" s="33">
        <f>SUMIFS('Contact Hours'!H:H,'Contact Hours'!$A:$A,Hours!$A1120,'Contact Hours'!$B:$B,Hours!$B1120)+SUMIFS('Contact Hours'!I:I,'Contact Hours'!$A:$A,Hours!$A1120,'Contact Hours'!$B:$B,Hours!$B1120)</f>
        <v>0</v>
      </c>
      <c r="G1120" s="33">
        <f>SUMIFS('Contact Hours'!J:J,'Contact Hours'!$A:$A,Hours!$A1120,'Contact Hours'!$B:$B,Hours!$B1120)+SUMIFS('Contact Hours'!K:K,'Contact Hours'!$A:$A,Hours!$A1120,'Contact Hours'!$B:$B,Hours!$B1120)</f>
        <v>0</v>
      </c>
      <c r="H1120" s="34">
        <f t="shared" si="68"/>
        <v>0</v>
      </c>
      <c r="I1120" s="35">
        <f t="shared" si="69"/>
        <v>0</v>
      </c>
      <c r="J1120" s="35">
        <f t="shared" si="70"/>
        <v>0</v>
      </c>
    </row>
    <row r="1121" spans="1:10">
      <c r="A1121" s="30">
        <v>3628</v>
      </c>
      <c r="B1121" s="31">
        <v>11</v>
      </c>
      <c r="C1121" s="32">
        <f t="shared" si="71"/>
        <v>3.9463640330011058</v>
      </c>
      <c r="D1121" s="33">
        <f>SUMIFS('Contact Hours'!D:D,'Contact Hours'!$A:$A,Hours!$A1121,'Contact Hours'!$B:$B,Hours!$B1121)+SUMIFS('Contact Hours'!E:E,'Contact Hours'!$A:$A,Hours!$A1121,'Contact Hours'!$B:$B,Hours!$B1121)</f>
        <v>0</v>
      </c>
      <c r="E1121" s="33">
        <f>SUMIFS('Contact Hours'!F:F,'Contact Hours'!$A:$A,Hours!$A1121,'Contact Hours'!$B:$B,Hours!$B1121)+SUMIFS('Contact Hours'!G:G,'Contact Hours'!$A:$A,Hours!$A1121,'Contact Hours'!$B:$B,Hours!$B1121)</f>
        <v>0</v>
      </c>
      <c r="F1121" s="33">
        <f>SUMIFS('Contact Hours'!H:H,'Contact Hours'!$A:$A,Hours!$A1121,'Contact Hours'!$B:$B,Hours!$B1121)+SUMIFS('Contact Hours'!I:I,'Contact Hours'!$A:$A,Hours!$A1121,'Contact Hours'!$B:$B,Hours!$B1121)</f>
        <v>78160</v>
      </c>
      <c r="G1121" s="33">
        <f>SUMIFS('Contact Hours'!J:J,'Contact Hours'!$A:$A,Hours!$A1121,'Contact Hours'!$B:$B,Hours!$B1121)+SUMIFS('Contact Hours'!K:K,'Contact Hours'!$A:$A,Hours!$A1121,'Contact Hours'!$B:$B,Hours!$B1121)</f>
        <v>61458</v>
      </c>
      <c r="H1121" s="34">
        <f t="shared" si="68"/>
        <v>139618</v>
      </c>
      <c r="I1121" s="35">
        <f t="shared" si="69"/>
        <v>550983.45355954836</v>
      </c>
      <c r="J1121" s="35">
        <f t="shared" si="70"/>
        <v>0</v>
      </c>
    </row>
    <row r="1122" spans="1:10">
      <c r="A1122" s="30">
        <v>3628</v>
      </c>
      <c r="B1122" s="31">
        <v>12</v>
      </c>
      <c r="C1122" s="32">
        <f t="shared" si="71"/>
        <v>3.4644345655960382</v>
      </c>
      <c r="D1122" s="33">
        <f>SUMIFS('Contact Hours'!D:D,'Contact Hours'!$A:$A,Hours!$A1122,'Contact Hours'!$B:$B,Hours!$B1122)+SUMIFS('Contact Hours'!E:E,'Contact Hours'!$A:$A,Hours!$A1122,'Contact Hours'!$B:$B,Hours!$B1122)</f>
        <v>128704</v>
      </c>
      <c r="E1122" s="33">
        <f>SUMIFS('Contact Hours'!F:F,'Contact Hours'!$A:$A,Hours!$A1122,'Contact Hours'!$B:$B,Hours!$B1122)+SUMIFS('Contact Hours'!G:G,'Contact Hours'!$A:$A,Hours!$A1122,'Contact Hours'!$B:$B,Hours!$B1122)</f>
        <v>10335</v>
      </c>
      <c r="F1122" s="33">
        <f>SUMIFS('Contact Hours'!H:H,'Contact Hours'!$A:$A,Hours!$A1122,'Contact Hours'!$B:$B,Hours!$B1122)+SUMIFS('Contact Hours'!I:I,'Contact Hours'!$A:$A,Hours!$A1122,'Contact Hours'!$B:$B,Hours!$B1122)</f>
        <v>0</v>
      </c>
      <c r="G1122" s="33">
        <f>SUMIFS('Contact Hours'!J:J,'Contact Hours'!$A:$A,Hours!$A1122,'Contact Hours'!$B:$B,Hours!$B1122)+SUMIFS('Contact Hours'!K:K,'Contact Hours'!$A:$A,Hours!$A1122,'Contact Hours'!$B:$B,Hours!$B1122)</f>
        <v>0</v>
      </c>
      <c r="H1122" s="34">
        <f t="shared" si="68"/>
        <v>139039</v>
      </c>
      <c r="I1122" s="35">
        <f t="shared" si="69"/>
        <v>481691.51756590756</v>
      </c>
      <c r="J1122" s="35">
        <f t="shared" si="70"/>
        <v>39385.424358978569</v>
      </c>
    </row>
    <row r="1123" spans="1:10">
      <c r="A1123" s="30">
        <v>3628</v>
      </c>
      <c r="B1123" s="31">
        <v>13</v>
      </c>
      <c r="C1123" s="32">
        <f t="shared" si="71"/>
        <v>3.1367935439018955</v>
      </c>
      <c r="D1123" s="33">
        <f>SUMIFS('Contact Hours'!D:D,'Contact Hours'!$A:$A,Hours!$A1123,'Contact Hours'!$B:$B,Hours!$B1123)+SUMIFS('Contact Hours'!E:E,'Contact Hours'!$A:$A,Hours!$A1123,'Contact Hours'!$B:$B,Hours!$B1123)</f>
        <v>20432</v>
      </c>
      <c r="E1123" s="33">
        <f>SUMIFS('Contact Hours'!F:F,'Contact Hours'!$A:$A,Hours!$A1123,'Contact Hours'!$B:$B,Hours!$B1123)+SUMIFS('Contact Hours'!G:G,'Contact Hours'!$A:$A,Hours!$A1123,'Contact Hours'!$B:$B,Hours!$B1123)</f>
        <v>0</v>
      </c>
      <c r="F1123" s="33">
        <f>SUMIFS('Contact Hours'!H:H,'Contact Hours'!$A:$A,Hours!$A1123,'Contact Hours'!$B:$B,Hours!$B1123)+SUMIFS('Contact Hours'!I:I,'Contact Hours'!$A:$A,Hours!$A1123,'Contact Hours'!$B:$B,Hours!$B1123)</f>
        <v>0</v>
      </c>
      <c r="G1123" s="33">
        <f>SUMIFS('Contact Hours'!J:J,'Contact Hours'!$A:$A,Hours!$A1123,'Contact Hours'!$B:$B,Hours!$B1123)+SUMIFS('Contact Hours'!K:K,'Contact Hours'!$A:$A,Hours!$A1123,'Contact Hours'!$B:$B,Hours!$B1123)</f>
        <v>0</v>
      </c>
      <c r="H1123" s="34">
        <f t="shared" si="68"/>
        <v>20432</v>
      </c>
      <c r="I1123" s="35">
        <f t="shared" si="69"/>
        <v>64090.965689003526</v>
      </c>
      <c r="J1123" s="35">
        <f t="shared" si="70"/>
        <v>0</v>
      </c>
    </row>
    <row r="1124" spans="1:10">
      <c r="A1124" s="30">
        <v>3628</v>
      </c>
      <c r="B1124" s="31">
        <v>14</v>
      </c>
      <c r="C1124" s="32">
        <f t="shared" si="71"/>
        <v>4.5242823607997433</v>
      </c>
      <c r="D1124" s="33">
        <f>SUMIFS('Contact Hours'!D:D,'Contact Hours'!$A:$A,Hours!$A1124,'Contact Hours'!$B:$B,Hours!$B1124)+SUMIFS('Contact Hours'!E:E,'Contact Hours'!$A:$A,Hours!$A1124,'Contact Hours'!$B:$B,Hours!$B1124)</f>
        <v>0</v>
      </c>
      <c r="E1124" s="33">
        <f>SUMIFS('Contact Hours'!F:F,'Contact Hours'!$A:$A,Hours!$A1124,'Contact Hours'!$B:$B,Hours!$B1124)+SUMIFS('Contact Hours'!G:G,'Contact Hours'!$A:$A,Hours!$A1124,'Contact Hours'!$B:$B,Hours!$B1124)</f>
        <v>0</v>
      </c>
      <c r="F1124" s="33">
        <f>SUMIFS('Contact Hours'!H:H,'Contact Hours'!$A:$A,Hours!$A1124,'Contact Hours'!$B:$B,Hours!$B1124)+SUMIFS('Contact Hours'!I:I,'Contact Hours'!$A:$A,Hours!$A1124,'Contact Hours'!$B:$B,Hours!$B1124)</f>
        <v>102208</v>
      </c>
      <c r="G1124" s="33">
        <f>SUMIFS('Contact Hours'!J:J,'Contact Hours'!$A:$A,Hours!$A1124,'Contact Hours'!$B:$B,Hours!$B1124)+SUMIFS('Contact Hours'!K:K,'Contact Hours'!$A:$A,Hours!$A1124,'Contact Hours'!$B:$B,Hours!$B1124)</f>
        <v>6770</v>
      </c>
      <c r="H1124" s="34">
        <f t="shared" si="68"/>
        <v>108978</v>
      </c>
      <c r="I1124" s="35">
        <f t="shared" si="69"/>
        <v>493047.24311523442</v>
      </c>
      <c r="J1124" s="35">
        <f t="shared" si="70"/>
        <v>0</v>
      </c>
    </row>
    <row r="1125" spans="1:10">
      <c r="A1125" s="30">
        <v>3628</v>
      </c>
      <c r="B1125" s="31">
        <v>15</v>
      </c>
      <c r="C1125" s="32">
        <f t="shared" si="71"/>
        <v>6.3259919541484555</v>
      </c>
      <c r="D1125" s="33">
        <f>SUMIFS('Contact Hours'!D:D,'Contact Hours'!$A:$A,Hours!$A1125,'Contact Hours'!$B:$B,Hours!$B1125)+SUMIFS('Contact Hours'!E:E,'Contact Hours'!$A:$A,Hours!$A1125,'Contact Hours'!$B:$B,Hours!$B1125)</f>
        <v>0</v>
      </c>
      <c r="E1125" s="33">
        <f>SUMIFS('Contact Hours'!F:F,'Contact Hours'!$A:$A,Hours!$A1125,'Contact Hours'!$B:$B,Hours!$B1125)+SUMIFS('Contact Hours'!G:G,'Contact Hours'!$A:$A,Hours!$A1125,'Contact Hours'!$B:$B,Hours!$B1125)</f>
        <v>0</v>
      </c>
      <c r="F1125" s="33">
        <f>SUMIFS('Contact Hours'!H:H,'Contact Hours'!$A:$A,Hours!$A1125,'Contact Hours'!$B:$B,Hours!$B1125)+SUMIFS('Contact Hours'!I:I,'Contact Hours'!$A:$A,Hours!$A1125,'Contact Hours'!$B:$B,Hours!$B1125)</f>
        <v>0</v>
      </c>
      <c r="G1125" s="33">
        <f>SUMIFS('Contact Hours'!J:J,'Contact Hours'!$A:$A,Hours!$A1125,'Contact Hours'!$B:$B,Hours!$B1125)+SUMIFS('Contact Hours'!K:K,'Contact Hours'!$A:$A,Hours!$A1125,'Contact Hours'!$B:$B,Hours!$B1125)</f>
        <v>0</v>
      </c>
      <c r="H1125" s="34">
        <f t="shared" si="68"/>
        <v>0</v>
      </c>
      <c r="I1125" s="35">
        <f t="shared" si="69"/>
        <v>0</v>
      </c>
      <c r="J1125" s="35">
        <f t="shared" si="70"/>
        <v>0</v>
      </c>
    </row>
    <row r="1126" spans="1:10">
      <c r="A1126" s="30">
        <v>3628</v>
      </c>
      <c r="B1126" s="31">
        <v>16</v>
      </c>
      <c r="C1126" s="32">
        <f t="shared" si="71"/>
        <v>3.9794022593108487</v>
      </c>
      <c r="D1126" s="33">
        <f>SUMIFS('Contact Hours'!D:D,'Contact Hours'!$A:$A,Hours!$A1126,'Contact Hours'!$B:$B,Hours!$B1126)+SUMIFS('Contact Hours'!E:E,'Contact Hours'!$A:$A,Hours!$A1126,'Contact Hours'!$B:$B,Hours!$B1126)</f>
        <v>480</v>
      </c>
      <c r="E1126" s="33">
        <f>SUMIFS('Contact Hours'!F:F,'Contact Hours'!$A:$A,Hours!$A1126,'Contact Hours'!$B:$B,Hours!$B1126)+SUMIFS('Contact Hours'!G:G,'Contact Hours'!$A:$A,Hours!$A1126,'Contact Hours'!$B:$B,Hours!$B1126)</f>
        <v>0</v>
      </c>
      <c r="F1126" s="33">
        <f>SUMIFS('Contact Hours'!H:H,'Contact Hours'!$A:$A,Hours!$A1126,'Contact Hours'!$B:$B,Hours!$B1126)+SUMIFS('Contact Hours'!I:I,'Contact Hours'!$A:$A,Hours!$A1126,'Contact Hours'!$B:$B,Hours!$B1126)</f>
        <v>30320</v>
      </c>
      <c r="G1126" s="33">
        <f>SUMIFS('Contact Hours'!J:J,'Contact Hours'!$A:$A,Hours!$A1126,'Contact Hours'!$B:$B,Hours!$B1126)+SUMIFS('Contact Hours'!K:K,'Contact Hours'!$A:$A,Hours!$A1126,'Contact Hours'!$B:$B,Hours!$B1126)</f>
        <v>8575</v>
      </c>
      <c r="H1126" s="34">
        <f t="shared" si="68"/>
        <v>39375</v>
      </c>
      <c r="I1126" s="35">
        <f t="shared" si="69"/>
        <v>156688.96396036466</v>
      </c>
      <c r="J1126" s="35">
        <f t="shared" si="70"/>
        <v>0</v>
      </c>
    </row>
    <row r="1127" spans="1:10">
      <c r="A1127" s="30">
        <v>3628</v>
      </c>
      <c r="B1127" s="31">
        <v>17</v>
      </c>
      <c r="C1127" s="32">
        <f t="shared" si="71"/>
        <v>5.1679354505346593</v>
      </c>
      <c r="D1127" s="33">
        <f>SUMIFS('Contact Hours'!D:D,'Contact Hours'!$A:$A,Hours!$A1127,'Contact Hours'!$B:$B,Hours!$B1127)+SUMIFS('Contact Hours'!E:E,'Contact Hours'!$A:$A,Hours!$A1127,'Contact Hours'!$B:$B,Hours!$B1127)</f>
        <v>0</v>
      </c>
      <c r="E1127" s="33">
        <f>SUMIFS('Contact Hours'!F:F,'Contact Hours'!$A:$A,Hours!$A1127,'Contact Hours'!$B:$B,Hours!$B1127)+SUMIFS('Contact Hours'!G:G,'Contact Hours'!$A:$A,Hours!$A1127,'Contact Hours'!$B:$B,Hours!$B1127)</f>
        <v>0</v>
      </c>
      <c r="F1127" s="33">
        <f>SUMIFS('Contact Hours'!H:H,'Contact Hours'!$A:$A,Hours!$A1127,'Contact Hours'!$B:$B,Hours!$B1127)+SUMIFS('Contact Hours'!I:I,'Contact Hours'!$A:$A,Hours!$A1127,'Contact Hours'!$B:$B,Hours!$B1127)</f>
        <v>0</v>
      </c>
      <c r="G1127" s="33">
        <f>SUMIFS('Contact Hours'!J:J,'Contact Hours'!$A:$A,Hours!$A1127,'Contact Hours'!$B:$B,Hours!$B1127)+SUMIFS('Contact Hours'!K:K,'Contact Hours'!$A:$A,Hours!$A1127,'Contact Hours'!$B:$B,Hours!$B1127)</f>
        <v>0</v>
      </c>
      <c r="H1127" s="34">
        <f t="shared" si="68"/>
        <v>0</v>
      </c>
      <c r="I1127" s="35">
        <f t="shared" si="69"/>
        <v>0</v>
      </c>
      <c r="J1127" s="35">
        <f t="shared" si="70"/>
        <v>0</v>
      </c>
    </row>
    <row r="1128" spans="1:10">
      <c r="A1128" s="30">
        <v>3628</v>
      </c>
      <c r="B1128" s="31">
        <v>18</v>
      </c>
      <c r="C1128" s="32">
        <f t="shared" si="71"/>
        <v>4.3474126583452906</v>
      </c>
      <c r="D1128" s="33">
        <f>SUMIFS('Contact Hours'!D:D,'Contact Hours'!$A:$A,Hours!$A1128,'Contact Hours'!$B:$B,Hours!$B1128)+SUMIFS('Contact Hours'!E:E,'Contact Hours'!$A:$A,Hours!$A1128,'Contact Hours'!$B:$B,Hours!$B1128)</f>
        <v>0</v>
      </c>
      <c r="E1128" s="33">
        <f>SUMIFS('Contact Hours'!F:F,'Contact Hours'!$A:$A,Hours!$A1128,'Contact Hours'!$B:$B,Hours!$B1128)+SUMIFS('Contact Hours'!G:G,'Contact Hours'!$A:$A,Hours!$A1128,'Contact Hours'!$B:$B,Hours!$B1128)</f>
        <v>0</v>
      </c>
      <c r="F1128" s="33">
        <f>SUMIFS('Contact Hours'!H:H,'Contact Hours'!$A:$A,Hours!$A1128,'Contact Hours'!$B:$B,Hours!$B1128)+SUMIFS('Contact Hours'!I:I,'Contact Hours'!$A:$A,Hours!$A1128,'Contact Hours'!$B:$B,Hours!$B1128)</f>
        <v>52624</v>
      </c>
      <c r="G1128" s="33">
        <f>SUMIFS('Contact Hours'!J:J,'Contact Hours'!$A:$A,Hours!$A1128,'Contact Hours'!$B:$B,Hours!$B1128)+SUMIFS('Contact Hours'!K:K,'Contact Hours'!$A:$A,Hours!$A1128,'Contact Hours'!$B:$B,Hours!$B1128)</f>
        <v>0</v>
      </c>
      <c r="H1128" s="34">
        <f t="shared" si="68"/>
        <v>52624</v>
      </c>
      <c r="I1128" s="35">
        <f t="shared" si="69"/>
        <v>228778.24373276258</v>
      </c>
      <c r="J1128" s="35">
        <f t="shared" si="70"/>
        <v>0</v>
      </c>
    </row>
    <row r="1129" spans="1:10">
      <c r="A1129" s="30">
        <v>3628</v>
      </c>
      <c r="B1129" s="31">
        <v>19</v>
      </c>
      <c r="C1129" s="32">
        <f t="shared" si="71"/>
        <v>3.1428185541517317</v>
      </c>
      <c r="D1129" s="33">
        <f>SUMIFS('Contact Hours'!D:D,'Contact Hours'!$A:$A,Hours!$A1129,'Contact Hours'!$B:$B,Hours!$B1129)+SUMIFS('Contact Hours'!E:E,'Contact Hours'!$A:$A,Hours!$A1129,'Contact Hours'!$B:$B,Hours!$B1129)</f>
        <v>87328</v>
      </c>
      <c r="E1129" s="33">
        <f>SUMIFS('Contact Hours'!F:F,'Contact Hours'!$A:$A,Hours!$A1129,'Contact Hours'!$B:$B,Hours!$B1129)+SUMIFS('Contact Hours'!G:G,'Contact Hours'!$A:$A,Hours!$A1129,'Contact Hours'!$B:$B,Hours!$B1129)</f>
        <v>16034</v>
      </c>
      <c r="F1129" s="33">
        <f>SUMIFS('Contact Hours'!H:H,'Contact Hours'!$A:$A,Hours!$A1129,'Contact Hours'!$B:$B,Hours!$B1129)+SUMIFS('Contact Hours'!I:I,'Contact Hours'!$A:$A,Hours!$A1129,'Contact Hours'!$B:$B,Hours!$B1129)</f>
        <v>64</v>
      </c>
      <c r="G1129" s="33">
        <f>SUMIFS('Contact Hours'!J:J,'Contact Hours'!$A:$A,Hours!$A1129,'Contact Hours'!$B:$B,Hours!$B1129)+SUMIFS('Contact Hours'!K:K,'Contact Hours'!$A:$A,Hours!$A1129,'Contact Hours'!$B:$B,Hours!$B1129)</f>
        <v>0</v>
      </c>
      <c r="H1129" s="34">
        <f t="shared" si="68"/>
        <v>103426</v>
      </c>
      <c r="I1129" s="35">
        <f t="shared" si="69"/>
        <v>325049.151781697</v>
      </c>
      <c r="J1129" s="35">
        <f t="shared" si="70"/>
        <v>55431.147966995755</v>
      </c>
    </row>
    <row r="1130" spans="1:10">
      <c r="A1130" s="30">
        <v>3628</v>
      </c>
      <c r="B1130" s="31">
        <v>20</v>
      </c>
      <c r="C1130" s="32">
        <f t="shared" si="71"/>
        <v>3.4676861785003421</v>
      </c>
      <c r="D1130" s="33">
        <f>SUMIFS('Contact Hours'!D:D,'Contact Hours'!$A:$A,Hours!$A1130,'Contact Hours'!$B:$B,Hours!$B1130)+SUMIFS('Contact Hours'!E:E,'Contact Hours'!$A:$A,Hours!$A1130,'Contact Hours'!$B:$B,Hours!$B1130)</f>
        <v>0</v>
      </c>
      <c r="E1130" s="33">
        <f>SUMIFS('Contact Hours'!F:F,'Contact Hours'!$A:$A,Hours!$A1130,'Contact Hours'!$B:$B,Hours!$B1130)+SUMIFS('Contact Hours'!G:G,'Contact Hours'!$A:$A,Hours!$A1130,'Contact Hours'!$B:$B,Hours!$B1130)</f>
        <v>0</v>
      </c>
      <c r="F1130" s="33">
        <f>SUMIFS('Contact Hours'!H:H,'Contact Hours'!$A:$A,Hours!$A1130,'Contact Hours'!$B:$B,Hours!$B1130)+SUMIFS('Contact Hours'!I:I,'Contact Hours'!$A:$A,Hours!$A1130,'Contact Hours'!$B:$B,Hours!$B1130)</f>
        <v>46784</v>
      </c>
      <c r="G1130" s="33">
        <f>SUMIFS('Contact Hours'!J:J,'Contact Hours'!$A:$A,Hours!$A1130,'Contact Hours'!$B:$B,Hours!$B1130)+SUMIFS('Contact Hours'!K:K,'Contact Hours'!$A:$A,Hours!$A1130,'Contact Hours'!$B:$B,Hours!$B1130)</f>
        <v>17568</v>
      </c>
      <c r="H1130" s="34">
        <f t="shared" si="68"/>
        <v>64352</v>
      </c>
      <c r="I1130" s="35">
        <f t="shared" si="69"/>
        <v>223152.54095885402</v>
      </c>
      <c r="J1130" s="35">
        <f t="shared" si="70"/>
        <v>0</v>
      </c>
    </row>
    <row r="1131" spans="1:10">
      <c r="A1131" s="30">
        <v>3628</v>
      </c>
      <c r="B1131" s="31">
        <v>21</v>
      </c>
      <c r="C1131" s="32">
        <f t="shared" si="71"/>
        <v>4.5155009708581995</v>
      </c>
      <c r="D1131" s="33">
        <f>SUMIFS('Contact Hours'!D:D,'Contact Hours'!$A:$A,Hours!$A1131,'Contact Hours'!$B:$B,Hours!$B1131)+SUMIFS('Contact Hours'!E:E,'Contact Hours'!$A:$A,Hours!$A1131,'Contact Hours'!$B:$B,Hours!$B1131)</f>
        <v>0</v>
      </c>
      <c r="E1131" s="33">
        <f>SUMIFS('Contact Hours'!F:F,'Contact Hours'!$A:$A,Hours!$A1131,'Contact Hours'!$B:$B,Hours!$B1131)+SUMIFS('Contact Hours'!G:G,'Contact Hours'!$A:$A,Hours!$A1131,'Contact Hours'!$B:$B,Hours!$B1131)</f>
        <v>0</v>
      </c>
      <c r="F1131" s="33">
        <f>SUMIFS('Contact Hours'!H:H,'Contact Hours'!$A:$A,Hours!$A1131,'Contact Hours'!$B:$B,Hours!$B1131)+SUMIFS('Contact Hours'!I:I,'Contact Hours'!$A:$A,Hours!$A1131,'Contact Hours'!$B:$B,Hours!$B1131)</f>
        <v>12944</v>
      </c>
      <c r="G1131" s="33">
        <f>SUMIFS('Contact Hours'!J:J,'Contact Hours'!$A:$A,Hours!$A1131,'Contact Hours'!$B:$B,Hours!$B1131)+SUMIFS('Contact Hours'!K:K,'Contact Hours'!$A:$A,Hours!$A1131,'Contact Hours'!$B:$B,Hours!$B1131)</f>
        <v>15044</v>
      </c>
      <c r="H1131" s="34">
        <f t="shared" si="68"/>
        <v>27988</v>
      </c>
      <c r="I1131" s="35">
        <f t="shared" si="69"/>
        <v>126379.84117237928</v>
      </c>
      <c r="J1131" s="35">
        <f t="shared" si="70"/>
        <v>0</v>
      </c>
    </row>
    <row r="1132" spans="1:10">
      <c r="A1132" s="30">
        <v>3628</v>
      </c>
      <c r="B1132" s="31">
        <v>22</v>
      </c>
      <c r="C1132" s="32">
        <f t="shared" si="71"/>
        <v>4.1280585073572329</v>
      </c>
      <c r="D1132" s="33">
        <f>SUMIFS('Contact Hours'!D:D,'Contact Hours'!$A:$A,Hours!$A1132,'Contact Hours'!$B:$B,Hours!$B1132)+SUMIFS('Contact Hours'!E:E,'Contact Hours'!$A:$A,Hours!$A1132,'Contact Hours'!$B:$B,Hours!$B1132)</f>
        <v>0</v>
      </c>
      <c r="E1132" s="33">
        <f>SUMIFS('Contact Hours'!F:F,'Contact Hours'!$A:$A,Hours!$A1132,'Contact Hours'!$B:$B,Hours!$B1132)+SUMIFS('Contact Hours'!G:G,'Contact Hours'!$A:$A,Hours!$A1132,'Contact Hours'!$B:$B,Hours!$B1132)</f>
        <v>0</v>
      </c>
      <c r="F1132" s="33">
        <f>SUMIFS('Contact Hours'!H:H,'Contact Hours'!$A:$A,Hours!$A1132,'Contact Hours'!$B:$B,Hours!$B1132)+SUMIFS('Contact Hours'!I:I,'Contact Hours'!$A:$A,Hours!$A1132,'Contact Hours'!$B:$B,Hours!$B1132)</f>
        <v>0</v>
      </c>
      <c r="G1132" s="33">
        <f>SUMIFS('Contact Hours'!J:J,'Contact Hours'!$A:$A,Hours!$A1132,'Contact Hours'!$B:$B,Hours!$B1132)+SUMIFS('Contact Hours'!K:K,'Contact Hours'!$A:$A,Hours!$A1132,'Contact Hours'!$B:$B,Hours!$B1132)</f>
        <v>0</v>
      </c>
      <c r="H1132" s="34">
        <f t="shared" si="68"/>
        <v>0</v>
      </c>
      <c r="I1132" s="35">
        <f t="shared" si="69"/>
        <v>0</v>
      </c>
      <c r="J1132" s="35">
        <f t="shared" si="70"/>
        <v>0</v>
      </c>
    </row>
    <row r="1133" spans="1:10">
      <c r="A1133" s="30">
        <v>3628</v>
      </c>
      <c r="B1133" s="31">
        <v>23</v>
      </c>
      <c r="C1133" s="32">
        <f t="shared" si="71"/>
        <v>4.0606764444742334</v>
      </c>
      <c r="D1133" s="33">
        <f>SUMIFS('Contact Hours'!D:D,'Contact Hours'!$A:$A,Hours!$A1133,'Contact Hours'!$B:$B,Hours!$B1133)+SUMIFS('Contact Hours'!E:E,'Contact Hours'!$A:$A,Hours!$A1133,'Contact Hours'!$B:$B,Hours!$B1133)</f>
        <v>640</v>
      </c>
      <c r="E1133" s="33">
        <f>SUMIFS('Contact Hours'!F:F,'Contact Hours'!$A:$A,Hours!$A1133,'Contact Hours'!$B:$B,Hours!$B1133)+SUMIFS('Contact Hours'!G:G,'Contact Hours'!$A:$A,Hours!$A1133,'Contact Hours'!$B:$B,Hours!$B1133)</f>
        <v>0</v>
      </c>
      <c r="F1133" s="33">
        <f>SUMIFS('Contact Hours'!H:H,'Contact Hours'!$A:$A,Hours!$A1133,'Contact Hours'!$B:$B,Hours!$B1133)+SUMIFS('Contact Hours'!I:I,'Contact Hours'!$A:$A,Hours!$A1133,'Contact Hours'!$B:$B,Hours!$B1133)</f>
        <v>0</v>
      </c>
      <c r="G1133" s="33">
        <f>SUMIFS('Contact Hours'!J:J,'Contact Hours'!$A:$A,Hours!$A1133,'Contact Hours'!$B:$B,Hours!$B1133)+SUMIFS('Contact Hours'!K:K,'Contact Hours'!$A:$A,Hours!$A1133,'Contact Hours'!$B:$B,Hours!$B1133)</f>
        <v>0</v>
      </c>
      <c r="H1133" s="34">
        <f t="shared" si="68"/>
        <v>640</v>
      </c>
      <c r="I1133" s="35">
        <f t="shared" si="69"/>
        <v>2598.8329244635092</v>
      </c>
      <c r="J1133" s="35">
        <f t="shared" si="70"/>
        <v>0</v>
      </c>
    </row>
    <row r="1134" spans="1:10">
      <c r="A1134" s="30">
        <v>3628</v>
      </c>
      <c r="B1134" s="31">
        <v>24</v>
      </c>
      <c r="C1134" s="32">
        <f t="shared" si="71"/>
        <v>3.6073208628655156</v>
      </c>
      <c r="D1134" s="33">
        <f>SUMIFS('Contact Hours'!D:D,'Contact Hours'!$A:$A,Hours!$A1134,'Contact Hours'!$B:$B,Hours!$B1134)+SUMIFS('Contact Hours'!E:E,'Contact Hours'!$A:$A,Hours!$A1134,'Contact Hours'!$B:$B,Hours!$B1134)</f>
        <v>7488</v>
      </c>
      <c r="E1134" s="33">
        <f>SUMIFS('Contact Hours'!F:F,'Contact Hours'!$A:$A,Hours!$A1134,'Contact Hours'!$B:$B,Hours!$B1134)+SUMIFS('Contact Hours'!G:G,'Contact Hours'!$A:$A,Hours!$A1134,'Contact Hours'!$B:$B,Hours!$B1134)</f>
        <v>0</v>
      </c>
      <c r="F1134" s="33">
        <f>SUMIFS('Contact Hours'!H:H,'Contact Hours'!$A:$A,Hours!$A1134,'Contact Hours'!$B:$B,Hours!$B1134)+SUMIFS('Contact Hours'!I:I,'Contact Hours'!$A:$A,Hours!$A1134,'Contact Hours'!$B:$B,Hours!$B1134)</f>
        <v>0</v>
      </c>
      <c r="G1134" s="33">
        <f>SUMIFS('Contact Hours'!J:J,'Contact Hours'!$A:$A,Hours!$A1134,'Contact Hours'!$B:$B,Hours!$B1134)+SUMIFS('Contact Hours'!K:K,'Contact Hours'!$A:$A,Hours!$A1134,'Contact Hours'!$B:$B,Hours!$B1134)</f>
        <v>0</v>
      </c>
      <c r="H1134" s="34">
        <f t="shared" si="68"/>
        <v>7488</v>
      </c>
      <c r="I1134" s="35">
        <f t="shared" si="69"/>
        <v>27011.618621136982</v>
      </c>
      <c r="J1134" s="35">
        <f t="shared" si="70"/>
        <v>0</v>
      </c>
    </row>
    <row r="1135" spans="1:10">
      <c r="A1135" s="30">
        <v>3628</v>
      </c>
      <c r="B1135" s="31">
        <v>25</v>
      </c>
      <c r="C1135" s="32">
        <f t="shared" si="71"/>
        <v>2.8175360535220126</v>
      </c>
      <c r="D1135" s="33">
        <f>SUMIFS('Contact Hours'!D:D,'Contact Hours'!$A:$A,Hours!$A1135,'Contact Hours'!$B:$B,Hours!$B1135)+SUMIFS('Contact Hours'!E:E,'Contact Hours'!$A:$A,Hours!$A1135,'Contact Hours'!$B:$B,Hours!$B1135)</f>
        <v>224256</v>
      </c>
      <c r="E1135" s="33">
        <f>SUMIFS('Contact Hours'!F:F,'Contact Hours'!$A:$A,Hours!$A1135,'Contact Hours'!$B:$B,Hours!$B1135)+SUMIFS('Contact Hours'!G:G,'Contact Hours'!$A:$A,Hours!$A1135,'Contact Hours'!$B:$B,Hours!$B1135)</f>
        <v>0</v>
      </c>
      <c r="F1135" s="33">
        <f>SUMIFS('Contact Hours'!H:H,'Contact Hours'!$A:$A,Hours!$A1135,'Contact Hours'!$B:$B,Hours!$B1135)+SUMIFS('Contact Hours'!I:I,'Contact Hours'!$A:$A,Hours!$A1135,'Contact Hours'!$B:$B,Hours!$B1135)</f>
        <v>0</v>
      </c>
      <c r="G1135" s="33">
        <f>SUMIFS('Contact Hours'!J:J,'Contact Hours'!$A:$A,Hours!$A1135,'Contact Hours'!$B:$B,Hours!$B1135)+SUMIFS('Contact Hours'!K:K,'Contact Hours'!$A:$A,Hours!$A1135,'Contact Hours'!$B:$B,Hours!$B1135)</f>
        <v>0</v>
      </c>
      <c r="H1135" s="34">
        <f t="shared" si="68"/>
        <v>224256</v>
      </c>
      <c r="I1135" s="35">
        <f t="shared" si="69"/>
        <v>631849.36521863251</v>
      </c>
      <c r="J1135" s="35">
        <f t="shared" si="70"/>
        <v>0</v>
      </c>
    </row>
    <row r="1136" spans="1:10">
      <c r="A1136" s="30">
        <v>3628</v>
      </c>
      <c r="B1136" s="31">
        <v>26</v>
      </c>
      <c r="C1136" s="32">
        <f t="shared" si="71"/>
        <v>3.5195673951223614</v>
      </c>
      <c r="D1136" s="33">
        <f>SUMIFS('Contact Hours'!D:D,'Contact Hours'!$A:$A,Hours!$A1136,'Contact Hours'!$B:$B,Hours!$B1136)+SUMIFS('Contact Hours'!E:E,'Contact Hours'!$A:$A,Hours!$A1136,'Contact Hours'!$B:$B,Hours!$B1136)</f>
        <v>49216</v>
      </c>
      <c r="E1136" s="33">
        <f>SUMIFS('Contact Hours'!F:F,'Contact Hours'!$A:$A,Hours!$A1136,'Contact Hours'!$B:$B,Hours!$B1136)+SUMIFS('Contact Hours'!G:G,'Contact Hours'!$A:$A,Hours!$A1136,'Contact Hours'!$B:$B,Hours!$B1136)</f>
        <v>0</v>
      </c>
      <c r="F1136" s="33">
        <f>SUMIFS('Contact Hours'!H:H,'Contact Hours'!$A:$A,Hours!$A1136,'Contact Hours'!$B:$B,Hours!$B1136)+SUMIFS('Contact Hours'!I:I,'Contact Hours'!$A:$A,Hours!$A1136,'Contact Hours'!$B:$B,Hours!$B1136)</f>
        <v>0</v>
      </c>
      <c r="G1136" s="33">
        <f>SUMIFS('Contact Hours'!J:J,'Contact Hours'!$A:$A,Hours!$A1136,'Contact Hours'!$B:$B,Hours!$B1136)+SUMIFS('Contact Hours'!K:K,'Contact Hours'!$A:$A,Hours!$A1136,'Contact Hours'!$B:$B,Hours!$B1136)</f>
        <v>5544</v>
      </c>
      <c r="H1136" s="34">
        <f t="shared" si="68"/>
        <v>54760</v>
      </c>
      <c r="I1136" s="35">
        <f t="shared" si="69"/>
        <v>192731.5105569005</v>
      </c>
      <c r="J1136" s="35">
        <f t="shared" si="70"/>
        <v>0</v>
      </c>
    </row>
    <row r="1137" spans="1:10">
      <c r="A1137" s="30">
        <v>3628</v>
      </c>
      <c r="B1137" s="31">
        <v>27</v>
      </c>
      <c r="C1137" s="32">
        <f t="shared" si="71"/>
        <v>3.291477425248472</v>
      </c>
      <c r="D1137" s="33">
        <f>SUMIFS('Contact Hours'!D:D,'Contact Hours'!$A:$A,Hours!$A1137,'Contact Hours'!$B:$B,Hours!$B1137)+SUMIFS('Contact Hours'!E:E,'Contact Hours'!$A:$A,Hours!$A1137,'Contact Hours'!$B:$B,Hours!$B1137)</f>
        <v>0</v>
      </c>
      <c r="E1137" s="33">
        <f>SUMIFS('Contact Hours'!F:F,'Contact Hours'!$A:$A,Hours!$A1137,'Contact Hours'!$B:$B,Hours!$B1137)+SUMIFS('Contact Hours'!G:G,'Contact Hours'!$A:$A,Hours!$A1137,'Contact Hours'!$B:$B,Hours!$B1137)</f>
        <v>0</v>
      </c>
      <c r="F1137" s="33">
        <f>SUMIFS('Contact Hours'!H:H,'Contact Hours'!$A:$A,Hours!$A1137,'Contact Hours'!$B:$B,Hours!$B1137)+SUMIFS('Contact Hours'!I:I,'Contact Hours'!$A:$A,Hours!$A1137,'Contact Hours'!$B:$B,Hours!$B1137)</f>
        <v>0</v>
      </c>
      <c r="G1137" s="33">
        <f>SUMIFS('Contact Hours'!J:J,'Contact Hours'!$A:$A,Hours!$A1137,'Contact Hours'!$B:$B,Hours!$B1137)+SUMIFS('Contact Hours'!K:K,'Contact Hours'!$A:$A,Hours!$A1137,'Contact Hours'!$B:$B,Hours!$B1137)</f>
        <v>0</v>
      </c>
      <c r="H1137" s="34">
        <f t="shared" si="68"/>
        <v>0</v>
      </c>
      <c r="I1137" s="35">
        <f t="shared" si="69"/>
        <v>0</v>
      </c>
      <c r="J1137" s="35">
        <f t="shared" si="70"/>
        <v>0</v>
      </c>
    </row>
    <row r="1138" spans="1:10">
      <c r="A1138" s="30">
        <v>3643</v>
      </c>
      <c r="B1138" s="31">
        <v>1</v>
      </c>
      <c r="C1138" s="32">
        <f t="shared" si="71"/>
        <v>2.8749802080704021</v>
      </c>
      <c r="D1138" s="33">
        <f>SUMIFS('Contact Hours'!D:D,'Contact Hours'!$A:$A,Hours!$A1138,'Contact Hours'!$B:$B,Hours!$B1138)+SUMIFS('Contact Hours'!E:E,'Contact Hours'!$A:$A,Hours!$A1138,'Contact Hours'!$B:$B,Hours!$B1138)</f>
        <v>1504</v>
      </c>
      <c r="E1138" s="33">
        <f>SUMIFS('Contact Hours'!F:F,'Contact Hours'!$A:$A,Hours!$A1138,'Contact Hours'!$B:$B,Hours!$B1138)+SUMIFS('Contact Hours'!G:G,'Contact Hours'!$A:$A,Hours!$A1138,'Contact Hours'!$B:$B,Hours!$B1138)</f>
        <v>0</v>
      </c>
      <c r="F1138" s="33">
        <f>SUMIFS('Contact Hours'!H:H,'Contact Hours'!$A:$A,Hours!$A1138,'Contact Hours'!$B:$B,Hours!$B1138)+SUMIFS('Contact Hours'!I:I,'Contact Hours'!$A:$A,Hours!$A1138,'Contact Hours'!$B:$B,Hours!$B1138)</f>
        <v>0</v>
      </c>
      <c r="G1138" s="33">
        <f>SUMIFS('Contact Hours'!J:J,'Contact Hours'!$A:$A,Hours!$A1138,'Contact Hours'!$B:$B,Hours!$B1138)+SUMIFS('Contact Hours'!K:K,'Contact Hours'!$A:$A,Hours!$A1138,'Contact Hours'!$B:$B,Hours!$B1138)</f>
        <v>0</v>
      </c>
      <c r="H1138" s="34">
        <f t="shared" si="68"/>
        <v>1504</v>
      </c>
      <c r="I1138" s="35">
        <f t="shared" si="69"/>
        <v>4323.9702329378852</v>
      </c>
      <c r="J1138" s="35">
        <f t="shared" si="70"/>
        <v>0</v>
      </c>
    </row>
    <row r="1139" spans="1:10">
      <c r="A1139" s="30">
        <v>3643</v>
      </c>
      <c r="B1139" s="31">
        <v>2</v>
      </c>
      <c r="C1139" s="32">
        <f t="shared" si="71"/>
        <v>3.4729204337351502</v>
      </c>
      <c r="D1139" s="33">
        <f>SUMIFS('Contact Hours'!D:D,'Contact Hours'!$A:$A,Hours!$A1139,'Contact Hours'!$B:$B,Hours!$B1139)+SUMIFS('Contact Hours'!E:E,'Contact Hours'!$A:$A,Hours!$A1139,'Contact Hours'!$B:$B,Hours!$B1139)</f>
        <v>19632</v>
      </c>
      <c r="E1139" s="33">
        <f>SUMIFS('Contact Hours'!F:F,'Contact Hours'!$A:$A,Hours!$A1139,'Contact Hours'!$B:$B,Hours!$B1139)+SUMIFS('Contact Hours'!G:G,'Contact Hours'!$A:$A,Hours!$A1139,'Contact Hours'!$B:$B,Hours!$B1139)</f>
        <v>0</v>
      </c>
      <c r="F1139" s="33">
        <f>SUMIFS('Contact Hours'!H:H,'Contact Hours'!$A:$A,Hours!$A1139,'Contact Hours'!$B:$B,Hours!$B1139)+SUMIFS('Contact Hours'!I:I,'Contact Hours'!$A:$A,Hours!$A1139,'Contact Hours'!$B:$B,Hours!$B1139)</f>
        <v>1440</v>
      </c>
      <c r="G1139" s="33">
        <f>SUMIFS('Contact Hours'!J:J,'Contact Hours'!$A:$A,Hours!$A1139,'Contact Hours'!$B:$B,Hours!$B1139)+SUMIFS('Contact Hours'!K:K,'Contact Hours'!$A:$A,Hours!$A1139,'Contact Hours'!$B:$B,Hours!$B1139)</f>
        <v>11720</v>
      </c>
      <c r="H1139" s="34">
        <f t="shared" si="68"/>
        <v>32792</v>
      </c>
      <c r="I1139" s="35">
        <f t="shared" si="69"/>
        <v>113884.00686304305</v>
      </c>
      <c r="J1139" s="35">
        <f t="shared" si="70"/>
        <v>0</v>
      </c>
    </row>
    <row r="1140" spans="1:10">
      <c r="A1140" s="30">
        <v>3643</v>
      </c>
      <c r="B1140" s="31">
        <v>3</v>
      </c>
      <c r="C1140" s="32">
        <f t="shared" si="71"/>
        <v>3.0862689776983747</v>
      </c>
      <c r="D1140" s="33">
        <f>SUMIFS('Contact Hours'!D:D,'Contact Hours'!$A:$A,Hours!$A1140,'Contact Hours'!$B:$B,Hours!$B1140)+SUMIFS('Contact Hours'!E:E,'Contact Hours'!$A:$A,Hours!$A1140,'Contact Hours'!$B:$B,Hours!$B1140)</f>
        <v>297392</v>
      </c>
      <c r="E1140" s="33">
        <f>SUMIFS('Contact Hours'!F:F,'Contact Hours'!$A:$A,Hours!$A1140,'Contact Hours'!$B:$B,Hours!$B1140)+SUMIFS('Contact Hours'!G:G,'Contact Hours'!$A:$A,Hours!$A1140,'Contact Hours'!$B:$B,Hours!$B1140)</f>
        <v>0</v>
      </c>
      <c r="F1140" s="33">
        <f>SUMIFS('Contact Hours'!H:H,'Contact Hours'!$A:$A,Hours!$A1140,'Contact Hours'!$B:$B,Hours!$B1140)+SUMIFS('Contact Hours'!I:I,'Contact Hours'!$A:$A,Hours!$A1140,'Contact Hours'!$B:$B,Hours!$B1140)</f>
        <v>0</v>
      </c>
      <c r="G1140" s="33">
        <f>SUMIFS('Contact Hours'!J:J,'Contact Hours'!$A:$A,Hours!$A1140,'Contact Hours'!$B:$B,Hours!$B1140)+SUMIFS('Contact Hours'!K:K,'Contact Hours'!$A:$A,Hours!$A1140,'Contact Hours'!$B:$B,Hours!$B1140)</f>
        <v>0</v>
      </c>
      <c r="H1140" s="34">
        <f t="shared" si="68"/>
        <v>297392</v>
      </c>
      <c r="I1140" s="35">
        <f t="shared" si="69"/>
        <v>917831.70381567511</v>
      </c>
      <c r="J1140" s="35">
        <f t="shared" si="70"/>
        <v>0</v>
      </c>
    </row>
    <row r="1141" spans="1:10">
      <c r="A1141" s="30">
        <v>3643</v>
      </c>
      <c r="B1141" s="31">
        <v>4</v>
      </c>
      <c r="C1141" s="32">
        <f t="shared" si="71"/>
        <v>2.7951067372194838</v>
      </c>
      <c r="D1141" s="33">
        <f>SUMIFS('Contact Hours'!D:D,'Contact Hours'!$A:$A,Hours!$A1141,'Contact Hours'!$B:$B,Hours!$B1141)+SUMIFS('Contact Hours'!E:E,'Contact Hours'!$A:$A,Hours!$A1141,'Contact Hours'!$B:$B,Hours!$B1141)</f>
        <v>33648</v>
      </c>
      <c r="E1141" s="33">
        <f>SUMIFS('Contact Hours'!F:F,'Contact Hours'!$A:$A,Hours!$A1141,'Contact Hours'!$B:$B,Hours!$B1141)+SUMIFS('Contact Hours'!G:G,'Contact Hours'!$A:$A,Hours!$A1141,'Contact Hours'!$B:$B,Hours!$B1141)</f>
        <v>0</v>
      </c>
      <c r="F1141" s="33">
        <f>SUMIFS('Contact Hours'!H:H,'Contact Hours'!$A:$A,Hours!$A1141,'Contact Hours'!$B:$B,Hours!$B1141)+SUMIFS('Contact Hours'!I:I,'Contact Hours'!$A:$A,Hours!$A1141,'Contact Hours'!$B:$B,Hours!$B1141)</f>
        <v>36992</v>
      </c>
      <c r="G1141" s="33">
        <f>SUMIFS('Contact Hours'!J:J,'Contact Hours'!$A:$A,Hours!$A1141,'Contact Hours'!$B:$B,Hours!$B1141)+SUMIFS('Contact Hours'!K:K,'Contact Hours'!$A:$A,Hours!$A1141,'Contact Hours'!$B:$B,Hours!$B1141)</f>
        <v>0</v>
      </c>
      <c r="H1141" s="34">
        <f t="shared" si="68"/>
        <v>70640</v>
      </c>
      <c r="I1141" s="35">
        <f t="shared" si="69"/>
        <v>197446.33991718432</v>
      </c>
      <c r="J1141" s="35">
        <f t="shared" si="70"/>
        <v>0</v>
      </c>
    </row>
    <row r="1142" spans="1:10">
      <c r="A1142" s="30">
        <v>3643</v>
      </c>
      <c r="B1142" s="31">
        <v>5</v>
      </c>
      <c r="C1142" s="32">
        <f t="shared" si="71"/>
        <v>7.969787458086997</v>
      </c>
      <c r="D1142" s="33">
        <f>SUMIFS('Contact Hours'!D:D,'Contact Hours'!$A:$A,Hours!$A1142,'Contact Hours'!$B:$B,Hours!$B1142)+SUMIFS('Contact Hours'!E:E,'Contact Hours'!$A:$A,Hours!$A1142,'Contact Hours'!$B:$B,Hours!$B1142)</f>
        <v>0</v>
      </c>
      <c r="E1142" s="33">
        <f>SUMIFS('Contact Hours'!F:F,'Contact Hours'!$A:$A,Hours!$A1142,'Contact Hours'!$B:$B,Hours!$B1142)+SUMIFS('Contact Hours'!G:G,'Contact Hours'!$A:$A,Hours!$A1142,'Contact Hours'!$B:$B,Hours!$B1142)</f>
        <v>0</v>
      </c>
      <c r="F1142" s="33">
        <f>SUMIFS('Contact Hours'!H:H,'Contact Hours'!$A:$A,Hours!$A1142,'Contact Hours'!$B:$B,Hours!$B1142)+SUMIFS('Contact Hours'!I:I,'Contact Hours'!$A:$A,Hours!$A1142,'Contact Hours'!$B:$B,Hours!$B1142)</f>
        <v>0</v>
      </c>
      <c r="G1142" s="33">
        <f>SUMIFS('Contact Hours'!J:J,'Contact Hours'!$A:$A,Hours!$A1142,'Contact Hours'!$B:$B,Hours!$B1142)+SUMIFS('Contact Hours'!K:K,'Contact Hours'!$A:$A,Hours!$A1142,'Contact Hours'!$B:$B,Hours!$B1142)</f>
        <v>448</v>
      </c>
      <c r="H1142" s="34">
        <f t="shared" si="68"/>
        <v>448</v>
      </c>
      <c r="I1142" s="35">
        <f t="shared" si="69"/>
        <v>3570.4647812229746</v>
      </c>
      <c r="J1142" s="35">
        <f t="shared" si="70"/>
        <v>0</v>
      </c>
    </row>
    <row r="1143" spans="1:10">
      <c r="A1143" s="30">
        <v>3643</v>
      </c>
      <c r="B1143" s="31">
        <v>6</v>
      </c>
      <c r="C1143" s="32">
        <f t="shared" si="71"/>
        <v>2.5338472328563029</v>
      </c>
      <c r="D1143" s="33">
        <f>SUMIFS('Contact Hours'!D:D,'Contact Hours'!$A:$A,Hours!$A1143,'Contact Hours'!$B:$B,Hours!$B1143)+SUMIFS('Contact Hours'!E:E,'Contact Hours'!$A:$A,Hours!$A1143,'Contact Hours'!$B:$B,Hours!$B1143)</f>
        <v>143040</v>
      </c>
      <c r="E1143" s="33">
        <f>SUMIFS('Contact Hours'!F:F,'Contact Hours'!$A:$A,Hours!$A1143,'Contact Hours'!$B:$B,Hours!$B1143)+SUMIFS('Contact Hours'!G:G,'Contact Hours'!$A:$A,Hours!$A1143,'Contact Hours'!$B:$B,Hours!$B1143)</f>
        <v>0</v>
      </c>
      <c r="F1143" s="33">
        <f>SUMIFS('Contact Hours'!H:H,'Contact Hours'!$A:$A,Hours!$A1143,'Contact Hours'!$B:$B,Hours!$B1143)+SUMIFS('Contact Hours'!I:I,'Contact Hours'!$A:$A,Hours!$A1143,'Contact Hours'!$B:$B,Hours!$B1143)</f>
        <v>0</v>
      </c>
      <c r="G1143" s="33">
        <f>SUMIFS('Contact Hours'!J:J,'Contact Hours'!$A:$A,Hours!$A1143,'Contact Hours'!$B:$B,Hours!$B1143)+SUMIFS('Contact Hours'!K:K,'Contact Hours'!$A:$A,Hours!$A1143,'Contact Hours'!$B:$B,Hours!$B1143)</f>
        <v>0</v>
      </c>
      <c r="H1143" s="34">
        <f t="shared" si="68"/>
        <v>143040</v>
      </c>
      <c r="I1143" s="35">
        <f t="shared" si="69"/>
        <v>362441.50818776555</v>
      </c>
      <c r="J1143" s="35">
        <f t="shared" si="70"/>
        <v>0</v>
      </c>
    </row>
    <row r="1144" spans="1:10">
      <c r="A1144" s="30">
        <v>3643</v>
      </c>
      <c r="B1144" s="31">
        <v>7</v>
      </c>
      <c r="C1144" s="32">
        <f t="shared" si="71"/>
        <v>3.4892163735959434</v>
      </c>
      <c r="D1144" s="33">
        <f>SUMIFS('Contact Hours'!D:D,'Contact Hours'!$A:$A,Hours!$A1144,'Contact Hours'!$B:$B,Hours!$B1144)+SUMIFS('Contact Hours'!E:E,'Contact Hours'!$A:$A,Hours!$A1144,'Contact Hours'!$B:$B,Hours!$B1144)</f>
        <v>9984</v>
      </c>
      <c r="E1144" s="33">
        <f>SUMIFS('Contact Hours'!F:F,'Contact Hours'!$A:$A,Hours!$A1144,'Contact Hours'!$B:$B,Hours!$B1144)+SUMIFS('Contact Hours'!G:G,'Contact Hours'!$A:$A,Hours!$A1144,'Contact Hours'!$B:$B,Hours!$B1144)</f>
        <v>0</v>
      </c>
      <c r="F1144" s="33">
        <f>SUMIFS('Contact Hours'!H:H,'Contact Hours'!$A:$A,Hours!$A1144,'Contact Hours'!$B:$B,Hours!$B1144)+SUMIFS('Contact Hours'!I:I,'Contact Hours'!$A:$A,Hours!$A1144,'Contact Hours'!$B:$B,Hours!$B1144)</f>
        <v>19904</v>
      </c>
      <c r="G1144" s="33">
        <f>SUMIFS('Contact Hours'!J:J,'Contact Hours'!$A:$A,Hours!$A1144,'Contact Hours'!$B:$B,Hours!$B1144)+SUMIFS('Contact Hours'!K:K,'Contact Hours'!$A:$A,Hours!$A1144,'Contact Hours'!$B:$B,Hours!$B1144)</f>
        <v>0</v>
      </c>
      <c r="H1144" s="34">
        <f t="shared" si="68"/>
        <v>29888</v>
      </c>
      <c r="I1144" s="35">
        <f t="shared" si="69"/>
        <v>104285.69897403555</v>
      </c>
      <c r="J1144" s="35">
        <f t="shared" si="70"/>
        <v>0</v>
      </c>
    </row>
    <row r="1145" spans="1:10">
      <c r="A1145" s="30">
        <v>3643</v>
      </c>
      <c r="B1145" s="31">
        <v>8</v>
      </c>
      <c r="C1145" s="32">
        <f t="shared" si="71"/>
        <v>4.382136402145127</v>
      </c>
      <c r="D1145" s="33">
        <f>SUMIFS('Contact Hours'!D:D,'Contact Hours'!$A:$A,Hours!$A1145,'Contact Hours'!$B:$B,Hours!$B1145)+SUMIFS('Contact Hours'!E:E,'Contact Hours'!$A:$A,Hours!$A1145,'Contact Hours'!$B:$B,Hours!$B1145)</f>
        <v>0</v>
      </c>
      <c r="E1145" s="33">
        <f>SUMIFS('Contact Hours'!F:F,'Contact Hours'!$A:$A,Hours!$A1145,'Contact Hours'!$B:$B,Hours!$B1145)+SUMIFS('Contact Hours'!G:G,'Contact Hours'!$A:$A,Hours!$A1145,'Contact Hours'!$B:$B,Hours!$B1145)</f>
        <v>0</v>
      </c>
      <c r="F1145" s="33">
        <f>SUMIFS('Contact Hours'!H:H,'Contact Hours'!$A:$A,Hours!$A1145,'Contact Hours'!$B:$B,Hours!$B1145)+SUMIFS('Contact Hours'!I:I,'Contact Hours'!$A:$A,Hours!$A1145,'Contact Hours'!$B:$B,Hours!$B1145)</f>
        <v>40352</v>
      </c>
      <c r="G1145" s="33">
        <f>SUMIFS('Contact Hours'!J:J,'Contact Hours'!$A:$A,Hours!$A1145,'Contact Hours'!$B:$B,Hours!$B1145)+SUMIFS('Contact Hours'!K:K,'Contact Hours'!$A:$A,Hours!$A1145,'Contact Hours'!$B:$B,Hours!$B1145)</f>
        <v>12480</v>
      </c>
      <c r="H1145" s="34">
        <f t="shared" si="68"/>
        <v>52832</v>
      </c>
      <c r="I1145" s="35">
        <f t="shared" si="69"/>
        <v>231517.03039813135</v>
      </c>
      <c r="J1145" s="35">
        <f t="shared" si="70"/>
        <v>0</v>
      </c>
    </row>
    <row r="1146" spans="1:10">
      <c r="A1146" s="30">
        <v>3643</v>
      </c>
      <c r="B1146" s="31">
        <v>9</v>
      </c>
      <c r="C1146" s="32">
        <f t="shared" si="71"/>
        <v>3.4333089032158068</v>
      </c>
      <c r="D1146" s="33">
        <f>SUMIFS('Contact Hours'!D:D,'Contact Hours'!$A:$A,Hours!$A1146,'Contact Hours'!$B:$B,Hours!$B1146)+SUMIFS('Contact Hours'!E:E,'Contact Hours'!$A:$A,Hours!$A1146,'Contact Hours'!$B:$B,Hours!$B1146)</f>
        <v>10512</v>
      </c>
      <c r="E1146" s="33">
        <f>SUMIFS('Contact Hours'!F:F,'Contact Hours'!$A:$A,Hours!$A1146,'Contact Hours'!$B:$B,Hours!$B1146)+SUMIFS('Contact Hours'!G:G,'Contact Hours'!$A:$A,Hours!$A1146,'Contact Hours'!$B:$B,Hours!$B1146)</f>
        <v>0</v>
      </c>
      <c r="F1146" s="33">
        <f>SUMIFS('Contact Hours'!H:H,'Contact Hours'!$A:$A,Hours!$A1146,'Contact Hours'!$B:$B,Hours!$B1146)+SUMIFS('Contact Hours'!I:I,'Contact Hours'!$A:$A,Hours!$A1146,'Contact Hours'!$B:$B,Hours!$B1146)</f>
        <v>18400</v>
      </c>
      <c r="G1146" s="33">
        <f>SUMIFS('Contact Hours'!J:J,'Contact Hours'!$A:$A,Hours!$A1146,'Contact Hours'!$B:$B,Hours!$B1146)+SUMIFS('Contact Hours'!K:K,'Contact Hours'!$A:$A,Hours!$A1146,'Contact Hours'!$B:$B,Hours!$B1146)</f>
        <v>528</v>
      </c>
      <c r="H1146" s="34">
        <f t="shared" si="68"/>
        <v>29440</v>
      </c>
      <c r="I1146" s="35">
        <f t="shared" si="69"/>
        <v>101076.61411067336</v>
      </c>
      <c r="J1146" s="35">
        <f t="shared" si="70"/>
        <v>0</v>
      </c>
    </row>
    <row r="1147" spans="1:10">
      <c r="A1147" s="30">
        <v>3643</v>
      </c>
      <c r="B1147" s="31">
        <v>10</v>
      </c>
      <c r="C1147" s="32">
        <f t="shared" si="71"/>
        <v>5.2157956574584414</v>
      </c>
      <c r="D1147" s="33">
        <f>SUMIFS('Contact Hours'!D:D,'Contact Hours'!$A:$A,Hours!$A1147,'Contact Hours'!$B:$B,Hours!$B1147)+SUMIFS('Contact Hours'!E:E,'Contact Hours'!$A:$A,Hours!$A1147,'Contact Hours'!$B:$B,Hours!$B1147)</f>
        <v>256</v>
      </c>
      <c r="E1147" s="33">
        <f>SUMIFS('Contact Hours'!F:F,'Contact Hours'!$A:$A,Hours!$A1147,'Contact Hours'!$B:$B,Hours!$B1147)+SUMIFS('Contact Hours'!G:G,'Contact Hours'!$A:$A,Hours!$A1147,'Contact Hours'!$B:$B,Hours!$B1147)</f>
        <v>0</v>
      </c>
      <c r="F1147" s="33">
        <f>SUMIFS('Contact Hours'!H:H,'Contact Hours'!$A:$A,Hours!$A1147,'Contact Hours'!$B:$B,Hours!$B1147)+SUMIFS('Contact Hours'!I:I,'Contact Hours'!$A:$A,Hours!$A1147,'Contact Hours'!$B:$B,Hours!$B1147)</f>
        <v>0</v>
      </c>
      <c r="G1147" s="33">
        <f>SUMIFS('Contact Hours'!J:J,'Contact Hours'!$A:$A,Hours!$A1147,'Contact Hours'!$B:$B,Hours!$B1147)+SUMIFS('Contact Hours'!K:K,'Contact Hours'!$A:$A,Hours!$A1147,'Contact Hours'!$B:$B,Hours!$B1147)</f>
        <v>0</v>
      </c>
      <c r="H1147" s="34">
        <f t="shared" si="68"/>
        <v>256</v>
      </c>
      <c r="I1147" s="35">
        <f t="shared" si="69"/>
        <v>1335.243688309361</v>
      </c>
      <c r="J1147" s="35">
        <f t="shared" si="70"/>
        <v>0</v>
      </c>
    </row>
    <row r="1148" spans="1:10">
      <c r="A1148" s="30">
        <v>3643</v>
      </c>
      <c r="B1148" s="31">
        <v>11</v>
      </c>
      <c r="C1148" s="32">
        <f t="shared" si="71"/>
        <v>3.9463640330011058</v>
      </c>
      <c r="D1148" s="33">
        <f>SUMIFS('Contact Hours'!D:D,'Contact Hours'!$A:$A,Hours!$A1148,'Contact Hours'!$B:$B,Hours!$B1148)+SUMIFS('Contact Hours'!E:E,'Contact Hours'!$A:$A,Hours!$A1148,'Contact Hours'!$B:$B,Hours!$B1148)</f>
        <v>8640</v>
      </c>
      <c r="E1148" s="33">
        <f>SUMIFS('Contact Hours'!F:F,'Contact Hours'!$A:$A,Hours!$A1148,'Contact Hours'!$B:$B,Hours!$B1148)+SUMIFS('Contact Hours'!G:G,'Contact Hours'!$A:$A,Hours!$A1148,'Contact Hours'!$B:$B,Hours!$B1148)</f>
        <v>0</v>
      </c>
      <c r="F1148" s="33">
        <f>SUMIFS('Contact Hours'!H:H,'Contact Hours'!$A:$A,Hours!$A1148,'Contact Hours'!$B:$B,Hours!$B1148)+SUMIFS('Contact Hours'!I:I,'Contact Hours'!$A:$A,Hours!$A1148,'Contact Hours'!$B:$B,Hours!$B1148)</f>
        <v>50400</v>
      </c>
      <c r="G1148" s="33">
        <f>SUMIFS('Contact Hours'!J:J,'Contact Hours'!$A:$A,Hours!$A1148,'Contact Hours'!$B:$B,Hours!$B1148)+SUMIFS('Contact Hours'!K:K,'Contact Hours'!$A:$A,Hours!$A1148,'Contact Hours'!$B:$B,Hours!$B1148)</f>
        <v>420</v>
      </c>
      <c r="H1148" s="34">
        <f t="shared" si="68"/>
        <v>59460</v>
      </c>
      <c r="I1148" s="35">
        <f t="shared" si="69"/>
        <v>234650.80540224575</v>
      </c>
      <c r="J1148" s="35">
        <f t="shared" si="70"/>
        <v>0</v>
      </c>
    </row>
    <row r="1149" spans="1:10">
      <c r="A1149" s="30">
        <v>3643</v>
      </c>
      <c r="B1149" s="31">
        <v>12</v>
      </c>
      <c r="C1149" s="32">
        <f t="shared" si="71"/>
        <v>3.4644345655960382</v>
      </c>
      <c r="D1149" s="33">
        <f>SUMIFS('Contact Hours'!D:D,'Contact Hours'!$A:$A,Hours!$A1149,'Contact Hours'!$B:$B,Hours!$B1149)+SUMIFS('Contact Hours'!E:E,'Contact Hours'!$A:$A,Hours!$A1149,'Contact Hours'!$B:$B,Hours!$B1149)</f>
        <v>241824</v>
      </c>
      <c r="E1149" s="33">
        <f>SUMIFS('Contact Hours'!F:F,'Contact Hours'!$A:$A,Hours!$A1149,'Contact Hours'!$B:$B,Hours!$B1149)+SUMIFS('Contact Hours'!G:G,'Contact Hours'!$A:$A,Hours!$A1149,'Contact Hours'!$B:$B,Hours!$B1149)</f>
        <v>32040</v>
      </c>
      <c r="F1149" s="33">
        <f>SUMIFS('Contact Hours'!H:H,'Contact Hours'!$A:$A,Hours!$A1149,'Contact Hours'!$B:$B,Hours!$B1149)+SUMIFS('Contact Hours'!I:I,'Contact Hours'!$A:$A,Hours!$A1149,'Contact Hours'!$B:$B,Hours!$B1149)</f>
        <v>0</v>
      </c>
      <c r="G1149" s="33">
        <f>SUMIFS('Contact Hours'!J:J,'Contact Hours'!$A:$A,Hours!$A1149,'Contact Hours'!$B:$B,Hours!$B1149)+SUMIFS('Contact Hours'!K:K,'Contact Hours'!$A:$A,Hours!$A1149,'Contact Hours'!$B:$B,Hours!$B1149)</f>
        <v>0</v>
      </c>
      <c r="H1149" s="34">
        <f t="shared" si="68"/>
        <v>273864</v>
      </c>
      <c r="I1149" s="35">
        <f t="shared" si="69"/>
        <v>948783.90787239338</v>
      </c>
      <c r="J1149" s="35">
        <f t="shared" si="70"/>
        <v>122100.53182986677</v>
      </c>
    </row>
    <row r="1150" spans="1:10">
      <c r="A1150" s="30">
        <v>3643</v>
      </c>
      <c r="B1150" s="31">
        <v>13</v>
      </c>
      <c r="C1150" s="32">
        <f t="shared" si="71"/>
        <v>3.1367935439018955</v>
      </c>
      <c r="D1150" s="33">
        <f>SUMIFS('Contact Hours'!D:D,'Contact Hours'!$A:$A,Hours!$A1150,'Contact Hours'!$B:$B,Hours!$B1150)+SUMIFS('Contact Hours'!E:E,'Contact Hours'!$A:$A,Hours!$A1150,'Contact Hours'!$B:$B,Hours!$B1150)</f>
        <v>202176</v>
      </c>
      <c r="E1150" s="33">
        <f>SUMIFS('Contact Hours'!F:F,'Contact Hours'!$A:$A,Hours!$A1150,'Contact Hours'!$B:$B,Hours!$B1150)+SUMIFS('Contact Hours'!G:G,'Contact Hours'!$A:$A,Hours!$A1150,'Contact Hours'!$B:$B,Hours!$B1150)</f>
        <v>0</v>
      </c>
      <c r="F1150" s="33">
        <f>SUMIFS('Contact Hours'!H:H,'Contact Hours'!$A:$A,Hours!$A1150,'Contact Hours'!$B:$B,Hours!$B1150)+SUMIFS('Contact Hours'!I:I,'Contact Hours'!$A:$A,Hours!$A1150,'Contact Hours'!$B:$B,Hours!$B1150)</f>
        <v>0</v>
      </c>
      <c r="G1150" s="33">
        <f>SUMIFS('Contact Hours'!J:J,'Contact Hours'!$A:$A,Hours!$A1150,'Contact Hours'!$B:$B,Hours!$B1150)+SUMIFS('Contact Hours'!K:K,'Contact Hours'!$A:$A,Hours!$A1150,'Contact Hours'!$B:$B,Hours!$B1150)</f>
        <v>0</v>
      </c>
      <c r="H1150" s="34">
        <f t="shared" si="68"/>
        <v>202176</v>
      </c>
      <c r="I1150" s="35">
        <f t="shared" si="69"/>
        <v>634184.37153190956</v>
      </c>
      <c r="J1150" s="35">
        <f t="shared" si="70"/>
        <v>0</v>
      </c>
    </row>
    <row r="1151" spans="1:10">
      <c r="A1151" s="30">
        <v>3643</v>
      </c>
      <c r="B1151" s="31">
        <v>14</v>
      </c>
      <c r="C1151" s="32">
        <f t="shared" si="71"/>
        <v>4.5242823607997433</v>
      </c>
      <c r="D1151" s="33">
        <f>SUMIFS('Contact Hours'!D:D,'Contact Hours'!$A:$A,Hours!$A1151,'Contact Hours'!$B:$B,Hours!$B1151)+SUMIFS('Contact Hours'!E:E,'Contact Hours'!$A:$A,Hours!$A1151,'Contact Hours'!$B:$B,Hours!$B1151)</f>
        <v>0</v>
      </c>
      <c r="E1151" s="33">
        <f>SUMIFS('Contact Hours'!F:F,'Contact Hours'!$A:$A,Hours!$A1151,'Contact Hours'!$B:$B,Hours!$B1151)+SUMIFS('Contact Hours'!G:G,'Contact Hours'!$A:$A,Hours!$A1151,'Contact Hours'!$B:$B,Hours!$B1151)</f>
        <v>0</v>
      </c>
      <c r="F1151" s="33">
        <f>SUMIFS('Contact Hours'!H:H,'Contact Hours'!$A:$A,Hours!$A1151,'Contact Hours'!$B:$B,Hours!$B1151)+SUMIFS('Contact Hours'!I:I,'Contact Hours'!$A:$A,Hours!$A1151,'Contact Hours'!$B:$B,Hours!$B1151)</f>
        <v>52288</v>
      </c>
      <c r="G1151" s="33">
        <f>SUMIFS('Contact Hours'!J:J,'Contact Hours'!$A:$A,Hours!$A1151,'Contact Hours'!$B:$B,Hours!$B1151)+SUMIFS('Contact Hours'!K:K,'Contact Hours'!$A:$A,Hours!$A1151,'Contact Hours'!$B:$B,Hours!$B1151)</f>
        <v>3040</v>
      </c>
      <c r="H1151" s="34">
        <f t="shared" si="68"/>
        <v>55328</v>
      </c>
      <c r="I1151" s="35">
        <f t="shared" si="69"/>
        <v>250319.4944583282</v>
      </c>
      <c r="J1151" s="35">
        <f t="shared" si="70"/>
        <v>0</v>
      </c>
    </row>
    <row r="1152" spans="1:10">
      <c r="A1152" s="30">
        <v>3643</v>
      </c>
      <c r="B1152" s="31">
        <v>15</v>
      </c>
      <c r="C1152" s="32">
        <f t="shared" si="71"/>
        <v>6.3259919541484555</v>
      </c>
      <c r="D1152" s="33">
        <f>SUMIFS('Contact Hours'!D:D,'Contact Hours'!$A:$A,Hours!$A1152,'Contact Hours'!$B:$B,Hours!$B1152)+SUMIFS('Contact Hours'!E:E,'Contact Hours'!$A:$A,Hours!$A1152,'Contact Hours'!$B:$B,Hours!$B1152)</f>
        <v>0</v>
      </c>
      <c r="E1152" s="33">
        <f>SUMIFS('Contact Hours'!F:F,'Contact Hours'!$A:$A,Hours!$A1152,'Contact Hours'!$B:$B,Hours!$B1152)+SUMIFS('Contact Hours'!G:G,'Contact Hours'!$A:$A,Hours!$A1152,'Contact Hours'!$B:$B,Hours!$B1152)</f>
        <v>0</v>
      </c>
      <c r="F1152" s="33">
        <f>SUMIFS('Contact Hours'!H:H,'Contact Hours'!$A:$A,Hours!$A1152,'Contact Hours'!$B:$B,Hours!$B1152)+SUMIFS('Contact Hours'!I:I,'Contact Hours'!$A:$A,Hours!$A1152,'Contact Hours'!$B:$B,Hours!$B1152)</f>
        <v>0</v>
      </c>
      <c r="G1152" s="33">
        <f>SUMIFS('Contact Hours'!J:J,'Contact Hours'!$A:$A,Hours!$A1152,'Contact Hours'!$B:$B,Hours!$B1152)+SUMIFS('Contact Hours'!K:K,'Contact Hours'!$A:$A,Hours!$A1152,'Contact Hours'!$B:$B,Hours!$B1152)</f>
        <v>0</v>
      </c>
      <c r="H1152" s="34">
        <f t="shared" si="68"/>
        <v>0</v>
      </c>
      <c r="I1152" s="35">
        <f t="shared" si="69"/>
        <v>0</v>
      </c>
      <c r="J1152" s="35">
        <f t="shared" si="70"/>
        <v>0</v>
      </c>
    </row>
    <row r="1153" spans="1:10">
      <c r="A1153" s="30">
        <v>3643</v>
      </c>
      <c r="B1153" s="31">
        <v>16</v>
      </c>
      <c r="C1153" s="32">
        <f t="shared" si="71"/>
        <v>3.9794022593108487</v>
      </c>
      <c r="D1153" s="33">
        <f>SUMIFS('Contact Hours'!D:D,'Contact Hours'!$A:$A,Hours!$A1153,'Contact Hours'!$B:$B,Hours!$B1153)+SUMIFS('Contact Hours'!E:E,'Contact Hours'!$A:$A,Hours!$A1153,'Contact Hours'!$B:$B,Hours!$B1153)</f>
        <v>2400</v>
      </c>
      <c r="E1153" s="33">
        <f>SUMIFS('Contact Hours'!F:F,'Contact Hours'!$A:$A,Hours!$A1153,'Contact Hours'!$B:$B,Hours!$B1153)+SUMIFS('Contact Hours'!G:G,'Contact Hours'!$A:$A,Hours!$A1153,'Contact Hours'!$B:$B,Hours!$B1153)</f>
        <v>0</v>
      </c>
      <c r="F1153" s="33">
        <f>SUMIFS('Contact Hours'!H:H,'Contact Hours'!$A:$A,Hours!$A1153,'Contact Hours'!$B:$B,Hours!$B1153)+SUMIFS('Contact Hours'!I:I,'Contact Hours'!$A:$A,Hours!$A1153,'Contact Hours'!$B:$B,Hours!$B1153)</f>
        <v>45456</v>
      </c>
      <c r="G1153" s="33">
        <f>SUMIFS('Contact Hours'!J:J,'Contact Hours'!$A:$A,Hours!$A1153,'Contact Hours'!$B:$B,Hours!$B1153)+SUMIFS('Contact Hours'!K:K,'Contact Hours'!$A:$A,Hours!$A1153,'Contact Hours'!$B:$B,Hours!$B1153)</f>
        <v>8352</v>
      </c>
      <c r="H1153" s="34">
        <f t="shared" si="68"/>
        <v>56208</v>
      </c>
      <c r="I1153" s="35">
        <f t="shared" si="69"/>
        <v>223674.24219134418</v>
      </c>
      <c r="J1153" s="35">
        <f t="shared" si="70"/>
        <v>0</v>
      </c>
    </row>
    <row r="1154" spans="1:10">
      <c r="A1154" s="30">
        <v>3643</v>
      </c>
      <c r="B1154" s="31">
        <v>17</v>
      </c>
      <c r="C1154" s="32">
        <f t="shared" si="71"/>
        <v>5.1679354505346593</v>
      </c>
      <c r="D1154" s="33">
        <f>SUMIFS('Contact Hours'!D:D,'Contact Hours'!$A:$A,Hours!$A1154,'Contact Hours'!$B:$B,Hours!$B1154)+SUMIFS('Contact Hours'!E:E,'Contact Hours'!$A:$A,Hours!$A1154,'Contact Hours'!$B:$B,Hours!$B1154)</f>
        <v>0</v>
      </c>
      <c r="E1154" s="33">
        <f>SUMIFS('Contact Hours'!F:F,'Contact Hours'!$A:$A,Hours!$A1154,'Contact Hours'!$B:$B,Hours!$B1154)+SUMIFS('Contact Hours'!G:G,'Contact Hours'!$A:$A,Hours!$A1154,'Contact Hours'!$B:$B,Hours!$B1154)</f>
        <v>0</v>
      </c>
      <c r="F1154" s="33">
        <f>SUMIFS('Contact Hours'!H:H,'Contact Hours'!$A:$A,Hours!$A1154,'Contact Hours'!$B:$B,Hours!$B1154)+SUMIFS('Contact Hours'!I:I,'Contact Hours'!$A:$A,Hours!$A1154,'Contact Hours'!$B:$B,Hours!$B1154)</f>
        <v>13776</v>
      </c>
      <c r="G1154" s="33">
        <f>SUMIFS('Contact Hours'!J:J,'Contact Hours'!$A:$A,Hours!$A1154,'Contact Hours'!$B:$B,Hours!$B1154)+SUMIFS('Contact Hours'!K:K,'Contact Hours'!$A:$A,Hours!$A1154,'Contact Hours'!$B:$B,Hours!$B1154)</f>
        <v>0</v>
      </c>
      <c r="H1154" s="34">
        <f t="shared" si="68"/>
        <v>13776</v>
      </c>
      <c r="I1154" s="35">
        <f t="shared" si="69"/>
        <v>71193.478766565473</v>
      </c>
      <c r="J1154" s="35">
        <f t="shared" si="70"/>
        <v>0</v>
      </c>
    </row>
    <row r="1155" spans="1:10">
      <c r="A1155" s="30">
        <v>3643</v>
      </c>
      <c r="B1155" s="31">
        <v>18</v>
      </c>
      <c r="C1155" s="32">
        <f t="shared" si="71"/>
        <v>4.3474126583452906</v>
      </c>
      <c r="D1155" s="33">
        <f>SUMIFS('Contact Hours'!D:D,'Contact Hours'!$A:$A,Hours!$A1155,'Contact Hours'!$B:$B,Hours!$B1155)+SUMIFS('Contact Hours'!E:E,'Contact Hours'!$A:$A,Hours!$A1155,'Contact Hours'!$B:$B,Hours!$B1155)</f>
        <v>0</v>
      </c>
      <c r="E1155" s="33">
        <f>SUMIFS('Contact Hours'!F:F,'Contact Hours'!$A:$A,Hours!$A1155,'Contact Hours'!$B:$B,Hours!$B1155)+SUMIFS('Contact Hours'!G:G,'Contact Hours'!$A:$A,Hours!$A1155,'Contact Hours'!$B:$B,Hours!$B1155)</f>
        <v>0</v>
      </c>
      <c r="F1155" s="33">
        <f>SUMIFS('Contact Hours'!H:H,'Contact Hours'!$A:$A,Hours!$A1155,'Contact Hours'!$B:$B,Hours!$B1155)+SUMIFS('Contact Hours'!I:I,'Contact Hours'!$A:$A,Hours!$A1155,'Contact Hours'!$B:$B,Hours!$B1155)</f>
        <v>22016</v>
      </c>
      <c r="G1155" s="33">
        <f>SUMIFS('Contact Hours'!J:J,'Contact Hours'!$A:$A,Hours!$A1155,'Contact Hours'!$B:$B,Hours!$B1155)+SUMIFS('Contact Hours'!K:K,'Contact Hours'!$A:$A,Hours!$A1155,'Contact Hours'!$B:$B,Hours!$B1155)</f>
        <v>0</v>
      </c>
      <c r="H1155" s="34">
        <f t="shared" si="68"/>
        <v>22016</v>
      </c>
      <c r="I1155" s="35">
        <f t="shared" si="69"/>
        <v>95712.637086129922</v>
      </c>
      <c r="J1155" s="35">
        <f t="shared" si="70"/>
        <v>0</v>
      </c>
    </row>
    <row r="1156" spans="1:10">
      <c r="A1156" s="30">
        <v>3643</v>
      </c>
      <c r="B1156" s="31">
        <v>19</v>
      </c>
      <c r="C1156" s="32">
        <f t="shared" si="71"/>
        <v>3.1428185541517317</v>
      </c>
      <c r="D1156" s="33">
        <f>SUMIFS('Contact Hours'!D:D,'Contact Hours'!$A:$A,Hours!$A1156,'Contact Hours'!$B:$B,Hours!$B1156)+SUMIFS('Contact Hours'!E:E,'Contact Hours'!$A:$A,Hours!$A1156,'Contact Hours'!$B:$B,Hours!$B1156)</f>
        <v>270640</v>
      </c>
      <c r="E1156" s="33">
        <f>SUMIFS('Contact Hours'!F:F,'Contact Hours'!$A:$A,Hours!$A1156,'Contact Hours'!$B:$B,Hours!$B1156)+SUMIFS('Contact Hours'!G:G,'Contact Hours'!$A:$A,Hours!$A1156,'Contact Hours'!$B:$B,Hours!$B1156)</f>
        <v>25572</v>
      </c>
      <c r="F1156" s="33">
        <f>SUMIFS('Contact Hours'!H:H,'Contact Hours'!$A:$A,Hours!$A1156,'Contact Hours'!$B:$B,Hours!$B1156)+SUMIFS('Contact Hours'!I:I,'Contact Hours'!$A:$A,Hours!$A1156,'Contact Hours'!$B:$B,Hours!$B1156)</f>
        <v>0</v>
      </c>
      <c r="G1156" s="33">
        <f>SUMIFS('Contact Hours'!J:J,'Contact Hours'!$A:$A,Hours!$A1156,'Contact Hours'!$B:$B,Hours!$B1156)+SUMIFS('Contact Hours'!K:K,'Contact Hours'!$A:$A,Hours!$A1156,'Contact Hours'!$B:$B,Hours!$B1156)</f>
        <v>0</v>
      </c>
      <c r="H1156" s="34">
        <f t="shared" si="68"/>
        <v>296212</v>
      </c>
      <c r="I1156" s="35">
        <f t="shared" si="69"/>
        <v>930940.56956239277</v>
      </c>
      <c r="J1156" s="35">
        <f t="shared" si="70"/>
        <v>88404.971673444888</v>
      </c>
    </row>
    <row r="1157" spans="1:10">
      <c r="A1157" s="30">
        <v>3643</v>
      </c>
      <c r="B1157" s="31">
        <v>20</v>
      </c>
      <c r="C1157" s="32">
        <f t="shared" si="71"/>
        <v>3.4676861785003421</v>
      </c>
      <c r="D1157" s="33">
        <f>SUMIFS('Contact Hours'!D:D,'Contact Hours'!$A:$A,Hours!$A1157,'Contact Hours'!$B:$B,Hours!$B1157)+SUMIFS('Contact Hours'!E:E,'Contact Hours'!$A:$A,Hours!$A1157,'Contact Hours'!$B:$B,Hours!$B1157)</f>
        <v>0</v>
      </c>
      <c r="E1157" s="33">
        <f>SUMIFS('Contact Hours'!F:F,'Contact Hours'!$A:$A,Hours!$A1157,'Contact Hours'!$B:$B,Hours!$B1157)+SUMIFS('Contact Hours'!G:G,'Contact Hours'!$A:$A,Hours!$A1157,'Contact Hours'!$B:$B,Hours!$B1157)</f>
        <v>0</v>
      </c>
      <c r="F1157" s="33">
        <f>SUMIFS('Contact Hours'!H:H,'Contact Hours'!$A:$A,Hours!$A1157,'Contact Hours'!$B:$B,Hours!$B1157)+SUMIFS('Contact Hours'!I:I,'Contact Hours'!$A:$A,Hours!$A1157,'Contact Hours'!$B:$B,Hours!$B1157)</f>
        <v>43600</v>
      </c>
      <c r="G1157" s="33">
        <f>SUMIFS('Contact Hours'!J:J,'Contact Hours'!$A:$A,Hours!$A1157,'Contact Hours'!$B:$B,Hours!$B1157)+SUMIFS('Contact Hours'!K:K,'Contact Hours'!$A:$A,Hours!$A1157,'Contact Hours'!$B:$B,Hours!$B1157)</f>
        <v>0</v>
      </c>
      <c r="H1157" s="34">
        <f t="shared" ref="H1157:H1220" si="72">SUM(D1157:G1157)</f>
        <v>43600</v>
      </c>
      <c r="I1157" s="35">
        <f t="shared" ref="I1157:I1220" si="73">H1157*C1157</f>
        <v>151191.1173826149</v>
      </c>
      <c r="J1157" s="35">
        <f t="shared" ref="J1157:J1220" si="74">(E1157*1.1)*C1157</f>
        <v>0</v>
      </c>
    </row>
    <row r="1158" spans="1:10">
      <c r="A1158" s="30">
        <v>3643</v>
      </c>
      <c r="B1158" s="31">
        <v>21</v>
      </c>
      <c r="C1158" s="32">
        <f t="shared" si="71"/>
        <v>4.5155009708581995</v>
      </c>
      <c r="D1158" s="33">
        <f>SUMIFS('Contact Hours'!D:D,'Contact Hours'!$A:$A,Hours!$A1158,'Contact Hours'!$B:$B,Hours!$B1158)+SUMIFS('Contact Hours'!E:E,'Contact Hours'!$A:$A,Hours!$A1158,'Contact Hours'!$B:$B,Hours!$B1158)</f>
        <v>0</v>
      </c>
      <c r="E1158" s="33">
        <f>SUMIFS('Contact Hours'!F:F,'Contact Hours'!$A:$A,Hours!$A1158,'Contact Hours'!$B:$B,Hours!$B1158)+SUMIFS('Contact Hours'!G:G,'Contact Hours'!$A:$A,Hours!$A1158,'Contact Hours'!$B:$B,Hours!$B1158)</f>
        <v>0</v>
      </c>
      <c r="F1158" s="33">
        <f>SUMIFS('Contact Hours'!H:H,'Contact Hours'!$A:$A,Hours!$A1158,'Contact Hours'!$B:$B,Hours!$B1158)+SUMIFS('Contact Hours'!I:I,'Contact Hours'!$A:$A,Hours!$A1158,'Contact Hours'!$B:$B,Hours!$B1158)</f>
        <v>0</v>
      </c>
      <c r="G1158" s="33">
        <f>SUMIFS('Contact Hours'!J:J,'Contact Hours'!$A:$A,Hours!$A1158,'Contact Hours'!$B:$B,Hours!$B1158)+SUMIFS('Contact Hours'!K:K,'Contact Hours'!$A:$A,Hours!$A1158,'Contact Hours'!$B:$B,Hours!$B1158)</f>
        <v>2820</v>
      </c>
      <c r="H1158" s="34">
        <f t="shared" si="72"/>
        <v>2820</v>
      </c>
      <c r="I1158" s="35">
        <f t="shared" si="73"/>
        <v>12733.712737820122</v>
      </c>
      <c r="J1158" s="35">
        <f t="shared" si="74"/>
        <v>0</v>
      </c>
    </row>
    <row r="1159" spans="1:10">
      <c r="A1159" s="30">
        <v>3643</v>
      </c>
      <c r="B1159" s="31">
        <v>22</v>
      </c>
      <c r="C1159" s="32">
        <f t="shared" si="71"/>
        <v>4.1280585073572329</v>
      </c>
      <c r="D1159" s="33">
        <f>SUMIFS('Contact Hours'!D:D,'Contact Hours'!$A:$A,Hours!$A1159,'Contact Hours'!$B:$B,Hours!$B1159)+SUMIFS('Contact Hours'!E:E,'Contact Hours'!$A:$A,Hours!$A1159,'Contact Hours'!$B:$B,Hours!$B1159)</f>
        <v>0</v>
      </c>
      <c r="E1159" s="33">
        <f>SUMIFS('Contact Hours'!F:F,'Contact Hours'!$A:$A,Hours!$A1159,'Contact Hours'!$B:$B,Hours!$B1159)+SUMIFS('Contact Hours'!G:G,'Contact Hours'!$A:$A,Hours!$A1159,'Contact Hours'!$B:$B,Hours!$B1159)</f>
        <v>0</v>
      </c>
      <c r="F1159" s="33">
        <f>SUMIFS('Contact Hours'!H:H,'Contact Hours'!$A:$A,Hours!$A1159,'Contact Hours'!$B:$B,Hours!$B1159)+SUMIFS('Contact Hours'!I:I,'Contact Hours'!$A:$A,Hours!$A1159,'Contact Hours'!$B:$B,Hours!$B1159)</f>
        <v>4672</v>
      </c>
      <c r="G1159" s="33">
        <f>SUMIFS('Contact Hours'!J:J,'Contact Hours'!$A:$A,Hours!$A1159,'Contact Hours'!$B:$B,Hours!$B1159)+SUMIFS('Contact Hours'!K:K,'Contact Hours'!$A:$A,Hours!$A1159,'Contact Hours'!$B:$B,Hours!$B1159)</f>
        <v>0</v>
      </c>
      <c r="H1159" s="34">
        <f t="shared" si="72"/>
        <v>4672</v>
      </c>
      <c r="I1159" s="35">
        <f t="shared" si="73"/>
        <v>19286.289346372992</v>
      </c>
      <c r="J1159" s="35">
        <f t="shared" si="74"/>
        <v>0</v>
      </c>
    </row>
    <row r="1160" spans="1:10">
      <c r="A1160" s="30">
        <v>3643</v>
      </c>
      <c r="B1160" s="31">
        <v>23</v>
      </c>
      <c r="C1160" s="32">
        <f t="shared" si="71"/>
        <v>4.0606764444742334</v>
      </c>
      <c r="D1160" s="33">
        <f>SUMIFS('Contact Hours'!D:D,'Contact Hours'!$A:$A,Hours!$A1160,'Contact Hours'!$B:$B,Hours!$B1160)+SUMIFS('Contact Hours'!E:E,'Contact Hours'!$A:$A,Hours!$A1160,'Contact Hours'!$B:$B,Hours!$B1160)</f>
        <v>3280</v>
      </c>
      <c r="E1160" s="33">
        <f>SUMIFS('Contact Hours'!F:F,'Contact Hours'!$A:$A,Hours!$A1160,'Contact Hours'!$B:$B,Hours!$B1160)+SUMIFS('Contact Hours'!G:G,'Contact Hours'!$A:$A,Hours!$A1160,'Contact Hours'!$B:$B,Hours!$B1160)</f>
        <v>0</v>
      </c>
      <c r="F1160" s="33">
        <f>SUMIFS('Contact Hours'!H:H,'Contact Hours'!$A:$A,Hours!$A1160,'Contact Hours'!$B:$B,Hours!$B1160)+SUMIFS('Contact Hours'!I:I,'Contact Hours'!$A:$A,Hours!$A1160,'Contact Hours'!$B:$B,Hours!$B1160)</f>
        <v>0</v>
      </c>
      <c r="G1160" s="33">
        <f>SUMIFS('Contact Hours'!J:J,'Contact Hours'!$A:$A,Hours!$A1160,'Contact Hours'!$B:$B,Hours!$B1160)+SUMIFS('Contact Hours'!K:K,'Contact Hours'!$A:$A,Hours!$A1160,'Contact Hours'!$B:$B,Hours!$B1160)</f>
        <v>0</v>
      </c>
      <c r="H1160" s="34">
        <f t="shared" si="72"/>
        <v>3280</v>
      </c>
      <c r="I1160" s="35">
        <f t="shared" si="73"/>
        <v>13319.018737875485</v>
      </c>
      <c r="J1160" s="35">
        <f t="shared" si="74"/>
        <v>0</v>
      </c>
    </row>
    <row r="1161" spans="1:10">
      <c r="A1161" s="30">
        <v>3643</v>
      </c>
      <c r="B1161" s="31">
        <v>24</v>
      </c>
      <c r="C1161" s="32">
        <f t="shared" si="71"/>
        <v>3.6073208628655156</v>
      </c>
      <c r="D1161" s="33">
        <f>SUMIFS('Contact Hours'!D:D,'Contact Hours'!$A:$A,Hours!$A1161,'Contact Hours'!$B:$B,Hours!$B1161)+SUMIFS('Contact Hours'!E:E,'Contact Hours'!$A:$A,Hours!$A1161,'Contact Hours'!$B:$B,Hours!$B1161)</f>
        <v>55200</v>
      </c>
      <c r="E1161" s="33">
        <f>SUMIFS('Contact Hours'!F:F,'Contact Hours'!$A:$A,Hours!$A1161,'Contact Hours'!$B:$B,Hours!$B1161)+SUMIFS('Contact Hours'!G:G,'Contact Hours'!$A:$A,Hours!$A1161,'Contact Hours'!$B:$B,Hours!$B1161)</f>
        <v>0</v>
      </c>
      <c r="F1161" s="33">
        <f>SUMIFS('Contact Hours'!H:H,'Contact Hours'!$A:$A,Hours!$A1161,'Contact Hours'!$B:$B,Hours!$B1161)+SUMIFS('Contact Hours'!I:I,'Contact Hours'!$A:$A,Hours!$A1161,'Contact Hours'!$B:$B,Hours!$B1161)</f>
        <v>0</v>
      </c>
      <c r="G1161" s="33">
        <f>SUMIFS('Contact Hours'!J:J,'Contact Hours'!$A:$A,Hours!$A1161,'Contact Hours'!$B:$B,Hours!$B1161)+SUMIFS('Contact Hours'!K:K,'Contact Hours'!$A:$A,Hours!$A1161,'Contact Hours'!$B:$B,Hours!$B1161)</f>
        <v>22000</v>
      </c>
      <c r="H1161" s="34">
        <f t="shared" si="72"/>
        <v>77200</v>
      </c>
      <c r="I1161" s="35">
        <f t="shared" si="73"/>
        <v>278485.17061321781</v>
      </c>
      <c r="J1161" s="35">
        <f t="shared" si="74"/>
        <v>0</v>
      </c>
    </row>
    <row r="1162" spans="1:10">
      <c r="A1162" s="30">
        <v>3643</v>
      </c>
      <c r="B1162" s="31">
        <v>25</v>
      </c>
      <c r="C1162" s="32">
        <f t="shared" si="71"/>
        <v>2.8175360535220126</v>
      </c>
      <c r="D1162" s="33">
        <f>SUMIFS('Contact Hours'!D:D,'Contact Hours'!$A:$A,Hours!$A1162,'Contact Hours'!$B:$B,Hours!$B1162)+SUMIFS('Contact Hours'!E:E,'Contact Hours'!$A:$A,Hours!$A1162,'Contact Hours'!$B:$B,Hours!$B1162)</f>
        <v>578880</v>
      </c>
      <c r="E1162" s="33">
        <f>SUMIFS('Contact Hours'!F:F,'Contact Hours'!$A:$A,Hours!$A1162,'Contact Hours'!$B:$B,Hours!$B1162)+SUMIFS('Contact Hours'!G:G,'Contact Hours'!$A:$A,Hours!$A1162,'Contact Hours'!$B:$B,Hours!$B1162)</f>
        <v>0</v>
      </c>
      <c r="F1162" s="33">
        <f>SUMIFS('Contact Hours'!H:H,'Contact Hours'!$A:$A,Hours!$A1162,'Contact Hours'!$B:$B,Hours!$B1162)+SUMIFS('Contact Hours'!I:I,'Contact Hours'!$A:$A,Hours!$A1162,'Contact Hours'!$B:$B,Hours!$B1162)</f>
        <v>0</v>
      </c>
      <c r="G1162" s="33">
        <f>SUMIFS('Contact Hours'!J:J,'Contact Hours'!$A:$A,Hours!$A1162,'Contact Hours'!$B:$B,Hours!$B1162)+SUMIFS('Contact Hours'!K:K,'Contact Hours'!$A:$A,Hours!$A1162,'Contact Hours'!$B:$B,Hours!$B1162)</f>
        <v>0</v>
      </c>
      <c r="H1162" s="34">
        <f t="shared" si="72"/>
        <v>578880</v>
      </c>
      <c r="I1162" s="35">
        <f t="shared" si="73"/>
        <v>1631015.2706628228</v>
      </c>
      <c r="J1162" s="35">
        <f t="shared" si="74"/>
        <v>0</v>
      </c>
    </row>
    <row r="1163" spans="1:10">
      <c r="A1163" s="30">
        <v>3643</v>
      </c>
      <c r="B1163" s="31">
        <v>26</v>
      </c>
      <c r="C1163" s="32">
        <f t="shared" si="71"/>
        <v>3.5195673951223614</v>
      </c>
      <c r="D1163" s="33">
        <f>SUMIFS('Contact Hours'!D:D,'Contact Hours'!$A:$A,Hours!$A1163,'Contact Hours'!$B:$B,Hours!$B1163)+SUMIFS('Contact Hours'!E:E,'Contact Hours'!$A:$A,Hours!$A1163,'Contact Hours'!$B:$B,Hours!$B1163)</f>
        <v>211712</v>
      </c>
      <c r="E1163" s="33">
        <f>SUMIFS('Contact Hours'!F:F,'Contact Hours'!$A:$A,Hours!$A1163,'Contact Hours'!$B:$B,Hours!$B1163)+SUMIFS('Contact Hours'!G:G,'Contact Hours'!$A:$A,Hours!$A1163,'Contact Hours'!$B:$B,Hours!$B1163)</f>
        <v>0</v>
      </c>
      <c r="F1163" s="33">
        <f>SUMIFS('Contact Hours'!H:H,'Contact Hours'!$A:$A,Hours!$A1163,'Contact Hours'!$B:$B,Hours!$B1163)+SUMIFS('Contact Hours'!I:I,'Contact Hours'!$A:$A,Hours!$A1163,'Contact Hours'!$B:$B,Hours!$B1163)</f>
        <v>0</v>
      </c>
      <c r="G1163" s="33">
        <f>SUMIFS('Contact Hours'!J:J,'Contact Hours'!$A:$A,Hours!$A1163,'Contact Hours'!$B:$B,Hours!$B1163)+SUMIFS('Contact Hours'!K:K,'Contact Hours'!$A:$A,Hours!$A1163,'Contact Hours'!$B:$B,Hours!$B1163)</f>
        <v>0</v>
      </c>
      <c r="H1163" s="34">
        <f t="shared" si="72"/>
        <v>211712</v>
      </c>
      <c r="I1163" s="35">
        <f t="shared" si="73"/>
        <v>745134.65235614532</v>
      </c>
      <c r="J1163" s="35">
        <f t="shared" si="74"/>
        <v>0</v>
      </c>
    </row>
    <row r="1164" spans="1:10">
      <c r="A1164" s="30">
        <v>3643</v>
      </c>
      <c r="B1164" s="31">
        <v>27</v>
      </c>
      <c r="C1164" s="32">
        <f t="shared" si="71"/>
        <v>3.291477425248472</v>
      </c>
      <c r="D1164" s="33">
        <f>SUMIFS('Contact Hours'!D:D,'Contact Hours'!$A:$A,Hours!$A1164,'Contact Hours'!$B:$B,Hours!$B1164)+SUMIFS('Contact Hours'!E:E,'Contact Hours'!$A:$A,Hours!$A1164,'Contact Hours'!$B:$B,Hours!$B1164)</f>
        <v>0</v>
      </c>
      <c r="E1164" s="33">
        <f>SUMIFS('Contact Hours'!F:F,'Contact Hours'!$A:$A,Hours!$A1164,'Contact Hours'!$B:$B,Hours!$B1164)+SUMIFS('Contact Hours'!G:G,'Contact Hours'!$A:$A,Hours!$A1164,'Contact Hours'!$B:$B,Hours!$B1164)</f>
        <v>0</v>
      </c>
      <c r="F1164" s="33">
        <f>SUMIFS('Contact Hours'!H:H,'Contact Hours'!$A:$A,Hours!$A1164,'Contact Hours'!$B:$B,Hours!$B1164)+SUMIFS('Contact Hours'!I:I,'Contact Hours'!$A:$A,Hours!$A1164,'Contact Hours'!$B:$B,Hours!$B1164)</f>
        <v>0</v>
      </c>
      <c r="G1164" s="33">
        <f>SUMIFS('Contact Hours'!J:J,'Contact Hours'!$A:$A,Hours!$A1164,'Contact Hours'!$B:$B,Hours!$B1164)+SUMIFS('Contact Hours'!K:K,'Contact Hours'!$A:$A,Hours!$A1164,'Contact Hours'!$B:$B,Hours!$B1164)</f>
        <v>0</v>
      </c>
      <c r="H1164" s="34">
        <f t="shared" si="72"/>
        <v>0</v>
      </c>
      <c r="I1164" s="35">
        <f t="shared" si="73"/>
        <v>0</v>
      </c>
      <c r="J1164" s="35">
        <f t="shared" si="74"/>
        <v>0</v>
      </c>
    </row>
    <row r="1165" spans="1:10">
      <c r="A1165" s="30">
        <v>3572</v>
      </c>
      <c r="B1165" s="31">
        <v>1</v>
      </c>
      <c r="C1165" s="32">
        <f t="shared" si="71"/>
        <v>2.8749802080704021</v>
      </c>
      <c r="D1165" s="33">
        <f>SUMIFS('Contact Hours'!D:D,'Contact Hours'!$A:$A,Hours!$A1165,'Contact Hours'!$B:$B,Hours!$B1165)+SUMIFS('Contact Hours'!E:E,'Contact Hours'!$A:$A,Hours!$A1165,'Contact Hours'!$B:$B,Hours!$B1165)</f>
        <v>8720</v>
      </c>
      <c r="E1165" s="33">
        <f>SUMIFS('Contact Hours'!F:F,'Contact Hours'!$A:$A,Hours!$A1165,'Contact Hours'!$B:$B,Hours!$B1165)+SUMIFS('Contact Hours'!G:G,'Contact Hours'!$A:$A,Hours!$A1165,'Contact Hours'!$B:$B,Hours!$B1165)</f>
        <v>0</v>
      </c>
      <c r="F1165" s="33">
        <f>SUMIFS('Contact Hours'!H:H,'Contact Hours'!$A:$A,Hours!$A1165,'Contact Hours'!$B:$B,Hours!$B1165)+SUMIFS('Contact Hours'!I:I,'Contact Hours'!$A:$A,Hours!$A1165,'Contact Hours'!$B:$B,Hours!$B1165)</f>
        <v>29456</v>
      </c>
      <c r="G1165" s="33">
        <f>SUMIFS('Contact Hours'!J:J,'Contact Hours'!$A:$A,Hours!$A1165,'Contact Hours'!$B:$B,Hours!$B1165)+SUMIFS('Contact Hours'!K:K,'Contact Hours'!$A:$A,Hours!$A1165,'Contact Hours'!$B:$B,Hours!$B1165)</f>
        <v>96</v>
      </c>
      <c r="H1165" s="34">
        <f t="shared" si="72"/>
        <v>38272</v>
      </c>
      <c r="I1165" s="35">
        <f t="shared" si="73"/>
        <v>110031.24252327043</v>
      </c>
      <c r="J1165" s="35">
        <f t="shared" si="74"/>
        <v>0</v>
      </c>
    </row>
    <row r="1166" spans="1:10">
      <c r="A1166" s="30">
        <v>3572</v>
      </c>
      <c r="B1166" s="31">
        <v>2</v>
      </c>
      <c r="C1166" s="32">
        <f t="shared" si="71"/>
        <v>3.4729204337351502</v>
      </c>
      <c r="D1166" s="33">
        <f>SUMIFS('Contact Hours'!D:D,'Contact Hours'!$A:$A,Hours!$A1166,'Contact Hours'!$B:$B,Hours!$B1166)+SUMIFS('Contact Hours'!E:E,'Contact Hours'!$A:$A,Hours!$A1166,'Contact Hours'!$B:$B,Hours!$B1166)</f>
        <v>0</v>
      </c>
      <c r="E1166" s="33">
        <f>SUMIFS('Contact Hours'!F:F,'Contact Hours'!$A:$A,Hours!$A1166,'Contact Hours'!$B:$B,Hours!$B1166)+SUMIFS('Contact Hours'!G:G,'Contact Hours'!$A:$A,Hours!$A1166,'Contact Hours'!$B:$B,Hours!$B1166)</f>
        <v>0</v>
      </c>
      <c r="F1166" s="33">
        <f>SUMIFS('Contact Hours'!H:H,'Contact Hours'!$A:$A,Hours!$A1166,'Contact Hours'!$B:$B,Hours!$B1166)+SUMIFS('Contact Hours'!I:I,'Contact Hours'!$A:$A,Hours!$A1166,'Contact Hours'!$B:$B,Hours!$B1166)</f>
        <v>124816</v>
      </c>
      <c r="G1166" s="33">
        <f>SUMIFS('Contact Hours'!J:J,'Contact Hours'!$A:$A,Hours!$A1166,'Contact Hours'!$B:$B,Hours!$B1166)+SUMIFS('Contact Hours'!K:K,'Contact Hours'!$A:$A,Hours!$A1166,'Contact Hours'!$B:$B,Hours!$B1166)</f>
        <v>10336</v>
      </c>
      <c r="H1166" s="34">
        <f t="shared" si="72"/>
        <v>135152</v>
      </c>
      <c r="I1166" s="35">
        <f t="shared" si="73"/>
        <v>469372.14246017305</v>
      </c>
      <c r="J1166" s="35">
        <f t="shared" si="74"/>
        <v>0</v>
      </c>
    </row>
    <row r="1167" spans="1:10">
      <c r="A1167" s="30">
        <v>3572</v>
      </c>
      <c r="B1167" s="31">
        <v>3</v>
      </c>
      <c r="C1167" s="32">
        <f t="shared" si="71"/>
        <v>3.0862689776983747</v>
      </c>
      <c r="D1167" s="33">
        <f>SUMIFS('Contact Hours'!D:D,'Contact Hours'!$A:$A,Hours!$A1167,'Contact Hours'!$B:$B,Hours!$B1167)+SUMIFS('Contact Hours'!E:E,'Contact Hours'!$A:$A,Hours!$A1167,'Contact Hours'!$B:$B,Hours!$B1167)</f>
        <v>282528</v>
      </c>
      <c r="E1167" s="33">
        <f>SUMIFS('Contact Hours'!F:F,'Contact Hours'!$A:$A,Hours!$A1167,'Contact Hours'!$B:$B,Hours!$B1167)+SUMIFS('Contact Hours'!G:G,'Contact Hours'!$A:$A,Hours!$A1167,'Contact Hours'!$B:$B,Hours!$B1167)</f>
        <v>0</v>
      </c>
      <c r="F1167" s="33">
        <f>SUMIFS('Contact Hours'!H:H,'Contact Hours'!$A:$A,Hours!$A1167,'Contact Hours'!$B:$B,Hours!$B1167)+SUMIFS('Contact Hours'!I:I,'Contact Hours'!$A:$A,Hours!$A1167,'Contact Hours'!$B:$B,Hours!$B1167)</f>
        <v>7680</v>
      </c>
      <c r="G1167" s="33">
        <f>SUMIFS('Contact Hours'!J:J,'Contact Hours'!$A:$A,Hours!$A1167,'Contact Hours'!$B:$B,Hours!$B1167)+SUMIFS('Contact Hours'!K:K,'Contact Hours'!$A:$A,Hours!$A1167,'Contact Hours'!$B:$B,Hours!$B1167)</f>
        <v>3880</v>
      </c>
      <c r="H1167" s="34">
        <f t="shared" si="72"/>
        <v>294088</v>
      </c>
      <c r="I1167" s="35">
        <f t="shared" si="73"/>
        <v>907634.67111335963</v>
      </c>
      <c r="J1167" s="35">
        <f t="shared" si="74"/>
        <v>0</v>
      </c>
    </row>
    <row r="1168" spans="1:10">
      <c r="A1168" s="30">
        <v>3572</v>
      </c>
      <c r="B1168" s="31">
        <v>4</v>
      </c>
      <c r="C1168" s="32">
        <f t="shared" si="71"/>
        <v>2.7951067372194838</v>
      </c>
      <c r="D1168" s="33">
        <f>SUMIFS('Contact Hours'!D:D,'Contact Hours'!$A:$A,Hours!$A1168,'Contact Hours'!$B:$B,Hours!$B1168)+SUMIFS('Contact Hours'!E:E,'Contact Hours'!$A:$A,Hours!$A1168,'Contact Hours'!$B:$B,Hours!$B1168)</f>
        <v>83520</v>
      </c>
      <c r="E1168" s="33">
        <f>SUMIFS('Contact Hours'!F:F,'Contact Hours'!$A:$A,Hours!$A1168,'Contact Hours'!$B:$B,Hours!$B1168)+SUMIFS('Contact Hours'!G:G,'Contact Hours'!$A:$A,Hours!$A1168,'Contact Hours'!$B:$B,Hours!$B1168)</f>
        <v>0</v>
      </c>
      <c r="F1168" s="33">
        <f>SUMIFS('Contact Hours'!H:H,'Contact Hours'!$A:$A,Hours!$A1168,'Contact Hours'!$B:$B,Hours!$B1168)+SUMIFS('Contact Hours'!I:I,'Contact Hours'!$A:$A,Hours!$A1168,'Contact Hours'!$B:$B,Hours!$B1168)</f>
        <v>64636</v>
      </c>
      <c r="G1168" s="33">
        <f>SUMIFS('Contact Hours'!J:J,'Contact Hours'!$A:$A,Hours!$A1168,'Contact Hours'!$B:$B,Hours!$B1168)+SUMIFS('Contact Hours'!K:K,'Contact Hours'!$A:$A,Hours!$A1168,'Contact Hours'!$B:$B,Hours!$B1168)</f>
        <v>11430</v>
      </c>
      <c r="H1168" s="34">
        <f t="shared" si="72"/>
        <v>159586</v>
      </c>
      <c r="I1168" s="35">
        <f t="shared" si="73"/>
        <v>446059.90376590856</v>
      </c>
      <c r="J1168" s="35">
        <f t="shared" si="74"/>
        <v>0</v>
      </c>
    </row>
    <row r="1169" spans="1:10">
      <c r="A1169" s="30">
        <v>3572</v>
      </c>
      <c r="B1169" s="31">
        <v>5</v>
      </c>
      <c r="C1169" s="32">
        <f t="shared" si="71"/>
        <v>7.969787458086997</v>
      </c>
      <c r="D1169" s="33">
        <f>SUMIFS('Contact Hours'!D:D,'Contact Hours'!$A:$A,Hours!$A1169,'Contact Hours'!$B:$B,Hours!$B1169)+SUMIFS('Contact Hours'!E:E,'Contact Hours'!$A:$A,Hours!$A1169,'Contact Hours'!$B:$B,Hours!$B1169)</f>
        <v>0</v>
      </c>
      <c r="E1169" s="33">
        <f>SUMIFS('Contact Hours'!F:F,'Contact Hours'!$A:$A,Hours!$A1169,'Contact Hours'!$B:$B,Hours!$B1169)+SUMIFS('Contact Hours'!G:G,'Contact Hours'!$A:$A,Hours!$A1169,'Contact Hours'!$B:$B,Hours!$B1169)</f>
        <v>0</v>
      </c>
      <c r="F1169" s="33">
        <f>SUMIFS('Contact Hours'!H:H,'Contact Hours'!$A:$A,Hours!$A1169,'Contact Hours'!$B:$B,Hours!$B1169)+SUMIFS('Contact Hours'!I:I,'Contact Hours'!$A:$A,Hours!$A1169,'Contact Hours'!$B:$B,Hours!$B1169)</f>
        <v>0</v>
      </c>
      <c r="G1169" s="33">
        <f>SUMIFS('Contact Hours'!J:J,'Contact Hours'!$A:$A,Hours!$A1169,'Contact Hours'!$B:$B,Hours!$B1169)+SUMIFS('Contact Hours'!K:K,'Contact Hours'!$A:$A,Hours!$A1169,'Contact Hours'!$B:$B,Hours!$B1169)</f>
        <v>0</v>
      </c>
      <c r="H1169" s="34">
        <f t="shared" si="72"/>
        <v>0</v>
      </c>
      <c r="I1169" s="35">
        <f t="shared" si="73"/>
        <v>0</v>
      </c>
      <c r="J1169" s="35">
        <f t="shared" si="74"/>
        <v>0</v>
      </c>
    </row>
    <row r="1170" spans="1:10">
      <c r="A1170" s="30">
        <v>3572</v>
      </c>
      <c r="B1170" s="31">
        <v>6</v>
      </c>
      <c r="C1170" s="32">
        <f t="shared" si="71"/>
        <v>2.5338472328563029</v>
      </c>
      <c r="D1170" s="33">
        <f>SUMIFS('Contact Hours'!D:D,'Contact Hours'!$A:$A,Hours!$A1170,'Contact Hours'!$B:$B,Hours!$B1170)+SUMIFS('Contact Hours'!E:E,'Contact Hours'!$A:$A,Hours!$A1170,'Contact Hours'!$B:$B,Hours!$B1170)</f>
        <v>31440</v>
      </c>
      <c r="E1170" s="33">
        <f>SUMIFS('Contact Hours'!F:F,'Contact Hours'!$A:$A,Hours!$A1170,'Contact Hours'!$B:$B,Hours!$B1170)+SUMIFS('Contact Hours'!G:G,'Contact Hours'!$A:$A,Hours!$A1170,'Contact Hours'!$B:$B,Hours!$B1170)</f>
        <v>0</v>
      </c>
      <c r="F1170" s="33">
        <f>SUMIFS('Contact Hours'!H:H,'Contact Hours'!$A:$A,Hours!$A1170,'Contact Hours'!$B:$B,Hours!$B1170)+SUMIFS('Contact Hours'!I:I,'Contact Hours'!$A:$A,Hours!$A1170,'Contact Hours'!$B:$B,Hours!$B1170)</f>
        <v>0</v>
      </c>
      <c r="G1170" s="33">
        <f>SUMIFS('Contact Hours'!J:J,'Contact Hours'!$A:$A,Hours!$A1170,'Contact Hours'!$B:$B,Hours!$B1170)+SUMIFS('Contact Hours'!K:K,'Contact Hours'!$A:$A,Hours!$A1170,'Contact Hours'!$B:$B,Hours!$B1170)</f>
        <v>0</v>
      </c>
      <c r="H1170" s="34">
        <f t="shared" si="72"/>
        <v>31440</v>
      </c>
      <c r="I1170" s="35">
        <f t="shared" si="73"/>
        <v>79664.157001002168</v>
      </c>
      <c r="J1170" s="35">
        <f t="shared" si="74"/>
        <v>0</v>
      </c>
    </row>
    <row r="1171" spans="1:10">
      <c r="A1171" s="30">
        <v>3572</v>
      </c>
      <c r="B1171" s="31">
        <v>7</v>
      </c>
      <c r="C1171" s="32">
        <f t="shared" si="71"/>
        <v>3.4892163735959434</v>
      </c>
      <c r="D1171" s="33">
        <f>SUMIFS('Contact Hours'!D:D,'Contact Hours'!$A:$A,Hours!$A1171,'Contact Hours'!$B:$B,Hours!$B1171)+SUMIFS('Contact Hours'!E:E,'Contact Hours'!$A:$A,Hours!$A1171,'Contact Hours'!$B:$B,Hours!$B1171)</f>
        <v>6624</v>
      </c>
      <c r="E1171" s="33">
        <f>SUMIFS('Contact Hours'!F:F,'Contact Hours'!$A:$A,Hours!$A1171,'Contact Hours'!$B:$B,Hours!$B1171)+SUMIFS('Contact Hours'!G:G,'Contact Hours'!$A:$A,Hours!$A1171,'Contact Hours'!$B:$B,Hours!$B1171)</f>
        <v>0</v>
      </c>
      <c r="F1171" s="33">
        <f>SUMIFS('Contact Hours'!H:H,'Contact Hours'!$A:$A,Hours!$A1171,'Contact Hours'!$B:$B,Hours!$B1171)+SUMIFS('Contact Hours'!I:I,'Contact Hours'!$A:$A,Hours!$A1171,'Contact Hours'!$B:$B,Hours!$B1171)</f>
        <v>25728</v>
      </c>
      <c r="G1171" s="33">
        <f>SUMIFS('Contact Hours'!J:J,'Contact Hours'!$A:$A,Hours!$A1171,'Contact Hours'!$B:$B,Hours!$B1171)+SUMIFS('Contact Hours'!K:K,'Contact Hours'!$A:$A,Hours!$A1171,'Contact Hours'!$B:$B,Hours!$B1171)</f>
        <v>16536</v>
      </c>
      <c r="H1171" s="34">
        <f t="shared" si="72"/>
        <v>48888</v>
      </c>
      <c r="I1171" s="35">
        <f t="shared" si="73"/>
        <v>170580.81007235849</v>
      </c>
      <c r="J1171" s="35">
        <f t="shared" si="74"/>
        <v>0</v>
      </c>
    </row>
    <row r="1172" spans="1:10">
      <c r="A1172" s="30">
        <v>3572</v>
      </c>
      <c r="B1172" s="31">
        <v>8</v>
      </c>
      <c r="C1172" s="32">
        <f t="shared" si="71"/>
        <v>4.382136402145127</v>
      </c>
      <c r="D1172" s="33">
        <f>SUMIFS('Contact Hours'!D:D,'Contact Hours'!$A:$A,Hours!$A1172,'Contact Hours'!$B:$B,Hours!$B1172)+SUMIFS('Contact Hours'!E:E,'Contact Hours'!$A:$A,Hours!$A1172,'Contact Hours'!$B:$B,Hours!$B1172)</f>
        <v>0</v>
      </c>
      <c r="E1172" s="33">
        <f>SUMIFS('Contact Hours'!F:F,'Contact Hours'!$A:$A,Hours!$A1172,'Contact Hours'!$B:$B,Hours!$B1172)+SUMIFS('Contact Hours'!G:G,'Contact Hours'!$A:$A,Hours!$A1172,'Contact Hours'!$B:$B,Hours!$B1172)</f>
        <v>0</v>
      </c>
      <c r="F1172" s="33">
        <f>SUMIFS('Contact Hours'!H:H,'Contact Hours'!$A:$A,Hours!$A1172,'Contact Hours'!$B:$B,Hours!$B1172)+SUMIFS('Contact Hours'!I:I,'Contact Hours'!$A:$A,Hours!$A1172,'Contact Hours'!$B:$B,Hours!$B1172)</f>
        <v>27792</v>
      </c>
      <c r="G1172" s="33">
        <f>SUMIFS('Contact Hours'!J:J,'Contact Hours'!$A:$A,Hours!$A1172,'Contact Hours'!$B:$B,Hours!$B1172)+SUMIFS('Contact Hours'!K:K,'Contact Hours'!$A:$A,Hours!$A1172,'Contact Hours'!$B:$B,Hours!$B1172)</f>
        <v>32480</v>
      </c>
      <c r="H1172" s="34">
        <f t="shared" si="72"/>
        <v>60272</v>
      </c>
      <c r="I1172" s="35">
        <f t="shared" si="73"/>
        <v>264120.1252300911</v>
      </c>
      <c r="J1172" s="35">
        <f t="shared" si="74"/>
        <v>0</v>
      </c>
    </row>
    <row r="1173" spans="1:10">
      <c r="A1173" s="30">
        <v>3572</v>
      </c>
      <c r="B1173" s="31">
        <v>9</v>
      </c>
      <c r="C1173" s="32">
        <f t="shared" si="71"/>
        <v>3.4333089032158068</v>
      </c>
      <c r="D1173" s="33">
        <f>SUMIFS('Contact Hours'!D:D,'Contact Hours'!$A:$A,Hours!$A1173,'Contact Hours'!$B:$B,Hours!$B1173)+SUMIFS('Contact Hours'!E:E,'Contact Hours'!$A:$A,Hours!$A1173,'Contact Hours'!$B:$B,Hours!$B1173)</f>
        <v>23408</v>
      </c>
      <c r="E1173" s="33">
        <f>SUMIFS('Contact Hours'!F:F,'Contact Hours'!$A:$A,Hours!$A1173,'Contact Hours'!$B:$B,Hours!$B1173)+SUMIFS('Contact Hours'!G:G,'Contact Hours'!$A:$A,Hours!$A1173,'Contact Hours'!$B:$B,Hours!$B1173)</f>
        <v>0</v>
      </c>
      <c r="F1173" s="33">
        <f>SUMIFS('Contact Hours'!H:H,'Contact Hours'!$A:$A,Hours!$A1173,'Contact Hours'!$B:$B,Hours!$B1173)+SUMIFS('Contact Hours'!I:I,'Contact Hours'!$A:$A,Hours!$A1173,'Contact Hours'!$B:$B,Hours!$B1173)</f>
        <v>193488</v>
      </c>
      <c r="G1173" s="33">
        <f>SUMIFS('Contact Hours'!J:J,'Contact Hours'!$A:$A,Hours!$A1173,'Contact Hours'!$B:$B,Hours!$B1173)+SUMIFS('Contact Hours'!K:K,'Contact Hours'!$A:$A,Hours!$A1173,'Contact Hours'!$B:$B,Hours!$B1173)</f>
        <v>0</v>
      </c>
      <c r="H1173" s="34">
        <f t="shared" si="72"/>
        <v>216896</v>
      </c>
      <c r="I1173" s="35">
        <f t="shared" si="73"/>
        <v>744670.96787189564</v>
      </c>
      <c r="J1173" s="35">
        <f t="shared" si="74"/>
        <v>0</v>
      </c>
    </row>
    <row r="1174" spans="1:10">
      <c r="A1174" s="30">
        <v>3572</v>
      </c>
      <c r="B1174" s="31">
        <v>10</v>
      </c>
      <c r="C1174" s="32">
        <f t="shared" si="71"/>
        <v>5.2157956574584414</v>
      </c>
      <c r="D1174" s="33">
        <f>SUMIFS('Contact Hours'!D:D,'Contact Hours'!$A:$A,Hours!$A1174,'Contact Hours'!$B:$B,Hours!$B1174)+SUMIFS('Contact Hours'!E:E,'Contact Hours'!$A:$A,Hours!$A1174,'Contact Hours'!$B:$B,Hours!$B1174)</f>
        <v>0</v>
      </c>
      <c r="E1174" s="33">
        <f>SUMIFS('Contact Hours'!F:F,'Contact Hours'!$A:$A,Hours!$A1174,'Contact Hours'!$B:$B,Hours!$B1174)+SUMIFS('Contact Hours'!G:G,'Contact Hours'!$A:$A,Hours!$A1174,'Contact Hours'!$B:$B,Hours!$B1174)</f>
        <v>0</v>
      </c>
      <c r="F1174" s="33">
        <f>SUMIFS('Contact Hours'!H:H,'Contact Hours'!$A:$A,Hours!$A1174,'Contact Hours'!$B:$B,Hours!$B1174)+SUMIFS('Contact Hours'!I:I,'Contact Hours'!$A:$A,Hours!$A1174,'Contact Hours'!$B:$B,Hours!$B1174)</f>
        <v>0</v>
      </c>
      <c r="G1174" s="33">
        <f>SUMIFS('Contact Hours'!J:J,'Contact Hours'!$A:$A,Hours!$A1174,'Contact Hours'!$B:$B,Hours!$B1174)+SUMIFS('Contact Hours'!K:K,'Contact Hours'!$A:$A,Hours!$A1174,'Contact Hours'!$B:$B,Hours!$B1174)</f>
        <v>0</v>
      </c>
      <c r="H1174" s="34">
        <f t="shared" si="72"/>
        <v>0</v>
      </c>
      <c r="I1174" s="35">
        <f t="shared" si="73"/>
        <v>0</v>
      </c>
      <c r="J1174" s="35">
        <f t="shared" si="74"/>
        <v>0</v>
      </c>
    </row>
    <row r="1175" spans="1:10">
      <c r="A1175" s="30">
        <v>3572</v>
      </c>
      <c r="B1175" s="31">
        <v>11</v>
      </c>
      <c r="C1175" s="32">
        <f t="shared" si="71"/>
        <v>3.9463640330011058</v>
      </c>
      <c r="D1175" s="33">
        <f>SUMIFS('Contact Hours'!D:D,'Contact Hours'!$A:$A,Hours!$A1175,'Contact Hours'!$B:$B,Hours!$B1175)+SUMIFS('Contact Hours'!E:E,'Contact Hours'!$A:$A,Hours!$A1175,'Contact Hours'!$B:$B,Hours!$B1175)</f>
        <v>0</v>
      </c>
      <c r="E1175" s="33">
        <f>SUMIFS('Contact Hours'!F:F,'Contact Hours'!$A:$A,Hours!$A1175,'Contact Hours'!$B:$B,Hours!$B1175)+SUMIFS('Contact Hours'!G:G,'Contact Hours'!$A:$A,Hours!$A1175,'Contact Hours'!$B:$B,Hours!$B1175)</f>
        <v>0</v>
      </c>
      <c r="F1175" s="33">
        <f>SUMIFS('Contact Hours'!H:H,'Contact Hours'!$A:$A,Hours!$A1175,'Contact Hours'!$B:$B,Hours!$B1175)+SUMIFS('Contact Hours'!I:I,'Contact Hours'!$A:$A,Hours!$A1175,'Contact Hours'!$B:$B,Hours!$B1175)</f>
        <v>36576</v>
      </c>
      <c r="G1175" s="33">
        <f>SUMIFS('Contact Hours'!J:J,'Contact Hours'!$A:$A,Hours!$A1175,'Contact Hours'!$B:$B,Hours!$B1175)+SUMIFS('Contact Hours'!K:K,'Contact Hours'!$A:$A,Hours!$A1175,'Contact Hours'!$B:$B,Hours!$B1175)</f>
        <v>0</v>
      </c>
      <c r="H1175" s="34">
        <f t="shared" si="72"/>
        <v>36576</v>
      </c>
      <c r="I1175" s="35">
        <f t="shared" si="73"/>
        <v>144342.21087104845</v>
      </c>
      <c r="J1175" s="35">
        <f t="shared" si="74"/>
        <v>0</v>
      </c>
    </row>
    <row r="1176" spans="1:10">
      <c r="A1176" s="30">
        <v>3572</v>
      </c>
      <c r="B1176" s="31">
        <v>12</v>
      </c>
      <c r="C1176" s="32">
        <f t="shared" si="71"/>
        <v>3.4644345655960382</v>
      </c>
      <c r="D1176" s="33">
        <f>SUMIFS('Contact Hours'!D:D,'Contact Hours'!$A:$A,Hours!$A1176,'Contact Hours'!$B:$B,Hours!$B1176)+SUMIFS('Contact Hours'!E:E,'Contact Hours'!$A:$A,Hours!$A1176,'Contact Hours'!$B:$B,Hours!$B1176)</f>
        <v>267896</v>
      </c>
      <c r="E1176" s="33">
        <f>SUMIFS('Contact Hours'!F:F,'Contact Hours'!$A:$A,Hours!$A1176,'Contact Hours'!$B:$B,Hours!$B1176)+SUMIFS('Contact Hours'!G:G,'Contact Hours'!$A:$A,Hours!$A1176,'Contact Hours'!$B:$B,Hours!$B1176)</f>
        <v>432</v>
      </c>
      <c r="F1176" s="33">
        <f>SUMIFS('Contact Hours'!H:H,'Contact Hours'!$A:$A,Hours!$A1176,'Contact Hours'!$B:$B,Hours!$B1176)+SUMIFS('Contact Hours'!I:I,'Contact Hours'!$A:$A,Hours!$A1176,'Contact Hours'!$B:$B,Hours!$B1176)</f>
        <v>0</v>
      </c>
      <c r="G1176" s="33">
        <f>SUMIFS('Contact Hours'!J:J,'Contact Hours'!$A:$A,Hours!$A1176,'Contact Hours'!$B:$B,Hours!$B1176)+SUMIFS('Contact Hours'!K:K,'Contact Hours'!$A:$A,Hours!$A1176,'Contact Hours'!$B:$B,Hours!$B1176)</f>
        <v>0</v>
      </c>
      <c r="H1176" s="34">
        <f t="shared" si="72"/>
        <v>268328</v>
      </c>
      <c r="I1176" s="35">
        <f t="shared" si="73"/>
        <v>929604.7981172537</v>
      </c>
      <c r="J1176" s="35">
        <f t="shared" si="74"/>
        <v>1646.2993055712375</v>
      </c>
    </row>
    <row r="1177" spans="1:10">
      <c r="A1177" s="30">
        <v>3572</v>
      </c>
      <c r="B1177" s="31">
        <v>13</v>
      </c>
      <c r="C1177" s="32">
        <f t="shared" si="71"/>
        <v>3.1367935439018955</v>
      </c>
      <c r="D1177" s="33">
        <f>SUMIFS('Contact Hours'!D:D,'Contact Hours'!$A:$A,Hours!$A1177,'Contact Hours'!$B:$B,Hours!$B1177)+SUMIFS('Contact Hours'!E:E,'Contact Hours'!$A:$A,Hours!$A1177,'Contact Hours'!$B:$B,Hours!$B1177)</f>
        <v>40128</v>
      </c>
      <c r="E1177" s="33">
        <f>SUMIFS('Contact Hours'!F:F,'Contact Hours'!$A:$A,Hours!$A1177,'Contact Hours'!$B:$B,Hours!$B1177)+SUMIFS('Contact Hours'!G:G,'Contact Hours'!$A:$A,Hours!$A1177,'Contact Hours'!$B:$B,Hours!$B1177)</f>
        <v>0</v>
      </c>
      <c r="F1177" s="33">
        <f>SUMIFS('Contact Hours'!H:H,'Contact Hours'!$A:$A,Hours!$A1177,'Contact Hours'!$B:$B,Hours!$B1177)+SUMIFS('Contact Hours'!I:I,'Contact Hours'!$A:$A,Hours!$A1177,'Contact Hours'!$B:$B,Hours!$B1177)</f>
        <v>0</v>
      </c>
      <c r="G1177" s="33">
        <f>SUMIFS('Contact Hours'!J:J,'Contact Hours'!$A:$A,Hours!$A1177,'Contact Hours'!$B:$B,Hours!$B1177)+SUMIFS('Contact Hours'!K:K,'Contact Hours'!$A:$A,Hours!$A1177,'Contact Hours'!$B:$B,Hours!$B1177)</f>
        <v>0</v>
      </c>
      <c r="H1177" s="34">
        <f t="shared" si="72"/>
        <v>40128</v>
      </c>
      <c r="I1177" s="35">
        <f t="shared" si="73"/>
        <v>125873.25132969527</v>
      </c>
      <c r="J1177" s="35">
        <f t="shared" si="74"/>
        <v>0</v>
      </c>
    </row>
    <row r="1178" spans="1:10">
      <c r="A1178" s="30">
        <v>3572</v>
      </c>
      <c r="B1178" s="31">
        <v>14</v>
      </c>
      <c r="C1178" s="32">
        <f t="shared" si="71"/>
        <v>4.5242823607997433</v>
      </c>
      <c r="D1178" s="33">
        <f>SUMIFS('Contact Hours'!D:D,'Contact Hours'!$A:$A,Hours!$A1178,'Contact Hours'!$B:$B,Hours!$B1178)+SUMIFS('Contact Hours'!E:E,'Contact Hours'!$A:$A,Hours!$A1178,'Contact Hours'!$B:$B,Hours!$B1178)</f>
        <v>21040</v>
      </c>
      <c r="E1178" s="33">
        <f>SUMIFS('Contact Hours'!F:F,'Contact Hours'!$A:$A,Hours!$A1178,'Contact Hours'!$B:$B,Hours!$B1178)+SUMIFS('Contact Hours'!G:G,'Contact Hours'!$A:$A,Hours!$A1178,'Contact Hours'!$B:$B,Hours!$B1178)</f>
        <v>0</v>
      </c>
      <c r="F1178" s="33">
        <f>SUMIFS('Contact Hours'!H:H,'Contact Hours'!$A:$A,Hours!$A1178,'Contact Hours'!$B:$B,Hours!$B1178)+SUMIFS('Contact Hours'!I:I,'Contact Hours'!$A:$A,Hours!$A1178,'Contact Hours'!$B:$B,Hours!$B1178)</f>
        <v>184880</v>
      </c>
      <c r="G1178" s="33">
        <f>SUMIFS('Contact Hours'!J:J,'Contact Hours'!$A:$A,Hours!$A1178,'Contact Hours'!$B:$B,Hours!$B1178)+SUMIFS('Contact Hours'!K:K,'Contact Hours'!$A:$A,Hours!$A1178,'Contact Hours'!$B:$B,Hours!$B1178)</f>
        <v>1344</v>
      </c>
      <c r="H1178" s="34">
        <f t="shared" si="72"/>
        <v>207264</v>
      </c>
      <c r="I1178" s="35">
        <f t="shared" si="73"/>
        <v>937720.85922879796</v>
      </c>
      <c r="J1178" s="35">
        <f t="shared" si="74"/>
        <v>0</v>
      </c>
    </row>
    <row r="1179" spans="1:10">
      <c r="A1179" s="30">
        <v>3572</v>
      </c>
      <c r="B1179" s="31">
        <v>15</v>
      </c>
      <c r="C1179" s="32">
        <f t="shared" si="71"/>
        <v>6.3259919541484555</v>
      </c>
      <c r="D1179" s="33">
        <f>SUMIFS('Contact Hours'!D:D,'Contact Hours'!$A:$A,Hours!$A1179,'Contact Hours'!$B:$B,Hours!$B1179)+SUMIFS('Contact Hours'!E:E,'Contact Hours'!$A:$A,Hours!$A1179,'Contact Hours'!$B:$B,Hours!$B1179)</f>
        <v>0</v>
      </c>
      <c r="E1179" s="33">
        <f>SUMIFS('Contact Hours'!F:F,'Contact Hours'!$A:$A,Hours!$A1179,'Contact Hours'!$B:$B,Hours!$B1179)+SUMIFS('Contact Hours'!G:G,'Contact Hours'!$A:$A,Hours!$A1179,'Contact Hours'!$B:$B,Hours!$B1179)</f>
        <v>0</v>
      </c>
      <c r="F1179" s="33">
        <f>SUMIFS('Contact Hours'!H:H,'Contact Hours'!$A:$A,Hours!$A1179,'Contact Hours'!$B:$B,Hours!$B1179)+SUMIFS('Contact Hours'!I:I,'Contact Hours'!$A:$A,Hours!$A1179,'Contact Hours'!$B:$B,Hours!$B1179)</f>
        <v>0</v>
      </c>
      <c r="G1179" s="33">
        <f>SUMIFS('Contact Hours'!J:J,'Contact Hours'!$A:$A,Hours!$A1179,'Contact Hours'!$B:$B,Hours!$B1179)+SUMIFS('Contact Hours'!K:K,'Contact Hours'!$A:$A,Hours!$A1179,'Contact Hours'!$B:$B,Hours!$B1179)</f>
        <v>0</v>
      </c>
      <c r="H1179" s="34">
        <f t="shared" si="72"/>
        <v>0</v>
      </c>
      <c r="I1179" s="35">
        <f t="shared" si="73"/>
        <v>0</v>
      </c>
      <c r="J1179" s="35">
        <f t="shared" si="74"/>
        <v>0</v>
      </c>
    </row>
    <row r="1180" spans="1:10">
      <c r="A1180" s="30">
        <v>3572</v>
      </c>
      <c r="B1180" s="31">
        <v>16</v>
      </c>
      <c r="C1180" s="32">
        <f t="shared" si="71"/>
        <v>3.9794022593108487</v>
      </c>
      <c r="D1180" s="33">
        <f>SUMIFS('Contact Hours'!D:D,'Contact Hours'!$A:$A,Hours!$A1180,'Contact Hours'!$B:$B,Hours!$B1180)+SUMIFS('Contact Hours'!E:E,'Contact Hours'!$A:$A,Hours!$A1180,'Contact Hours'!$B:$B,Hours!$B1180)</f>
        <v>9024</v>
      </c>
      <c r="E1180" s="33">
        <f>SUMIFS('Contact Hours'!F:F,'Contact Hours'!$A:$A,Hours!$A1180,'Contact Hours'!$B:$B,Hours!$B1180)+SUMIFS('Contact Hours'!G:G,'Contact Hours'!$A:$A,Hours!$A1180,'Contact Hours'!$B:$B,Hours!$B1180)</f>
        <v>0</v>
      </c>
      <c r="F1180" s="33">
        <f>SUMIFS('Contact Hours'!H:H,'Contact Hours'!$A:$A,Hours!$A1180,'Contact Hours'!$B:$B,Hours!$B1180)+SUMIFS('Contact Hours'!I:I,'Contact Hours'!$A:$A,Hours!$A1180,'Contact Hours'!$B:$B,Hours!$B1180)</f>
        <v>119760</v>
      </c>
      <c r="G1180" s="33">
        <f>SUMIFS('Contact Hours'!J:J,'Contact Hours'!$A:$A,Hours!$A1180,'Contact Hours'!$B:$B,Hours!$B1180)+SUMIFS('Contact Hours'!K:K,'Contact Hours'!$A:$A,Hours!$A1180,'Contact Hours'!$B:$B,Hours!$B1180)</f>
        <v>817</v>
      </c>
      <c r="H1180" s="34">
        <f t="shared" si="72"/>
        <v>129601</v>
      </c>
      <c r="I1180" s="35">
        <f t="shared" si="73"/>
        <v>515734.51220894529</v>
      </c>
      <c r="J1180" s="35">
        <f t="shared" si="74"/>
        <v>0</v>
      </c>
    </row>
    <row r="1181" spans="1:10">
      <c r="A1181" s="30">
        <v>3572</v>
      </c>
      <c r="B1181" s="31">
        <v>17</v>
      </c>
      <c r="C1181" s="32">
        <f t="shared" si="71"/>
        <v>5.1679354505346593</v>
      </c>
      <c r="D1181" s="33">
        <f>SUMIFS('Contact Hours'!D:D,'Contact Hours'!$A:$A,Hours!$A1181,'Contact Hours'!$B:$B,Hours!$B1181)+SUMIFS('Contact Hours'!E:E,'Contact Hours'!$A:$A,Hours!$A1181,'Contact Hours'!$B:$B,Hours!$B1181)</f>
        <v>0</v>
      </c>
      <c r="E1181" s="33">
        <f>SUMIFS('Contact Hours'!F:F,'Contact Hours'!$A:$A,Hours!$A1181,'Contact Hours'!$B:$B,Hours!$B1181)+SUMIFS('Contact Hours'!G:G,'Contact Hours'!$A:$A,Hours!$A1181,'Contact Hours'!$B:$B,Hours!$B1181)</f>
        <v>0</v>
      </c>
      <c r="F1181" s="33">
        <f>SUMIFS('Contact Hours'!H:H,'Contact Hours'!$A:$A,Hours!$A1181,'Contact Hours'!$B:$B,Hours!$B1181)+SUMIFS('Contact Hours'!I:I,'Contact Hours'!$A:$A,Hours!$A1181,'Contact Hours'!$B:$B,Hours!$B1181)</f>
        <v>0</v>
      </c>
      <c r="G1181" s="33">
        <f>SUMIFS('Contact Hours'!J:J,'Contact Hours'!$A:$A,Hours!$A1181,'Contact Hours'!$B:$B,Hours!$B1181)+SUMIFS('Contact Hours'!K:K,'Contact Hours'!$A:$A,Hours!$A1181,'Contact Hours'!$B:$B,Hours!$B1181)</f>
        <v>0</v>
      </c>
      <c r="H1181" s="34">
        <f t="shared" si="72"/>
        <v>0</v>
      </c>
      <c r="I1181" s="35">
        <f t="shared" si="73"/>
        <v>0</v>
      </c>
      <c r="J1181" s="35">
        <f t="shared" si="74"/>
        <v>0</v>
      </c>
    </row>
    <row r="1182" spans="1:10">
      <c r="A1182" s="30">
        <v>3572</v>
      </c>
      <c r="B1182" s="31">
        <v>18</v>
      </c>
      <c r="C1182" s="32">
        <f t="shared" si="71"/>
        <v>4.3474126583452906</v>
      </c>
      <c r="D1182" s="33">
        <f>SUMIFS('Contact Hours'!D:D,'Contact Hours'!$A:$A,Hours!$A1182,'Contact Hours'!$B:$B,Hours!$B1182)+SUMIFS('Contact Hours'!E:E,'Contact Hours'!$A:$A,Hours!$A1182,'Contact Hours'!$B:$B,Hours!$B1182)</f>
        <v>0</v>
      </c>
      <c r="E1182" s="33">
        <f>SUMIFS('Contact Hours'!F:F,'Contact Hours'!$A:$A,Hours!$A1182,'Contact Hours'!$B:$B,Hours!$B1182)+SUMIFS('Contact Hours'!G:G,'Contact Hours'!$A:$A,Hours!$A1182,'Contact Hours'!$B:$B,Hours!$B1182)</f>
        <v>0</v>
      </c>
      <c r="F1182" s="33">
        <f>SUMIFS('Contact Hours'!H:H,'Contact Hours'!$A:$A,Hours!$A1182,'Contact Hours'!$B:$B,Hours!$B1182)+SUMIFS('Contact Hours'!I:I,'Contact Hours'!$A:$A,Hours!$A1182,'Contact Hours'!$B:$B,Hours!$B1182)</f>
        <v>59920</v>
      </c>
      <c r="G1182" s="33">
        <f>SUMIFS('Contact Hours'!J:J,'Contact Hours'!$A:$A,Hours!$A1182,'Contact Hours'!$B:$B,Hours!$B1182)+SUMIFS('Contact Hours'!K:K,'Contact Hours'!$A:$A,Hours!$A1182,'Contact Hours'!$B:$B,Hours!$B1182)</f>
        <v>48</v>
      </c>
      <c r="H1182" s="34">
        <f t="shared" si="72"/>
        <v>59968</v>
      </c>
      <c r="I1182" s="35">
        <f t="shared" si="73"/>
        <v>260705.64229565038</v>
      </c>
      <c r="J1182" s="35">
        <f t="shared" si="74"/>
        <v>0</v>
      </c>
    </row>
    <row r="1183" spans="1:10">
      <c r="A1183" s="30">
        <v>3572</v>
      </c>
      <c r="B1183" s="31">
        <v>19</v>
      </c>
      <c r="C1183" s="32">
        <f t="shared" ref="C1183:C1246" si="75">C1156</f>
        <v>3.1428185541517317</v>
      </c>
      <c r="D1183" s="33">
        <f>SUMIFS('Contact Hours'!D:D,'Contact Hours'!$A:$A,Hours!$A1183,'Contact Hours'!$B:$B,Hours!$B1183)+SUMIFS('Contact Hours'!E:E,'Contact Hours'!$A:$A,Hours!$A1183,'Contact Hours'!$B:$B,Hours!$B1183)</f>
        <v>124704</v>
      </c>
      <c r="E1183" s="33">
        <f>SUMIFS('Contact Hours'!F:F,'Contact Hours'!$A:$A,Hours!$A1183,'Contact Hours'!$B:$B,Hours!$B1183)+SUMIFS('Contact Hours'!G:G,'Contact Hours'!$A:$A,Hours!$A1183,'Contact Hours'!$B:$B,Hours!$B1183)</f>
        <v>35584</v>
      </c>
      <c r="F1183" s="33">
        <f>SUMIFS('Contact Hours'!H:H,'Contact Hours'!$A:$A,Hours!$A1183,'Contact Hours'!$B:$B,Hours!$B1183)+SUMIFS('Contact Hours'!I:I,'Contact Hours'!$A:$A,Hours!$A1183,'Contact Hours'!$B:$B,Hours!$B1183)</f>
        <v>0</v>
      </c>
      <c r="G1183" s="33">
        <f>SUMIFS('Contact Hours'!J:J,'Contact Hours'!$A:$A,Hours!$A1183,'Contact Hours'!$B:$B,Hours!$B1183)+SUMIFS('Contact Hours'!K:K,'Contact Hours'!$A:$A,Hours!$A1183,'Contact Hours'!$B:$B,Hours!$B1183)</f>
        <v>0</v>
      </c>
      <c r="H1183" s="34">
        <f t="shared" si="72"/>
        <v>160288</v>
      </c>
      <c r="I1183" s="35">
        <f t="shared" si="73"/>
        <v>503756.10040787276</v>
      </c>
      <c r="J1183" s="35">
        <f t="shared" si="74"/>
        <v>123017.46097402874</v>
      </c>
    </row>
    <row r="1184" spans="1:10">
      <c r="A1184" s="30">
        <v>3572</v>
      </c>
      <c r="B1184" s="31">
        <v>20</v>
      </c>
      <c r="C1184" s="32">
        <f t="shared" si="75"/>
        <v>3.4676861785003421</v>
      </c>
      <c r="D1184" s="33">
        <f>SUMIFS('Contact Hours'!D:D,'Contact Hours'!$A:$A,Hours!$A1184,'Contact Hours'!$B:$B,Hours!$B1184)+SUMIFS('Contact Hours'!E:E,'Contact Hours'!$A:$A,Hours!$A1184,'Contact Hours'!$B:$B,Hours!$B1184)</f>
        <v>0</v>
      </c>
      <c r="E1184" s="33">
        <f>SUMIFS('Contact Hours'!F:F,'Contact Hours'!$A:$A,Hours!$A1184,'Contact Hours'!$B:$B,Hours!$B1184)+SUMIFS('Contact Hours'!G:G,'Contact Hours'!$A:$A,Hours!$A1184,'Contact Hours'!$B:$B,Hours!$B1184)</f>
        <v>0</v>
      </c>
      <c r="F1184" s="33">
        <f>SUMIFS('Contact Hours'!H:H,'Contact Hours'!$A:$A,Hours!$A1184,'Contact Hours'!$B:$B,Hours!$B1184)+SUMIFS('Contact Hours'!I:I,'Contact Hours'!$A:$A,Hours!$A1184,'Contact Hours'!$B:$B,Hours!$B1184)</f>
        <v>20480</v>
      </c>
      <c r="G1184" s="33">
        <f>SUMIFS('Contact Hours'!J:J,'Contact Hours'!$A:$A,Hours!$A1184,'Contact Hours'!$B:$B,Hours!$B1184)+SUMIFS('Contact Hours'!K:K,'Contact Hours'!$A:$A,Hours!$A1184,'Contact Hours'!$B:$B,Hours!$B1184)</f>
        <v>16704</v>
      </c>
      <c r="H1184" s="34">
        <f t="shared" si="72"/>
        <v>37184</v>
      </c>
      <c r="I1184" s="35">
        <f t="shared" si="73"/>
        <v>128942.44286135671</v>
      </c>
      <c r="J1184" s="35">
        <f t="shared" si="74"/>
        <v>0</v>
      </c>
    </row>
    <row r="1185" spans="1:10">
      <c r="A1185" s="30">
        <v>3572</v>
      </c>
      <c r="B1185" s="31">
        <v>21</v>
      </c>
      <c r="C1185" s="32">
        <f t="shared" si="75"/>
        <v>4.5155009708581995</v>
      </c>
      <c r="D1185" s="33">
        <f>SUMIFS('Contact Hours'!D:D,'Contact Hours'!$A:$A,Hours!$A1185,'Contact Hours'!$B:$B,Hours!$B1185)+SUMIFS('Contact Hours'!E:E,'Contact Hours'!$A:$A,Hours!$A1185,'Contact Hours'!$B:$B,Hours!$B1185)</f>
        <v>0</v>
      </c>
      <c r="E1185" s="33">
        <f>SUMIFS('Contact Hours'!F:F,'Contact Hours'!$A:$A,Hours!$A1185,'Contact Hours'!$B:$B,Hours!$B1185)+SUMIFS('Contact Hours'!G:G,'Contact Hours'!$A:$A,Hours!$A1185,'Contact Hours'!$B:$B,Hours!$B1185)</f>
        <v>0</v>
      </c>
      <c r="F1185" s="33">
        <f>SUMIFS('Contact Hours'!H:H,'Contact Hours'!$A:$A,Hours!$A1185,'Contact Hours'!$B:$B,Hours!$B1185)+SUMIFS('Contact Hours'!I:I,'Contact Hours'!$A:$A,Hours!$A1185,'Contact Hours'!$B:$B,Hours!$B1185)</f>
        <v>0</v>
      </c>
      <c r="G1185" s="33">
        <f>SUMIFS('Contact Hours'!J:J,'Contact Hours'!$A:$A,Hours!$A1185,'Contact Hours'!$B:$B,Hours!$B1185)+SUMIFS('Contact Hours'!K:K,'Contact Hours'!$A:$A,Hours!$A1185,'Contact Hours'!$B:$B,Hours!$B1185)</f>
        <v>1680</v>
      </c>
      <c r="H1185" s="34">
        <f t="shared" si="72"/>
        <v>1680</v>
      </c>
      <c r="I1185" s="35">
        <f t="shared" si="73"/>
        <v>7586.041631041775</v>
      </c>
      <c r="J1185" s="35">
        <f t="shared" si="74"/>
        <v>0</v>
      </c>
    </row>
    <row r="1186" spans="1:10">
      <c r="A1186" s="30">
        <v>3572</v>
      </c>
      <c r="B1186" s="31">
        <v>22</v>
      </c>
      <c r="C1186" s="32">
        <f t="shared" si="75"/>
        <v>4.1280585073572329</v>
      </c>
      <c r="D1186" s="33">
        <f>SUMIFS('Contact Hours'!D:D,'Contact Hours'!$A:$A,Hours!$A1186,'Contact Hours'!$B:$B,Hours!$B1186)+SUMIFS('Contact Hours'!E:E,'Contact Hours'!$A:$A,Hours!$A1186,'Contact Hours'!$B:$B,Hours!$B1186)</f>
        <v>0</v>
      </c>
      <c r="E1186" s="33">
        <f>SUMIFS('Contact Hours'!F:F,'Contact Hours'!$A:$A,Hours!$A1186,'Contact Hours'!$B:$B,Hours!$B1186)+SUMIFS('Contact Hours'!G:G,'Contact Hours'!$A:$A,Hours!$A1186,'Contact Hours'!$B:$B,Hours!$B1186)</f>
        <v>0</v>
      </c>
      <c r="F1186" s="33">
        <f>SUMIFS('Contact Hours'!H:H,'Contact Hours'!$A:$A,Hours!$A1186,'Contact Hours'!$B:$B,Hours!$B1186)+SUMIFS('Contact Hours'!I:I,'Contact Hours'!$A:$A,Hours!$A1186,'Contact Hours'!$B:$B,Hours!$B1186)</f>
        <v>6000</v>
      </c>
      <c r="G1186" s="33">
        <f>SUMIFS('Contact Hours'!J:J,'Contact Hours'!$A:$A,Hours!$A1186,'Contact Hours'!$B:$B,Hours!$B1186)+SUMIFS('Contact Hours'!K:K,'Contact Hours'!$A:$A,Hours!$A1186,'Contact Hours'!$B:$B,Hours!$B1186)</f>
        <v>0</v>
      </c>
      <c r="H1186" s="34">
        <f t="shared" si="72"/>
        <v>6000</v>
      </c>
      <c r="I1186" s="35">
        <f t="shared" si="73"/>
        <v>24768.351044143397</v>
      </c>
      <c r="J1186" s="35">
        <f t="shared" si="74"/>
        <v>0</v>
      </c>
    </row>
    <row r="1187" spans="1:10">
      <c r="A1187" s="30">
        <v>3572</v>
      </c>
      <c r="B1187" s="31">
        <v>23</v>
      </c>
      <c r="C1187" s="32">
        <f t="shared" si="75"/>
        <v>4.0606764444742334</v>
      </c>
      <c r="D1187" s="33">
        <f>SUMIFS('Contact Hours'!D:D,'Contact Hours'!$A:$A,Hours!$A1187,'Contact Hours'!$B:$B,Hours!$B1187)+SUMIFS('Contact Hours'!E:E,'Contact Hours'!$A:$A,Hours!$A1187,'Contact Hours'!$B:$B,Hours!$B1187)</f>
        <v>53408</v>
      </c>
      <c r="E1187" s="33">
        <f>SUMIFS('Contact Hours'!F:F,'Contact Hours'!$A:$A,Hours!$A1187,'Contact Hours'!$B:$B,Hours!$B1187)+SUMIFS('Contact Hours'!G:G,'Contact Hours'!$A:$A,Hours!$A1187,'Contact Hours'!$B:$B,Hours!$B1187)</f>
        <v>0</v>
      </c>
      <c r="F1187" s="33">
        <f>SUMIFS('Contact Hours'!H:H,'Contact Hours'!$A:$A,Hours!$A1187,'Contact Hours'!$B:$B,Hours!$B1187)+SUMIFS('Contact Hours'!I:I,'Contact Hours'!$A:$A,Hours!$A1187,'Contact Hours'!$B:$B,Hours!$B1187)</f>
        <v>0</v>
      </c>
      <c r="G1187" s="33">
        <f>SUMIFS('Contact Hours'!J:J,'Contact Hours'!$A:$A,Hours!$A1187,'Contact Hours'!$B:$B,Hours!$B1187)+SUMIFS('Contact Hours'!K:K,'Contact Hours'!$A:$A,Hours!$A1187,'Contact Hours'!$B:$B,Hours!$B1187)</f>
        <v>0</v>
      </c>
      <c r="H1187" s="34">
        <f t="shared" si="72"/>
        <v>53408</v>
      </c>
      <c r="I1187" s="35">
        <f t="shared" si="73"/>
        <v>216872.60754647985</v>
      </c>
      <c r="J1187" s="35">
        <f t="shared" si="74"/>
        <v>0</v>
      </c>
    </row>
    <row r="1188" spans="1:10">
      <c r="A1188" s="30">
        <v>3572</v>
      </c>
      <c r="B1188" s="31">
        <v>24</v>
      </c>
      <c r="C1188" s="32">
        <f t="shared" si="75"/>
        <v>3.6073208628655156</v>
      </c>
      <c r="D1188" s="33">
        <f>SUMIFS('Contact Hours'!D:D,'Contact Hours'!$A:$A,Hours!$A1188,'Contact Hours'!$B:$B,Hours!$B1188)+SUMIFS('Contact Hours'!E:E,'Contact Hours'!$A:$A,Hours!$A1188,'Contact Hours'!$B:$B,Hours!$B1188)</f>
        <v>7248</v>
      </c>
      <c r="E1188" s="33">
        <f>SUMIFS('Contact Hours'!F:F,'Contact Hours'!$A:$A,Hours!$A1188,'Contact Hours'!$B:$B,Hours!$B1188)+SUMIFS('Contact Hours'!G:G,'Contact Hours'!$A:$A,Hours!$A1188,'Contact Hours'!$B:$B,Hours!$B1188)</f>
        <v>0</v>
      </c>
      <c r="F1188" s="33">
        <f>SUMIFS('Contact Hours'!H:H,'Contact Hours'!$A:$A,Hours!$A1188,'Contact Hours'!$B:$B,Hours!$B1188)+SUMIFS('Contact Hours'!I:I,'Contact Hours'!$A:$A,Hours!$A1188,'Contact Hours'!$B:$B,Hours!$B1188)</f>
        <v>12352</v>
      </c>
      <c r="G1188" s="33">
        <f>SUMIFS('Contact Hours'!J:J,'Contact Hours'!$A:$A,Hours!$A1188,'Contact Hours'!$B:$B,Hours!$B1188)+SUMIFS('Contact Hours'!K:K,'Contact Hours'!$A:$A,Hours!$A1188,'Contact Hours'!$B:$B,Hours!$B1188)</f>
        <v>351054</v>
      </c>
      <c r="H1188" s="34">
        <f t="shared" si="72"/>
        <v>370654</v>
      </c>
      <c r="I1188" s="35">
        <f t="shared" si="73"/>
        <v>1337067.9071045548</v>
      </c>
      <c r="J1188" s="35">
        <f t="shared" si="74"/>
        <v>0</v>
      </c>
    </row>
    <row r="1189" spans="1:10">
      <c r="A1189" s="30">
        <v>3572</v>
      </c>
      <c r="B1189" s="31">
        <v>25</v>
      </c>
      <c r="C1189" s="32">
        <f t="shared" si="75"/>
        <v>2.8175360535220126</v>
      </c>
      <c r="D1189" s="33">
        <f>SUMIFS('Contact Hours'!D:D,'Contact Hours'!$A:$A,Hours!$A1189,'Contact Hours'!$B:$B,Hours!$B1189)+SUMIFS('Contact Hours'!E:E,'Contact Hours'!$A:$A,Hours!$A1189,'Contact Hours'!$B:$B,Hours!$B1189)</f>
        <v>448112</v>
      </c>
      <c r="E1189" s="33">
        <f>SUMIFS('Contact Hours'!F:F,'Contact Hours'!$A:$A,Hours!$A1189,'Contact Hours'!$B:$B,Hours!$B1189)+SUMIFS('Contact Hours'!G:G,'Contact Hours'!$A:$A,Hours!$A1189,'Contact Hours'!$B:$B,Hours!$B1189)</f>
        <v>0</v>
      </c>
      <c r="F1189" s="33">
        <f>SUMIFS('Contact Hours'!H:H,'Contact Hours'!$A:$A,Hours!$A1189,'Contact Hours'!$B:$B,Hours!$B1189)+SUMIFS('Contact Hours'!I:I,'Contact Hours'!$A:$A,Hours!$A1189,'Contact Hours'!$B:$B,Hours!$B1189)</f>
        <v>0</v>
      </c>
      <c r="G1189" s="33">
        <f>SUMIFS('Contact Hours'!J:J,'Contact Hours'!$A:$A,Hours!$A1189,'Contact Hours'!$B:$B,Hours!$B1189)+SUMIFS('Contact Hours'!K:K,'Contact Hours'!$A:$A,Hours!$A1189,'Contact Hours'!$B:$B,Hours!$B1189)</f>
        <v>0</v>
      </c>
      <c r="H1189" s="34">
        <f t="shared" si="72"/>
        <v>448112</v>
      </c>
      <c r="I1189" s="35">
        <f t="shared" si="73"/>
        <v>1262571.716015856</v>
      </c>
      <c r="J1189" s="35">
        <f t="shared" si="74"/>
        <v>0</v>
      </c>
    </row>
    <row r="1190" spans="1:10">
      <c r="A1190" s="30">
        <v>3572</v>
      </c>
      <c r="B1190" s="31">
        <v>26</v>
      </c>
      <c r="C1190" s="32">
        <f t="shared" si="75"/>
        <v>3.5195673951223614</v>
      </c>
      <c r="D1190" s="33">
        <f>SUMIFS('Contact Hours'!D:D,'Contact Hours'!$A:$A,Hours!$A1190,'Contact Hours'!$B:$B,Hours!$B1190)+SUMIFS('Contact Hours'!E:E,'Contact Hours'!$A:$A,Hours!$A1190,'Contact Hours'!$B:$B,Hours!$B1190)</f>
        <v>116096</v>
      </c>
      <c r="E1190" s="33">
        <f>SUMIFS('Contact Hours'!F:F,'Contact Hours'!$A:$A,Hours!$A1190,'Contact Hours'!$B:$B,Hours!$B1190)+SUMIFS('Contact Hours'!G:G,'Contact Hours'!$A:$A,Hours!$A1190,'Contact Hours'!$B:$B,Hours!$B1190)</f>
        <v>0</v>
      </c>
      <c r="F1190" s="33">
        <f>SUMIFS('Contact Hours'!H:H,'Contact Hours'!$A:$A,Hours!$A1190,'Contact Hours'!$B:$B,Hours!$B1190)+SUMIFS('Contact Hours'!I:I,'Contact Hours'!$A:$A,Hours!$A1190,'Contact Hours'!$B:$B,Hours!$B1190)</f>
        <v>0</v>
      </c>
      <c r="G1190" s="33">
        <f>SUMIFS('Contact Hours'!J:J,'Contact Hours'!$A:$A,Hours!$A1190,'Contact Hours'!$B:$B,Hours!$B1190)+SUMIFS('Contact Hours'!K:K,'Contact Hours'!$A:$A,Hours!$A1190,'Contact Hours'!$B:$B,Hours!$B1190)</f>
        <v>1664</v>
      </c>
      <c r="H1190" s="34">
        <f t="shared" si="72"/>
        <v>117760</v>
      </c>
      <c r="I1190" s="35">
        <f t="shared" si="73"/>
        <v>414464.2564496093</v>
      </c>
      <c r="J1190" s="35">
        <f t="shared" si="74"/>
        <v>0</v>
      </c>
    </row>
    <row r="1191" spans="1:10">
      <c r="A1191" s="30">
        <v>3572</v>
      </c>
      <c r="B1191" s="31">
        <v>27</v>
      </c>
      <c r="C1191" s="32">
        <f t="shared" si="75"/>
        <v>3.291477425248472</v>
      </c>
      <c r="D1191" s="33">
        <f>SUMIFS('Contact Hours'!D:D,'Contact Hours'!$A:$A,Hours!$A1191,'Contact Hours'!$B:$B,Hours!$B1191)+SUMIFS('Contact Hours'!E:E,'Contact Hours'!$A:$A,Hours!$A1191,'Contact Hours'!$B:$B,Hours!$B1191)</f>
        <v>0</v>
      </c>
      <c r="E1191" s="33">
        <f>SUMIFS('Contact Hours'!F:F,'Contact Hours'!$A:$A,Hours!$A1191,'Contact Hours'!$B:$B,Hours!$B1191)+SUMIFS('Contact Hours'!G:G,'Contact Hours'!$A:$A,Hours!$A1191,'Contact Hours'!$B:$B,Hours!$B1191)</f>
        <v>0</v>
      </c>
      <c r="F1191" s="33">
        <f>SUMIFS('Contact Hours'!H:H,'Contact Hours'!$A:$A,Hours!$A1191,'Contact Hours'!$B:$B,Hours!$B1191)+SUMIFS('Contact Hours'!I:I,'Contact Hours'!$A:$A,Hours!$A1191,'Contact Hours'!$B:$B,Hours!$B1191)</f>
        <v>0</v>
      </c>
      <c r="G1191" s="33">
        <f>SUMIFS('Contact Hours'!J:J,'Contact Hours'!$A:$A,Hours!$A1191,'Contact Hours'!$B:$B,Hours!$B1191)+SUMIFS('Contact Hours'!K:K,'Contact Hours'!$A:$A,Hours!$A1191,'Contact Hours'!$B:$B,Hours!$B1191)</f>
        <v>0</v>
      </c>
      <c r="H1191" s="34">
        <f t="shared" si="72"/>
        <v>0</v>
      </c>
      <c r="I1191" s="35">
        <f t="shared" si="73"/>
        <v>0</v>
      </c>
      <c r="J1191" s="35">
        <f t="shared" si="74"/>
        <v>0</v>
      </c>
    </row>
    <row r="1192" spans="1:10">
      <c r="A1192" s="30">
        <v>3648</v>
      </c>
      <c r="B1192" s="31">
        <v>1</v>
      </c>
      <c r="C1192" s="32">
        <f t="shared" si="75"/>
        <v>2.8749802080704021</v>
      </c>
      <c r="D1192" s="33">
        <f>SUMIFS('Contact Hours'!D:D,'Contact Hours'!$A:$A,Hours!$A1192,'Contact Hours'!$B:$B,Hours!$B1192)+SUMIFS('Contact Hours'!E:E,'Contact Hours'!$A:$A,Hours!$A1192,'Contact Hours'!$B:$B,Hours!$B1192)</f>
        <v>1248</v>
      </c>
      <c r="E1192" s="33">
        <f>SUMIFS('Contact Hours'!F:F,'Contact Hours'!$A:$A,Hours!$A1192,'Contact Hours'!$B:$B,Hours!$B1192)+SUMIFS('Contact Hours'!G:G,'Contact Hours'!$A:$A,Hours!$A1192,'Contact Hours'!$B:$B,Hours!$B1192)</f>
        <v>0</v>
      </c>
      <c r="F1192" s="33">
        <f>SUMIFS('Contact Hours'!H:H,'Contact Hours'!$A:$A,Hours!$A1192,'Contact Hours'!$B:$B,Hours!$B1192)+SUMIFS('Contact Hours'!I:I,'Contact Hours'!$A:$A,Hours!$A1192,'Contact Hours'!$B:$B,Hours!$B1192)</f>
        <v>0</v>
      </c>
      <c r="G1192" s="33">
        <f>SUMIFS('Contact Hours'!J:J,'Contact Hours'!$A:$A,Hours!$A1192,'Contact Hours'!$B:$B,Hours!$B1192)+SUMIFS('Contact Hours'!K:K,'Contact Hours'!$A:$A,Hours!$A1192,'Contact Hours'!$B:$B,Hours!$B1192)</f>
        <v>0</v>
      </c>
      <c r="H1192" s="34">
        <f t="shared" si="72"/>
        <v>1248</v>
      </c>
      <c r="I1192" s="35">
        <f t="shared" si="73"/>
        <v>3587.9752996718616</v>
      </c>
      <c r="J1192" s="35">
        <f t="shared" si="74"/>
        <v>0</v>
      </c>
    </row>
    <row r="1193" spans="1:10">
      <c r="A1193" s="30">
        <v>3648</v>
      </c>
      <c r="B1193" s="31">
        <v>2</v>
      </c>
      <c r="C1193" s="32">
        <f t="shared" si="75"/>
        <v>3.4729204337351502</v>
      </c>
      <c r="D1193" s="33">
        <f>SUMIFS('Contact Hours'!D:D,'Contact Hours'!$A:$A,Hours!$A1193,'Contact Hours'!$B:$B,Hours!$B1193)+SUMIFS('Contact Hours'!E:E,'Contact Hours'!$A:$A,Hours!$A1193,'Contact Hours'!$B:$B,Hours!$B1193)</f>
        <v>0</v>
      </c>
      <c r="E1193" s="33">
        <f>SUMIFS('Contact Hours'!F:F,'Contact Hours'!$A:$A,Hours!$A1193,'Contact Hours'!$B:$B,Hours!$B1193)+SUMIFS('Contact Hours'!G:G,'Contact Hours'!$A:$A,Hours!$A1193,'Contact Hours'!$B:$B,Hours!$B1193)</f>
        <v>0</v>
      </c>
      <c r="F1193" s="33">
        <f>SUMIFS('Contact Hours'!H:H,'Contact Hours'!$A:$A,Hours!$A1193,'Contact Hours'!$B:$B,Hours!$B1193)+SUMIFS('Contact Hours'!I:I,'Contact Hours'!$A:$A,Hours!$A1193,'Contact Hours'!$B:$B,Hours!$B1193)</f>
        <v>43920</v>
      </c>
      <c r="G1193" s="33">
        <f>SUMIFS('Contact Hours'!J:J,'Contact Hours'!$A:$A,Hours!$A1193,'Contact Hours'!$B:$B,Hours!$B1193)+SUMIFS('Contact Hours'!K:K,'Contact Hours'!$A:$A,Hours!$A1193,'Contact Hours'!$B:$B,Hours!$B1193)</f>
        <v>576</v>
      </c>
      <c r="H1193" s="34">
        <f t="shared" si="72"/>
        <v>44496</v>
      </c>
      <c r="I1193" s="35">
        <f t="shared" si="73"/>
        <v>154531.06761947923</v>
      </c>
      <c r="J1193" s="35">
        <f t="shared" si="74"/>
        <v>0</v>
      </c>
    </row>
    <row r="1194" spans="1:10">
      <c r="A1194" s="30">
        <v>3648</v>
      </c>
      <c r="B1194" s="31">
        <v>3</v>
      </c>
      <c r="C1194" s="32">
        <f t="shared" si="75"/>
        <v>3.0862689776983747</v>
      </c>
      <c r="D1194" s="33">
        <f>SUMIFS('Contact Hours'!D:D,'Contact Hours'!$A:$A,Hours!$A1194,'Contact Hours'!$B:$B,Hours!$B1194)+SUMIFS('Contact Hours'!E:E,'Contact Hours'!$A:$A,Hours!$A1194,'Contact Hours'!$B:$B,Hours!$B1194)</f>
        <v>835008</v>
      </c>
      <c r="E1194" s="33">
        <f>SUMIFS('Contact Hours'!F:F,'Contact Hours'!$A:$A,Hours!$A1194,'Contact Hours'!$B:$B,Hours!$B1194)+SUMIFS('Contact Hours'!G:G,'Contact Hours'!$A:$A,Hours!$A1194,'Contact Hours'!$B:$B,Hours!$B1194)</f>
        <v>0</v>
      </c>
      <c r="F1194" s="33">
        <f>SUMIFS('Contact Hours'!H:H,'Contact Hours'!$A:$A,Hours!$A1194,'Contact Hours'!$B:$B,Hours!$B1194)+SUMIFS('Contact Hours'!I:I,'Contact Hours'!$A:$A,Hours!$A1194,'Contact Hours'!$B:$B,Hours!$B1194)</f>
        <v>0</v>
      </c>
      <c r="G1194" s="33">
        <f>SUMIFS('Contact Hours'!J:J,'Contact Hours'!$A:$A,Hours!$A1194,'Contact Hours'!$B:$B,Hours!$B1194)+SUMIFS('Contact Hours'!K:K,'Contact Hours'!$A:$A,Hours!$A1194,'Contact Hours'!$B:$B,Hours!$B1194)</f>
        <v>740</v>
      </c>
      <c r="H1194" s="34">
        <f t="shared" si="72"/>
        <v>835748</v>
      </c>
      <c r="I1194" s="35">
        <f t="shared" si="73"/>
        <v>2579343.1255734614</v>
      </c>
      <c r="J1194" s="35">
        <f t="shared" si="74"/>
        <v>0</v>
      </c>
    </row>
    <row r="1195" spans="1:10">
      <c r="A1195" s="30">
        <v>3648</v>
      </c>
      <c r="B1195" s="31">
        <v>4</v>
      </c>
      <c r="C1195" s="32">
        <f t="shared" si="75"/>
        <v>2.7951067372194838</v>
      </c>
      <c r="D1195" s="33">
        <f>SUMIFS('Contact Hours'!D:D,'Contact Hours'!$A:$A,Hours!$A1195,'Contact Hours'!$B:$B,Hours!$B1195)+SUMIFS('Contact Hours'!E:E,'Contact Hours'!$A:$A,Hours!$A1195,'Contact Hours'!$B:$B,Hours!$B1195)</f>
        <v>126624</v>
      </c>
      <c r="E1195" s="33">
        <f>SUMIFS('Contact Hours'!F:F,'Contact Hours'!$A:$A,Hours!$A1195,'Contact Hours'!$B:$B,Hours!$B1195)+SUMIFS('Contact Hours'!G:G,'Contact Hours'!$A:$A,Hours!$A1195,'Contact Hours'!$B:$B,Hours!$B1195)</f>
        <v>0</v>
      </c>
      <c r="F1195" s="33">
        <f>SUMIFS('Contact Hours'!H:H,'Contact Hours'!$A:$A,Hours!$A1195,'Contact Hours'!$B:$B,Hours!$B1195)+SUMIFS('Contact Hours'!I:I,'Contact Hours'!$A:$A,Hours!$A1195,'Contact Hours'!$B:$B,Hours!$B1195)</f>
        <v>213952</v>
      </c>
      <c r="G1195" s="33">
        <f>SUMIFS('Contact Hours'!J:J,'Contact Hours'!$A:$A,Hours!$A1195,'Contact Hours'!$B:$B,Hours!$B1195)+SUMIFS('Contact Hours'!K:K,'Contact Hours'!$A:$A,Hours!$A1195,'Contact Hours'!$B:$B,Hours!$B1195)</f>
        <v>2681</v>
      </c>
      <c r="H1195" s="34">
        <f t="shared" si="72"/>
        <v>343257</v>
      </c>
      <c r="I1195" s="35">
        <f t="shared" si="73"/>
        <v>959439.95329774835</v>
      </c>
      <c r="J1195" s="35">
        <f t="shared" si="74"/>
        <v>0</v>
      </c>
    </row>
    <row r="1196" spans="1:10">
      <c r="A1196" s="30">
        <v>3648</v>
      </c>
      <c r="B1196" s="31">
        <v>5</v>
      </c>
      <c r="C1196" s="32">
        <f t="shared" si="75"/>
        <v>7.969787458086997</v>
      </c>
      <c r="D1196" s="33">
        <f>SUMIFS('Contact Hours'!D:D,'Contact Hours'!$A:$A,Hours!$A1196,'Contact Hours'!$B:$B,Hours!$B1196)+SUMIFS('Contact Hours'!E:E,'Contact Hours'!$A:$A,Hours!$A1196,'Contact Hours'!$B:$B,Hours!$B1196)</f>
        <v>0</v>
      </c>
      <c r="E1196" s="33">
        <f>SUMIFS('Contact Hours'!F:F,'Contact Hours'!$A:$A,Hours!$A1196,'Contact Hours'!$B:$B,Hours!$B1196)+SUMIFS('Contact Hours'!G:G,'Contact Hours'!$A:$A,Hours!$A1196,'Contact Hours'!$B:$B,Hours!$B1196)</f>
        <v>0</v>
      </c>
      <c r="F1196" s="33">
        <f>SUMIFS('Contact Hours'!H:H,'Contact Hours'!$A:$A,Hours!$A1196,'Contact Hours'!$B:$B,Hours!$B1196)+SUMIFS('Contact Hours'!I:I,'Contact Hours'!$A:$A,Hours!$A1196,'Contact Hours'!$B:$B,Hours!$B1196)</f>
        <v>0</v>
      </c>
      <c r="G1196" s="33">
        <f>SUMIFS('Contact Hours'!J:J,'Contact Hours'!$A:$A,Hours!$A1196,'Contact Hours'!$B:$B,Hours!$B1196)+SUMIFS('Contact Hours'!K:K,'Contact Hours'!$A:$A,Hours!$A1196,'Contact Hours'!$B:$B,Hours!$B1196)</f>
        <v>0</v>
      </c>
      <c r="H1196" s="34">
        <f t="shared" si="72"/>
        <v>0</v>
      </c>
      <c r="I1196" s="35">
        <f t="shared" si="73"/>
        <v>0</v>
      </c>
      <c r="J1196" s="35">
        <f t="shared" si="74"/>
        <v>0</v>
      </c>
    </row>
    <row r="1197" spans="1:10">
      <c r="A1197" s="30">
        <v>3648</v>
      </c>
      <c r="B1197" s="31">
        <v>6</v>
      </c>
      <c r="C1197" s="32">
        <f t="shared" si="75"/>
        <v>2.5338472328563029</v>
      </c>
      <c r="D1197" s="33">
        <f>SUMIFS('Contact Hours'!D:D,'Contact Hours'!$A:$A,Hours!$A1197,'Contact Hours'!$B:$B,Hours!$B1197)+SUMIFS('Contact Hours'!E:E,'Contact Hours'!$A:$A,Hours!$A1197,'Contact Hours'!$B:$B,Hours!$B1197)</f>
        <v>148832</v>
      </c>
      <c r="E1197" s="33">
        <f>SUMIFS('Contact Hours'!F:F,'Contact Hours'!$A:$A,Hours!$A1197,'Contact Hours'!$B:$B,Hours!$B1197)+SUMIFS('Contact Hours'!G:G,'Contact Hours'!$A:$A,Hours!$A1197,'Contact Hours'!$B:$B,Hours!$B1197)</f>
        <v>0</v>
      </c>
      <c r="F1197" s="33">
        <f>SUMIFS('Contact Hours'!H:H,'Contact Hours'!$A:$A,Hours!$A1197,'Contact Hours'!$B:$B,Hours!$B1197)+SUMIFS('Contact Hours'!I:I,'Contact Hours'!$A:$A,Hours!$A1197,'Contact Hours'!$B:$B,Hours!$B1197)</f>
        <v>42624</v>
      </c>
      <c r="G1197" s="33">
        <f>SUMIFS('Contact Hours'!J:J,'Contact Hours'!$A:$A,Hours!$A1197,'Contact Hours'!$B:$B,Hours!$B1197)+SUMIFS('Contact Hours'!K:K,'Contact Hours'!$A:$A,Hours!$A1197,'Contact Hours'!$B:$B,Hours!$B1197)</f>
        <v>0</v>
      </c>
      <c r="H1197" s="34">
        <f t="shared" si="72"/>
        <v>191456</v>
      </c>
      <c r="I1197" s="35">
        <f t="shared" si="73"/>
        <v>485120.25581373629</v>
      </c>
      <c r="J1197" s="35">
        <f t="shared" si="74"/>
        <v>0</v>
      </c>
    </row>
    <row r="1198" spans="1:10">
      <c r="A1198" s="30">
        <v>3648</v>
      </c>
      <c r="B1198" s="31">
        <v>7</v>
      </c>
      <c r="C1198" s="32">
        <f t="shared" si="75"/>
        <v>3.4892163735959434</v>
      </c>
      <c r="D1198" s="33">
        <f>SUMIFS('Contact Hours'!D:D,'Contact Hours'!$A:$A,Hours!$A1198,'Contact Hours'!$B:$B,Hours!$B1198)+SUMIFS('Contact Hours'!E:E,'Contact Hours'!$A:$A,Hours!$A1198,'Contact Hours'!$B:$B,Hours!$B1198)</f>
        <v>48128</v>
      </c>
      <c r="E1198" s="33">
        <f>SUMIFS('Contact Hours'!F:F,'Contact Hours'!$A:$A,Hours!$A1198,'Contact Hours'!$B:$B,Hours!$B1198)+SUMIFS('Contact Hours'!G:G,'Contact Hours'!$A:$A,Hours!$A1198,'Contact Hours'!$B:$B,Hours!$B1198)</f>
        <v>0</v>
      </c>
      <c r="F1198" s="33">
        <f>SUMIFS('Contact Hours'!H:H,'Contact Hours'!$A:$A,Hours!$A1198,'Contact Hours'!$B:$B,Hours!$B1198)+SUMIFS('Contact Hours'!I:I,'Contact Hours'!$A:$A,Hours!$A1198,'Contact Hours'!$B:$B,Hours!$B1198)</f>
        <v>59072</v>
      </c>
      <c r="G1198" s="33">
        <f>SUMIFS('Contact Hours'!J:J,'Contact Hours'!$A:$A,Hours!$A1198,'Contact Hours'!$B:$B,Hours!$B1198)+SUMIFS('Contact Hours'!K:K,'Contact Hours'!$A:$A,Hours!$A1198,'Contact Hours'!$B:$B,Hours!$B1198)</f>
        <v>736</v>
      </c>
      <c r="H1198" s="34">
        <f t="shared" si="72"/>
        <v>107936</v>
      </c>
      <c r="I1198" s="35">
        <f t="shared" si="73"/>
        <v>376612.05850045173</v>
      </c>
      <c r="J1198" s="35">
        <f t="shared" si="74"/>
        <v>0</v>
      </c>
    </row>
    <row r="1199" spans="1:10">
      <c r="A1199" s="30">
        <v>3648</v>
      </c>
      <c r="B1199" s="31">
        <v>8</v>
      </c>
      <c r="C1199" s="32">
        <f t="shared" si="75"/>
        <v>4.382136402145127</v>
      </c>
      <c r="D1199" s="33">
        <f>SUMIFS('Contact Hours'!D:D,'Contact Hours'!$A:$A,Hours!$A1199,'Contact Hours'!$B:$B,Hours!$B1199)+SUMIFS('Contact Hours'!E:E,'Contact Hours'!$A:$A,Hours!$A1199,'Contact Hours'!$B:$B,Hours!$B1199)</f>
        <v>0</v>
      </c>
      <c r="E1199" s="33">
        <f>SUMIFS('Contact Hours'!F:F,'Contact Hours'!$A:$A,Hours!$A1199,'Contact Hours'!$B:$B,Hours!$B1199)+SUMIFS('Contact Hours'!G:G,'Contact Hours'!$A:$A,Hours!$A1199,'Contact Hours'!$B:$B,Hours!$B1199)</f>
        <v>0</v>
      </c>
      <c r="F1199" s="33">
        <f>SUMIFS('Contact Hours'!H:H,'Contact Hours'!$A:$A,Hours!$A1199,'Contact Hours'!$B:$B,Hours!$B1199)+SUMIFS('Contact Hours'!I:I,'Contact Hours'!$A:$A,Hours!$A1199,'Contact Hours'!$B:$B,Hours!$B1199)</f>
        <v>6160</v>
      </c>
      <c r="G1199" s="33">
        <f>SUMIFS('Contact Hours'!J:J,'Contact Hours'!$A:$A,Hours!$A1199,'Contact Hours'!$B:$B,Hours!$B1199)+SUMIFS('Contact Hours'!K:K,'Contact Hours'!$A:$A,Hours!$A1199,'Contact Hours'!$B:$B,Hours!$B1199)</f>
        <v>266</v>
      </c>
      <c r="H1199" s="34">
        <f t="shared" si="72"/>
        <v>6426</v>
      </c>
      <c r="I1199" s="35">
        <f t="shared" si="73"/>
        <v>28159.608520184585</v>
      </c>
      <c r="J1199" s="35">
        <f t="shared" si="74"/>
        <v>0</v>
      </c>
    </row>
    <row r="1200" spans="1:10">
      <c r="A1200" s="30">
        <v>3648</v>
      </c>
      <c r="B1200" s="31">
        <v>9</v>
      </c>
      <c r="C1200" s="32">
        <f t="shared" si="75"/>
        <v>3.4333089032158068</v>
      </c>
      <c r="D1200" s="33">
        <f>SUMIFS('Contact Hours'!D:D,'Contact Hours'!$A:$A,Hours!$A1200,'Contact Hours'!$B:$B,Hours!$B1200)+SUMIFS('Contact Hours'!E:E,'Contact Hours'!$A:$A,Hours!$A1200,'Contact Hours'!$B:$B,Hours!$B1200)</f>
        <v>35536</v>
      </c>
      <c r="E1200" s="33">
        <f>SUMIFS('Contact Hours'!F:F,'Contact Hours'!$A:$A,Hours!$A1200,'Contact Hours'!$B:$B,Hours!$B1200)+SUMIFS('Contact Hours'!G:G,'Contact Hours'!$A:$A,Hours!$A1200,'Contact Hours'!$B:$B,Hours!$B1200)</f>
        <v>0</v>
      </c>
      <c r="F1200" s="33">
        <f>SUMIFS('Contact Hours'!H:H,'Contact Hours'!$A:$A,Hours!$A1200,'Contact Hours'!$B:$B,Hours!$B1200)+SUMIFS('Contact Hours'!I:I,'Contact Hours'!$A:$A,Hours!$A1200,'Contact Hours'!$B:$B,Hours!$B1200)</f>
        <v>56272</v>
      </c>
      <c r="G1200" s="33">
        <f>SUMIFS('Contact Hours'!J:J,'Contact Hours'!$A:$A,Hours!$A1200,'Contact Hours'!$B:$B,Hours!$B1200)+SUMIFS('Contact Hours'!K:K,'Contact Hours'!$A:$A,Hours!$A1200,'Contact Hours'!$B:$B,Hours!$B1200)</f>
        <v>0</v>
      </c>
      <c r="H1200" s="34">
        <f t="shared" si="72"/>
        <v>91808</v>
      </c>
      <c r="I1200" s="35">
        <f t="shared" si="73"/>
        <v>315205.22378643678</v>
      </c>
      <c r="J1200" s="35">
        <f t="shared" si="74"/>
        <v>0</v>
      </c>
    </row>
    <row r="1201" spans="1:10">
      <c r="A1201" s="30">
        <v>3648</v>
      </c>
      <c r="B1201" s="31">
        <v>10</v>
      </c>
      <c r="C1201" s="32">
        <f t="shared" si="75"/>
        <v>5.2157956574584414</v>
      </c>
      <c r="D1201" s="33">
        <f>SUMIFS('Contact Hours'!D:D,'Contact Hours'!$A:$A,Hours!$A1201,'Contact Hours'!$B:$B,Hours!$B1201)+SUMIFS('Contact Hours'!E:E,'Contact Hours'!$A:$A,Hours!$A1201,'Contact Hours'!$B:$B,Hours!$B1201)</f>
        <v>5312</v>
      </c>
      <c r="E1201" s="33">
        <f>SUMIFS('Contact Hours'!F:F,'Contact Hours'!$A:$A,Hours!$A1201,'Contact Hours'!$B:$B,Hours!$B1201)+SUMIFS('Contact Hours'!G:G,'Contact Hours'!$A:$A,Hours!$A1201,'Contact Hours'!$B:$B,Hours!$B1201)</f>
        <v>0</v>
      </c>
      <c r="F1201" s="33">
        <f>SUMIFS('Contact Hours'!H:H,'Contact Hours'!$A:$A,Hours!$A1201,'Contact Hours'!$B:$B,Hours!$B1201)+SUMIFS('Contact Hours'!I:I,'Contact Hours'!$A:$A,Hours!$A1201,'Contact Hours'!$B:$B,Hours!$B1201)</f>
        <v>0</v>
      </c>
      <c r="G1201" s="33">
        <f>SUMIFS('Contact Hours'!J:J,'Contact Hours'!$A:$A,Hours!$A1201,'Contact Hours'!$B:$B,Hours!$B1201)+SUMIFS('Contact Hours'!K:K,'Contact Hours'!$A:$A,Hours!$A1201,'Contact Hours'!$B:$B,Hours!$B1201)</f>
        <v>0</v>
      </c>
      <c r="H1201" s="34">
        <f t="shared" si="72"/>
        <v>5312</v>
      </c>
      <c r="I1201" s="35">
        <f t="shared" si="73"/>
        <v>27706.306532419239</v>
      </c>
      <c r="J1201" s="35">
        <f t="shared" si="74"/>
        <v>0</v>
      </c>
    </row>
    <row r="1202" spans="1:10">
      <c r="A1202" s="30">
        <v>3648</v>
      </c>
      <c r="B1202" s="31">
        <v>11</v>
      </c>
      <c r="C1202" s="32">
        <f t="shared" si="75"/>
        <v>3.9463640330011058</v>
      </c>
      <c r="D1202" s="33">
        <f>SUMIFS('Contact Hours'!D:D,'Contact Hours'!$A:$A,Hours!$A1202,'Contact Hours'!$B:$B,Hours!$B1202)+SUMIFS('Contact Hours'!E:E,'Contact Hours'!$A:$A,Hours!$A1202,'Contact Hours'!$B:$B,Hours!$B1202)</f>
        <v>2016</v>
      </c>
      <c r="E1202" s="33">
        <f>SUMIFS('Contact Hours'!F:F,'Contact Hours'!$A:$A,Hours!$A1202,'Contact Hours'!$B:$B,Hours!$B1202)+SUMIFS('Contact Hours'!G:G,'Contact Hours'!$A:$A,Hours!$A1202,'Contact Hours'!$B:$B,Hours!$B1202)</f>
        <v>0</v>
      </c>
      <c r="F1202" s="33">
        <f>SUMIFS('Contact Hours'!H:H,'Contact Hours'!$A:$A,Hours!$A1202,'Contact Hours'!$B:$B,Hours!$B1202)+SUMIFS('Contact Hours'!I:I,'Contact Hours'!$A:$A,Hours!$A1202,'Contact Hours'!$B:$B,Hours!$B1202)</f>
        <v>130464</v>
      </c>
      <c r="G1202" s="33">
        <f>SUMIFS('Contact Hours'!J:J,'Contact Hours'!$A:$A,Hours!$A1202,'Contact Hours'!$B:$B,Hours!$B1202)+SUMIFS('Contact Hours'!K:K,'Contact Hours'!$A:$A,Hours!$A1202,'Contact Hours'!$B:$B,Hours!$B1202)</f>
        <v>0</v>
      </c>
      <c r="H1202" s="34">
        <f t="shared" si="72"/>
        <v>132480</v>
      </c>
      <c r="I1202" s="35">
        <f t="shared" si="73"/>
        <v>522814.30709198653</v>
      </c>
      <c r="J1202" s="35">
        <f t="shared" si="74"/>
        <v>0</v>
      </c>
    </row>
    <row r="1203" spans="1:10">
      <c r="A1203" s="30">
        <v>3648</v>
      </c>
      <c r="B1203" s="31">
        <v>12</v>
      </c>
      <c r="C1203" s="32">
        <f t="shared" si="75"/>
        <v>3.4644345655960382</v>
      </c>
      <c r="D1203" s="33">
        <f>SUMIFS('Contact Hours'!D:D,'Contact Hours'!$A:$A,Hours!$A1203,'Contact Hours'!$B:$B,Hours!$B1203)+SUMIFS('Contact Hours'!E:E,'Contact Hours'!$A:$A,Hours!$A1203,'Contact Hours'!$B:$B,Hours!$B1203)</f>
        <v>450048</v>
      </c>
      <c r="E1203" s="33">
        <f>SUMIFS('Contact Hours'!F:F,'Contact Hours'!$A:$A,Hours!$A1203,'Contact Hours'!$B:$B,Hours!$B1203)+SUMIFS('Contact Hours'!G:G,'Contact Hours'!$A:$A,Hours!$A1203,'Contact Hours'!$B:$B,Hours!$B1203)</f>
        <v>63248</v>
      </c>
      <c r="F1203" s="33">
        <f>SUMIFS('Contact Hours'!H:H,'Contact Hours'!$A:$A,Hours!$A1203,'Contact Hours'!$B:$B,Hours!$B1203)+SUMIFS('Contact Hours'!I:I,'Contact Hours'!$A:$A,Hours!$A1203,'Contact Hours'!$B:$B,Hours!$B1203)</f>
        <v>0</v>
      </c>
      <c r="G1203" s="33">
        <f>SUMIFS('Contact Hours'!J:J,'Contact Hours'!$A:$A,Hours!$A1203,'Contact Hours'!$B:$B,Hours!$B1203)+SUMIFS('Contact Hours'!K:K,'Contact Hours'!$A:$A,Hours!$A1203,'Contact Hours'!$B:$B,Hours!$B1203)</f>
        <v>0</v>
      </c>
      <c r="H1203" s="34">
        <f t="shared" si="72"/>
        <v>513296</v>
      </c>
      <c r="I1203" s="35">
        <f t="shared" si="73"/>
        <v>1778280.4047821839</v>
      </c>
      <c r="J1203" s="35">
        <f t="shared" si="74"/>
        <v>241030.41314530006</v>
      </c>
    </row>
    <row r="1204" spans="1:10">
      <c r="A1204" s="30">
        <v>3648</v>
      </c>
      <c r="B1204" s="31">
        <v>13</v>
      </c>
      <c r="C1204" s="32">
        <f t="shared" si="75"/>
        <v>3.1367935439018955</v>
      </c>
      <c r="D1204" s="33">
        <f>SUMIFS('Contact Hours'!D:D,'Contact Hours'!$A:$A,Hours!$A1204,'Contact Hours'!$B:$B,Hours!$B1204)+SUMIFS('Contact Hours'!E:E,'Contact Hours'!$A:$A,Hours!$A1204,'Contact Hours'!$B:$B,Hours!$B1204)</f>
        <v>47120</v>
      </c>
      <c r="E1204" s="33">
        <f>SUMIFS('Contact Hours'!F:F,'Contact Hours'!$A:$A,Hours!$A1204,'Contact Hours'!$B:$B,Hours!$B1204)+SUMIFS('Contact Hours'!G:G,'Contact Hours'!$A:$A,Hours!$A1204,'Contact Hours'!$B:$B,Hours!$B1204)</f>
        <v>0</v>
      </c>
      <c r="F1204" s="33">
        <f>SUMIFS('Contact Hours'!H:H,'Contact Hours'!$A:$A,Hours!$A1204,'Contact Hours'!$B:$B,Hours!$B1204)+SUMIFS('Contact Hours'!I:I,'Contact Hours'!$A:$A,Hours!$A1204,'Contact Hours'!$B:$B,Hours!$B1204)</f>
        <v>17984</v>
      </c>
      <c r="G1204" s="33">
        <f>SUMIFS('Contact Hours'!J:J,'Contact Hours'!$A:$A,Hours!$A1204,'Contact Hours'!$B:$B,Hours!$B1204)+SUMIFS('Contact Hours'!K:K,'Contact Hours'!$A:$A,Hours!$A1204,'Contact Hours'!$B:$B,Hours!$B1204)</f>
        <v>0</v>
      </c>
      <c r="H1204" s="34">
        <f t="shared" si="72"/>
        <v>65104</v>
      </c>
      <c r="I1204" s="35">
        <f t="shared" si="73"/>
        <v>204217.806882189</v>
      </c>
      <c r="J1204" s="35">
        <f t="shared" si="74"/>
        <v>0</v>
      </c>
    </row>
    <row r="1205" spans="1:10">
      <c r="A1205" s="30">
        <v>3648</v>
      </c>
      <c r="B1205" s="31">
        <v>14</v>
      </c>
      <c r="C1205" s="32">
        <f t="shared" si="75"/>
        <v>4.5242823607997433</v>
      </c>
      <c r="D1205" s="33">
        <f>SUMIFS('Contact Hours'!D:D,'Contact Hours'!$A:$A,Hours!$A1205,'Contact Hours'!$B:$B,Hours!$B1205)+SUMIFS('Contact Hours'!E:E,'Contact Hours'!$A:$A,Hours!$A1205,'Contact Hours'!$B:$B,Hours!$B1205)</f>
        <v>0</v>
      </c>
      <c r="E1205" s="33">
        <f>SUMIFS('Contact Hours'!F:F,'Contact Hours'!$A:$A,Hours!$A1205,'Contact Hours'!$B:$B,Hours!$B1205)+SUMIFS('Contact Hours'!G:G,'Contact Hours'!$A:$A,Hours!$A1205,'Contact Hours'!$B:$B,Hours!$B1205)</f>
        <v>0</v>
      </c>
      <c r="F1205" s="33">
        <f>SUMIFS('Contact Hours'!H:H,'Contact Hours'!$A:$A,Hours!$A1205,'Contact Hours'!$B:$B,Hours!$B1205)+SUMIFS('Contact Hours'!I:I,'Contact Hours'!$A:$A,Hours!$A1205,'Contact Hours'!$B:$B,Hours!$B1205)</f>
        <v>296528</v>
      </c>
      <c r="G1205" s="33">
        <f>SUMIFS('Contact Hours'!J:J,'Contact Hours'!$A:$A,Hours!$A1205,'Contact Hours'!$B:$B,Hours!$B1205)+SUMIFS('Contact Hours'!K:K,'Contact Hours'!$A:$A,Hours!$A1205,'Contact Hours'!$B:$B,Hours!$B1205)</f>
        <v>8218</v>
      </c>
      <c r="H1205" s="34">
        <f t="shared" si="72"/>
        <v>304746</v>
      </c>
      <c r="I1205" s="35">
        <f t="shared" si="73"/>
        <v>1378756.9523242787</v>
      </c>
      <c r="J1205" s="35">
        <f t="shared" si="74"/>
        <v>0</v>
      </c>
    </row>
    <row r="1206" spans="1:10">
      <c r="A1206" s="30">
        <v>3648</v>
      </c>
      <c r="B1206" s="31">
        <v>15</v>
      </c>
      <c r="C1206" s="32">
        <f t="shared" si="75"/>
        <v>6.3259919541484555</v>
      </c>
      <c r="D1206" s="33">
        <f>SUMIFS('Contact Hours'!D:D,'Contact Hours'!$A:$A,Hours!$A1206,'Contact Hours'!$B:$B,Hours!$B1206)+SUMIFS('Contact Hours'!E:E,'Contact Hours'!$A:$A,Hours!$A1206,'Contact Hours'!$B:$B,Hours!$B1206)</f>
        <v>8688</v>
      </c>
      <c r="E1206" s="33">
        <f>SUMIFS('Contact Hours'!F:F,'Contact Hours'!$A:$A,Hours!$A1206,'Contact Hours'!$B:$B,Hours!$B1206)+SUMIFS('Contact Hours'!G:G,'Contact Hours'!$A:$A,Hours!$A1206,'Contact Hours'!$B:$B,Hours!$B1206)</f>
        <v>0</v>
      </c>
      <c r="F1206" s="33">
        <f>SUMIFS('Contact Hours'!H:H,'Contact Hours'!$A:$A,Hours!$A1206,'Contact Hours'!$B:$B,Hours!$B1206)+SUMIFS('Contact Hours'!I:I,'Contact Hours'!$A:$A,Hours!$A1206,'Contact Hours'!$B:$B,Hours!$B1206)</f>
        <v>45696</v>
      </c>
      <c r="G1206" s="33">
        <f>SUMIFS('Contact Hours'!J:J,'Contact Hours'!$A:$A,Hours!$A1206,'Contact Hours'!$B:$B,Hours!$B1206)+SUMIFS('Contact Hours'!K:K,'Contact Hours'!$A:$A,Hours!$A1206,'Contact Hours'!$B:$B,Hours!$B1206)</f>
        <v>0</v>
      </c>
      <c r="H1206" s="34">
        <f t="shared" si="72"/>
        <v>54384</v>
      </c>
      <c r="I1206" s="35">
        <f t="shared" si="73"/>
        <v>344032.74643440958</v>
      </c>
      <c r="J1206" s="35">
        <f t="shared" si="74"/>
        <v>0</v>
      </c>
    </row>
    <row r="1207" spans="1:10">
      <c r="A1207" s="30">
        <v>3648</v>
      </c>
      <c r="B1207" s="31">
        <v>16</v>
      </c>
      <c r="C1207" s="32">
        <f t="shared" si="75"/>
        <v>3.9794022593108487</v>
      </c>
      <c r="D1207" s="33">
        <f>SUMIFS('Contact Hours'!D:D,'Contact Hours'!$A:$A,Hours!$A1207,'Contact Hours'!$B:$B,Hours!$B1207)+SUMIFS('Contact Hours'!E:E,'Contact Hours'!$A:$A,Hours!$A1207,'Contact Hours'!$B:$B,Hours!$B1207)</f>
        <v>19968</v>
      </c>
      <c r="E1207" s="33">
        <f>SUMIFS('Contact Hours'!F:F,'Contact Hours'!$A:$A,Hours!$A1207,'Contact Hours'!$B:$B,Hours!$B1207)+SUMIFS('Contact Hours'!G:G,'Contact Hours'!$A:$A,Hours!$A1207,'Contact Hours'!$B:$B,Hours!$B1207)</f>
        <v>0</v>
      </c>
      <c r="F1207" s="33">
        <f>SUMIFS('Contact Hours'!H:H,'Contact Hours'!$A:$A,Hours!$A1207,'Contact Hours'!$B:$B,Hours!$B1207)+SUMIFS('Contact Hours'!I:I,'Contact Hours'!$A:$A,Hours!$A1207,'Contact Hours'!$B:$B,Hours!$B1207)</f>
        <v>334000</v>
      </c>
      <c r="G1207" s="33">
        <f>SUMIFS('Contact Hours'!J:J,'Contact Hours'!$A:$A,Hours!$A1207,'Contact Hours'!$B:$B,Hours!$B1207)+SUMIFS('Contact Hours'!K:K,'Contact Hours'!$A:$A,Hours!$A1207,'Contact Hours'!$B:$B,Hours!$B1207)</f>
        <v>21452</v>
      </c>
      <c r="H1207" s="34">
        <f t="shared" si="72"/>
        <v>375420</v>
      </c>
      <c r="I1207" s="35">
        <f t="shared" si="73"/>
        <v>1493947.1961904787</v>
      </c>
      <c r="J1207" s="35">
        <f t="shared" si="74"/>
        <v>0</v>
      </c>
    </row>
    <row r="1208" spans="1:10">
      <c r="A1208" s="30">
        <v>3648</v>
      </c>
      <c r="B1208" s="31">
        <v>17</v>
      </c>
      <c r="C1208" s="32">
        <f t="shared" si="75"/>
        <v>5.1679354505346593</v>
      </c>
      <c r="D1208" s="33">
        <f>SUMIFS('Contact Hours'!D:D,'Contact Hours'!$A:$A,Hours!$A1208,'Contact Hours'!$B:$B,Hours!$B1208)+SUMIFS('Contact Hours'!E:E,'Contact Hours'!$A:$A,Hours!$A1208,'Contact Hours'!$B:$B,Hours!$B1208)</f>
        <v>0</v>
      </c>
      <c r="E1208" s="33">
        <f>SUMIFS('Contact Hours'!F:F,'Contact Hours'!$A:$A,Hours!$A1208,'Contact Hours'!$B:$B,Hours!$B1208)+SUMIFS('Contact Hours'!G:G,'Contact Hours'!$A:$A,Hours!$A1208,'Contact Hours'!$B:$B,Hours!$B1208)</f>
        <v>0</v>
      </c>
      <c r="F1208" s="33">
        <f>SUMIFS('Contact Hours'!H:H,'Contact Hours'!$A:$A,Hours!$A1208,'Contact Hours'!$B:$B,Hours!$B1208)+SUMIFS('Contact Hours'!I:I,'Contact Hours'!$A:$A,Hours!$A1208,'Contact Hours'!$B:$B,Hours!$B1208)</f>
        <v>23808</v>
      </c>
      <c r="G1208" s="33">
        <f>SUMIFS('Contact Hours'!J:J,'Contact Hours'!$A:$A,Hours!$A1208,'Contact Hours'!$B:$B,Hours!$B1208)+SUMIFS('Contact Hours'!K:K,'Contact Hours'!$A:$A,Hours!$A1208,'Contact Hours'!$B:$B,Hours!$B1208)</f>
        <v>0</v>
      </c>
      <c r="H1208" s="34">
        <f t="shared" si="72"/>
        <v>23808</v>
      </c>
      <c r="I1208" s="35">
        <f t="shared" si="73"/>
        <v>123038.20720632917</v>
      </c>
      <c r="J1208" s="35">
        <f t="shared" si="74"/>
        <v>0</v>
      </c>
    </row>
    <row r="1209" spans="1:10">
      <c r="A1209" s="30">
        <v>3648</v>
      </c>
      <c r="B1209" s="31">
        <v>18</v>
      </c>
      <c r="C1209" s="32">
        <f t="shared" si="75"/>
        <v>4.3474126583452906</v>
      </c>
      <c r="D1209" s="33">
        <f>SUMIFS('Contact Hours'!D:D,'Contact Hours'!$A:$A,Hours!$A1209,'Contact Hours'!$B:$B,Hours!$B1209)+SUMIFS('Contact Hours'!E:E,'Contact Hours'!$A:$A,Hours!$A1209,'Contact Hours'!$B:$B,Hours!$B1209)</f>
        <v>0</v>
      </c>
      <c r="E1209" s="33">
        <f>SUMIFS('Contact Hours'!F:F,'Contact Hours'!$A:$A,Hours!$A1209,'Contact Hours'!$B:$B,Hours!$B1209)+SUMIFS('Contact Hours'!G:G,'Contact Hours'!$A:$A,Hours!$A1209,'Contact Hours'!$B:$B,Hours!$B1209)</f>
        <v>0</v>
      </c>
      <c r="F1209" s="33">
        <f>SUMIFS('Contact Hours'!H:H,'Contact Hours'!$A:$A,Hours!$A1209,'Contact Hours'!$B:$B,Hours!$B1209)+SUMIFS('Contact Hours'!I:I,'Contact Hours'!$A:$A,Hours!$A1209,'Contact Hours'!$B:$B,Hours!$B1209)</f>
        <v>143424</v>
      </c>
      <c r="G1209" s="33">
        <f>SUMIFS('Contact Hours'!J:J,'Contact Hours'!$A:$A,Hours!$A1209,'Contact Hours'!$B:$B,Hours!$B1209)+SUMIFS('Contact Hours'!K:K,'Contact Hours'!$A:$A,Hours!$A1209,'Contact Hours'!$B:$B,Hours!$B1209)</f>
        <v>0</v>
      </c>
      <c r="H1209" s="34">
        <f t="shared" si="72"/>
        <v>143424</v>
      </c>
      <c r="I1209" s="35">
        <f t="shared" si="73"/>
        <v>623523.31311051501</v>
      </c>
      <c r="J1209" s="35">
        <f t="shared" si="74"/>
        <v>0</v>
      </c>
    </row>
    <row r="1210" spans="1:10">
      <c r="A1210" s="30">
        <v>3648</v>
      </c>
      <c r="B1210" s="31">
        <v>19</v>
      </c>
      <c r="C1210" s="32">
        <f t="shared" si="75"/>
        <v>3.1428185541517317</v>
      </c>
      <c r="D1210" s="33">
        <f>SUMIFS('Contact Hours'!D:D,'Contact Hours'!$A:$A,Hours!$A1210,'Contact Hours'!$B:$B,Hours!$B1210)+SUMIFS('Contact Hours'!E:E,'Contact Hours'!$A:$A,Hours!$A1210,'Contact Hours'!$B:$B,Hours!$B1210)</f>
        <v>350640</v>
      </c>
      <c r="E1210" s="33">
        <f>SUMIFS('Contact Hours'!F:F,'Contact Hours'!$A:$A,Hours!$A1210,'Contact Hours'!$B:$B,Hours!$B1210)+SUMIFS('Contact Hours'!G:G,'Contact Hours'!$A:$A,Hours!$A1210,'Contact Hours'!$B:$B,Hours!$B1210)</f>
        <v>73808</v>
      </c>
      <c r="F1210" s="33">
        <f>SUMIFS('Contact Hours'!H:H,'Contact Hours'!$A:$A,Hours!$A1210,'Contact Hours'!$B:$B,Hours!$B1210)+SUMIFS('Contact Hours'!I:I,'Contact Hours'!$A:$A,Hours!$A1210,'Contact Hours'!$B:$B,Hours!$B1210)</f>
        <v>3152</v>
      </c>
      <c r="G1210" s="33">
        <f>SUMIFS('Contact Hours'!J:J,'Contact Hours'!$A:$A,Hours!$A1210,'Contact Hours'!$B:$B,Hours!$B1210)+SUMIFS('Contact Hours'!K:K,'Contact Hours'!$A:$A,Hours!$A1210,'Contact Hours'!$B:$B,Hours!$B1210)</f>
        <v>0</v>
      </c>
      <c r="H1210" s="34">
        <f t="shared" si="72"/>
        <v>427600</v>
      </c>
      <c r="I1210" s="35">
        <f t="shared" si="73"/>
        <v>1343869.2137552805</v>
      </c>
      <c r="J1210" s="35">
        <f t="shared" si="74"/>
        <v>255161.66702931412</v>
      </c>
    </row>
    <row r="1211" spans="1:10">
      <c r="A1211" s="30">
        <v>3648</v>
      </c>
      <c r="B1211" s="31">
        <v>20</v>
      </c>
      <c r="C1211" s="32">
        <f t="shared" si="75"/>
        <v>3.4676861785003421</v>
      </c>
      <c r="D1211" s="33">
        <f>SUMIFS('Contact Hours'!D:D,'Contact Hours'!$A:$A,Hours!$A1211,'Contact Hours'!$B:$B,Hours!$B1211)+SUMIFS('Contact Hours'!E:E,'Contact Hours'!$A:$A,Hours!$A1211,'Contact Hours'!$B:$B,Hours!$B1211)</f>
        <v>0</v>
      </c>
      <c r="E1211" s="33">
        <f>SUMIFS('Contact Hours'!F:F,'Contact Hours'!$A:$A,Hours!$A1211,'Contact Hours'!$B:$B,Hours!$B1211)+SUMIFS('Contact Hours'!G:G,'Contact Hours'!$A:$A,Hours!$A1211,'Contact Hours'!$B:$B,Hours!$B1211)</f>
        <v>0</v>
      </c>
      <c r="F1211" s="33">
        <f>SUMIFS('Contact Hours'!H:H,'Contact Hours'!$A:$A,Hours!$A1211,'Contact Hours'!$B:$B,Hours!$B1211)+SUMIFS('Contact Hours'!I:I,'Contact Hours'!$A:$A,Hours!$A1211,'Contact Hours'!$B:$B,Hours!$B1211)</f>
        <v>50128</v>
      </c>
      <c r="G1211" s="33">
        <f>SUMIFS('Contact Hours'!J:J,'Contact Hours'!$A:$A,Hours!$A1211,'Contact Hours'!$B:$B,Hours!$B1211)+SUMIFS('Contact Hours'!K:K,'Contact Hours'!$A:$A,Hours!$A1211,'Contact Hours'!$B:$B,Hours!$B1211)</f>
        <v>0</v>
      </c>
      <c r="H1211" s="34">
        <f t="shared" si="72"/>
        <v>50128</v>
      </c>
      <c r="I1211" s="35">
        <f t="shared" si="73"/>
        <v>173828.17275586515</v>
      </c>
      <c r="J1211" s="35">
        <f t="shared" si="74"/>
        <v>0</v>
      </c>
    </row>
    <row r="1212" spans="1:10">
      <c r="A1212" s="30">
        <v>3648</v>
      </c>
      <c r="B1212" s="31">
        <v>21</v>
      </c>
      <c r="C1212" s="32">
        <f t="shared" si="75"/>
        <v>4.5155009708581995</v>
      </c>
      <c r="D1212" s="33">
        <f>SUMIFS('Contact Hours'!D:D,'Contact Hours'!$A:$A,Hours!$A1212,'Contact Hours'!$B:$B,Hours!$B1212)+SUMIFS('Contact Hours'!E:E,'Contact Hours'!$A:$A,Hours!$A1212,'Contact Hours'!$B:$B,Hours!$B1212)</f>
        <v>0</v>
      </c>
      <c r="E1212" s="33">
        <f>SUMIFS('Contact Hours'!F:F,'Contact Hours'!$A:$A,Hours!$A1212,'Contact Hours'!$B:$B,Hours!$B1212)+SUMIFS('Contact Hours'!G:G,'Contact Hours'!$A:$A,Hours!$A1212,'Contact Hours'!$B:$B,Hours!$B1212)</f>
        <v>0</v>
      </c>
      <c r="F1212" s="33">
        <f>SUMIFS('Contact Hours'!H:H,'Contact Hours'!$A:$A,Hours!$A1212,'Contact Hours'!$B:$B,Hours!$B1212)+SUMIFS('Contact Hours'!I:I,'Contact Hours'!$A:$A,Hours!$A1212,'Contact Hours'!$B:$B,Hours!$B1212)</f>
        <v>0</v>
      </c>
      <c r="G1212" s="33">
        <f>SUMIFS('Contact Hours'!J:J,'Contact Hours'!$A:$A,Hours!$A1212,'Contact Hours'!$B:$B,Hours!$B1212)+SUMIFS('Contact Hours'!K:K,'Contact Hours'!$A:$A,Hours!$A1212,'Contact Hours'!$B:$B,Hours!$B1212)</f>
        <v>42160</v>
      </c>
      <c r="H1212" s="34">
        <f t="shared" si="72"/>
        <v>42160</v>
      </c>
      <c r="I1212" s="35">
        <f t="shared" si="73"/>
        <v>190373.5209313817</v>
      </c>
      <c r="J1212" s="35">
        <f t="shared" si="74"/>
        <v>0</v>
      </c>
    </row>
    <row r="1213" spans="1:10">
      <c r="A1213" s="30">
        <v>3648</v>
      </c>
      <c r="B1213" s="31">
        <v>22</v>
      </c>
      <c r="C1213" s="32">
        <f t="shared" si="75"/>
        <v>4.1280585073572329</v>
      </c>
      <c r="D1213" s="33">
        <f>SUMIFS('Contact Hours'!D:D,'Contact Hours'!$A:$A,Hours!$A1213,'Contact Hours'!$B:$B,Hours!$B1213)+SUMIFS('Contact Hours'!E:E,'Contact Hours'!$A:$A,Hours!$A1213,'Contact Hours'!$B:$B,Hours!$B1213)</f>
        <v>0</v>
      </c>
      <c r="E1213" s="33">
        <f>SUMIFS('Contact Hours'!F:F,'Contact Hours'!$A:$A,Hours!$A1213,'Contact Hours'!$B:$B,Hours!$B1213)+SUMIFS('Contact Hours'!G:G,'Contact Hours'!$A:$A,Hours!$A1213,'Contact Hours'!$B:$B,Hours!$B1213)</f>
        <v>0</v>
      </c>
      <c r="F1213" s="33">
        <f>SUMIFS('Contact Hours'!H:H,'Contact Hours'!$A:$A,Hours!$A1213,'Contact Hours'!$B:$B,Hours!$B1213)+SUMIFS('Contact Hours'!I:I,'Contact Hours'!$A:$A,Hours!$A1213,'Contact Hours'!$B:$B,Hours!$B1213)</f>
        <v>7328</v>
      </c>
      <c r="G1213" s="33">
        <f>SUMIFS('Contact Hours'!J:J,'Contact Hours'!$A:$A,Hours!$A1213,'Contact Hours'!$B:$B,Hours!$B1213)+SUMIFS('Contact Hours'!K:K,'Contact Hours'!$A:$A,Hours!$A1213,'Contact Hours'!$B:$B,Hours!$B1213)</f>
        <v>0</v>
      </c>
      <c r="H1213" s="34">
        <f t="shared" si="72"/>
        <v>7328</v>
      </c>
      <c r="I1213" s="35">
        <f t="shared" si="73"/>
        <v>30250.412741913802</v>
      </c>
      <c r="J1213" s="35">
        <f t="shared" si="74"/>
        <v>0</v>
      </c>
    </row>
    <row r="1214" spans="1:10">
      <c r="A1214" s="30">
        <v>3648</v>
      </c>
      <c r="B1214" s="31">
        <v>23</v>
      </c>
      <c r="C1214" s="32">
        <f t="shared" si="75"/>
        <v>4.0606764444742334</v>
      </c>
      <c r="D1214" s="33">
        <f>SUMIFS('Contact Hours'!D:D,'Contact Hours'!$A:$A,Hours!$A1214,'Contact Hours'!$B:$B,Hours!$B1214)+SUMIFS('Contact Hours'!E:E,'Contact Hours'!$A:$A,Hours!$A1214,'Contact Hours'!$B:$B,Hours!$B1214)</f>
        <v>58480</v>
      </c>
      <c r="E1214" s="33">
        <f>SUMIFS('Contact Hours'!F:F,'Contact Hours'!$A:$A,Hours!$A1214,'Contact Hours'!$B:$B,Hours!$B1214)+SUMIFS('Contact Hours'!G:G,'Contact Hours'!$A:$A,Hours!$A1214,'Contact Hours'!$B:$B,Hours!$B1214)</f>
        <v>0</v>
      </c>
      <c r="F1214" s="33">
        <f>SUMIFS('Contact Hours'!H:H,'Contact Hours'!$A:$A,Hours!$A1214,'Contact Hours'!$B:$B,Hours!$B1214)+SUMIFS('Contact Hours'!I:I,'Contact Hours'!$A:$A,Hours!$A1214,'Contact Hours'!$B:$B,Hours!$B1214)</f>
        <v>6288</v>
      </c>
      <c r="G1214" s="33">
        <f>SUMIFS('Contact Hours'!J:J,'Contact Hours'!$A:$A,Hours!$A1214,'Contact Hours'!$B:$B,Hours!$B1214)+SUMIFS('Contact Hours'!K:K,'Contact Hours'!$A:$A,Hours!$A1214,'Contact Hours'!$B:$B,Hours!$B1214)</f>
        <v>0</v>
      </c>
      <c r="H1214" s="34">
        <f t="shared" si="72"/>
        <v>64768</v>
      </c>
      <c r="I1214" s="35">
        <f t="shared" si="73"/>
        <v>263001.89195570716</v>
      </c>
      <c r="J1214" s="35">
        <f t="shared" si="74"/>
        <v>0</v>
      </c>
    </row>
    <row r="1215" spans="1:10">
      <c r="A1215" s="30">
        <v>3648</v>
      </c>
      <c r="B1215" s="31">
        <v>24</v>
      </c>
      <c r="C1215" s="32">
        <f t="shared" si="75"/>
        <v>3.6073208628655156</v>
      </c>
      <c r="D1215" s="33">
        <f>SUMIFS('Contact Hours'!D:D,'Contact Hours'!$A:$A,Hours!$A1215,'Contact Hours'!$B:$B,Hours!$B1215)+SUMIFS('Contact Hours'!E:E,'Contact Hours'!$A:$A,Hours!$A1215,'Contact Hours'!$B:$B,Hours!$B1215)</f>
        <v>49024</v>
      </c>
      <c r="E1215" s="33">
        <f>SUMIFS('Contact Hours'!F:F,'Contact Hours'!$A:$A,Hours!$A1215,'Contact Hours'!$B:$B,Hours!$B1215)+SUMIFS('Contact Hours'!G:G,'Contact Hours'!$A:$A,Hours!$A1215,'Contact Hours'!$B:$B,Hours!$B1215)</f>
        <v>0</v>
      </c>
      <c r="F1215" s="33">
        <f>SUMIFS('Contact Hours'!H:H,'Contact Hours'!$A:$A,Hours!$A1215,'Contact Hours'!$B:$B,Hours!$B1215)+SUMIFS('Contact Hours'!I:I,'Contact Hours'!$A:$A,Hours!$A1215,'Contact Hours'!$B:$B,Hours!$B1215)</f>
        <v>29760</v>
      </c>
      <c r="G1215" s="33">
        <f>SUMIFS('Contact Hours'!J:J,'Contact Hours'!$A:$A,Hours!$A1215,'Contact Hours'!$B:$B,Hours!$B1215)+SUMIFS('Contact Hours'!K:K,'Contact Hours'!$A:$A,Hours!$A1215,'Contact Hours'!$B:$B,Hours!$B1215)</f>
        <v>34463</v>
      </c>
      <c r="H1215" s="34">
        <f t="shared" si="72"/>
        <v>113247</v>
      </c>
      <c r="I1215" s="35">
        <f t="shared" si="73"/>
        <v>408518.26575693104</v>
      </c>
      <c r="J1215" s="35">
        <f t="shared" si="74"/>
        <v>0</v>
      </c>
    </row>
    <row r="1216" spans="1:10">
      <c r="A1216" s="30">
        <v>3648</v>
      </c>
      <c r="B1216" s="31">
        <v>25</v>
      </c>
      <c r="C1216" s="32">
        <f t="shared" si="75"/>
        <v>2.8175360535220126</v>
      </c>
      <c r="D1216" s="33">
        <f>SUMIFS('Contact Hours'!D:D,'Contact Hours'!$A:$A,Hours!$A1216,'Contact Hours'!$B:$B,Hours!$B1216)+SUMIFS('Contact Hours'!E:E,'Contact Hours'!$A:$A,Hours!$A1216,'Contact Hours'!$B:$B,Hours!$B1216)</f>
        <v>908464</v>
      </c>
      <c r="E1216" s="33">
        <f>SUMIFS('Contact Hours'!F:F,'Contact Hours'!$A:$A,Hours!$A1216,'Contact Hours'!$B:$B,Hours!$B1216)+SUMIFS('Contact Hours'!G:G,'Contact Hours'!$A:$A,Hours!$A1216,'Contact Hours'!$B:$B,Hours!$B1216)</f>
        <v>0</v>
      </c>
      <c r="F1216" s="33">
        <f>SUMIFS('Contact Hours'!H:H,'Contact Hours'!$A:$A,Hours!$A1216,'Contact Hours'!$B:$B,Hours!$B1216)+SUMIFS('Contact Hours'!I:I,'Contact Hours'!$A:$A,Hours!$A1216,'Contact Hours'!$B:$B,Hours!$B1216)</f>
        <v>640</v>
      </c>
      <c r="G1216" s="33">
        <f>SUMIFS('Contact Hours'!J:J,'Contact Hours'!$A:$A,Hours!$A1216,'Contact Hours'!$B:$B,Hours!$B1216)+SUMIFS('Contact Hours'!K:K,'Contact Hours'!$A:$A,Hours!$A1216,'Contact Hours'!$B:$B,Hours!$B1216)</f>
        <v>0</v>
      </c>
      <c r="H1216" s="34">
        <f t="shared" si="72"/>
        <v>909104</v>
      </c>
      <c r="I1216" s="35">
        <f t="shared" si="73"/>
        <v>2561433.2964010756</v>
      </c>
      <c r="J1216" s="35">
        <f t="shared" si="74"/>
        <v>0</v>
      </c>
    </row>
    <row r="1217" spans="1:10">
      <c r="A1217" s="30">
        <v>3648</v>
      </c>
      <c r="B1217" s="31">
        <v>26</v>
      </c>
      <c r="C1217" s="32">
        <f t="shared" si="75"/>
        <v>3.5195673951223614</v>
      </c>
      <c r="D1217" s="33">
        <f>SUMIFS('Contact Hours'!D:D,'Contact Hours'!$A:$A,Hours!$A1217,'Contact Hours'!$B:$B,Hours!$B1217)+SUMIFS('Contact Hours'!E:E,'Contact Hours'!$A:$A,Hours!$A1217,'Contact Hours'!$B:$B,Hours!$B1217)</f>
        <v>313392</v>
      </c>
      <c r="E1217" s="33">
        <f>SUMIFS('Contact Hours'!F:F,'Contact Hours'!$A:$A,Hours!$A1217,'Contact Hours'!$B:$B,Hours!$B1217)+SUMIFS('Contact Hours'!G:G,'Contact Hours'!$A:$A,Hours!$A1217,'Contact Hours'!$B:$B,Hours!$B1217)</f>
        <v>0</v>
      </c>
      <c r="F1217" s="33">
        <f>SUMIFS('Contact Hours'!H:H,'Contact Hours'!$A:$A,Hours!$A1217,'Contact Hours'!$B:$B,Hours!$B1217)+SUMIFS('Contact Hours'!I:I,'Contact Hours'!$A:$A,Hours!$A1217,'Contact Hours'!$B:$B,Hours!$B1217)</f>
        <v>42384</v>
      </c>
      <c r="G1217" s="33">
        <f>SUMIFS('Contact Hours'!J:J,'Contact Hours'!$A:$A,Hours!$A1217,'Contact Hours'!$B:$B,Hours!$B1217)+SUMIFS('Contact Hours'!K:K,'Contact Hours'!$A:$A,Hours!$A1217,'Contact Hours'!$B:$B,Hours!$B1217)</f>
        <v>0</v>
      </c>
      <c r="H1217" s="34">
        <f t="shared" si="72"/>
        <v>355776</v>
      </c>
      <c r="I1217" s="35">
        <f t="shared" si="73"/>
        <v>1252177.6095670532</v>
      </c>
      <c r="J1217" s="35">
        <f t="shared" si="74"/>
        <v>0</v>
      </c>
    </row>
    <row r="1218" spans="1:10">
      <c r="A1218" s="30">
        <v>3648</v>
      </c>
      <c r="B1218" s="31">
        <v>27</v>
      </c>
      <c r="C1218" s="32">
        <f t="shared" si="75"/>
        <v>3.291477425248472</v>
      </c>
      <c r="D1218" s="33">
        <f>SUMIFS('Contact Hours'!D:D,'Contact Hours'!$A:$A,Hours!$A1218,'Contact Hours'!$B:$B,Hours!$B1218)+SUMIFS('Contact Hours'!E:E,'Contact Hours'!$A:$A,Hours!$A1218,'Contact Hours'!$B:$B,Hours!$B1218)</f>
        <v>0</v>
      </c>
      <c r="E1218" s="33">
        <f>SUMIFS('Contact Hours'!F:F,'Contact Hours'!$A:$A,Hours!$A1218,'Contact Hours'!$B:$B,Hours!$B1218)+SUMIFS('Contact Hours'!G:G,'Contact Hours'!$A:$A,Hours!$A1218,'Contact Hours'!$B:$B,Hours!$B1218)</f>
        <v>0</v>
      </c>
      <c r="F1218" s="33">
        <f>SUMIFS('Contact Hours'!H:H,'Contact Hours'!$A:$A,Hours!$A1218,'Contact Hours'!$B:$B,Hours!$B1218)+SUMIFS('Contact Hours'!I:I,'Contact Hours'!$A:$A,Hours!$A1218,'Contact Hours'!$B:$B,Hours!$B1218)</f>
        <v>0</v>
      </c>
      <c r="G1218" s="33">
        <f>SUMIFS('Contact Hours'!J:J,'Contact Hours'!$A:$A,Hours!$A1218,'Contact Hours'!$B:$B,Hours!$B1218)+SUMIFS('Contact Hours'!K:K,'Contact Hours'!$A:$A,Hours!$A1218,'Contact Hours'!$B:$B,Hours!$B1218)</f>
        <v>0</v>
      </c>
      <c r="H1218" s="34">
        <f t="shared" si="72"/>
        <v>0</v>
      </c>
      <c r="I1218" s="35">
        <f t="shared" si="73"/>
        <v>0</v>
      </c>
      <c r="J1218" s="35">
        <f t="shared" si="74"/>
        <v>0</v>
      </c>
    </row>
    <row r="1219" spans="1:10">
      <c r="A1219" s="30">
        <v>10060</v>
      </c>
      <c r="B1219" s="31">
        <v>1</v>
      </c>
      <c r="C1219" s="32">
        <f t="shared" si="75"/>
        <v>2.8749802080704021</v>
      </c>
      <c r="D1219" s="33">
        <f>SUMIFS('Contact Hours'!D:D,'Contact Hours'!$A:$A,Hours!$A1219,'Contact Hours'!$B:$B,Hours!$B1219)+SUMIFS('Contact Hours'!E:E,'Contact Hours'!$A:$A,Hours!$A1219,'Contact Hours'!$B:$B,Hours!$B1219)</f>
        <v>3648</v>
      </c>
      <c r="E1219" s="33">
        <f>SUMIFS('Contact Hours'!F:F,'Contact Hours'!$A:$A,Hours!$A1219,'Contact Hours'!$B:$B,Hours!$B1219)+SUMIFS('Contact Hours'!G:G,'Contact Hours'!$A:$A,Hours!$A1219,'Contact Hours'!$B:$B,Hours!$B1219)</f>
        <v>0</v>
      </c>
      <c r="F1219" s="33">
        <f>SUMIFS('Contact Hours'!H:H,'Contact Hours'!$A:$A,Hours!$A1219,'Contact Hours'!$B:$B,Hours!$B1219)+SUMIFS('Contact Hours'!I:I,'Contact Hours'!$A:$A,Hours!$A1219,'Contact Hours'!$B:$B,Hours!$B1219)</f>
        <v>3552</v>
      </c>
      <c r="G1219" s="33">
        <f>SUMIFS('Contact Hours'!J:J,'Contact Hours'!$A:$A,Hours!$A1219,'Contact Hours'!$B:$B,Hours!$B1219)+SUMIFS('Contact Hours'!K:K,'Contact Hours'!$A:$A,Hours!$A1219,'Contact Hours'!$B:$B,Hours!$B1219)</f>
        <v>0</v>
      </c>
      <c r="H1219" s="34">
        <f t="shared" si="72"/>
        <v>7200</v>
      </c>
      <c r="I1219" s="35">
        <f t="shared" si="73"/>
        <v>20699.857498106896</v>
      </c>
      <c r="J1219" s="35">
        <f t="shared" si="74"/>
        <v>0</v>
      </c>
    </row>
    <row r="1220" spans="1:10">
      <c r="A1220" s="30">
        <v>10060</v>
      </c>
      <c r="B1220" s="31">
        <v>2</v>
      </c>
      <c r="C1220" s="32">
        <f t="shared" si="75"/>
        <v>3.4729204337351502</v>
      </c>
      <c r="D1220" s="33">
        <f>SUMIFS('Contact Hours'!D:D,'Contact Hours'!$A:$A,Hours!$A1220,'Contact Hours'!$B:$B,Hours!$B1220)+SUMIFS('Contact Hours'!E:E,'Contact Hours'!$A:$A,Hours!$A1220,'Contact Hours'!$B:$B,Hours!$B1220)</f>
        <v>0</v>
      </c>
      <c r="E1220" s="33">
        <f>SUMIFS('Contact Hours'!F:F,'Contact Hours'!$A:$A,Hours!$A1220,'Contact Hours'!$B:$B,Hours!$B1220)+SUMIFS('Contact Hours'!G:G,'Contact Hours'!$A:$A,Hours!$A1220,'Contact Hours'!$B:$B,Hours!$B1220)</f>
        <v>0</v>
      </c>
      <c r="F1220" s="33">
        <f>SUMIFS('Contact Hours'!H:H,'Contact Hours'!$A:$A,Hours!$A1220,'Contact Hours'!$B:$B,Hours!$B1220)+SUMIFS('Contact Hours'!I:I,'Contact Hours'!$A:$A,Hours!$A1220,'Contact Hours'!$B:$B,Hours!$B1220)</f>
        <v>33952</v>
      </c>
      <c r="G1220" s="33">
        <f>SUMIFS('Contact Hours'!J:J,'Contact Hours'!$A:$A,Hours!$A1220,'Contact Hours'!$B:$B,Hours!$B1220)+SUMIFS('Contact Hours'!K:K,'Contact Hours'!$A:$A,Hours!$A1220,'Contact Hours'!$B:$B,Hours!$B1220)</f>
        <v>0</v>
      </c>
      <c r="H1220" s="34">
        <f t="shared" si="72"/>
        <v>33952</v>
      </c>
      <c r="I1220" s="35">
        <f t="shared" si="73"/>
        <v>117912.59456617582</v>
      </c>
      <c r="J1220" s="35">
        <f t="shared" si="74"/>
        <v>0</v>
      </c>
    </row>
    <row r="1221" spans="1:10">
      <c r="A1221" s="30">
        <v>10060</v>
      </c>
      <c r="B1221" s="31">
        <v>3</v>
      </c>
      <c r="C1221" s="32">
        <f t="shared" si="75"/>
        <v>3.0862689776983747</v>
      </c>
      <c r="D1221" s="33">
        <f>SUMIFS('Contact Hours'!D:D,'Contact Hours'!$A:$A,Hours!$A1221,'Contact Hours'!$B:$B,Hours!$B1221)+SUMIFS('Contact Hours'!E:E,'Contact Hours'!$A:$A,Hours!$A1221,'Contact Hours'!$B:$B,Hours!$B1221)</f>
        <v>98336</v>
      </c>
      <c r="E1221" s="33">
        <f>SUMIFS('Contact Hours'!F:F,'Contact Hours'!$A:$A,Hours!$A1221,'Contact Hours'!$B:$B,Hours!$B1221)+SUMIFS('Contact Hours'!G:G,'Contact Hours'!$A:$A,Hours!$A1221,'Contact Hours'!$B:$B,Hours!$B1221)</f>
        <v>0</v>
      </c>
      <c r="F1221" s="33">
        <f>SUMIFS('Contact Hours'!H:H,'Contact Hours'!$A:$A,Hours!$A1221,'Contact Hours'!$B:$B,Hours!$B1221)+SUMIFS('Contact Hours'!I:I,'Contact Hours'!$A:$A,Hours!$A1221,'Contact Hours'!$B:$B,Hours!$B1221)</f>
        <v>0</v>
      </c>
      <c r="G1221" s="33">
        <f>SUMIFS('Contact Hours'!J:J,'Contact Hours'!$A:$A,Hours!$A1221,'Contact Hours'!$B:$B,Hours!$B1221)+SUMIFS('Contact Hours'!K:K,'Contact Hours'!$A:$A,Hours!$A1221,'Contact Hours'!$B:$B,Hours!$B1221)</f>
        <v>0</v>
      </c>
      <c r="H1221" s="34">
        <f t="shared" ref="H1221:H1284" si="76">SUM(D1221:G1221)</f>
        <v>98336</v>
      </c>
      <c r="I1221" s="35">
        <f t="shared" ref="I1221:I1284" si="77">H1221*C1221</f>
        <v>303491.3461909474</v>
      </c>
      <c r="J1221" s="35">
        <f t="shared" ref="J1221:J1284" si="78">(E1221*1.1)*C1221</f>
        <v>0</v>
      </c>
    </row>
    <row r="1222" spans="1:10">
      <c r="A1222" s="30">
        <v>10060</v>
      </c>
      <c r="B1222" s="31">
        <v>4</v>
      </c>
      <c r="C1222" s="32">
        <f t="shared" si="75"/>
        <v>2.7951067372194838</v>
      </c>
      <c r="D1222" s="33">
        <f>SUMIFS('Contact Hours'!D:D,'Contact Hours'!$A:$A,Hours!$A1222,'Contact Hours'!$B:$B,Hours!$B1222)+SUMIFS('Contact Hours'!E:E,'Contact Hours'!$A:$A,Hours!$A1222,'Contact Hours'!$B:$B,Hours!$B1222)</f>
        <v>5280</v>
      </c>
      <c r="E1222" s="33">
        <f>SUMIFS('Contact Hours'!F:F,'Contact Hours'!$A:$A,Hours!$A1222,'Contact Hours'!$B:$B,Hours!$B1222)+SUMIFS('Contact Hours'!G:G,'Contact Hours'!$A:$A,Hours!$A1222,'Contact Hours'!$B:$B,Hours!$B1222)</f>
        <v>0</v>
      </c>
      <c r="F1222" s="33">
        <f>SUMIFS('Contact Hours'!H:H,'Contact Hours'!$A:$A,Hours!$A1222,'Contact Hours'!$B:$B,Hours!$B1222)+SUMIFS('Contact Hours'!I:I,'Contact Hours'!$A:$A,Hours!$A1222,'Contact Hours'!$B:$B,Hours!$B1222)</f>
        <v>30752</v>
      </c>
      <c r="G1222" s="33">
        <f>SUMIFS('Contact Hours'!J:J,'Contact Hours'!$A:$A,Hours!$A1222,'Contact Hours'!$B:$B,Hours!$B1222)+SUMIFS('Contact Hours'!K:K,'Contact Hours'!$A:$A,Hours!$A1222,'Contact Hours'!$B:$B,Hours!$B1222)</f>
        <v>9105</v>
      </c>
      <c r="H1222" s="34">
        <f t="shared" si="76"/>
        <v>45137</v>
      </c>
      <c r="I1222" s="35">
        <f t="shared" si="77"/>
        <v>126162.73279787584</v>
      </c>
      <c r="J1222" s="35">
        <f t="shared" si="78"/>
        <v>0</v>
      </c>
    </row>
    <row r="1223" spans="1:10">
      <c r="A1223" s="30">
        <v>10060</v>
      </c>
      <c r="B1223" s="31">
        <v>5</v>
      </c>
      <c r="C1223" s="32">
        <f t="shared" si="75"/>
        <v>7.969787458086997</v>
      </c>
      <c r="D1223" s="33">
        <f>SUMIFS('Contact Hours'!D:D,'Contact Hours'!$A:$A,Hours!$A1223,'Contact Hours'!$B:$B,Hours!$B1223)+SUMIFS('Contact Hours'!E:E,'Contact Hours'!$A:$A,Hours!$A1223,'Contact Hours'!$B:$B,Hours!$B1223)</f>
        <v>0</v>
      </c>
      <c r="E1223" s="33">
        <f>SUMIFS('Contact Hours'!F:F,'Contact Hours'!$A:$A,Hours!$A1223,'Contact Hours'!$B:$B,Hours!$B1223)+SUMIFS('Contact Hours'!G:G,'Contact Hours'!$A:$A,Hours!$A1223,'Contact Hours'!$B:$B,Hours!$B1223)</f>
        <v>0</v>
      </c>
      <c r="F1223" s="33">
        <f>SUMIFS('Contact Hours'!H:H,'Contact Hours'!$A:$A,Hours!$A1223,'Contact Hours'!$B:$B,Hours!$B1223)+SUMIFS('Contact Hours'!I:I,'Contact Hours'!$A:$A,Hours!$A1223,'Contact Hours'!$B:$B,Hours!$B1223)</f>
        <v>0</v>
      </c>
      <c r="G1223" s="33">
        <f>SUMIFS('Contact Hours'!J:J,'Contact Hours'!$A:$A,Hours!$A1223,'Contact Hours'!$B:$B,Hours!$B1223)+SUMIFS('Contact Hours'!K:K,'Contact Hours'!$A:$A,Hours!$A1223,'Contact Hours'!$B:$B,Hours!$B1223)</f>
        <v>0</v>
      </c>
      <c r="H1223" s="34">
        <f t="shared" si="76"/>
        <v>0</v>
      </c>
      <c r="I1223" s="35">
        <f t="shared" si="77"/>
        <v>0</v>
      </c>
      <c r="J1223" s="35">
        <f t="shared" si="78"/>
        <v>0</v>
      </c>
    </row>
    <row r="1224" spans="1:10">
      <c r="A1224" s="30">
        <v>10060</v>
      </c>
      <c r="B1224" s="31">
        <v>6</v>
      </c>
      <c r="C1224" s="32">
        <f t="shared" si="75"/>
        <v>2.5338472328563029</v>
      </c>
      <c r="D1224" s="33">
        <f>SUMIFS('Contact Hours'!D:D,'Contact Hours'!$A:$A,Hours!$A1224,'Contact Hours'!$B:$B,Hours!$B1224)+SUMIFS('Contact Hours'!E:E,'Contact Hours'!$A:$A,Hours!$A1224,'Contact Hours'!$B:$B,Hours!$B1224)</f>
        <v>19632</v>
      </c>
      <c r="E1224" s="33">
        <f>SUMIFS('Contact Hours'!F:F,'Contact Hours'!$A:$A,Hours!$A1224,'Contact Hours'!$B:$B,Hours!$B1224)+SUMIFS('Contact Hours'!G:G,'Contact Hours'!$A:$A,Hours!$A1224,'Contact Hours'!$B:$B,Hours!$B1224)</f>
        <v>0</v>
      </c>
      <c r="F1224" s="33">
        <f>SUMIFS('Contact Hours'!H:H,'Contact Hours'!$A:$A,Hours!$A1224,'Contact Hours'!$B:$B,Hours!$B1224)+SUMIFS('Contact Hours'!I:I,'Contact Hours'!$A:$A,Hours!$A1224,'Contact Hours'!$B:$B,Hours!$B1224)</f>
        <v>0</v>
      </c>
      <c r="G1224" s="33">
        <f>SUMIFS('Contact Hours'!J:J,'Contact Hours'!$A:$A,Hours!$A1224,'Contact Hours'!$B:$B,Hours!$B1224)+SUMIFS('Contact Hours'!K:K,'Contact Hours'!$A:$A,Hours!$A1224,'Contact Hours'!$B:$B,Hours!$B1224)</f>
        <v>0</v>
      </c>
      <c r="H1224" s="34">
        <f t="shared" si="76"/>
        <v>19632</v>
      </c>
      <c r="I1224" s="35">
        <f t="shared" si="77"/>
        <v>49744.488875434938</v>
      </c>
      <c r="J1224" s="35">
        <f t="shared" si="78"/>
        <v>0</v>
      </c>
    </row>
    <row r="1225" spans="1:10">
      <c r="A1225" s="30">
        <v>10060</v>
      </c>
      <c r="B1225" s="31">
        <v>7</v>
      </c>
      <c r="C1225" s="32">
        <f t="shared" si="75"/>
        <v>3.4892163735959434</v>
      </c>
      <c r="D1225" s="33">
        <f>SUMIFS('Contact Hours'!D:D,'Contact Hours'!$A:$A,Hours!$A1225,'Contact Hours'!$B:$B,Hours!$B1225)+SUMIFS('Contact Hours'!E:E,'Contact Hours'!$A:$A,Hours!$A1225,'Contact Hours'!$B:$B,Hours!$B1225)</f>
        <v>4800</v>
      </c>
      <c r="E1225" s="33">
        <f>SUMIFS('Contact Hours'!F:F,'Contact Hours'!$A:$A,Hours!$A1225,'Contact Hours'!$B:$B,Hours!$B1225)+SUMIFS('Contact Hours'!G:G,'Contact Hours'!$A:$A,Hours!$A1225,'Contact Hours'!$B:$B,Hours!$B1225)</f>
        <v>0</v>
      </c>
      <c r="F1225" s="33">
        <f>SUMIFS('Contact Hours'!H:H,'Contact Hours'!$A:$A,Hours!$A1225,'Contact Hours'!$B:$B,Hours!$B1225)+SUMIFS('Contact Hours'!I:I,'Contact Hours'!$A:$A,Hours!$A1225,'Contact Hours'!$B:$B,Hours!$B1225)</f>
        <v>10304</v>
      </c>
      <c r="G1225" s="33">
        <f>SUMIFS('Contact Hours'!J:J,'Contact Hours'!$A:$A,Hours!$A1225,'Contact Hours'!$B:$B,Hours!$B1225)+SUMIFS('Contact Hours'!K:K,'Contact Hours'!$A:$A,Hours!$A1225,'Contact Hours'!$B:$B,Hours!$B1225)</f>
        <v>1088</v>
      </c>
      <c r="H1225" s="34">
        <f t="shared" si="76"/>
        <v>16192</v>
      </c>
      <c r="I1225" s="35">
        <f t="shared" si="77"/>
        <v>56497.391521265512</v>
      </c>
      <c r="J1225" s="35">
        <f t="shared" si="78"/>
        <v>0</v>
      </c>
    </row>
    <row r="1226" spans="1:10">
      <c r="A1226" s="30">
        <v>10060</v>
      </c>
      <c r="B1226" s="31">
        <v>8</v>
      </c>
      <c r="C1226" s="32">
        <f t="shared" si="75"/>
        <v>4.382136402145127</v>
      </c>
      <c r="D1226" s="33">
        <f>SUMIFS('Contact Hours'!D:D,'Contact Hours'!$A:$A,Hours!$A1226,'Contact Hours'!$B:$B,Hours!$B1226)+SUMIFS('Contact Hours'!E:E,'Contact Hours'!$A:$A,Hours!$A1226,'Contact Hours'!$B:$B,Hours!$B1226)</f>
        <v>0</v>
      </c>
      <c r="E1226" s="33">
        <f>SUMIFS('Contact Hours'!F:F,'Contact Hours'!$A:$A,Hours!$A1226,'Contact Hours'!$B:$B,Hours!$B1226)+SUMIFS('Contact Hours'!G:G,'Contact Hours'!$A:$A,Hours!$A1226,'Contact Hours'!$B:$B,Hours!$B1226)</f>
        <v>0</v>
      </c>
      <c r="F1226" s="33">
        <f>SUMIFS('Contact Hours'!H:H,'Contact Hours'!$A:$A,Hours!$A1226,'Contact Hours'!$B:$B,Hours!$B1226)+SUMIFS('Contact Hours'!I:I,'Contact Hours'!$A:$A,Hours!$A1226,'Contact Hours'!$B:$B,Hours!$B1226)</f>
        <v>14320</v>
      </c>
      <c r="G1226" s="33">
        <f>SUMIFS('Contact Hours'!J:J,'Contact Hours'!$A:$A,Hours!$A1226,'Contact Hours'!$B:$B,Hours!$B1226)+SUMIFS('Contact Hours'!K:K,'Contact Hours'!$A:$A,Hours!$A1226,'Contact Hours'!$B:$B,Hours!$B1226)</f>
        <v>0</v>
      </c>
      <c r="H1226" s="34">
        <f t="shared" si="76"/>
        <v>14320</v>
      </c>
      <c r="I1226" s="35">
        <f t="shared" si="77"/>
        <v>62752.193278718216</v>
      </c>
      <c r="J1226" s="35">
        <f t="shared" si="78"/>
        <v>0</v>
      </c>
    </row>
    <row r="1227" spans="1:10">
      <c r="A1227" s="30">
        <v>10060</v>
      </c>
      <c r="B1227" s="31">
        <v>9</v>
      </c>
      <c r="C1227" s="32">
        <f t="shared" si="75"/>
        <v>3.4333089032158068</v>
      </c>
      <c r="D1227" s="33">
        <f>SUMIFS('Contact Hours'!D:D,'Contact Hours'!$A:$A,Hours!$A1227,'Contact Hours'!$B:$B,Hours!$B1227)+SUMIFS('Contact Hours'!E:E,'Contact Hours'!$A:$A,Hours!$A1227,'Contact Hours'!$B:$B,Hours!$B1227)</f>
        <v>5440</v>
      </c>
      <c r="E1227" s="33">
        <f>SUMIFS('Contact Hours'!F:F,'Contact Hours'!$A:$A,Hours!$A1227,'Contact Hours'!$B:$B,Hours!$B1227)+SUMIFS('Contact Hours'!G:G,'Contact Hours'!$A:$A,Hours!$A1227,'Contact Hours'!$B:$B,Hours!$B1227)</f>
        <v>0</v>
      </c>
      <c r="F1227" s="33">
        <f>SUMIFS('Contact Hours'!H:H,'Contact Hours'!$A:$A,Hours!$A1227,'Contact Hours'!$B:$B,Hours!$B1227)+SUMIFS('Contact Hours'!I:I,'Contact Hours'!$A:$A,Hours!$A1227,'Contact Hours'!$B:$B,Hours!$B1227)</f>
        <v>58576</v>
      </c>
      <c r="G1227" s="33">
        <f>SUMIFS('Contact Hours'!J:J,'Contact Hours'!$A:$A,Hours!$A1227,'Contact Hours'!$B:$B,Hours!$B1227)+SUMIFS('Contact Hours'!K:K,'Contact Hours'!$A:$A,Hours!$A1227,'Contact Hours'!$B:$B,Hours!$B1227)</f>
        <v>5745</v>
      </c>
      <c r="H1227" s="34">
        <f t="shared" si="76"/>
        <v>69761</v>
      </c>
      <c r="I1227" s="35">
        <f t="shared" si="77"/>
        <v>239511.0623972379</v>
      </c>
      <c r="J1227" s="35">
        <f t="shared" si="78"/>
        <v>0</v>
      </c>
    </row>
    <row r="1228" spans="1:10">
      <c r="A1228" s="30">
        <v>10060</v>
      </c>
      <c r="B1228" s="31">
        <v>10</v>
      </c>
      <c r="C1228" s="32">
        <f t="shared" si="75"/>
        <v>5.2157956574584414</v>
      </c>
      <c r="D1228" s="33">
        <f>SUMIFS('Contact Hours'!D:D,'Contact Hours'!$A:$A,Hours!$A1228,'Contact Hours'!$B:$B,Hours!$B1228)+SUMIFS('Contact Hours'!E:E,'Contact Hours'!$A:$A,Hours!$A1228,'Contact Hours'!$B:$B,Hours!$B1228)</f>
        <v>0</v>
      </c>
      <c r="E1228" s="33">
        <f>SUMIFS('Contact Hours'!F:F,'Contact Hours'!$A:$A,Hours!$A1228,'Contact Hours'!$B:$B,Hours!$B1228)+SUMIFS('Contact Hours'!G:G,'Contact Hours'!$A:$A,Hours!$A1228,'Contact Hours'!$B:$B,Hours!$B1228)</f>
        <v>0</v>
      </c>
      <c r="F1228" s="33">
        <f>SUMIFS('Contact Hours'!H:H,'Contact Hours'!$A:$A,Hours!$A1228,'Contact Hours'!$B:$B,Hours!$B1228)+SUMIFS('Contact Hours'!I:I,'Contact Hours'!$A:$A,Hours!$A1228,'Contact Hours'!$B:$B,Hours!$B1228)</f>
        <v>0</v>
      </c>
      <c r="G1228" s="33">
        <f>SUMIFS('Contact Hours'!J:J,'Contact Hours'!$A:$A,Hours!$A1228,'Contact Hours'!$B:$B,Hours!$B1228)+SUMIFS('Contact Hours'!K:K,'Contact Hours'!$A:$A,Hours!$A1228,'Contact Hours'!$B:$B,Hours!$B1228)</f>
        <v>0</v>
      </c>
      <c r="H1228" s="34">
        <f t="shared" si="76"/>
        <v>0</v>
      </c>
      <c r="I1228" s="35">
        <f t="shared" si="77"/>
        <v>0</v>
      </c>
      <c r="J1228" s="35">
        <f t="shared" si="78"/>
        <v>0</v>
      </c>
    </row>
    <row r="1229" spans="1:10">
      <c r="A1229" s="30">
        <v>10060</v>
      </c>
      <c r="B1229" s="31">
        <v>11</v>
      </c>
      <c r="C1229" s="32">
        <f t="shared" si="75"/>
        <v>3.9463640330011058</v>
      </c>
      <c r="D1229" s="33">
        <f>SUMIFS('Contact Hours'!D:D,'Contact Hours'!$A:$A,Hours!$A1229,'Contact Hours'!$B:$B,Hours!$B1229)+SUMIFS('Contact Hours'!E:E,'Contact Hours'!$A:$A,Hours!$A1229,'Contact Hours'!$B:$B,Hours!$B1229)</f>
        <v>0</v>
      </c>
      <c r="E1229" s="33">
        <f>SUMIFS('Contact Hours'!F:F,'Contact Hours'!$A:$A,Hours!$A1229,'Contact Hours'!$B:$B,Hours!$B1229)+SUMIFS('Contact Hours'!G:G,'Contact Hours'!$A:$A,Hours!$A1229,'Contact Hours'!$B:$B,Hours!$B1229)</f>
        <v>0</v>
      </c>
      <c r="F1229" s="33">
        <f>SUMIFS('Contact Hours'!H:H,'Contact Hours'!$A:$A,Hours!$A1229,'Contact Hours'!$B:$B,Hours!$B1229)+SUMIFS('Contact Hours'!I:I,'Contact Hours'!$A:$A,Hours!$A1229,'Contact Hours'!$B:$B,Hours!$B1229)</f>
        <v>16480</v>
      </c>
      <c r="G1229" s="33">
        <f>SUMIFS('Contact Hours'!J:J,'Contact Hours'!$A:$A,Hours!$A1229,'Contact Hours'!$B:$B,Hours!$B1229)+SUMIFS('Contact Hours'!K:K,'Contact Hours'!$A:$A,Hours!$A1229,'Contact Hours'!$B:$B,Hours!$B1229)</f>
        <v>1008</v>
      </c>
      <c r="H1229" s="34">
        <f t="shared" si="76"/>
        <v>17488</v>
      </c>
      <c r="I1229" s="35">
        <f t="shared" si="77"/>
        <v>69014.014209123343</v>
      </c>
      <c r="J1229" s="35">
        <f t="shared" si="78"/>
        <v>0</v>
      </c>
    </row>
    <row r="1230" spans="1:10">
      <c r="A1230" s="30">
        <v>10060</v>
      </c>
      <c r="B1230" s="31">
        <v>12</v>
      </c>
      <c r="C1230" s="32">
        <f t="shared" si="75"/>
        <v>3.4644345655960382</v>
      </c>
      <c r="D1230" s="33">
        <f>SUMIFS('Contact Hours'!D:D,'Contact Hours'!$A:$A,Hours!$A1230,'Contact Hours'!$B:$B,Hours!$B1230)+SUMIFS('Contact Hours'!E:E,'Contact Hours'!$A:$A,Hours!$A1230,'Contact Hours'!$B:$B,Hours!$B1230)</f>
        <v>74400</v>
      </c>
      <c r="E1230" s="33">
        <f>SUMIFS('Contact Hours'!F:F,'Contact Hours'!$A:$A,Hours!$A1230,'Contact Hours'!$B:$B,Hours!$B1230)+SUMIFS('Contact Hours'!G:G,'Contact Hours'!$A:$A,Hours!$A1230,'Contact Hours'!$B:$B,Hours!$B1230)</f>
        <v>576</v>
      </c>
      <c r="F1230" s="33">
        <f>SUMIFS('Contact Hours'!H:H,'Contact Hours'!$A:$A,Hours!$A1230,'Contact Hours'!$B:$B,Hours!$B1230)+SUMIFS('Contact Hours'!I:I,'Contact Hours'!$A:$A,Hours!$A1230,'Contact Hours'!$B:$B,Hours!$B1230)</f>
        <v>0</v>
      </c>
      <c r="G1230" s="33">
        <f>SUMIFS('Contact Hours'!J:J,'Contact Hours'!$A:$A,Hours!$A1230,'Contact Hours'!$B:$B,Hours!$B1230)+SUMIFS('Contact Hours'!K:K,'Contact Hours'!$A:$A,Hours!$A1230,'Contact Hours'!$B:$B,Hours!$B1230)</f>
        <v>0</v>
      </c>
      <c r="H1230" s="34">
        <f t="shared" si="76"/>
        <v>74976</v>
      </c>
      <c r="I1230" s="35">
        <f t="shared" si="77"/>
        <v>259749.44599012856</v>
      </c>
      <c r="J1230" s="35">
        <f t="shared" si="78"/>
        <v>2195.06574076165</v>
      </c>
    </row>
    <row r="1231" spans="1:10">
      <c r="A1231" s="30">
        <v>10060</v>
      </c>
      <c r="B1231" s="31">
        <v>13</v>
      </c>
      <c r="C1231" s="32">
        <f t="shared" si="75"/>
        <v>3.1367935439018955</v>
      </c>
      <c r="D1231" s="33">
        <f>SUMIFS('Contact Hours'!D:D,'Contact Hours'!$A:$A,Hours!$A1231,'Contact Hours'!$B:$B,Hours!$B1231)+SUMIFS('Contact Hours'!E:E,'Contact Hours'!$A:$A,Hours!$A1231,'Contact Hours'!$B:$B,Hours!$B1231)</f>
        <v>7520</v>
      </c>
      <c r="E1231" s="33">
        <f>SUMIFS('Contact Hours'!F:F,'Contact Hours'!$A:$A,Hours!$A1231,'Contact Hours'!$B:$B,Hours!$B1231)+SUMIFS('Contact Hours'!G:G,'Contact Hours'!$A:$A,Hours!$A1231,'Contact Hours'!$B:$B,Hours!$B1231)</f>
        <v>0</v>
      </c>
      <c r="F1231" s="33">
        <f>SUMIFS('Contact Hours'!H:H,'Contact Hours'!$A:$A,Hours!$A1231,'Contact Hours'!$B:$B,Hours!$B1231)+SUMIFS('Contact Hours'!I:I,'Contact Hours'!$A:$A,Hours!$A1231,'Contact Hours'!$B:$B,Hours!$B1231)</f>
        <v>0</v>
      </c>
      <c r="G1231" s="33">
        <f>SUMIFS('Contact Hours'!J:J,'Contact Hours'!$A:$A,Hours!$A1231,'Contact Hours'!$B:$B,Hours!$B1231)+SUMIFS('Contact Hours'!K:K,'Contact Hours'!$A:$A,Hours!$A1231,'Contact Hours'!$B:$B,Hours!$B1231)</f>
        <v>0</v>
      </c>
      <c r="H1231" s="34">
        <f t="shared" si="76"/>
        <v>7520</v>
      </c>
      <c r="I1231" s="35">
        <f t="shared" si="77"/>
        <v>23588.687450142254</v>
      </c>
      <c r="J1231" s="35">
        <f t="shared" si="78"/>
        <v>0</v>
      </c>
    </row>
    <row r="1232" spans="1:10">
      <c r="A1232" s="30">
        <v>10060</v>
      </c>
      <c r="B1232" s="31">
        <v>14</v>
      </c>
      <c r="C1232" s="32">
        <f t="shared" si="75"/>
        <v>4.5242823607997433</v>
      </c>
      <c r="D1232" s="33">
        <f>SUMIFS('Contact Hours'!D:D,'Contact Hours'!$A:$A,Hours!$A1232,'Contact Hours'!$B:$B,Hours!$B1232)+SUMIFS('Contact Hours'!E:E,'Contact Hours'!$A:$A,Hours!$A1232,'Contact Hours'!$B:$B,Hours!$B1232)</f>
        <v>0</v>
      </c>
      <c r="E1232" s="33">
        <f>SUMIFS('Contact Hours'!F:F,'Contact Hours'!$A:$A,Hours!$A1232,'Contact Hours'!$B:$B,Hours!$B1232)+SUMIFS('Contact Hours'!G:G,'Contact Hours'!$A:$A,Hours!$A1232,'Contact Hours'!$B:$B,Hours!$B1232)</f>
        <v>0</v>
      </c>
      <c r="F1232" s="33">
        <f>SUMIFS('Contact Hours'!H:H,'Contact Hours'!$A:$A,Hours!$A1232,'Contact Hours'!$B:$B,Hours!$B1232)+SUMIFS('Contact Hours'!I:I,'Contact Hours'!$A:$A,Hours!$A1232,'Contact Hours'!$B:$B,Hours!$B1232)</f>
        <v>93472</v>
      </c>
      <c r="G1232" s="33">
        <f>SUMIFS('Contact Hours'!J:J,'Contact Hours'!$A:$A,Hours!$A1232,'Contact Hours'!$B:$B,Hours!$B1232)+SUMIFS('Contact Hours'!K:K,'Contact Hours'!$A:$A,Hours!$A1232,'Contact Hours'!$B:$B,Hours!$B1232)</f>
        <v>3480</v>
      </c>
      <c r="H1232" s="34">
        <f t="shared" si="76"/>
        <v>96952</v>
      </c>
      <c r="I1232" s="35">
        <f t="shared" si="77"/>
        <v>438638.2234442567</v>
      </c>
      <c r="J1232" s="35">
        <f t="shared" si="78"/>
        <v>0</v>
      </c>
    </row>
    <row r="1233" spans="1:10">
      <c r="A1233" s="30">
        <v>10060</v>
      </c>
      <c r="B1233" s="31">
        <v>15</v>
      </c>
      <c r="C1233" s="32">
        <f t="shared" si="75"/>
        <v>6.3259919541484555</v>
      </c>
      <c r="D1233" s="33">
        <f>SUMIFS('Contact Hours'!D:D,'Contact Hours'!$A:$A,Hours!$A1233,'Contact Hours'!$B:$B,Hours!$B1233)+SUMIFS('Contact Hours'!E:E,'Contact Hours'!$A:$A,Hours!$A1233,'Contact Hours'!$B:$B,Hours!$B1233)</f>
        <v>0</v>
      </c>
      <c r="E1233" s="33">
        <f>SUMIFS('Contact Hours'!F:F,'Contact Hours'!$A:$A,Hours!$A1233,'Contact Hours'!$B:$B,Hours!$B1233)+SUMIFS('Contact Hours'!G:G,'Contact Hours'!$A:$A,Hours!$A1233,'Contact Hours'!$B:$B,Hours!$B1233)</f>
        <v>0</v>
      </c>
      <c r="F1233" s="33">
        <f>SUMIFS('Contact Hours'!H:H,'Contact Hours'!$A:$A,Hours!$A1233,'Contact Hours'!$B:$B,Hours!$B1233)+SUMIFS('Contact Hours'!I:I,'Contact Hours'!$A:$A,Hours!$A1233,'Contact Hours'!$B:$B,Hours!$B1233)</f>
        <v>0</v>
      </c>
      <c r="G1233" s="33">
        <f>SUMIFS('Contact Hours'!J:J,'Contact Hours'!$A:$A,Hours!$A1233,'Contact Hours'!$B:$B,Hours!$B1233)+SUMIFS('Contact Hours'!K:K,'Contact Hours'!$A:$A,Hours!$A1233,'Contact Hours'!$B:$B,Hours!$B1233)</f>
        <v>0</v>
      </c>
      <c r="H1233" s="34">
        <f t="shared" si="76"/>
        <v>0</v>
      </c>
      <c r="I1233" s="35">
        <f t="shared" si="77"/>
        <v>0</v>
      </c>
      <c r="J1233" s="35">
        <f t="shared" si="78"/>
        <v>0</v>
      </c>
    </row>
    <row r="1234" spans="1:10">
      <c r="A1234" s="30">
        <v>10060</v>
      </c>
      <c r="B1234" s="31">
        <v>16</v>
      </c>
      <c r="C1234" s="32">
        <f t="shared" si="75"/>
        <v>3.9794022593108487</v>
      </c>
      <c r="D1234" s="33">
        <f>SUMIFS('Contact Hours'!D:D,'Contact Hours'!$A:$A,Hours!$A1234,'Contact Hours'!$B:$B,Hours!$B1234)+SUMIFS('Contact Hours'!E:E,'Contact Hours'!$A:$A,Hours!$A1234,'Contact Hours'!$B:$B,Hours!$B1234)</f>
        <v>1104</v>
      </c>
      <c r="E1234" s="33">
        <f>SUMIFS('Contact Hours'!F:F,'Contact Hours'!$A:$A,Hours!$A1234,'Contact Hours'!$B:$B,Hours!$B1234)+SUMIFS('Contact Hours'!G:G,'Contact Hours'!$A:$A,Hours!$A1234,'Contact Hours'!$B:$B,Hours!$B1234)</f>
        <v>0</v>
      </c>
      <c r="F1234" s="33">
        <f>SUMIFS('Contact Hours'!H:H,'Contact Hours'!$A:$A,Hours!$A1234,'Contact Hours'!$B:$B,Hours!$B1234)+SUMIFS('Contact Hours'!I:I,'Contact Hours'!$A:$A,Hours!$A1234,'Contact Hours'!$B:$B,Hours!$B1234)</f>
        <v>34224</v>
      </c>
      <c r="G1234" s="33">
        <f>SUMIFS('Contact Hours'!J:J,'Contact Hours'!$A:$A,Hours!$A1234,'Contact Hours'!$B:$B,Hours!$B1234)+SUMIFS('Contact Hours'!K:K,'Contact Hours'!$A:$A,Hours!$A1234,'Contact Hours'!$B:$B,Hours!$B1234)</f>
        <v>47265</v>
      </c>
      <c r="H1234" s="34">
        <f t="shared" si="76"/>
        <v>82593</v>
      </c>
      <c r="I1234" s="35">
        <f t="shared" si="77"/>
        <v>328670.77080326091</v>
      </c>
      <c r="J1234" s="35">
        <f t="shared" si="78"/>
        <v>0</v>
      </c>
    </row>
    <row r="1235" spans="1:10">
      <c r="A1235" s="30">
        <v>10060</v>
      </c>
      <c r="B1235" s="31">
        <v>17</v>
      </c>
      <c r="C1235" s="32">
        <f t="shared" si="75"/>
        <v>5.1679354505346593</v>
      </c>
      <c r="D1235" s="33">
        <f>SUMIFS('Contact Hours'!D:D,'Contact Hours'!$A:$A,Hours!$A1235,'Contact Hours'!$B:$B,Hours!$B1235)+SUMIFS('Contact Hours'!E:E,'Contact Hours'!$A:$A,Hours!$A1235,'Contact Hours'!$B:$B,Hours!$B1235)</f>
        <v>0</v>
      </c>
      <c r="E1235" s="33">
        <f>SUMIFS('Contact Hours'!F:F,'Contact Hours'!$A:$A,Hours!$A1235,'Contact Hours'!$B:$B,Hours!$B1235)+SUMIFS('Contact Hours'!G:G,'Contact Hours'!$A:$A,Hours!$A1235,'Contact Hours'!$B:$B,Hours!$B1235)</f>
        <v>0</v>
      </c>
      <c r="F1235" s="33">
        <f>SUMIFS('Contact Hours'!H:H,'Contact Hours'!$A:$A,Hours!$A1235,'Contact Hours'!$B:$B,Hours!$B1235)+SUMIFS('Contact Hours'!I:I,'Contact Hours'!$A:$A,Hours!$A1235,'Contact Hours'!$B:$B,Hours!$B1235)</f>
        <v>0</v>
      </c>
      <c r="G1235" s="33">
        <f>SUMIFS('Contact Hours'!J:J,'Contact Hours'!$A:$A,Hours!$A1235,'Contact Hours'!$B:$B,Hours!$B1235)+SUMIFS('Contact Hours'!K:K,'Contact Hours'!$A:$A,Hours!$A1235,'Contact Hours'!$B:$B,Hours!$B1235)</f>
        <v>0</v>
      </c>
      <c r="H1235" s="34">
        <f t="shared" si="76"/>
        <v>0</v>
      </c>
      <c r="I1235" s="35">
        <f t="shared" si="77"/>
        <v>0</v>
      </c>
      <c r="J1235" s="35">
        <f t="shared" si="78"/>
        <v>0</v>
      </c>
    </row>
    <row r="1236" spans="1:10">
      <c r="A1236" s="30">
        <v>10060</v>
      </c>
      <c r="B1236" s="31">
        <v>18</v>
      </c>
      <c r="C1236" s="32">
        <f t="shared" si="75"/>
        <v>4.3474126583452906</v>
      </c>
      <c r="D1236" s="33">
        <f>SUMIFS('Contact Hours'!D:D,'Contact Hours'!$A:$A,Hours!$A1236,'Contact Hours'!$B:$B,Hours!$B1236)+SUMIFS('Contact Hours'!E:E,'Contact Hours'!$A:$A,Hours!$A1236,'Contact Hours'!$B:$B,Hours!$B1236)</f>
        <v>0</v>
      </c>
      <c r="E1236" s="33">
        <f>SUMIFS('Contact Hours'!F:F,'Contact Hours'!$A:$A,Hours!$A1236,'Contact Hours'!$B:$B,Hours!$B1236)+SUMIFS('Contact Hours'!G:G,'Contact Hours'!$A:$A,Hours!$A1236,'Contact Hours'!$B:$B,Hours!$B1236)</f>
        <v>0</v>
      </c>
      <c r="F1236" s="33">
        <f>SUMIFS('Contact Hours'!H:H,'Contact Hours'!$A:$A,Hours!$A1236,'Contact Hours'!$B:$B,Hours!$B1236)+SUMIFS('Contact Hours'!I:I,'Contact Hours'!$A:$A,Hours!$A1236,'Contact Hours'!$B:$B,Hours!$B1236)</f>
        <v>86096</v>
      </c>
      <c r="G1236" s="33">
        <f>SUMIFS('Contact Hours'!J:J,'Contact Hours'!$A:$A,Hours!$A1236,'Contact Hours'!$B:$B,Hours!$B1236)+SUMIFS('Contact Hours'!K:K,'Contact Hours'!$A:$A,Hours!$A1236,'Contact Hours'!$B:$B,Hours!$B1236)</f>
        <v>528</v>
      </c>
      <c r="H1236" s="34">
        <f t="shared" si="76"/>
        <v>86624</v>
      </c>
      <c r="I1236" s="35">
        <f t="shared" si="77"/>
        <v>376590.27411650243</v>
      </c>
      <c r="J1236" s="35">
        <f t="shared" si="78"/>
        <v>0</v>
      </c>
    </row>
    <row r="1237" spans="1:10">
      <c r="A1237" s="30">
        <v>10060</v>
      </c>
      <c r="B1237" s="31">
        <v>19</v>
      </c>
      <c r="C1237" s="32">
        <f t="shared" si="75"/>
        <v>3.1428185541517317</v>
      </c>
      <c r="D1237" s="33">
        <f>SUMIFS('Contact Hours'!D:D,'Contact Hours'!$A:$A,Hours!$A1237,'Contact Hours'!$B:$B,Hours!$B1237)+SUMIFS('Contact Hours'!E:E,'Contact Hours'!$A:$A,Hours!$A1237,'Contact Hours'!$B:$B,Hours!$B1237)</f>
        <v>44192</v>
      </c>
      <c r="E1237" s="33">
        <f>SUMIFS('Contact Hours'!F:F,'Contact Hours'!$A:$A,Hours!$A1237,'Contact Hours'!$B:$B,Hours!$B1237)+SUMIFS('Contact Hours'!G:G,'Contact Hours'!$A:$A,Hours!$A1237,'Contact Hours'!$B:$B,Hours!$B1237)</f>
        <v>3827</v>
      </c>
      <c r="F1237" s="33">
        <f>SUMIFS('Contact Hours'!H:H,'Contact Hours'!$A:$A,Hours!$A1237,'Contact Hours'!$B:$B,Hours!$B1237)+SUMIFS('Contact Hours'!I:I,'Contact Hours'!$A:$A,Hours!$A1237,'Contact Hours'!$B:$B,Hours!$B1237)</f>
        <v>1056</v>
      </c>
      <c r="G1237" s="33">
        <f>SUMIFS('Contact Hours'!J:J,'Contact Hours'!$A:$A,Hours!$A1237,'Contact Hours'!$B:$B,Hours!$B1237)+SUMIFS('Contact Hours'!K:K,'Contact Hours'!$A:$A,Hours!$A1237,'Contact Hours'!$B:$B,Hours!$B1237)</f>
        <v>0</v>
      </c>
      <c r="H1237" s="34">
        <f t="shared" si="76"/>
        <v>49075</v>
      </c>
      <c r="I1237" s="35">
        <f t="shared" si="77"/>
        <v>154233.82054499624</v>
      </c>
      <c r="J1237" s="35">
        <f t="shared" si="78"/>
        <v>13230.323267412547</v>
      </c>
    </row>
    <row r="1238" spans="1:10">
      <c r="A1238" s="30">
        <v>10060</v>
      </c>
      <c r="B1238" s="31">
        <v>20</v>
      </c>
      <c r="C1238" s="32">
        <f t="shared" si="75"/>
        <v>3.4676861785003421</v>
      </c>
      <c r="D1238" s="33">
        <f>SUMIFS('Contact Hours'!D:D,'Contact Hours'!$A:$A,Hours!$A1238,'Contact Hours'!$B:$B,Hours!$B1238)+SUMIFS('Contact Hours'!E:E,'Contact Hours'!$A:$A,Hours!$A1238,'Contact Hours'!$B:$B,Hours!$B1238)</f>
        <v>0</v>
      </c>
      <c r="E1238" s="33">
        <f>SUMIFS('Contact Hours'!F:F,'Contact Hours'!$A:$A,Hours!$A1238,'Contact Hours'!$B:$B,Hours!$B1238)+SUMIFS('Contact Hours'!G:G,'Contact Hours'!$A:$A,Hours!$A1238,'Contact Hours'!$B:$B,Hours!$B1238)</f>
        <v>0</v>
      </c>
      <c r="F1238" s="33">
        <f>SUMIFS('Contact Hours'!H:H,'Contact Hours'!$A:$A,Hours!$A1238,'Contact Hours'!$B:$B,Hours!$B1238)+SUMIFS('Contact Hours'!I:I,'Contact Hours'!$A:$A,Hours!$A1238,'Contact Hours'!$B:$B,Hours!$B1238)</f>
        <v>7808</v>
      </c>
      <c r="G1238" s="33">
        <f>SUMIFS('Contact Hours'!J:J,'Contact Hours'!$A:$A,Hours!$A1238,'Contact Hours'!$B:$B,Hours!$B1238)+SUMIFS('Contact Hours'!K:K,'Contact Hours'!$A:$A,Hours!$A1238,'Contact Hours'!$B:$B,Hours!$B1238)</f>
        <v>0</v>
      </c>
      <c r="H1238" s="34">
        <f t="shared" si="76"/>
        <v>7808</v>
      </c>
      <c r="I1238" s="35">
        <f t="shared" si="77"/>
        <v>27075.693681730671</v>
      </c>
      <c r="J1238" s="35">
        <f t="shared" si="78"/>
        <v>0</v>
      </c>
    </row>
    <row r="1239" spans="1:10">
      <c r="A1239" s="30">
        <v>10060</v>
      </c>
      <c r="B1239" s="31">
        <v>21</v>
      </c>
      <c r="C1239" s="32">
        <f t="shared" si="75"/>
        <v>4.5155009708581995</v>
      </c>
      <c r="D1239" s="33">
        <f>SUMIFS('Contact Hours'!D:D,'Contact Hours'!$A:$A,Hours!$A1239,'Contact Hours'!$B:$B,Hours!$B1239)+SUMIFS('Contact Hours'!E:E,'Contact Hours'!$A:$A,Hours!$A1239,'Contact Hours'!$B:$B,Hours!$B1239)</f>
        <v>0</v>
      </c>
      <c r="E1239" s="33">
        <f>SUMIFS('Contact Hours'!F:F,'Contact Hours'!$A:$A,Hours!$A1239,'Contact Hours'!$B:$B,Hours!$B1239)+SUMIFS('Contact Hours'!G:G,'Contact Hours'!$A:$A,Hours!$A1239,'Contact Hours'!$B:$B,Hours!$B1239)</f>
        <v>0</v>
      </c>
      <c r="F1239" s="33">
        <f>SUMIFS('Contact Hours'!H:H,'Contact Hours'!$A:$A,Hours!$A1239,'Contact Hours'!$B:$B,Hours!$B1239)+SUMIFS('Contact Hours'!I:I,'Contact Hours'!$A:$A,Hours!$A1239,'Contact Hours'!$B:$B,Hours!$B1239)</f>
        <v>0</v>
      </c>
      <c r="G1239" s="33">
        <f>SUMIFS('Contact Hours'!J:J,'Contact Hours'!$A:$A,Hours!$A1239,'Contact Hours'!$B:$B,Hours!$B1239)+SUMIFS('Contact Hours'!K:K,'Contact Hours'!$A:$A,Hours!$A1239,'Contact Hours'!$B:$B,Hours!$B1239)</f>
        <v>3800</v>
      </c>
      <c r="H1239" s="34">
        <f t="shared" si="76"/>
        <v>3800</v>
      </c>
      <c r="I1239" s="35">
        <f t="shared" si="77"/>
        <v>17158.903689261158</v>
      </c>
      <c r="J1239" s="35">
        <f t="shared" si="78"/>
        <v>0</v>
      </c>
    </row>
    <row r="1240" spans="1:10">
      <c r="A1240" s="30">
        <v>10060</v>
      </c>
      <c r="B1240" s="31">
        <v>22</v>
      </c>
      <c r="C1240" s="32">
        <f t="shared" si="75"/>
        <v>4.1280585073572329</v>
      </c>
      <c r="D1240" s="33">
        <f>SUMIFS('Contact Hours'!D:D,'Contact Hours'!$A:$A,Hours!$A1240,'Contact Hours'!$B:$B,Hours!$B1240)+SUMIFS('Contact Hours'!E:E,'Contact Hours'!$A:$A,Hours!$A1240,'Contact Hours'!$B:$B,Hours!$B1240)</f>
        <v>0</v>
      </c>
      <c r="E1240" s="33">
        <f>SUMIFS('Contact Hours'!F:F,'Contact Hours'!$A:$A,Hours!$A1240,'Contact Hours'!$B:$B,Hours!$B1240)+SUMIFS('Contact Hours'!G:G,'Contact Hours'!$A:$A,Hours!$A1240,'Contact Hours'!$B:$B,Hours!$B1240)</f>
        <v>0</v>
      </c>
      <c r="F1240" s="33">
        <f>SUMIFS('Contact Hours'!H:H,'Contact Hours'!$A:$A,Hours!$A1240,'Contact Hours'!$B:$B,Hours!$B1240)+SUMIFS('Contact Hours'!I:I,'Contact Hours'!$A:$A,Hours!$A1240,'Contact Hours'!$B:$B,Hours!$B1240)</f>
        <v>1968</v>
      </c>
      <c r="G1240" s="33">
        <f>SUMIFS('Contact Hours'!J:J,'Contact Hours'!$A:$A,Hours!$A1240,'Contact Hours'!$B:$B,Hours!$B1240)+SUMIFS('Contact Hours'!K:K,'Contact Hours'!$A:$A,Hours!$A1240,'Contact Hours'!$B:$B,Hours!$B1240)</f>
        <v>0</v>
      </c>
      <c r="H1240" s="34">
        <f t="shared" si="76"/>
        <v>1968</v>
      </c>
      <c r="I1240" s="35">
        <f t="shared" si="77"/>
        <v>8124.0191424790346</v>
      </c>
      <c r="J1240" s="35">
        <f t="shared" si="78"/>
        <v>0</v>
      </c>
    </row>
    <row r="1241" spans="1:10">
      <c r="A1241" s="30">
        <v>10060</v>
      </c>
      <c r="B1241" s="31">
        <v>23</v>
      </c>
      <c r="C1241" s="32">
        <f t="shared" si="75"/>
        <v>4.0606764444742334</v>
      </c>
      <c r="D1241" s="33">
        <f>SUMIFS('Contact Hours'!D:D,'Contact Hours'!$A:$A,Hours!$A1241,'Contact Hours'!$B:$B,Hours!$B1241)+SUMIFS('Contact Hours'!E:E,'Contact Hours'!$A:$A,Hours!$A1241,'Contact Hours'!$B:$B,Hours!$B1241)</f>
        <v>11024</v>
      </c>
      <c r="E1241" s="33">
        <f>SUMIFS('Contact Hours'!F:F,'Contact Hours'!$A:$A,Hours!$A1241,'Contact Hours'!$B:$B,Hours!$B1241)+SUMIFS('Contact Hours'!G:G,'Contact Hours'!$A:$A,Hours!$A1241,'Contact Hours'!$B:$B,Hours!$B1241)</f>
        <v>0</v>
      </c>
      <c r="F1241" s="33">
        <f>SUMIFS('Contact Hours'!H:H,'Contact Hours'!$A:$A,Hours!$A1241,'Contact Hours'!$B:$B,Hours!$B1241)+SUMIFS('Contact Hours'!I:I,'Contact Hours'!$A:$A,Hours!$A1241,'Contact Hours'!$B:$B,Hours!$B1241)</f>
        <v>0</v>
      </c>
      <c r="G1241" s="33">
        <f>SUMIFS('Contact Hours'!J:J,'Contact Hours'!$A:$A,Hours!$A1241,'Contact Hours'!$B:$B,Hours!$B1241)+SUMIFS('Contact Hours'!K:K,'Contact Hours'!$A:$A,Hours!$A1241,'Contact Hours'!$B:$B,Hours!$B1241)</f>
        <v>0</v>
      </c>
      <c r="H1241" s="34">
        <f t="shared" si="76"/>
        <v>11024</v>
      </c>
      <c r="I1241" s="35">
        <f t="shared" si="77"/>
        <v>44764.897123883951</v>
      </c>
      <c r="J1241" s="35">
        <f t="shared" si="78"/>
        <v>0</v>
      </c>
    </row>
    <row r="1242" spans="1:10">
      <c r="A1242" s="30">
        <v>10060</v>
      </c>
      <c r="B1242" s="31">
        <v>24</v>
      </c>
      <c r="C1242" s="32">
        <f t="shared" si="75"/>
        <v>3.6073208628655156</v>
      </c>
      <c r="D1242" s="33">
        <f>SUMIFS('Contact Hours'!D:D,'Contact Hours'!$A:$A,Hours!$A1242,'Contact Hours'!$B:$B,Hours!$B1242)+SUMIFS('Contact Hours'!E:E,'Contact Hours'!$A:$A,Hours!$A1242,'Contact Hours'!$B:$B,Hours!$B1242)</f>
        <v>1296</v>
      </c>
      <c r="E1242" s="33">
        <f>SUMIFS('Contact Hours'!F:F,'Contact Hours'!$A:$A,Hours!$A1242,'Contact Hours'!$B:$B,Hours!$B1242)+SUMIFS('Contact Hours'!G:G,'Contact Hours'!$A:$A,Hours!$A1242,'Contact Hours'!$B:$B,Hours!$B1242)</f>
        <v>0</v>
      </c>
      <c r="F1242" s="33">
        <f>SUMIFS('Contact Hours'!H:H,'Contact Hours'!$A:$A,Hours!$A1242,'Contact Hours'!$B:$B,Hours!$B1242)+SUMIFS('Contact Hours'!I:I,'Contact Hours'!$A:$A,Hours!$A1242,'Contact Hours'!$B:$B,Hours!$B1242)</f>
        <v>0</v>
      </c>
      <c r="G1242" s="33">
        <f>SUMIFS('Contact Hours'!J:J,'Contact Hours'!$A:$A,Hours!$A1242,'Contact Hours'!$B:$B,Hours!$B1242)+SUMIFS('Contact Hours'!K:K,'Contact Hours'!$A:$A,Hours!$A1242,'Contact Hours'!$B:$B,Hours!$B1242)</f>
        <v>83559</v>
      </c>
      <c r="H1242" s="34">
        <f t="shared" si="76"/>
        <v>84855</v>
      </c>
      <c r="I1242" s="35">
        <f t="shared" si="77"/>
        <v>306099.21181845333</v>
      </c>
      <c r="J1242" s="35">
        <f t="shared" si="78"/>
        <v>0</v>
      </c>
    </row>
    <row r="1243" spans="1:10">
      <c r="A1243" s="30">
        <v>10060</v>
      </c>
      <c r="B1243" s="31">
        <v>25</v>
      </c>
      <c r="C1243" s="32">
        <f t="shared" si="75"/>
        <v>2.8175360535220126</v>
      </c>
      <c r="D1243" s="33">
        <f>SUMIFS('Contact Hours'!D:D,'Contact Hours'!$A:$A,Hours!$A1243,'Contact Hours'!$B:$B,Hours!$B1243)+SUMIFS('Contact Hours'!E:E,'Contact Hours'!$A:$A,Hours!$A1243,'Contact Hours'!$B:$B,Hours!$B1243)</f>
        <v>133824</v>
      </c>
      <c r="E1243" s="33">
        <f>SUMIFS('Contact Hours'!F:F,'Contact Hours'!$A:$A,Hours!$A1243,'Contact Hours'!$B:$B,Hours!$B1243)+SUMIFS('Contact Hours'!G:G,'Contact Hours'!$A:$A,Hours!$A1243,'Contact Hours'!$B:$B,Hours!$B1243)</f>
        <v>0</v>
      </c>
      <c r="F1243" s="33">
        <f>SUMIFS('Contact Hours'!H:H,'Contact Hours'!$A:$A,Hours!$A1243,'Contact Hours'!$B:$B,Hours!$B1243)+SUMIFS('Contact Hours'!I:I,'Contact Hours'!$A:$A,Hours!$A1243,'Contact Hours'!$B:$B,Hours!$B1243)</f>
        <v>0</v>
      </c>
      <c r="G1243" s="33">
        <f>SUMIFS('Contact Hours'!J:J,'Contact Hours'!$A:$A,Hours!$A1243,'Contact Hours'!$B:$B,Hours!$B1243)+SUMIFS('Contact Hours'!K:K,'Contact Hours'!$A:$A,Hours!$A1243,'Contact Hours'!$B:$B,Hours!$B1243)</f>
        <v>0</v>
      </c>
      <c r="H1243" s="34">
        <f t="shared" si="76"/>
        <v>133824</v>
      </c>
      <c r="I1243" s="35">
        <f t="shared" si="77"/>
        <v>377053.94482652983</v>
      </c>
      <c r="J1243" s="35">
        <f t="shared" si="78"/>
        <v>0</v>
      </c>
    </row>
    <row r="1244" spans="1:10">
      <c r="A1244" s="30">
        <v>10060</v>
      </c>
      <c r="B1244" s="31">
        <v>26</v>
      </c>
      <c r="C1244" s="32">
        <f t="shared" si="75"/>
        <v>3.5195673951223614</v>
      </c>
      <c r="D1244" s="33">
        <f>SUMIFS('Contact Hours'!D:D,'Contact Hours'!$A:$A,Hours!$A1244,'Contact Hours'!$B:$B,Hours!$B1244)+SUMIFS('Contact Hours'!E:E,'Contact Hours'!$A:$A,Hours!$A1244,'Contact Hours'!$B:$B,Hours!$B1244)</f>
        <v>29360</v>
      </c>
      <c r="E1244" s="33">
        <f>SUMIFS('Contact Hours'!F:F,'Contact Hours'!$A:$A,Hours!$A1244,'Contact Hours'!$B:$B,Hours!$B1244)+SUMIFS('Contact Hours'!G:G,'Contact Hours'!$A:$A,Hours!$A1244,'Contact Hours'!$B:$B,Hours!$B1244)</f>
        <v>0</v>
      </c>
      <c r="F1244" s="33">
        <f>SUMIFS('Contact Hours'!H:H,'Contact Hours'!$A:$A,Hours!$A1244,'Contact Hours'!$B:$B,Hours!$B1244)+SUMIFS('Contact Hours'!I:I,'Contact Hours'!$A:$A,Hours!$A1244,'Contact Hours'!$B:$B,Hours!$B1244)</f>
        <v>0</v>
      </c>
      <c r="G1244" s="33">
        <f>SUMIFS('Contact Hours'!J:J,'Contact Hours'!$A:$A,Hours!$A1244,'Contact Hours'!$B:$B,Hours!$B1244)+SUMIFS('Contact Hours'!K:K,'Contact Hours'!$A:$A,Hours!$A1244,'Contact Hours'!$B:$B,Hours!$B1244)</f>
        <v>0</v>
      </c>
      <c r="H1244" s="34">
        <f t="shared" si="76"/>
        <v>29360</v>
      </c>
      <c r="I1244" s="35">
        <f t="shared" si="77"/>
        <v>103334.49872079253</v>
      </c>
      <c r="J1244" s="35">
        <f t="shared" si="78"/>
        <v>0</v>
      </c>
    </row>
    <row r="1245" spans="1:10">
      <c r="A1245" s="30">
        <v>10060</v>
      </c>
      <c r="B1245" s="31">
        <v>27</v>
      </c>
      <c r="C1245" s="32">
        <f t="shared" si="75"/>
        <v>3.291477425248472</v>
      </c>
      <c r="D1245" s="33">
        <f>SUMIFS('Contact Hours'!D:D,'Contact Hours'!$A:$A,Hours!$A1245,'Contact Hours'!$B:$B,Hours!$B1245)+SUMIFS('Contact Hours'!E:E,'Contact Hours'!$A:$A,Hours!$A1245,'Contact Hours'!$B:$B,Hours!$B1245)</f>
        <v>0</v>
      </c>
      <c r="E1245" s="33">
        <f>SUMIFS('Contact Hours'!F:F,'Contact Hours'!$A:$A,Hours!$A1245,'Contact Hours'!$B:$B,Hours!$B1245)+SUMIFS('Contact Hours'!G:G,'Contact Hours'!$A:$A,Hours!$A1245,'Contact Hours'!$B:$B,Hours!$B1245)</f>
        <v>0</v>
      </c>
      <c r="F1245" s="33">
        <f>SUMIFS('Contact Hours'!H:H,'Contact Hours'!$A:$A,Hours!$A1245,'Contact Hours'!$B:$B,Hours!$B1245)+SUMIFS('Contact Hours'!I:I,'Contact Hours'!$A:$A,Hours!$A1245,'Contact Hours'!$B:$B,Hours!$B1245)</f>
        <v>0</v>
      </c>
      <c r="G1245" s="33">
        <f>SUMIFS('Contact Hours'!J:J,'Contact Hours'!$A:$A,Hours!$A1245,'Contact Hours'!$B:$B,Hours!$B1245)+SUMIFS('Contact Hours'!K:K,'Contact Hours'!$A:$A,Hours!$A1245,'Contact Hours'!$B:$B,Hours!$B1245)</f>
        <v>0</v>
      </c>
      <c r="H1245" s="34">
        <f t="shared" si="76"/>
        <v>0</v>
      </c>
      <c r="I1245" s="35">
        <f t="shared" si="77"/>
        <v>0</v>
      </c>
      <c r="J1245" s="35">
        <f t="shared" si="78"/>
        <v>0</v>
      </c>
    </row>
    <row r="1246" spans="1:10">
      <c r="A1246" s="30">
        <v>3662</v>
      </c>
      <c r="B1246" s="31">
        <v>1</v>
      </c>
      <c r="C1246" s="32">
        <f t="shared" si="75"/>
        <v>2.8749802080704021</v>
      </c>
      <c r="D1246" s="33">
        <f>SUMIFS('Contact Hours'!D:D,'Contact Hours'!$A:$A,Hours!$A1246,'Contact Hours'!$B:$B,Hours!$B1246)+SUMIFS('Contact Hours'!E:E,'Contact Hours'!$A:$A,Hours!$A1246,'Contact Hours'!$B:$B,Hours!$B1246)</f>
        <v>2256</v>
      </c>
      <c r="E1246" s="33">
        <f>SUMIFS('Contact Hours'!F:F,'Contact Hours'!$A:$A,Hours!$A1246,'Contact Hours'!$B:$B,Hours!$B1246)+SUMIFS('Contact Hours'!G:G,'Contact Hours'!$A:$A,Hours!$A1246,'Contact Hours'!$B:$B,Hours!$B1246)</f>
        <v>0</v>
      </c>
      <c r="F1246" s="33">
        <f>SUMIFS('Contact Hours'!H:H,'Contact Hours'!$A:$A,Hours!$A1246,'Contact Hours'!$B:$B,Hours!$B1246)+SUMIFS('Contact Hours'!I:I,'Contact Hours'!$A:$A,Hours!$A1246,'Contact Hours'!$B:$B,Hours!$B1246)</f>
        <v>0</v>
      </c>
      <c r="G1246" s="33">
        <f>SUMIFS('Contact Hours'!J:J,'Contact Hours'!$A:$A,Hours!$A1246,'Contact Hours'!$B:$B,Hours!$B1246)+SUMIFS('Contact Hours'!K:K,'Contact Hours'!$A:$A,Hours!$A1246,'Contact Hours'!$B:$B,Hours!$B1246)</f>
        <v>0</v>
      </c>
      <c r="H1246" s="34">
        <f t="shared" si="76"/>
        <v>2256</v>
      </c>
      <c r="I1246" s="35">
        <f t="shared" si="77"/>
        <v>6485.9553494068268</v>
      </c>
      <c r="J1246" s="35">
        <f t="shared" si="78"/>
        <v>0</v>
      </c>
    </row>
    <row r="1247" spans="1:10">
      <c r="A1247" s="30">
        <v>3662</v>
      </c>
      <c r="B1247" s="31">
        <v>2</v>
      </c>
      <c r="C1247" s="32">
        <f t="shared" ref="C1247:C1310" si="79">C1220</f>
        <v>3.4729204337351502</v>
      </c>
      <c r="D1247" s="33">
        <f>SUMIFS('Contact Hours'!D:D,'Contact Hours'!$A:$A,Hours!$A1247,'Contact Hours'!$B:$B,Hours!$B1247)+SUMIFS('Contact Hours'!E:E,'Contact Hours'!$A:$A,Hours!$A1247,'Contact Hours'!$B:$B,Hours!$B1247)</f>
        <v>0</v>
      </c>
      <c r="E1247" s="33">
        <f>SUMIFS('Contact Hours'!F:F,'Contact Hours'!$A:$A,Hours!$A1247,'Contact Hours'!$B:$B,Hours!$B1247)+SUMIFS('Contact Hours'!G:G,'Contact Hours'!$A:$A,Hours!$A1247,'Contact Hours'!$B:$B,Hours!$B1247)</f>
        <v>0</v>
      </c>
      <c r="F1247" s="33">
        <f>SUMIFS('Contact Hours'!H:H,'Contact Hours'!$A:$A,Hours!$A1247,'Contact Hours'!$B:$B,Hours!$B1247)+SUMIFS('Contact Hours'!I:I,'Contact Hours'!$A:$A,Hours!$A1247,'Contact Hours'!$B:$B,Hours!$B1247)</f>
        <v>24304</v>
      </c>
      <c r="G1247" s="33">
        <f>SUMIFS('Contact Hours'!J:J,'Contact Hours'!$A:$A,Hours!$A1247,'Contact Hours'!$B:$B,Hours!$B1247)+SUMIFS('Contact Hours'!K:K,'Contact Hours'!$A:$A,Hours!$A1247,'Contact Hours'!$B:$B,Hours!$B1247)</f>
        <v>3222</v>
      </c>
      <c r="H1247" s="34">
        <f t="shared" si="76"/>
        <v>27526</v>
      </c>
      <c r="I1247" s="35">
        <f t="shared" si="77"/>
        <v>95595.607858993739</v>
      </c>
      <c r="J1247" s="35">
        <f t="shared" si="78"/>
        <v>0</v>
      </c>
    </row>
    <row r="1248" spans="1:10">
      <c r="A1248" s="30">
        <v>3662</v>
      </c>
      <c r="B1248" s="31">
        <v>3</v>
      </c>
      <c r="C1248" s="32">
        <f t="shared" si="79"/>
        <v>3.0862689776983747</v>
      </c>
      <c r="D1248" s="33">
        <f>SUMIFS('Contact Hours'!D:D,'Contact Hours'!$A:$A,Hours!$A1248,'Contact Hours'!$B:$B,Hours!$B1248)+SUMIFS('Contact Hours'!E:E,'Contact Hours'!$A:$A,Hours!$A1248,'Contact Hours'!$B:$B,Hours!$B1248)</f>
        <v>121488</v>
      </c>
      <c r="E1248" s="33">
        <f>SUMIFS('Contact Hours'!F:F,'Contact Hours'!$A:$A,Hours!$A1248,'Contact Hours'!$B:$B,Hours!$B1248)+SUMIFS('Contact Hours'!G:G,'Contact Hours'!$A:$A,Hours!$A1248,'Contact Hours'!$B:$B,Hours!$B1248)</f>
        <v>0</v>
      </c>
      <c r="F1248" s="33">
        <f>SUMIFS('Contact Hours'!H:H,'Contact Hours'!$A:$A,Hours!$A1248,'Contact Hours'!$B:$B,Hours!$B1248)+SUMIFS('Contact Hours'!I:I,'Contact Hours'!$A:$A,Hours!$A1248,'Contact Hours'!$B:$B,Hours!$B1248)</f>
        <v>33760</v>
      </c>
      <c r="G1248" s="33">
        <f>SUMIFS('Contact Hours'!J:J,'Contact Hours'!$A:$A,Hours!$A1248,'Contact Hours'!$B:$B,Hours!$B1248)+SUMIFS('Contact Hours'!K:K,'Contact Hours'!$A:$A,Hours!$A1248,'Contact Hours'!$B:$B,Hours!$B1248)</f>
        <v>0</v>
      </c>
      <c r="H1248" s="34">
        <f t="shared" si="76"/>
        <v>155248</v>
      </c>
      <c r="I1248" s="35">
        <f t="shared" si="77"/>
        <v>479137.08624971728</v>
      </c>
      <c r="J1248" s="35">
        <f t="shared" si="78"/>
        <v>0</v>
      </c>
    </row>
    <row r="1249" spans="1:10">
      <c r="A1249" s="30">
        <v>3662</v>
      </c>
      <c r="B1249" s="31">
        <v>4</v>
      </c>
      <c r="C1249" s="32">
        <f t="shared" si="79"/>
        <v>2.7951067372194838</v>
      </c>
      <c r="D1249" s="33">
        <f>SUMIFS('Contact Hours'!D:D,'Contact Hours'!$A:$A,Hours!$A1249,'Contact Hours'!$B:$B,Hours!$B1249)+SUMIFS('Contact Hours'!E:E,'Contact Hours'!$A:$A,Hours!$A1249,'Contact Hours'!$B:$B,Hours!$B1249)</f>
        <v>17168</v>
      </c>
      <c r="E1249" s="33">
        <f>SUMIFS('Contact Hours'!F:F,'Contact Hours'!$A:$A,Hours!$A1249,'Contact Hours'!$B:$B,Hours!$B1249)+SUMIFS('Contact Hours'!G:G,'Contact Hours'!$A:$A,Hours!$A1249,'Contact Hours'!$B:$B,Hours!$B1249)</f>
        <v>0</v>
      </c>
      <c r="F1249" s="33">
        <f>SUMIFS('Contact Hours'!H:H,'Contact Hours'!$A:$A,Hours!$A1249,'Contact Hours'!$B:$B,Hours!$B1249)+SUMIFS('Contact Hours'!I:I,'Contact Hours'!$A:$A,Hours!$A1249,'Contact Hours'!$B:$B,Hours!$B1249)</f>
        <v>17728</v>
      </c>
      <c r="G1249" s="33">
        <f>SUMIFS('Contact Hours'!J:J,'Contact Hours'!$A:$A,Hours!$A1249,'Contact Hours'!$B:$B,Hours!$B1249)+SUMIFS('Contact Hours'!K:K,'Contact Hours'!$A:$A,Hours!$A1249,'Contact Hours'!$B:$B,Hours!$B1249)</f>
        <v>4974</v>
      </c>
      <c r="H1249" s="34">
        <f t="shared" si="76"/>
        <v>39870</v>
      </c>
      <c r="I1249" s="35">
        <f t="shared" si="77"/>
        <v>111440.90561294081</v>
      </c>
      <c r="J1249" s="35">
        <f t="shared" si="78"/>
        <v>0</v>
      </c>
    </row>
    <row r="1250" spans="1:10">
      <c r="A1250" s="30">
        <v>3662</v>
      </c>
      <c r="B1250" s="31">
        <v>5</v>
      </c>
      <c r="C1250" s="32">
        <f t="shared" si="79"/>
        <v>7.969787458086997</v>
      </c>
      <c r="D1250" s="33">
        <f>SUMIFS('Contact Hours'!D:D,'Contact Hours'!$A:$A,Hours!$A1250,'Contact Hours'!$B:$B,Hours!$B1250)+SUMIFS('Contact Hours'!E:E,'Contact Hours'!$A:$A,Hours!$A1250,'Contact Hours'!$B:$B,Hours!$B1250)</f>
        <v>0</v>
      </c>
      <c r="E1250" s="33">
        <f>SUMIFS('Contact Hours'!F:F,'Contact Hours'!$A:$A,Hours!$A1250,'Contact Hours'!$B:$B,Hours!$B1250)+SUMIFS('Contact Hours'!G:G,'Contact Hours'!$A:$A,Hours!$A1250,'Contact Hours'!$B:$B,Hours!$B1250)</f>
        <v>0</v>
      </c>
      <c r="F1250" s="33">
        <f>SUMIFS('Contact Hours'!H:H,'Contact Hours'!$A:$A,Hours!$A1250,'Contact Hours'!$B:$B,Hours!$B1250)+SUMIFS('Contact Hours'!I:I,'Contact Hours'!$A:$A,Hours!$A1250,'Contact Hours'!$B:$B,Hours!$B1250)</f>
        <v>0</v>
      </c>
      <c r="G1250" s="33">
        <f>SUMIFS('Contact Hours'!J:J,'Contact Hours'!$A:$A,Hours!$A1250,'Contact Hours'!$B:$B,Hours!$B1250)+SUMIFS('Contact Hours'!K:K,'Contact Hours'!$A:$A,Hours!$A1250,'Contact Hours'!$B:$B,Hours!$B1250)</f>
        <v>0</v>
      </c>
      <c r="H1250" s="34">
        <f t="shared" si="76"/>
        <v>0</v>
      </c>
      <c r="I1250" s="35">
        <f t="shared" si="77"/>
        <v>0</v>
      </c>
      <c r="J1250" s="35">
        <f t="shared" si="78"/>
        <v>0</v>
      </c>
    </row>
    <row r="1251" spans="1:10">
      <c r="A1251" s="30">
        <v>3662</v>
      </c>
      <c r="B1251" s="31">
        <v>6</v>
      </c>
      <c r="C1251" s="32">
        <f t="shared" si="79"/>
        <v>2.5338472328563029</v>
      </c>
      <c r="D1251" s="33">
        <f>SUMIFS('Contact Hours'!D:D,'Contact Hours'!$A:$A,Hours!$A1251,'Contact Hours'!$B:$B,Hours!$B1251)+SUMIFS('Contact Hours'!E:E,'Contact Hours'!$A:$A,Hours!$A1251,'Contact Hours'!$B:$B,Hours!$B1251)</f>
        <v>20160</v>
      </c>
      <c r="E1251" s="33">
        <f>SUMIFS('Contact Hours'!F:F,'Contact Hours'!$A:$A,Hours!$A1251,'Contact Hours'!$B:$B,Hours!$B1251)+SUMIFS('Contact Hours'!G:G,'Contact Hours'!$A:$A,Hours!$A1251,'Contact Hours'!$B:$B,Hours!$B1251)</f>
        <v>0</v>
      </c>
      <c r="F1251" s="33">
        <f>SUMIFS('Contact Hours'!H:H,'Contact Hours'!$A:$A,Hours!$A1251,'Contact Hours'!$B:$B,Hours!$B1251)+SUMIFS('Contact Hours'!I:I,'Contact Hours'!$A:$A,Hours!$A1251,'Contact Hours'!$B:$B,Hours!$B1251)</f>
        <v>0</v>
      </c>
      <c r="G1251" s="33">
        <f>SUMIFS('Contact Hours'!J:J,'Contact Hours'!$A:$A,Hours!$A1251,'Contact Hours'!$B:$B,Hours!$B1251)+SUMIFS('Contact Hours'!K:K,'Contact Hours'!$A:$A,Hours!$A1251,'Contact Hours'!$B:$B,Hours!$B1251)</f>
        <v>0</v>
      </c>
      <c r="H1251" s="34">
        <f t="shared" si="76"/>
        <v>20160</v>
      </c>
      <c r="I1251" s="35">
        <f t="shared" si="77"/>
        <v>51082.360214383065</v>
      </c>
      <c r="J1251" s="35">
        <f t="shared" si="78"/>
        <v>0</v>
      </c>
    </row>
    <row r="1252" spans="1:10">
      <c r="A1252" s="30">
        <v>3662</v>
      </c>
      <c r="B1252" s="31">
        <v>7</v>
      </c>
      <c r="C1252" s="32">
        <f t="shared" si="79"/>
        <v>3.4892163735959434</v>
      </c>
      <c r="D1252" s="33">
        <f>SUMIFS('Contact Hours'!D:D,'Contact Hours'!$A:$A,Hours!$A1252,'Contact Hours'!$B:$B,Hours!$B1252)+SUMIFS('Contact Hours'!E:E,'Contact Hours'!$A:$A,Hours!$A1252,'Contact Hours'!$B:$B,Hours!$B1252)</f>
        <v>20736</v>
      </c>
      <c r="E1252" s="33">
        <f>SUMIFS('Contact Hours'!F:F,'Contact Hours'!$A:$A,Hours!$A1252,'Contact Hours'!$B:$B,Hours!$B1252)+SUMIFS('Contact Hours'!G:G,'Contact Hours'!$A:$A,Hours!$A1252,'Contact Hours'!$B:$B,Hours!$B1252)</f>
        <v>0</v>
      </c>
      <c r="F1252" s="33">
        <f>SUMIFS('Contact Hours'!H:H,'Contact Hours'!$A:$A,Hours!$A1252,'Contact Hours'!$B:$B,Hours!$B1252)+SUMIFS('Contact Hours'!I:I,'Contact Hours'!$A:$A,Hours!$A1252,'Contact Hours'!$B:$B,Hours!$B1252)</f>
        <v>16720</v>
      </c>
      <c r="G1252" s="33">
        <f>SUMIFS('Contact Hours'!J:J,'Contact Hours'!$A:$A,Hours!$A1252,'Contact Hours'!$B:$B,Hours!$B1252)+SUMIFS('Contact Hours'!K:K,'Contact Hours'!$A:$A,Hours!$A1252,'Contact Hours'!$B:$B,Hours!$B1252)</f>
        <v>364</v>
      </c>
      <c r="H1252" s="34">
        <f t="shared" si="76"/>
        <v>37820</v>
      </c>
      <c r="I1252" s="35">
        <f t="shared" si="77"/>
        <v>131962.16324939858</v>
      </c>
      <c r="J1252" s="35">
        <f t="shared" si="78"/>
        <v>0</v>
      </c>
    </row>
    <row r="1253" spans="1:10">
      <c r="A1253" s="30">
        <v>3662</v>
      </c>
      <c r="B1253" s="31">
        <v>8</v>
      </c>
      <c r="C1253" s="32">
        <f t="shared" si="79"/>
        <v>4.382136402145127</v>
      </c>
      <c r="D1253" s="33">
        <f>SUMIFS('Contact Hours'!D:D,'Contact Hours'!$A:$A,Hours!$A1253,'Contact Hours'!$B:$B,Hours!$B1253)+SUMIFS('Contact Hours'!E:E,'Contact Hours'!$A:$A,Hours!$A1253,'Contact Hours'!$B:$B,Hours!$B1253)</f>
        <v>0</v>
      </c>
      <c r="E1253" s="33">
        <f>SUMIFS('Contact Hours'!F:F,'Contact Hours'!$A:$A,Hours!$A1253,'Contact Hours'!$B:$B,Hours!$B1253)+SUMIFS('Contact Hours'!G:G,'Contact Hours'!$A:$A,Hours!$A1253,'Contact Hours'!$B:$B,Hours!$B1253)</f>
        <v>0</v>
      </c>
      <c r="F1253" s="33">
        <f>SUMIFS('Contact Hours'!H:H,'Contact Hours'!$A:$A,Hours!$A1253,'Contact Hours'!$B:$B,Hours!$B1253)+SUMIFS('Contact Hours'!I:I,'Contact Hours'!$A:$A,Hours!$A1253,'Contact Hours'!$B:$B,Hours!$B1253)</f>
        <v>0</v>
      </c>
      <c r="G1253" s="33">
        <f>SUMIFS('Contact Hours'!J:J,'Contact Hours'!$A:$A,Hours!$A1253,'Contact Hours'!$B:$B,Hours!$B1253)+SUMIFS('Contact Hours'!K:K,'Contact Hours'!$A:$A,Hours!$A1253,'Contact Hours'!$B:$B,Hours!$B1253)</f>
        <v>15973</v>
      </c>
      <c r="H1253" s="34">
        <f t="shared" si="76"/>
        <v>15973</v>
      </c>
      <c r="I1253" s="35">
        <f t="shared" si="77"/>
        <v>69995.86475146412</v>
      </c>
      <c r="J1253" s="35">
        <f t="shared" si="78"/>
        <v>0</v>
      </c>
    </row>
    <row r="1254" spans="1:10">
      <c r="A1254" s="30">
        <v>3662</v>
      </c>
      <c r="B1254" s="31">
        <v>9</v>
      </c>
      <c r="C1254" s="32">
        <f t="shared" si="79"/>
        <v>3.4333089032158068</v>
      </c>
      <c r="D1254" s="33">
        <f>SUMIFS('Contact Hours'!D:D,'Contact Hours'!$A:$A,Hours!$A1254,'Contact Hours'!$B:$B,Hours!$B1254)+SUMIFS('Contact Hours'!E:E,'Contact Hours'!$A:$A,Hours!$A1254,'Contact Hours'!$B:$B,Hours!$B1254)</f>
        <v>8976</v>
      </c>
      <c r="E1254" s="33">
        <f>SUMIFS('Contact Hours'!F:F,'Contact Hours'!$A:$A,Hours!$A1254,'Contact Hours'!$B:$B,Hours!$B1254)+SUMIFS('Contact Hours'!G:G,'Contact Hours'!$A:$A,Hours!$A1254,'Contact Hours'!$B:$B,Hours!$B1254)</f>
        <v>0</v>
      </c>
      <c r="F1254" s="33">
        <f>SUMIFS('Contact Hours'!H:H,'Contact Hours'!$A:$A,Hours!$A1254,'Contact Hours'!$B:$B,Hours!$B1254)+SUMIFS('Contact Hours'!I:I,'Contact Hours'!$A:$A,Hours!$A1254,'Contact Hours'!$B:$B,Hours!$B1254)</f>
        <v>0</v>
      </c>
      <c r="G1254" s="33">
        <f>SUMIFS('Contact Hours'!J:J,'Contact Hours'!$A:$A,Hours!$A1254,'Contact Hours'!$B:$B,Hours!$B1254)+SUMIFS('Contact Hours'!K:K,'Contact Hours'!$A:$A,Hours!$A1254,'Contact Hours'!$B:$B,Hours!$B1254)</f>
        <v>0</v>
      </c>
      <c r="H1254" s="34">
        <f t="shared" si="76"/>
        <v>8976</v>
      </c>
      <c r="I1254" s="35">
        <f t="shared" si="77"/>
        <v>30817.380715265081</v>
      </c>
      <c r="J1254" s="35">
        <f t="shared" si="78"/>
        <v>0</v>
      </c>
    </row>
    <row r="1255" spans="1:10">
      <c r="A1255" s="30">
        <v>3662</v>
      </c>
      <c r="B1255" s="31">
        <v>10</v>
      </c>
      <c r="C1255" s="32">
        <f t="shared" si="79"/>
        <v>5.2157956574584414</v>
      </c>
      <c r="D1255" s="33">
        <f>SUMIFS('Contact Hours'!D:D,'Contact Hours'!$A:$A,Hours!$A1255,'Contact Hours'!$B:$B,Hours!$B1255)+SUMIFS('Contact Hours'!E:E,'Contact Hours'!$A:$A,Hours!$A1255,'Contact Hours'!$B:$B,Hours!$B1255)</f>
        <v>672</v>
      </c>
      <c r="E1255" s="33">
        <f>SUMIFS('Contact Hours'!F:F,'Contact Hours'!$A:$A,Hours!$A1255,'Contact Hours'!$B:$B,Hours!$B1255)+SUMIFS('Contact Hours'!G:G,'Contact Hours'!$A:$A,Hours!$A1255,'Contact Hours'!$B:$B,Hours!$B1255)</f>
        <v>0</v>
      </c>
      <c r="F1255" s="33">
        <f>SUMIFS('Contact Hours'!H:H,'Contact Hours'!$A:$A,Hours!$A1255,'Contact Hours'!$B:$B,Hours!$B1255)+SUMIFS('Contact Hours'!I:I,'Contact Hours'!$A:$A,Hours!$A1255,'Contact Hours'!$B:$B,Hours!$B1255)</f>
        <v>0</v>
      </c>
      <c r="G1255" s="33">
        <f>SUMIFS('Contact Hours'!J:J,'Contact Hours'!$A:$A,Hours!$A1255,'Contact Hours'!$B:$B,Hours!$B1255)+SUMIFS('Contact Hours'!K:K,'Contact Hours'!$A:$A,Hours!$A1255,'Contact Hours'!$B:$B,Hours!$B1255)</f>
        <v>0</v>
      </c>
      <c r="H1255" s="34">
        <f t="shared" si="76"/>
        <v>672</v>
      </c>
      <c r="I1255" s="35">
        <f t="shared" si="77"/>
        <v>3505.0146818120725</v>
      </c>
      <c r="J1255" s="35">
        <f t="shared" si="78"/>
        <v>0</v>
      </c>
    </row>
    <row r="1256" spans="1:10">
      <c r="A1256" s="30">
        <v>3662</v>
      </c>
      <c r="B1256" s="31">
        <v>11</v>
      </c>
      <c r="C1256" s="32">
        <f t="shared" si="79"/>
        <v>3.9463640330011058</v>
      </c>
      <c r="D1256" s="33">
        <f>SUMIFS('Contact Hours'!D:D,'Contact Hours'!$A:$A,Hours!$A1256,'Contact Hours'!$B:$B,Hours!$B1256)+SUMIFS('Contact Hours'!E:E,'Contact Hours'!$A:$A,Hours!$A1256,'Contact Hours'!$B:$B,Hours!$B1256)</f>
        <v>512</v>
      </c>
      <c r="E1256" s="33">
        <f>SUMIFS('Contact Hours'!F:F,'Contact Hours'!$A:$A,Hours!$A1256,'Contact Hours'!$B:$B,Hours!$B1256)+SUMIFS('Contact Hours'!G:G,'Contact Hours'!$A:$A,Hours!$A1256,'Contact Hours'!$B:$B,Hours!$B1256)</f>
        <v>0</v>
      </c>
      <c r="F1256" s="33">
        <f>SUMIFS('Contact Hours'!H:H,'Contact Hours'!$A:$A,Hours!$A1256,'Contact Hours'!$B:$B,Hours!$B1256)+SUMIFS('Contact Hours'!I:I,'Contact Hours'!$A:$A,Hours!$A1256,'Contact Hours'!$B:$B,Hours!$B1256)</f>
        <v>62288</v>
      </c>
      <c r="G1256" s="33">
        <f>SUMIFS('Contact Hours'!J:J,'Contact Hours'!$A:$A,Hours!$A1256,'Contact Hours'!$B:$B,Hours!$B1256)+SUMIFS('Contact Hours'!K:K,'Contact Hours'!$A:$A,Hours!$A1256,'Contact Hours'!$B:$B,Hours!$B1256)</f>
        <v>17356</v>
      </c>
      <c r="H1256" s="34">
        <f t="shared" si="76"/>
        <v>80156</v>
      </c>
      <c r="I1256" s="35">
        <f t="shared" si="77"/>
        <v>316324.75542923663</v>
      </c>
      <c r="J1256" s="35">
        <f t="shared" si="78"/>
        <v>0</v>
      </c>
    </row>
    <row r="1257" spans="1:10">
      <c r="A1257" s="30">
        <v>3662</v>
      </c>
      <c r="B1257" s="31">
        <v>12</v>
      </c>
      <c r="C1257" s="32">
        <f t="shared" si="79"/>
        <v>3.4644345655960382</v>
      </c>
      <c r="D1257" s="33">
        <f>SUMIFS('Contact Hours'!D:D,'Contact Hours'!$A:$A,Hours!$A1257,'Contact Hours'!$B:$B,Hours!$B1257)+SUMIFS('Contact Hours'!E:E,'Contact Hours'!$A:$A,Hours!$A1257,'Contact Hours'!$B:$B,Hours!$B1257)</f>
        <v>107968</v>
      </c>
      <c r="E1257" s="33">
        <f>SUMIFS('Contact Hours'!F:F,'Contact Hours'!$A:$A,Hours!$A1257,'Contact Hours'!$B:$B,Hours!$B1257)+SUMIFS('Contact Hours'!G:G,'Contact Hours'!$A:$A,Hours!$A1257,'Contact Hours'!$B:$B,Hours!$B1257)</f>
        <v>13520</v>
      </c>
      <c r="F1257" s="33">
        <f>SUMIFS('Contact Hours'!H:H,'Contact Hours'!$A:$A,Hours!$A1257,'Contact Hours'!$B:$B,Hours!$B1257)+SUMIFS('Contact Hours'!I:I,'Contact Hours'!$A:$A,Hours!$A1257,'Contact Hours'!$B:$B,Hours!$B1257)</f>
        <v>0</v>
      </c>
      <c r="G1257" s="33">
        <f>SUMIFS('Contact Hours'!J:J,'Contact Hours'!$A:$A,Hours!$A1257,'Contact Hours'!$B:$B,Hours!$B1257)+SUMIFS('Contact Hours'!K:K,'Contact Hours'!$A:$A,Hours!$A1257,'Contact Hours'!$B:$B,Hours!$B1257)</f>
        <v>0</v>
      </c>
      <c r="H1257" s="34">
        <f t="shared" si="76"/>
        <v>121488</v>
      </c>
      <c r="I1257" s="35">
        <f t="shared" si="77"/>
        <v>420887.22650513152</v>
      </c>
      <c r="J1257" s="35">
        <f t="shared" si="78"/>
        <v>51523.070859544285</v>
      </c>
    </row>
    <row r="1258" spans="1:10">
      <c r="A1258" s="30">
        <v>3662</v>
      </c>
      <c r="B1258" s="31">
        <v>13</v>
      </c>
      <c r="C1258" s="32">
        <f t="shared" si="79"/>
        <v>3.1367935439018955</v>
      </c>
      <c r="D1258" s="33">
        <f>SUMIFS('Contact Hours'!D:D,'Contact Hours'!$A:$A,Hours!$A1258,'Contact Hours'!$B:$B,Hours!$B1258)+SUMIFS('Contact Hours'!E:E,'Contact Hours'!$A:$A,Hours!$A1258,'Contact Hours'!$B:$B,Hours!$B1258)</f>
        <v>9600</v>
      </c>
      <c r="E1258" s="33">
        <f>SUMIFS('Contact Hours'!F:F,'Contact Hours'!$A:$A,Hours!$A1258,'Contact Hours'!$B:$B,Hours!$B1258)+SUMIFS('Contact Hours'!G:G,'Contact Hours'!$A:$A,Hours!$A1258,'Contact Hours'!$B:$B,Hours!$B1258)</f>
        <v>0</v>
      </c>
      <c r="F1258" s="33">
        <f>SUMIFS('Contact Hours'!H:H,'Contact Hours'!$A:$A,Hours!$A1258,'Contact Hours'!$B:$B,Hours!$B1258)+SUMIFS('Contact Hours'!I:I,'Contact Hours'!$A:$A,Hours!$A1258,'Contact Hours'!$B:$B,Hours!$B1258)</f>
        <v>0</v>
      </c>
      <c r="G1258" s="33">
        <f>SUMIFS('Contact Hours'!J:J,'Contact Hours'!$A:$A,Hours!$A1258,'Contact Hours'!$B:$B,Hours!$B1258)+SUMIFS('Contact Hours'!K:K,'Contact Hours'!$A:$A,Hours!$A1258,'Contact Hours'!$B:$B,Hours!$B1258)</f>
        <v>0</v>
      </c>
      <c r="H1258" s="34">
        <f t="shared" si="76"/>
        <v>9600</v>
      </c>
      <c r="I1258" s="35">
        <f t="shared" si="77"/>
        <v>30113.218021458197</v>
      </c>
      <c r="J1258" s="35">
        <f t="shared" si="78"/>
        <v>0</v>
      </c>
    </row>
    <row r="1259" spans="1:10">
      <c r="A1259" s="30">
        <v>3662</v>
      </c>
      <c r="B1259" s="31">
        <v>14</v>
      </c>
      <c r="C1259" s="32">
        <f t="shared" si="79"/>
        <v>4.5242823607997433</v>
      </c>
      <c r="D1259" s="33">
        <f>SUMIFS('Contact Hours'!D:D,'Contact Hours'!$A:$A,Hours!$A1259,'Contact Hours'!$B:$B,Hours!$B1259)+SUMIFS('Contact Hours'!E:E,'Contact Hours'!$A:$A,Hours!$A1259,'Contact Hours'!$B:$B,Hours!$B1259)</f>
        <v>0</v>
      </c>
      <c r="E1259" s="33">
        <f>SUMIFS('Contact Hours'!F:F,'Contact Hours'!$A:$A,Hours!$A1259,'Contact Hours'!$B:$B,Hours!$B1259)+SUMIFS('Contact Hours'!G:G,'Contact Hours'!$A:$A,Hours!$A1259,'Contact Hours'!$B:$B,Hours!$B1259)</f>
        <v>0</v>
      </c>
      <c r="F1259" s="33">
        <f>SUMIFS('Contact Hours'!H:H,'Contact Hours'!$A:$A,Hours!$A1259,'Contact Hours'!$B:$B,Hours!$B1259)+SUMIFS('Contact Hours'!I:I,'Contact Hours'!$A:$A,Hours!$A1259,'Contact Hours'!$B:$B,Hours!$B1259)</f>
        <v>107504</v>
      </c>
      <c r="G1259" s="33">
        <f>SUMIFS('Contact Hours'!J:J,'Contact Hours'!$A:$A,Hours!$A1259,'Contact Hours'!$B:$B,Hours!$B1259)+SUMIFS('Contact Hours'!K:K,'Contact Hours'!$A:$A,Hours!$A1259,'Contact Hours'!$B:$B,Hours!$B1259)</f>
        <v>3456</v>
      </c>
      <c r="H1259" s="34">
        <f t="shared" si="76"/>
        <v>110960</v>
      </c>
      <c r="I1259" s="35">
        <f t="shared" si="77"/>
        <v>502014.3707543395</v>
      </c>
      <c r="J1259" s="35">
        <f t="shared" si="78"/>
        <v>0</v>
      </c>
    </row>
    <row r="1260" spans="1:10">
      <c r="A1260" s="30">
        <v>3662</v>
      </c>
      <c r="B1260" s="31">
        <v>15</v>
      </c>
      <c r="C1260" s="32">
        <f t="shared" si="79"/>
        <v>6.3259919541484555</v>
      </c>
      <c r="D1260" s="33">
        <f>SUMIFS('Contact Hours'!D:D,'Contact Hours'!$A:$A,Hours!$A1260,'Contact Hours'!$B:$B,Hours!$B1260)+SUMIFS('Contact Hours'!E:E,'Contact Hours'!$A:$A,Hours!$A1260,'Contact Hours'!$B:$B,Hours!$B1260)</f>
        <v>0</v>
      </c>
      <c r="E1260" s="33">
        <f>SUMIFS('Contact Hours'!F:F,'Contact Hours'!$A:$A,Hours!$A1260,'Contact Hours'!$B:$B,Hours!$B1260)+SUMIFS('Contact Hours'!G:G,'Contact Hours'!$A:$A,Hours!$A1260,'Contact Hours'!$B:$B,Hours!$B1260)</f>
        <v>0</v>
      </c>
      <c r="F1260" s="33">
        <f>SUMIFS('Contact Hours'!H:H,'Contact Hours'!$A:$A,Hours!$A1260,'Contact Hours'!$B:$B,Hours!$B1260)+SUMIFS('Contact Hours'!I:I,'Contact Hours'!$A:$A,Hours!$A1260,'Contact Hours'!$B:$B,Hours!$B1260)</f>
        <v>0</v>
      </c>
      <c r="G1260" s="33">
        <f>SUMIFS('Contact Hours'!J:J,'Contact Hours'!$A:$A,Hours!$A1260,'Contact Hours'!$B:$B,Hours!$B1260)+SUMIFS('Contact Hours'!K:K,'Contact Hours'!$A:$A,Hours!$A1260,'Contact Hours'!$B:$B,Hours!$B1260)</f>
        <v>0</v>
      </c>
      <c r="H1260" s="34">
        <f t="shared" si="76"/>
        <v>0</v>
      </c>
      <c r="I1260" s="35">
        <f t="shared" si="77"/>
        <v>0</v>
      </c>
      <c r="J1260" s="35">
        <f t="shared" si="78"/>
        <v>0</v>
      </c>
    </row>
    <row r="1261" spans="1:10">
      <c r="A1261" s="30">
        <v>3662</v>
      </c>
      <c r="B1261" s="31">
        <v>16</v>
      </c>
      <c r="C1261" s="32">
        <f t="shared" si="79"/>
        <v>3.9794022593108487</v>
      </c>
      <c r="D1261" s="33">
        <f>SUMIFS('Contact Hours'!D:D,'Contact Hours'!$A:$A,Hours!$A1261,'Contact Hours'!$B:$B,Hours!$B1261)+SUMIFS('Contact Hours'!E:E,'Contact Hours'!$A:$A,Hours!$A1261,'Contact Hours'!$B:$B,Hours!$B1261)</f>
        <v>864</v>
      </c>
      <c r="E1261" s="33">
        <f>SUMIFS('Contact Hours'!F:F,'Contact Hours'!$A:$A,Hours!$A1261,'Contact Hours'!$B:$B,Hours!$B1261)+SUMIFS('Contact Hours'!G:G,'Contact Hours'!$A:$A,Hours!$A1261,'Contact Hours'!$B:$B,Hours!$B1261)</f>
        <v>0</v>
      </c>
      <c r="F1261" s="33">
        <f>SUMIFS('Contact Hours'!H:H,'Contact Hours'!$A:$A,Hours!$A1261,'Contact Hours'!$B:$B,Hours!$B1261)+SUMIFS('Contact Hours'!I:I,'Contact Hours'!$A:$A,Hours!$A1261,'Contact Hours'!$B:$B,Hours!$B1261)</f>
        <v>53952</v>
      </c>
      <c r="G1261" s="33">
        <f>SUMIFS('Contact Hours'!J:J,'Contact Hours'!$A:$A,Hours!$A1261,'Contact Hours'!$B:$B,Hours!$B1261)+SUMIFS('Contact Hours'!K:K,'Contact Hours'!$A:$A,Hours!$A1261,'Contact Hours'!$B:$B,Hours!$B1261)</f>
        <v>24786</v>
      </c>
      <c r="H1261" s="34">
        <f t="shared" si="76"/>
        <v>79602</v>
      </c>
      <c r="I1261" s="35">
        <f t="shared" si="77"/>
        <v>316768.37864566216</v>
      </c>
      <c r="J1261" s="35">
        <f t="shared" si="78"/>
        <v>0</v>
      </c>
    </row>
    <row r="1262" spans="1:10">
      <c r="A1262" s="30">
        <v>3662</v>
      </c>
      <c r="B1262" s="31">
        <v>17</v>
      </c>
      <c r="C1262" s="32">
        <f t="shared" si="79"/>
        <v>5.1679354505346593</v>
      </c>
      <c r="D1262" s="33">
        <f>SUMIFS('Contact Hours'!D:D,'Contact Hours'!$A:$A,Hours!$A1262,'Contact Hours'!$B:$B,Hours!$B1262)+SUMIFS('Contact Hours'!E:E,'Contact Hours'!$A:$A,Hours!$A1262,'Contact Hours'!$B:$B,Hours!$B1262)</f>
        <v>0</v>
      </c>
      <c r="E1262" s="33">
        <f>SUMIFS('Contact Hours'!F:F,'Contact Hours'!$A:$A,Hours!$A1262,'Contact Hours'!$B:$B,Hours!$B1262)+SUMIFS('Contact Hours'!G:G,'Contact Hours'!$A:$A,Hours!$A1262,'Contact Hours'!$B:$B,Hours!$B1262)</f>
        <v>0</v>
      </c>
      <c r="F1262" s="33">
        <f>SUMIFS('Contact Hours'!H:H,'Contact Hours'!$A:$A,Hours!$A1262,'Contact Hours'!$B:$B,Hours!$B1262)+SUMIFS('Contact Hours'!I:I,'Contact Hours'!$A:$A,Hours!$A1262,'Contact Hours'!$B:$B,Hours!$B1262)</f>
        <v>22752</v>
      </c>
      <c r="G1262" s="33">
        <f>SUMIFS('Contact Hours'!J:J,'Contact Hours'!$A:$A,Hours!$A1262,'Contact Hours'!$B:$B,Hours!$B1262)+SUMIFS('Contact Hours'!K:K,'Contact Hours'!$A:$A,Hours!$A1262,'Contact Hours'!$B:$B,Hours!$B1262)</f>
        <v>0</v>
      </c>
      <c r="H1262" s="34">
        <f t="shared" si="76"/>
        <v>22752</v>
      </c>
      <c r="I1262" s="35">
        <f t="shared" si="77"/>
        <v>117580.86737056456</v>
      </c>
      <c r="J1262" s="35">
        <f t="shared" si="78"/>
        <v>0</v>
      </c>
    </row>
    <row r="1263" spans="1:10">
      <c r="A1263" s="30">
        <v>3662</v>
      </c>
      <c r="B1263" s="31">
        <v>18</v>
      </c>
      <c r="C1263" s="32">
        <f t="shared" si="79"/>
        <v>4.3474126583452906</v>
      </c>
      <c r="D1263" s="33">
        <f>SUMIFS('Contact Hours'!D:D,'Contact Hours'!$A:$A,Hours!$A1263,'Contact Hours'!$B:$B,Hours!$B1263)+SUMIFS('Contact Hours'!E:E,'Contact Hours'!$A:$A,Hours!$A1263,'Contact Hours'!$B:$B,Hours!$B1263)</f>
        <v>0</v>
      </c>
      <c r="E1263" s="33">
        <f>SUMIFS('Contact Hours'!F:F,'Contact Hours'!$A:$A,Hours!$A1263,'Contact Hours'!$B:$B,Hours!$B1263)+SUMIFS('Contact Hours'!G:G,'Contact Hours'!$A:$A,Hours!$A1263,'Contact Hours'!$B:$B,Hours!$B1263)</f>
        <v>0</v>
      </c>
      <c r="F1263" s="33">
        <f>SUMIFS('Contact Hours'!H:H,'Contact Hours'!$A:$A,Hours!$A1263,'Contact Hours'!$B:$B,Hours!$B1263)+SUMIFS('Contact Hours'!I:I,'Contact Hours'!$A:$A,Hours!$A1263,'Contact Hours'!$B:$B,Hours!$B1263)</f>
        <v>68960</v>
      </c>
      <c r="G1263" s="33">
        <f>SUMIFS('Contact Hours'!J:J,'Contact Hours'!$A:$A,Hours!$A1263,'Contact Hours'!$B:$B,Hours!$B1263)+SUMIFS('Contact Hours'!K:K,'Contact Hours'!$A:$A,Hours!$A1263,'Contact Hours'!$B:$B,Hours!$B1263)</f>
        <v>0</v>
      </c>
      <c r="H1263" s="34">
        <f t="shared" si="76"/>
        <v>68960</v>
      </c>
      <c r="I1263" s="35">
        <f t="shared" si="77"/>
        <v>299797.57691949123</v>
      </c>
      <c r="J1263" s="35">
        <f t="shared" si="78"/>
        <v>0</v>
      </c>
    </row>
    <row r="1264" spans="1:10">
      <c r="A1264" s="30">
        <v>3662</v>
      </c>
      <c r="B1264" s="31">
        <v>19</v>
      </c>
      <c r="C1264" s="32">
        <f t="shared" si="79"/>
        <v>3.1428185541517317</v>
      </c>
      <c r="D1264" s="33">
        <f>SUMIFS('Contact Hours'!D:D,'Contact Hours'!$A:$A,Hours!$A1264,'Contact Hours'!$B:$B,Hours!$B1264)+SUMIFS('Contact Hours'!E:E,'Contact Hours'!$A:$A,Hours!$A1264,'Contact Hours'!$B:$B,Hours!$B1264)</f>
        <v>64432</v>
      </c>
      <c r="E1264" s="33">
        <f>SUMIFS('Contact Hours'!F:F,'Contact Hours'!$A:$A,Hours!$A1264,'Contact Hours'!$B:$B,Hours!$B1264)+SUMIFS('Contact Hours'!G:G,'Contact Hours'!$A:$A,Hours!$A1264,'Contact Hours'!$B:$B,Hours!$B1264)</f>
        <v>30240</v>
      </c>
      <c r="F1264" s="33">
        <f>SUMIFS('Contact Hours'!H:H,'Contact Hours'!$A:$A,Hours!$A1264,'Contact Hours'!$B:$B,Hours!$B1264)+SUMIFS('Contact Hours'!I:I,'Contact Hours'!$A:$A,Hours!$A1264,'Contact Hours'!$B:$B,Hours!$B1264)</f>
        <v>0</v>
      </c>
      <c r="G1264" s="33">
        <f>SUMIFS('Contact Hours'!J:J,'Contact Hours'!$A:$A,Hours!$A1264,'Contact Hours'!$B:$B,Hours!$B1264)+SUMIFS('Contact Hours'!K:K,'Contact Hours'!$A:$A,Hours!$A1264,'Contact Hours'!$B:$B,Hours!$B1264)</f>
        <v>0</v>
      </c>
      <c r="H1264" s="34">
        <f t="shared" si="76"/>
        <v>94672</v>
      </c>
      <c r="I1264" s="35">
        <f t="shared" si="77"/>
        <v>297536.91815865273</v>
      </c>
      <c r="J1264" s="35">
        <f t="shared" si="78"/>
        <v>104542.71638530321</v>
      </c>
    </row>
    <row r="1265" spans="1:10">
      <c r="A1265" s="30">
        <v>3662</v>
      </c>
      <c r="B1265" s="31">
        <v>20</v>
      </c>
      <c r="C1265" s="32">
        <f t="shared" si="79"/>
        <v>3.4676861785003421</v>
      </c>
      <c r="D1265" s="33">
        <f>SUMIFS('Contact Hours'!D:D,'Contact Hours'!$A:$A,Hours!$A1265,'Contact Hours'!$B:$B,Hours!$B1265)+SUMIFS('Contact Hours'!E:E,'Contact Hours'!$A:$A,Hours!$A1265,'Contact Hours'!$B:$B,Hours!$B1265)</f>
        <v>0</v>
      </c>
      <c r="E1265" s="33">
        <f>SUMIFS('Contact Hours'!F:F,'Contact Hours'!$A:$A,Hours!$A1265,'Contact Hours'!$B:$B,Hours!$B1265)+SUMIFS('Contact Hours'!G:G,'Contact Hours'!$A:$A,Hours!$A1265,'Contact Hours'!$B:$B,Hours!$B1265)</f>
        <v>0</v>
      </c>
      <c r="F1265" s="33">
        <f>SUMIFS('Contact Hours'!H:H,'Contact Hours'!$A:$A,Hours!$A1265,'Contact Hours'!$B:$B,Hours!$B1265)+SUMIFS('Contact Hours'!I:I,'Contact Hours'!$A:$A,Hours!$A1265,'Contact Hours'!$B:$B,Hours!$B1265)</f>
        <v>0</v>
      </c>
      <c r="G1265" s="33">
        <f>SUMIFS('Contact Hours'!J:J,'Contact Hours'!$A:$A,Hours!$A1265,'Contact Hours'!$B:$B,Hours!$B1265)+SUMIFS('Contact Hours'!K:K,'Contact Hours'!$A:$A,Hours!$A1265,'Contact Hours'!$B:$B,Hours!$B1265)</f>
        <v>0</v>
      </c>
      <c r="H1265" s="34">
        <f t="shared" si="76"/>
        <v>0</v>
      </c>
      <c r="I1265" s="35">
        <f t="shared" si="77"/>
        <v>0</v>
      </c>
      <c r="J1265" s="35">
        <f t="shared" si="78"/>
        <v>0</v>
      </c>
    </row>
    <row r="1266" spans="1:10">
      <c r="A1266" s="30">
        <v>3662</v>
      </c>
      <c r="B1266" s="31">
        <v>21</v>
      </c>
      <c r="C1266" s="32">
        <f t="shared" si="79"/>
        <v>4.5155009708581995</v>
      </c>
      <c r="D1266" s="33">
        <f>SUMIFS('Contact Hours'!D:D,'Contact Hours'!$A:$A,Hours!$A1266,'Contact Hours'!$B:$B,Hours!$B1266)+SUMIFS('Contact Hours'!E:E,'Contact Hours'!$A:$A,Hours!$A1266,'Contact Hours'!$B:$B,Hours!$B1266)</f>
        <v>0</v>
      </c>
      <c r="E1266" s="33">
        <f>SUMIFS('Contact Hours'!F:F,'Contact Hours'!$A:$A,Hours!$A1266,'Contact Hours'!$B:$B,Hours!$B1266)+SUMIFS('Contact Hours'!G:G,'Contact Hours'!$A:$A,Hours!$A1266,'Contact Hours'!$B:$B,Hours!$B1266)</f>
        <v>0</v>
      </c>
      <c r="F1266" s="33">
        <f>SUMIFS('Contact Hours'!H:H,'Contact Hours'!$A:$A,Hours!$A1266,'Contact Hours'!$B:$B,Hours!$B1266)+SUMIFS('Contact Hours'!I:I,'Contact Hours'!$A:$A,Hours!$A1266,'Contact Hours'!$B:$B,Hours!$B1266)</f>
        <v>0</v>
      </c>
      <c r="G1266" s="33">
        <f>SUMIFS('Contact Hours'!J:J,'Contact Hours'!$A:$A,Hours!$A1266,'Contact Hours'!$B:$B,Hours!$B1266)+SUMIFS('Contact Hours'!K:K,'Contact Hours'!$A:$A,Hours!$A1266,'Contact Hours'!$B:$B,Hours!$B1266)</f>
        <v>640</v>
      </c>
      <c r="H1266" s="34">
        <f t="shared" si="76"/>
        <v>640</v>
      </c>
      <c r="I1266" s="35">
        <f t="shared" si="77"/>
        <v>2889.9206213492475</v>
      </c>
      <c r="J1266" s="35">
        <f t="shared" si="78"/>
        <v>0</v>
      </c>
    </row>
    <row r="1267" spans="1:10">
      <c r="A1267" s="30">
        <v>3662</v>
      </c>
      <c r="B1267" s="31">
        <v>22</v>
      </c>
      <c r="C1267" s="32">
        <f t="shared" si="79"/>
        <v>4.1280585073572329</v>
      </c>
      <c r="D1267" s="33">
        <f>SUMIFS('Contact Hours'!D:D,'Contact Hours'!$A:$A,Hours!$A1267,'Contact Hours'!$B:$B,Hours!$B1267)+SUMIFS('Contact Hours'!E:E,'Contact Hours'!$A:$A,Hours!$A1267,'Contact Hours'!$B:$B,Hours!$B1267)</f>
        <v>0</v>
      </c>
      <c r="E1267" s="33">
        <f>SUMIFS('Contact Hours'!F:F,'Contact Hours'!$A:$A,Hours!$A1267,'Contact Hours'!$B:$B,Hours!$B1267)+SUMIFS('Contact Hours'!G:G,'Contact Hours'!$A:$A,Hours!$A1267,'Contact Hours'!$B:$B,Hours!$B1267)</f>
        <v>0</v>
      </c>
      <c r="F1267" s="33">
        <f>SUMIFS('Contact Hours'!H:H,'Contact Hours'!$A:$A,Hours!$A1267,'Contact Hours'!$B:$B,Hours!$B1267)+SUMIFS('Contact Hours'!I:I,'Contact Hours'!$A:$A,Hours!$A1267,'Contact Hours'!$B:$B,Hours!$B1267)</f>
        <v>1520</v>
      </c>
      <c r="G1267" s="33">
        <f>SUMIFS('Contact Hours'!J:J,'Contact Hours'!$A:$A,Hours!$A1267,'Contact Hours'!$B:$B,Hours!$B1267)+SUMIFS('Contact Hours'!K:K,'Contact Hours'!$A:$A,Hours!$A1267,'Contact Hours'!$B:$B,Hours!$B1267)</f>
        <v>160</v>
      </c>
      <c r="H1267" s="34">
        <f t="shared" si="76"/>
        <v>1680</v>
      </c>
      <c r="I1267" s="35">
        <f t="shared" si="77"/>
        <v>6935.1382923601514</v>
      </c>
      <c r="J1267" s="35">
        <f t="shared" si="78"/>
        <v>0</v>
      </c>
    </row>
    <row r="1268" spans="1:10">
      <c r="A1268" s="30">
        <v>3662</v>
      </c>
      <c r="B1268" s="31">
        <v>23</v>
      </c>
      <c r="C1268" s="32">
        <f t="shared" si="79"/>
        <v>4.0606764444742334</v>
      </c>
      <c r="D1268" s="33">
        <f>SUMIFS('Contact Hours'!D:D,'Contact Hours'!$A:$A,Hours!$A1268,'Contact Hours'!$B:$B,Hours!$B1268)+SUMIFS('Contact Hours'!E:E,'Contact Hours'!$A:$A,Hours!$A1268,'Contact Hours'!$B:$B,Hours!$B1268)</f>
        <v>3056</v>
      </c>
      <c r="E1268" s="33">
        <f>SUMIFS('Contact Hours'!F:F,'Contact Hours'!$A:$A,Hours!$A1268,'Contact Hours'!$B:$B,Hours!$B1268)+SUMIFS('Contact Hours'!G:G,'Contact Hours'!$A:$A,Hours!$A1268,'Contact Hours'!$B:$B,Hours!$B1268)</f>
        <v>0</v>
      </c>
      <c r="F1268" s="33">
        <f>SUMIFS('Contact Hours'!H:H,'Contact Hours'!$A:$A,Hours!$A1268,'Contact Hours'!$B:$B,Hours!$B1268)+SUMIFS('Contact Hours'!I:I,'Contact Hours'!$A:$A,Hours!$A1268,'Contact Hours'!$B:$B,Hours!$B1268)</f>
        <v>0</v>
      </c>
      <c r="G1268" s="33">
        <f>SUMIFS('Contact Hours'!J:J,'Contact Hours'!$A:$A,Hours!$A1268,'Contact Hours'!$B:$B,Hours!$B1268)+SUMIFS('Contact Hours'!K:K,'Contact Hours'!$A:$A,Hours!$A1268,'Contact Hours'!$B:$B,Hours!$B1268)</f>
        <v>0</v>
      </c>
      <c r="H1268" s="34">
        <f t="shared" si="76"/>
        <v>3056</v>
      </c>
      <c r="I1268" s="35">
        <f t="shared" si="77"/>
        <v>12409.427214313257</v>
      </c>
      <c r="J1268" s="35">
        <f t="shared" si="78"/>
        <v>0</v>
      </c>
    </row>
    <row r="1269" spans="1:10">
      <c r="A1269" s="30">
        <v>3662</v>
      </c>
      <c r="B1269" s="31">
        <v>24</v>
      </c>
      <c r="C1269" s="32">
        <f t="shared" si="79"/>
        <v>3.6073208628655156</v>
      </c>
      <c r="D1269" s="33">
        <f>SUMIFS('Contact Hours'!D:D,'Contact Hours'!$A:$A,Hours!$A1269,'Contact Hours'!$B:$B,Hours!$B1269)+SUMIFS('Contact Hours'!E:E,'Contact Hours'!$A:$A,Hours!$A1269,'Contact Hours'!$B:$B,Hours!$B1269)</f>
        <v>4272</v>
      </c>
      <c r="E1269" s="33">
        <f>SUMIFS('Contact Hours'!F:F,'Contact Hours'!$A:$A,Hours!$A1269,'Contact Hours'!$B:$B,Hours!$B1269)+SUMIFS('Contact Hours'!G:G,'Contact Hours'!$A:$A,Hours!$A1269,'Contact Hours'!$B:$B,Hours!$B1269)</f>
        <v>0</v>
      </c>
      <c r="F1269" s="33">
        <f>SUMIFS('Contact Hours'!H:H,'Contact Hours'!$A:$A,Hours!$A1269,'Contact Hours'!$B:$B,Hours!$B1269)+SUMIFS('Contact Hours'!I:I,'Contact Hours'!$A:$A,Hours!$A1269,'Contact Hours'!$B:$B,Hours!$B1269)</f>
        <v>0</v>
      </c>
      <c r="G1269" s="33">
        <f>SUMIFS('Contact Hours'!J:J,'Contact Hours'!$A:$A,Hours!$A1269,'Contact Hours'!$B:$B,Hours!$B1269)+SUMIFS('Contact Hours'!K:K,'Contact Hours'!$A:$A,Hours!$A1269,'Contact Hours'!$B:$B,Hours!$B1269)</f>
        <v>28988</v>
      </c>
      <c r="H1269" s="34">
        <f t="shared" si="76"/>
        <v>33260</v>
      </c>
      <c r="I1269" s="35">
        <f t="shared" si="77"/>
        <v>119979.49189890704</v>
      </c>
      <c r="J1269" s="35">
        <f t="shared" si="78"/>
        <v>0</v>
      </c>
    </row>
    <row r="1270" spans="1:10">
      <c r="A1270" s="30">
        <v>3662</v>
      </c>
      <c r="B1270" s="31">
        <v>25</v>
      </c>
      <c r="C1270" s="32">
        <f t="shared" si="79"/>
        <v>2.8175360535220126</v>
      </c>
      <c r="D1270" s="33">
        <f>SUMIFS('Contact Hours'!D:D,'Contact Hours'!$A:$A,Hours!$A1270,'Contact Hours'!$B:$B,Hours!$B1270)+SUMIFS('Contact Hours'!E:E,'Contact Hours'!$A:$A,Hours!$A1270,'Contact Hours'!$B:$B,Hours!$B1270)</f>
        <v>209808</v>
      </c>
      <c r="E1270" s="33">
        <f>SUMIFS('Contact Hours'!F:F,'Contact Hours'!$A:$A,Hours!$A1270,'Contact Hours'!$B:$B,Hours!$B1270)+SUMIFS('Contact Hours'!G:G,'Contact Hours'!$A:$A,Hours!$A1270,'Contact Hours'!$B:$B,Hours!$B1270)</f>
        <v>0</v>
      </c>
      <c r="F1270" s="33">
        <f>SUMIFS('Contact Hours'!H:H,'Contact Hours'!$A:$A,Hours!$A1270,'Contact Hours'!$B:$B,Hours!$B1270)+SUMIFS('Contact Hours'!I:I,'Contact Hours'!$A:$A,Hours!$A1270,'Contact Hours'!$B:$B,Hours!$B1270)</f>
        <v>0</v>
      </c>
      <c r="G1270" s="33">
        <f>SUMIFS('Contact Hours'!J:J,'Contact Hours'!$A:$A,Hours!$A1270,'Contact Hours'!$B:$B,Hours!$B1270)+SUMIFS('Contact Hours'!K:K,'Contact Hours'!$A:$A,Hours!$A1270,'Contact Hours'!$B:$B,Hours!$B1270)</f>
        <v>0</v>
      </c>
      <c r="H1270" s="34">
        <f t="shared" si="76"/>
        <v>209808</v>
      </c>
      <c r="I1270" s="35">
        <f t="shared" si="77"/>
        <v>591141.60431734647</v>
      </c>
      <c r="J1270" s="35">
        <f t="shared" si="78"/>
        <v>0</v>
      </c>
    </row>
    <row r="1271" spans="1:10">
      <c r="A1271" s="30">
        <v>3662</v>
      </c>
      <c r="B1271" s="31">
        <v>26</v>
      </c>
      <c r="C1271" s="32">
        <f t="shared" si="79"/>
        <v>3.5195673951223614</v>
      </c>
      <c r="D1271" s="33">
        <f>SUMIFS('Contact Hours'!D:D,'Contact Hours'!$A:$A,Hours!$A1271,'Contact Hours'!$B:$B,Hours!$B1271)+SUMIFS('Contact Hours'!E:E,'Contact Hours'!$A:$A,Hours!$A1271,'Contact Hours'!$B:$B,Hours!$B1271)</f>
        <v>43184</v>
      </c>
      <c r="E1271" s="33">
        <f>SUMIFS('Contact Hours'!F:F,'Contact Hours'!$A:$A,Hours!$A1271,'Contact Hours'!$B:$B,Hours!$B1271)+SUMIFS('Contact Hours'!G:G,'Contact Hours'!$A:$A,Hours!$A1271,'Contact Hours'!$B:$B,Hours!$B1271)</f>
        <v>0</v>
      </c>
      <c r="F1271" s="33">
        <f>SUMIFS('Contact Hours'!H:H,'Contact Hours'!$A:$A,Hours!$A1271,'Contact Hours'!$B:$B,Hours!$B1271)+SUMIFS('Contact Hours'!I:I,'Contact Hours'!$A:$A,Hours!$A1271,'Contact Hours'!$B:$B,Hours!$B1271)</f>
        <v>0</v>
      </c>
      <c r="G1271" s="33">
        <f>SUMIFS('Contact Hours'!J:J,'Contact Hours'!$A:$A,Hours!$A1271,'Contact Hours'!$B:$B,Hours!$B1271)+SUMIFS('Contact Hours'!K:K,'Contact Hours'!$A:$A,Hours!$A1271,'Contact Hours'!$B:$B,Hours!$B1271)</f>
        <v>0</v>
      </c>
      <c r="H1271" s="34">
        <f t="shared" si="76"/>
        <v>43184</v>
      </c>
      <c r="I1271" s="35">
        <f t="shared" si="77"/>
        <v>151988.99839096406</v>
      </c>
      <c r="J1271" s="35">
        <f t="shared" si="78"/>
        <v>0</v>
      </c>
    </row>
    <row r="1272" spans="1:10">
      <c r="A1272" s="30">
        <v>3662</v>
      </c>
      <c r="B1272" s="31">
        <v>27</v>
      </c>
      <c r="C1272" s="32">
        <f t="shared" si="79"/>
        <v>3.291477425248472</v>
      </c>
      <c r="D1272" s="33">
        <f>SUMIFS('Contact Hours'!D:D,'Contact Hours'!$A:$A,Hours!$A1272,'Contact Hours'!$B:$B,Hours!$B1272)+SUMIFS('Contact Hours'!E:E,'Contact Hours'!$A:$A,Hours!$A1272,'Contact Hours'!$B:$B,Hours!$B1272)</f>
        <v>0</v>
      </c>
      <c r="E1272" s="33">
        <f>SUMIFS('Contact Hours'!F:F,'Contact Hours'!$A:$A,Hours!$A1272,'Contact Hours'!$B:$B,Hours!$B1272)+SUMIFS('Contact Hours'!G:G,'Contact Hours'!$A:$A,Hours!$A1272,'Contact Hours'!$B:$B,Hours!$B1272)</f>
        <v>0</v>
      </c>
      <c r="F1272" s="33">
        <f>SUMIFS('Contact Hours'!H:H,'Contact Hours'!$A:$A,Hours!$A1272,'Contact Hours'!$B:$B,Hours!$B1272)+SUMIFS('Contact Hours'!I:I,'Contact Hours'!$A:$A,Hours!$A1272,'Contact Hours'!$B:$B,Hours!$B1272)</f>
        <v>0</v>
      </c>
      <c r="G1272" s="33">
        <f>SUMIFS('Contact Hours'!J:J,'Contact Hours'!$A:$A,Hours!$A1272,'Contact Hours'!$B:$B,Hours!$B1272)+SUMIFS('Contact Hours'!K:K,'Contact Hours'!$A:$A,Hours!$A1272,'Contact Hours'!$B:$B,Hours!$B1272)</f>
        <v>0</v>
      </c>
      <c r="H1272" s="34">
        <f t="shared" si="76"/>
        <v>0</v>
      </c>
      <c r="I1272" s="35">
        <f t="shared" si="77"/>
        <v>0</v>
      </c>
      <c r="J1272" s="35">
        <f t="shared" si="78"/>
        <v>0</v>
      </c>
    </row>
    <row r="1273" spans="1:10">
      <c r="A1273" s="30">
        <v>3664</v>
      </c>
      <c r="B1273" s="31">
        <v>1</v>
      </c>
      <c r="C1273" s="32">
        <f t="shared" si="79"/>
        <v>2.8749802080704021</v>
      </c>
      <c r="D1273" s="33">
        <f>SUMIFS('Contact Hours'!D:D,'Contact Hours'!$A:$A,Hours!$A1273,'Contact Hours'!$B:$B,Hours!$B1273)+SUMIFS('Contact Hours'!E:E,'Contact Hours'!$A:$A,Hours!$A1273,'Contact Hours'!$B:$B,Hours!$B1273)</f>
        <v>15664</v>
      </c>
      <c r="E1273" s="33">
        <f>SUMIFS('Contact Hours'!F:F,'Contact Hours'!$A:$A,Hours!$A1273,'Contact Hours'!$B:$B,Hours!$B1273)+SUMIFS('Contact Hours'!G:G,'Contact Hours'!$A:$A,Hours!$A1273,'Contact Hours'!$B:$B,Hours!$B1273)</f>
        <v>0</v>
      </c>
      <c r="F1273" s="33">
        <f>SUMIFS('Contact Hours'!H:H,'Contact Hours'!$A:$A,Hours!$A1273,'Contact Hours'!$B:$B,Hours!$B1273)+SUMIFS('Contact Hours'!I:I,'Contact Hours'!$A:$A,Hours!$A1273,'Contact Hours'!$B:$B,Hours!$B1273)</f>
        <v>9840</v>
      </c>
      <c r="G1273" s="33">
        <f>SUMIFS('Contact Hours'!J:J,'Contact Hours'!$A:$A,Hours!$A1273,'Contact Hours'!$B:$B,Hours!$B1273)+SUMIFS('Contact Hours'!K:K,'Contact Hours'!$A:$A,Hours!$A1273,'Contact Hours'!$B:$B,Hours!$B1273)</f>
        <v>0</v>
      </c>
      <c r="H1273" s="34">
        <f t="shared" si="76"/>
        <v>25504</v>
      </c>
      <c r="I1273" s="35">
        <f t="shared" si="77"/>
        <v>73323.495226627536</v>
      </c>
      <c r="J1273" s="35">
        <f t="shared" si="78"/>
        <v>0</v>
      </c>
    </row>
    <row r="1274" spans="1:10">
      <c r="A1274" s="30">
        <v>3664</v>
      </c>
      <c r="B1274" s="31">
        <v>2</v>
      </c>
      <c r="C1274" s="32">
        <f t="shared" si="79"/>
        <v>3.4729204337351502</v>
      </c>
      <c r="D1274" s="33">
        <f>SUMIFS('Contact Hours'!D:D,'Contact Hours'!$A:$A,Hours!$A1274,'Contact Hours'!$B:$B,Hours!$B1274)+SUMIFS('Contact Hours'!E:E,'Contact Hours'!$A:$A,Hours!$A1274,'Contact Hours'!$B:$B,Hours!$B1274)</f>
        <v>0</v>
      </c>
      <c r="E1274" s="33">
        <f>SUMIFS('Contact Hours'!F:F,'Contact Hours'!$A:$A,Hours!$A1274,'Contact Hours'!$B:$B,Hours!$B1274)+SUMIFS('Contact Hours'!G:G,'Contact Hours'!$A:$A,Hours!$A1274,'Contact Hours'!$B:$B,Hours!$B1274)</f>
        <v>0</v>
      </c>
      <c r="F1274" s="33">
        <f>SUMIFS('Contact Hours'!H:H,'Contact Hours'!$A:$A,Hours!$A1274,'Contact Hours'!$B:$B,Hours!$B1274)+SUMIFS('Contact Hours'!I:I,'Contact Hours'!$A:$A,Hours!$A1274,'Contact Hours'!$B:$B,Hours!$B1274)</f>
        <v>30512</v>
      </c>
      <c r="G1274" s="33">
        <f>SUMIFS('Contact Hours'!J:J,'Contact Hours'!$A:$A,Hours!$A1274,'Contact Hours'!$B:$B,Hours!$B1274)+SUMIFS('Contact Hours'!K:K,'Contact Hours'!$A:$A,Hours!$A1274,'Contact Hours'!$B:$B,Hours!$B1274)</f>
        <v>12992</v>
      </c>
      <c r="H1274" s="34">
        <f t="shared" si="76"/>
        <v>43504</v>
      </c>
      <c r="I1274" s="35">
        <f t="shared" si="77"/>
        <v>151085.93054921398</v>
      </c>
      <c r="J1274" s="35">
        <f t="shared" si="78"/>
        <v>0</v>
      </c>
    </row>
    <row r="1275" spans="1:10">
      <c r="A1275" s="30">
        <v>3664</v>
      </c>
      <c r="B1275" s="31">
        <v>3</v>
      </c>
      <c r="C1275" s="32">
        <f t="shared" si="79"/>
        <v>3.0862689776983747</v>
      </c>
      <c r="D1275" s="33">
        <f>SUMIFS('Contact Hours'!D:D,'Contact Hours'!$A:$A,Hours!$A1275,'Contact Hours'!$B:$B,Hours!$B1275)+SUMIFS('Contact Hours'!E:E,'Contact Hours'!$A:$A,Hours!$A1275,'Contact Hours'!$B:$B,Hours!$B1275)</f>
        <v>297408</v>
      </c>
      <c r="E1275" s="33">
        <f>SUMIFS('Contact Hours'!F:F,'Contact Hours'!$A:$A,Hours!$A1275,'Contact Hours'!$B:$B,Hours!$B1275)+SUMIFS('Contact Hours'!G:G,'Contact Hours'!$A:$A,Hours!$A1275,'Contact Hours'!$B:$B,Hours!$B1275)</f>
        <v>0</v>
      </c>
      <c r="F1275" s="33">
        <f>SUMIFS('Contact Hours'!H:H,'Contact Hours'!$A:$A,Hours!$A1275,'Contact Hours'!$B:$B,Hours!$B1275)+SUMIFS('Contact Hours'!I:I,'Contact Hours'!$A:$A,Hours!$A1275,'Contact Hours'!$B:$B,Hours!$B1275)</f>
        <v>0</v>
      </c>
      <c r="G1275" s="33">
        <f>SUMIFS('Contact Hours'!J:J,'Contact Hours'!$A:$A,Hours!$A1275,'Contact Hours'!$B:$B,Hours!$B1275)+SUMIFS('Contact Hours'!K:K,'Contact Hours'!$A:$A,Hours!$A1275,'Contact Hours'!$B:$B,Hours!$B1275)</f>
        <v>0</v>
      </c>
      <c r="H1275" s="34">
        <f t="shared" si="76"/>
        <v>297408</v>
      </c>
      <c r="I1275" s="35">
        <f t="shared" si="77"/>
        <v>917881.08411931817</v>
      </c>
      <c r="J1275" s="35">
        <f t="shared" si="78"/>
        <v>0</v>
      </c>
    </row>
    <row r="1276" spans="1:10">
      <c r="A1276" s="30">
        <v>3664</v>
      </c>
      <c r="B1276" s="31">
        <v>4</v>
      </c>
      <c r="C1276" s="32">
        <f t="shared" si="79"/>
        <v>2.7951067372194838</v>
      </c>
      <c r="D1276" s="33">
        <f>SUMIFS('Contact Hours'!D:D,'Contact Hours'!$A:$A,Hours!$A1276,'Contact Hours'!$B:$B,Hours!$B1276)+SUMIFS('Contact Hours'!E:E,'Contact Hours'!$A:$A,Hours!$A1276,'Contact Hours'!$B:$B,Hours!$B1276)</f>
        <v>69888</v>
      </c>
      <c r="E1276" s="33">
        <f>SUMIFS('Contact Hours'!F:F,'Contact Hours'!$A:$A,Hours!$A1276,'Contact Hours'!$B:$B,Hours!$B1276)+SUMIFS('Contact Hours'!G:G,'Contact Hours'!$A:$A,Hours!$A1276,'Contact Hours'!$B:$B,Hours!$B1276)</f>
        <v>0</v>
      </c>
      <c r="F1276" s="33">
        <f>SUMIFS('Contact Hours'!H:H,'Contact Hours'!$A:$A,Hours!$A1276,'Contact Hours'!$B:$B,Hours!$B1276)+SUMIFS('Contact Hours'!I:I,'Contact Hours'!$A:$A,Hours!$A1276,'Contact Hours'!$B:$B,Hours!$B1276)</f>
        <v>39728</v>
      </c>
      <c r="G1276" s="33">
        <f>SUMIFS('Contact Hours'!J:J,'Contact Hours'!$A:$A,Hours!$A1276,'Contact Hours'!$B:$B,Hours!$B1276)+SUMIFS('Contact Hours'!K:K,'Contact Hours'!$A:$A,Hours!$A1276,'Contact Hours'!$B:$B,Hours!$B1276)</f>
        <v>1023</v>
      </c>
      <c r="H1276" s="34">
        <f t="shared" si="76"/>
        <v>110639</v>
      </c>
      <c r="I1276" s="35">
        <f t="shared" si="77"/>
        <v>309247.81429922645</v>
      </c>
      <c r="J1276" s="35">
        <f t="shared" si="78"/>
        <v>0</v>
      </c>
    </row>
    <row r="1277" spans="1:10">
      <c r="A1277" s="30">
        <v>3664</v>
      </c>
      <c r="B1277" s="31">
        <v>5</v>
      </c>
      <c r="C1277" s="32">
        <f t="shared" si="79"/>
        <v>7.969787458086997</v>
      </c>
      <c r="D1277" s="33">
        <f>SUMIFS('Contact Hours'!D:D,'Contact Hours'!$A:$A,Hours!$A1277,'Contact Hours'!$B:$B,Hours!$B1277)+SUMIFS('Contact Hours'!E:E,'Contact Hours'!$A:$A,Hours!$A1277,'Contact Hours'!$B:$B,Hours!$B1277)</f>
        <v>0</v>
      </c>
      <c r="E1277" s="33">
        <f>SUMIFS('Contact Hours'!F:F,'Contact Hours'!$A:$A,Hours!$A1277,'Contact Hours'!$B:$B,Hours!$B1277)+SUMIFS('Contact Hours'!G:G,'Contact Hours'!$A:$A,Hours!$A1277,'Contact Hours'!$B:$B,Hours!$B1277)</f>
        <v>0</v>
      </c>
      <c r="F1277" s="33">
        <f>SUMIFS('Contact Hours'!H:H,'Contact Hours'!$A:$A,Hours!$A1277,'Contact Hours'!$B:$B,Hours!$B1277)+SUMIFS('Contact Hours'!I:I,'Contact Hours'!$A:$A,Hours!$A1277,'Contact Hours'!$B:$B,Hours!$B1277)</f>
        <v>0</v>
      </c>
      <c r="G1277" s="33">
        <f>SUMIFS('Contact Hours'!J:J,'Contact Hours'!$A:$A,Hours!$A1277,'Contact Hours'!$B:$B,Hours!$B1277)+SUMIFS('Contact Hours'!K:K,'Contact Hours'!$A:$A,Hours!$A1277,'Contact Hours'!$B:$B,Hours!$B1277)</f>
        <v>0</v>
      </c>
      <c r="H1277" s="34">
        <f t="shared" si="76"/>
        <v>0</v>
      </c>
      <c r="I1277" s="35">
        <f t="shared" si="77"/>
        <v>0</v>
      </c>
      <c r="J1277" s="35">
        <f t="shared" si="78"/>
        <v>0</v>
      </c>
    </row>
    <row r="1278" spans="1:10">
      <c r="A1278" s="30">
        <v>3664</v>
      </c>
      <c r="B1278" s="31">
        <v>6</v>
      </c>
      <c r="C1278" s="32">
        <f t="shared" si="79"/>
        <v>2.5338472328563029</v>
      </c>
      <c r="D1278" s="33">
        <f>SUMIFS('Contact Hours'!D:D,'Contact Hours'!$A:$A,Hours!$A1278,'Contact Hours'!$B:$B,Hours!$B1278)+SUMIFS('Contact Hours'!E:E,'Contact Hours'!$A:$A,Hours!$A1278,'Contact Hours'!$B:$B,Hours!$B1278)</f>
        <v>45696</v>
      </c>
      <c r="E1278" s="33">
        <f>SUMIFS('Contact Hours'!F:F,'Contact Hours'!$A:$A,Hours!$A1278,'Contact Hours'!$B:$B,Hours!$B1278)+SUMIFS('Contact Hours'!G:G,'Contact Hours'!$A:$A,Hours!$A1278,'Contact Hours'!$B:$B,Hours!$B1278)</f>
        <v>0</v>
      </c>
      <c r="F1278" s="33">
        <f>SUMIFS('Contact Hours'!H:H,'Contact Hours'!$A:$A,Hours!$A1278,'Contact Hours'!$B:$B,Hours!$B1278)+SUMIFS('Contact Hours'!I:I,'Contact Hours'!$A:$A,Hours!$A1278,'Contact Hours'!$B:$B,Hours!$B1278)</f>
        <v>4880</v>
      </c>
      <c r="G1278" s="33">
        <f>SUMIFS('Contact Hours'!J:J,'Contact Hours'!$A:$A,Hours!$A1278,'Contact Hours'!$B:$B,Hours!$B1278)+SUMIFS('Contact Hours'!K:K,'Contact Hours'!$A:$A,Hours!$A1278,'Contact Hours'!$B:$B,Hours!$B1278)</f>
        <v>0</v>
      </c>
      <c r="H1278" s="34">
        <f t="shared" si="76"/>
        <v>50576</v>
      </c>
      <c r="I1278" s="35">
        <f t="shared" si="77"/>
        <v>128151.85764894038</v>
      </c>
      <c r="J1278" s="35">
        <f t="shared" si="78"/>
        <v>0</v>
      </c>
    </row>
    <row r="1279" spans="1:10">
      <c r="A1279" s="30">
        <v>3664</v>
      </c>
      <c r="B1279" s="31">
        <v>7</v>
      </c>
      <c r="C1279" s="32">
        <f t="shared" si="79"/>
        <v>3.4892163735959434</v>
      </c>
      <c r="D1279" s="33">
        <f>SUMIFS('Contact Hours'!D:D,'Contact Hours'!$A:$A,Hours!$A1279,'Contact Hours'!$B:$B,Hours!$B1279)+SUMIFS('Contact Hours'!E:E,'Contact Hours'!$A:$A,Hours!$A1279,'Contact Hours'!$B:$B,Hours!$B1279)</f>
        <v>6656</v>
      </c>
      <c r="E1279" s="33">
        <f>SUMIFS('Contact Hours'!F:F,'Contact Hours'!$A:$A,Hours!$A1279,'Contact Hours'!$B:$B,Hours!$B1279)+SUMIFS('Contact Hours'!G:G,'Contact Hours'!$A:$A,Hours!$A1279,'Contact Hours'!$B:$B,Hours!$B1279)</f>
        <v>0</v>
      </c>
      <c r="F1279" s="33">
        <f>SUMIFS('Contact Hours'!H:H,'Contact Hours'!$A:$A,Hours!$A1279,'Contact Hours'!$B:$B,Hours!$B1279)+SUMIFS('Contact Hours'!I:I,'Contact Hours'!$A:$A,Hours!$A1279,'Contact Hours'!$B:$B,Hours!$B1279)</f>
        <v>56000</v>
      </c>
      <c r="G1279" s="33">
        <f>SUMIFS('Contact Hours'!J:J,'Contact Hours'!$A:$A,Hours!$A1279,'Contact Hours'!$B:$B,Hours!$B1279)+SUMIFS('Contact Hours'!K:K,'Contact Hours'!$A:$A,Hours!$A1279,'Contact Hours'!$B:$B,Hours!$B1279)</f>
        <v>0</v>
      </c>
      <c r="H1279" s="34">
        <f t="shared" si="76"/>
        <v>62656</v>
      </c>
      <c r="I1279" s="35">
        <f t="shared" si="77"/>
        <v>218620.34110402744</v>
      </c>
      <c r="J1279" s="35">
        <f t="shared" si="78"/>
        <v>0</v>
      </c>
    </row>
    <row r="1280" spans="1:10">
      <c r="A1280" s="30">
        <v>3664</v>
      </c>
      <c r="B1280" s="31">
        <v>8</v>
      </c>
      <c r="C1280" s="32">
        <f t="shared" si="79"/>
        <v>4.382136402145127</v>
      </c>
      <c r="D1280" s="33">
        <f>SUMIFS('Contact Hours'!D:D,'Contact Hours'!$A:$A,Hours!$A1280,'Contact Hours'!$B:$B,Hours!$B1280)+SUMIFS('Contact Hours'!E:E,'Contact Hours'!$A:$A,Hours!$A1280,'Contact Hours'!$B:$B,Hours!$B1280)</f>
        <v>0</v>
      </c>
      <c r="E1280" s="33">
        <f>SUMIFS('Contact Hours'!F:F,'Contact Hours'!$A:$A,Hours!$A1280,'Contact Hours'!$B:$B,Hours!$B1280)+SUMIFS('Contact Hours'!G:G,'Contact Hours'!$A:$A,Hours!$A1280,'Contact Hours'!$B:$B,Hours!$B1280)</f>
        <v>0</v>
      </c>
      <c r="F1280" s="33">
        <f>SUMIFS('Contact Hours'!H:H,'Contact Hours'!$A:$A,Hours!$A1280,'Contact Hours'!$B:$B,Hours!$B1280)+SUMIFS('Contact Hours'!I:I,'Contact Hours'!$A:$A,Hours!$A1280,'Contact Hours'!$B:$B,Hours!$B1280)</f>
        <v>0</v>
      </c>
      <c r="G1280" s="33">
        <f>SUMIFS('Contact Hours'!J:J,'Contact Hours'!$A:$A,Hours!$A1280,'Contact Hours'!$B:$B,Hours!$B1280)+SUMIFS('Contact Hours'!K:K,'Contact Hours'!$A:$A,Hours!$A1280,'Contact Hours'!$B:$B,Hours!$B1280)</f>
        <v>0</v>
      </c>
      <c r="H1280" s="34">
        <f t="shared" si="76"/>
        <v>0</v>
      </c>
      <c r="I1280" s="35">
        <f t="shared" si="77"/>
        <v>0</v>
      </c>
      <c r="J1280" s="35">
        <f t="shared" si="78"/>
        <v>0</v>
      </c>
    </row>
    <row r="1281" spans="1:10">
      <c r="A1281" s="30">
        <v>3664</v>
      </c>
      <c r="B1281" s="31">
        <v>9</v>
      </c>
      <c r="C1281" s="32">
        <f t="shared" si="79"/>
        <v>3.4333089032158068</v>
      </c>
      <c r="D1281" s="33">
        <f>SUMIFS('Contact Hours'!D:D,'Contact Hours'!$A:$A,Hours!$A1281,'Contact Hours'!$B:$B,Hours!$B1281)+SUMIFS('Contact Hours'!E:E,'Contact Hours'!$A:$A,Hours!$A1281,'Contact Hours'!$B:$B,Hours!$B1281)</f>
        <v>23520</v>
      </c>
      <c r="E1281" s="33">
        <f>SUMIFS('Contact Hours'!F:F,'Contact Hours'!$A:$A,Hours!$A1281,'Contact Hours'!$B:$B,Hours!$B1281)+SUMIFS('Contact Hours'!G:G,'Contact Hours'!$A:$A,Hours!$A1281,'Contact Hours'!$B:$B,Hours!$B1281)</f>
        <v>0</v>
      </c>
      <c r="F1281" s="33">
        <f>SUMIFS('Contact Hours'!H:H,'Contact Hours'!$A:$A,Hours!$A1281,'Contact Hours'!$B:$B,Hours!$B1281)+SUMIFS('Contact Hours'!I:I,'Contact Hours'!$A:$A,Hours!$A1281,'Contact Hours'!$B:$B,Hours!$B1281)</f>
        <v>87360</v>
      </c>
      <c r="G1281" s="33">
        <f>SUMIFS('Contact Hours'!J:J,'Contact Hours'!$A:$A,Hours!$A1281,'Contact Hours'!$B:$B,Hours!$B1281)+SUMIFS('Contact Hours'!K:K,'Contact Hours'!$A:$A,Hours!$A1281,'Contact Hours'!$B:$B,Hours!$B1281)</f>
        <v>168</v>
      </c>
      <c r="H1281" s="34">
        <f t="shared" si="76"/>
        <v>111048</v>
      </c>
      <c r="I1281" s="35">
        <f t="shared" si="77"/>
        <v>381262.08708430891</v>
      </c>
      <c r="J1281" s="35">
        <f t="shared" si="78"/>
        <v>0</v>
      </c>
    </row>
    <row r="1282" spans="1:10">
      <c r="A1282" s="30">
        <v>3664</v>
      </c>
      <c r="B1282" s="31">
        <v>10</v>
      </c>
      <c r="C1282" s="32">
        <f t="shared" si="79"/>
        <v>5.2157956574584414</v>
      </c>
      <c r="D1282" s="33">
        <f>SUMIFS('Contact Hours'!D:D,'Contact Hours'!$A:$A,Hours!$A1282,'Contact Hours'!$B:$B,Hours!$B1282)+SUMIFS('Contact Hours'!E:E,'Contact Hours'!$A:$A,Hours!$A1282,'Contact Hours'!$B:$B,Hours!$B1282)</f>
        <v>384</v>
      </c>
      <c r="E1282" s="33">
        <f>SUMIFS('Contact Hours'!F:F,'Contact Hours'!$A:$A,Hours!$A1282,'Contact Hours'!$B:$B,Hours!$B1282)+SUMIFS('Contact Hours'!G:G,'Contact Hours'!$A:$A,Hours!$A1282,'Contact Hours'!$B:$B,Hours!$B1282)</f>
        <v>0</v>
      </c>
      <c r="F1282" s="33">
        <f>SUMIFS('Contact Hours'!H:H,'Contact Hours'!$A:$A,Hours!$A1282,'Contact Hours'!$B:$B,Hours!$B1282)+SUMIFS('Contact Hours'!I:I,'Contact Hours'!$A:$A,Hours!$A1282,'Contact Hours'!$B:$B,Hours!$B1282)</f>
        <v>0</v>
      </c>
      <c r="G1282" s="33">
        <f>SUMIFS('Contact Hours'!J:J,'Contact Hours'!$A:$A,Hours!$A1282,'Contact Hours'!$B:$B,Hours!$B1282)+SUMIFS('Contact Hours'!K:K,'Contact Hours'!$A:$A,Hours!$A1282,'Contact Hours'!$B:$B,Hours!$B1282)</f>
        <v>0</v>
      </c>
      <c r="H1282" s="34">
        <f t="shared" si="76"/>
        <v>384</v>
      </c>
      <c r="I1282" s="35">
        <f t="shared" si="77"/>
        <v>2002.8655324640415</v>
      </c>
      <c r="J1282" s="35">
        <f t="shared" si="78"/>
        <v>0</v>
      </c>
    </row>
    <row r="1283" spans="1:10">
      <c r="A1283" s="30">
        <v>3664</v>
      </c>
      <c r="B1283" s="31">
        <v>11</v>
      </c>
      <c r="C1283" s="32">
        <f t="shared" si="79"/>
        <v>3.9463640330011058</v>
      </c>
      <c r="D1283" s="33">
        <f>SUMIFS('Contact Hours'!D:D,'Contact Hours'!$A:$A,Hours!$A1283,'Contact Hours'!$B:$B,Hours!$B1283)+SUMIFS('Contact Hours'!E:E,'Contact Hours'!$A:$A,Hours!$A1283,'Contact Hours'!$B:$B,Hours!$B1283)</f>
        <v>0</v>
      </c>
      <c r="E1283" s="33">
        <f>SUMIFS('Contact Hours'!F:F,'Contact Hours'!$A:$A,Hours!$A1283,'Contact Hours'!$B:$B,Hours!$B1283)+SUMIFS('Contact Hours'!G:G,'Contact Hours'!$A:$A,Hours!$A1283,'Contact Hours'!$B:$B,Hours!$B1283)</f>
        <v>0</v>
      </c>
      <c r="F1283" s="33">
        <f>SUMIFS('Contact Hours'!H:H,'Contact Hours'!$A:$A,Hours!$A1283,'Contact Hours'!$B:$B,Hours!$B1283)+SUMIFS('Contact Hours'!I:I,'Contact Hours'!$A:$A,Hours!$A1283,'Contact Hours'!$B:$B,Hours!$B1283)</f>
        <v>2288</v>
      </c>
      <c r="G1283" s="33">
        <f>SUMIFS('Contact Hours'!J:J,'Contact Hours'!$A:$A,Hours!$A1283,'Contact Hours'!$B:$B,Hours!$B1283)+SUMIFS('Contact Hours'!K:K,'Contact Hours'!$A:$A,Hours!$A1283,'Contact Hours'!$B:$B,Hours!$B1283)</f>
        <v>14560</v>
      </c>
      <c r="H1283" s="34">
        <f t="shared" si="76"/>
        <v>16848</v>
      </c>
      <c r="I1283" s="35">
        <f t="shared" si="77"/>
        <v>66488.341228002624</v>
      </c>
      <c r="J1283" s="35">
        <f t="shared" si="78"/>
        <v>0</v>
      </c>
    </row>
    <row r="1284" spans="1:10">
      <c r="A1284" s="30">
        <v>3664</v>
      </c>
      <c r="B1284" s="31">
        <v>12</v>
      </c>
      <c r="C1284" s="32">
        <f t="shared" si="79"/>
        <v>3.4644345655960382</v>
      </c>
      <c r="D1284" s="33">
        <f>SUMIFS('Contact Hours'!D:D,'Contact Hours'!$A:$A,Hours!$A1284,'Contact Hours'!$B:$B,Hours!$B1284)+SUMIFS('Contact Hours'!E:E,'Contact Hours'!$A:$A,Hours!$A1284,'Contact Hours'!$B:$B,Hours!$B1284)</f>
        <v>208608</v>
      </c>
      <c r="E1284" s="33">
        <f>SUMIFS('Contact Hours'!F:F,'Contact Hours'!$A:$A,Hours!$A1284,'Contact Hours'!$B:$B,Hours!$B1284)+SUMIFS('Contact Hours'!G:G,'Contact Hours'!$A:$A,Hours!$A1284,'Contact Hours'!$B:$B,Hours!$B1284)</f>
        <v>2820</v>
      </c>
      <c r="F1284" s="33">
        <f>SUMIFS('Contact Hours'!H:H,'Contact Hours'!$A:$A,Hours!$A1284,'Contact Hours'!$B:$B,Hours!$B1284)+SUMIFS('Contact Hours'!I:I,'Contact Hours'!$A:$A,Hours!$A1284,'Contact Hours'!$B:$B,Hours!$B1284)</f>
        <v>0</v>
      </c>
      <c r="G1284" s="33">
        <f>SUMIFS('Contact Hours'!J:J,'Contact Hours'!$A:$A,Hours!$A1284,'Contact Hours'!$B:$B,Hours!$B1284)+SUMIFS('Contact Hours'!K:K,'Contact Hours'!$A:$A,Hours!$A1284,'Contact Hours'!$B:$B,Hours!$B1284)</f>
        <v>0</v>
      </c>
      <c r="H1284" s="34">
        <f t="shared" si="76"/>
        <v>211428</v>
      </c>
      <c r="I1284" s="35">
        <f t="shared" si="77"/>
        <v>732478.47133483912</v>
      </c>
      <c r="J1284" s="35">
        <f t="shared" si="78"/>
        <v>10746.676022478912</v>
      </c>
    </row>
    <row r="1285" spans="1:10">
      <c r="A1285" s="30">
        <v>3664</v>
      </c>
      <c r="B1285" s="31">
        <v>13</v>
      </c>
      <c r="C1285" s="32">
        <f t="shared" si="79"/>
        <v>3.1367935439018955</v>
      </c>
      <c r="D1285" s="33">
        <f>SUMIFS('Contact Hours'!D:D,'Contact Hours'!$A:$A,Hours!$A1285,'Contact Hours'!$B:$B,Hours!$B1285)+SUMIFS('Contact Hours'!E:E,'Contact Hours'!$A:$A,Hours!$A1285,'Contact Hours'!$B:$B,Hours!$B1285)</f>
        <v>16496</v>
      </c>
      <c r="E1285" s="33">
        <f>SUMIFS('Contact Hours'!F:F,'Contact Hours'!$A:$A,Hours!$A1285,'Contact Hours'!$B:$B,Hours!$B1285)+SUMIFS('Contact Hours'!G:G,'Contact Hours'!$A:$A,Hours!$A1285,'Contact Hours'!$B:$B,Hours!$B1285)</f>
        <v>0</v>
      </c>
      <c r="F1285" s="33">
        <f>SUMIFS('Contact Hours'!H:H,'Contact Hours'!$A:$A,Hours!$A1285,'Contact Hours'!$B:$B,Hours!$B1285)+SUMIFS('Contact Hours'!I:I,'Contact Hours'!$A:$A,Hours!$A1285,'Contact Hours'!$B:$B,Hours!$B1285)</f>
        <v>0</v>
      </c>
      <c r="G1285" s="33">
        <f>SUMIFS('Contact Hours'!J:J,'Contact Hours'!$A:$A,Hours!$A1285,'Contact Hours'!$B:$B,Hours!$B1285)+SUMIFS('Contact Hours'!K:K,'Contact Hours'!$A:$A,Hours!$A1285,'Contact Hours'!$B:$B,Hours!$B1285)</f>
        <v>0</v>
      </c>
      <c r="H1285" s="34">
        <f t="shared" ref="H1285:H1348" si="80">SUM(D1285:G1285)</f>
        <v>16496</v>
      </c>
      <c r="I1285" s="35">
        <f t="shared" ref="I1285:I1348" si="81">H1285*C1285</f>
        <v>51744.546300205664</v>
      </c>
      <c r="J1285" s="35">
        <f t="shared" ref="J1285:J1348" si="82">(E1285*1.1)*C1285</f>
        <v>0</v>
      </c>
    </row>
    <row r="1286" spans="1:10">
      <c r="A1286" s="30">
        <v>3664</v>
      </c>
      <c r="B1286" s="31">
        <v>14</v>
      </c>
      <c r="C1286" s="32">
        <f t="shared" si="79"/>
        <v>4.5242823607997433</v>
      </c>
      <c r="D1286" s="33">
        <f>SUMIFS('Contact Hours'!D:D,'Contact Hours'!$A:$A,Hours!$A1286,'Contact Hours'!$B:$B,Hours!$B1286)+SUMIFS('Contact Hours'!E:E,'Contact Hours'!$A:$A,Hours!$A1286,'Contact Hours'!$B:$B,Hours!$B1286)</f>
        <v>40048</v>
      </c>
      <c r="E1286" s="33">
        <f>SUMIFS('Contact Hours'!F:F,'Contact Hours'!$A:$A,Hours!$A1286,'Contact Hours'!$B:$B,Hours!$B1286)+SUMIFS('Contact Hours'!G:G,'Contact Hours'!$A:$A,Hours!$A1286,'Contact Hours'!$B:$B,Hours!$B1286)</f>
        <v>0</v>
      </c>
      <c r="F1286" s="33">
        <f>SUMIFS('Contact Hours'!H:H,'Contact Hours'!$A:$A,Hours!$A1286,'Contact Hours'!$B:$B,Hours!$B1286)+SUMIFS('Contact Hours'!I:I,'Contact Hours'!$A:$A,Hours!$A1286,'Contact Hours'!$B:$B,Hours!$B1286)</f>
        <v>267936</v>
      </c>
      <c r="G1286" s="33">
        <f>SUMIFS('Contact Hours'!J:J,'Contact Hours'!$A:$A,Hours!$A1286,'Contact Hours'!$B:$B,Hours!$B1286)+SUMIFS('Contact Hours'!K:K,'Contact Hours'!$A:$A,Hours!$A1286,'Contact Hours'!$B:$B,Hours!$B1286)</f>
        <v>4980</v>
      </c>
      <c r="H1286" s="34">
        <f t="shared" si="80"/>
        <v>312964</v>
      </c>
      <c r="I1286" s="35">
        <f t="shared" si="81"/>
        <v>1415937.5047653308</v>
      </c>
      <c r="J1286" s="35">
        <f t="shared" si="82"/>
        <v>0</v>
      </c>
    </row>
    <row r="1287" spans="1:10">
      <c r="A1287" s="30">
        <v>3664</v>
      </c>
      <c r="B1287" s="31">
        <v>15</v>
      </c>
      <c r="C1287" s="32">
        <f t="shared" si="79"/>
        <v>6.3259919541484555</v>
      </c>
      <c r="D1287" s="33">
        <f>SUMIFS('Contact Hours'!D:D,'Contact Hours'!$A:$A,Hours!$A1287,'Contact Hours'!$B:$B,Hours!$B1287)+SUMIFS('Contact Hours'!E:E,'Contact Hours'!$A:$A,Hours!$A1287,'Contact Hours'!$B:$B,Hours!$B1287)</f>
        <v>0</v>
      </c>
      <c r="E1287" s="33">
        <f>SUMIFS('Contact Hours'!F:F,'Contact Hours'!$A:$A,Hours!$A1287,'Contact Hours'!$B:$B,Hours!$B1287)+SUMIFS('Contact Hours'!G:G,'Contact Hours'!$A:$A,Hours!$A1287,'Contact Hours'!$B:$B,Hours!$B1287)</f>
        <v>0</v>
      </c>
      <c r="F1287" s="33">
        <f>SUMIFS('Contact Hours'!H:H,'Contact Hours'!$A:$A,Hours!$A1287,'Contact Hours'!$B:$B,Hours!$B1287)+SUMIFS('Contact Hours'!I:I,'Contact Hours'!$A:$A,Hours!$A1287,'Contact Hours'!$B:$B,Hours!$B1287)</f>
        <v>0</v>
      </c>
      <c r="G1287" s="33">
        <f>SUMIFS('Contact Hours'!J:J,'Contact Hours'!$A:$A,Hours!$A1287,'Contact Hours'!$B:$B,Hours!$B1287)+SUMIFS('Contact Hours'!K:K,'Contact Hours'!$A:$A,Hours!$A1287,'Contact Hours'!$B:$B,Hours!$B1287)</f>
        <v>0</v>
      </c>
      <c r="H1287" s="34">
        <f t="shared" si="80"/>
        <v>0</v>
      </c>
      <c r="I1287" s="35">
        <f t="shared" si="81"/>
        <v>0</v>
      </c>
      <c r="J1287" s="35">
        <f t="shared" si="82"/>
        <v>0</v>
      </c>
    </row>
    <row r="1288" spans="1:10">
      <c r="A1288" s="30">
        <v>3664</v>
      </c>
      <c r="B1288" s="31">
        <v>16</v>
      </c>
      <c r="C1288" s="32">
        <f t="shared" si="79"/>
        <v>3.9794022593108487</v>
      </c>
      <c r="D1288" s="33">
        <f>SUMIFS('Contact Hours'!D:D,'Contact Hours'!$A:$A,Hours!$A1288,'Contact Hours'!$B:$B,Hours!$B1288)+SUMIFS('Contact Hours'!E:E,'Contact Hours'!$A:$A,Hours!$A1288,'Contact Hours'!$B:$B,Hours!$B1288)</f>
        <v>2064</v>
      </c>
      <c r="E1288" s="33">
        <f>SUMIFS('Contact Hours'!F:F,'Contact Hours'!$A:$A,Hours!$A1288,'Contact Hours'!$B:$B,Hours!$B1288)+SUMIFS('Contact Hours'!G:G,'Contact Hours'!$A:$A,Hours!$A1288,'Contact Hours'!$B:$B,Hours!$B1288)</f>
        <v>0</v>
      </c>
      <c r="F1288" s="33">
        <f>SUMIFS('Contact Hours'!H:H,'Contact Hours'!$A:$A,Hours!$A1288,'Contact Hours'!$B:$B,Hours!$B1288)+SUMIFS('Contact Hours'!I:I,'Contact Hours'!$A:$A,Hours!$A1288,'Contact Hours'!$B:$B,Hours!$B1288)</f>
        <v>248048</v>
      </c>
      <c r="G1288" s="33">
        <f>SUMIFS('Contact Hours'!J:J,'Contact Hours'!$A:$A,Hours!$A1288,'Contact Hours'!$B:$B,Hours!$B1288)+SUMIFS('Contact Hours'!K:K,'Contact Hours'!$A:$A,Hours!$A1288,'Contact Hours'!$B:$B,Hours!$B1288)</f>
        <v>14474</v>
      </c>
      <c r="H1288" s="34">
        <f t="shared" si="80"/>
        <v>264586</v>
      </c>
      <c r="I1288" s="35">
        <f t="shared" si="81"/>
        <v>1052894.1261820202</v>
      </c>
      <c r="J1288" s="35">
        <f t="shared" si="82"/>
        <v>0</v>
      </c>
    </row>
    <row r="1289" spans="1:10">
      <c r="A1289" s="30">
        <v>3664</v>
      </c>
      <c r="B1289" s="31">
        <v>17</v>
      </c>
      <c r="C1289" s="32">
        <f t="shared" si="79"/>
        <v>5.1679354505346593</v>
      </c>
      <c r="D1289" s="33">
        <f>SUMIFS('Contact Hours'!D:D,'Contact Hours'!$A:$A,Hours!$A1289,'Contact Hours'!$B:$B,Hours!$B1289)+SUMIFS('Contact Hours'!E:E,'Contact Hours'!$A:$A,Hours!$A1289,'Contact Hours'!$B:$B,Hours!$B1289)</f>
        <v>0</v>
      </c>
      <c r="E1289" s="33">
        <f>SUMIFS('Contact Hours'!F:F,'Contact Hours'!$A:$A,Hours!$A1289,'Contact Hours'!$B:$B,Hours!$B1289)+SUMIFS('Contact Hours'!G:G,'Contact Hours'!$A:$A,Hours!$A1289,'Contact Hours'!$B:$B,Hours!$B1289)</f>
        <v>0</v>
      </c>
      <c r="F1289" s="33">
        <f>SUMIFS('Contact Hours'!H:H,'Contact Hours'!$A:$A,Hours!$A1289,'Contact Hours'!$B:$B,Hours!$B1289)+SUMIFS('Contact Hours'!I:I,'Contact Hours'!$A:$A,Hours!$A1289,'Contact Hours'!$B:$B,Hours!$B1289)</f>
        <v>38768</v>
      </c>
      <c r="G1289" s="33">
        <f>SUMIFS('Contact Hours'!J:J,'Contact Hours'!$A:$A,Hours!$A1289,'Contact Hours'!$B:$B,Hours!$B1289)+SUMIFS('Contact Hours'!K:K,'Contact Hours'!$A:$A,Hours!$A1289,'Contact Hours'!$B:$B,Hours!$B1289)</f>
        <v>0</v>
      </c>
      <c r="H1289" s="34">
        <f t="shared" si="80"/>
        <v>38768</v>
      </c>
      <c r="I1289" s="35">
        <f t="shared" si="81"/>
        <v>200350.52154632768</v>
      </c>
      <c r="J1289" s="35">
        <f t="shared" si="82"/>
        <v>0</v>
      </c>
    </row>
    <row r="1290" spans="1:10">
      <c r="A1290" s="30">
        <v>3664</v>
      </c>
      <c r="B1290" s="31">
        <v>18</v>
      </c>
      <c r="C1290" s="32">
        <f t="shared" si="79"/>
        <v>4.3474126583452906</v>
      </c>
      <c r="D1290" s="33">
        <f>SUMIFS('Contact Hours'!D:D,'Contact Hours'!$A:$A,Hours!$A1290,'Contact Hours'!$B:$B,Hours!$B1290)+SUMIFS('Contact Hours'!E:E,'Contact Hours'!$A:$A,Hours!$A1290,'Contact Hours'!$B:$B,Hours!$B1290)</f>
        <v>0</v>
      </c>
      <c r="E1290" s="33">
        <f>SUMIFS('Contact Hours'!F:F,'Contact Hours'!$A:$A,Hours!$A1290,'Contact Hours'!$B:$B,Hours!$B1290)+SUMIFS('Contact Hours'!G:G,'Contact Hours'!$A:$A,Hours!$A1290,'Contact Hours'!$B:$B,Hours!$B1290)</f>
        <v>0</v>
      </c>
      <c r="F1290" s="33">
        <f>SUMIFS('Contact Hours'!H:H,'Contact Hours'!$A:$A,Hours!$A1290,'Contact Hours'!$B:$B,Hours!$B1290)+SUMIFS('Contact Hours'!I:I,'Contact Hours'!$A:$A,Hours!$A1290,'Contact Hours'!$B:$B,Hours!$B1290)</f>
        <v>69568</v>
      </c>
      <c r="G1290" s="33">
        <f>SUMIFS('Contact Hours'!J:J,'Contact Hours'!$A:$A,Hours!$A1290,'Contact Hours'!$B:$B,Hours!$B1290)+SUMIFS('Contact Hours'!K:K,'Contact Hours'!$A:$A,Hours!$A1290,'Contact Hours'!$B:$B,Hours!$B1290)</f>
        <v>0</v>
      </c>
      <c r="H1290" s="34">
        <f t="shared" si="80"/>
        <v>69568</v>
      </c>
      <c r="I1290" s="35">
        <f t="shared" si="81"/>
        <v>302440.80381576519</v>
      </c>
      <c r="J1290" s="35">
        <f t="shared" si="82"/>
        <v>0</v>
      </c>
    </row>
    <row r="1291" spans="1:10">
      <c r="A1291" s="30">
        <v>3664</v>
      </c>
      <c r="B1291" s="31">
        <v>19</v>
      </c>
      <c r="C1291" s="32">
        <f t="shared" si="79"/>
        <v>3.1428185541517317</v>
      </c>
      <c r="D1291" s="33">
        <f>SUMIFS('Contact Hours'!D:D,'Contact Hours'!$A:$A,Hours!$A1291,'Contact Hours'!$B:$B,Hours!$B1291)+SUMIFS('Contact Hours'!E:E,'Contact Hours'!$A:$A,Hours!$A1291,'Contact Hours'!$B:$B,Hours!$B1291)</f>
        <v>111440</v>
      </c>
      <c r="E1291" s="33">
        <f>SUMIFS('Contact Hours'!F:F,'Contact Hours'!$A:$A,Hours!$A1291,'Contact Hours'!$B:$B,Hours!$B1291)+SUMIFS('Contact Hours'!G:G,'Contact Hours'!$A:$A,Hours!$A1291,'Contact Hours'!$B:$B,Hours!$B1291)</f>
        <v>24624</v>
      </c>
      <c r="F1291" s="33">
        <f>SUMIFS('Contact Hours'!H:H,'Contact Hours'!$A:$A,Hours!$A1291,'Contact Hours'!$B:$B,Hours!$B1291)+SUMIFS('Contact Hours'!I:I,'Contact Hours'!$A:$A,Hours!$A1291,'Contact Hours'!$B:$B,Hours!$B1291)</f>
        <v>0</v>
      </c>
      <c r="G1291" s="33">
        <f>SUMIFS('Contact Hours'!J:J,'Contact Hours'!$A:$A,Hours!$A1291,'Contact Hours'!$B:$B,Hours!$B1291)+SUMIFS('Contact Hours'!K:K,'Contact Hours'!$A:$A,Hours!$A1291,'Contact Hours'!$B:$B,Hours!$B1291)</f>
        <v>0</v>
      </c>
      <c r="H1291" s="34">
        <f t="shared" si="80"/>
        <v>136064</v>
      </c>
      <c r="I1291" s="35">
        <f t="shared" si="81"/>
        <v>427624.46375210123</v>
      </c>
      <c r="J1291" s="35">
        <f t="shared" si="82"/>
        <v>85127.640485175478</v>
      </c>
    </row>
    <row r="1292" spans="1:10">
      <c r="A1292" s="30">
        <v>3664</v>
      </c>
      <c r="B1292" s="31">
        <v>20</v>
      </c>
      <c r="C1292" s="32">
        <f t="shared" si="79"/>
        <v>3.4676861785003421</v>
      </c>
      <c r="D1292" s="33">
        <f>SUMIFS('Contact Hours'!D:D,'Contact Hours'!$A:$A,Hours!$A1292,'Contact Hours'!$B:$B,Hours!$B1292)+SUMIFS('Contact Hours'!E:E,'Contact Hours'!$A:$A,Hours!$A1292,'Contact Hours'!$B:$B,Hours!$B1292)</f>
        <v>0</v>
      </c>
      <c r="E1292" s="33">
        <f>SUMIFS('Contact Hours'!F:F,'Contact Hours'!$A:$A,Hours!$A1292,'Contact Hours'!$B:$B,Hours!$B1292)+SUMIFS('Contact Hours'!G:G,'Contact Hours'!$A:$A,Hours!$A1292,'Contact Hours'!$B:$B,Hours!$B1292)</f>
        <v>0</v>
      </c>
      <c r="F1292" s="33">
        <f>SUMIFS('Contact Hours'!H:H,'Contact Hours'!$A:$A,Hours!$A1292,'Contact Hours'!$B:$B,Hours!$B1292)+SUMIFS('Contact Hours'!I:I,'Contact Hours'!$A:$A,Hours!$A1292,'Contact Hours'!$B:$B,Hours!$B1292)</f>
        <v>31824</v>
      </c>
      <c r="G1292" s="33">
        <f>SUMIFS('Contact Hours'!J:J,'Contact Hours'!$A:$A,Hours!$A1292,'Contact Hours'!$B:$B,Hours!$B1292)+SUMIFS('Contact Hours'!K:K,'Contact Hours'!$A:$A,Hours!$A1292,'Contact Hours'!$B:$B,Hours!$B1292)</f>
        <v>0</v>
      </c>
      <c r="H1292" s="34">
        <f t="shared" si="80"/>
        <v>31824</v>
      </c>
      <c r="I1292" s="35">
        <f t="shared" si="81"/>
        <v>110355.64494459488</v>
      </c>
      <c r="J1292" s="35">
        <f t="shared" si="82"/>
        <v>0</v>
      </c>
    </row>
    <row r="1293" spans="1:10">
      <c r="A1293" s="30">
        <v>3664</v>
      </c>
      <c r="B1293" s="31">
        <v>21</v>
      </c>
      <c r="C1293" s="32">
        <f t="shared" si="79"/>
        <v>4.5155009708581995</v>
      </c>
      <c r="D1293" s="33">
        <f>SUMIFS('Contact Hours'!D:D,'Contact Hours'!$A:$A,Hours!$A1293,'Contact Hours'!$B:$B,Hours!$B1293)+SUMIFS('Contact Hours'!E:E,'Contact Hours'!$A:$A,Hours!$A1293,'Contact Hours'!$B:$B,Hours!$B1293)</f>
        <v>0</v>
      </c>
      <c r="E1293" s="33">
        <f>SUMIFS('Contact Hours'!F:F,'Contact Hours'!$A:$A,Hours!$A1293,'Contact Hours'!$B:$B,Hours!$B1293)+SUMIFS('Contact Hours'!G:G,'Contact Hours'!$A:$A,Hours!$A1293,'Contact Hours'!$B:$B,Hours!$B1293)</f>
        <v>0</v>
      </c>
      <c r="F1293" s="33">
        <f>SUMIFS('Contact Hours'!H:H,'Contact Hours'!$A:$A,Hours!$A1293,'Contact Hours'!$B:$B,Hours!$B1293)+SUMIFS('Contact Hours'!I:I,'Contact Hours'!$A:$A,Hours!$A1293,'Contact Hours'!$B:$B,Hours!$B1293)</f>
        <v>0</v>
      </c>
      <c r="G1293" s="33">
        <f>SUMIFS('Contact Hours'!J:J,'Contact Hours'!$A:$A,Hours!$A1293,'Contact Hours'!$B:$B,Hours!$B1293)+SUMIFS('Contact Hours'!K:K,'Contact Hours'!$A:$A,Hours!$A1293,'Contact Hours'!$B:$B,Hours!$B1293)</f>
        <v>0</v>
      </c>
      <c r="H1293" s="34">
        <f t="shared" si="80"/>
        <v>0</v>
      </c>
      <c r="I1293" s="35">
        <f t="shared" si="81"/>
        <v>0</v>
      </c>
      <c r="J1293" s="35">
        <f t="shared" si="82"/>
        <v>0</v>
      </c>
    </row>
    <row r="1294" spans="1:10">
      <c r="A1294" s="30">
        <v>3664</v>
      </c>
      <c r="B1294" s="31">
        <v>22</v>
      </c>
      <c r="C1294" s="32">
        <f t="shared" si="79"/>
        <v>4.1280585073572329</v>
      </c>
      <c r="D1294" s="33">
        <f>SUMIFS('Contact Hours'!D:D,'Contact Hours'!$A:$A,Hours!$A1294,'Contact Hours'!$B:$B,Hours!$B1294)+SUMIFS('Contact Hours'!E:E,'Contact Hours'!$A:$A,Hours!$A1294,'Contact Hours'!$B:$B,Hours!$B1294)</f>
        <v>0</v>
      </c>
      <c r="E1294" s="33">
        <f>SUMIFS('Contact Hours'!F:F,'Contact Hours'!$A:$A,Hours!$A1294,'Contact Hours'!$B:$B,Hours!$B1294)+SUMIFS('Contact Hours'!G:G,'Contact Hours'!$A:$A,Hours!$A1294,'Contact Hours'!$B:$B,Hours!$B1294)</f>
        <v>0</v>
      </c>
      <c r="F1294" s="33">
        <f>SUMIFS('Contact Hours'!H:H,'Contact Hours'!$A:$A,Hours!$A1294,'Contact Hours'!$B:$B,Hours!$B1294)+SUMIFS('Contact Hours'!I:I,'Contact Hours'!$A:$A,Hours!$A1294,'Contact Hours'!$B:$B,Hours!$B1294)</f>
        <v>9312</v>
      </c>
      <c r="G1294" s="33">
        <f>SUMIFS('Contact Hours'!J:J,'Contact Hours'!$A:$A,Hours!$A1294,'Contact Hours'!$B:$B,Hours!$B1294)+SUMIFS('Contact Hours'!K:K,'Contact Hours'!$A:$A,Hours!$A1294,'Contact Hours'!$B:$B,Hours!$B1294)</f>
        <v>0</v>
      </c>
      <c r="H1294" s="34">
        <f t="shared" si="80"/>
        <v>9312</v>
      </c>
      <c r="I1294" s="35">
        <f t="shared" si="81"/>
        <v>38440.480820510551</v>
      </c>
      <c r="J1294" s="35">
        <f t="shared" si="82"/>
        <v>0</v>
      </c>
    </row>
    <row r="1295" spans="1:10">
      <c r="A1295" s="30">
        <v>3664</v>
      </c>
      <c r="B1295" s="31">
        <v>23</v>
      </c>
      <c r="C1295" s="32">
        <f t="shared" si="79"/>
        <v>4.0606764444742334</v>
      </c>
      <c r="D1295" s="33">
        <f>SUMIFS('Contact Hours'!D:D,'Contact Hours'!$A:$A,Hours!$A1295,'Contact Hours'!$B:$B,Hours!$B1295)+SUMIFS('Contact Hours'!E:E,'Contact Hours'!$A:$A,Hours!$A1295,'Contact Hours'!$B:$B,Hours!$B1295)</f>
        <v>67648</v>
      </c>
      <c r="E1295" s="33">
        <f>SUMIFS('Contact Hours'!F:F,'Contact Hours'!$A:$A,Hours!$A1295,'Contact Hours'!$B:$B,Hours!$B1295)+SUMIFS('Contact Hours'!G:G,'Contact Hours'!$A:$A,Hours!$A1295,'Contact Hours'!$B:$B,Hours!$B1295)</f>
        <v>0</v>
      </c>
      <c r="F1295" s="33">
        <f>SUMIFS('Contact Hours'!H:H,'Contact Hours'!$A:$A,Hours!$A1295,'Contact Hours'!$B:$B,Hours!$B1295)+SUMIFS('Contact Hours'!I:I,'Contact Hours'!$A:$A,Hours!$A1295,'Contact Hours'!$B:$B,Hours!$B1295)</f>
        <v>0</v>
      </c>
      <c r="G1295" s="33">
        <f>SUMIFS('Contact Hours'!J:J,'Contact Hours'!$A:$A,Hours!$A1295,'Contact Hours'!$B:$B,Hours!$B1295)+SUMIFS('Contact Hours'!K:K,'Contact Hours'!$A:$A,Hours!$A1295,'Contact Hours'!$B:$B,Hours!$B1295)</f>
        <v>0</v>
      </c>
      <c r="H1295" s="34">
        <f t="shared" si="80"/>
        <v>67648</v>
      </c>
      <c r="I1295" s="35">
        <f t="shared" si="81"/>
        <v>274696.64011579292</v>
      </c>
      <c r="J1295" s="35">
        <f t="shared" si="82"/>
        <v>0</v>
      </c>
    </row>
    <row r="1296" spans="1:10">
      <c r="A1296" s="30">
        <v>3664</v>
      </c>
      <c r="B1296" s="31">
        <v>24</v>
      </c>
      <c r="C1296" s="32">
        <f t="shared" si="79"/>
        <v>3.6073208628655156</v>
      </c>
      <c r="D1296" s="33">
        <f>SUMIFS('Contact Hours'!D:D,'Contact Hours'!$A:$A,Hours!$A1296,'Contact Hours'!$B:$B,Hours!$B1296)+SUMIFS('Contact Hours'!E:E,'Contact Hours'!$A:$A,Hours!$A1296,'Contact Hours'!$B:$B,Hours!$B1296)</f>
        <v>14304</v>
      </c>
      <c r="E1296" s="33">
        <f>SUMIFS('Contact Hours'!F:F,'Contact Hours'!$A:$A,Hours!$A1296,'Contact Hours'!$B:$B,Hours!$B1296)+SUMIFS('Contact Hours'!G:G,'Contact Hours'!$A:$A,Hours!$A1296,'Contact Hours'!$B:$B,Hours!$B1296)</f>
        <v>0</v>
      </c>
      <c r="F1296" s="33">
        <f>SUMIFS('Contact Hours'!H:H,'Contact Hours'!$A:$A,Hours!$A1296,'Contact Hours'!$B:$B,Hours!$B1296)+SUMIFS('Contact Hours'!I:I,'Contact Hours'!$A:$A,Hours!$A1296,'Contact Hours'!$B:$B,Hours!$B1296)</f>
        <v>32848</v>
      </c>
      <c r="G1296" s="33">
        <f>SUMIFS('Contact Hours'!J:J,'Contact Hours'!$A:$A,Hours!$A1296,'Contact Hours'!$B:$B,Hours!$B1296)+SUMIFS('Contact Hours'!K:K,'Contact Hours'!$A:$A,Hours!$A1296,'Contact Hours'!$B:$B,Hours!$B1296)</f>
        <v>48748</v>
      </c>
      <c r="H1296" s="34">
        <f t="shared" si="80"/>
        <v>95900</v>
      </c>
      <c r="I1296" s="35">
        <f t="shared" si="81"/>
        <v>345942.07074880291</v>
      </c>
      <c r="J1296" s="35">
        <f t="shared" si="82"/>
        <v>0</v>
      </c>
    </row>
    <row r="1297" spans="1:10">
      <c r="A1297" s="30">
        <v>3664</v>
      </c>
      <c r="B1297" s="31">
        <v>25</v>
      </c>
      <c r="C1297" s="32">
        <f t="shared" si="79"/>
        <v>2.8175360535220126</v>
      </c>
      <c r="D1297" s="33">
        <f>SUMIFS('Contact Hours'!D:D,'Contact Hours'!$A:$A,Hours!$A1297,'Contact Hours'!$B:$B,Hours!$B1297)+SUMIFS('Contact Hours'!E:E,'Contact Hours'!$A:$A,Hours!$A1297,'Contact Hours'!$B:$B,Hours!$B1297)</f>
        <v>398064</v>
      </c>
      <c r="E1297" s="33">
        <f>SUMIFS('Contact Hours'!F:F,'Contact Hours'!$A:$A,Hours!$A1297,'Contact Hours'!$B:$B,Hours!$B1297)+SUMIFS('Contact Hours'!G:G,'Contact Hours'!$A:$A,Hours!$A1297,'Contact Hours'!$B:$B,Hours!$B1297)</f>
        <v>0</v>
      </c>
      <c r="F1297" s="33">
        <f>SUMIFS('Contact Hours'!H:H,'Contact Hours'!$A:$A,Hours!$A1297,'Contact Hours'!$B:$B,Hours!$B1297)+SUMIFS('Contact Hours'!I:I,'Contact Hours'!$A:$A,Hours!$A1297,'Contact Hours'!$B:$B,Hours!$B1297)</f>
        <v>0</v>
      </c>
      <c r="G1297" s="33">
        <f>SUMIFS('Contact Hours'!J:J,'Contact Hours'!$A:$A,Hours!$A1297,'Contact Hours'!$B:$B,Hours!$B1297)+SUMIFS('Contact Hours'!K:K,'Contact Hours'!$A:$A,Hours!$A1297,'Contact Hours'!$B:$B,Hours!$B1297)</f>
        <v>0</v>
      </c>
      <c r="H1297" s="34">
        <f t="shared" si="80"/>
        <v>398064</v>
      </c>
      <c r="I1297" s="35">
        <f t="shared" si="81"/>
        <v>1121559.6716091863</v>
      </c>
      <c r="J1297" s="35">
        <f t="shared" si="82"/>
        <v>0</v>
      </c>
    </row>
    <row r="1298" spans="1:10">
      <c r="A1298" s="30">
        <v>3664</v>
      </c>
      <c r="B1298" s="31">
        <v>26</v>
      </c>
      <c r="C1298" s="32">
        <f t="shared" si="79"/>
        <v>3.5195673951223614</v>
      </c>
      <c r="D1298" s="33">
        <f>SUMIFS('Contact Hours'!D:D,'Contact Hours'!$A:$A,Hours!$A1298,'Contact Hours'!$B:$B,Hours!$B1298)+SUMIFS('Contact Hours'!E:E,'Contact Hours'!$A:$A,Hours!$A1298,'Contact Hours'!$B:$B,Hours!$B1298)</f>
        <v>104080</v>
      </c>
      <c r="E1298" s="33">
        <f>SUMIFS('Contact Hours'!F:F,'Contact Hours'!$A:$A,Hours!$A1298,'Contact Hours'!$B:$B,Hours!$B1298)+SUMIFS('Contact Hours'!G:G,'Contact Hours'!$A:$A,Hours!$A1298,'Contact Hours'!$B:$B,Hours!$B1298)</f>
        <v>0</v>
      </c>
      <c r="F1298" s="33">
        <f>SUMIFS('Contact Hours'!H:H,'Contact Hours'!$A:$A,Hours!$A1298,'Contact Hours'!$B:$B,Hours!$B1298)+SUMIFS('Contact Hours'!I:I,'Contact Hours'!$A:$A,Hours!$A1298,'Contact Hours'!$B:$B,Hours!$B1298)</f>
        <v>6368</v>
      </c>
      <c r="G1298" s="33">
        <f>SUMIFS('Contact Hours'!J:J,'Contact Hours'!$A:$A,Hours!$A1298,'Contact Hours'!$B:$B,Hours!$B1298)+SUMIFS('Contact Hours'!K:K,'Contact Hours'!$A:$A,Hours!$A1298,'Contact Hours'!$B:$B,Hours!$B1298)</f>
        <v>432</v>
      </c>
      <c r="H1298" s="34">
        <f t="shared" si="80"/>
        <v>110880</v>
      </c>
      <c r="I1298" s="35">
        <f t="shared" si="81"/>
        <v>390249.63277116744</v>
      </c>
      <c r="J1298" s="35">
        <f t="shared" si="82"/>
        <v>0</v>
      </c>
    </row>
    <row r="1299" spans="1:10">
      <c r="A1299" s="30">
        <v>3664</v>
      </c>
      <c r="B1299" s="31">
        <v>27</v>
      </c>
      <c r="C1299" s="32">
        <f t="shared" si="79"/>
        <v>3.291477425248472</v>
      </c>
      <c r="D1299" s="33">
        <f>SUMIFS('Contact Hours'!D:D,'Contact Hours'!$A:$A,Hours!$A1299,'Contact Hours'!$B:$B,Hours!$B1299)+SUMIFS('Contact Hours'!E:E,'Contact Hours'!$A:$A,Hours!$A1299,'Contact Hours'!$B:$B,Hours!$B1299)</f>
        <v>0</v>
      </c>
      <c r="E1299" s="33">
        <f>SUMIFS('Contact Hours'!F:F,'Contact Hours'!$A:$A,Hours!$A1299,'Contact Hours'!$B:$B,Hours!$B1299)+SUMIFS('Contact Hours'!G:G,'Contact Hours'!$A:$A,Hours!$A1299,'Contact Hours'!$B:$B,Hours!$B1299)</f>
        <v>0</v>
      </c>
      <c r="F1299" s="33">
        <f>SUMIFS('Contact Hours'!H:H,'Contact Hours'!$A:$A,Hours!$A1299,'Contact Hours'!$B:$B,Hours!$B1299)+SUMIFS('Contact Hours'!I:I,'Contact Hours'!$A:$A,Hours!$A1299,'Contact Hours'!$B:$B,Hours!$B1299)</f>
        <v>0</v>
      </c>
      <c r="G1299" s="33">
        <f>SUMIFS('Contact Hours'!J:J,'Contact Hours'!$A:$A,Hours!$A1299,'Contact Hours'!$B:$B,Hours!$B1299)+SUMIFS('Contact Hours'!K:K,'Contact Hours'!$A:$A,Hours!$A1299,'Contact Hours'!$B:$B,Hours!$B1299)</f>
        <v>0</v>
      </c>
      <c r="H1299" s="34">
        <f t="shared" si="80"/>
        <v>0</v>
      </c>
      <c r="I1299" s="35">
        <f t="shared" si="81"/>
        <v>0</v>
      </c>
      <c r="J1299" s="35">
        <f t="shared" si="82"/>
        <v>0</v>
      </c>
    </row>
    <row r="1300" spans="1:10">
      <c r="A1300" s="30">
        <v>9549</v>
      </c>
      <c r="B1300" s="31">
        <v>1</v>
      </c>
      <c r="C1300" s="32">
        <f t="shared" si="79"/>
        <v>2.8749802080704021</v>
      </c>
      <c r="D1300" s="33">
        <f>SUMIFS('Contact Hours'!D:D,'Contact Hours'!$A:$A,Hours!$A1300,'Contact Hours'!$B:$B,Hours!$B1300)+SUMIFS('Contact Hours'!E:E,'Contact Hours'!$A:$A,Hours!$A1300,'Contact Hours'!$B:$B,Hours!$B1300)</f>
        <v>9056</v>
      </c>
      <c r="E1300" s="33">
        <f>SUMIFS('Contact Hours'!F:F,'Contact Hours'!$A:$A,Hours!$A1300,'Contact Hours'!$B:$B,Hours!$B1300)+SUMIFS('Contact Hours'!G:G,'Contact Hours'!$A:$A,Hours!$A1300,'Contact Hours'!$B:$B,Hours!$B1300)</f>
        <v>0</v>
      </c>
      <c r="F1300" s="33">
        <f>SUMIFS('Contact Hours'!H:H,'Contact Hours'!$A:$A,Hours!$A1300,'Contact Hours'!$B:$B,Hours!$B1300)+SUMIFS('Contact Hours'!I:I,'Contact Hours'!$A:$A,Hours!$A1300,'Contact Hours'!$B:$B,Hours!$B1300)</f>
        <v>31754</v>
      </c>
      <c r="G1300" s="33">
        <f>SUMIFS('Contact Hours'!J:J,'Contact Hours'!$A:$A,Hours!$A1300,'Contact Hours'!$B:$B,Hours!$B1300)+SUMIFS('Contact Hours'!K:K,'Contact Hours'!$A:$A,Hours!$A1300,'Contact Hours'!$B:$B,Hours!$B1300)</f>
        <v>0</v>
      </c>
      <c r="H1300" s="34">
        <f t="shared" si="80"/>
        <v>40810</v>
      </c>
      <c r="I1300" s="35">
        <f t="shared" si="81"/>
        <v>117327.94229135312</v>
      </c>
      <c r="J1300" s="35">
        <f t="shared" si="82"/>
        <v>0</v>
      </c>
    </row>
    <row r="1301" spans="1:10">
      <c r="A1301" s="30">
        <v>9549</v>
      </c>
      <c r="B1301" s="31">
        <v>2</v>
      </c>
      <c r="C1301" s="32">
        <f t="shared" si="79"/>
        <v>3.4729204337351502</v>
      </c>
      <c r="D1301" s="33">
        <f>SUMIFS('Contact Hours'!D:D,'Contact Hours'!$A:$A,Hours!$A1301,'Contact Hours'!$B:$B,Hours!$B1301)+SUMIFS('Contact Hours'!E:E,'Contact Hours'!$A:$A,Hours!$A1301,'Contact Hours'!$B:$B,Hours!$B1301)</f>
        <v>0</v>
      </c>
      <c r="E1301" s="33">
        <f>SUMIFS('Contact Hours'!F:F,'Contact Hours'!$A:$A,Hours!$A1301,'Contact Hours'!$B:$B,Hours!$B1301)+SUMIFS('Contact Hours'!G:G,'Contact Hours'!$A:$A,Hours!$A1301,'Contact Hours'!$B:$B,Hours!$B1301)</f>
        <v>0</v>
      </c>
      <c r="F1301" s="33">
        <f>SUMIFS('Contact Hours'!H:H,'Contact Hours'!$A:$A,Hours!$A1301,'Contact Hours'!$B:$B,Hours!$B1301)+SUMIFS('Contact Hours'!I:I,'Contact Hours'!$A:$A,Hours!$A1301,'Contact Hours'!$B:$B,Hours!$B1301)</f>
        <v>14800</v>
      </c>
      <c r="G1301" s="33">
        <f>SUMIFS('Contact Hours'!J:J,'Contact Hours'!$A:$A,Hours!$A1301,'Contact Hours'!$B:$B,Hours!$B1301)+SUMIFS('Contact Hours'!K:K,'Contact Hours'!$A:$A,Hours!$A1301,'Contact Hours'!$B:$B,Hours!$B1301)</f>
        <v>80</v>
      </c>
      <c r="H1301" s="34">
        <f t="shared" si="80"/>
        <v>14880</v>
      </c>
      <c r="I1301" s="35">
        <f t="shared" si="81"/>
        <v>51677.056053979039</v>
      </c>
      <c r="J1301" s="35">
        <f t="shared" si="82"/>
        <v>0</v>
      </c>
    </row>
    <row r="1302" spans="1:10">
      <c r="A1302" s="30">
        <v>9549</v>
      </c>
      <c r="B1302" s="31">
        <v>3</v>
      </c>
      <c r="C1302" s="32">
        <f t="shared" si="79"/>
        <v>3.0862689776983747</v>
      </c>
      <c r="D1302" s="33">
        <f>SUMIFS('Contact Hours'!D:D,'Contact Hours'!$A:$A,Hours!$A1302,'Contact Hours'!$B:$B,Hours!$B1302)+SUMIFS('Contact Hours'!E:E,'Contact Hours'!$A:$A,Hours!$A1302,'Contact Hours'!$B:$B,Hours!$B1302)</f>
        <v>211104</v>
      </c>
      <c r="E1302" s="33">
        <f>SUMIFS('Contact Hours'!F:F,'Contact Hours'!$A:$A,Hours!$A1302,'Contact Hours'!$B:$B,Hours!$B1302)+SUMIFS('Contact Hours'!G:G,'Contact Hours'!$A:$A,Hours!$A1302,'Contact Hours'!$B:$B,Hours!$B1302)</f>
        <v>0</v>
      </c>
      <c r="F1302" s="33">
        <f>SUMIFS('Contact Hours'!H:H,'Contact Hours'!$A:$A,Hours!$A1302,'Contact Hours'!$B:$B,Hours!$B1302)+SUMIFS('Contact Hours'!I:I,'Contact Hours'!$A:$A,Hours!$A1302,'Contact Hours'!$B:$B,Hours!$B1302)</f>
        <v>864</v>
      </c>
      <c r="G1302" s="33">
        <f>SUMIFS('Contact Hours'!J:J,'Contact Hours'!$A:$A,Hours!$A1302,'Contact Hours'!$B:$B,Hours!$B1302)+SUMIFS('Contact Hours'!K:K,'Contact Hours'!$A:$A,Hours!$A1302,'Contact Hours'!$B:$B,Hours!$B1302)</f>
        <v>0</v>
      </c>
      <c r="H1302" s="34">
        <f t="shared" si="80"/>
        <v>211968</v>
      </c>
      <c r="I1302" s="35">
        <f t="shared" si="81"/>
        <v>654190.26266476908</v>
      </c>
      <c r="J1302" s="35">
        <f t="shared" si="82"/>
        <v>0</v>
      </c>
    </row>
    <row r="1303" spans="1:10">
      <c r="A1303" s="30">
        <v>9549</v>
      </c>
      <c r="B1303" s="31">
        <v>4</v>
      </c>
      <c r="C1303" s="32">
        <f t="shared" si="79"/>
        <v>2.7951067372194838</v>
      </c>
      <c r="D1303" s="33">
        <f>SUMIFS('Contact Hours'!D:D,'Contact Hours'!$A:$A,Hours!$A1303,'Contact Hours'!$B:$B,Hours!$B1303)+SUMIFS('Contact Hours'!E:E,'Contact Hours'!$A:$A,Hours!$A1303,'Contact Hours'!$B:$B,Hours!$B1303)</f>
        <v>18288</v>
      </c>
      <c r="E1303" s="33">
        <f>SUMIFS('Contact Hours'!F:F,'Contact Hours'!$A:$A,Hours!$A1303,'Contact Hours'!$B:$B,Hours!$B1303)+SUMIFS('Contact Hours'!G:G,'Contact Hours'!$A:$A,Hours!$A1303,'Contact Hours'!$B:$B,Hours!$B1303)</f>
        <v>0</v>
      </c>
      <c r="F1303" s="33">
        <f>SUMIFS('Contact Hours'!H:H,'Contact Hours'!$A:$A,Hours!$A1303,'Contact Hours'!$B:$B,Hours!$B1303)+SUMIFS('Contact Hours'!I:I,'Contact Hours'!$A:$A,Hours!$A1303,'Contact Hours'!$B:$B,Hours!$B1303)</f>
        <v>11424</v>
      </c>
      <c r="G1303" s="33">
        <f>SUMIFS('Contact Hours'!J:J,'Contact Hours'!$A:$A,Hours!$A1303,'Contact Hours'!$B:$B,Hours!$B1303)+SUMIFS('Contact Hours'!K:K,'Contact Hours'!$A:$A,Hours!$A1303,'Contact Hours'!$B:$B,Hours!$B1303)</f>
        <v>0</v>
      </c>
      <c r="H1303" s="34">
        <f t="shared" si="80"/>
        <v>29712</v>
      </c>
      <c r="I1303" s="35">
        <f t="shared" si="81"/>
        <v>83048.211376265303</v>
      </c>
      <c r="J1303" s="35">
        <f t="shared" si="82"/>
        <v>0</v>
      </c>
    </row>
    <row r="1304" spans="1:10">
      <c r="A1304" s="30">
        <v>9549</v>
      </c>
      <c r="B1304" s="31">
        <v>5</v>
      </c>
      <c r="C1304" s="32">
        <f t="shared" si="79"/>
        <v>7.969787458086997</v>
      </c>
      <c r="D1304" s="33">
        <f>SUMIFS('Contact Hours'!D:D,'Contact Hours'!$A:$A,Hours!$A1304,'Contact Hours'!$B:$B,Hours!$B1304)+SUMIFS('Contact Hours'!E:E,'Contact Hours'!$A:$A,Hours!$A1304,'Contact Hours'!$B:$B,Hours!$B1304)</f>
        <v>0</v>
      </c>
      <c r="E1304" s="33">
        <f>SUMIFS('Contact Hours'!F:F,'Contact Hours'!$A:$A,Hours!$A1304,'Contact Hours'!$B:$B,Hours!$B1304)+SUMIFS('Contact Hours'!G:G,'Contact Hours'!$A:$A,Hours!$A1304,'Contact Hours'!$B:$B,Hours!$B1304)</f>
        <v>0</v>
      </c>
      <c r="F1304" s="33">
        <f>SUMIFS('Contact Hours'!H:H,'Contact Hours'!$A:$A,Hours!$A1304,'Contact Hours'!$B:$B,Hours!$B1304)+SUMIFS('Contact Hours'!I:I,'Contact Hours'!$A:$A,Hours!$A1304,'Contact Hours'!$B:$B,Hours!$B1304)</f>
        <v>0</v>
      </c>
      <c r="G1304" s="33">
        <f>SUMIFS('Contact Hours'!J:J,'Contact Hours'!$A:$A,Hours!$A1304,'Contact Hours'!$B:$B,Hours!$B1304)+SUMIFS('Contact Hours'!K:K,'Contact Hours'!$A:$A,Hours!$A1304,'Contact Hours'!$B:$B,Hours!$B1304)</f>
        <v>240</v>
      </c>
      <c r="H1304" s="34">
        <f t="shared" si="80"/>
        <v>240</v>
      </c>
      <c r="I1304" s="35">
        <f t="shared" si="81"/>
        <v>1912.7489899408793</v>
      </c>
      <c r="J1304" s="35">
        <f t="shared" si="82"/>
        <v>0</v>
      </c>
    </row>
    <row r="1305" spans="1:10">
      <c r="A1305" s="30">
        <v>9549</v>
      </c>
      <c r="B1305" s="31">
        <v>6</v>
      </c>
      <c r="C1305" s="32">
        <f t="shared" si="79"/>
        <v>2.5338472328563029</v>
      </c>
      <c r="D1305" s="33">
        <f>SUMIFS('Contact Hours'!D:D,'Contact Hours'!$A:$A,Hours!$A1305,'Contact Hours'!$B:$B,Hours!$B1305)+SUMIFS('Contact Hours'!E:E,'Contact Hours'!$A:$A,Hours!$A1305,'Contact Hours'!$B:$B,Hours!$B1305)</f>
        <v>25216</v>
      </c>
      <c r="E1305" s="33">
        <f>SUMIFS('Contact Hours'!F:F,'Contact Hours'!$A:$A,Hours!$A1305,'Contact Hours'!$B:$B,Hours!$B1305)+SUMIFS('Contact Hours'!G:G,'Contact Hours'!$A:$A,Hours!$A1305,'Contact Hours'!$B:$B,Hours!$B1305)</f>
        <v>0</v>
      </c>
      <c r="F1305" s="33">
        <f>SUMIFS('Contact Hours'!H:H,'Contact Hours'!$A:$A,Hours!$A1305,'Contact Hours'!$B:$B,Hours!$B1305)+SUMIFS('Contact Hours'!I:I,'Contact Hours'!$A:$A,Hours!$A1305,'Contact Hours'!$B:$B,Hours!$B1305)</f>
        <v>0</v>
      </c>
      <c r="G1305" s="33">
        <f>SUMIFS('Contact Hours'!J:J,'Contact Hours'!$A:$A,Hours!$A1305,'Contact Hours'!$B:$B,Hours!$B1305)+SUMIFS('Contact Hours'!K:K,'Contact Hours'!$A:$A,Hours!$A1305,'Contact Hours'!$B:$B,Hours!$B1305)</f>
        <v>0</v>
      </c>
      <c r="H1305" s="34">
        <f t="shared" si="80"/>
        <v>25216</v>
      </c>
      <c r="I1305" s="35">
        <f t="shared" si="81"/>
        <v>63893.491823704535</v>
      </c>
      <c r="J1305" s="35">
        <f t="shared" si="82"/>
        <v>0</v>
      </c>
    </row>
    <row r="1306" spans="1:10">
      <c r="A1306" s="30">
        <v>9549</v>
      </c>
      <c r="B1306" s="31">
        <v>7</v>
      </c>
      <c r="C1306" s="32">
        <f t="shared" si="79"/>
        <v>3.4892163735959434</v>
      </c>
      <c r="D1306" s="33">
        <f>SUMIFS('Contact Hours'!D:D,'Contact Hours'!$A:$A,Hours!$A1306,'Contact Hours'!$B:$B,Hours!$B1306)+SUMIFS('Contact Hours'!E:E,'Contact Hours'!$A:$A,Hours!$A1306,'Contact Hours'!$B:$B,Hours!$B1306)</f>
        <v>0</v>
      </c>
      <c r="E1306" s="33">
        <f>SUMIFS('Contact Hours'!F:F,'Contact Hours'!$A:$A,Hours!$A1306,'Contact Hours'!$B:$B,Hours!$B1306)+SUMIFS('Contact Hours'!G:G,'Contact Hours'!$A:$A,Hours!$A1306,'Contact Hours'!$B:$B,Hours!$B1306)</f>
        <v>0</v>
      </c>
      <c r="F1306" s="33">
        <f>SUMIFS('Contact Hours'!H:H,'Contact Hours'!$A:$A,Hours!$A1306,'Contact Hours'!$B:$B,Hours!$B1306)+SUMIFS('Contact Hours'!I:I,'Contact Hours'!$A:$A,Hours!$A1306,'Contact Hours'!$B:$B,Hours!$B1306)</f>
        <v>11648</v>
      </c>
      <c r="G1306" s="33">
        <f>SUMIFS('Contact Hours'!J:J,'Contact Hours'!$A:$A,Hours!$A1306,'Contact Hours'!$B:$B,Hours!$B1306)+SUMIFS('Contact Hours'!K:K,'Contact Hours'!$A:$A,Hours!$A1306,'Contact Hours'!$B:$B,Hours!$B1306)</f>
        <v>0</v>
      </c>
      <c r="H1306" s="34">
        <f t="shared" si="80"/>
        <v>11648</v>
      </c>
      <c r="I1306" s="35">
        <f t="shared" si="81"/>
        <v>40642.392319645551</v>
      </c>
      <c r="J1306" s="35">
        <f t="shared" si="82"/>
        <v>0</v>
      </c>
    </row>
    <row r="1307" spans="1:10">
      <c r="A1307" s="30">
        <v>9549</v>
      </c>
      <c r="B1307" s="31">
        <v>8</v>
      </c>
      <c r="C1307" s="32">
        <f t="shared" si="79"/>
        <v>4.382136402145127</v>
      </c>
      <c r="D1307" s="33">
        <f>SUMIFS('Contact Hours'!D:D,'Contact Hours'!$A:$A,Hours!$A1307,'Contact Hours'!$B:$B,Hours!$B1307)+SUMIFS('Contact Hours'!E:E,'Contact Hours'!$A:$A,Hours!$A1307,'Contact Hours'!$B:$B,Hours!$B1307)</f>
        <v>0</v>
      </c>
      <c r="E1307" s="33">
        <f>SUMIFS('Contact Hours'!F:F,'Contact Hours'!$A:$A,Hours!$A1307,'Contact Hours'!$B:$B,Hours!$B1307)+SUMIFS('Contact Hours'!G:G,'Contact Hours'!$A:$A,Hours!$A1307,'Contact Hours'!$B:$B,Hours!$B1307)</f>
        <v>0</v>
      </c>
      <c r="F1307" s="33">
        <f>SUMIFS('Contact Hours'!H:H,'Contact Hours'!$A:$A,Hours!$A1307,'Contact Hours'!$B:$B,Hours!$B1307)+SUMIFS('Contact Hours'!I:I,'Contact Hours'!$A:$A,Hours!$A1307,'Contact Hours'!$B:$B,Hours!$B1307)</f>
        <v>23152</v>
      </c>
      <c r="G1307" s="33">
        <f>SUMIFS('Contact Hours'!J:J,'Contact Hours'!$A:$A,Hours!$A1307,'Contact Hours'!$B:$B,Hours!$B1307)+SUMIFS('Contact Hours'!K:K,'Contact Hours'!$A:$A,Hours!$A1307,'Contact Hours'!$B:$B,Hours!$B1307)</f>
        <v>0</v>
      </c>
      <c r="H1307" s="34">
        <f t="shared" si="80"/>
        <v>23152</v>
      </c>
      <c r="I1307" s="35">
        <f t="shared" si="81"/>
        <v>101455.22198246398</v>
      </c>
      <c r="J1307" s="35">
        <f t="shared" si="82"/>
        <v>0</v>
      </c>
    </row>
    <row r="1308" spans="1:10">
      <c r="A1308" s="30">
        <v>9549</v>
      </c>
      <c r="B1308" s="31">
        <v>9</v>
      </c>
      <c r="C1308" s="32">
        <f t="shared" si="79"/>
        <v>3.4333089032158068</v>
      </c>
      <c r="D1308" s="33">
        <f>SUMIFS('Contact Hours'!D:D,'Contact Hours'!$A:$A,Hours!$A1308,'Contact Hours'!$B:$B,Hours!$B1308)+SUMIFS('Contact Hours'!E:E,'Contact Hours'!$A:$A,Hours!$A1308,'Contact Hours'!$B:$B,Hours!$B1308)</f>
        <v>8240</v>
      </c>
      <c r="E1308" s="33">
        <f>SUMIFS('Contact Hours'!F:F,'Contact Hours'!$A:$A,Hours!$A1308,'Contact Hours'!$B:$B,Hours!$B1308)+SUMIFS('Contact Hours'!G:G,'Contact Hours'!$A:$A,Hours!$A1308,'Contact Hours'!$B:$B,Hours!$B1308)</f>
        <v>0</v>
      </c>
      <c r="F1308" s="33">
        <f>SUMIFS('Contact Hours'!H:H,'Contact Hours'!$A:$A,Hours!$A1308,'Contact Hours'!$B:$B,Hours!$B1308)+SUMIFS('Contact Hours'!I:I,'Contact Hours'!$A:$A,Hours!$A1308,'Contact Hours'!$B:$B,Hours!$B1308)</f>
        <v>7056</v>
      </c>
      <c r="G1308" s="33">
        <f>SUMIFS('Contact Hours'!J:J,'Contact Hours'!$A:$A,Hours!$A1308,'Contact Hours'!$B:$B,Hours!$B1308)+SUMIFS('Contact Hours'!K:K,'Contact Hours'!$A:$A,Hours!$A1308,'Contact Hours'!$B:$B,Hours!$B1308)</f>
        <v>0</v>
      </c>
      <c r="H1308" s="34">
        <f t="shared" si="80"/>
        <v>15296</v>
      </c>
      <c r="I1308" s="35">
        <f t="shared" si="81"/>
        <v>52515.892983588979</v>
      </c>
      <c r="J1308" s="35">
        <f t="shared" si="82"/>
        <v>0</v>
      </c>
    </row>
    <row r="1309" spans="1:10">
      <c r="A1309" s="30">
        <v>9549</v>
      </c>
      <c r="B1309" s="31">
        <v>10</v>
      </c>
      <c r="C1309" s="32">
        <f t="shared" si="79"/>
        <v>5.2157956574584414</v>
      </c>
      <c r="D1309" s="33">
        <f>SUMIFS('Contact Hours'!D:D,'Contact Hours'!$A:$A,Hours!$A1309,'Contact Hours'!$B:$B,Hours!$B1309)+SUMIFS('Contact Hours'!E:E,'Contact Hours'!$A:$A,Hours!$A1309,'Contact Hours'!$B:$B,Hours!$B1309)</f>
        <v>0</v>
      </c>
      <c r="E1309" s="33">
        <f>SUMIFS('Contact Hours'!F:F,'Contact Hours'!$A:$A,Hours!$A1309,'Contact Hours'!$B:$B,Hours!$B1309)+SUMIFS('Contact Hours'!G:G,'Contact Hours'!$A:$A,Hours!$A1309,'Contact Hours'!$B:$B,Hours!$B1309)</f>
        <v>0</v>
      </c>
      <c r="F1309" s="33">
        <f>SUMIFS('Contact Hours'!H:H,'Contact Hours'!$A:$A,Hours!$A1309,'Contact Hours'!$B:$B,Hours!$B1309)+SUMIFS('Contact Hours'!I:I,'Contact Hours'!$A:$A,Hours!$A1309,'Contact Hours'!$B:$B,Hours!$B1309)</f>
        <v>0</v>
      </c>
      <c r="G1309" s="33">
        <f>SUMIFS('Contact Hours'!J:J,'Contact Hours'!$A:$A,Hours!$A1309,'Contact Hours'!$B:$B,Hours!$B1309)+SUMIFS('Contact Hours'!K:K,'Contact Hours'!$A:$A,Hours!$A1309,'Contact Hours'!$B:$B,Hours!$B1309)</f>
        <v>0</v>
      </c>
      <c r="H1309" s="34">
        <f t="shared" si="80"/>
        <v>0</v>
      </c>
      <c r="I1309" s="35">
        <f t="shared" si="81"/>
        <v>0</v>
      </c>
      <c r="J1309" s="35">
        <f t="shared" si="82"/>
        <v>0</v>
      </c>
    </row>
    <row r="1310" spans="1:10">
      <c r="A1310" s="30">
        <v>9549</v>
      </c>
      <c r="B1310" s="31">
        <v>11</v>
      </c>
      <c r="C1310" s="32">
        <f t="shared" si="79"/>
        <v>3.9463640330011058</v>
      </c>
      <c r="D1310" s="33">
        <f>SUMIFS('Contact Hours'!D:D,'Contact Hours'!$A:$A,Hours!$A1310,'Contact Hours'!$B:$B,Hours!$B1310)+SUMIFS('Contact Hours'!E:E,'Contact Hours'!$A:$A,Hours!$A1310,'Contact Hours'!$B:$B,Hours!$B1310)</f>
        <v>0</v>
      </c>
      <c r="E1310" s="33">
        <f>SUMIFS('Contact Hours'!F:F,'Contact Hours'!$A:$A,Hours!$A1310,'Contact Hours'!$B:$B,Hours!$B1310)+SUMIFS('Contact Hours'!G:G,'Contact Hours'!$A:$A,Hours!$A1310,'Contact Hours'!$B:$B,Hours!$B1310)</f>
        <v>0</v>
      </c>
      <c r="F1310" s="33">
        <f>SUMIFS('Contact Hours'!H:H,'Contact Hours'!$A:$A,Hours!$A1310,'Contact Hours'!$B:$B,Hours!$B1310)+SUMIFS('Contact Hours'!I:I,'Contact Hours'!$A:$A,Hours!$A1310,'Contact Hours'!$B:$B,Hours!$B1310)</f>
        <v>5536</v>
      </c>
      <c r="G1310" s="33">
        <f>SUMIFS('Contact Hours'!J:J,'Contact Hours'!$A:$A,Hours!$A1310,'Contact Hours'!$B:$B,Hours!$B1310)+SUMIFS('Contact Hours'!K:K,'Contact Hours'!$A:$A,Hours!$A1310,'Contact Hours'!$B:$B,Hours!$B1310)</f>
        <v>2264</v>
      </c>
      <c r="H1310" s="34">
        <f t="shared" si="80"/>
        <v>7800</v>
      </c>
      <c r="I1310" s="35">
        <f t="shared" si="81"/>
        <v>30781.639457408626</v>
      </c>
      <c r="J1310" s="35">
        <f t="shared" si="82"/>
        <v>0</v>
      </c>
    </row>
    <row r="1311" spans="1:10">
      <c r="A1311" s="30">
        <v>9549</v>
      </c>
      <c r="B1311" s="31">
        <v>12</v>
      </c>
      <c r="C1311" s="32">
        <f t="shared" ref="C1311:C1353" si="83">C1284</f>
        <v>3.4644345655960382</v>
      </c>
      <c r="D1311" s="33">
        <f>SUMIFS('Contact Hours'!D:D,'Contact Hours'!$A:$A,Hours!$A1311,'Contact Hours'!$B:$B,Hours!$B1311)+SUMIFS('Contact Hours'!E:E,'Contact Hours'!$A:$A,Hours!$A1311,'Contact Hours'!$B:$B,Hours!$B1311)</f>
        <v>79648</v>
      </c>
      <c r="E1311" s="33">
        <f>SUMIFS('Contact Hours'!F:F,'Contact Hours'!$A:$A,Hours!$A1311,'Contact Hours'!$B:$B,Hours!$B1311)+SUMIFS('Contact Hours'!G:G,'Contact Hours'!$A:$A,Hours!$A1311,'Contact Hours'!$B:$B,Hours!$B1311)</f>
        <v>9280</v>
      </c>
      <c r="F1311" s="33">
        <f>SUMIFS('Contact Hours'!H:H,'Contact Hours'!$A:$A,Hours!$A1311,'Contact Hours'!$B:$B,Hours!$B1311)+SUMIFS('Contact Hours'!I:I,'Contact Hours'!$A:$A,Hours!$A1311,'Contact Hours'!$B:$B,Hours!$B1311)</f>
        <v>0</v>
      </c>
      <c r="G1311" s="33">
        <f>SUMIFS('Contact Hours'!J:J,'Contact Hours'!$A:$A,Hours!$A1311,'Contact Hours'!$B:$B,Hours!$B1311)+SUMIFS('Contact Hours'!K:K,'Contact Hours'!$A:$A,Hours!$A1311,'Contact Hours'!$B:$B,Hours!$B1311)</f>
        <v>0</v>
      </c>
      <c r="H1311" s="34">
        <f t="shared" si="80"/>
        <v>88928</v>
      </c>
      <c r="I1311" s="35">
        <f t="shared" si="81"/>
        <v>308085.2370493245</v>
      </c>
      <c r="J1311" s="35">
        <f t="shared" si="82"/>
        <v>35364.94804560436</v>
      </c>
    </row>
    <row r="1312" spans="1:10">
      <c r="A1312" s="30">
        <v>9549</v>
      </c>
      <c r="B1312" s="31">
        <v>13</v>
      </c>
      <c r="C1312" s="32">
        <f t="shared" si="83"/>
        <v>3.1367935439018955</v>
      </c>
      <c r="D1312" s="33">
        <f>SUMIFS('Contact Hours'!D:D,'Contact Hours'!$A:$A,Hours!$A1312,'Contact Hours'!$B:$B,Hours!$B1312)+SUMIFS('Contact Hours'!E:E,'Contact Hours'!$A:$A,Hours!$A1312,'Contact Hours'!$B:$B,Hours!$B1312)</f>
        <v>11456</v>
      </c>
      <c r="E1312" s="33">
        <f>SUMIFS('Contact Hours'!F:F,'Contact Hours'!$A:$A,Hours!$A1312,'Contact Hours'!$B:$B,Hours!$B1312)+SUMIFS('Contact Hours'!G:G,'Contact Hours'!$A:$A,Hours!$A1312,'Contact Hours'!$B:$B,Hours!$B1312)</f>
        <v>0</v>
      </c>
      <c r="F1312" s="33">
        <f>SUMIFS('Contact Hours'!H:H,'Contact Hours'!$A:$A,Hours!$A1312,'Contact Hours'!$B:$B,Hours!$B1312)+SUMIFS('Contact Hours'!I:I,'Contact Hours'!$A:$A,Hours!$A1312,'Contact Hours'!$B:$B,Hours!$B1312)</f>
        <v>1776</v>
      </c>
      <c r="G1312" s="33">
        <f>SUMIFS('Contact Hours'!J:J,'Contact Hours'!$A:$A,Hours!$A1312,'Contact Hours'!$B:$B,Hours!$B1312)+SUMIFS('Contact Hours'!K:K,'Contact Hours'!$A:$A,Hours!$A1312,'Contact Hours'!$B:$B,Hours!$B1312)</f>
        <v>0</v>
      </c>
      <c r="H1312" s="34">
        <f t="shared" si="80"/>
        <v>13232</v>
      </c>
      <c r="I1312" s="35">
        <f t="shared" si="81"/>
        <v>41506.052172909884</v>
      </c>
      <c r="J1312" s="35">
        <f t="shared" si="82"/>
        <v>0</v>
      </c>
    </row>
    <row r="1313" spans="1:10">
      <c r="A1313" s="30">
        <v>9549</v>
      </c>
      <c r="B1313" s="31">
        <v>14</v>
      </c>
      <c r="C1313" s="32">
        <f t="shared" si="83"/>
        <v>4.5242823607997433</v>
      </c>
      <c r="D1313" s="33">
        <f>SUMIFS('Contact Hours'!D:D,'Contact Hours'!$A:$A,Hours!$A1313,'Contact Hours'!$B:$B,Hours!$B1313)+SUMIFS('Contact Hours'!E:E,'Contact Hours'!$A:$A,Hours!$A1313,'Contact Hours'!$B:$B,Hours!$B1313)</f>
        <v>0</v>
      </c>
      <c r="E1313" s="33">
        <f>SUMIFS('Contact Hours'!F:F,'Contact Hours'!$A:$A,Hours!$A1313,'Contact Hours'!$B:$B,Hours!$B1313)+SUMIFS('Contact Hours'!G:G,'Contact Hours'!$A:$A,Hours!$A1313,'Contact Hours'!$B:$B,Hours!$B1313)</f>
        <v>0</v>
      </c>
      <c r="F1313" s="33">
        <f>SUMIFS('Contact Hours'!H:H,'Contact Hours'!$A:$A,Hours!$A1313,'Contact Hours'!$B:$B,Hours!$B1313)+SUMIFS('Contact Hours'!I:I,'Contact Hours'!$A:$A,Hours!$A1313,'Contact Hours'!$B:$B,Hours!$B1313)</f>
        <v>0</v>
      </c>
      <c r="G1313" s="33">
        <f>SUMIFS('Contact Hours'!J:J,'Contact Hours'!$A:$A,Hours!$A1313,'Contact Hours'!$B:$B,Hours!$B1313)+SUMIFS('Contact Hours'!K:K,'Contact Hours'!$A:$A,Hours!$A1313,'Contact Hours'!$B:$B,Hours!$B1313)</f>
        <v>0</v>
      </c>
      <c r="H1313" s="34">
        <f t="shared" si="80"/>
        <v>0</v>
      </c>
      <c r="I1313" s="35">
        <f t="shared" si="81"/>
        <v>0</v>
      </c>
      <c r="J1313" s="35">
        <f t="shared" si="82"/>
        <v>0</v>
      </c>
    </row>
    <row r="1314" spans="1:10">
      <c r="A1314" s="30">
        <v>9549</v>
      </c>
      <c r="B1314" s="31">
        <v>15</v>
      </c>
      <c r="C1314" s="32">
        <f t="shared" si="83"/>
        <v>6.3259919541484555</v>
      </c>
      <c r="D1314" s="33">
        <f>SUMIFS('Contact Hours'!D:D,'Contact Hours'!$A:$A,Hours!$A1314,'Contact Hours'!$B:$B,Hours!$B1314)+SUMIFS('Contact Hours'!E:E,'Contact Hours'!$A:$A,Hours!$A1314,'Contact Hours'!$B:$B,Hours!$B1314)</f>
        <v>0</v>
      </c>
      <c r="E1314" s="33">
        <f>SUMIFS('Contact Hours'!F:F,'Contact Hours'!$A:$A,Hours!$A1314,'Contact Hours'!$B:$B,Hours!$B1314)+SUMIFS('Contact Hours'!G:G,'Contact Hours'!$A:$A,Hours!$A1314,'Contact Hours'!$B:$B,Hours!$B1314)</f>
        <v>0</v>
      </c>
      <c r="F1314" s="33">
        <f>SUMIFS('Contact Hours'!H:H,'Contact Hours'!$A:$A,Hours!$A1314,'Contact Hours'!$B:$B,Hours!$B1314)+SUMIFS('Contact Hours'!I:I,'Contact Hours'!$A:$A,Hours!$A1314,'Contact Hours'!$B:$B,Hours!$B1314)</f>
        <v>0</v>
      </c>
      <c r="G1314" s="33">
        <f>SUMIFS('Contact Hours'!J:J,'Contact Hours'!$A:$A,Hours!$A1314,'Contact Hours'!$B:$B,Hours!$B1314)+SUMIFS('Contact Hours'!K:K,'Contact Hours'!$A:$A,Hours!$A1314,'Contact Hours'!$B:$B,Hours!$B1314)</f>
        <v>0</v>
      </c>
      <c r="H1314" s="34">
        <f t="shared" si="80"/>
        <v>0</v>
      </c>
      <c r="I1314" s="35">
        <f t="shared" si="81"/>
        <v>0</v>
      </c>
      <c r="J1314" s="35">
        <f t="shared" si="82"/>
        <v>0</v>
      </c>
    </row>
    <row r="1315" spans="1:10">
      <c r="A1315" s="30">
        <v>9549</v>
      </c>
      <c r="B1315" s="31">
        <v>16</v>
      </c>
      <c r="C1315" s="32">
        <f t="shared" si="83"/>
        <v>3.9794022593108487</v>
      </c>
      <c r="D1315" s="33">
        <f>SUMIFS('Contact Hours'!D:D,'Contact Hours'!$A:$A,Hours!$A1315,'Contact Hours'!$B:$B,Hours!$B1315)+SUMIFS('Contact Hours'!E:E,'Contact Hours'!$A:$A,Hours!$A1315,'Contact Hours'!$B:$B,Hours!$B1315)</f>
        <v>2784</v>
      </c>
      <c r="E1315" s="33">
        <f>SUMIFS('Contact Hours'!F:F,'Contact Hours'!$A:$A,Hours!$A1315,'Contact Hours'!$B:$B,Hours!$B1315)+SUMIFS('Contact Hours'!G:G,'Contact Hours'!$A:$A,Hours!$A1315,'Contact Hours'!$B:$B,Hours!$B1315)</f>
        <v>0</v>
      </c>
      <c r="F1315" s="33">
        <f>SUMIFS('Contact Hours'!H:H,'Contact Hours'!$A:$A,Hours!$A1315,'Contact Hours'!$B:$B,Hours!$B1315)+SUMIFS('Contact Hours'!I:I,'Contact Hours'!$A:$A,Hours!$A1315,'Contact Hours'!$B:$B,Hours!$B1315)</f>
        <v>8588</v>
      </c>
      <c r="G1315" s="33">
        <f>SUMIFS('Contact Hours'!J:J,'Contact Hours'!$A:$A,Hours!$A1315,'Contact Hours'!$B:$B,Hours!$B1315)+SUMIFS('Contact Hours'!K:K,'Contact Hours'!$A:$A,Hours!$A1315,'Contact Hours'!$B:$B,Hours!$B1315)</f>
        <v>52</v>
      </c>
      <c r="H1315" s="34">
        <f t="shared" si="80"/>
        <v>11424</v>
      </c>
      <c r="I1315" s="35">
        <f t="shared" si="81"/>
        <v>45460.691410367137</v>
      </c>
      <c r="J1315" s="35">
        <f t="shared" si="82"/>
        <v>0</v>
      </c>
    </row>
    <row r="1316" spans="1:10">
      <c r="A1316" s="30">
        <v>9549</v>
      </c>
      <c r="B1316" s="31">
        <v>17</v>
      </c>
      <c r="C1316" s="32">
        <f t="shared" si="83"/>
        <v>5.1679354505346593</v>
      </c>
      <c r="D1316" s="33">
        <f>SUMIFS('Contact Hours'!D:D,'Contact Hours'!$A:$A,Hours!$A1316,'Contact Hours'!$B:$B,Hours!$B1316)+SUMIFS('Contact Hours'!E:E,'Contact Hours'!$A:$A,Hours!$A1316,'Contact Hours'!$B:$B,Hours!$B1316)</f>
        <v>0</v>
      </c>
      <c r="E1316" s="33">
        <f>SUMIFS('Contact Hours'!F:F,'Contact Hours'!$A:$A,Hours!$A1316,'Contact Hours'!$B:$B,Hours!$B1316)+SUMIFS('Contact Hours'!G:G,'Contact Hours'!$A:$A,Hours!$A1316,'Contact Hours'!$B:$B,Hours!$B1316)</f>
        <v>0</v>
      </c>
      <c r="F1316" s="33">
        <f>SUMIFS('Contact Hours'!H:H,'Contact Hours'!$A:$A,Hours!$A1316,'Contact Hours'!$B:$B,Hours!$B1316)+SUMIFS('Contact Hours'!I:I,'Contact Hours'!$A:$A,Hours!$A1316,'Contact Hours'!$B:$B,Hours!$B1316)</f>
        <v>0</v>
      </c>
      <c r="G1316" s="33">
        <f>SUMIFS('Contact Hours'!J:J,'Contact Hours'!$A:$A,Hours!$A1316,'Contact Hours'!$B:$B,Hours!$B1316)+SUMIFS('Contact Hours'!K:K,'Contact Hours'!$A:$A,Hours!$A1316,'Contact Hours'!$B:$B,Hours!$B1316)</f>
        <v>0</v>
      </c>
      <c r="H1316" s="34">
        <f t="shared" si="80"/>
        <v>0</v>
      </c>
      <c r="I1316" s="35">
        <f t="shared" si="81"/>
        <v>0</v>
      </c>
      <c r="J1316" s="35">
        <f t="shared" si="82"/>
        <v>0</v>
      </c>
    </row>
    <row r="1317" spans="1:10">
      <c r="A1317" s="30">
        <v>9549</v>
      </c>
      <c r="B1317" s="31">
        <v>18</v>
      </c>
      <c r="C1317" s="32">
        <f t="shared" si="83"/>
        <v>4.3474126583452906</v>
      </c>
      <c r="D1317" s="33">
        <f>SUMIFS('Contact Hours'!D:D,'Contact Hours'!$A:$A,Hours!$A1317,'Contact Hours'!$B:$B,Hours!$B1317)+SUMIFS('Contact Hours'!E:E,'Contact Hours'!$A:$A,Hours!$A1317,'Contact Hours'!$B:$B,Hours!$B1317)</f>
        <v>0</v>
      </c>
      <c r="E1317" s="33">
        <f>SUMIFS('Contact Hours'!F:F,'Contact Hours'!$A:$A,Hours!$A1317,'Contact Hours'!$B:$B,Hours!$B1317)+SUMIFS('Contact Hours'!G:G,'Contact Hours'!$A:$A,Hours!$A1317,'Contact Hours'!$B:$B,Hours!$B1317)</f>
        <v>0</v>
      </c>
      <c r="F1317" s="33">
        <f>SUMIFS('Contact Hours'!H:H,'Contact Hours'!$A:$A,Hours!$A1317,'Contact Hours'!$B:$B,Hours!$B1317)+SUMIFS('Contact Hours'!I:I,'Contact Hours'!$A:$A,Hours!$A1317,'Contact Hours'!$B:$B,Hours!$B1317)</f>
        <v>0</v>
      </c>
      <c r="G1317" s="33">
        <f>SUMIFS('Contact Hours'!J:J,'Contact Hours'!$A:$A,Hours!$A1317,'Contact Hours'!$B:$B,Hours!$B1317)+SUMIFS('Contact Hours'!K:K,'Contact Hours'!$A:$A,Hours!$A1317,'Contact Hours'!$B:$B,Hours!$B1317)</f>
        <v>0</v>
      </c>
      <c r="H1317" s="34">
        <f t="shared" si="80"/>
        <v>0</v>
      </c>
      <c r="I1317" s="35">
        <f t="shared" si="81"/>
        <v>0</v>
      </c>
      <c r="J1317" s="35">
        <f t="shared" si="82"/>
        <v>0</v>
      </c>
    </row>
    <row r="1318" spans="1:10">
      <c r="A1318" s="30">
        <v>9549</v>
      </c>
      <c r="B1318" s="31">
        <v>19</v>
      </c>
      <c r="C1318" s="32">
        <f t="shared" si="83"/>
        <v>3.1428185541517317</v>
      </c>
      <c r="D1318" s="33">
        <f>SUMIFS('Contact Hours'!D:D,'Contact Hours'!$A:$A,Hours!$A1318,'Contact Hours'!$B:$B,Hours!$B1318)+SUMIFS('Contact Hours'!E:E,'Contact Hours'!$A:$A,Hours!$A1318,'Contact Hours'!$B:$B,Hours!$B1318)</f>
        <v>53008</v>
      </c>
      <c r="E1318" s="33">
        <f>SUMIFS('Contact Hours'!F:F,'Contact Hours'!$A:$A,Hours!$A1318,'Contact Hours'!$B:$B,Hours!$B1318)+SUMIFS('Contact Hours'!G:G,'Contact Hours'!$A:$A,Hours!$A1318,'Contact Hours'!$B:$B,Hours!$B1318)</f>
        <v>13936</v>
      </c>
      <c r="F1318" s="33">
        <f>SUMIFS('Contact Hours'!H:H,'Contact Hours'!$A:$A,Hours!$A1318,'Contact Hours'!$B:$B,Hours!$B1318)+SUMIFS('Contact Hours'!I:I,'Contact Hours'!$A:$A,Hours!$A1318,'Contact Hours'!$B:$B,Hours!$B1318)</f>
        <v>0</v>
      </c>
      <c r="G1318" s="33">
        <f>SUMIFS('Contact Hours'!J:J,'Contact Hours'!$A:$A,Hours!$A1318,'Contact Hours'!$B:$B,Hours!$B1318)+SUMIFS('Contact Hours'!K:K,'Contact Hours'!$A:$A,Hours!$A1318,'Contact Hours'!$B:$B,Hours!$B1318)</f>
        <v>0</v>
      </c>
      <c r="H1318" s="34">
        <f t="shared" si="80"/>
        <v>66944</v>
      </c>
      <c r="I1318" s="35">
        <f t="shared" si="81"/>
        <v>210392.84528913352</v>
      </c>
      <c r="J1318" s="35">
        <f t="shared" si="82"/>
        <v>48178.151307724387</v>
      </c>
    </row>
    <row r="1319" spans="1:10">
      <c r="A1319" s="30">
        <v>9549</v>
      </c>
      <c r="B1319" s="31">
        <v>20</v>
      </c>
      <c r="C1319" s="32">
        <f t="shared" si="83"/>
        <v>3.4676861785003421</v>
      </c>
      <c r="D1319" s="33">
        <f>SUMIFS('Contact Hours'!D:D,'Contact Hours'!$A:$A,Hours!$A1319,'Contact Hours'!$B:$B,Hours!$B1319)+SUMIFS('Contact Hours'!E:E,'Contact Hours'!$A:$A,Hours!$A1319,'Contact Hours'!$B:$B,Hours!$B1319)</f>
        <v>0</v>
      </c>
      <c r="E1319" s="33">
        <f>SUMIFS('Contact Hours'!F:F,'Contact Hours'!$A:$A,Hours!$A1319,'Contact Hours'!$B:$B,Hours!$B1319)+SUMIFS('Contact Hours'!G:G,'Contact Hours'!$A:$A,Hours!$A1319,'Contact Hours'!$B:$B,Hours!$B1319)</f>
        <v>0</v>
      </c>
      <c r="F1319" s="33">
        <f>SUMIFS('Contact Hours'!H:H,'Contact Hours'!$A:$A,Hours!$A1319,'Contact Hours'!$B:$B,Hours!$B1319)+SUMIFS('Contact Hours'!I:I,'Contact Hours'!$A:$A,Hours!$A1319,'Contact Hours'!$B:$B,Hours!$B1319)</f>
        <v>0</v>
      </c>
      <c r="G1319" s="33">
        <f>SUMIFS('Contact Hours'!J:J,'Contact Hours'!$A:$A,Hours!$A1319,'Contact Hours'!$B:$B,Hours!$B1319)+SUMIFS('Contact Hours'!K:K,'Contact Hours'!$A:$A,Hours!$A1319,'Contact Hours'!$B:$B,Hours!$B1319)</f>
        <v>0</v>
      </c>
      <c r="H1319" s="34">
        <f t="shared" si="80"/>
        <v>0</v>
      </c>
      <c r="I1319" s="35">
        <f t="shared" si="81"/>
        <v>0</v>
      </c>
      <c r="J1319" s="35">
        <f t="shared" si="82"/>
        <v>0</v>
      </c>
    </row>
    <row r="1320" spans="1:10">
      <c r="A1320" s="30">
        <v>9549</v>
      </c>
      <c r="B1320" s="31">
        <v>21</v>
      </c>
      <c r="C1320" s="32">
        <f t="shared" si="83"/>
        <v>4.5155009708581995</v>
      </c>
      <c r="D1320" s="33">
        <f>SUMIFS('Contact Hours'!D:D,'Contact Hours'!$A:$A,Hours!$A1320,'Contact Hours'!$B:$B,Hours!$B1320)+SUMIFS('Contact Hours'!E:E,'Contact Hours'!$A:$A,Hours!$A1320,'Contact Hours'!$B:$B,Hours!$B1320)</f>
        <v>0</v>
      </c>
      <c r="E1320" s="33">
        <f>SUMIFS('Contact Hours'!F:F,'Contact Hours'!$A:$A,Hours!$A1320,'Contact Hours'!$B:$B,Hours!$B1320)+SUMIFS('Contact Hours'!G:G,'Contact Hours'!$A:$A,Hours!$A1320,'Contact Hours'!$B:$B,Hours!$B1320)</f>
        <v>0</v>
      </c>
      <c r="F1320" s="33">
        <f>SUMIFS('Contact Hours'!H:H,'Contact Hours'!$A:$A,Hours!$A1320,'Contact Hours'!$B:$B,Hours!$B1320)+SUMIFS('Contact Hours'!I:I,'Contact Hours'!$A:$A,Hours!$A1320,'Contact Hours'!$B:$B,Hours!$B1320)</f>
        <v>4048</v>
      </c>
      <c r="G1320" s="33">
        <f>SUMIFS('Contact Hours'!J:J,'Contact Hours'!$A:$A,Hours!$A1320,'Contact Hours'!$B:$B,Hours!$B1320)+SUMIFS('Contact Hours'!K:K,'Contact Hours'!$A:$A,Hours!$A1320,'Contact Hours'!$B:$B,Hours!$B1320)</f>
        <v>13331</v>
      </c>
      <c r="H1320" s="34">
        <f t="shared" si="80"/>
        <v>17379</v>
      </c>
      <c r="I1320" s="35">
        <f t="shared" si="81"/>
        <v>78474.891372544647</v>
      </c>
      <c r="J1320" s="35">
        <f t="shared" si="82"/>
        <v>0</v>
      </c>
    </row>
    <row r="1321" spans="1:10">
      <c r="A1321" s="30">
        <v>9549</v>
      </c>
      <c r="B1321" s="31">
        <v>22</v>
      </c>
      <c r="C1321" s="32">
        <f t="shared" si="83"/>
        <v>4.1280585073572329</v>
      </c>
      <c r="D1321" s="33">
        <f>SUMIFS('Contact Hours'!D:D,'Contact Hours'!$A:$A,Hours!$A1321,'Contact Hours'!$B:$B,Hours!$B1321)+SUMIFS('Contact Hours'!E:E,'Contact Hours'!$A:$A,Hours!$A1321,'Contact Hours'!$B:$B,Hours!$B1321)</f>
        <v>0</v>
      </c>
      <c r="E1321" s="33">
        <f>SUMIFS('Contact Hours'!F:F,'Contact Hours'!$A:$A,Hours!$A1321,'Contact Hours'!$B:$B,Hours!$B1321)+SUMIFS('Contact Hours'!G:G,'Contact Hours'!$A:$A,Hours!$A1321,'Contact Hours'!$B:$B,Hours!$B1321)</f>
        <v>0</v>
      </c>
      <c r="F1321" s="33">
        <f>SUMIFS('Contact Hours'!H:H,'Contact Hours'!$A:$A,Hours!$A1321,'Contact Hours'!$B:$B,Hours!$B1321)+SUMIFS('Contact Hours'!I:I,'Contact Hours'!$A:$A,Hours!$A1321,'Contact Hours'!$B:$B,Hours!$B1321)</f>
        <v>11312</v>
      </c>
      <c r="G1321" s="33">
        <f>SUMIFS('Contact Hours'!J:J,'Contact Hours'!$A:$A,Hours!$A1321,'Contact Hours'!$B:$B,Hours!$B1321)+SUMIFS('Contact Hours'!K:K,'Contact Hours'!$A:$A,Hours!$A1321,'Contact Hours'!$B:$B,Hours!$B1321)</f>
        <v>0</v>
      </c>
      <c r="H1321" s="34">
        <f t="shared" si="80"/>
        <v>11312</v>
      </c>
      <c r="I1321" s="35">
        <f t="shared" si="81"/>
        <v>46696.597835225017</v>
      </c>
      <c r="J1321" s="35">
        <f t="shared" si="82"/>
        <v>0</v>
      </c>
    </row>
    <row r="1322" spans="1:10">
      <c r="A1322" s="30">
        <v>9549</v>
      </c>
      <c r="B1322" s="31">
        <v>23</v>
      </c>
      <c r="C1322" s="32">
        <f t="shared" si="83"/>
        <v>4.0606764444742334</v>
      </c>
      <c r="D1322" s="33">
        <f>SUMIFS('Contact Hours'!D:D,'Contact Hours'!$A:$A,Hours!$A1322,'Contact Hours'!$B:$B,Hours!$B1322)+SUMIFS('Contact Hours'!E:E,'Contact Hours'!$A:$A,Hours!$A1322,'Contact Hours'!$B:$B,Hours!$B1322)</f>
        <v>31584</v>
      </c>
      <c r="E1322" s="33">
        <f>SUMIFS('Contact Hours'!F:F,'Contact Hours'!$A:$A,Hours!$A1322,'Contact Hours'!$B:$B,Hours!$B1322)+SUMIFS('Contact Hours'!G:G,'Contact Hours'!$A:$A,Hours!$A1322,'Contact Hours'!$B:$B,Hours!$B1322)</f>
        <v>0</v>
      </c>
      <c r="F1322" s="33">
        <f>SUMIFS('Contact Hours'!H:H,'Contact Hours'!$A:$A,Hours!$A1322,'Contact Hours'!$B:$B,Hours!$B1322)+SUMIFS('Contact Hours'!I:I,'Contact Hours'!$A:$A,Hours!$A1322,'Contact Hours'!$B:$B,Hours!$B1322)</f>
        <v>0</v>
      </c>
      <c r="G1322" s="33">
        <f>SUMIFS('Contact Hours'!J:J,'Contact Hours'!$A:$A,Hours!$A1322,'Contact Hours'!$B:$B,Hours!$B1322)+SUMIFS('Contact Hours'!K:K,'Contact Hours'!$A:$A,Hours!$A1322,'Contact Hours'!$B:$B,Hours!$B1322)</f>
        <v>0</v>
      </c>
      <c r="H1322" s="34">
        <f t="shared" si="80"/>
        <v>31584</v>
      </c>
      <c r="I1322" s="35">
        <f t="shared" si="81"/>
        <v>128252.40482227418</v>
      </c>
      <c r="J1322" s="35">
        <f t="shared" si="82"/>
        <v>0</v>
      </c>
    </row>
    <row r="1323" spans="1:10">
      <c r="A1323" s="30">
        <v>9549</v>
      </c>
      <c r="B1323" s="31">
        <v>24</v>
      </c>
      <c r="C1323" s="32">
        <f t="shared" si="83"/>
        <v>3.6073208628655156</v>
      </c>
      <c r="D1323" s="33">
        <f>SUMIFS('Contact Hours'!D:D,'Contact Hours'!$A:$A,Hours!$A1323,'Contact Hours'!$B:$B,Hours!$B1323)+SUMIFS('Contact Hours'!E:E,'Contact Hours'!$A:$A,Hours!$A1323,'Contact Hours'!$B:$B,Hours!$B1323)</f>
        <v>864</v>
      </c>
      <c r="E1323" s="33">
        <f>SUMIFS('Contact Hours'!F:F,'Contact Hours'!$A:$A,Hours!$A1323,'Contact Hours'!$B:$B,Hours!$B1323)+SUMIFS('Contact Hours'!G:G,'Contact Hours'!$A:$A,Hours!$A1323,'Contact Hours'!$B:$B,Hours!$B1323)</f>
        <v>0</v>
      </c>
      <c r="F1323" s="33">
        <f>SUMIFS('Contact Hours'!H:H,'Contact Hours'!$A:$A,Hours!$A1323,'Contact Hours'!$B:$B,Hours!$B1323)+SUMIFS('Contact Hours'!I:I,'Contact Hours'!$A:$A,Hours!$A1323,'Contact Hours'!$B:$B,Hours!$B1323)</f>
        <v>0</v>
      </c>
      <c r="G1323" s="33">
        <f>SUMIFS('Contact Hours'!J:J,'Contact Hours'!$A:$A,Hours!$A1323,'Contact Hours'!$B:$B,Hours!$B1323)+SUMIFS('Contact Hours'!K:K,'Contact Hours'!$A:$A,Hours!$A1323,'Contact Hours'!$B:$B,Hours!$B1323)</f>
        <v>87566</v>
      </c>
      <c r="H1323" s="34">
        <f t="shared" si="80"/>
        <v>88430</v>
      </c>
      <c r="I1323" s="35">
        <f t="shared" si="81"/>
        <v>318995.38390319754</v>
      </c>
      <c r="J1323" s="35">
        <f t="shared" si="82"/>
        <v>0</v>
      </c>
    </row>
    <row r="1324" spans="1:10">
      <c r="A1324" s="30">
        <v>9549</v>
      </c>
      <c r="B1324" s="31">
        <v>25</v>
      </c>
      <c r="C1324" s="32">
        <f t="shared" si="83"/>
        <v>2.8175360535220126</v>
      </c>
      <c r="D1324" s="33">
        <f>SUMIFS('Contact Hours'!D:D,'Contact Hours'!$A:$A,Hours!$A1324,'Contact Hours'!$B:$B,Hours!$B1324)+SUMIFS('Contact Hours'!E:E,'Contact Hours'!$A:$A,Hours!$A1324,'Contact Hours'!$B:$B,Hours!$B1324)</f>
        <v>116256</v>
      </c>
      <c r="E1324" s="33">
        <f>SUMIFS('Contact Hours'!F:F,'Contact Hours'!$A:$A,Hours!$A1324,'Contact Hours'!$B:$B,Hours!$B1324)+SUMIFS('Contact Hours'!G:G,'Contact Hours'!$A:$A,Hours!$A1324,'Contact Hours'!$B:$B,Hours!$B1324)</f>
        <v>0</v>
      </c>
      <c r="F1324" s="33">
        <f>SUMIFS('Contact Hours'!H:H,'Contact Hours'!$A:$A,Hours!$A1324,'Contact Hours'!$B:$B,Hours!$B1324)+SUMIFS('Contact Hours'!I:I,'Contact Hours'!$A:$A,Hours!$A1324,'Contact Hours'!$B:$B,Hours!$B1324)</f>
        <v>0</v>
      </c>
      <c r="G1324" s="33">
        <f>SUMIFS('Contact Hours'!J:J,'Contact Hours'!$A:$A,Hours!$A1324,'Contact Hours'!$B:$B,Hours!$B1324)+SUMIFS('Contact Hours'!K:K,'Contact Hours'!$A:$A,Hours!$A1324,'Contact Hours'!$B:$B,Hours!$B1324)</f>
        <v>0</v>
      </c>
      <c r="H1324" s="34">
        <f t="shared" si="80"/>
        <v>116256</v>
      </c>
      <c r="I1324" s="35">
        <f t="shared" si="81"/>
        <v>327555.4714382551</v>
      </c>
      <c r="J1324" s="35">
        <f t="shared" si="82"/>
        <v>0</v>
      </c>
    </row>
    <row r="1325" spans="1:10">
      <c r="A1325" s="30">
        <v>9549</v>
      </c>
      <c r="B1325" s="31">
        <v>26</v>
      </c>
      <c r="C1325" s="32">
        <f t="shared" si="83"/>
        <v>3.5195673951223614</v>
      </c>
      <c r="D1325" s="33">
        <f>SUMIFS('Contact Hours'!D:D,'Contact Hours'!$A:$A,Hours!$A1325,'Contact Hours'!$B:$B,Hours!$B1325)+SUMIFS('Contact Hours'!E:E,'Contact Hours'!$A:$A,Hours!$A1325,'Contact Hours'!$B:$B,Hours!$B1325)</f>
        <v>21680</v>
      </c>
      <c r="E1325" s="33">
        <f>SUMIFS('Contact Hours'!F:F,'Contact Hours'!$A:$A,Hours!$A1325,'Contact Hours'!$B:$B,Hours!$B1325)+SUMIFS('Contact Hours'!G:G,'Contact Hours'!$A:$A,Hours!$A1325,'Contact Hours'!$B:$B,Hours!$B1325)</f>
        <v>0</v>
      </c>
      <c r="F1325" s="33">
        <f>SUMIFS('Contact Hours'!H:H,'Contact Hours'!$A:$A,Hours!$A1325,'Contact Hours'!$B:$B,Hours!$B1325)+SUMIFS('Contact Hours'!I:I,'Contact Hours'!$A:$A,Hours!$A1325,'Contact Hours'!$B:$B,Hours!$B1325)</f>
        <v>0</v>
      </c>
      <c r="G1325" s="33">
        <f>SUMIFS('Contact Hours'!J:J,'Contact Hours'!$A:$A,Hours!$A1325,'Contact Hours'!$B:$B,Hours!$B1325)+SUMIFS('Contact Hours'!K:K,'Contact Hours'!$A:$A,Hours!$A1325,'Contact Hours'!$B:$B,Hours!$B1325)</f>
        <v>0</v>
      </c>
      <c r="H1325" s="34">
        <f t="shared" si="80"/>
        <v>21680</v>
      </c>
      <c r="I1325" s="35">
        <f t="shared" si="81"/>
        <v>76304.2211262528</v>
      </c>
      <c r="J1325" s="35">
        <f t="shared" si="82"/>
        <v>0</v>
      </c>
    </row>
    <row r="1326" spans="1:10">
      <c r="A1326" s="30">
        <v>9549</v>
      </c>
      <c r="B1326" s="31">
        <v>27</v>
      </c>
      <c r="C1326" s="32">
        <f t="shared" si="83"/>
        <v>3.291477425248472</v>
      </c>
      <c r="D1326" s="33">
        <f>SUMIFS('Contact Hours'!D:D,'Contact Hours'!$A:$A,Hours!$A1326,'Contact Hours'!$B:$B,Hours!$B1326)+SUMIFS('Contact Hours'!E:E,'Contact Hours'!$A:$A,Hours!$A1326,'Contact Hours'!$B:$B,Hours!$B1326)</f>
        <v>0</v>
      </c>
      <c r="E1326" s="33">
        <f>SUMIFS('Contact Hours'!F:F,'Contact Hours'!$A:$A,Hours!$A1326,'Contact Hours'!$B:$B,Hours!$B1326)+SUMIFS('Contact Hours'!G:G,'Contact Hours'!$A:$A,Hours!$A1326,'Contact Hours'!$B:$B,Hours!$B1326)</f>
        <v>0</v>
      </c>
      <c r="F1326" s="33">
        <f>SUMIFS('Contact Hours'!H:H,'Contact Hours'!$A:$A,Hours!$A1326,'Contact Hours'!$B:$B,Hours!$B1326)+SUMIFS('Contact Hours'!I:I,'Contact Hours'!$A:$A,Hours!$A1326,'Contact Hours'!$B:$B,Hours!$B1326)</f>
        <v>0</v>
      </c>
      <c r="G1326" s="33">
        <f>SUMIFS('Contact Hours'!J:J,'Contact Hours'!$A:$A,Hours!$A1326,'Contact Hours'!$B:$B,Hours!$B1326)+SUMIFS('Contact Hours'!K:K,'Contact Hours'!$A:$A,Hours!$A1326,'Contact Hours'!$B:$B,Hours!$B1326)</f>
        <v>0</v>
      </c>
      <c r="H1326" s="34">
        <f t="shared" si="80"/>
        <v>0</v>
      </c>
      <c r="I1326" s="35">
        <f t="shared" si="81"/>
        <v>0</v>
      </c>
      <c r="J1326" s="35">
        <f t="shared" si="82"/>
        <v>0</v>
      </c>
    </row>
    <row r="1327" spans="1:10">
      <c r="A1327" s="30">
        <v>3668</v>
      </c>
      <c r="B1327" s="31">
        <v>1</v>
      </c>
      <c r="C1327" s="32">
        <f t="shared" si="83"/>
        <v>2.8749802080704021</v>
      </c>
      <c r="D1327" s="33">
        <f>SUMIFS('Contact Hours'!D:D,'Contact Hours'!$A:$A,Hours!$A1327,'Contact Hours'!$B:$B,Hours!$B1327)+SUMIFS('Contact Hours'!E:E,'Contact Hours'!$A:$A,Hours!$A1327,'Contact Hours'!$B:$B,Hours!$B1327)</f>
        <v>3664</v>
      </c>
      <c r="E1327" s="33">
        <f>SUMIFS('Contact Hours'!F:F,'Contact Hours'!$A:$A,Hours!$A1327,'Contact Hours'!$B:$B,Hours!$B1327)+SUMIFS('Contact Hours'!G:G,'Contact Hours'!$A:$A,Hours!$A1327,'Contact Hours'!$B:$B,Hours!$B1327)</f>
        <v>0</v>
      </c>
      <c r="F1327" s="33">
        <f>SUMIFS('Contact Hours'!H:H,'Contact Hours'!$A:$A,Hours!$A1327,'Contact Hours'!$B:$B,Hours!$B1327)+SUMIFS('Contact Hours'!I:I,'Contact Hours'!$A:$A,Hours!$A1327,'Contact Hours'!$B:$B,Hours!$B1327)</f>
        <v>0</v>
      </c>
      <c r="G1327" s="33">
        <f>SUMIFS('Contact Hours'!J:J,'Contact Hours'!$A:$A,Hours!$A1327,'Contact Hours'!$B:$B,Hours!$B1327)+SUMIFS('Contact Hours'!K:K,'Contact Hours'!$A:$A,Hours!$A1327,'Contact Hours'!$B:$B,Hours!$B1327)</f>
        <v>0</v>
      </c>
      <c r="H1327" s="34">
        <f t="shared" si="80"/>
        <v>3664</v>
      </c>
      <c r="I1327" s="35">
        <f t="shared" si="81"/>
        <v>10533.927482369952</v>
      </c>
      <c r="J1327" s="35">
        <f t="shared" si="82"/>
        <v>0</v>
      </c>
    </row>
    <row r="1328" spans="1:10">
      <c r="A1328" s="30">
        <v>3668</v>
      </c>
      <c r="B1328" s="31">
        <v>2</v>
      </c>
      <c r="C1328" s="32">
        <f t="shared" si="83"/>
        <v>3.4729204337351502</v>
      </c>
      <c r="D1328" s="33">
        <f>SUMIFS('Contact Hours'!D:D,'Contact Hours'!$A:$A,Hours!$A1328,'Contact Hours'!$B:$B,Hours!$B1328)+SUMIFS('Contact Hours'!E:E,'Contact Hours'!$A:$A,Hours!$A1328,'Contact Hours'!$B:$B,Hours!$B1328)</f>
        <v>0</v>
      </c>
      <c r="E1328" s="33">
        <f>SUMIFS('Contact Hours'!F:F,'Contact Hours'!$A:$A,Hours!$A1328,'Contact Hours'!$B:$B,Hours!$B1328)+SUMIFS('Contact Hours'!G:G,'Contact Hours'!$A:$A,Hours!$A1328,'Contact Hours'!$B:$B,Hours!$B1328)</f>
        <v>0</v>
      </c>
      <c r="F1328" s="33">
        <f>SUMIFS('Contact Hours'!H:H,'Contact Hours'!$A:$A,Hours!$A1328,'Contact Hours'!$B:$B,Hours!$B1328)+SUMIFS('Contact Hours'!I:I,'Contact Hours'!$A:$A,Hours!$A1328,'Contact Hours'!$B:$B,Hours!$B1328)</f>
        <v>51712</v>
      </c>
      <c r="G1328" s="33">
        <f>SUMIFS('Contact Hours'!J:J,'Contact Hours'!$A:$A,Hours!$A1328,'Contact Hours'!$B:$B,Hours!$B1328)+SUMIFS('Contact Hours'!K:K,'Contact Hours'!$A:$A,Hours!$A1328,'Contact Hours'!$B:$B,Hours!$B1328)</f>
        <v>0</v>
      </c>
      <c r="H1328" s="34">
        <f t="shared" si="80"/>
        <v>51712</v>
      </c>
      <c r="I1328" s="35">
        <f t="shared" si="81"/>
        <v>179591.66146931209</v>
      </c>
      <c r="J1328" s="35">
        <f t="shared" si="82"/>
        <v>0</v>
      </c>
    </row>
    <row r="1329" spans="1:10">
      <c r="A1329" s="30">
        <v>3668</v>
      </c>
      <c r="B1329" s="31">
        <v>3</v>
      </c>
      <c r="C1329" s="32">
        <f t="shared" si="83"/>
        <v>3.0862689776983747</v>
      </c>
      <c r="D1329" s="33">
        <f>SUMIFS('Contact Hours'!D:D,'Contact Hours'!$A:$A,Hours!$A1329,'Contact Hours'!$B:$B,Hours!$B1329)+SUMIFS('Contact Hours'!E:E,'Contact Hours'!$A:$A,Hours!$A1329,'Contact Hours'!$B:$B,Hours!$B1329)</f>
        <v>332192</v>
      </c>
      <c r="E1329" s="33">
        <f>SUMIFS('Contact Hours'!F:F,'Contact Hours'!$A:$A,Hours!$A1329,'Contact Hours'!$B:$B,Hours!$B1329)+SUMIFS('Contact Hours'!G:G,'Contact Hours'!$A:$A,Hours!$A1329,'Contact Hours'!$B:$B,Hours!$B1329)</f>
        <v>0</v>
      </c>
      <c r="F1329" s="33">
        <f>SUMIFS('Contact Hours'!H:H,'Contact Hours'!$A:$A,Hours!$A1329,'Contact Hours'!$B:$B,Hours!$B1329)+SUMIFS('Contact Hours'!I:I,'Contact Hours'!$A:$A,Hours!$A1329,'Contact Hours'!$B:$B,Hours!$B1329)</f>
        <v>42720</v>
      </c>
      <c r="G1329" s="33">
        <f>SUMIFS('Contact Hours'!J:J,'Contact Hours'!$A:$A,Hours!$A1329,'Contact Hours'!$B:$B,Hours!$B1329)+SUMIFS('Contact Hours'!K:K,'Contact Hours'!$A:$A,Hours!$A1329,'Contact Hours'!$B:$B,Hours!$B1329)</f>
        <v>7412</v>
      </c>
      <c r="H1329" s="34">
        <f t="shared" si="80"/>
        <v>382324</v>
      </c>
      <c r="I1329" s="35">
        <f t="shared" si="81"/>
        <v>1179954.7006295535</v>
      </c>
      <c r="J1329" s="35">
        <f t="shared" si="82"/>
        <v>0</v>
      </c>
    </row>
    <row r="1330" spans="1:10">
      <c r="A1330" s="30">
        <v>3668</v>
      </c>
      <c r="B1330" s="31">
        <v>4</v>
      </c>
      <c r="C1330" s="32">
        <f t="shared" si="83"/>
        <v>2.7951067372194838</v>
      </c>
      <c r="D1330" s="33">
        <f>SUMIFS('Contact Hours'!D:D,'Contact Hours'!$A:$A,Hours!$A1330,'Contact Hours'!$B:$B,Hours!$B1330)+SUMIFS('Contact Hours'!E:E,'Contact Hours'!$A:$A,Hours!$A1330,'Contact Hours'!$B:$B,Hours!$B1330)</f>
        <v>81536</v>
      </c>
      <c r="E1330" s="33">
        <f>SUMIFS('Contact Hours'!F:F,'Contact Hours'!$A:$A,Hours!$A1330,'Contact Hours'!$B:$B,Hours!$B1330)+SUMIFS('Contact Hours'!G:G,'Contact Hours'!$A:$A,Hours!$A1330,'Contact Hours'!$B:$B,Hours!$B1330)</f>
        <v>0</v>
      </c>
      <c r="F1330" s="33">
        <f>SUMIFS('Contact Hours'!H:H,'Contact Hours'!$A:$A,Hours!$A1330,'Contact Hours'!$B:$B,Hours!$B1330)+SUMIFS('Contact Hours'!I:I,'Contact Hours'!$A:$A,Hours!$A1330,'Contact Hours'!$B:$B,Hours!$B1330)</f>
        <v>27280</v>
      </c>
      <c r="G1330" s="33">
        <f>SUMIFS('Contact Hours'!J:J,'Contact Hours'!$A:$A,Hours!$A1330,'Contact Hours'!$B:$B,Hours!$B1330)+SUMIFS('Contact Hours'!K:K,'Contact Hours'!$A:$A,Hours!$A1330,'Contact Hours'!$B:$B,Hours!$B1330)</f>
        <v>858</v>
      </c>
      <c r="H1330" s="34">
        <f t="shared" si="80"/>
        <v>109674</v>
      </c>
      <c r="I1330" s="35">
        <f t="shared" si="81"/>
        <v>306550.53629780968</v>
      </c>
      <c r="J1330" s="35">
        <f t="shared" si="82"/>
        <v>0</v>
      </c>
    </row>
    <row r="1331" spans="1:10">
      <c r="A1331" s="30">
        <v>3668</v>
      </c>
      <c r="B1331" s="31">
        <v>5</v>
      </c>
      <c r="C1331" s="32">
        <f t="shared" si="83"/>
        <v>7.969787458086997</v>
      </c>
      <c r="D1331" s="33">
        <f>SUMIFS('Contact Hours'!D:D,'Contact Hours'!$A:$A,Hours!$A1331,'Contact Hours'!$B:$B,Hours!$B1331)+SUMIFS('Contact Hours'!E:E,'Contact Hours'!$A:$A,Hours!$A1331,'Contact Hours'!$B:$B,Hours!$B1331)</f>
        <v>0</v>
      </c>
      <c r="E1331" s="33">
        <f>SUMIFS('Contact Hours'!F:F,'Contact Hours'!$A:$A,Hours!$A1331,'Contact Hours'!$B:$B,Hours!$B1331)+SUMIFS('Contact Hours'!G:G,'Contact Hours'!$A:$A,Hours!$A1331,'Contact Hours'!$B:$B,Hours!$B1331)</f>
        <v>0</v>
      </c>
      <c r="F1331" s="33">
        <f>SUMIFS('Contact Hours'!H:H,'Contact Hours'!$A:$A,Hours!$A1331,'Contact Hours'!$B:$B,Hours!$B1331)+SUMIFS('Contact Hours'!I:I,'Contact Hours'!$A:$A,Hours!$A1331,'Contact Hours'!$B:$B,Hours!$B1331)</f>
        <v>0</v>
      </c>
      <c r="G1331" s="33">
        <f>SUMIFS('Contact Hours'!J:J,'Contact Hours'!$A:$A,Hours!$A1331,'Contact Hours'!$B:$B,Hours!$B1331)+SUMIFS('Contact Hours'!K:K,'Contact Hours'!$A:$A,Hours!$A1331,'Contact Hours'!$B:$B,Hours!$B1331)</f>
        <v>0</v>
      </c>
      <c r="H1331" s="34">
        <f t="shared" si="80"/>
        <v>0</v>
      </c>
      <c r="I1331" s="35">
        <f t="shared" si="81"/>
        <v>0</v>
      </c>
      <c r="J1331" s="35">
        <f t="shared" si="82"/>
        <v>0</v>
      </c>
    </row>
    <row r="1332" spans="1:10">
      <c r="A1332" s="30">
        <v>3668</v>
      </c>
      <c r="B1332" s="31">
        <v>6</v>
      </c>
      <c r="C1332" s="32">
        <f t="shared" si="83"/>
        <v>2.5338472328563029</v>
      </c>
      <c r="D1332" s="33">
        <f>SUMIFS('Contact Hours'!D:D,'Contact Hours'!$A:$A,Hours!$A1332,'Contact Hours'!$B:$B,Hours!$B1332)+SUMIFS('Contact Hours'!E:E,'Contact Hours'!$A:$A,Hours!$A1332,'Contact Hours'!$B:$B,Hours!$B1332)</f>
        <v>46560</v>
      </c>
      <c r="E1332" s="33">
        <f>SUMIFS('Contact Hours'!F:F,'Contact Hours'!$A:$A,Hours!$A1332,'Contact Hours'!$B:$B,Hours!$B1332)+SUMIFS('Contact Hours'!G:G,'Contact Hours'!$A:$A,Hours!$A1332,'Contact Hours'!$B:$B,Hours!$B1332)</f>
        <v>0</v>
      </c>
      <c r="F1332" s="33">
        <f>SUMIFS('Contact Hours'!H:H,'Contact Hours'!$A:$A,Hours!$A1332,'Contact Hours'!$B:$B,Hours!$B1332)+SUMIFS('Contact Hours'!I:I,'Contact Hours'!$A:$A,Hours!$A1332,'Contact Hours'!$B:$B,Hours!$B1332)</f>
        <v>704</v>
      </c>
      <c r="G1332" s="33">
        <f>SUMIFS('Contact Hours'!J:J,'Contact Hours'!$A:$A,Hours!$A1332,'Contact Hours'!$B:$B,Hours!$B1332)+SUMIFS('Contact Hours'!K:K,'Contact Hours'!$A:$A,Hours!$A1332,'Contact Hours'!$B:$B,Hours!$B1332)</f>
        <v>0</v>
      </c>
      <c r="H1332" s="34">
        <f t="shared" si="80"/>
        <v>47264</v>
      </c>
      <c r="I1332" s="35">
        <f t="shared" si="81"/>
        <v>119759.75561372029</v>
      </c>
      <c r="J1332" s="35">
        <f t="shared" si="82"/>
        <v>0</v>
      </c>
    </row>
    <row r="1333" spans="1:10">
      <c r="A1333" s="30">
        <v>3668</v>
      </c>
      <c r="B1333" s="31">
        <v>7</v>
      </c>
      <c r="C1333" s="32">
        <f t="shared" si="83"/>
        <v>3.4892163735959434</v>
      </c>
      <c r="D1333" s="33">
        <f>SUMIFS('Contact Hours'!D:D,'Contact Hours'!$A:$A,Hours!$A1333,'Contact Hours'!$B:$B,Hours!$B1333)+SUMIFS('Contact Hours'!E:E,'Contact Hours'!$A:$A,Hours!$A1333,'Contact Hours'!$B:$B,Hours!$B1333)</f>
        <v>43280</v>
      </c>
      <c r="E1333" s="33">
        <f>SUMIFS('Contact Hours'!F:F,'Contact Hours'!$A:$A,Hours!$A1333,'Contact Hours'!$B:$B,Hours!$B1333)+SUMIFS('Contact Hours'!G:G,'Contact Hours'!$A:$A,Hours!$A1333,'Contact Hours'!$B:$B,Hours!$B1333)</f>
        <v>0</v>
      </c>
      <c r="F1333" s="33">
        <f>SUMIFS('Contact Hours'!H:H,'Contact Hours'!$A:$A,Hours!$A1333,'Contact Hours'!$B:$B,Hours!$B1333)+SUMIFS('Contact Hours'!I:I,'Contact Hours'!$A:$A,Hours!$A1333,'Contact Hours'!$B:$B,Hours!$B1333)</f>
        <v>8640</v>
      </c>
      <c r="G1333" s="33">
        <f>SUMIFS('Contact Hours'!J:J,'Contact Hours'!$A:$A,Hours!$A1333,'Contact Hours'!$B:$B,Hours!$B1333)+SUMIFS('Contact Hours'!K:K,'Contact Hours'!$A:$A,Hours!$A1333,'Contact Hours'!$B:$B,Hours!$B1333)</f>
        <v>164</v>
      </c>
      <c r="H1333" s="34">
        <f t="shared" si="80"/>
        <v>52084</v>
      </c>
      <c r="I1333" s="35">
        <f t="shared" si="81"/>
        <v>181732.34560237112</v>
      </c>
      <c r="J1333" s="35">
        <f t="shared" si="82"/>
        <v>0</v>
      </c>
    </row>
    <row r="1334" spans="1:10">
      <c r="A1334" s="30">
        <v>3668</v>
      </c>
      <c r="B1334" s="31">
        <v>8</v>
      </c>
      <c r="C1334" s="32">
        <f t="shared" si="83"/>
        <v>4.382136402145127</v>
      </c>
      <c r="D1334" s="33">
        <f>SUMIFS('Contact Hours'!D:D,'Contact Hours'!$A:$A,Hours!$A1334,'Contact Hours'!$B:$B,Hours!$B1334)+SUMIFS('Contact Hours'!E:E,'Contact Hours'!$A:$A,Hours!$A1334,'Contact Hours'!$B:$B,Hours!$B1334)</f>
        <v>0</v>
      </c>
      <c r="E1334" s="33">
        <f>SUMIFS('Contact Hours'!F:F,'Contact Hours'!$A:$A,Hours!$A1334,'Contact Hours'!$B:$B,Hours!$B1334)+SUMIFS('Contact Hours'!G:G,'Contact Hours'!$A:$A,Hours!$A1334,'Contact Hours'!$B:$B,Hours!$B1334)</f>
        <v>0</v>
      </c>
      <c r="F1334" s="33">
        <f>SUMIFS('Contact Hours'!H:H,'Contact Hours'!$A:$A,Hours!$A1334,'Contact Hours'!$B:$B,Hours!$B1334)+SUMIFS('Contact Hours'!I:I,'Contact Hours'!$A:$A,Hours!$A1334,'Contact Hours'!$B:$B,Hours!$B1334)</f>
        <v>15680</v>
      </c>
      <c r="G1334" s="33">
        <f>SUMIFS('Contact Hours'!J:J,'Contact Hours'!$A:$A,Hours!$A1334,'Contact Hours'!$B:$B,Hours!$B1334)+SUMIFS('Contact Hours'!K:K,'Contact Hours'!$A:$A,Hours!$A1334,'Contact Hours'!$B:$B,Hours!$B1334)</f>
        <v>0</v>
      </c>
      <c r="H1334" s="34">
        <f t="shared" si="80"/>
        <v>15680</v>
      </c>
      <c r="I1334" s="35">
        <f t="shared" si="81"/>
        <v>68711.898785635596</v>
      </c>
      <c r="J1334" s="35">
        <f t="shared" si="82"/>
        <v>0</v>
      </c>
    </row>
    <row r="1335" spans="1:10">
      <c r="A1335" s="30">
        <v>3668</v>
      </c>
      <c r="B1335" s="31">
        <v>9</v>
      </c>
      <c r="C1335" s="32">
        <f t="shared" si="83"/>
        <v>3.4333089032158068</v>
      </c>
      <c r="D1335" s="33">
        <f>SUMIFS('Contact Hours'!D:D,'Contact Hours'!$A:$A,Hours!$A1335,'Contact Hours'!$B:$B,Hours!$B1335)+SUMIFS('Contact Hours'!E:E,'Contact Hours'!$A:$A,Hours!$A1335,'Contact Hours'!$B:$B,Hours!$B1335)</f>
        <v>23424</v>
      </c>
      <c r="E1335" s="33">
        <f>SUMIFS('Contact Hours'!F:F,'Contact Hours'!$A:$A,Hours!$A1335,'Contact Hours'!$B:$B,Hours!$B1335)+SUMIFS('Contact Hours'!G:G,'Contact Hours'!$A:$A,Hours!$A1335,'Contact Hours'!$B:$B,Hours!$B1335)</f>
        <v>0</v>
      </c>
      <c r="F1335" s="33">
        <f>SUMIFS('Contact Hours'!H:H,'Contact Hours'!$A:$A,Hours!$A1335,'Contact Hours'!$B:$B,Hours!$B1335)+SUMIFS('Contact Hours'!I:I,'Contact Hours'!$A:$A,Hours!$A1335,'Contact Hours'!$B:$B,Hours!$B1335)</f>
        <v>70784</v>
      </c>
      <c r="G1335" s="33">
        <f>SUMIFS('Contact Hours'!J:J,'Contact Hours'!$A:$A,Hours!$A1335,'Contact Hours'!$B:$B,Hours!$B1335)+SUMIFS('Contact Hours'!K:K,'Contact Hours'!$A:$A,Hours!$A1335,'Contact Hours'!$B:$B,Hours!$B1335)</f>
        <v>234</v>
      </c>
      <c r="H1335" s="34">
        <f t="shared" si="80"/>
        <v>94442</v>
      </c>
      <c r="I1335" s="35">
        <f t="shared" si="81"/>
        <v>324248.55943750724</v>
      </c>
      <c r="J1335" s="35">
        <f t="shared" si="82"/>
        <v>0</v>
      </c>
    </row>
    <row r="1336" spans="1:10">
      <c r="A1336" s="30">
        <v>3668</v>
      </c>
      <c r="B1336" s="31">
        <v>10</v>
      </c>
      <c r="C1336" s="32">
        <f t="shared" si="83"/>
        <v>5.2157956574584414</v>
      </c>
      <c r="D1336" s="33">
        <f>SUMIFS('Contact Hours'!D:D,'Contact Hours'!$A:$A,Hours!$A1336,'Contact Hours'!$B:$B,Hours!$B1336)+SUMIFS('Contact Hours'!E:E,'Contact Hours'!$A:$A,Hours!$A1336,'Contact Hours'!$B:$B,Hours!$B1336)</f>
        <v>2544</v>
      </c>
      <c r="E1336" s="33">
        <f>SUMIFS('Contact Hours'!F:F,'Contact Hours'!$A:$A,Hours!$A1336,'Contact Hours'!$B:$B,Hours!$B1336)+SUMIFS('Contact Hours'!G:G,'Contact Hours'!$A:$A,Hours!$A1336,'Contact Hours'!$B:$B,Hours!$B1336)</f>
        <v>0</v>
      </c>
      <c r="F1336" s="33">
        <f>SUMIFS('Contact Hours'!H:H,'Contact Hours'!$A:$A,Hours!$A1336,'Contact Hours'!$B:$B,Hours!$B1336)+SUMIFS('Contact Hours'!I:I,'Contact Hours'!$A:$A,Hours!$A1336,'Contact Hours'!$B:$B,Hours!$B1336)</f>
        <v>0</v>
      </c>
      <c r="G1336" s="33">
        <f>SUMIFS('Contact Hours'!J:J,'Contact Hours'!$A:$A,Hours!$A1336,'Contact Hours'!$B:$B,Hours!$B1336)+SUMIFS('Contact Hours'!K:K,'Contact Hours'!$A:$A,Hours!$A1336,'Contact Hours'!$B:$B,Hours!$B1336)</f>
        <v>0</v>
      </c>
      <c r="H1336" s="34">
        <f t="shared" si="80"/>
        <v>2544</v>
      </c>
      <c r="I1336" s="35">
        <f t="shared" si="81"/>
        <v>13268.984152574276</v>
      </c>
      <c r="J1336" s="35">
        <f t="shared" si="82"/>
        <v>0</v>
      </c>
    </row>
    <row r="1337" spans="1:10">
      <c r="A1337" s="30">
        <v>3668</v>
      </c>
      <c r="B1337" s="31">
        <v>11</v>
      </c>
      <c r="C1337" s="32">
        <f t="shared" si="83"/>
        <v>3.9463640330011058</v>
      </c>
      <c r="D1337" s="33">
        <f>SUMIFS('Contact Hours'!D:D,'Contact Hours'!$A:$A,Hours!$A1337,'Contact Hours'!$B:$B,Hours!$B1337)+SUMIFS('Contact Hours'!E:E,'Contact Hours'!$A:$A,Hours!$A1337,'Contact Hours'!$B:$B,Hours!$B1337)</f>
        <v>0</v>
      </c>
      <c r="E1337" s="33">
        <f>SUMIFS('Contact Hours'!F:F,'Contact Hours'!$A:$A,Hours!$A1337,'Contact Hours'!$B:$B,Hours!$B1337)+SUMIFS('Contact Hours'!G:G,'Contact Hours'!$A:$A,Hours!$A1337,'Contact Hours'!$B:$B,Hours!$B1337)</f>
        <v>0</v>
      </c>
      <c r="F1337" s="33">
        <f>SUMIFS('Contact Hours'!H:H,'Contact Hours'!$A:$A,Hours!$A1337,'Contact Hours'!$B:$B,Hours!$B1337)+SUMIFS('Contact Hours'!I:I,'Contact Hours'!$A:$A,Hours!$A1337,'Contact Hours'!$B:$B,Hours!$B1337)</f>
        <v>55264</v>
      </c>
      <c r="G1337" s="33">
        <f>SUMIFS('Contact Hours'!J:J,'Contact Hours'!$A:$A,Hours!$A1337,'Contact Hours'!$B:$B,Hours!$B1337)+SUMIFS('Contact Hours'!K:K,'Contact Hours'!$A:$A,Hours!$A1337,'Contact Hours'!$B:$B,Hours!$B1337)</f>
        <v>448</v>
      </c>
      <c r="H1337" s="34">
        <f t="shared" si="80"/>
        <v>55712</v>
      </c>
      <c r="I1337" s="35">
        <f t="shared" si="81"/>
        <v>219859.8330065576</v>
      </c>
      <c r="J1337" s="35">
        <f t="shared" si="82"/>
        <v>0</v>
      </c>
    </row>
    <row r="1338" spans="1:10">
      <c r="A1338" s="30">
        <v>3668</v>
      </c>
      <c r="B1338" s="31">
        <v>12</v>
      </c>
      <c r="C1338" s="32">
        <f t="shared" si="83"/>
        <v>3.4644345655960382</v>
      </c>
      <c r="D1338" s="33">
        <f>SUMIFS('Contact Hours'!D:D,'Contact Hours'!$A:$A,Hours!$A1338,'Contact Hours'!$B:$B,Hours!$B1338)+SUMIFS('Contact Hours'!E:E,'Contact Hours'!$A:$A,Hours!$A1338,'Contact Hours'!$B:$B,Hours!$B1338)</f>
        <v>239760</v>
      </c>
      <c r="E1338" s="33">
        <f>SUMIFS('Contact Hours'!F:F,'Contact Hours'!$A:$A,Hours!$A1338,'Contact Hours'!$B:$B,Hours!$B1338)+SUMIFS('Contact Hours'!G:G,'Contact Hours'!$A:$A,Hours!$A1338,'Contact Hours'!$B:$B,Hours!$B1338)</f>
        <v>32832</v>
      </c>
      <c r="F1338" s="33">
        <f>SUMIFS('Contact Hours'!H:H,'Contact Hours'!$A:$A,Hours!$A1338,'Contact Hours'!$B:$B,Hours!$B1338)+SUMIFS('Contact Hours'!I:I,'Contact Hours'!$A:$A,Hours!$A1338,'Contact Hours'!$B:$B,Hours!$B1338)</f>
        <v>432</v>
      </c>
      <c r="G1338" s="33">
        <f>SUMIFS('Contact Hours'!J:J,'Contact Hours'!$A:$A,Hours!$A1338,'Contact Hours'!$B:$B,Hours!$B1338)+SUMIFS('Contact Hours'!K:K,'Contact Hours'!$A:$A,Hours!$A1338,'Contact Hours'!$B:$B,Hours!$B1338)</f>
        <v>0</v>
      </c>
      <c r="H1338" s="34">
        <f t="shared" si="80"/>
        <v>273024</v>
      </c>
      <c r="I1338" s="35">
        <f t="shared" si="81"/>
        <v>945873.78283729276</v>
      </c>
      <c r="J1338" s="35">
        <f t="shared" si="82"/>
        <v>125118.74722341406</v>
      </c>
    </row>
    <row r="1339" spans="1:10">
      <c r="A1339" s="30">
        <v>3668</v>
      </c>
      <c r="B1339" s="31">
        <v>13</v>
      </c>
      <c r="C1339" s="32">
        <f t="shared" si="83"/>
        <v>3.1367935439018955</v>
      </c>
      <c r="D1339" s="33">
        <f>SUMIFS('Contact Hours'!D:D,'Contact Hours'!$A:$A,Hours!$A1339,'Contact Hours'!$B:$B,Hours!$B1339)+SUMIFS('Contact Hours'!E:E,'Contact Hours'!$A:$A,Hours!$A1339,'Contact Hours'!$B:$B,Hours!$B1339)</f>
        <v>5472</v>
      </c>
      <c r="E1339" s="33">
        <f>SUMIFS('Contact Hours'!F:F,'Contact Hours'!$A:$A,Hours!$A1339,'Contact Hours'!$B:$B,Hours!$B1339)+SUMIFS('Contact Hours'!G:G,'Contact Hours'!$A:$A,Hours!$A1339,'Contact Hours'!$B:$B,Hours!$B1339)</f>
        <v>0</v>
      </c>
      <c r="F1339" s="33">
        <f>SUMIFS('Contact Hours'!H:H,'Contact Hours'!$A:$A,Hours!$A1339,'Contact Hours'!$B:$B,Hours!$B1339)+SUMIFS('Contact Hours'!I:I,'Contact Hours'!$A:$A,Hours!$A1339,'Contact Hours'!$B:$B,Hours!$B1339)</f>
        <v>0</v>
      </c>
      <c r="G1339" s="33">
        <f>SUMIFS('Contact Hours'!J:J,'Contact Hours'!$A:$A,Hours!$A1339,'Contact Hours'!$B:$B,Hours!$B1339)+SUMIFS('Contact Hours'!K:K,'Contact Hours'!$A:$A,Hours!$A1339,'Contact Hours'!$B:$B,Hours!$B1339)</f>
        <v>0</v>
      </c>
      <c r="H1339" s="34">
        <f t="shared" si="80"/>
        <v>5472</v>
      </c>
      <c r="I1339" s="35">
        <f t="shared" si="81"/>
        <v>17164.534272231173</v>
      </c>
      <c r="J1339" s="35">
        <f t="shared" si="82"/>
        <v>0</v>
      </c>
    </row>
    <row r="1340" spans="1:10">
      <c r="A1340" s="30">
        <v>3668</v>
      </c>
      <c r="B1340" s="31">
        <v>14</v>
      </c>
      <c r="C1340" s="32">
        <f t="shared" si="83"/>
        <v>4.5242823607997433</v>
      </c>
      <c r="D1340" s="33">
        <f>SUMIFS('Contact Hours'!D:D,'Contact Hours'!$A:$A,Hours!$A1340,'Contact Hours'!$B:$B,Hours!$B1340)+SUMIFS('Contact Hours'!E:E,'Contact Hours'!$A:$A,Hours!$A1340,'Contact Hours'!$B:$B,Hours!$B1340)</f>
        <v>0</v>
      </c>
      <c r="E1340" s="33">
        <f>SUMIFS('Contact Hours'!F:F,'Contact Hours'!$A:$A,Hours!$A1340,'Contact Hours'!$B:$B,Hours!$B1340)+SUMIFS('Contact Hours'!G:G,'Contact Hours'!$A:$A,Hours!$A1340,'Contact Hours'!$B:$B,Hours!$B1340)</f>
        <v>0</v>
      </c>
      <c r="F1340" s="33">
        <f>SUMIFS('Contact Hours'!H:H,'Contact Hours'!$A:$A,Hours!$A1340,'Contact Hours'!$B:$B,Hours!$B1340)+SUMIFS('Contact Hours'!I:I,'Contact Hours'!$A:$A,Hours!$A1340,'Contact Hours'!$B:$B,Hours!$B1340)</f>
        <v>79312</v>
      </c>
      <c r="G1340" s="33">
        <f>SUMIFS('Contact Hours'!J:J,'Contact Hours'!$A:$A,Hours!$A1340,'Contact Hours'!$B:$B,Hours!$B1340)+SUMIFS('Contact Hours'!K:K,'Contact Hours'!$A:$A,Hours!$A1340,'Contact Hours'!$B:$B,Hours!$B1340)</f>
        <v>3708</v>
      </c>
      <c r="H1340" s="34">
        <f t="shared" si="80"/>
        <v>83020</v>
      </c>
      <c r="I1340" s="35">
        <f t="shared" si="81"/>
        <v>375605.92159359471</v>
      </c>
      <c r="J1340" s="35">
        <f t="shared" si="82"/>
        <v>0</v>
      </c>
    </row>
    <row r="1341" spans="1:10">
      <c r="A1341" s="30">
        <v>3668</v>
      </c>
      <c r="B1341" s="31">
        <v>15</v>
      </c>
      <c r="C1341" s="32">
        <f t="shared" si="83"/>
        <v>6.3259919541484555</v>
      </c>
      <c r="D1341" s="33">
        <f>SUMIFS('Contact Hours'!D:D,'Contact Hours'!$A:$A,Hours!$A1341,'Contact Hours'!$B:$B,Hours!$B1341)+SUMIFS('Contact Hours'!E:E,'Contact Hours'!$A:$A,Hours!$A1341,'Contact Hours'!$B:$B,Hours!$B1341)</f>
        <v>0</v>
      </c>
      <c r="E1341" s="33">
        <f>SUMIFS('Contact Hours'!F:F,'Contact Hours'!$A:$A,Hours!$A1341,'Contact Hours'!$B:$B,Hours!$B1341)+SUMIFS('Contact Hours'!G:G,'Contact Hours'!$A:$A,Hours!$A1341,'Contact Hours'!$B:$B,Hours!$B1341)</f>
        <v>0</v>
      </c>
      <c r="F1341" s="33">
        <f>SUMIFS('Contact Hours'!H:H,'Contact Hours'!$A:$A,Hours!$A1341,'Contact Hours'!$B:$B,Hours!$B1341)+SUMIFS('Contact Hours'!I:I,'Contact Hours'!$A:$A,Hours!$A1341,'Contact Hours'!$B:$B,Hours!$B1341)</f>
        <v>33488</v>
      </c>
      <c r="G1341" s="33">
        <f>SUMIFS('Contact Hours'!J:J,'Contact Hours'!$A:$A,Hours!$A1341,'Contact Hours'!$B:$B,Hours!$B1341)+SUMIFS('Contact Hours'!K:K,'Contact Hours'!$A:$A,Hours!$A1341,'Contact Hours'!$B:$B,Hours!$B1341)</f>
        <v>0</v>
      </c>
      <c r="H1341" s="34">
        <f t="shared" si="80"/>
        <v>33488</v>
      </c>
      <c r="I1341" s="35">
        <f t="shared" si="81"/>
        <v>211844.81856052348</v>
      </c>
      <c r="J1341" s="35">
        <f t="shared" si="82"/>
        <v>0</v>
      </c>
    </row>
    <row r="1342" spans="1:10">
      <c r="A1342" s="30">
        <v>3668</v>
      </c>
      <c r="B1342" s="31">
        <v>16</v>
      </c>
      <c r="C1342" s="32">
        <f t="shared" si="83"/>
        <v>3.9794022593108487</v>
      </c>
      <c r="D1342" s="33">
        <f>SUMIFS('Contact Hours'!D:D,'Contact Hours'!$A:$A,Hours!$A1342,'Contact Hours'!$B:$B,Hours!$B1342)+SUMIFS('Contact Hours'!E:E,'Contact Hours'!$A:$A,Hours!$A1342,'Contact Hours'!$B:$B,Hours!$B1342)</f>
        <v>8640</v>
      </c>
      <c r="E1342" s="33">
        <f>SUMIFS('Contact Hours'!F:F,'Contact Hours'!$A:$A,Hours!$A1342,'Contact Hours'!$B:$B,Hours!$B1342)+SUMIFS('Contact Hours'!G:G,'Contact Hours'!$A:$A,Hours!$A1342,'Contact Hours'!$B:$B,Hours!$B1342)</f>
        <v>0</v>
      </c>
      <c r="F1342" s="33">
        <f>SUMIFS('Contact Hours'!H:H,'Contact Hours'!$A:$A,Hours!$A1342,'Contact Hours'!$B:$B,Hours!$B1342)+SUMIFS('Contact Hours'!I:I,'Contact Hours'!$A:$A,Hours!$A1342,'Contact Hours'!$B:$B,Hours!$B1342)</f>
        <v>129184</v>
      </c>
      <c r="G1342" s="33">
        <f>SUMIFS('Contact Hours'!J:J,'Contact Hours'!$A:$A,Hours!$A1342,'Contact Hours'!$B:$B,Hours!$B1342)+SUMIFS('Contact Hours'!K:K,'Contact Hours'!$A:$A,Hours!$A1342,'Contact Hours'!$B:$B,Hours!$B1342)</f>
        <v>13246</v>
      </c>
      <c r="H1342" s="34">
        <f t="shared" si="80"/>
        <v>151070</v>
      </c>
      <c r="I1342" s="35">
        <f t="shared" si="81"/>
        <v>601168.29931408993</v>
      </c>
      <c r="J1342" s="35">
        <f t="shared" si="82"/>
        <v>0</v>
      </c>
    </row>
    <row r="1343" spans="1:10">
      <c r="A1343" s="30">
        <v>3668</v>
      </c>
      <c r="B1343" s="31">
        <v>17</v>
      </c>
      <c r="C1343" s="32">
        <f t="shared" si="83"/>
        <v>5.1679354505346593</v>
      </c>
      <c r="D1343" s="33">
        <f>SUMIFS('Contact Hours'!D:D,'Contact Hours'!$A:$A,Hours!$A1343,'Contact Hours'!$B:$B,Hours!$B1343)+SUMIFS('Contact Hours'!E:E,'Contact Hours'!$A:$A,Hours!$A1343,'Contact Hours'!$B:$B,Hours!$B1343)</f>
        <v>0</v>
      </c>
      <c r="E1343" s="33">
        <f>SUMIFS('Contact Hours'!F:F,'Contact Hours'!$A:$A,Hours!$A1343,'Contact Hours'!$B:$B,Hours!$B1343)+SUMIFS('Contact Hours'!G:G,'Contact Hours'!$A:$A,Hours!$A1343,'Contact Hours'!$B:$B,Hours!$B1343)</f>
        <v>0</v>
      </c>
      <c r="F1343" s="33">
        <f>SUMIFS('Contact Hours'!H:H,'Contact Hours'!$A:$A,Hours!$A1343,'Contact Hours'!$B:$B,Hours!$B1343)+SUMIFS('Contact Hours'!I:I,'Contact Hours'!$A:$A,Hours!$A1343,'Contact Hours'!$B:$B,Hours!$B1343)</f>
        <v>0</v>
      </c>
      <c r="G1343" s="33">
        <f>SUMIFS('Contact Hours'!J:J,'Contact Hours'!$A:$A,Hours!$A1343,'Contact Hours'!$B:$B,Hours!$B1343)+SUMIFS('Contact Hours'!K:K,'Contact Hours'!$A:$A,Hours!$A1343,'Contact Hours'!$B:$B,Hours!$B1343)</f>
        <v>0</v>
      </c>
      <c r="H1343" s="34">
        <f t="shared" si="80"/>
        <v>0</v>
      </c>
      <c r="I1343" s="35">
        <f t="shared" si="81"/>
        <v>0</v>
      </c>
      <c r="J1343" s="35">
        <f t="shared" si="82"/>
        <v>0</v>
      </c>
    </row>
    <row r="1344" spans="1:10">
      <c r="A1344" s="30">
        <v>3668</v>
      </c>
      <c r="B1344" s="31">
        <v>18</v>
      </c>
      <c r="C1344" s="32">
        <f t="shared" si="83"/>
        <v>4.3474126583452906</v>
      </c>
      <c r="D1344" s="33">
        <f>SUMIFS('Contact Hours'!D:D,'Contact Hours'!$A:$A,Hours!$A1344,'Contact Hours'!$B:$B,Hours!$B1344)+SUMIFS('Contact Hours'!E:E,'Contact Hours'!$A:$A,Hours!$A1344,'Contact Hours'!$B:$B,Hours!$B1344)</f>
        <v>0</v>
      </c>
      <c r="E1344" s="33">
        <f>SUMIFS('Contact Hours'!F:F,'Contact Hours'!$A:$A,Hours!$A1344,'Contact Hours'!$B:$B,Hours!$B1344)+SUMIFS('Contact Hours'!G:G,'Contact Hours'!$A:$A,Hours!$A1344,'Contact Hours'!$B:$B,Hours!$B1344)</f>
        <v>0</v>
      </c>
      <c r="F1344" s="33">
        <f>SUMIFS('Contact Hours'!H:H,'Contact Hours'!$A:$A,Hours!$A1344,'Contact Hours'!$B:$B,Hours!$B1344)+SUMIFS('Contact Hours'!I:I,'Contact Hours'!$A:$A,Hours!$A1344,'Contact Hours'!$B:$B,Hours!$B1344)</f>
        <v>22032</v>
      </c>
      <c r="G1344" s="33">
        <f>SUMIFS('Contact Hours'!J:J,'Contact Hours'!$A:$A,Hours!$A1344,'Contact Hours'!$B:$B,Hours!$B1344)+SUMIFS('Contact Hours'!K:K,'Contact Hours'!$A:$A,Hours!$A1344,'Contact Hours'!$B:$B,Hours!$B1344)</f>
        <v>0</v>
      </c>
      <c r="H1344" s="34">
        <f t="shared" si="80"/>
        <v>22032</v>
      </c>
      <c r="I1344" s="35">
        <f t="shared" si="81"/>
        <v>95782.195688663443</v>
      </c>
      <c r="J1344" s="35">
        <f t="shared" si="82"/>
        <v>0</v>
      </c>
    </row>
    <row r="1345" spans="1:10">
      <c r="A1345" s="30">
        <v>3668</v>
      </c>
      <c r="B1345" s="31">
        <v>19</v>
      </c>
      <c r="C1345" s="32">
        <f t="shared" si="83"/>
        <v>3.1428185541517317</v>
      </c>
      <c r="D1345" s="33">
        <f>SUMIFS('Contact Hours'!D:D,'Contact Hours'!$A:$A,Hours!$A1345,'Contact Hours'!$B:$B,Hours!$B1345)+SUMIFS('Contact Hours'!E:E,'Contact Hours'!$A:$A,Hours!$A1345,'Contact Hours'!$B:$B,Hours!$B1345)</f>
        <v>187280</v>
      </c>
      <c r="E1345" s="33">
        <f>SUMIFS('Contact Hours'!F:F,'Contact Hours'!$A:$A,Hours!$A1345,'Contact Hours'!$B:$B,Hours!$B1345)+SUMIFS('Contact Hours'!G:G,'Contact Hours'!$A:$A,Hours!$A1345,'Contact Hours'!$B:$B,Hours!$B1345)</f>
        <v>48960</v>
      </c>
      <c r="F1345" s="33">
        <f>SUMIFS('Contact Hours'!H:H,'Contact Hours'!$A:$A,Hours!$A1345,'Contact Hours'!$B:$B,Hours!$B1345)+SUMIFS('Contact Hours'!I:I,'Contact Hours'!$A:$A,Hours!$A1345,'Contact Hours'!$B:$B,Hours!$B1345)</f>
        <v>0</v>
      </c>
      <c r="G1345" s="33">
        <f>SUMIFS('Contact Hours'!J:J,'Contact Hours'!$A:$A,Hours!$A1345,'Contact Hours'!$B:$B,Hours!$B1345)+SUMIFS('Contact Hours'!K:K,'Contact Hours'!$A:$A,Hours!$A1345,'Contact Hours'!$B:$B,Hours!$B1345)</f>
        <v>0</v>
      </c>
      <c r="H1345" s="34">
        <f t="shared" si="80"/>
        <v>236240</v>
      </c>
      <c r="I1345" s="35">
        <f t="shared" si="81"/>
        <v>742459.45523280511</v>
      </c>
      <c r="J1345" s="35">
        <f t="shared" si="82"/>
        <v>169259.63605239568</v>
      </c>
    </row>
    <row r="1346" spans="1:10">
      <c r="A1346" s="30">
        <v>3668</v>
      </c>
      <c r="B1346" s="31">
        <v>20</v>
      </c>
      <c r="C1346" s="32">
        <f t="shared" si="83"/>
        <v>3.4676861785003421</v>
      </c>
      <c r="D1346" s="33">
        <f>SUMIFS('Contact Hours'!D:D,'Contact Hours'!$A:$A,Hours!$A1346,'Contact Hours'!$B:$B,Hours!$B1346)+SUMIFS('Contact Hours'!E:E,'Contact Hours'!$A:$A,Hours!$A1346,'Contact Hours'!$B:$B,Hours!$B1346)</f>
        <v>0</v>
      </c>
      <c r="E1346" s="33">
        <f>SUMIFS('Contact Hours'!F:F,'Contact Hours'!$A:$A,Hours!$A1346,'Contact Hours'!$B:$B,Hours!$B1346)+SUMIFS('Contact Hours'!G:G,'Contact Hours'!$A:$A,Hours!$A1346,'Contact Hours'!$B:$B,Hours!$B1346)</f>
        <v>0</v>
      </c>
      <c r="F1346" s="33">
        <f>SUMIFS('Contact Hours'!H:H,'Contact Hours'!$A:$A,Hours!$A1346,'Contact Hours'!$B:$B,Hours!$B1346)+SUMIFS('Contact Hours'!I:I,'Contact Hours'!$A:$A,Hours!$A1346,'Contact Hours'!$B:$B,Hours!$B1346)</f>
        <v>23856</v>
      </c>
      <c r="G1346" s="33">
        <f>SUMIFS('Contact Hours'!J:J,'Contact Hours'!$A:$A,Hours!$A1346,'Contact Hours'!$B:$B,Hours!$B1346)+SUMIFS('Contact Hours'!K:K,'Contact Hours'!$A:$A,Hours!$A1346,'Contact Hours'!$B:$B,Hours!$B1346)</f>
        <v>0</v>
      </c>
      <c r="H1346" s="34">
        <f t="shared" si="80"/>
        <v>23856</v>
      </c>
      <c r="I1346" s="35">
        <f t="shared" si="81"/>
        <v>82725.121474304164</v>
      </c>
      <c r="J1346" s="35">
        <f t="shared" si="82"/>
        <v>0</v>
      </c>
    </row>
    <row r="1347" spans="1:10">
      <c r="A1347" s="30">
        <v>3668</v>
      </c>
      <c r="B1347" s="31">
        <v>21</v>
      </c>
      <c r="C1347" s="32">
        <f t="shared" si="83"/>
        <v>4.5155009708581995</v>
      </c>
      <c r="D1347" s="33">
        <f>SUMIFS('Contact Hours'!D:D,'Contact Hours'!$A:$A,Hours!$A1347,'Contact Hours'!$B:$B,Hours!$B1347)+SUMIFS('Contact Hours'!E:E,'Contact Hours'!$A:$A,Hours!$A1347,'Contact Hours'!$B:$B,Hours!$B1347)</f>
        <v>0</v>
      </c>
      <c r="E1347" s="33">
        <f>SUMIFS('Contact Hours'!F:F,'Contact Hours'!$A:$A,Hours!$A1347,'Contact Hours'!$B:$B,Hours!$B1347)+SUMIFS('Contact Hours'!G:G,'Contact Hours'!$A:$A,Hours!$A1347,'Contact Hours'!$B:$B,Hours!$B1347)</f>
        <v>0</v>
      </c>
      <c r="F1347" s="33">
        <f>SUMIFS('Contact Hours'!H:H,'Contact Hours'!$A:$A,Hours!$A1347,'Contact Hours'!$B:$B,Hours!$B1347)+SUMIFS('Contact Hours'!I:I,'Contact Hours'!$A:$A,Hours!$A1347,'Contact Hours'!$B:$B,Hours!$B1347)</f>
        <v>0</v>
      </c>
      <c r="G1347" s="33">
        <f>SUMIFS('Contact Hours'!J:J,'Contact Hours'!$A:$A,Hours!$A1347,'Contact Hours'!$B:$B,Hours!$B1347)+SUMIFS('Contact Hours'!K:K,'Contact Hours'!$A:$A,Hours!$A1347,'Contact Hours'!$B:$B,Hours!$B1347)</f>
        <v>0</v>
      </c>
      <c r="H1347" s="34">
        <f t="shared" si="80"/>
        <v>0</v>
      </c>
      <c r="I1347" s="35">
        <f t="shared" si="81"/>
        <v>0</v>
      </c>
      <c r="J1347" s="35">
        <f t="shared" si="82"/>
        <v>0</v>
      </c>
    </row>
    <row r="1348" spans="1:10">
      <c r="A1348" s="30">
        <v>3668</v>
      </c>
      <c r="B1348" s="31">
        <v>22</v>
      </c>
      <c r="C1348" s="32">
        <f t="shared" si="83"/>
        <v>4.1280585073572329</v>
      </c>
      <c r="D1348" s="33">
        <f>SUMIFS('Contact Hours'!D:D,'Contact Hours'!$A:$A,Hours!$A1348,'Contact Hours'!$B:$B,Hours!$B1348)+SUMIFS('Contact Hours'!E:E,'Contact Hours'!$A:$A,Hours!$A1348,'Contact Hours'!$B:$B,Hours!$B1348)</f>
        <v>0</v>
      </c>
      <c r="E1348" s="33">
        <f>SUMIFS('Contact Hours'!F:F,'Contact Hours'!$A:$A,Hours!$A1348,'Contact Hours'!$B:$B,Hours!$B1348)+SUMIFS('Contact Hours'!G:G,'Contact Hours'!$A:$A,Hours!$A1348,'Contact Hours'!$B:$B,Hours!$B1348)</f>
        <v>0</v>
      </c>
      <c r="F1348" s="33">
        <f>SUMIFS('Contact Hours'!H:H,'Contact Hours'!$A:$A,Hours!$A1348,'Contact Hours'!$B:$B,Hours!$B1348)+SUMIFS('Contact Hours'!I:I,'Contact Hours'!$A:$A,Hours!$A1348,'Contact Hours'!$B:$B,Hours!$B1348)</f>
        <v>1600</v>
      </c>
      <c r="G1348" s="33">
        <f>SUMIFS('Contact Hours'!J:J,'Contact Hours'!$A:$A,Hours!$A1348,'Contact Hours'!$B:$B,Hours!$B1348)+SUMIFS('Contact Hours'!K:K,'Contact Hours'!$A:$A,Hours!$A1348,'Contact Hours'!$B:$B,Hours!$B1348)</f>
        <v>0</v>
      </c>
      <c r="H1348" s="34">
        <f t="shared" si="80"/>
        <v>1600</v>
      </c>
      <c r="I1348" s="35">
        <f t="shared" si="81"/>
        <v>6604.893611771573</v>
      </c>
      <c r="J1348" s="35">
        <f t="shared" si="82"/>
        <v>0</v>
      </c>
    </row>
    <row r="1349" spans="1:10">
      <c r="A1349" s="30">
        <v>3668</v>
      </c>
      <c r="B1349" s="31">
        <v>23</v>
      </c>
      <c r="C1349" s="32">
        <f t="shared" si="83"/>
        <v>4.0606764444742334</v>
      </c>
      <c r="D1349" s="33">
        <f>SUMIFS('Contact Hours'!D:D,'Contact Hours'!$A:$A,Hours!$A1349,'Contact Hours'!$B:$B,Hours!$B1349)+SUMIFS('Contact Hours'!E:E,'Contact Hours'!$A:$A,Hours!$A1349,'Contact Hours'!$B:$B,Hours!$B1349)</f>
        <v>38544</v>
      </c>
      <c r="E1349" s="33">
        <f>SUMIFS('Contact Hours'!F:F,'Contact Hours'!$A:$A,Hours!$A1349,'Contact Hours'!$B:$B,Hours!$B1349)+SUMIFS('Contact Hours'!G:G,'Contact Hours'!$A:$A,Hours!$A1349,'Contact Hours'!$B:$B,Hours!$B1349)</f>
        <v>0</v>
      </c>
      <c r="F1349" s="33">
        <f>SUMIFS('Contact Hours'!H:H,'Contact Hours'!$A:$A,Hours!$A1349,'Contact Hours'!$B:$B,Hours!$B1349)+SUMIFS('Contact Hours'!I:I,'Contact Hours'!$A:$A,Hours!$A1349,'Contact Hours'!$B:$B,Hours!$B1349)</f>
        <v>0</v>
      </c>
      <c r="G1349" s="33">
        <f>SUMIFS('Contact Hours'!J:J,'Contact Hours'!$A:$A,Hours!$A1349,'Contact Hours'!$B:$B,Hours!$B1349)+SUMIFS('Contact Hours'!K:K,'Contact Hours'!$A:$A,Hours!$A1349,'Contact Hours'!$B:$B,Hours!$B1349)</f>
        <v>0</v>
      </c>
      <c r="H1349" s="34">
        <f t="shared" ref="H1349:H1353" si="84">SUM(D1349:G1349)</f>
        <v>38544</v>
      </c>
      <c r="I1349" s="35">
        <f t="shared" ref="I1349:I1353" si="85">H1349*C1349</f>
        <v>156514.71287581485</v>
      </c>
      <c r="J1349" s="35">
        <f t="shared" ref="J1349:J1353" si="86">(E1349*1.1)*C1349</f>
        <v>0</v>
      </c>
    </row>
    <row r="1350" spans="1:10">
      <c r="A1350" s="30">
        <v>3668</v>
      </c>
      <c r="B1350" s="31">
        <v>24</v>
      </c>
      <c r="C1350" s="32">
        <f t="shared" si="83"/>
        <v>3.6073208628655156</v>
      </c>
      <c r="D1350" s="33">
        <f>SUMIFS('Contact Hours'!D:D,'Contact Hours'!$A:$A,Hours!$A1350,'Contact Hours'!$B:$B,Hours!$B1350)+SUMIFS('Contact Hours'!E:E,'Contact Hours'!$A:$A,Hours!$A1350,'Contact Hours'!$B:$B,Hours!$B1350)</f>
        <v>6720</v>
      </c>
      <c r="E1350" s="33">
        <f>SUMIFS('Contact Hours'!F:F,'Contact Hours'!$A:$A,Hours!$A1350,'Contact Hours'!$B:$B,Hours!$B1350)+SUMIFS('Contact Hours'!G:G,'Contact Hours'!$A:$A,Hours!$A1350,'Contact Hours'!$B:$B,Hours!$B1350)</f>
        <v>0</v>
      </c>
      <c r="F1350" s="33">
        <f>SUMIFS('Contact Hours'!H:H,'Contact Hours'!$A:$A,Hours!$A1350,'Contact Hours'!$B:$B,Hours!$B1350)+SUMIFS('Contact Hours'!I:I,'Contact Hours'!$A:$A,Hours!$A1350,'Contact Hours'!$B:$B,Hours!$B1350)</f>
        <v>25072</v>
      </c>
      <c r="G1350" s="33">
        <f>SUMIFS('Contact Hours'!J:J,'Contact Hours'!$A:$A,Hours!$A1350,'Contact Hours'!$B:$B,Hours!$B1350)+SUMIFS('Contact Hours'!K:K,'Contact Hours'!$A:$A,Hours!$A1350,'Contact Hours'!$B:$B,Hours!$B1350)</f>
        <v>13056</v>
      </c>
      <c r="H1350" s="34">
        <f t="shared" si="84"/>
        <v>44848</v>
      </c>
      <c r="I1350" s="35">
        <f t="shared" si="85"/>
        <v>161781.12605779263</v>
      </c>
      <c r="J1350" s="35">
        <f t="shared" si="86"/>
        <v>0</v>
      </c>
    </row>
    <row r="1351" spans="1:10">
      <c r="A1351" s="30">
        <v>3668</v>
      </c>
      <c r="B1351" s="31">
        <v>25</v>
      </c>
      <c r="C1351" s="32">
        <f t="shared" si="83"/>
        <v>2.8175360535220126</v>
      </c>
      <c r="D1351" s="33">
        <f>SUMIFS('Contact Hours'!D:D,'Contact Hours'!$A:$A,Hours!$A1351,'Contact Hours'!$B:$B,Hours!$B1351)+SUMIFS('Contact Hours'!E:E,'Contact Hours'!$A:$A,Hours!$A1351,'Contact Hours'!$B:$B,Hours!$B1351)</f>
        <v>437520</v>
      </c>
      <c r="E1351" s="33">
        <f>SUMIFS('Contact Hours'!F:F,'Contact Hours'!$A:$A,Hours!$A1351,'Contact Hours'!$B:$B,Hours!$B1351)+SUMIFS('Contact Hours'!G:G,'Contact Hours'!$A:$A,Hours!$A1351,'Contact Hours'!$B:$B,Hours!$B1351)</f>
        <v>0</v>
      </c>
      <c r="F1351" s="33">
        <f>SUMIFS('Contact Hours'!H:H,'Contact Hours'!$A:$A,Hours!$A1351,'Contact Hours'!$B:$B,Hours!$B1351)+SUMIFS('Contact Hours'!I:I,'Contact Hours'!$A:$A,Hours!$A1351,'Contact Hours'!$B:$B,Hours!$B1351)</f>
        <v>2016</v>
      </c>
      <c r="G1351" s="33">
        <f>SUMIFS('Contact Hours'!J:J,'Contact Hours'!$A:$A,Hours!$A1351,'Contact Hours'!$B:$B,Hours!$B1351)+SUMIFS('Contact Hours'!K:K,'Contact Hours'!$A:$A,Hours!$A1351,'Contact Hours'!$B:$B,Hours!$B1351)</f>
        <v>0</v>
      </c>
      <c r="H1351" s="34">
        <f t="shared" si="84"/>
        <v>439536</v>
      </c>
      <c r="I1351" s="35">
        <f t="shared" si="85"/>
        <v>1238408.5268208513</v>
      </c>
      <c r="J1351" s="35">
        <f t="shared" si="86"/>
        <v>0</v>
      </c>
    </row>
    <row r="1352" spans="1:10">
      <c r="A1352" s="30">
        <v>3668</v>
      </c>
      <c r="B1352" s="31">
        <v>26</v>
      </c>
      <c r="C1352" s="32">
        <f t="shared" si="83"/>
        <v>3.5195673951223614</v>
      </c>
      <c r="D1352" s="33">
        <f>SUMIFS('Contact Hours'!D:D,'Contact Hours'!$A:$A,Hours!$A1352,'Contact Hours'!$B:$B,Hours!$B1352)+SUMIFS('Contact Hours'!E:E,'Contact Hours'!$A:$A,Hours!$A1352,'Contact Hours'!$B:$B,Hours!$B1352)</f>
        <v>81136</v>
      </c>
      <c r="E1352" s="33">
        <f>SUMIFS('Contact Hours'!F:F,'Contact Hours'!$A:$A,Hours!$A1352,'Contact Hours'!$B:$B,Hours!$B1352)+SUMIFS('Contact Hours'!G:G,'Contact Hours'!$A:$A,Hours!$A1352,'Contact Hours'!$B:$B,Hours!$B1352)</f>
        <v>0</v>
      </c>
      <c r="F1352" s="33">
        <f>SUMIFS('Contact Hours'!H:H,'Contact Hours'!$A:$A,Hours!$A1352,'Contact Hours'!$B:$B,Hours!$B1352)+SUMIFS('Contact Hours'!I:I,'Contact Hours'!$A:$A,Hours!$A1352,'Contact Hours'!$B:$B,Hours!$B1352)</f>
        <v>256</v>
      </c>
      <c r="G1352" s="33">
        <f>SUMIFS('Contact Hours'!J:J,'Contact Hours'!$A:$A,Hours!$A1352,'Contact Hours'!$B:$B,Hours!$B1352)+SUMIFS('Contact Hours'!K:K,'Contact Hours'!$A:$A,Hours!$A1352,'Contact Hours'!$B:$B,Hours!$B1352)</f>
        <v>0</v>
      </c>
      <c r="H1352" s="34">
        <f t="shared" si="84"/>
        <v>81392</v>
      </c>
      <c r="I1352" s="35">
        <f t="shared" si="85"/>
        <v>286464.62942379923</v>
      </c>
      <c r="J1352" s="35">
        <f t="shared" si="86"/>
        <v>0</v>
      </c>
    </row>
    <row r="1353" spans="1:10">
      <c r="A1353" s="30">
        <v>3668</v>
      </c>
      <c r="B1353" s="31">
        <v>27</v>
      </c>
      <c r="C1353" s="181">
        <f t="shared" si="83"/>
        <v>3.291477425248472</v>
      </c>
      <c r="D1353" s="182">
        <f>SUMIFS('Contact Hours'!D:D,'Contact Hours'!$A:$A,Hours!$A1353,'Contact Hours'!$B:$B,Hours!$B1353)+SUMIFS('Contact Hours'!E:E,'Contact Hours'!$A:$A,Hours!$A1353,'Contact Hours'!$B:$B,Hours!$B1353)</f>
        <v>0</v>
      </c>
      <c r="E1353" s="182">
        <f>SUMIFS('Contact Hours'!F:F,'Contact Hours'!$A:$A,Hours!$A1353,'Contact Hours'!$B:$B,Hours!$B1353)+SUMIFS('Contact Hours'!G:G,'Contact Hours'!$A:$A,Hours!$A1353,'Contact Hours'!$B:$B,Hours!$B1353)</f>
        <v>0</v>
      </c>
      <c r="F1353" s="182">
        <f>SUMIFS('Contact Hours'!H:H,'Contact Hours'!$A:$A,Hours!$A1353,'Contact Hours'!$B:$B,Hours!$B1353)+SUMIFS('Contact Hours'!I:I,'Contact Hours'!$A:$A,Hours!$A1353,'Contact Hours'!$B:$B,Hours!$B1353)</f>
        <v>0</v>
      </c>
      <c r="G1353" s="182">
        <f>SUMIFS('Contact Hours'!J:J,'Contact Hours'!$A:$A,Hours!$A1353,'Contact Hours'!$B:$B,Hours!$B1353)+SUMIFS('Contact Hours'!K:K,'Contact Hours'!$A:$A,Hours!$A1353,'Contact Hours'!$B:$B,Hours!$B1353)</f>
        <v>0</v>
      </c>
      <c r="H1353" s="183">
        <f t="shared" si="84"/>
        <v>0</v>
      </c>
      <c r="I1353" s="180">
        <f t="shared" si="85"/>
        <v>0</v>
      </c>
      <c r="J1353" s="180">
        <f t="shared" si="86"/>
        <v>0</v>
      </c>
    </row>
    <row r="1354" spans="1:10" ht="15">
      <c r="C1354" s="184" t="s">
        <v>35</v>
      </c>
      <c r="D1354" s="185">
        <f t="shared" ref="D1354:J1354" si="87">SUM(D4:D1353)</f>
        <v>175301876</v>
      </c>
      <c r="E1354" s="185">
        <f t="shared" si="87"/>
        <v>9515396</v>
      </c>
      <c r="F1354" s="185">
        <f t="shared" si="87"/>
        <v>65474110</v>
      </c>
      <c r="G1354" s="185">
        <f t="shared" si="87"/>
        <v>11274119</v>
      </c>
      <c r="H1354" s="185">
        <f t="shared" si="87"/>
        <v>261565501</v>
      </c>
      <c r="I1354" s="186">
        <f>SUM(I4:I1353)</f>
        <v>862485836.40754497</v>
      </c>
      <c r="J1354" s="187">
        <f t="shared" si="87"/>
        <v>34470617.740073524</v>
      </c>
    </row>
    <row r="1355" spans="1:10">
      <c r="I1355" s="39"/>
      <c r="J1355" s="38"/>
    </row>
    <row r="1356" spans="1:10">
      <c r="I1356" s="40"/>
    </row>
    <row r="1357" spans="1:10" ht="16.5">
      <c r="A1357" s="41"/>
    </row>
    <row r="1358" spans="1:10" ht="43.9" customHeight="1">
      <c r="A1358" s="677"/>
      <c r="B1358" s="677"/>
      <c r="C1358" s="677"/>
      <c r="D1358" s="677"/>
      <c r="E1358" s="677"/>
      <c r="J1358" s="42"/>
    </row>
  </sheetData>
  <sheetProtection algorithmName="SHA-512" hashValue="tpeq9r/V5Q82qahmGV0jlA8sNdYhPqnjyK/Q9EooTYo5AE8U+RrkQ03f1m8Yidw2uzGn5IhMvPGhb/eGVaDU0g==" saltValue="kNes4Y6ajkp4Lw4rh0uCNQ==" spinCount="100000" sheet="1" objects="1" scenarios="1"/>
  <mergeCells count="1">
    <mergeCell ref="A1358:E135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6232B-0560-41A2-A168-0001CE7386F6}">
  <sheetPr codeName="Sheet14">
    <tabColor theme="8" tint="-0.249977111117893"/>
  </sheetPr>
  <dimension ref="A1:S55"/>
  <sheetViews>
    <sheetView workbookViewId="0"/>
  </sheetViews>
  <sheetFormatPr defaultColWidth="8.85546875" defaultRowHeight="14.25"/>
  <cols>
    <col min="1" max="1" width="10.28515625" style="18" customWidth="1"/>
    <col min="2" max="2" width="20.85546875" style="18" customWidth="1"/>
    <col min="3" max="3" width="12.7109375" style="18" customWidth="1"/>
    <col min="4" max="4" width="16.140625" style="18" customWidth="1"/>
    <col min="5" max="5" width="16" style="18" customWidth="1"/>
    <col min="6" max="6" width="10.140625" style="18" bestFit="1" customWidth="1"/>
    <col min="7" max="7" width="3.28515625" style="18" customWidth="1"/>
    <col min="8" max="8" width="14.85546875" style="18" customWidth="1"/>
    <col min="9" max="9" width="16.28515625" style="18" customWidth="1"/>
    <col min="10" max="10" width="9.28515625" style="18" bestFit="1" customWidth="1"/>
    <col min="11" max="11" width="9.28515625" style="18" customWidth="1"/>
    <col min="12" max="12" width="10.28515625" style="18" customWidth="1"/>
    <col min="13" max="13" width="16.28515625" style="18" customWidth="1"/>
    <col min="14" max="16384" width="8.85546875" style="18"/>
  </cols>
  <sheetData>
    <row r="1" spans="1:19" s="26" customFormat="1" ht="15">
      <c r="A1" s="246" t="s">
        <v>1884</v>
      </c>
      <c r="B1" s="247"/>
      <c r="C1" s="248"/>
      <c r="D1" s="249"/>
      <c r="E1" s="249"/>
      <c r="F1" s="249"/>
      <c r="G1" s="249"/>
      <c r="H1" s="249"/>
      <c r="I1" s="249"/>
      <c r="J1" s="249"/>
      <c r="K1" s="249"/>
      <c r="L1" s="249"/>
      <c r="M1" s="250"/>
      <c r="N1" s="250"/>
    </row>
    <row r="2" spans="1:19" s="26" customFormat="1" ht="18.600000000000001" customHeight="1">
      <c r="A2" s="678" t="s">
        <v>1955</v>
      </c>
      <c r="B2" s="678"/>
      <c r="C2" s="678"/>
      <c r="D2" s="678"/>
      <c r="E2" s="678"/>
      <c r="F2" s="678"/>
      <c r="G2" s="678"/>
      <c r="H2" s="678"/>
      <c r="I2" s="678"/>
      <c r="J2" s="678"/>
      <c r="K2" s="678"/>
      <c r="L2" s="678"/>
      <c r="M2" s="678"/>
      <c r="N2" s="678"/>
    </row>
    <row r="3" spans="1:19" ht="15">
      <c r="C3" s="679" t="s">
        <v>1965</v>
      </c>
      <c r="D3" s="679"/>
      <c r="E3" s="679"/>
      <c r="F3" s="680"/>
      <c r="G3" s="188"/>
      <c r="H3" s="681" t="s">
        <v>1605</v>
      </c>
      <c r="I3" s="679"/>
      <c r="J3" s="679"/>
      <c r="K3" s="679"/>
    </row>
    <row r="4" spans="1:19" ht="45">
      <c r="A4" s="50" t="s">
        <v>1597</v>
      </c>
      <c r="B4" s="50" t="s">
        <v>1860</v>
      </c>
      <c r="C4" s="19" t="s">
        <v>44</v>
      </c>
      <c r="D4" s="52" t="s">
        <v>37</v>
      </c>
      <c r="E4" s="52" t="s">
        <v>38</v>
      </c>
      <c r="F4" s="220" t="s">
        <v>39</v>
      </c>
      <c r="G4" s="221"/>
      <c r="H4" s="222" t="s">
        <v>37</v>
      </c>
      <c r="I4" s="52" t="s">
        <v>38</v>
      </c>
      <c r="J4" s="52" t="s">
        <v>39</v>
      </c>
      <c r="K4" s="52" t="s">
        <v>1606</v>
      </c>
      <c r="L4" s="52" t="s">
        <v>1607</v>
      </c>
      <c r="M4" s="52" t="s">
        <v>166</v>
      </c>
    </row>
    <row r="5" spans="1:19">
      <c r="A5" s="116" t="s">
        <v>45</v>
      </c>
      <c r="B5" s="117" t="s">
        <v>46</v>
      </c>
      <c r="C5" s="147">
        <v>33112.755555555603</v>
      </c>
      <c r="D5" s="148">
        <v>12979.1244444444</v>
      </c>
      <c r="E5" s="147">
        <v>13256.0655555556</v>
      </c>
      <c r="F5" s="148">
        <v>9226.2788888888899</v>
      </c>
      <c r="G5" s="189"/>
      <c r="H5" s="149">
        <f>D5*Dash!$B$13</f>
        <v>3244.7811111111</v>
      </c>
      <c r="I5" s="147">
        <f>E5*Dash!$B$12</f>
        <v>3314.0163888889001</v>
      </c>
      <c r="J5" s="149">
        <f>F5*Dash!$B$14</f>
        <v>4613.139444444445</v>
      </c>
      <c r="K5" s="150">
        <f>MAX((Dash!$B$16-'Basic Allotment'!C5)*Dash!$B$15, 0)</f>
        <v>0</v>
      </c>
      <c r="L5" s="151">
        <f>SUM(C5, H5:K5)</f>
        <v>44284.692500000048</v>
      </c>
      <c r="M5" s="153">
        <f>L5*Dash!$B$10</f>
        <v>65491149.157867603</v>
      </c>
      <c r="P5" s="161"/>
      <c r="Q5" s="161"/>
      <c r="R5" s="161"/>
      <c r="S5" s="161"/>
    </row>
    <row r="6" spans="1:19">
      <c r="A6" s="121" t="s">
        <v>48</v>
      </c>
      <c r="B6" s="122" t="s">
        <v>49</v>
      </c>
      <c r="C6" s="154">
        <v>3200.7277777777799</v>
      </c>
      <c r="D6" s="155">
        <v>1244.97</v>
      </c>
      <c r="E6" s="154">
        <v>685.97666666666703</v>
      </c>
      <c r="F6" s="155">
        <v>894.75222222222203</v>
      </c>
      <c r="G6" s="189"/>
      <c r="H6" s="156">
        <f>D6*Dash!$B$13</f>
        <v>311.24250000000001</v>
      </c>
      <c r="I6" s="154">
        <f>E6*Dash!$B$12</f>
        <v>171.49416666666676</v>
      </c>
      <c r="J6" s="156">
        <f>F6*Dash!$B$14</f>
        <v>447.37611111111102</v>
      </c>
      <c r="K6" s="157">
        <f>MAX((Dash!$B$16-'Basic Allotment'!C6)*Dash!$B$15, 0)</f>
        <v>719.70888888888805</v>
      </c>
      <c r="L6" s="158">
        <f t="shared" ref="L6:L54" si="0">SUM(C6, H6:K6)</f>
        <v>4850.5494444444457</v>
      </c>
      <c r="M6" s="160">
        <f>L6*Dash!$B$10</f>
        <v>7173315.1847836059</v>
      </c>
      <c r="P6" s="161"/>
      <c r="Q6" s="161"/>
      <c r="R6" s="161"/>
      <c r="S6" s="161"/>
    </row>
    <row r="7" spans="1:19">
      <c r="A7" s="126" t="s">
        <v>50</v>
      </c>
      <c r="B7" s="11" t="s">
        <v>51</v>
      </c>
      <c r="C7" s="161">
        <v>5816.55111111111</v>
      </c>
      <c r="D7" s="162">
        <v>1644.82666666667</v>
      </c>
      <c r="E7" s="161">
        <v>2719.61666666667</v>
      </c>
      <c r="F7" s="162">
        <v>2066.10222222222</v>
      </c>
      <c r="G7" s="189"/>
      <c r="H7" s="163">
        <f>D7*Dash!$B$13</f>
        <v>411.2066666666675</v>
      </c>
      <c r="I7" s="161">
        <f>E7*Dash!$B$12</f>
        <v>679.90416666666749</v>
      </c>
      <c r="J7" s="163">
        <f>F7*Dash!$B$14</f>
        <v>1033.05111111111</v>
      </c>
      <c r="K7" s="18">
        <f>MAX((Dash!$B$16-'Basic Allotment'!C7)*Dash!$B$15, 0)</f>
        <v>0</v>
      </c>
      <c r="L7" s="164">
        <f t="shared" si="0"/>
        <v>7940.713055555555</v>
      </c>
      <c r="M7" s="166">
        <f>L7*Dash!$B$10</f>
        <v>11743254.695541013</v>
      </c>
      <c r="P7" s="161"/>
      <c r="Q7" s="161"/>
      <c r="R7" s="161"/>
      <c r="S7" s="161"/>
    </row>
    <row r="8" spans="1:19">
      <c r="A8" s="121" t="s">
        <v>53</v>
      </c>
      <c r="B8" s="122" t="s">
        <v>54</v>
      </c>
      <c r="C8" s="154">
        <v>2686.2655555555598</v>
      </c>
      <c r="D8" s="155">
        <v>1099.89777777778</v>
      </c>
      <c r="E8" s="154">
        <v>1202.58666666667</v>
      </c>
      <c r="F8" s="155">
        <v>703.16111111111104</v>
      </c>
      <c r="G8" s="189"/>
      <c r="H8" s="156">
        <f>D8*Dash!$B$13</f>
        <v>274.974444444445</v>
      </c>
      <c r="I8" s="154">
        <f>E8*Dash!$B$12</f>
        <v>300.6466666666675</v>
      </c>
      <c r="J8" s="156">
        <f>F8*Dash!$B$14</f>
        <v>351.58055555555552</v>
      </c>
      <c r="K8" s="157">
        <f>MAX((Dash!$B$16-'Basic Allotment'!C8)*Dash!$B$15, 0)</f>
        <v>925.49377777777613</v>
      </c>
      <c r="L8" s="158">
        <f t="shared" si="0"/>
        <v>4538.9610000000039</v>
      </c>
      <c r="M8" s="160">
        <f>L8*Dash!$B$10</f>
        <v>6712517.4657754218</v>
      </c>
      <c r="P8" s="161"/>
      <c r="Q8" s="161"/>
      <c r="R8" s="161"/>
      <c r="S8" s="161"/>
    </row>
    <row r="9" spans="1:19">
      <c r="A9" s="126" t="s">
        <v>55</v>
      </c>
      <c r="B9" s="11" t="s">
        <v>56</v>
      </c>
      <c r="C9" s="161">
        <v>22437.16</v>
      </c>
      <c r="D9" s="162">
        <v>7515.1455555555603</v>
      </c>
      <c r="E9" s="161">
        <v>5344.2166666666699</v>
      </c>
      <c r="F9" s="162">
        <v>7785.18</v>
      </c>
      <c r="G9" s="189"/>
      <c r="H9" s="163">
        <f>D9*Dash!$B$13</f>
        <v>1878.7863888888901</v>
      </c>
      <c r="I9" s="161">
        <f>E9*Dash!$B$12</f>
        <v>1336.0541666666675</v>
      </c>
      <c r="J9" s="163">
        <f>F9*Dash!$B$14</f>
        <v>3892.59</v>
      </c>
      <c r="K9" s="18">
        <f>MAX((Dash!$B$16-'Basic Allotment'!C9)*Dash!$B$15, 0)</f>
        <v>0</v>
      </c>
      <c r="L9" s="164">
        <f t="shared" si="0"/>
        <v>29544.590555555558</v>
      </c>
      <c r="M9" s="166">
        <f>L9*Dash!$B$10</f>
        <v>43692505.867168739</v>
      </c>
      <c r="P9" s="161"/>
      <c r="Q9" s="161"/>
      <c r="R9" s="161"/>
      <c r="S9" s="161"/>
    </row>
    <row r="10" spans="1:19">
      <c r="A10" s="121" t="s">
        <v>57</v>
      </c>
      <c r="B10" s="122" t="s">
        <v>58</v>
      </c>
      <c r="C10" s="154">
        <v>12654.5677777778</v>
      </c>
      <c r="D10" s="155">
        <v>3184.8188888888899</v>
      </c>
      <c r="E10" s="154">
        <v>2726.5988888888901</v>
      </c>
      <c r="F10" s="155">
        <v>1040.3077777777801</v>
      </c>
      <c r="G10" s="189"/>
      <c r="H10" s="156">
        <f>D10*Dash!$B$13</f>
        <v>796.20472222222247</v>
      </c>
      <c r="I10" s="154">
        <f>E10*Dash!$B$12</f>
        <v>681.64972222222252</v>
      </c>
      <c r="J10" s="156">
        <f>F10*Dash!$B$14</f>
        <v>520.15388888889004</v>
      </c>
      <c r="K10" s="157">
        <f>MAX((Dash!$B$16-'Basic Allotment'!C10)*Dash!$B$15, 0)</f>
        <v>0</v>
      </c>
      <c r="L10" s="158">
        <f t="shared" si="0"/>
        <v>14652.576111111135</v>
      </c>
      <c r="M10" s="160">
        <f>L10*Dash!$B$10</f>
        <v>21669204.266006496</v>
      </c>
      <c r="P10" s="161"/>
      <c r="Q10" s="161"/>
      <c r="R10" s="161"/>
      <c r="S10" s="161"/>
    </row>
    <row r="11" spans="1:19">
      <c r="A11" s="126" t="s">
        <v>59</v>
      </c>
      <c r="B11" s="11" t="s">
        <v>60</v>
      </c>
      <c r="C11" s="161">
        <v>2447.4622222222201</v>
      </c>
      <c r="D11" s="162">
        <v>629.07000000000005</v>
      </c>
      <c r="E11" s="161">
        <v>540.20000000000005</v>
      </c>
      <c r="F11" s="162">
        <v>799.94333333333304</v>
      </c>
      <c r="G11" s="189"/>
      <c r="H11" s="163">
        <f>D11*Dash!$B$13</f>
        <v>157.26750000000001</v>
      </c>
      <c r="I11" s="161">
        <f>E11*Dash!$B$12</f>
        <v>135.05000000000001</v>
      </c>
      <c r="J11" s="163">
        <f>F11*Dash!$B$14</f>
        <v>399.97166666666652</v>
      </c>
      <c r="K11" s="18">
        <f>MAX((Dash!$B$16-'Basic Allotment'!C11)*Dash!$B$15, 0)</f>
        <v>1021.015111111112</v>
      </c>
      <c r="L11" s="164">
        <f t="shared" si="0"/>
        <v>4160.7664999999988</v>
      </c>
      <c r="M11" s="166">
        <f>L11*Dash!$B$10</f>
        <v>6153218.2810698831</v>
      </c>
      <c r="P11" s="161"/>
      <c r="Q11" s="161"/>
      <c r="R11" s="161"/>
      <c r="S11" s="161"/>
    </row>
    <row r="12" spans="1:19">
      <c r="A12" s="121" t="s">
        <v>61</v>
      </c>
      <c r="B12" s="122" t="s">
        <v>62</v>
      </c>
      <c r="C12" s="154">
        <v>5391.6866666666701</v>
      </c>
      <c r="D12" s="155">
        <v>3003.1911111111099</v>
      </c>
      <c r="E12" s="154">
        <v>1945.30555555556</v>
      </c>
      <c r="F12" s="155">
        <v>2389.53111111111</v>
      </c>
      <c r="G12" s="189"/>
      <c r="H12" s="156">
        <f>D12*Dash!$B$13</f>
        <v>750.79777777777747</v>
      </c>
      <c r="I12" s="154">
        <f>E12*Dash!$B$12</f>
        <v>486.32638888888999</v>
      </c>
      <c r="J12" s="156">
        <f>F12*Dash!$B$14</f>
        <v>1194.765555555555</v>
      </c>
      <c r="K12" s="157">
        <f>MAX((Dash!$B$16-'Basic Allotment'!C12)*Dash!$B$15, 0)</f>
        <v>0</v>
      </c>
      <c r="L12" s="158">
        <f t="shared" si="0"/>
        <v>7823.5763888888923</v>
      </c>
      <c r="M12" s="160">
        <f>L12*Dash!$B$10</f>
        <v>11570025.20075516</v>
      </c>
      <c r="P12" s="161"/>
      <c r="Q12" s="161"/>
      <c r="R12" s="161"/>
      <c r="S12" s="161"/>
    </row>
    <row r="13" spans="1:19">
      <c r="A13" s="126" t="s">
        <v>63</v>
      </c>
      <c r="B13" s="11" t="s">
        <v>64</v>
      </c>
      <c r="C13" s="161">
        <v>1969.7022222222199</v>
      </c>
      <c r="D13" s="162">
        <v>736.84</v>
      </c>
      <c r="E13" s="161">
        <v>723.81777777777802</v>
      </c>
      <c r="F13" s="162">
        <v>476.52222222222201</v>
      </c>
      <c r="G13" s="189"/>
      <c r="H13" s="163">
        <f>D13*Dash!$B$13</f>
        <v>184.21</v>
      </c>
      <c r="I13" s="161">
        <f>E13*Dash!$B$12</f>
        <v>180.9544444444445</v>
      </c>
      <c r="J13" s="163">
        <f>F13*Dash!$B$14</f>
        <v>238.26111111111101</v>
      </c>
      <c r="K13" s="18">
        <f>MAX((Dash!$B$16-'Basic Allotment'!C13)*Dash!$B$15, 0)</f>
        <v>1212.119111111112</v>
      </c>
      <c r="L13" s="164">
        <f t="shared" si="0"/>
        <v>3785.2468888888875</v>
      </c>
      <c r="M13" s="166">
        <f>L13*Dash!$B$10</f>
        <v>5597874.8999911463</v>
      </c>
      <c r="P13" s="161"/>
      <c r="Q13" s="161"/>
      <c r="R13" s="161"/>
      <c r="S13" s="161"/>
    </row>
    <row r="14" spans="1:19">
      <c r="A14" s="121" t="s">
        <v>65</v>
      </c>
      <c r="B14" s="122" t="s">
        <v>66</v>
      </c>
      <c r="C14" s="154">
        <v>896.69333333333304</v>
      </c>
      <c r="D14" s="155">
        <v>525.36</v>
      </c>
      <c r="E14" s="154">
        <v>313.33333333333297</v>
      </c>
      <c r="F14" s="155">
        <v>179.286666666667</v>
      </c>
      <c r="G14" s="189"/>
      <c r="H14" s="156">
        <f>D14*Dash!$B$13</f>
        <v>131.34</v>
      </c>
      <c r="I14" s="154">
        <f>E14*Dash!$B$12</f>
        <v>78.333333333333243</v>
      </c>
      <c r="J14" s="156">
        <f>F14*Dash!$B$14</f>
        <v>89.643333333333501</v>
      </c>
      <c r="K14" s="157">
        <f>MAX((Dash!$B$16-'Basic Allotment'!C14)*Dash!$B$15, 0)</f>
        <v>1641.3226666666669</v>
      </c>
      <c r="L14" s="158">
        <f t="shared" si="0"/>
        <v>2837.3326666666667</v>
      </c>
      <c r="M14" s="160">
        <f>L14*Dash!$B$10</f>
        <v>4196036.2913924875</v>
      </c>
      <c r="P14" s="161"/>
      <c r="Q14" s="161"/>
      <c r="R14" s="161"/>
      <c r="S14" s="161"/>
    </row>
    <row r="15" spans="1:19">
      <c r="A15" s="126" t="s">
        <v>67</v>
      </c>
      <c r="B15" s="11" t="s">
        <v>68</v>
      </c>
      <c r="C15" s="161">
        <v>2323.3255555555602</v>
      </c>
      <c r="D15" s="162">
        <v>1492.1544444444401</v>
      </c>
      <c r="E15" s="161">
        <v>869.49444444444396</v>
      </c>
      <c r="F15" s="162">
        <v>586.636666666667</v>
      </c>
      <c r="G15" s="189"/>
      <c r="H15" s="163">
        <f>D15*Dash!$B$13</f>
        <v>373.03861111111001</v>
      </c>
      <c r="I15" s="161">
        <f>E15*Dash!$B$12</f>
        <v>217.37361111111099</v>
      </c>
      <c r="J15" s="163">
        <f>F15*Dash!$B$14</f>
        <v>293.3183333333335</v>
      </c>
      <c r="K15" s="18">
        <f>MAX((Dash!$B$16-'Basic Allotment'!C15)*Dash!$B$15, 0)</f>
        <v>1070.6697777777761</v>
      </c>
      <c r="L15" s="164">
        <f t="shared" si="0"/>
        <v>4277.7258888888909</v>
      </c>
      <c r="M15" s="166">
        <f>L15*Dash!$B$10</f>
        <v>6326185.6056851661</v>
      </c>
      <c r="P15" s="161"/>
      <c r="Q15" s="161"/>
      <c r="R15" s="161"/>
      <c r="S15" s="161"/>
    </row>
    <row r="16" spans="1:19">
      <c r="A16" s="121" t="s">
        <v>69</v>
      </c>
      <c r="B16" s="122" t="s">
        <v>70</v>
      </c>
      <c r="C16" s="154">
        <v>2813.7877777777799</v>
      </c>
      <c r="D16" s="155">
        <v>1096.32111111111</v>
      </c>
      <c r="E16" s="154">
        <v>854.63333333333298</v>
      </c>
      <c r="F16" s="155">
        <v>789.97222222222194</v>
      </c>
      <c r="G16" s="189"/>
      <c r="H16" s="156">
        <f>D16*Dash!$B$13</f>
        <v>274.0802777777775</v>
      </c>
      <c r="I16" s="154">
        <f>E16*Dash!$B$12</f>
        <v>213.65833333333325</v>
      </c>
      <c r="J16" s="156">
        <f>F16*Dash!$B$14</f>
        <v>394.98611111111097</v>
      </c>
      <c r="K16" s="157">
        <f>MAX((Dash!$B$16-'Basic Allotment'!C16)*Dash!$B$15, 0)</f>
        <v>874.48488888888812</v>
      </c>
      <c r="L16" s="158">
        <f t="shared" si="0"/>
        <v>4570.9973888888899</v>
      </c>
      <c r="M16" s="160">
        <f>L16*Dash!$B$10</f>
        <v>6759895.0087763462</v>
      </c>
      <c r="P16" s="161"/>
      <c r="Q16" s="161"/>
      <c r="R16" s="161"/>
      <c r="S16" s="161"/>
    </row>
    <row r="17" spans="1:19">
      <c r="A17" s="126" t="s">
        <v>71</v>
      </c>
      <c r="B17" s="11" t="s">
        <v>72</v>
      </c>
      <c r="C17" s="161">
        <v>23412.68</v>
      </c>
      <c r="D17" s="162">
        <v>9035.1033333333307</v>
      </c>
      <c r="E17" s="161">
        <v>4580.76</v>
      </c>
      <c r="F17" s="162">
        <v>5088.1033333333298</v>
      </c>
      <c r="G17" s="189"/>
      <c r="H17" s="163">
        <f>D17*Dash!$B$13</f>
        <v>2258.7758333333327</v>
      </c>
      <c r="I17" s="161">
        <f>E17*Dash!$B$12</f>
        <v>1145.19</v>
      </c>
      <c r="J17" s="163">
        <f>F17*Dash!$B$14</f>
        <v>2544.0516666666649</v>
      </c>
      <c r="K17" s="18">
        <f>MAX((Dash!$B$16-'Basic Allotment'!C17)*Dash!$B$15, 0)</f>
        <v>0</v>
      </c>
      <c r="L17" s="164">
        <f t="shared" si="0"/>
        <v>29360.697499999998</v>
      </c>
      <c r="M17" s="166">
        <f>L17*Dash!$B$10</f>
        <v>43420552.583751783</v>
      </c>
      <c r="P17" s="161"/>
      <c r="Q17" s="161"/>
      <c r="R17" s="161"/>
      <c r="S17" s="161"/>
    </row>
    <row r="18" spans="1:19">
      <c r="A18" s="121" t="s">
        <v>73</v>
      </c>
      <c r="B18" s="122" t="s">
        <v>74</v>
      </c>
      <c r="C18" s="154">
        <v>42665.502222222203</v>
      </c>
      <c r="D18" s="155">
        <v>20284.251111111102</v>
      </c>
      <c r="E18" s="154">
        <v>10339.435555555599</v>
      </c>
      <c r="F18" s="155">
        <v>11076.6733333333</v>
      </c>
      <c r="G18" s="189"/>
      <c r="H18" s="156">
        <f>D18*Dash!$B$13</f>
        <v>5071.0627777777754</v>
      </c>
      <c r="I18" s="154">
        <f>E18*Dash!$B$12</f>
        <v>2584.8588888888999</v>
      </c>
      <c r="J18" s="156">
        <f>F18*Dash!$B$14</f>
        <v>5538.3366666666498</v>
      </c>
      <c r="K18" s="157">
        <f>MAX((Dash!$B$16-'Basic Allotment'!C18)*Dash!$B$15, 0)</f>
        <v>0</v>
      </c>
      <c r="L18" s="158">
        <f t="shared" si="0"/>
        <v>55859.760555555527</v>
      </c>
      <c r="M18" s="160">
        <f>L18*Dash!$B$10</f>
        <v>82609129.79053998</v>
      </c>
      <c r="P18" s="161"/>
      <c r="Q18" s="161"/>
      <c r="R18" s="161"/>
      <c r="S18" s="161"/>
    </row>
    <row r="19" spans="1:19">
      <c r="A19" s="126" t="s">
        <v>75</v>
      </c>
      <c r="B19" s="11" t="s">
        <v>76</v>
      </c>
      <c r="C19" s="161">
        <v>6680.4066666666704</v>
      </c>
      <c r="D19" s="162">
        <v>3569.9811111111098</v>
      </c>
      <c r="E19" s="161">
        <v>2280.6466666666702</v>
      </c>
      <c r="F19" s="162">
        <v>2242.2466666666701</v>
      </c>
      <c r="G19" s="189"/>
      <c r="H19" s="163">
        <f>D19*Dash!$B$13</f>
        <v>892.49527777777746</v>
      </c>
      <c r="I19" s="161">
        <f>E19*Dash!$B$12</f>
        <v>570.16166666666754</v>
      </c>
      <c r="J19" s="163">
        <f>F19*Dash!$B$14</f>
        <v>1121.123333333335</v>
      </c>
      <c r="K19" s="18">
        <f>MAX((Dash!$B$16-'Basic Allotment'!C19)*Dash!$B$15, 0)</f>
        <v>0</v>
      </c>
      <c r="L19" s="164">
        <f t="shared" si="0"/>
        <v>9264.186944444451</v>
      </c>
      <c r="M19" s="166">
        <f>L19*Dash!$B$10</f>
        <v>13700495.922038537</v>
      </c>
      <c r="P19" s="161"/>
      <c r="Q19" s="161"/>
      <c r="R19" s="161"/>
      <c r="S19" s="161"/>
    </row>
    <row r="20" spans="1:19">
      <c r="A20" s="121" t="s">
        <v>77</v>
      </c>
      <c r="B20" s="122" t="s">
        <v>78</v>
      </c>
      <c r="C20" s="154">
        <v>14661.9522222222</v>
      </c>
      <c r="D20" s="155">
        <v>6933.2133333333304</v>
      </c>
      <c r="E20" s="154">
        <v>6004.9855555555596</v>
      </c>
      <c r="F20" s="155">
        <v>2913.2022222222199</v>
      </c>
      <c r="G20" s="189"/>
      <c r="H20" s="156">
        <f>D20*Dash!$B$13</f>
        <v>1733.3033333333326</v>
      </c>
      <c r="I20" s="154">
        <f>E20*Dash!$B$12</f>
        <v>1501.2463888888899</v>
      </c>
      <c r="J20" s="156">
        <f>F20*Dash!$B$14</f>
        <v>1456.60111111111</v>
      </c>
      <c r="K20" s="157">
        <f>MAX((Dash!$B$16-'Basic Allotment'!C20)*Dash!$B$15, 0)</f>
        <v>0</v>
      </c>
      <c r="L20" s="158">
        <f t="shared" si="0"/>
        <v>19353.103055555534</v>
      </c>
      <c r="M20" s="160">
        <f>L20*Dash!$B$10</f>
        <v>28620656.198052391</v>
      </c>
      <c r="P20" s="161"/>
      <c r="Q20" s="161"/>
      <c r="R20" s="161"/>
      <c r="S20" s="161"/>
    </row>
    <row r="21" spans="1:19">
      <c r="A21" s="126" t="s">
        <v>79</v>
      </c>
      <c r="B21" s="11" t="s">
        <v>80</v>
      </c>
      <c r="C21" s="161">
        <v>1114.49555555556</v>
      </c>
      <c r="D21" s="162">
        <v>550.824444444444</v>
      </c>
      <c r="E21" s="161">
        <v>268.73777777777798</v>
      </c>
      <c r="F21" s="162">
        <v>146.89222222222199</v>
      </c>
      <c r="G21" s="189"/>
      <c r="H21" s="163">
        <f>D21*Dash!$B$13</f>
        <v>137.706111111111</v>
      </c>
      <c r="I21" s="161">
        <f>E21*Dash!$B$12</f>
        <v>67.184444444444495</v>
      </c>
      <c r="J21" s="163">
        <f>F21*Dash!$B$14</f>
        <v>73.446111111110994</v>
      </c>
      <c r="K21" s="18">
        <f>MAX((Dash!$B$16-'Basic Allotment'!C21)*Dash!$B$15, 0)</f>
        <v>1554.2017777777762</v>
      </c>
      <c r="L21" s="164">
        <f t="shared" si="0"/>
        <v>2947.0340000000024</v>
      </c>
      <c r="M21" s="166">
        <f>L21*Dash!$B$10</f>
        <v>4358269.9206347009</v>
      </c>
      <c r="P21" s="161"/>
      <c r="Q21" s="161"/>
      <c r="R21" s="161"/>
      <c r="S21" s="161"/>
    </row>
    <row r="22" spans="1:19">
      <c r="A22" s="121" t="s">
        <v>81</v>
      </c>
      <c r="B22" s="122" t="s">
        <v>82</v>
      </c>
      <c r="C22" s="154">
        <v>1451.41888888889</v>
      </c>
      <c r="D22" s="155">
        <v>521.77333333333297</v>
      </c>
      <c r="E22" s="154">
        <v>640.28888888888901</v>
      </c>
      <c r="F22" s="155">
        <v>507.24111111111102</v>
      </c>
      <c r="G22" s="189"/>
      <c r="H22" s="156">
        <f>D22*Dash!$B$13</f>
        <v>130.44333333333324</v>
      </c>
      <c r="I22" s="154">
        <f>E22*Dash!$B$12</f>
        <v>160.07222222222225</v>
      </c>
      <c r="J22" s="156">
        <f>F22*Dash!$B$14</f>
        <v>253.62055555555551</v>
      </c>
      <c r="K22" s="157">
        <f>MAX((Dash!$B$16-'Basic Allotment'!C22)*Dash!$B$15, 0)</f>
        <v>1419.4324444444439</v>
      </c>
      <c r="L22" s="158">
        <f t="shared" si="0"/>
        <v>3414.9874444444449</v>
      </c>
      <c r="M22" s="160">
        <f>L22*Dash!$B$10</f>
        <v>5050310.6032938128</v>
      </c>
      <c r="P22" s="161"/>
      <c r="Q22" s="161"/>
      <c r="R22" s="161"/>
      <c r="S22" s="161"/>
    </row>
    <row r="23" spans="1:19">
      <c r="A23" s="126" t="s">
        <v>83</v>
      </c>
      <c r="B23" s="11" t="s">
        <v>84</v>
      </c>
      <c r="C23" s="161">
        <v>2584.19333333333</v>
      </c>
      <c r="D23" s="162">
        <v>598.26555555555603</v>
      </c>
      <c r="E23" s="161">
        <v>916.01444444444496</v>
      </c>
      <c r="F23" s="162">
        <v>764.51333333333298</v>
      </c>
      <c r="G23" s="189"/>
      <c r="H23" s="163">
        <f>D23*Dash!$B$13</f>
        <v>149.56638888888901</v>
      </c>
      <c r="I23" s="161">
        <f>E23*Dash!$B$12</f>
        <v>229.00361111111124</v>
      </c>
      <c r="J23" s="163">
        <f>F23*Dash!$B$14</f>
        <v>382.25666666666649</v>
      </c>
      <c r="K23" s="18">
        <f>MAX((Dash!$B$16-'Basic Allotment'!C23)*Dash!$B$15, 0)</f>
        <v>966.32266666666806</v>
      </c>
      <c r="L23" s="164">
        <f t="shared" si="0"/>
        <v>4311.3426666666646</v>
      </c>
      <c r="M23" s="166">
        <f>L23*Dash!$B$10</f>
        <v>6375900.3329049852</v>
      </c>
      <c r="P23" s="161"/>
      <c r="Q23" s="161"/>
      <c r="R23" s="161"/>
      <c r="S23" s="161"/>
    </row>
    <row r="24" spans="1:19">
      <c r="A24" s="121" t="s">
        <v>85</v>
      </c>
      <c r="B24" s="122" t="s">
        <v>86</v>
      </c>
      <c r="C24" s="154">
        <v>2387.6244444444401</v>
      </c>
      <c r="D24" s="155">
        <v>986.25777777777796</v>
      </c>
      <c r="E24" s="154">
        <v>694.80666666666696</v>
      </c>
      <c r="F24" s="155">
        <v>538.506666666667</v>
      </c>
      <c r="G24" s="189"/>
      <c r="H24" s="156">
        <f>D24*Dash!$B$13</f>
        <v>246.56444444444449</v>
      </c>
      <c r="I24" s="154">
        <f>E24*Dash!$B$12</f>
        <v>173.70166666666674</v>
      </c>
      <c r="J24" s="156">
        <f>F24*Dash!$B$14</f>
        <v>269.2533333333335</v>
      </c>
      <c r="K24" s="157">
        <f>MAX((Dash!$B$16-'Basic Allotment'!C24)*Dash!$B$15, 0)</f>
        <v>1044.9502222222241</v>
      </c>
      <c r="L24" s="158">
        <f t="shared" si="0"/>
        <v>4122.0941111111097</v>
      </c>
      <c r="M24" s="160">
        <f>L24*Dash!$B$10</f>
        <v>6096026.9798315763</v>
      </c>
      <c r="P24" s="161"/>
      <c r="Q24" s="161"/>
      <c r="R24" s="161"/>
      <c r="S24" s="161"/>
    </row>
    <row r="25" spans="1:19">
      <c r="A25" s="126" t="s">
        <v>87</v>
      </c>
      <c r="B25" s="11" t="s">
        <v>88</v>
      </c>
      <c r="C25" s="161">
        <v>31598.212222222199</v>
      </c>
      <c r="D25" s="162">
        <v>12505.346666666699</v>
      </c>
      <c r="E25" s="161">
        <v>11646.6022222222</v>
      </c>
      <c r="F25" s="162">
        <v>11111.6166666667</v>
      </c>
      <c r="G25" s="189"/>
      <c r="H25" s="163">
        <f>D25*Dash!$B$13</f>
        <v>3126.3366666666748</v>
      </c>
      <c r="I25" s="161">
        <f>E25*Dash!$B$12</f>
        <v>2911.65055555555</v>
      </c>
      <c r="J25" s="163">
        <f>F25*Dash!$B$14</f>
        <v>5555.8083333333498</v>
      </c>
      <c r="K25" s="18">
        <f>MAX((Dash!$B$16-'Basic Allotment'!C25)*Dash!$B$15, 0)</f>
        <v>0</v>
      </c>
      <c r="L25" s="164">
        <f t="shared" si="0"/>
        <v>43192.00777777777</v>
      </c>
      <c r="M25" s="166">
        <f>L25*Dash!$B$10</f>
        <v>63875214.303502694</v>
      </c>
      <c r="P25" s="161"/>
      <c r="Q25" s="161"/>
      <c r="R25" s="161"/>
      <c r="S25" s="161"/>
    </row>
    <row r="26" spans="1:19">
      <c r="A26" s="121" t="s">
        <v>89</v>
      </c>
      <c r="B26" s="122" t="s">
        <v>90</v>
      </c>
      <c r="C26" s="154">
        <v>2279.5333333333301</v>
      </c>
      <c r="D26" s="155">
        <v>701.18888888888898</v>
      </c>
      <c r="E26" s="154">
        <v>655.44111111111101</v>
      </c>
      <c r="F26" s="155">
        <v>771.55777777777803</v>
      </c>
      <c r="G26" s="189"/>
      <c r="H26" s="156">
        <f>D26*Dash!$B$13</f>
        <v>175.29722222222225</v>
      </c>
      <c r="I26" s="154">
        <f>E26*Dash!$B$12</f>
        <v>163.86027777777775</v>
      </c>
      <c r="J26" s="156">
        <f>F26*Dash!$B$14</f>
        <v>385.77888888888901</v>
      </c>
      <c r="K26" s="157">
        <f>MAX((Dash!$B$16-'Basic Allotment'!C26)*Dash!$B$15, 0)</f>
        <v>1088.1866666666681</v>
      </c>
      <c r="L26" s="158">
        <f t="shared" si="0"/>
        <v>4092.6563888888877</v>
      </c>
      <c r="M26" s="160">
        <f>L26*Dash!$B$10</f>
        <v>6052492.5179647943</v>
      </c>
      <c r="P26" s="161"/>
      <c r="Q26" s="161"/>
      <c r="R26" s="161"/>
      <c r="S26" s="161"/>
    </row>
    <row r="27" spans="1:19">
      <c r="A27" s="126" t="s">
        <v>91</v>
      </c>
      <c r="B27" s="11" t="s">
        <v>92</v>
      </c>
      <c r="C27" s="161">
        <v>3740.67888888889</v>
      </c>
      <c r="D27" s="162">
        <v>1574.4877777777799</v>
      </c>
      <c r="E27" s="161">
        <v>1497.2022222222199</v>
      </c>
      <c r="F27" s="162">
        <v>1067.9044444444401</v>
      </c>
      <c r="G27" s="189"/>
      <c r="H27" s="163">
        <f>D27*Dash!$B$13</f>
        <v>393.62194444444498</v>
      </c>
      <c r="I27" s="161">
        <f>E27*Dash!$B$12</f>
        <v>374.30055555555498</v>
      </c>
      <c r="J27" s="163">
        <f>F27*Dash!$B$14</f>
        <v>533.95222222222003</v>
      </c>
      <c r="K27" s="18">
        <f>MAX((Dash!$B$16-'Basic Allotment'!C27)*Dash!$B$15, 0)</f>
        <v>503.72844444444399</v>
      </c>
      <c r="L27" s="164">
        <f t="shared" si="0"/>
        <v>5546.2820555555536</v>
      </c>
      <c r="M27" s="166">
        <f>L27*Dash!$B$10</f>
        <v>8202210.8513453687</v>
      </c>
      <c r="P27" s="161"/>
      <c r="Q27" s="161"/>
      <c r="R27" s="161"/>
      <c r="S27" s="161"/>
    </row>
    <row r="28" spans="1:19">
      <c r="A28" s="121" t="s">
        <v>93</v>
      </c>
      <c r="B28" s="122" t="s">
        <v>94</v>
      </c>
      <c r="C28" s="154">
        <v>5813.3355555555599</v>
      </c>
      <c r="D28" s="155">
        <v>2479.05111111111</v>
      </c>
      <c r="E28" s="154">
        <v>2669.9811111111098</v>
      </c>
      <c r="F28" s="155">
        <v>901.35222222222205</v>
      </c>
      <c r="G28" s="189"/>
      <c r="H28" s="156">
        <f>D28*Dash!$B$13</f>
        <v>619.7627777777775</v>
      </c>
      <c r="I28" s="154">
        <f>E28*Dash!$B$12</f>
        <v>667.49527777777746</v>
      </c>
      <c r="J28" s="156">
        <f>F28*Dash!$B$14</f>
        <v>450.67611111111103</v>
      </c>
      <c r="K28" s="157">
        <f>MAX((Dash!$B$16-'Basic Allotment'!C28)*Dash!$B$15, 0)</f>
        <v>0</v>
      </c>
      <c r="L28" s="158">
        <f t="shared" si="0"/>
        <v>7551.269722222225</v>
      </c>
      <c r="M28" s="160">
        <f>L28*Dash!$B$10</f>
        <v>11167319.987811694</v>
      </c>
      <c r="P28" s="161"/>
      <c r="Q28" s="161"/>
      <c r="R28" s="161"/>
      <c r="S28" s="161"/>
    </row>
    <row r="29" spans="1:19">
      <c r="A29" s="126" t="s">
        <v>95</v>
      </c>
      <c r="B29" s="11" t="s">
        <v>96</v>
      </c>
      <c r="C29" s="161">
        <v>5284.1388888888896</v>
      </c>
      <c r="D29" s="162">
        <v>3204.7588888888899</v>
      </c>
      <c r="E29" s="161">
        <v>2238.5488888888899</v>
      </c>
      <c r="F29" s="162">
        <v>2095.59</v>
      </c>
      <c r="G29" s="189"/>
      <c r="H29" s="163">
        <f>D29*Dash!$B$13</f>
        <v>801.18972222222249</v>
      </c>
      <c r="I29" s="161">
        <f>E29*Dash!$B$12</f>
        <v>559.63722222222248</v>
      </c>
      <c r="J29" s="163">
        <f>F29*Dash!$B$14</f>
        <v>1047.7950000000001</v>
      </c>
      <c r="K29" s="18">
        <f>MAX((Dash!$B$16-'Basic Allotment'!C29)*Dash!$B$15, 0)</f>
        <v>0</v>
      </c>
      <c r="L29" s="164">
        <f t="shared" si="0"/>
        <v>7692.7608333333346</v>
      </c>
      <c r="M29" s="166">
        <f>L29*Dash!$B$10</f>
        <v>11376566.455138754</v>
      </c>
      <c r="P29" s="161"/>
      <c r="Q29" s="161"/>
      <c r="R29" s="161"/>
      <c r="S29" s="161"/>
    </row>
    <row r="30" spans="1:19">
      <c r="A30" s="121" t="s">
        <v>97</v>
      </c>
      <c r="B30" s="122" t="s">
        <v>98</v>
      </c>
      <c r="C30" s="154">
        <v>42912.811111111099</v>
      </c>
      <c r="D30" s="155">
        <v>17621.251111111102</v>
      </c>
      <c r="E30" s="154">
        <v>11513.845555555599</v>
      </c>
      <c r="F30" s="155">
        <v>9759.1211111111097</v>
      </c>
      <c r="G30" s="189"/>
      <c r="H30" s="156">
        <f>D30*Dash!$B$13</f>
        <v>4405.3127777777754</v>
      </c>
      <c r="I30" s="154">
        <f>E30*Dash!$B$12</f>
        <v>2878.4613888888998</v>
      </c>
      <c r="J30" s="156">
        <f>F30*Dash!$B$14</f>
        <v>4879.5605555555549</v>
      </c>
      <c r="K30" s="157">
        <f>MAX((Dash!$B$16-'Basic Allotment'!C30)*Dash!$B$15, 0)</f>
        <v>0</v>
      </c>
      <c r="L30" s="158">
        <f t="shared" si="0"/>
        <v>55076.145833333328</v>
      </c>
      <c r="M30" s="160">
        <f>L30*Dash!$B$10</f>
        <v>81450268.212007955</v>
      </c>
      <c r="P30" s="161"/>
      <c r="Q30" s="161"/>
      <c r="R30" s="161"/>
      <c r="S30" s="161"/>
    </row>
    <row r="31" spans="1:19">
      <c r="A31" s="126" t="s">
        <v>99</v>
      </c>
      <c r="B31" s="11" t="s">
        <v>100</v>
      </c>
      <c r="C31" s="161">
        <v>5038.3688888888901</v>
      </c>
      <c r="D31" s="162">
        <v>1612.3966666666699</v>
      </c>
      <c r="E31" s="161">
        <v>2137.1211111111102</v>
      </c>
      <c r="F31" s="162">
        <v>1557.71333333333</v>
      </c>
      <c r="G31" s="189"/>
      <c r="H31" s="163">
        <f>D31*Dash!$B$13</f>
        <v>403.09916666666749</v>
      </c>
      <c r="I31" s="161">
        <f>E31*Dash!$B$12</f>
        <v>534.28027777777754</v>
      </c>
      <c r="J31" s="163">
        <f>F31*Dash!$B$14</f>
        <v>778.85666666666498</v>
      </c>
      <c r="K31" s="18">
        <f>MAX((Dash!$B$16-'Basic Allotment'!C31)*Dash!$B$15, 0)</f>
        <v>0</v>
      </c>
      <c r="L31" s="164">
        <f t="shared" si="0"/>
        <v>6754.6050000000005</v>
      </c>
      <c r="M31" s="166">
        <f>L31*Dash!$B$10</f>
        <v>9989159.2011726815</v>
      </c>
      <c r="P31" s="161"/>
      <c r="Q31" s="161"/>
      <c r="R31" s="161"/>
      <c r="S31" s="161"/>
    </row>
    <row r="32" spans="1:19">
      <c r="A32" s="121" t="s">
        <v>101</v>
      </c>
      <c r="B32" s="122" t="s">
        <v>102</v>
      </c>
      <c r="C32" s="154">
        <v>3227.0666666666698</v>
      </c>
      <c r="D32" s="155">
        <v>952.90666666666698</v>
      </c>
      <c r="E32" s="154">
        <v>741.33222222222196</v>
      </c>
      <c r="F32" s="155">
        <v>888.66444444444403</v>
      </c>
      <c r="G32" s="189"/>
      <c r="H32" s="156">
        <f>D32*Dash!$B$13</f>
        <v>238.22666666666674</v>
      </c>
      <c r="I32" s="154">
        <f>E32*Dash!$B$12</f>
        <v>185.33305555555549</v>
      </c>
      <c r="J32" s="156">
        <f>F32*Dash!$B$14</f>
        <v>444.33222222222201</v>
      </c>
      <c r="K32" s="157">
        <f>MAX((Dash!$B$16-'Basic Allotment'!C32)*Dash!$B$15, 0)</f>
        <v>709.17333333333215</v>
      </c>
      <c r="L32" s="158">
        <f t="shared" si="0"/>
        <v>4804.1319444444462</v>
      </c>
      <c r="M32" s="160">
        <f>L32*Dash!$B$10</f>
        <v>7104669.8980169585</v>
      </c>
      <c r="P32" s="161"/>
      <c r="Q32" s="161"/>
      <c r="R32" s="161"/>
      <c r="S32" s="161"/>
    </row>
    <row r="33" spans="1:19">
      <c r="A33" s="126" t="s">
        <v>103</v>
      </c>
      <c r="B33" s="11" t="s">
        <v>104</v>
      </c>
      <c r="C33" s="161">
        <v>4417.69888888889</v>
      </c>
      <c r="D33" s="162">
        <v>2024.33222222222</v>
      </c>
      <c r="E33" s="161">
        <v>1713.32555555556</v>
      </c>
      <c r="F33" s="162">
        <v>933.04</v>
      </c>
      <c r="G33" s="189"/>
      <c r="H33" s="163">
        <f>D33*Dash!$B$13</f>
        <v>506.08305555555501</v>
      </c>
      <c r="I33" s="161">
        <f>E33*Dash!$B$12</f>
        <v>428.33138888888999</v>
      </c>
      <c r="J33" s="163">
        <f>F33*Dash!$B$14</f>
        <v>466.52</v>
      </c>
      <c r="K33" s="18">
        <f>MAX((Dash!$B$16-'Basic Allotment'!C33)*Dash!$B$15, 0)</f>
        <v>232.920444444444</v>
      </c>
      <c r="L33" s="164">
        <f t="shared" si="0"/>
        <v>6051.553777777779</v>
      </c>
      <c r="M33" s="166">
        <f>L33*Dash!$B$10</f>
        <v>8949440.2856540382</v>
      </c>
      <c r="P33" s="161"/>
      <c r="Q33" s="161"/>
      <c r="R33" s="161"/>
      <c r="S33" s="161"/>
    </row>
    <row r="34" spans="1:19">
      <c r="A34" s="121" t="s">
        <v>105</v>
      </c>
      <c r="B34" s="122" t="s">
        <v>106</v>
      </c>
      <c r="C34" s="154">
        <v>4802.4266666666699</v>
      </c>
      <c r="D34" s="155">
        <v>1285.33777777778</v>
      </c>
      <c r="E34" s="154">
        <v>1575.6644444444401</v>
      </c>
      <c r="F34" s="155">
        <v>1202.32222222222</v>
      </c>
      <c r="G34" s="189"/>
      <c r="H34" s="156">
        <f>D34*Dash!$B$13</f>
        <v>321.33444444444501</v>
      </c>
      <c r="I34" s="154">
        <f>E34*Dash!$B$12</f>
        <v>393.91611111111001</v>
      </c>
      <c r="J34" s="156">
        <f>F34*Dash!$B$14</f>
        <v>601.16111111111002</v>
      </c>
      <c r="K34" s="157">
        <f>MAX((Dash!$B$16-'Basic Allotment'!C34)*Dash!$B$15, 0)</f>
        <v>79.029333333332033</v>
      </c>
      <c r="L34" s="158">
        <f t="shared" si="0"/>
        <v>6197.8676666666661</v>
      </c>
      <c r="M34" s="160">
        <f>L34*Dash!$B$10</f>
        <v>9165818.9975777976</v>
      </c>
      <c r="P34" s="161"/>
      <c r="Q34" s="161"/>
      <c r="R34" s="161"/>
      <c r="S34" s="161"/>
    </row>
    <row r="35" spans="1:19">
      <c r="A35" s="126" t="s">
        <v>107</v>
      </c>
      <c r="B35" s="11" t="s">
        <v>108</v>
      </c>
      <c r="C35" s="161">
        <v>1981.51111111111</v>
      </c>
      <c r="D35" s="162">
        <v>883.35444444444397</v>
      </c>
      <c r="E35" s="161">
        <v>896.84666666666703</v>
      </c>
      <c r="F35" s="162">
        <v>544.02333333333297</v>
      </c>
      <c r="G35" s="189"/>
      <c r="H35" s="163">
        <f>D35*Dash!$B$13</f>
        <v>220.83861111111099</v>
      </c>
      <c r="I35" s="161">
        <f>E35*Dash!$B$12</f>
        <v>224.21166666666676</v>
      </c>
      <c r="J35" s="163">
        <f>F35*Dash!$B$14</f>
        <v>272.01166666666649</v>
      </c>
      <c r="K35" s="18">
        <f>MAX((Dash!$B$16-'Basic Allotment'!C35)*Dash!$B$15, 0)</f>
        <v>1207.395555555556</v>
      </c>
      <c r="L35" s="164">
        <f t="shared" si="0"/>
        <v>3905.9686111111096</v>
      </c>
      <c r="M35" s="166">
        <f>L35*Dash!$B$10</f>
        <v>5776406.2134162122</v>
      </c>
      <c r="P35" s="161"/>
      <c r="Q35" s="161"/>
      <c r="R35" s="161"/>
      <c r="S35" s="161"/>
    </row>
    <row r="36" spans="1:19">
      <c r="A36" s="121" t="s">
        <v>109</v>
      </c>
      <c r="B36" s="122" t="s">
        <v>110</v>
      </c>
      <c r="C36" s="154">
        <v>5320.2322222222201</v>
      </c>
      <c r="D36" s="155">
        <v>3614.6855555555599</v>
      </c>
      <c r="E36" s="154">
        <v>1545.61777777778</v>
      </c>
      <c r="F36" s="155">
        <v>1475.5588888888899</v>
      </c>
      <c r="G36" s="189"/>
      <c r="H36" s="156">
        <f>D36*Dash!$B$13</f>
        <v>903.67138888888996</v>
      </c>
      <c r="I36" s="154">
        <f>E36*Dash!$B$12</f>
        <v>386.40444444444501</v>
      </c>
      <c r="J36" s="156">
        <f>F36*Dash!$B$14</f>
        <v>737.77944444444495</v>
      </c>
      <c r="K36" s="157">
        <f>MAX((Dash!$B$16-'Basic Allotment'!C36)*Dash!$B$15, 0)</f>
        <v>0</v>
      </c>
      <c r="L36" s="158">
        <f t="shared" si="0"/>
        <v>7348.0875000000005</v>
      </c>
      <c r="M36" s="160">
        <f>L36*Dash!$B$10</f>
        <v>10866840.60158173</v>
      </c>
      <c r="P36" s="161"/>
      <c r="Q36" s="161"/>
      <c r="R36" s="161"/>
      <c r="S36" s="161"/>
    </row>
    <row r="37" spans="1:19">
      <c r="A37" s="126" t="s">
        <v>111</v>
      </c>
      <c r="B37" s="11" t="s">
        <v>112</v>
      </c>
      <c r="C37" s="161">
        <v>1636.25555555556</v>
      </c>
      <c r="D37" s="162">
        <v>321.391111111111</v>
      </c>
      <c r="E37" s="161">
        <v>619.24555555555605</v>
      </c>
      <c r="F37" s="162">
        <v>410.83444444444399</v>
      </c>
      <c r="G37" s="189"/>
      <c r="H37" s="163">
        <f>D37*Dash!$B$13</f>
        <v>80.34777777777775</v>
      </c>
      <c r="I37" s="161">
        <f>E37*Dash!$B$12</f>
        <v>154.81138888888901</v>
      </c>
      <c r="J37" s="163">
        <f>F37*Dash!$B$14</f>
        <v>205.41722222222199</v>
      </c>
      <c r="K37" s="18">
        <f>MAX((Dash!$B$16-'Basic Allotment'!C37)*Dash!$B$15, 0)</f>
        <v>1345.497777777776</v>
      </c>
      <c r="L37" s="164">
        <f t="shared" si="0"/>
        <v>3422.3297222222245</v>
      </c>
      <c r="M37" s="166">
        <f>L37*Dash!$B$10</f>
        <v>5061168.8520917036</v>
      </c>
      <c r="P37" s="161"/>
      <c r="Q37" s="161"/>
      <c r="R37" s="161"/>
      <c r="S37" s="161"/>
    </row>
    <row r="38" spans="1:19">
      <c r="A38" s="121" t="s">
        <v>113</v>
      </c>
      <c r="B38" s="122" t="s">
        <v>114</v>
      </c>
      <c r="C38" s="154">
        <v>3170.2666666666701</v>
      </c>
      <c r="D38" s="155">
        <v>1262.00555555556</v>
      </c>
      <c r="E38" s="154">
        <v>1009.9655555555599</v>
      </c>
      <c r="F38" s="155">
        <v>790.63111111111095</v>
      </c>
      <c r="G38" s="189"/>
      <c r="H38" s="156">
        <f>D38*Dash!$B$13</f>
        <v>315.50138888889001</v>
      </c>
      <c r="I38" s="154">
        <f>E38*Dash!$B$12</f>
        <v>252.49138888888999</v>
      </c>
      <c r="J38" s="156">
        <f>F38*Dash!$B$14</f>
        <v>395.31555555555548</v>
      </c>
      <c r="K38" s="157">
        <f>MAX((Dash!$B$16-'Basic Allotment'!C38)*Dash!$B$15, 0)</f>
        <v>731.89333333333207</v>
      </c>
      <c r="L38" s="158">
        <f t="shared" si="0"/>
        <v>4865.4683333333378</v>
      </c>
      <c r="M38" s="160">
        <f>L38*Dash!$B$10</f>
        <v>7195378.2301009484</v>
      </c>
      <c r="P38" s="161"/>
      <c r="Q38" s="161"/>
      <c r="R38" s="161"/>
      <c r="S38" s="161"/>
    </row>
    <row r="39" spans="1:19">
      <c r="A39" s="126" t="s">
        <v>115</v>
      </c>
      <c r="B39" s="11" t="s">
        <v>116</v>
      </c>
      <c r="C39" s="161">
        <v>1380.34222222222</v>
      </c>
      <c r="D39" s="162">
        <v>299.06444444444401</v>
      </c>
      <c r="E39" s="161">
        <v>369.92222222222199</v>
      </c>
      <c r="F39" s="162">
        <v>187.384444444444</v>
      </c>
      <c r="G39" s="189"/>
      <c r="H39" s="163">
        <f>D39*Dash!$B$13</f>
        <v>74.766111111111002</v>
      </c>
      <c r="I39" s="161">
        <f>E39*Dash!$B$12</f>
        <v>92.480555555555497</v>
      </c>
      <c r="J39" s="163">
        <f>F39*Dash!$B$14</f>
        <v>93.692222222222</v>
      </c>
      <c r="K39" s="18">
        <f>MAX((Dash!$B$16-'Basic Allotment'!C39)*Dash!$B$15, 0)</f>
        <v>1447.8631111111122</v>
      </c>
      <c r="L39" s="164">
        <f t="shared" si="0"/>
        <v>3089.1442222222208</v>
      </c>
      <c r="M39" s="166">
        <f>L39*Dash!$B$10</f>
        <v>4568431.9706571326</v>
      </c>
      <c r="P39" s="161"/>
      <c r="Q39" s="161"/>
      <c r="R39" s="161"/>
      <c r="S39" s="161"/>
    </row>
    <row r="40" spans="1:19">
      <c r="A40" s="121" t="s">
        <v>117</v>
      </c>
      <c r="B40" s="122" t="s">
        <v>118</v>
      </c>
      <c r="C40" s="154">
        <v>19860.4077777778</v>
      </c>
      <c r="D40" s="155">
        <v>4120.0555555555602</v>
      </c>
      <c r="E40" s="154">
        <v>6619.5411111111098</v>
      </c>
      <c r="F40" s="155">
        <v>4521.55111111111</v>
      </c>
      <c r="G40" s="189"/>
      <c r="H40" s="156">
        <f>D40*Dash!$B$13</f>
        <v>1030.0138888888901</v>
      </c>
      <c r="I40" s="154">
        <f>E40*Dash!$B$12</f>
        <v>1654.8852777777774</v>
      </c>
      <c r="J40" s="156">
        <f>F40*Dash!$B$14</f>
        <v>2260.775555555555</v>
      </c>
      <c r="K40" s="157">
        <f>MAX((Dash!$B$16-'Basic Allotment'!C40)*Dash!$B$15, 0)</f>
        <v>0</v>
      </c>
      <c r="L40" s="158">
        <f t="shared" si="0"/>
        <v>24806.082500000026</v>
      </c>
      <c r="M40" s="160">
        <f>L40*Dash!$B$10</f>
        <v>36684884.941447183</v>
      </c>
      <c r="P40" s="161"/>
      <c r="Q40" s="161"/>
      <c r="R40" s="161"/>
      <c r="S40" s="161"/>
    </row>
    <row r="41" spans="1:19">
      <c r="A41" s="126" t="s">
        <v>119</v>
      </c>
      <c r="B41" s="11" t="s">
        <v>120</v>
      </c>
      <c r="C41" s="161">
        <v>5926.6833333333298</v>
      </c>
      <c r="D41" s="162">
        <v>4660.7211111111101</v>
      </c>
      <c r="E41" s="161">
        <v>2638.7777777777801</v>
      </c>
      <c r="F41" s="162">
        <v>1349.98888888889</v>
      </c>
      <c r="G41" s="189"/>
      <c r="H41" s="163">
        <f>D41*Dash!$B$13</f>
        <v>1165.1802777777775</v>
      </c>
      <c r="I41" s="161">
        <f>E41*Dash!$B$12</f>
        <v>659.69444444444503</v>
      </c>
      <c r="J41" s="163">
        <f>F41*Dash!$B$14</f>
        <v>674.99444444444498</v>
      </c>
      <c r="K41" s="18">
        <f>MAX((Dash!$B$16-'Basic Allotment'!C41)*Dash!$B$15, 0)</f>
        <v>0</v>
      </c>
      <c r="L41" s="164">
        <f t="shared" si="0"/>
        <v>8426.552499999998</v>
      </c>
      <c r="M41" s="166">
        <f>L41*Dash!$B$10</f>
        <v>12461746.384805571</v>
      </c>
      <c r="P41" s="161"/>
      <c r="Q41" s="161"/>
      <c r="R41" s="161"/>
      <c r="S41" s="161"/>
    </row>
    <row r="42" spans="1:19">
      <c r="A42" s="121" t="s">
        <v>121</v>
      </c>
      <c r="B42" s="122" t="s">
        <v>122</v>
      </c>
      <c r="C42" s="154">
        <v>18130.72</v>
      </c>
      <c r="D42" s="155">
        <v>7489.7522222222196</v>
      </c>
      <c r="E42" s="154">
        <v>7279.8555555555604</v>
      </c>
      <c r="F42" s="155">
        <v>4133.6411111111101</v>
      </c>
      <c r="G42" s="189"/>
      <c r="H42" s="156">
        <f>D42*Dash!$B$13</f>
        <v>1872.4380555555549</v>
      </c>
      <c r="I42" s="154">
        <f>E42*Dash!$B$12</f>
        <v>1819.9638888888901</v>
      </c>
      <c r="J42" s="156">
        <f>F42*Dash!$B$14</f>
        <v>2066.8205555555551</v>
      </c>
      <c r="K42" s="157">
        <f>MAX((Dash!$B$16-'Basic Allotment'!C42)*Dash!$B$15, 0)</f>
        <v>0</v>
      </c>
      <c r="L42" s="158">
        <f t="shared" si="0"/>
        <v>23889.942500000001</v>
      </c>
      <c r="M42" s="160">
        <f>L42*Dash!$B$10</f>
        <v>35330036.166343004</v>
      </c>
      <c r="P42" s="161"/>
      <c r="Q42" s="161"/>
      <c r="R42" s="161"/>
      <c r="S42" s="161"/>
    </row>
    <row r="43" spans="1:19">
      <c r="A43" s="126" t="s">
        <v>123</v>
      </c>
      <c r="B43" s="11" t="s">
        <v>124</v>
      </c>
      <c r="C43" s="161">
        <v>3793.9322222222199</v>
      </c>
      <c r="D43" s="162">
        <v>2307.6444444444401</v>
      </c>
      <c r="E43" s="161">
        <v>1638.9011111111099</v>
      </c>
      <c r="F43" s="162">
        <v>611.47444444444398</v>
      </c>
      <c r="G43" s="189"/>
      <c r="H43" s="163">
        <f>D43*Dash!$B$13</f>
        <v>576.91111111111002</v>
      </c>
      <c r="I43" s="161">
        <f>E43*Dash!$B$12</f>
        <v>409.72527777777748</v>
      </c>
      <c r="J43" s="163">
        <f>F43*Dash!$B$14</f>
        <v>305.73722222222199</v>
      </c>
      <c r="K43" s="18">
        <f>MAX((Dash!$B$16-'Basic Allotment'!C43)*Dash!$B$15, 0)</f>
        <v>482.42711111111203</v>
      </c>
      <c r="L43" s="164">
        <f t="shared" si="0"/>
        <v>5568.7329444444413</v>
      </c>
      <c r="M43" s="166">
        <f>L43*Dash!$B$10</f>
        <v>8235412.7193034422</v>
      </c>
      <c r="P43" s="161"/>
      <c r="Q43" s="161"/>
      <c r="R43" s="161"/>
      <c r="S43" s="161"/>
    </row>
    <row r="44" spans="1:19">
      <c r="A44" s="121" t="s">
        <v>125</v>
      </c>
      <c r="B44" s="122" t="s">
        <v>126</v>
      </c>
      <c r="C44" s="154">
        <v>27146.5</v>
      </c>
      <c r="D44" s="155">
        <v>9785.5400000000009</v>
      </c>
      <c r="E44" s="154">
        <v>8659.1433333333298</v>
      </c>
      <c r="F44" s="155">
        <v>7829.1822222222199</v>
      </c>
      <c r="G44" s="189"/>
      <c r="H44" s="156">
        <f>D44*Dash!$B$13</f>
        <v>2446.3850000000002</v>
      </c>
      <c r="I44" s="154">
        <f>E44*Dash!$B$12</f>
        <v>2164.7858333333324</v>
      </c>
      <c r="J44" s="156">
        <f>F44*Dash!$B$14</f>
        <v>3914.59111111111</v>
      </c>
      <c r="K44" s="157">
        <f>MAX((Dash!$B$16-'Basic Allotment'!C44)*Dash!$B$15, 0)</f>
        <v>0</v>
      </c>
      <c r="L44" s="158">
        <f t="shared" si="0"/>
        <v>35672.261944444443</v>
      </c>
      <c r="M44" s="160">
        <f>L44*Dash!$B$10</f>
        <v>52754513.939599618</v>
      </c>
      <c r="P44" s="161"/>
      <c r="Q44" s="161"/>
      <c r="R44" s="161"/>
      <c r="S44" s="161"/>
    </row>
    <row r="45" spans="1:19">
      <c r="A45" s="126" t="s">
        <v>127</v>
      </c>
      <c r="B45" s="11" t="s">
        <v>128</v>
      </c>
      <c r="C45" s="161">
        <v>3153.0044444444402</v>
      </c>
      <c r="D45" s="162">
        <v>1281.97</v>
      </c>
      <c r="E45" s="161">
        <v>1248.84111111111</v>
      </c>
      <c r="F45" s="162">
        <v>1056.59777777778</v>
      </c>
      <c r="G45" s="189"/>
      <c r="H45" s="163">
        <f>D45*Dash!$B$13</f>
        <v>320.49250000000001</v>
      </c>
      <c r="I45" s="161">
        <f>E45*Dash!$B$12</f>
        <v>312.21027777777749</v>
      </c>
      <c r="J45" s="163">
        <f>F45*Dash!$B$14</f>
        <v>528.29888888889002</v>
      </c>
      <c r="K45" s="18">
        <f>MAX((Dash!$B$16-'Basic Allotment'!C45)*Dash!$B$15, 0)</f>
        <v>738.79822222222401</v>
      </c>
      <c r="L45" s="164">
        <f t="shared" si="0"/>
        <v>5052.8043333333317</v>
      </c>
      <c r="M45" s="166">
        <f>L45*Dash!$B$10</f>
        <v>7472423.1687925262</v>
      </c>
      <c r="P45" s="161"/>
      <c r="Q45" s="161"/>
      <c r="R45" s="161"/>
      <c r="S45" s="161"/>
    </row>
    <row r="46" spans="1:19">
      <c r="A46" s="121" t="s">
        <v>129</v>
      </c>
      <c r="B46" s="122" t="s">
        <v>130</v>
      </c>
      <c r="C46" s="154">
        <v>2288.06</v>
      </c>
      <c r="D46" s="155">
        <v>777.26111111111095</v>
      </c>
      <c r="E46" s="154">
        <v>841.46444444444398</v>
      </c>
      <c r="F46" s="155">
        <v>840.474444444445</v>
      </c>
      <c r="G46" s="189"/>
      <c r="H46" s="156">
        <f>D46*Dash!$B$13</f>
        <v>194.31527777777774</v>
      </c>
      <c r="I46" s="154">
        <f>E46*Dash!$B$12</f>
        <v>210.366111111111</v>
      </c>
      <c r="J46" s="156">
        <f>F46*Dash!$B$14</f>
        <v>420.2372222222225</v>
      </c>
      <c r="K46" s="157">
        <f>MAX((Dash!$B$16-'Basic Allotment'!C46)*Dash!$B$15, 0)</f>
        <v>1084.7760000000001</v>
      </c>
      <c r="L46" s="158">
        <f t="shared" si="0"/>
        <v>4197.7546111111114</v>
      </c>
      <c r="M46" s="160">
        <f>L46*Dash!$B$10</f>
        <v>6207918.7602895517</v>
      </c>
      <c r="P46" s="161"/>
      <c r="Q46" s="161"/>
      <c r="R46" s="161"/>
      <c r="S46" s="161"/>
    </row>
    <row r="47" spans="1:19">
      <c r="A47" s="126" t="s">
        <v>131</v>
      </c>
      <c r="B47" s="11" t="s">
        <v>132</v>
      </c>
      <c r="C47" s="161">
        <v>4373.7222222222199</v>
      </c>
      <c r="D47" s="162">
        <v>3108.85777777778</v>
      </c>
      <c r="E47" s="161">
        <v>1661.52</v>
      </c>
      <c r="F47" s="162">
        <v>560.06666666666695</v>
      </c>
      <c r="G47" s="189"/>
      <c r="H47" s="163">
        <f>D47*Dash!$B$13</f>
        <v>777.21444444444501</v>
      </c>
      <c r="I47" s="161">
        <f>E47*Dash!$B$12</f>
        <v>415.38</v>
      </c>
      <c r="J47" s="163">
        <f>F47*Dash!$B$14</f>
        <v>280.03333333333347</v>
      </c>
      <c r="K47" s="18">
        <f>MAX((Dash!$B$16-'Basic Allotment'!C47)*Dash!$B$15, 0)</f>
        <v>250.51111111111206</v>
      </c>
      <c r="L47" s="164">
        <f t="shared" si="0"/>
        <v>6096.8611111111104</v>
      </c>
      <c r="M47" s="166">
        <f>L47*Dash!$B$10</f>
        <v>9016443.7841039468</v>
      </c>
      <c r="P47" s="161"/>
      <c r="Q47" s="161"/>
      <c r="R47" s="161"/>
      <c r="S47" s="161"/>
    </row>
    <row r="48" spans="1:19">
      <c r="A48" s="121" t="s">
        <v>133</v>
      </c>
      <c r="B48" s="122" t="s">
        <v>134</v>
      </c>
      <c r="C48" s="154">
        <v>4228.3077777777798</v>
      </c>
      <c r="D48" s="155">
        <v>2962.6355555555601</v>
      </c>
      <c r="E48" s="154">
        <v>1389.1111111111099</v>
      </c>
      <c r="F48" s="155">
        <v>1447.1811111111101</v>
      </c>
      <c r="G48" s="189"/>
      <c r="H48" s="156">
        <f>D48*Dash!$B$13</f>
        <v>740.65888888889003</v>
      </c>
      <c r="I48" s="154">
        <f>E48*Dash!$B$12</f>
        <v>347.27777777777749</v>
      </c>
      <c r="J48" s="156">
        <f>F48*Dash!$B$14</f>
        <v>723.59055555555506</v>
      </c>
      <c r="K48" s="157">
        <f>MAX((Dash!$B$16-'Basic Allotment'!C48)*Dash!$B$15, 0)</f>
        <v>308.67688888888807</v>
      </c>
      <c r="L48" s="158">
        <f t="shared" si="0"/>
        <v>6348.511888888891</v>
      </c>
      <c r="M48" s="160">
        <f>L48*Dash!$B$10</f>
        <v>9388601.6944956258</v>
      </c>
      <c r="P48" s="161"/>
      <c r="Q48" s="161"/>
      <c r="R48" s="161"/>
      <c r="S48" s="161"/>
    </row>
    <row r="49" spans="1:19">
      <c r="A49" s="126" t="s">
        <v>135</v>
      </c>
      <c r="B49" s="11" t="s">
        <v>136</v>
      </c>
      <c r="C49" s="161">
        <v>8125.47</v>
      </c>
      <c r="D49" s="162">
        <v>3487.2944444444402</v>
      </c>
      <c r="E49" s="161">
        <v>3300.2277777777799</v>
      </c>
      <c r="F49" s="162">
        <v>1805.4311111111101</v>
      </c>
      <c r="G49" s="189"/>
      <c r="H49" s="163">
        <f>D49*Dash!$B$13</f>
        <v>871.82361111111004</v>
      </c>
      <c r="I49" s="161">
        <f>E49*Dash!$B$12</f>
        <v>825.05694444444498</v>
      </c>
      <c r="J49" s="163">
        <f>F49*Dash!$B$14</f>
        <v>902.71555555555506</v>
      </c>
      <c r="K49" s="18">
        <f>MAX((Dash!$B$16-'Basic Allotment'!C49)*Dash!$B$15, 0)</f>
        <v>0</v>
      </c>
      <c r="L49" s="164">
        <f t="shared" si="0"/>
        <v>10725.066111111109</v>
      </c>
      <c r="M49" s="166">
        <f>L49*Dash!$B$10</f>
        <v>15860941.213733569</v>
      </c>
      <c r="P49" s="161"/>
      <c r="Q49" s="161"/>
      <c r="R49" s="161"/>
      <c r="S49" s="161"/>
    </row>
    <row r="50" spans="1:19">
      <c r="A50" s="121" t="s">
        <v>137</v>
      </c>
      <c r="B50" s="122" t="s">
        <v>138</v>
      </c>
      <c r="C50" s="154">
        <v>1615.98444444444</v>
      </c>
      <c r="D50" s="155">
        <v>487.01777777777801</v>
      </c>
      <c r="E50" s="154">
        <v>622.20888888888896</v>
      </c>
      <c r="F50" s="155">
        <v>614.12666666666701</v>
      </c>
      <c r="G50" s="189"/>
      <c r="H50" s="156">
        <f>D50*Dash!$B$13</f>
        <v>121.7544444444445</v>
      </c>
      <c r="I50" s="154">
        <f>E50*Dash!$B$12</f>
        <v>155.55222222222224</v>
      </c>
      <c r="J50" s="156">
        <f>F50*Dash!$B$14</f>
        <v>307.0633333333335</v>
      </c>
      <c r="K50" s="157">
        <f>MAX((Dash!$B$16-'Basic Allotment'!C50)*Dash!$B$15, 0)</f>
        <v>1353.6062222222242</v>
      </c>
      <c r="L50" s="158">
        <f t="shared" si="0"/>
        <v>3553.960666666665</v>
      </c>
      <c r="M50" s="160">
        <f>L50*Dash!$B$10</f>
        <v>5255833.4490379691</v>
      </c>
      <c r="P50" s="161"/>
      <c r="Q50" s="161"/>
      <c r="R50" s="161"/>
      <c r="S50" s="161"/>
    </row>
    <row r="51" spans="1:19">
      <c r="A51" s="126" t="s">
        <v>139</v>
      </c>
      <c r="B51" s="11" t="s">
        <v>140</v>
      </c>
      <c r="C51" s="161">
        <v>1801.7666666666701</v>
      </c>
      <c r="D51" s="162">
        <v>627.54111111111104</v>
      </c>
      <c r="E51" s="161">
        <v>691.79666666666697</v>
      </c>
      <c r="F51" s="162">
        <v>591.29</v>
      </c>
      <c r="G51" s="189"/>
      <c r="H51" s="163">
        <f>D51*Dash!$B$13</f>
        <v>156.88527777777776</v>
      </c>
      <c r="I51" s="161">
        <f>E51*Dash!$B$12</f>
        <v>172.94916666666674</v>
      </c>
      <c r="J51" s="163">
        <f>F51*Dash!$B$14</f>
        <v>295.64499999999998</v>
      </c>
      <c r="K51" s="18">
        <f>MAX((Dash!$B$16-'Basic Allotment'!C51)*Dash!$B$15, 0)</f>
        <v>1279.2933333333322</v>
      </c>
      <c r="L51" s="164">
        <f t="shared" si="0"/>
        <v>3706.5394444444464</v>
      </c>
      <c r="M51" s="166">
        <f>L51*Dash!$B$10</f>
        <v>5481477.0954010952</v>
      </c>
      <c r="P51" s="161"/>
      <c r="Q51" s="161"/>
      <c r="R51" s="161"/>
      <c r="S51" s="161"/>
    </row>
    <row r="52" spans="1:19">
      <c r="A52" s="121" t="s">
        <v>141</v>
      </c>
      <c r="B52" s="122" t="s">
        <v>142</v>
      </c>
      <c r="C52" s="154">
        <v>3722.5222222222201</v>
      </c>
      <c r="D52" s="155">
        <v>2022.1144444444401</v>
      </c>
      <c r="E52" s="154">
        <v>1016.75111111111</v>
      </c>
      <c r="F52" s="155">
        <v>988.04666666666697</v>
      </c>
      <c r="G52" s="189"/>
      <c r="H52" s="156">
        <f>D52*Dash!$B$13</f>
        <v>505.52861111111002</v>
      </c>
      <c r="I52" s="154">
        <f>E52*Dash!$B$12</f>
        <v>254.18777777777751</v>
      </c>
      <c r="J52" s="156">
        <f>F52*Dash!$B$14</f>
        <v>494.02333333333348</v>
      </c>
      <c r="K52" s="157">
        <f>MAX((Dash!$B$16-'Basic Allotment'!C52)*Dash!$B$15, 0)</f>
        <v>510.99111111111199</v>
      </c>
      <c r="L52" s="158">
        <f t="shared" si="0"/>
        <v>5487.2530555555531</v>
      </c>
      <c r="M52" s="160">
        <f>L52*Dash!$B$10</f>
        <v>8114914.8394414866</v>
      </c>
      <c r="P52" s="161"/>
      <c r="Q52" s="161"/>
      <c r="R52" s="161"/>
      <c r="S52" s="161"/>
    </row>
    <row r="53" spans="1:19">
      <c r="A53" s="126" t="s">
        <v>143</v>
      </c>
      <c r="B53" s="11" t="s">
        <v>144</v>
      </c>
      <c r="C53" s="161">
        <v>1283.3088888888899</v>
      </c>
      <c r="D53" s="162">
        <v>528.87555555555605</v>
      </c>
      <c r="E53" s="161">
        <v>184.62888888888901</v>
      </c>
      <c r="F53" s="162">
        <v>256.972222222222</v>
      </c>
      <c r="G53" s="189"/>
      <c r="H53" s="163">
        <f>D53*Dash!$B$13</f>
        <v>132.21888888888901</v>
      </c>
      <c r="I53" s="161">
        <f>E53*Dash!$B$12</f>
        <v>46.157222222222252</v>
      </c>
      <c r="J53" s="163">
        <f>F53*Dash!$B$14</f>
        <v>128.486111111111</v>
      </c>
      <c r="K53" s="18">
        <f>MAX((Dash!$B$16-'Basic Allotment'!C53)*Dash!$B$15, 0)</f>
        <v>1486.6764444444443</v>
      </c>
      <c r="L53" s="164">
        <f t="shared" si="0"/>
        <v>3076.8475555555569</v>
      </c>
      <c r="M53" s="166">
        <f>L53*Dash!$B$10</f>
        <v>4550246.8419964546</v>
      </c>
      <c r="P53" s="161"/>
      <c r="Q53" s="161"/>
      <c r="R53" s="161"/>
      <c r="S53" s="161"/>
    </row>
    <row r="54" spans="1:19">
      <c r="A54" s="128" t="s">
        <v>145</v>
      </c>
      <c r="B54" s="129" t="s">
        <v>146</v>
      </c>
      <c r="C54" s="167">
        <v>3789.2855555555602</v>
      </c>
      <c r="D54" s="168">
        <v>1023.81222222222</v>
      </c>
      <c r="E54" s="167">
        <v>1147.4366666666699</v>
      </c>
      <c r="F54" s="168">
        <v>581.17777777777803</v>
      </c>
      <c r="G54" s="189"/>
      <c r="H54" s="169">
        <f>D54*Dash!$B$13</f>
        <v>255.95305555555501</v>
      </c>
      <c r="I54" s="167">
        <f>E54*Dash!$B$12</f>
        <v>286.85916666666748</v>
      </c>
      <c r="J54" s="169">
        <f>F54*Dash!$B$14</f>
        <v>290.58888888888902</v>
      </c>
      <c r="K54" s="170">
        <f>MAX((Dash!$B$16-'Basic Allotment'!C54)*Dash!$B$15, 0)</f>
        <v>484.28577777777593</v>
      </c>
      <c r="L54" s="171">
        <f t="shared" si="0"/>
        <v>5106.9724444444482</v>
      </c>
      <c r="M54" s="173">
        <f>L54*Dash!$B$10</f>
        <v>7552530.5748533923</v>
      </c>
      <c r="P54" s="161"/>
      <c r="Q54" s="161"/>
      <c r="R54" s="161"/>
      <c r="S54" s="161"/>
    </row>
    <row r="55" spans="1:19" ht="15">
      <c r="A55" s="144"/>
      <c r="B55" s="134" t="s">
        <v>147</v>
      </c>
      <c r="C55" s="174">
        <f>SUM(C5:C54)</f>
        <v>422551.51333333342</v>
      </c>
      <c r="D55" s="174">
        <f t="shared" ref="D55:M55" si="1">SUM(D5:D54)</f>
        <v>172644.0422222222</v>
      </c>
      <c r="E55" s="174">
        <f t="shared" si="1"/>
        <v>136678.38888888899</v>
      </c>
      <c r="F55" s="174">
        <f t="shared" si="1"/>
        <v>111099.56999999998</v>
      </c>
      <c r="G55" s="190"/>
      <c r="H55" s="174">
        <f t="shared" si="1"/>
        <v>43161.010555555549</v>
      </c>
      <c r="I55" s="174">
        <f t="shared" si="1"/>
        <v>34169.597222222248</v>
      </c>
      <c r="J55" s="174">
        <f t="shared" si="1"/>
        <v>55549.784999999989</v>
      </c>
      <c r="K55" s="174">
        <f t="shared" si="1"/>
        <v>27775.451555555555</v>
      </c>
      <c r="L55" s="174">
        <f t="shared" si="1"/>
        <v>583207.35766666662</v>
      </c>
      <c r="M55" s="175">
        <f t="shared" si="1"/>
        <v>862485836.4075458</v>
      </c>
      <c r="P55" s="161"/>
      <c r="Q55" s="161"/>
      <c r="R55" s="161"/>
      <c r="S55" s="161"/>
    </row>
  </sheetData>
  <sheetProtection algorithmName="SHA-512" hashValue="rwZh5T+Dxc9F1gPJyA53p4GtJusEPHdOz6jX9XTLi6xPQ4XnEsRU/NoNO0A3Hi6xdtvWifhQeHjvWIvKBtkjsA==" saltValue="zcBfq4ySeN2VqRzAg36WMQ==" spinCount="100000" sheet="1" objects="1" scenarios="1"/>
  <mergeCells count="3">
    <mergeCell ref="A2:N2"/>
    <mergeCell ref="C3:F3"/>
    <mergeCell ref="H3:K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7">
    <tabColor theme="8" tint="-0.249977111117893"/>
  </sheetPr>
  <dimension ref="A1:L1635"/>
  <sheetViews>
    <sheetView zoomScale="75" zoomScaleNormal="75" workbookViewId="0"/>
  </sheetViews>
  <sheetFormatPr defaultRowHeight="15"/>
  <cols>
    <col min="2" max="2" width="6.42578125" customWidth="1"/>
    <col min="3" max="3" width="35.7109375" customWidth="1"/>
    <col min="4" max="4" width="11.28515625" style="342" bestFit="1" customWidth="1"/>
    <col min="5" max="11" width="10.7109375" style="342" customWidth="1"/>
    <col min="12" max="12" width="12.28515625" style="342" bestFit="1" customWidth="1"/>
  </cols>
  <sheetData>
    <row r="1" spans="1:12">
      <c r="A1" s="341" t="s">
        <v>2007</v>
      </c>
      <c r="L1"/>
    </row>
    <row r="2" spans="1:12">
      <c r="A2" s="5" t="s">
        <v>1927</v>
      </c>
    </row>
    <row r="3" spans="1:12">
      <c r="A3" s="5" t="s">
        <v>1597</v>
      </c>
      <c r="B3" s="5" t="s">
        <v>174</v>
      </c>
      <c r="C3" s="5" t="s">
        <v>1669</v>
      </c>
      <c r="D3" s="342" t="s">
        <v>1670</v>
      </c>
      <c r="E3" s="342" t="s">
        <v>1671</v>
      </c>
      <c r="F3" s="342" t="s">
        <v>1672</v>
      </c>
      <c r="G3" s="342" t="s">
        <v>1673</v>
      </c>
      <c r="H3" s="342" t="s">
        <v>1674</v>
      </c>
      <c r="I3" s="342" t="s">
        <v>1675</v>
      </c>
      <c r="J3" s="342" t="s">
        <v>1676</v>
      </c>
      <c r="K3" s="342" t="s">
        <v>1677</v>
      </c>
      <c r="L3" s="342" t="s">
        <v>44</v>
      </c>
    </row>
    <row r="4" spans="1:12">
      <c r="A4" s="5" t="s">
        <v>45</v>
      </c>
      <c r="B4" s="5" t="s">
        <v>1612</v>
      </c>
      <c r="C4" s="5" t="s">
        <v>1613</v>
      </c>
      <c r="D4" s="4">
        <v>63360</v>
      </c>
      <c r="E4" s="342">
        <v>0</v>
      </c>
      <c r="F4" s="342">
        <v>0</v>
      </c>
      <c r="G4" s="342">
        <v>0</v>
      </c>
      <c r="H4" s="4">
        <v>39624</v>
      </c>
      <c r="I4" s="342">
        <v>0</v>
      </c>
      <c r="J4" s="342">
        <v>0</v>
      </c>
      <c r="K4" s="342">
        <v>0</v>
      </c>
      <c r="L4" s="4">
        <v>102984</v>
      </c>
    </row>
    <row r="5" spans="1:12">
      <c r="A5" s="5" t="s">
        <v>45</v>
      </c>
      <c r="B5" s="5" t="s">
        <v>1614</v>
      </c>
      <c r="C5" s="5" t="s">
        <v>1615</v>
      </c>
      <c r="D5" s="4">
        <v>71952</v>
      </c>
      <c r="E5" s="342">
        <v>0</v>
      </c>
      <c r="F5" s="342">
        <v>0</v>
      </c>
      <c r="G5" s="342">
        <v>0</v>
      </c>
      <c r="H5" s="4">
        <v>144096</v>
      </c>
      <c r="I5" s="342">
        <v>0</v>
      </c>
      <c r="J5" s="4">
        <v>6336</v>
      </c>
      <c r="K5" s="342">
        <v>0</v>
      </c>
      <c r="L5" s="4">
        <v>222384</v>
      </c>
    </row>
    <row r="6" spans="1:12">
      <c r="A6" s="5" t="s">
        <v>45</v>
      </c>
      <c r="B6" s="5" t="s">
        <v>1616</v>
      </c>
      <c r="C6" s="5" t="s">
        <v>1617</v>
      </c>
      <c r="D6" s="342">
        <v>0</v>
      </c>
      <c r="E6" s="4">
        <v>2538880</v>
      </c>
      <c r="F6" s="342">
        <v>0</v>
      </c>
      <c r="G6" s="342">
        <v>0</v>
      </c>
      <c r="H6" s="4">
        <v>1600</v>
      </c>
      <c r="I6" s="342">
        <v>0</v>
      </c>
      <c r="J6" s="342">
        <v>0</v>
      </c>
      <c r="K6" s="342">
        <v>0</v>
      </c>
      <c r="L6" s="4">
        <v>2540480</v>
      </c>
    </row>
    <row r="7" spans="1:12">
      <c r="A7" s="5" t="s">
        <v>45</v>
      </c>
      <c r="B7" s="5" t="s">
        <v>1618</v>
      </c>
      <c r="C7" s="5" t="s">
        <v>1619</v>
      </c>
      <c r="D7" s="4">
        <v>312864</v>
      </c>
      <c r="E7" s="4">
        <v>120624</v>
      </c>
      <c r="F7" s="342">
        <v>0</v>
      </c>
      <c r="G7" s="342">
        <v>0</v>
      </c>
      <c r="H7" s="4">
        <v>545136</v>
      </c>
      <c r="I7" s="4">
        <v>194480</v>
      </c>
      <c r="J7" s="4">
        <v>15446</v>
      </c>
      <c r="K7" s="4">
        <v>4080</v>
      </c>
      <c r="L7" s="4">
        <v>1192630</v>
      </c>
    </row>
    <row r="8" spans="1:12">
      <c r="A8" s="5" t="s">
        <v>45</v>
      </c>
      <c r="B8" s="5" t="s">
        <v>1620</v>
      </c>
      <c r="C8" s="5" t="s">
        <v>1621</v>
      </c>
      <c r="D8" s="342">
        <v>0</v>
      </c>
      <c r="E8" s="342">
        <v>0</v>
      </c>
      <c r="F8" s="342">
        <v>0</v>
      </c>
      <c r="G8" s="342">
        <v>0</v>
      </c>
      <c r="H8" s="342">
        <v>0</v>
      </c>
      <c r="I8" s="342">
        <v>0</v>
      </c>
      <c r="J8" s="342">
        <v>0</v>
      </c>
      <c r="K8" s="342">
        <v>0</v>
      </c>
      <c r="L8" s="342">
        <v>0</v>
      </c>
    </row>
    <row r="9" spans="1:12">
      <c r="A9" s="5" t="s">
        <v>45</v>
      </c>
      <c r="B9" s="5" t="s">
        <v>1622</v>
      </c>
      <c r="C9" s="5" t="s">
        <v>1623</v>
      </c>
      <c r="D9" s="4">
        <v>656416</v>
      </c>
      <c r="E9" s="342">
        <v>0</v>
      </c>
      <c r="F9" s="342">
        <v>0</v>
      </c>
      <c r="G9" s="342">
        <v>0</v>
      </c>
      <c r="H9" s="4">
        <v>116720</v>
      </c>
      <c r="I9" s="342">
        <v>0</v>
      </c>
      <c r="J9" s="4">
        <v>3464</v>
      </c>
      <c r="K9" s="342">
        <v>0</v>
      </c>
      <c r="L9" s="4">
        <v>776600</v>
      </c>
    </row>
    <row r="10" spans="1:12">
      <c r="A10" s="5" t="s">
        <v>45</v>
      </c>
      <c r="B10" s="5" t="s">
        <v>1624</v>
      </c>
      <c r="C10" s="5" t="s">
        <v>1625</v>
      </c>
      <c r="D10" s="342">
        <v>0</v>
      </c>
      <c r="E10" s="4">
        <v>201776</v>
      </c>
      <c r="F10" s="342">
        <v>0</v>
      </c>
      <c r="G10" s="342">
        <v>0</v>
      </c>
      <c r="H10" s="342">
        <v>0</v>
      </c>
      <c r="I10" s="4">
        <v>608784</v>
      </c>
      <c r="J10" s="342">
        <v>0</v>
      </c>
      <c r="K10" s="4">
        <v>7946</v>
      </c>
      <c r="L10" s="4">
        <v>818506</v>
      </c>
    </row>
    <row r="11" spans="1:12">
      <c r="A11" s="5" t="s">
        <v>45</v>
      </c>
      <c r="B11" s="5" t="s">
        <v>1626</v>
      </c>
      <c r="C11" s="5" t="s">
        <v>1627</v>
      </c>
      <c r="D11" s="342">
        <v>0</v>
      </c>
      <c r="E11" s="342">
        <v>0</v>
      </c>
      <c r="F11" s="342">
        <v>0</v>
      </c>
      <c r="G11" s="342">
        <v>0</v>
      </c>
      <c r="H11" s="4">
        <v>105616</v>
      </c>
      <c r="I11" s="342">
        <v>0</v>
      </c>
      <c r="J11" s="342">
        <v>1152</v>
      </c>
      <c r="K11" s="342">
        <v>0</v>
      </c>
      <c r="L11" s="4">
        <v>106768</v>
      </c>
    </row>
    <row r="12" spans="1:12">
      <c r="A12" s="5" t="s">
        <v>45</v>
      </c>
      <c r="B12" s="5" t="s">
        <v>1628</v>
      </c>
      <c r="C12" s="5" t="s">
        <v>1629</v>
      </c>
      <c r="D12" s="4">
        <v>103680</v>
      </c>
      <c r="E12" s="4">
        <v>98192</v>
      </c>
      <c r="F12" s="342">
        <v>0</v>
      </c>
      <c r="G12" s="342">
        <v>0</v>
      </c>
      <c r="H12" s="4">
        <v>296608</v>
      </c>
      <c r="I12" s="342">
        <v>0</v>
      </c>
      <c r="J12" s="342">
        <v>0</v>
      </c>
      <c r="K12" s="4">
        <v>3426</v>
      </c>
      <c r="L12" s="4">
        <v>501906</v>
      </c>
    </row>
    <row r="13" spans="1:12">
      <c r="A13" s="5" t="s">
        <v>45</v>
      </c>
      <c r="B13" s="5" t="s">
        <v>1630</v>
      </c>
      <c r="C13" s="5" t="s">
        <v>1631</v>
      </c>
      <c r="D13" s="342">
        <v>0</v>
      </c>
      <c r="E13" s="4">
        <v>28976</v>
      </c>
      <c r="F13" s="342">
        <v>0</v>
      </c>
      <c r="G13" s="342">
        <v>0</v>
      </c>
      <c r="H13" s="342">
        <v>0</v>
      </c>
      <c r="I13" s="342">
        <v>0</v>
      </c>
      <c r="J13" s="342">
        <v>0</v>
      </c>
      <c r="K13" s="342">
        <v>0</v>
      </c>
      <c r="L13" s="4">
        <v>28976</v>
      </c>
    </row>
    <row r="14" spans="1:12">
      <c r="A14" s="5" t="s">
        <v>45</v>
      </c>
      <c r="B14" s="5" t="s">
        <v>1632</v>
      </c>
      <c r="C14" s="5" t="s">
        <v>1633</v>
      </c>
      <c r="D14" s="342">
        <v>0</v>
      </c>
      <c r="E14" s="4">
        <v>63936</v>
      </c>
      <c r="F14" s="342">
        <v>0</v>
      </c>
      <c r="G14" s="342">
        <v>0</v>
      </c>
      <c r="H14" s="342">
        <v>0</v>
      </c>
      <c r="I14" s="4">
        <v>225568</v>
      </c>
      <c r="J14" s="342">
        <v>0</v>
      </c>
      <c r="K14" s="4">
        <v>3688</v>
      </c>
      <c r="L14" s="4">
        <v>293192</v>
      </c>
    </row>
    <row r="15" spans="1:12">
      <c r="A15" s="5" t="s">
        <v>45</v>
      </c>
      <c r="B15" s="5" t="s">
        <v>1634</v>
      </c>
      <c r="C15" s="5" t="s">
        <v>1635</v>
      </c>
      <c r="D15" s="4">
        <v>2774064</v>
      </c>
      <c r="E15" s="342">
        <v>0</v>
      </c>
      <c r="F15" s="4">
        <v>207808</v>
      </c>
      <c r="G15" s="342">
        <v>0</v>
      </c>
      <c r="H15" s="342">
        <v>0</v>
      </c>
      <c r="I15" s="342">
        <v>0</v>
      </c>
      <c r="J15" s="342">
        <v>384</v>
      </c>
      <c r="K15" s="342">
        <v>0</v>
      </c>
      <c r="L15" s="4">
        <v>2982256</v>
      </c>
    </row>
    <row r="16" spans="1:12">
      <c r="A16" s="5" t="s">
        <v>45</v>
      </c>
      <c r="B16" s="5" t="s">
        <v>1636</v>
      </c>
      <c r="C16" s="5" t="s">
        <v>1637</v>
      </c>
      <c r="D16" s="4">
        <v>387936</v>
      </c>
      <c r="E16" s="342">
        <v>0</v>
      </c>
      <c r="F16" s="342">
        <v>0</v>
      </c>
      <c r="G16" s="342">
        <v>0</v>
      </c>
      <c r="H16" s="4">
        <v>51136</v>
      </c>
      <c r="I16" s="342">
        <v>0</v>
      </c>
      <c r="J16" s="342">
        <v>0</v>
      </c>
      <c r="K16" s="342">
        <v>0</v>
      </c>
      <c r="L16" s="4">
        <v>439072</v>
      </c>
    </row>
    <row r="17" spans="1:12">
      <c r="A17" s="5" t="s">
        <v>45</v>
      </c>
      <c r="B17" s="5" t="s">
        <v>1638</v>
      </c>
      <c r="C17" s="5" t="s">
        <v>1639</v>
      </c>
      <c r="D17" s="342">
        <v>0</v>
      </c>
      <c r="E17" s="342">
        <v>0</v>
      </c>
      <c r="F17" s="342">
        <v>0</v>
      </c>
      <c r="G17" s="342">
        <v>0</v>
      </c>
      <c r="H17" s="342">
        <v>0</v>
      </c>
      <c r="I17" s="4">
        <v>400928</v>
      </c>
      <c r="J17" s="342">
        <v>0</v>
      </c>
      <c r="K17" s="342">
        <v>0</v>
      </c>
      <c r="L17" s="4">
        <v>400928</v>
      </c>
    </row>
    <row r="18" spans="1:12">
      <c r="A18" s="5" t="s">
        <v>45</v>
      </c>
      <c r="B18" s="5" t="s">
        <v>1640</v>
      </c>
      <c r="C18" s="5" t="s">
        <v>1641</v>
      </c>
      <c r="D18" s="342">
        <v>0</v>
      </c>
      <c r="E18" s="342">
        <v>0</v>
      </c>
      <c r="F18" s="342">
        <v>0</v>
      </c>
      <c r="G18" s="342">
        <v>0</v>
      </c>
      <c r="H18" s="342">
        <v>0</v>
      </c>
      <c r="I18" s="4">
        <v>23040</v>
      </c>
      <c r="J18" s="342">
        <v>0</v>
      </c>
      <c r="K18" s="342">
        <v>0</v>
      </c>
      <c r="L18" s="4">
        <v>23040</v>
      </c>
    </row>
    <row r="19" spans="1:12">
      <c r="A19" s="5" t="s">
        <v>45</v>
      </c>
      <c r="B19" s="5" t="s">
        <v>1642</v>
      </c>
      <c r="C19" s="5" t="s">
        <v>1643</v>
      </c>
      <c r="D19" s="4">
        <v>51792</v>
      </c>
      <c r="E19" s="342">
        <v>0</v>
      </c>
      <c r="F19" s="342">
        <v>0</v>
      </c>
      <c r="G19" s="342">
        <v>0</v>
      </c>
      <c r="H19" s="4">
        <v>48064</v>
      </c>
      <c r="I19" s="4">
        <v>438688</v>
      </c>
      <c r="J19" s="4">
        <v>2352</v>
      </c>
      <c r="K19" s="4">
        <v>20021</v>
      </c>
      <c r="L19" s="4">
        <v>560917</v>
      </c>
    </row>
    <row r="20" spans="1:12">
      <c r="A20" s="5" t="s">
        <v>45</v>
      </c>
      <c r="B20" s="5" t="s">
        <v>1644</v>
      </c>
      <c r="C20" s="5" t="s">
        <v>1645</v>
      </c>
      <c r="D20" s="342">
        <v>0</v>
      </c>
      <c r="E20" s="342">
        <v>0</v>
      </c>
      <c r="F20" s="342">
        <v>0</v>
      </c>
      <c r="G20" s="342">
        <v>0</v>
      </c>
      <c r="H20" s="342">
        <v>0</v>
      </c>
      <c r="I20" s="4">
        <v>58560</v>
      </c>
      <c r="J20" s="342">
        <v>0</v>
      </c>
      <c r="K20" s="342">
        <v>0</v>
      </c>
      <c r="L20" s="4">
        <v>58560</v>
      </c>
    </row>
    <row r="21" spans="1:12">
      <c r="A21" s="5" t="s">
        <v>45</v>
      </c>
      <c r="B21" s="5" t="s">
        <v>1646</v>
      </c>
      <c r="C21" s="5" t="s">
        <v>1647</v>
      </c>
      <c r="D21" s="342">
        <v>0</v>
      </c>
      <c r="E21" s="342">
        <v>0</v>
      </c>
      <c r="F21" s="342">
        <v>0</v>
      </c>
      <c r="G21" s="342">
        <v>0</v>
      </c>
      <c r="H21" s="342">
        <v>0</v>
      </c>
      <c r="I21" s="4">
        <v>97952</v>
      </c>
      <c r="J21" s="342">
        <v>0</v>
      </c>
      <c r="K21" s="342">
        <v>0</v>
      </c>
      <c r="L21" s="4">
        <v>97952</v>
      </c>
    </row>
    <row r="22" spans="1:12">
      <c r="A22" s="5" t="s">
        <v>45</v>
      </c>
      <c r="B22" s="5" t="s">
        <v>1648</v>
      </c>
      <c r="C22" s="5" t="s">
        <v>1649</v>
      </c>
      <c r="D22" s="342">
        <v>0</v>
      </c>
      <c r="E22" s="4">
        <v>1568992</v>
      </c>
      <c r="F22" s="342">
        <v>0</v>
      </c>
      <c r="G22" s="4">
        <v>719696</v>
      </c>
      <c r="H22" s="342">
        <v>0</v>
      </c>
      <c r="I22" s="4">
        <v>1856</v>
      </c>
      <c r="J22" s="342">
        <v>0</v>
      </c>
      <c r="K22" s="4">
        <v>1240</v>
      </c>
      <c r="L22" s="4">
        <v>2291784</v>
      </c>
    </row>
    <row r="23" spans="1:12">
      <c r="A23" s="5" t="s">
        <v>45</v>
      </c>
      <c r="B23" s="5" t="s">
        <v>1650</v>
      </c>
      <c r="C23" s="5" t="s">
        <v>1651</v>
      </c>
      <c r="D23" s="342">
        <v>0</v>
      </c>
      <c r="E23" s="342">
        <v>0</v>
      </c>
      <c r="F23" s="342">
        <v>0</v>
      </c>
      <c r="G23" s="342">
        <v>0</v>
      </c>
      <c r="H23" s="4">
        <v>228416</v>
      </c>
      <c r="I23" s="342">
        <v>0</v>
      </c>
      <c r="J23" s="4">
        <v>16640</v>
      </c>
      <c r="K23" s="342">
        <v>0</v>
      </c>
      <c r="L23" s="4">
        <v>245056</v>
      </c>
    </row>
    <row r="24" spans="1:12">
      <c r="A24" s="5" t="s">
        <v>45</v>
      </c>
      <c r="B24" s="5" t="s">
        <v>1652</v>
      </c>
      <c r="C24" s="5" t="s">
        <v>1653</v>
      </c>
      <c r="D24" s="342">
        <v>0</v>
      </c>
      <c r="E24" s="342">
        <v>0</v>
      </c>
      <c r="F24" s="342">
        <v>0</v>
      </c>
      <c r="G24" s="342">
        <v>0</v>
      </c>
      <c r="H24" s="4">
        <v>157232</v>
      </c>
      <c r="I24" s="342">
        <v>0</v>
      </c>
      <c r="J24" s="4">
        <v>45596</v>
      </c>
      <c r="K24" s="342">
        <v>0</v>
      </c>
      <c r="L24" s="4">
        <v>202828</v>
      </c>
    </row>
    <row r="25" spans="1:12">
      <c r="A25" s="5" t="s">
        <v>45</v>
      </c>
      <c r="B25" s="5" t="s">
        <v>1654</v>
      </c>
      <c r="C25" s="5" t="s">
        <v>1655</v>
      </c>
      <c r="D25" s="342">
        <v>0</v>
      </c>
      <c r="E25" s="342">
        <v>0</v>
      </c>
      <c r="F25" s="342">
        <v>0</v>
      </c>
      <c r="G25" s="342">
        <v>0</v>
      </c>
      <c r="H25" s="4">
        <v>19056</v>
      </c>
      <c r="I25" s="342">
        <v>0</v>
      </c>
      <c r="J25" s="4">
        <v>4120</v>
      </c>
      <c r="K25" s="342">
        <v>0</v>
      </c>
      <c r="L25" s="4">
        <v>23176</v>
      </c>
    </row>
    <row r="26" spans="1:12">
      <c r="A26" s="5" t="s">
        <v>45</v>
      </c>
      <c r="B26" s="5" t="s">
        <v>1656</v>
      </c>
      <c r="C26" s="5" t="s">
        <v>1657</v>
      </c>
      <c r="D26" s="4">
        <v>103968</v>
      </c>
      <c r="E26" s="342">
        <v>0</v>
      </c>
      <c r="F26" s="342">
        <v>0</v>
      </c>
      <c r="G26" s="342">
        <v>0</v>
      </c>
      <c r="H26" s="4">
        <v>11408</v>
      </c>
      <c r="I26" s="342">
        <v>0</v>
      </c>
      <c r="J26" s="342">
        <v>0</v>
      </c>
      <c r="K26" s="342">
        <v>0</v>
      </c>
      <c r="L26" s="4">
        <v>115376</v>
      </c>
    </row>
    <row r="27" spans="1:12">
      <c r="A27" s="5" t="s">
        <v>45</v>
      </c>
      <c r="B27" s="5" t="s">
        <v>1658</v>
      </c>
      <c r="C27" s="5" t="s">
        <v>1659</v>
      </c>
      <c r="D27" s="4">
        <v>162368</v>
      </c>
      <c r="E27" s="342">
        <v>0</v>
      </c>
      <c r="F27" s="342">
        <v>0</v>
      </c>
      <c r="G27" s="342">
        <v>0</v>
      </c>
      <c r="H27" s="4">
        <v>208240</v>
      </c>
      <c r="I27" s="342">
        <v>0</v>
      </c>
      <c r="J27" s="4">
        <v>16620</v>
      </c>
      <c r="K27" s="342">
        <v>0</v>
      </c>
      <c r="L27" s="4">
        <v>387228</v>
      </c>
    </row>
    <row r="28" spans="1:12">
      <c r="A28" s="5" t="s">
        <v>45</v>
      </c>
      <c r="B28" s="5" t="s">
        <v>1660</v>
      </c>
      <c r="C28" s="5" t="s">
        <v>1661</v>
      </c>
      <c r="D28" s="4">
        <v>4233872</v>
      </c>
      <c r="E28" s="342">
        <v>0</v>
      </c>
      <c r="F28" s="342">
        <v>0</v>
      </c>
      <c r="G28" s="342">
        <v>0</v>
      </c>
      <c r="H28" s="4">
        <v>16032</v>
      </c>
      <c r="I28" s="342">
        <v>0</v>
      </c>
      <c r="J28" s="342">
        <v>168</v>
      </c>
      <c r="K28" s="342">
        <v>0</v>
      </c>
      <c r="L28" s="4">
        <v>4250072</v>
      </c>
    </row>
    <row r="29" spans="1:12">
      <c r="A29" s="5" t="s">
        <v>45</v>
      </c>
      <c r="B29" s="5" t="s">
        <v>1662</v>
      </c>
      <c r="C29" s="5" t="s">
        <v>1663</v>
      </c>
      <c r="D29" s="4">
        <v>919968</v>
      </c>
      <c r="E29" s="342">
        <v>0</v>
      </c>
      <c r="F29" s="342">
        <v>0</v>
      </c>
      <c r="G29" s="342">
        <v>0</v>
      </c>
      <c r="H29" s="4">
        <v>91552</v>
      </c>
      <c r="I29" s="342">
        <v>0</v>
      </c>
      <c r="J29" s="342">
        <v>0</v>
      </c>
      <c r="K29" s="342">
        <v>0</v>
      </c>
      <c r="L29" s="4">
        <v>1011520</v>
      </c>
    </row>
    <row r="30" spans="1:12">
      <c r="A30" s="5" t="s">
        <v>45</v>
      </c>
      <c r="B30" s="5" t="s">
        <v>1664</v>
      </c>
      <c r="C30" s="5" t="s">
        <v>1665</v>
      </c>
      <c r="D30" s="342">
        <v>0</v>
      </c>
      <c r="E30" s="342">
        <v>0</v>
      </c>
      <c r="F30" s="342">
        <v>0</v>
      </c>
      <c r="G30" s="342">
        <v>0</v>
      </c>
      <c r="H30" s="342">
        <v>0</v>
      </c>
      <c r="I30" s="342">
        <v>0</v>
      </c>
      <c r="J30" s="342">
        <v>0</v>
      </c>
      <c r="K30" s="342">
        <v>0</v>
      </c>
      <c r="L30" s="342">
        <v>0</v>
      </c>
    </row>
    <row r="31" spans="1:12">
      <c r="A31" s="5" t="s">
        <v>45</v>
      </c>
      <c r="B31" s="5" t="s">
        <v>1666</v>
      </c>
      <c r="C31" s="5" t="s">
        <v>1667</v>
      </c>
      <c r="D31" s="4">
        <v>9842240</v>
      </c>
      <c r="E31" s="4">
        <v>4621376</v>
      </c>
      <c r="F31" s="4">
        <v>207808</v>
      </c>
      <c r="G31" s="4">
        <v>719696</v>
      </c>
      <c r="H31" s="4">
        <v>2080536</v>
      </c>
      <c r="I31" s="4">
        <v>2049856</v>
      </c>
      <c r="J31" s="4">
        <v>112278</v>
      </c>
      <c r="K31" s="4">
        <v>40401</v>
      </c>
      <c r="L31" s="4">
        <v>19674191</v>
      </c>
    </row>
    <row r="34" spans="1:12">
      <c r="A34" s="5" t="s">
        <v>1668</v>
      </c>
    </row>
    <row r="35" spans="1:12">
      <c r="A35" s="5" t="s">
        <v>1597</v>
      </c>
      <c r="B35" s="5" t="s">
        <v>174</v>
      </c>
      <c r="C35" s="5" t="s">
        <v>1669</v>
      </c>
      <c r="D35" s="342" t="s">
        <v>1670</v>
      </c>
      <c r="E35" s="342" t="s">
        <v>1671</v>
      </c>
      <c r="F35" s="342" t="s">
        <v>1672</v>
      </c>
      <c r="G35" s="342" t="s">
        <v>1673</v>
      </c>
      <c r="H35" s="342" t="s">
        <v>1674</v>
      </c>
      <c r="I35" s="342" t="s">
        <v>1675</v>
      </c>
      <c r="J35" s="342" t="s">
        <v>1676</v>
      </c>
      <c r="K35" s="342" t="s">
        <v>1677</v>
      </c>
      <c r="L35" s="342" t="s">
        <v>44</v>
      </c>
    </row>
    <row r="36" spans="1:12">
      <c r="A36" s="5" t="s">
        <v>48</v>
      </c>
      <c r="B36" s="5" t="s">
        <v>1612</v>
      </c>
      <c r="C36" s="5" t="s">
        <v>1613</v>
      </c>
      <c r="D36" s="4">
        <v>13632</v>
      </c>
      <c r="E36" s="342">
        <v>0</v>
      </c>
      <c r="F36" s="342">
        <v>0</v>
      </c>
      <c r="G36" s="342">
        <v>0</v>
      </c>
      <c r="H36" s="342">
        <v>0</v>
      </c>
      <c r="I36" s="342">
        <v>0</v>
      </c>
      <c r="J36" s="342">
        <v>0</v>
      </c>
      <c r="K36" s="342">
        <v>0</v>
      </c>
      <c r="L36" s="4">
        <v>13632</v>
      </c>
    </row>
    <row r="37" spans="1:12">
      <c r="A37" s="5" t="s">
        <v>48</v>
      </c>
      <c r="B37" s="5" t="s">
        <v>1614</v>
      </c>
      <c r="C37" s="5" t="s">
        <v>1615</v>
      </c>
      <c r="D37" s="342">
        <v>0</v>
      </c>
      <c r="E37" s="342">
        <v>0</v>
      </c>
      <c r="F37" s="342">
        <v>0</v>
      </c>
      <c r="G37" s="342">
        <v>0</v>
      </c>
      <c r="H37" s="4">
        <v>24400</v>
      </c>
      <c r="I37" s="342">
        <v>0</v>
      </c>
      <c r="J37" s="4">
        <v>1712</v>
      </c>
      <c r="K37" s="342">
        <v>0</v>
      </c>
      <c r="L37" s="4">
        <v>26112</v>
      </c>
    </row>
    <row r="38" spans="1:12">
      <c r="A38" s="5" t="s">
        <v>48</v>
      </c>
      <c r="B38" s="5" t="s">
        <v>1616</v>
      </c>
      <c r="C38" s="5" t="s">
        <v>1617</v>
      </c>
      <c r="D38" s="342">
        <v>0</v>
      </c>
      <c r="E38" s="4">
        <v>201952</v>
      </c>
      <c r="F38" s="342">
        <v>0</v>
      </c>
      <c r="G38" s="342">
        <v>0</v>
      </c>
      <c r="H38" s="4">
        <v>46064</v>
      </c>
      <c r="I38" s="4">
        <v>3280</v>
      </c>
      <c r="J38" s="342">
        <v>1344</v>
      </c>
      <c r="K38" s="342">
        <v>0</v>
      </c>
      <c r="L38" s="4">
        <v>252640</v>
      </c>
    </row>
    <row r="39" spans="1:12">
      <c r="A39" s="5" t="s">
        <v>48</v>
      </c>
      <c r="B39" s="5" t="s">
        <v>1618</v>
      </c>
      <c r="C39" s="5" t="s">
        <v>1619</v>
      </c>
      <c r="D39" s="4">
        <v>19632</v>
      </c>
      <c r="E39" s="4">
        <v>35616</v>
      </c>
      <c r="F39" s="342">
        <v>0</v>
      </c>
      <c r="G39" s="342">
        <v>0</v>
      </c>
      <c r="H39" s="4">
        <v>74640</v>
      </c>
      <c r="I39" s="4">
        <v>14384</v>
      </c>
      <c r="J39" s="4">
        <v>5441</v>
      </c>
      <c r="K39" s="4">
        <v>2544</v>
      </c>
      <c r="L39" s="4">
        <v>152257</v>
      </c>
    </row>
    <row r="40" spans="1:12">
      <c r="A40" s="5" t="s">
        <v>48</v>
      </c>
      <c r="B40" s="5" t="s">
        <v>1620</v>
      </c>
      <c r="C40" s="5" t="s">
        <v>1621</v>
      </c>
      <c r="D40" s="342">
        <v>0</v>
      </c>
      <c r="E40" s="342">
        <v>0</v>
      </c>
      <c r="F40" s="342">
        <v>0</v>
      </c>
      <c r="G40" s="342">
        <v>0</v>
      </c>
      <c r="H40" s="342">
        <v>0</v>
      </c>
      <c r="I40" s="342">
        <v>0</v>
      </c>
      <c r="J40" s="342">
        <v>0</v>
      </c>
      <c r="K40" s="342">
        <v>0</v>
      </c>
      <c r="L40" s="342">
        <v>0</v>
      </c>
    </row>
    <row r="41" spans="1:12">
      <c r="A41" s="5" t="s">
        <v>48</v>
      </c>
      <c r="B41" s="5" t="s">
        <v>1622</v>
      </c>
      <c r="C41" s="5" t="s">
        <v>1623</v>
      </c>
      <c r="D41" s="4">
        <v>92416</v>
      </c>
      <c r="E41" s="342">
        <v>0</v>
      </c>
      <c r="F41" s="342">
        <v>0</v>
      </c>
      <c r="G41" s="342">
        <v>0</v>
      </c>
      <c r="H41" s="4">
        <v>5104</v>
      </c>
      <c r="I41" s="342">
        <v>0</v>
      </c>
      <c r="J41" s="4">
        <v>2608</v>
      </c>
      <c r="K41" s="342">
        <v>0</v>
      </c>
      <c r="L41" s="4">
        <v>100128</v>
      </c>
    </row>
    <row r="42" spans="1:12">
      <c r="A42" s="5" t="s">
        <v>48</v>
      </c>
      <c r="B42" s="5" t="s">
        <v>1624</v>
      </c>
      <c r="C42" s="5" t="s">
        <v>1625</v>
      </c>
      <c r="D42" s="342">
        <v>0</v>
      </c>
      <c r="E42" s="4">
        <v>10080</v>
      </c>
      <c r="F42" s="342">
        <v>0</v>
      </c>
      <c r="G42" s="342">
        <v>0</v>
      </c>
      <c r="H42" s="342">
        <v>0</v>
      </c>
      <c r="I42" s="4">
        <v>12672</v>
      </c>
      <c r="J42" s="342">
        <v>0</v>
      </c>
      <c r="K42" s="342">
        <v>0</v>
      </c>
      <c r="L42" s="4">
        <v>22752</v>
      </c>
    </row>
    <row r="43" spans="1:12">
      <c r="A43" s="5" t="s">
        <v>48</v>
      </c>
      <c r="B43" s="5" t="s">
        <v>1626</v>
      </c>
      <c r="C43" s="5" t="s">
        <v>1627</v>
      </c>
      <c r="D43" s="342">
        <v>0</v>
      </c>
      <c r="E43" s="342">
        <v>0</v>
      </c>
      <c r="F43" s="342">
        <v>0</v>
      </c>
      <c r="G43" s="342">
        <v>0</v>
      </c>
      <c r="H43" s="342">
        <v>0</v>
      </c>
      <c r="I43" s="342">
        <v>0</v>
      </c>
      <c r="J43" s="342">
        <v>0</v>
      </c>
      <c r="K43" s="342">
        <v>0</v>
      </c>
      <c r="L43" s="342">
        <v>0</v>
      </c>
    </row>
    <row r="44" spans="1:12">
      <c r="A44" s="5" t="s">
        <v>48</v>
      </c>
      <c r="B44" s="5" t="s">
        <v>1628</v>
      </c>
      <c r="C44" s="5" t="s">
        <v>1629</v>
      </c>
      <c r="D44" s="4">
        <v>7440</v>
      </c>
      <c r="E44" s="4">
        <v>6080</v>
      </c>
      <c r="F44" s="342">
        <v>0</v>
      </c>
      <c r="G44" s="342">
        <v>0</v>
      </c>
      <c r="H44" s="4">
        <v>25920</v>
      </c>
      <c r="I44" s="342">
        <v>0</v>
      </c>
      <c r="J44" s="342">
        <v>0</v>
      </c>
      <c r="K44" s="342">
        <v>0</v>
      </c>
      <c r="L44" s="4">
        <v>39440</v>
      </c>
    </row>
    <row r="45" spans="1:12">
      <c r="A45" s="5" t="s">
        <v>48</v>
      </c>
      <c r="B45" s="5" t="s">
        <v>1630</v>
      </c>
      <c r="C45" s="5" t="s">
        <v>1631</v>
      </c>
      <c r="D45" s="342">
        <v>0</v>
      </c>
      <c r="E45" s="4">
        <v>1056</v>
      </c>
      <c r="F45" s="342">
        <v>0</v>
      </c>
      <c r="G45" s="342">
        <v>0</v>
      </c>
      <c r="H45" s="342">
        <v>0</v>
      </c>
      <c r="I45" s="342">
        <v>0</v>
      </c>
      <c r="J45" s="342">
        <v>0</v>
      </c>
      <c r="K45" s="342">
        <v>0</v>
      </c>
      <c r="L45" s="4">
        <v>1056</v>
      </c>
    </row>
    <row r="46" spans="1:12">
      <c r="A46" s="5" t="s">
        <v>48</v>
      </c>
      <c r="B46" s="5" t="s">
        <v>1632</v>
      </c>
      <c r="C46" s="5" t="s">
        <v>1633</v>
      </c>
      <c r="D46" s="342">
        <v>0</v>
      </c>
      <c r="E46" s="342">
        <v>160</v>
      </c>
      <c r="F46" s="342">
        <v>0</v>
      </c>
      <c r="G46" s="342">
        <v>0</v>
      </c>
      <c r="H46" s="342">
        <v>0</v>
      </c>
      <c r="I46" s="4">
        <v>20304</v>
      </c>
      <c r="J46" s="342">
        <v>0</v>
      </c>
      <c r="K46" s="4">
        <v>992</v>
      </c>
      <c r="L46" s="4">
        <v>21456</v>
      </c>
    </row>
    <row r="47" spans="1:12">
      <c r="A47" s="5" t="s">
        <v>48</v>
      </c>
      <c r="B47" s="5" t="s">
        <v>1634</v>
      </c>
      <c r="C47" s="5" t="s">
        <v>1635</v>
      </c>
      <c r="D47" s="4">
        <v>169200</v>
      </c>
      <c r="E47" s="342">
        <v>0</v>
      </c>
      <c r="F47" s="4">
        <v>19008</v>
      </c>
      <c r="G47" s="342">
        <v>0</v>
      </c>
      <c r="H47" s="342">
        <v>0</v>
      </c>
      <c r="I47" s="342">
        <v>0</v>
      </c>
      <c r="J47" s="342">
        <v>0</v>
      </c>
      <c r="K47" s="342">
        <v>0</v>
      </c>
      <c r="L47" s="4">
        <v>188208</v>
      </c>
    </row>
    <row r="48" spans="1:12">
      <c r="A48" s="5" t="s">
        <v>48</v>
      </c>
      <c r="B48" s="5" t="s">
        <v>1636</v>
      </c>
      <c r="C48" s="5" t="s">
        <v>1637</v>
      </c>
      <c r="D48" s="4">
        <v>50832</v>
      </c>
      <c r="E48" s="342">
        <v>0</v>
      </c>
      <c r="F48" s="342">
        <v>0</v>
      </c>
      <c r="G48" s="342">
        <v>0</v>
      </c>
      <c r="H48" s="342">
        <v>0</v>
      </c>
      <c r="I48" s="342">
        <v>0</v>
      </c>
      <c r="J48" s="342">
        <v>0</v>
      </c>
      <c r="K48" s="342">
        <v>0</v>
      </c>
      <c r="L48" s="4">
        <v>50832</v>
      </c>
    </row>
    <row r="49" spans="1:12">
      <c r="A49" s="5" t="s">
        <v>48</v>
      </c>
      <c r="B49" s="5" t="s">
        <v>1638</v>
      </c>
      <c r="C49" s="5" t="s">
        <v>1639</v>
      </c>
      <c r="D49" s="342">
        <v>0</v>
      </c>
      <c r="E49" s="342">
        <v>0</v>
      </c>
      <c r="F49" s="342">
        <v>0</v>
      </c>
      <c r="G49" s="342">
        <v>0</v>
      </c>
      <c r="H49" s="342">
        <v>0</v>
      </c>
      <c r="I49" s="4">
        <v>99008</v>
      </c>
      <c r="J49" s="342">
        <v>0</v>
      </c>
      <c r="K49" s="4">
        <v>1536</v>
      </c>
      <c r="L49" s="4">
        <v>100544</v>
      </c>
    </row>
    <row r="50" spans="1:12">
      <c r="A50" s="5" t="s">
        <v>48</v>
      </c>
      <c r="B50" s="5" t="s">
        <v>1640</v>
      </c>
      <c r="C50" s="5" t="s">
        <v>1641</v>
      </c>
      <c r="D50" s="342">
        <v>0</v>
      </c>
      <c r="E50" s="342">
        <v>0</v>
      </c>
      <c r="F50" s="342">
        <v>0</v>
      </c>
      <c r="G50" s="342">
        <v>0</v>
      </c>
      <c r="H50" s="342">
        <v>0</v>
      </c>
      <c r="I50" s="342">
        <v>0</v>
      </c>
      <c r="J50" s="342">
        <v>0</v>
      </c>
      <c r="K50" s="342">
        <v>0</v>
      </c>
      <c r="L50" s="342">
        <v>0</v>
      </c>
    </row>
    <row r="51" spans="1:12">
      <c r="A51" s="5" t="s">
        <v>48</v>
      </c>
      <c r="B51" s="5" t="s">
        <v>1642</v>
      </c>
      <c r="C51" s="5" t="s">
        <v>1643</v>
      </c>
      <c r="D51" s="4">
        <v>2592</v>
      </c>
      <c r="E51" s="342">
        <v>0</v>
      </c>
      <c r="F51" s="342">
        <v>0</v>
      </c>
      <c r="G51" s="342">
        <v>0</v>
      </c>
      <c r="H51" s="342">
        <v>0</v>
      </c>
      <c r="I51" s="4">
        <v>142032</v>
      </c>
      <c r="J51" s="342">
        <v>0</v>
      </c>
      <c r="K51" s="4">
        <v>5328</v>
      </c>
      <c r="L51" s="4">
        <v>149952</v>
      </c>
    </row>
    <row r="52" spans="1:12">
      <c r="A52" s="5" t="s">
        <v>48</v>
      </c>
      <c r="B52" s="5" t="s">
        <v>1644</v>
      </c>
      <c r="C52" s="5" t="s">
        <v>1645</v>
      </c>
      <c r="D52" s="342">
        <v>0</v>
      </c>
      <c r="E52" s="342">
        <v>0</v>
      </c>
      <c r="F52" s="342">
        <v>0</v>
      </c>
      <c r="G52" s="342">
        <v>0</v>
      </c>
      <c r="H52" s="342">
        <v>0</v>
      </c>
      <c r="I52" s="4">
        <v>25952</v>
      </c>
      <c r="J52" s="342">
        <v>0</v>
      </c>
      <c r="K52" s="342">
        <v>0</v>
      </c>
      <c r="L52" s="4">
        <v>25952</v>
      </c>
    </row>
    <row r="53" spans="1:12">
      <c r="A53" s="5" t="s">
        <v>48</v>
      </c>
      <c r="B53" s="5" t="s">
        <v>1646</v>
      </c>
      <c r="C53" s="5" t="s">
        <v>1647</v>
      </c>
      <c r="D53" s="342">
        <v>0</v>
      </c>
      <c r="E53" s="342">
        <v>0</v>
      </c>
      <c r="F53" s="342">
        <v>0</v>
      </c>
      <c r="G53" s="342">
        <v>0</v>
      </c>
      <c r="H53" s="342">
        <v>0</v>
      </c>
      <c r="I53" s="4">
        <v>30656</v>
      </c>
      <c r="J53" s="342">
        <v>0</v>
      </c>
      <c r="K53" s="342">
        <v>0</v>
      </c>
      <c r="L53" s="4">
        <v>30656</v>
      </c>
    </row>
    <row r="54" spans="1:12">
      <c r="A54" s="5" t="s">
        <v>48</v>
      </c>
      <c r="B54" s="5" t="s">
        <v>1648</v>
      </c>
      <c r="C54" s="5" t="s">
        <v>1649</v>
      </c>
      <c r="D54" s="342">
        <v>0</v>
      </c>
      <c r="E54" s="4">
        <v>111712</v>
      </c>
      <c r="F54" s="342">
        <v>0</v>
      </c>
      <c r="G54" s="4">
        <v>34480</v>
      </c>
      <c r="H54" s="342">
        <v>0</v>
      </c>
      <c r="I54" s="4">
        <v>3072</v>
      </c>
      <c r="J54" s="342">
        <v>0</v>
      </c>
      <c r="K54" s="342">
        <v>800</v>
      </c>
      <c r="L54" s="4">
        <v>150064</v>
      </c>
    </row>
    <row r="55" spans="1:12">
      <c r="A55" s="5" t="s">
        <v>48</v>
      </c>
      <c r="B55" s="5" t="s">
        <v>1650</v>
      </c>
      <c r="C55" s="5" t="s">
        <v>1651</v>
      </c>
      <c r="D55" s="342">
        <v>0</v>
      </c>
      <c r="E55" s="342">
        <v>0</v>
      </c>
      <c r="F55" s="342">
        <v>0</v>
      </c>
      <c r="G55" s="342">
        <v>0</v>
      </c>
      <c r="H55" s="4">
        <v>8896</v>
      </c>
      <c r="I55" s="342">
        <v>0</v>
      </c>
      <c r="J55" s="342">
        <v>0</v>
      </c>
      <c r="K55" s="342">
        <v>0</v>
      </c>
      <c r="L55" s="4">
        <v>8896</v>
      </c>
    </row>
    <row r="56" spans="1:12">
      <c r="A56" s="5" t="s">
        <v>48</v>
      </c>
      <c r="B56" s="5" t="s">
        <v>1652</v>
      </c>
      <c r="C56" s="5" t="s">
        <v>1653</v>
      </c>
      <c r="D56" s="342">
        <v>0</v>
      </c>
      <c r="E56" s="342">
        <v>0</v>
      </c>
      <c r="F56" s="342">
        <v>0</v>
      </c>
      <c r="G56" s="342">
        <v>0</v>
      </c>
      <c r="H56" s="342">
        <v>0</v>
      </c>
      <c r="I56" s="342">
        <v>0</v>
      </c>
      <c r="J56" s="4">
        <v>7056</v>
      </c>
      <c r="K56" s="342">
        <v>0</v>
      </c>
      <c r="L56" s="4">
        <v>7056</v>
      </c>
    </row>
    <row r="57" spans="1:12">
      <c r="A57" s="5" t="s">
        <v>48</v>
      </c>
      <c r="B57" s="5" t="s">
        <v>1654</v>
      </c>
      <c r="C57" s="5" t="s">
        <v>1655</v>
      </c>
      <c r="D57" s="342">
        <v>0</v>
      </c>
      <c r="E57" s="342">
        <v>0</v>
      </c>
      <c r="F57" s="342">
        <v>0</v>
      </c>
      <c r="G57" s="342">
        <v>0</v>
      </c>
      <c r="H57" s="342">
        <v>0</v>
      </c>
      <c r="I57" s="342">
        <v>0</v>
      </c>
      <c r="J57" s="342">
        <v>0</v>
      </c>
      <c r="K57" s="342">
        <v>0</v>
      </c>
      <c r="L57" s="342">
        <v>0</v>
      </c>
    </row>
    <row r="58" spans="1:12">
      <c r="A58" s="5" t="s">
        <v>48</v>
      </c>
      <c r="B58" s="5" t="s">
        <v>1656</v>
      </c>
      <c r="C58" s="5" t="s">
        <v>1657</v>
      </c>
      <c r="D58" s="4">
        <v>9984</v>
      </c>
      <c r="E58" s="342">
        <v>0</v>
      </c>
      <c r="F58" s="342">
        <v>0</v>
      </c>
      <c r="G58" s="342">
        <v>0</v>
      </c>
      <c r="H58" s="342">
        <v>0</v>
      </c>
      <c r="I58" s="342">
        <v>0</v>
      </c>
      <c r="J58" s="342">
        <v>0</v>
      </c>
      <c r="K58" s="342">
        <v>0</v>
      </c>
      <c r="L58" s="4">
        <v>9984</v>
      </c>
    </row>
    <row r="59" spans="1:12">
      <c r="A59" s="5" t="s">
        <v>48</v>
      </c>
      <c r="B59" s="5" t="s">
        <v>1658</v>
      </c>
      <c r="C59" s="5" t="s">
        <v>1659</v>
      </c>
      <c r="D59" s="4">
        <v>10512</v>
      </c>
      <c r="E59" s="342">
        <v>0</v>
      </c>
      <c r="F59" s="342">
        <v>0</v>
      </c>
      <c r="G59" s="342">
        <v>0</v>
      </c>
      <c r="H59" s="4">
        <v>32144</v>
      </c>
      <c r="I59" s="342">
        <v>0</v>
      </c>
      <c r="J59" s="342">
        <v>0</v>
      </c>
      <c r="K59" s="342">
        <v>0</v>
      </c>
      <c r="L59" s="4">
        <v>42656</v>
      </c>
    </row>
    <row r="60" spans="1:12">
      <c r="A60" s="5" t="s">
        <v>48</v>
      </c>
      <c r="B60" s="5" t="s">
        <v>1660</v>
      </c>
      <c r="C60" s="5" t="s">
        <v>1661</v>
      </c>
      <c r="D60" s="4">
        <v>397056</v>
      </c>
      <c r="E60" s="342">
        <v>0</v>
      </c>
      <c r="F60" s="342">
        <v>0</v>
      </c>
      <c r="G60" s="342">
        <v>0</v>
      </c>
      <c r="H60" s="342">
        <v>0</v>
      </c>
      <c r="I60" s="342">
        <v>0</v>
      </c>
      <c r="J60" s="342">
        <v>0</v>
      </c>
      <c r="K60" s="342">
        <v>0</v>
      </c>
      <c r="L60" s="4">
        <v>397056</v>
      </c>
    </row>
    <row r="61" spans="1:12">
      <c r="A61" s="5" t="s">
        <v>48</v>
      </c>
      <c r="B61" s="5" t="s">
        <v>1662</v>
      </c>
      <c r="C61" s="5" t="s">
        <v>1663</v>
      </c>
      <c r="D61" s="4">
        <v>94784</v>
      </c>
      <c r="E61" s="342">
        <v>0</v>
      </c>
      <c r="F61" s="342">
        <v>0</v>
      </c>
      <c r="G61" s="342">
        <v>0</v>
      </c>
      <c r="H61" s="342">
        <v>0</v>
      </c>
      <c r="I61" s="342">
        <v>0</v>
      </c>
      <c r="J61" s="342">
        <v>0</v>
      </c>
      <c r="K61" s="342">
        <v>0</v>
      </c>
      <c r="L61" s="4">
        <v>94784</v>
      </c>
    </row>
    <row r="62" spans="1:12">
      <c r="A62" s="5" t="s">
        <v>48</v>
      </c>
      <c r="B62" s="5" t="s">
        <v>1664</v>
      </c>
      <c r="C62" s="5" t="s">
        <v>1665</v>
      </c>
      <c r="D62" s="342">
        <v>0</v>
      </c>
      <c r="E62" s="342">
        <v>0</v>
      </c>
      <c r="F62" s="342">
        <v>0</v>
      </c>
      <c r="G62" s="342">
        <v>0</v>
      </c>
      <c r="H62" s="342">
        <v>0</v>
      </c>
      <c r="I62" s="342">
        <v>0</v>
      </c>
      <c r="J62" s="342">
        <v>0</v>
      </c>
      <c r="K62" s="342">
        <v>0</v>
      </c>
      <c r="L62" s="342">
        <v>0</v>
      </c>
    </row>
    <row r="63" spans="1:12">
      <c r="A63" s="5" t="s">
        <v>48</v>
      </c>
      <c r="B63" s="5" t="s">
        <v>1666</v>
      </c>
      <c r="C63" s="5" t="s">
        <v>1667</v>
      </c>
      <c r="D63" s="4">
        <v>868080</v>
      </c>
      <c r="E63" s="4">
        <v>366656</v>
      </c>
      <c r="F63" s="4">
        <v>19008</v>
      </c>
      <c r="G63" s="4">
        <v>34480</v>
      </c>
      <c r="H63" s="4">
        <v>217168</v>
      </c>
      <c r="I63" s="4">
        <v>351360</v>
      </c>
      <c r="J63" s="4">
        <v>18161</v>
      </c>
      <c r="K63" s="4">
        <v>11200</v>
      </c>
      <c r="L63" s="4">
        <v>1886113</v>
      </c>
    </row>
    <row r="66" spans="1:12">
      <c r="A66" s="5" t="s">
        <v>1678</v>
      </c>
    </row>
    <row r="67" spans="1:12">
      <c r="A67" s="5" t="s">
        <v>1597</v>
      </c>
      <c r="B67" s="5" t="s">
        <v>174</v>
      </c>
      <c r="C67" s="5" t="s">
        <v>1669</v>
      </c>
      <c r="D67" s="342" t="s">
        <v>1670</v>
      </c>
      <c r="E67" s="342" t="s">
        <v>1671</v>
      </c>
      <c r="F67" s="342" t="s">
        <v>1672</v>
      </c>
      <c r="G67" s="342" t="s">
        <v>1673</v>
      </c>
      <c r="H67" s="342" t="s">
        <v>1674</v>
      </c>
      <c r="I67" s="342" t="s">
        <v>1675</v>
      </c>
      <c r="J67" s="342" t="s">
        <v>1676</v>
      </c>
      <c r="K67" s="342" t="s">
        <v>1677</v>
      </c>
      <c r="L67" s="342" t="s">
        <v>44</v>
      </c>
    </row>
    <row r="68" spans="1:12">
      <c r="A68" s="5" t="s">
        <v>50</v>
      </c>
      <c r="B68" s="5" t="s">
        <v>1612</v>
      </c>
      <c r="C68" s="5" t="s">
        <v>1613</v>
      </c>
      <c r="D68" s="4">
        <v>5280</v>
      </c>
      <c r="E68" s="342">
        <v>0</v>
      </c>
      <c r="F68" s="342">
        <v>0</v>
      </c>
      <c r="G68" s="342">
        <v>0</v>
      </c>
      <c r="H68" s="4">
        <v>640</v>
      </c>
      <c r="I68" s="342">
        <v>0</v>
      </c>
      <c r="J68" s="4">
        <v>2800</v>
      </c>
      <c r="K68" s="342">
        <v>0</v>
      </c>
      <c r="L68" s="4">
        <v>8720</v>
      </c>
    </row>
    <row r="69" spans="1:12">
      <c r="A69" s="5" t="s">
        <v>50</v>
      </c>
      <c r="B69" s="5" t="s">
        <v>1614</v>
      </c>
      <c r="C69" s="5" t="s">
        <v>1615</v>
      </c>
      <c r="D69" s="342">
        <v>0</v>
      </c>
      <c r="E69" s="342">
        <v>0</v>
      </c>
      <c r="F69" s="342">
        <v>0</v>
      </c>
      <c r="G69" s="342">
        <v>0</v>
      </c>
      <c r="H69" s="4">
        <v>34176</v>
      </c>
      <c r="I69" s="342">
        <v>0</v>
      </c>
      <c r="J69" s="4">
        <v>1744</v>
      </c>
      <c r="K69" s="342">
        <v>0</v>
      </c>
      <c r="L69" s="4">
        <v>35920</v>
      </c>
    </row>
    <row r="70" spans="1:12">
      <c r="A70" s="5" t="s">
        <v>50</v>
      </c>
      <c r="B70" s="5" t="s">
        <v>1616</v>
      </c>
      <c r="C70" s="5" t="s">
        <v>1617</v>
      </c>
      <c r="D70" s="342">
        <v>0</v>
      </c>
      <c r="E70" s="4">
        <v>456512</v>
      </c>
      <c r="F70" s="342">
        <v>0</v>
      </c>
      <c r="G70" s="342">
        <v>0</v>
      </c>
      <c r="H70" s="342">
        <v>0</v>
      </c>
      <c r="I70" s="342">
        <v>0</v>
      </c>
      <c r="J70" s="342">
        <v>0</v>
      </c>
      <c r="K70" s="342">
        <v>0</v>
      </c>
      <c r="L70" s="4">
        <v>456512</v>
      </c>
    </row>
    <row r="71" spans="1:12">
      <c r="A71" s="5" t="s">
        <v>50</v>
      </c>
      <c r="B71" s="5" t="s">
        <v>1618</v>
      </c>
      <c r="C71" s="5" t="s">
        <v>1619</v>
      </c>
      <c r="D71" s="4">
        <v>39072</v>
      </c>
      <c r="E71" s="4">
        <v>63040</v>
      </c>
      <c r="F71" s="342">
        <v>0</v>
      </c>
      <c r="G71" s="342">
        <v>0</v>
      </c>
      <c r="H71" s="4">
        <v>75616</v>
      </c>
      <c r="I71" s="4">
        <v>38720</v>
      </c>
      <c r="J71" s="4">
        <v>17605</v>
      </c>
      <c r="K71" s="342">
        <v>0</v>
      </c>
      <c r="L71" s="4">
        <v>234053</v>
      </c>
    </row>
    <row r="72" spans="1:12">
      <c r="A72" s="5" t="s">
        <v>50</v>
      </c>
      <c r="B72" s="5" t="s">
        <v>1620</v>
      </c>
      <c r="C72" s="5" t="s">
        <v>1621</v>
      </c>
      <c r="D72" s="342">
        <v>0</v>
      </c>
      <c r="E72" s="342">
        <v>0</v>
      </c>
      <c r="F72" s="342">
        <v>0</v>
      </c>
      <c r="G72" s="342">
        <v>0</v>
      </c>
      <c r="H72" s="342">
        <v>0</v>
      </c>
      <c r="I72" s="342">
        <v>0</v>
      </c>
      <c r="J72" s="342">
        <v>192</v>
      </c>
      <c r="K72" s="342">
        <v>0</v>
      </c>
      <c r="L72" s="342">
        <v>192</v>
      </c>
    </row>
    <row r="73" spans="1:12">
      <c r="A73" s="5" t="s">
        <v>50</v>
      </c>
      <c r="B73" s="5" t="s">
        <v>1622</v>
      </c>
      <c r="C73" s="5" t="s">
        <v>1623</v>
      </c>
      <c r="D73" s="4">
        <v>155664</v>
      </c>
      <c r="E73" s="342">
        <v>0</v>
      </c>
      <c r="F73" s="342">
        <v>0</v>
      </c>
      <c r="G73" s="342">
        <v>0</v>
      </c>
      <c r="H73" s="4">
        <v>13728</v>
      </c>
      <c r="I73" s="342">
        <v>0</v>
      </c>
      <c r="J73" s="342">
        <v>0</v>
      </c>
      <c r="K73" s="342">
        <v>0</v>
      </c>
      <c r="L73" s="4">
        <v>169392</v>
      </c>
    </row>
    <row r="74" spans="1:12">
      <c r="A74" s="5" t="s">
        <v>50</v>
      </c>
      <c r="B74" s="5" t="s">
        <v>1624</v>
      </c>
      <c r="C74" s="5" t="s">
        <v>1625</v>
      </c>
      <c r="D74" s="342">
        <v>0</v>
      </c>
      <c r="E74" s="4">
        <v>10080</v>
      </c>
      <c r="F74" s="342">
        <v>0</v>
      </c>
      <c r="G74" s="342">
        <v>0</v>
      </c>
      <c r="H74" s="342">
        <v>0</v>
      </c>
      <c r="I74" s="4">
        <v>85216</v>
      </c>
      <c r="J74" s="342">
        <v>0</v>
      </c>
      <c r="K74" s="4">
        <v>9008</v>
      </c>
      <c r="L74" s="4">
        <v>104304</v>
      </c>
    </row>
    <row r="75" spans="1:12">
      <c r="A75" s="5" t="s">
        <v>50</v>
      </c>
      <c r="B75" s="5" t="s">
        <v>1626</v>
      </c>
      <c r="C75" s="5" t="s">
        <v>1627</v>
      </c>
      <c r="D75" s="342">
        <v>0</v>
      </c>
      <c r="E75" s="342">
        <v>0</v>
      </c>
      <c r="F75" s="342">
        <v>0</v>
      </c>
      <c r="G75" s="342">
        <v>0</v>
      </c>
      <c r="H75" s="4">
        <v>4032</v>
      </c>
      <c r="I75" s="342">
        <v>0</v>
      </c>
      <c r="J75" s="4">
        <v>7768</v>
      </c>
      <c r="K75" s="342">
        <v>0</v>
      </c>
      <c r="L75" s="4">
        <v>11800</v>
      </c>
    </row>
    <row r="76" spans="1:12">
      <c r="A76" s="5" t="s">
        <v>50</v>
      </c>
      <c r="B76" s="5" t="s">
        <v>1628</v>
      </c>
      <c r="C76" s="5" t="s">
        <v>1629</v>
      </c>
      <c r="D76" s="4">
        <v>3648</v>
      </c>
      <c r="E76" s="4">
        <v>35152</v>
      </c>
      <c r="F76" s="342">
        <v>0</v>
      </c>
      <c r="G76" s="342">
        <v>0</v>
      </c>
      <c r="H76" s="4">
        <v>26896</v>
      </c>
      <c r="I76" s="342">
        <v>0</v>
      </c>
      <c r="J76" s="4">
        <v>2660</v>
      </c>
      <c r="K76" s="4">
        <v>8687</v>
      </c>
      <c r="L76" s="4">
        <v>77043</v>
      </c>
    </row>
    <row r="77" spans="1:12">
      <c r="A77" s="5" t="s">
        <v>50</v>
      </c>
      <c r="B77" s="5" t="s">
        <v>1630</v>
      </c>
      <c r="C77" s="5" t="s">
        <v>1631</v>
      </c>
      <c r="D77" s="342">
        <v>0</v>
      </c>
      <c r="E77" s="4">
        <v>8576</v>
      </c>
      <c r="F77" s="342">
        <v>0</v>
      </c>
      <c r="G77" s="342">
        <v>0</v>
      </c>
      <c r="H77" s="342">
        <v>0</v>
      </c>
      <c r="I77" s="342">
        <v>0</v>
      </c>
      <c r="J77" s="342">
        <v>0</v>
      </c>
      <c r="K77" s="342">
        <v>0</v>
      </c>
      <c r="L77" s="4">
        <v>8576</v>
      </c>
    </row>
    <row r="78" spans="1:12">
      <c r="A78" s="5" t="s">
        <v>50</v>
      </c>
      <c r="B78" s="5" t="s">
        <v>1632</v>
      </c>
      <c r="C78" s="5" t="s">
        <v>1633</v>
      </c>
      <c r="D78" s="342">
        <v>0</v>
      </c>
      <c r="E78" s="4">
        <v>4480</v>
      </c>
      <c r="F78" s="342">
        <v>0</v>
      </c>
      <c r="G78" s="342">
        <v>0</v>
      </c>
      <c r="H78" s="342">
        <v>0</v>
      </c>
      <c r="I78" s="4">
        <v>57632</v>
      </c>
      <c r="J78" s="342">
        <v>0</v>
      </c>
      <c r="K78" s="4">
        <v>17916</v>
      </c>
      <c r="L78" s="4">
        <v>80028</v>
      </c>
    </row>
    <row r="79" spans="1:12">
      <c r="A79" s="5" t="s">
        <v>50</v>
      </c>
      <c r="B79" s="5" t="s">
        <v>1634</v>
      </c>
      <c r="C79" s="5" t="s">
        <v>1635</v>
      </c>
      <c r="D79" s="4">
        <v>360688</v>
      </c>
      <c r="E79" s="342">
        <v>0</v>
      </c>
      <c r="F79" s="4">
        <v>41920</v>
      </c>
      <c r="G79" s="342">
        <v>0</v>
      </c>
      <c r="H79" s="342">
        <v>816</v>
      </c>
      <c r="I79" s="342">
        <v>0</v>
      </c>
      <c r="J79" s="4">
        <v>1672</v>
      </c>
      <c r="K79" s="342">
        <v>0</v>
      </c>
      <c r="L79" s="4">
        <v>405096</v>
      </c>
    </row>
    <row r="80" spans="1:12">
      <c r="A80" s="5" t="s">
        <v>50</v>
      </c>
      <c r="B80" s="5" t="s">
        <v>1636</v>
      </c>
      <c r="C80" s="5" t="s">
        <v>1637</v>
      </c>
      <c r="D80" s="4">
        <v>35456</v>
      </c>
      <c r="E80" s="342">
        <v>0</v>
      </c>
      <c r="F80" s="342">
        <v>0</v>
      </c>
      <c r="G80" s="342">
        <v>0</v>
      </c>
      <c r="H80" s="342">
        <v>0</v>
      </c>
      <c r="I80" s="342">
        <v>0</v>
      </c>
      <c r="J80" s="342">
        <v>0</v>
      </c>
      <c r="K80" s="342">
        <v>0</v>
      </c>
      <c r="L80" s="4">
        <v>35456</v>
      </c>
    </row>
    <row r="81" spans="1:12">
      <c r="A81" s="5" t="s">
        <v>50</v>
      </c>
      <c r="B81" s="5" t="s">
        <v>1638</v>
      </c>
      <c r="C81" s="5" t="s">
        <v>1639</v>
      </c>
      <c r="D81" s="342">
        <v>0</v>
      </c>
      <c r="E81" s="342">
        <v>0</v>
      </c>
      <c r="F81" s="342">
        <v>0</v>
      </c>
      <c r="G81" s="342">
        <v>0</v>
      </c>
      <c r="H81" s="342">
        <v>0</v>
      </c>
      <c r="I81" s="4">
        <v>234832</v>
      </c>
      <c r="J81" s="342">
        <v>0</v>
      </c>
      <c r="K81" s="4">
        <v>12953</v>
      </c>
      <c r="L81" s="4">
        <v>247785</v>
      </c>
    </row>
    <row r="82" spans="1:12">
      <c r="A82" s="5" t="s">
        <v>50</v>
      </c>
      <c r="B82" s="5" t="s">
        <v>1640</v>
      </c>
      <c r="C82" s="5" t="s">
        <v>1641</v>
      </c>
      <c r="D82" s="342">
        <v>0</v>
      </c>
      <c r="E82" s="342">
        <v>0</v>
      </c>
      <c r="F82" s="342">
        <v>0</v>
      </c>
      <c r="G82" s="342">
        <v>0</v>
      </c>
      <c r="H82" s="342">
        <v>0</v>
      </c>
      <c r="I82" s="4">
        <v>43712</v>
      </c>
      <c r="J82" s="342">
        <v>0</v>
      </c>
      <c r="K82" s="4">
        <v>2600</v>
      </c>
      <c r="L82" s="4">
        <v>46312</v>
      </c>
    </row>
    <row r="83" spans="1:12">
      <c r="A83" s="5" t="s">
        <v>50</v>
      </c>
      <c r="B83" s="5" t="s">
        <v>1642</v>
      </c>
      <c r="C83" s="5" t="s">
        <v>1643</v>
      </c>
      <c r="D83" s="342">
        <v>0</v>
      </c>
      <c r="E83" s="342">
        <v>0</v>
      </c>
      <c r="F83" s="342">
        <v>0</v>
      </c>
      <c r="G83" s="342">
        <v>0</v>
      </c>
      <c r="H83" s="342">
        <v>0</v>
      </c>
      <c r="I83" s="4">
        <v>270911</v>
      </c>
      <c r="J83" s="4">
        <v>4290</v>
      </c>
      <c r="K83" s="4">
        <v>25566</v>
      </c>
      <c r="L83" s="4">
        <v>300767</v>
      </c>
    </row>
    <row r="84" spans="1:12">
      <c r="A84" s="5" t="s">
        <v>50</v>
      </c>
      <c r="B84" s="5" t="s">
        <v>1644</v>
      </c>
      <c r="C84" s="5" t="s">
        <v>1645</v>
      </c>
      <c r="D84" s="342">
        <v>0</v>
      </c>
      <c r="E84" s="342">
        <v>0</v>
      </c>
      <c r="F84" s="342">
        <v>0</v>
      </c>
      <c r="G84" s="342">
        <v>0</v>
      </c>
      <c r="H84" s="342">
        <v>0</v>
      </c>
      <c r="I84" s="4">
        <v>35680</v>
      </c>
      <c r="J84" s="342">
        <v>0</v>
      </c>
      <c r="K84" s="342">
        <v>348</v>
      </c>
      <c r="L84" s="4">
        <v>36028</v>
      </c>
    </row>
    <row r="85" spans="1:12">
      <c r="A85" s="5" t="s">
        <v>50</v>
      </c>
      <c r="B85" s="5" t="s">
        <v>1646</v>
      </c>
      <c r="C85" s="5" t="s">
        <v>1647</v>
      </c>
      <c r="D85" s="342">
        <v>0</v>
      </c>
      <c r="E85" s="342">
        <v>0</v>
      </c>
      <c r="F85" s="342">
        <v>0</v>
      </c>
      <c r="G85" s="342">
        <v>0</v>
      </c>
      <c r="H85" s="342">
        <v>0</v>
      </c>
      <c r="I85" s="4">
        <v>30608</v>
      </c>
      <c r="J85" s="342">
        <v>0</v>
      </c>
      <c r="K85" s="342">
        <v>648</v>
      </c>
      <c r="L85" s="4">
        <v>31256</v>
      </c>
    </row>
    <row r="86" spans="1:12">
      <c r="A86" s="5" t="s">
        <v>50</v>
      </c>
      <c r="B86" s="5" t="s">
        <v>1648</v>
      </c>
      <c r="C86" s="5" t="s">
        <v>1649</v>
      </c>
      <c r="D86" s="342">
        <v>0</v>
      </c>
      <c r="E86" s="4">
        <v>258464</v>
      </c>
      <c r="F86" s="342">
        <v>0</v>
      </c>
      <c r="G86" s="4">
        <v>52544</v>
      </c>
      <c r="H86" s="342">
        <v>0</v>
      </c>
      <c r="I86" s="4">
        <v>3264</v>
      </c>
      <c r="J86" s="342">
        <v>0</v>
      </c>
      <c r="K86" s="342">
        <v>0</v>
      </c>
      <c r="L86" s="4">
        <v>314272</v>
      </c>
    </row>
    <row r="87" spans="1:12">
      <c r="A87" s="5" t="s">
        <v>50</v>
      </c>
      <c r="B87" s="5" t="s">
        <v>1650</v>
      </c>
      <c r="C87" s="5" t="s">
        <v>1651</v>
      </c>
      <c r="D87" s="342">
        <v>0</v>
      </c>
      <c r="E87" s="342">
        <v>0</v>
      </c>
      <c r="F87" s="342">
        <v>0</v>
      </c>
      <c r="G87" s="342">
        <v>0</v>
      </c>
      <c r="H87" s="4">
        <v>45888</v>
      </c>
      <c r="I87" s="342">
        <v>0</v>
      </c>
      <c r="J87" s="342">
        <v>144</v>
      </c>
      <c r="K87" s="342">
        <v>0</v>
      </c>
      <c r="L87" s="4">
        <v>46032</v>
      </c>
    </row>
    <row r="88" spans="1:12">
      <c r="A88" s="5" t="s">
        <v>50</v>
      </c>
      <c r="B88" s="5" t="s">
        <v>1652</v>
      </c>
      <c r="C88" s="5" t="s">
        <v>1653</v>
      </c>
      <c r="D88" s="342">
        <v>0</v>
      </c>
      <c r="E88" s="342">
        <v>0</v>
      </c>
      <c r="F88" s="342">
        <v>0</v>
      </c>
      <c r="G88" s="342">
        <v>0</v>
      </c>
      <c r="H88" s="4">
        <v>82528</v>
      </c>
      <c r="I88" s="342">
        <v>0</v>
      </c>
      <c r="J88" s="4">
        <v>73918</v>
      </c>
      <c r="K88" s="342">
        <v>0</v>
      </c>
      <c r="L88" s="4">
        <v>156446</v>
      </c>
    </row>
    <row r="89" spans="1:12">
      <c r="A89" s="5" t="s">
        <v>50</v>
      </c>
      <c r="B89" s="5" t="s">
        <v>1654</v>
      </c>
      <c r="C89" s="5" t="s">
        <v>1655</v>
      </c>
      <c r="D89" s="342">
        <v>0</v>
      </c>
      <c r="E89" s="342">
        <v>0</v>
      </c>
      <c r="F89" s="342">
        <v>0</v>
      </c>
      <c r="G89" s="342">
        <v>0</v>
      </c>
      <c r="H89" s="4">
        <v>33600</v>
      </c>
      <c r="I89" s="342">
        <v>0</v>
      </c>
      <c r="J89" s="342">
        <v>0</v>
      </c>
      <c r="K89" s="342">
        <v>0</v>
      </c>
      <c r="L89" s="4">
        <v>33600</v>
      </c>
    </row>
    <row r="90" spans="1:12">
      <c r="A90" s="5" t="s">
        <v>50</v>
      </c>
      <c r="B90" s="5" t="s">
        <v>1656</v>
      </c>
      <c r="C90" s="5" t="s">
        <v>1657</v>
      </c>
      <c r="D90" s="4">
        <v>4560</v>
      </c>
      <c r="E90" s="342">
        <v>0</v>
      </c>
      <c r="F90" s="342">
        <v>0</v>
      </c>
      <c r="G90" s="342">
        <v>0</v>
      </c>
      <c r="H90" s="342">
        <v>0</v>
      </c>
      <c r="I90" s="342">
        <v>0</v>
      </c>
      <c r="J90" s="342">
        <v>0</v>
      </c>
      <c r="K90" s="342">
        <v>0</v>
      </c>
      <c r="L90" s="4">
        <v>4560</v>
      </c>
    </row>
    <row r="91" spans="1:12">
      <c r="A91" s="5" t="s">
        <v>50</v>
      </c>
      <c r="B91" s="5" t="s">
        <v>1658</v>
      </c>
      <c r="C91" s="5" t="s">
        <v>1659</v>
      </c>
      <c r="D91" s="4">
        <v>35472</v>
      </c>
      <c r="E91" s="342">
        <v>0</v>
      </c>
      <c r="F91" s="342">
        <v>0</v>
      </c>
      <c r="G91" s="342">
        <v>0</v>
      </c>
      <c r="H91" s="4">
        <v>45760</v>
      </c>
      <c r="I91" s="342">
        <v>0</v>
      </c>
      <c r="J91" s="4">
        <v>86216</v>
      </c>
      <c r="K91" s="342">
        <v>0</v>
      </c>
      <c r="L91" s="4">
        <v>167448</v>
      </c>
    </row>
    <row r="92" spans="1:12">
      <c r="A92" s="5" t="s">
        <v>50</v>
      </c>
      <c r="B92" s="5" t="s">
        <v>1660</v>
      </c>
      <c r="C92" s="5" t="s">
        <v>1661</v>
      </c>
      <c r="D92" s="4">
        <v>664496</v>
      </c>
      <c r="E92" s="342">
        <v>0</v>
      </c>
      <c r="F92" s="342">
        <v>0</v>
      </c>
      <c r="G92" s="342">
        <v>0</v>
      </c>
      <c r="H92" s="342">
        <v>0</v>
      </c>
      <c r="I92" s="342">
        <v>0</v>
      </c>
      <c r="J92" s="342">
        <v>0</v>
      </c>
      <c r="K92" s="342">
        <v>0</v>
      </c>
      <c r="L92" s="4">
        <v>664496</v>
      </c>
    </row>
    <row r="93" spans="1:12">
      <c r="A93" s="5" t="s">
        <v>50</v>
      </c>
      <c r="B93" s="5" t="s">
        <v>1662</v>
      </c>
      <c r="C93" s="5" t="s">
        <v>1663</v>
      </c>
      <c r="D93" s="4">
        <v>168744</v>
      </c>
      <c r="E93" s="342">
        <v>0</v>
      </c>
      <c r="F93" s="342">
        <v>0</v>
      </c>
      <c r="G93" s="342">
        <v>0</v>
      </c>
      <c r="H93" s="4">
        <v>24976</v>
      </c>
      <c r="I93" s="342">
        <v>0</v>
      </c>
      <c r="J93" s="342">
        <v>0</v>
      </c>
      <c r="K93" s="342">
        <v>0</v>
      </c>
      <c r="L93" s="4">
        <v>193720</v>
      </c>
    </row>
    <row r="94" spans="1:12">
      <c r="A94" s="5" t="s">
        <v>50</v>
      </c>
      <c r="B94" s="5" t="s">
        <v>1664</v>
      </c>
      <c r="C94" s="5" t="s">
        <v>1665</v>
      </c>
      <c r="D94" s="342">
        <v>0</v>
      </c>
      <c r="E94" s="342">
        <v>0</v>
      </c>
      <c r="F94" s="342">
        <v>0</v>
      </c>
      <c r="G94" s="342">
        <v>0</v>
      </c>
      <c r="H94" s="342">
        <v>0</v>
      </c>
      <c r="I94" s="342">
        <v>0</v>
      </c>
      <c r="J94" s="342">
        <v>0</v>
      </c>
      <c r="K94" s="342">
        <v>0</v>
      </c>
      <c r="L94" s="342">
        <v>0</v>
      </c>
    </row>
    <row r="95" spans="1:12">
      <c r="A95" s="5" t="s">
        <v>50</v>
      </c>
      <c r="B95" s="5" t="s">
        <v>1666</v>
      </c>
      <c r="C95" s="5" t="s">
        <v>1667</v>
      </c>
      <c r="D95" s="4">
        <v>1473080</v>
      </c>
      <c r="E95" s="4">
        <v>836304</v>
      </c>
      <c r="F95" s="4">
        <v>41920</v>
      </c>
      <c r="G95" s="4">
        <v>52544</v>
      </c>
      <c r="H95" s="4">
        <v>388656</v>
      </c>
      <c r="I95" s="4">
        <v>800575</v>
      </c>
      <c r="J95" s="4">
        <v>199009</v>
      </c>
      <c r="K95" s="4">
        <v>77726</v>
      </c>
      <c r="L95" s="4">
        <v>3869814</v>
      </c>
    </row>
    <row r="97" spans="1:12">
      <c r="H97" s="4"/>
    </row>
    <row r="98" spans="1:12">
      <c r="A98" s="5" t="s">
        <v>1679</v>
      </c>
    </row>
    <row r="99" spans="1:12">
      <c r="A99" s="5" t="s">
        <v>1597</v>
      </c>
      <c r="B99" s="5" t="s">
        <v>174</v>
      </c>
      <c r="C99" s="5" t="s">
        <v>1669</v>
      </c>
      <c r="D99" s="342" t="s">
        <v>1670</v>
      </c>
      <c r="E99" s="342" t="s">
        <v>1671</v>
      </c>
      <c r="F99" s="342" t="s">
        <v>1672</v>
      </c>
      <c r="G99" s="342" t="s">
        <v>1673</v>
      </c>
      <c r="H99" s="342" t="s">
        <v>1674</v>
      </c>
      <c r="I99" s="342" t="s">
        <v>1675</v>
      </c>
      <c r="J99" s="342" t="s">
        <v>1676</v>
      </c>
      <c r="K99" s="342" t="s">
        <v>1677</v>
      </c>
      <c r="L99" s="342" t="s">
        <v>44</v>
      </c>
    </row>
    <row r="100" spans="1:12">
      <c r="A100" s="5" t="s">
        <v>53</v>
      </c>
      <c r="B100" s="5" t="s">
        <v>1612</v>
      </c>
      <c r="C100" s="5" t="s">
        <v>1613</v>
      </c>
      <c r="D100" s="342">
        <v>0</v>
      </c>
      <c r="E100" s="342">
        <v>0</v>
      </c>
      <c r="F100" s="342">
        <v>0</v>
      </c>
      <c r="G100" s="342">
        <v>0</v>
      </c>
      <c r="H100" s="342">
        <v>0</v>
      </c>
      <c r="I100" s="342">
        <v>0</v>
      </c>
      <c r="J100" s="342">
        <v>0</v>
      </c>
      <c r="K100" s="342">
        <v>0</v>
      </c>
      <c r="L100" s="342">
        <v>0</v>
      </c>
    </row>
    <row r="101" spans="1:12">
      <c r="A101" s="5" t="s">
        <v>53</v>
      </c>
      <c r="B101" s="5" t="s">
        <v>1614</v>
      </c>
      <c r="C101" s="5" t="s">
        <v>1615</v>
      </c>
      <c r="D101" s="342">
        <v>0</v>
      </c>
      <c r="E101" s="342">
        <v>0</v>
      </c>
      <c r="F101" s="342">
        <v>0</v>
      </c>
      <c r="G101" s="342">
        <v>0</v>
      </c>
      <c r="H101" s="4">
        <v>42704</v>
      </c>
      <c r="I101" s="342">
        <v>0</v>
      </c>
      <c r="J101" s="342">
        <v>0</v>
      </c>
      <c r="K101" s="342">
        <v>0</v>
      </c>
      <c r="L101" s="4">
        <v>42704</v>
      </c>
    </row>
    <row r="102" spans="1:12">
      <c r="A102" s="5" t="s">
        <v>53</v>
      </c>
      <c r="B102" s="5" t="s">
        <v>1616</v>
      </c>
      <c r="C102" s="5" t="s">
        <v>1617</v>
      </c>
      <c r="D102" s="342">
        <v>0</v>
      </c>
      <c r="E102" s="4">
        <v>205584</v>
      </c>
      <c r="F102" s="342">
        <v>0</v>
      </c>
      <c r="G102" s="342">
        <v>0</v>
      </c>
      <c r="H102" s="342">
        <v>0</v>
      </c>
      <c r="I102" s="342">
        <v>0</v>
      </c>
      <c r="J102" s="342">
        <v>0</v>
      </c>
      <c r="K102" s="342">
        <v>0</v>
      </c>
      <c r="L102" s="4">
        <v>205584</v>
      </c>
    </row>
    <row r="103" spans="1:12">
      <c r="A103" s="5" t="s">
        <v>53</v>
      </c>
      <c r="B103" s="5" t="s">
        <v>1618</v>
      </c>
      <c r="C103" s="5" t="s">
        <v>1619</v>
      </c>
      <c r="D103" s="4">
        <v>20400</v>
      </c>
      <c r="E103" s="4">
        <v>6464</v>
      </c>
      <c r="F103" s="342">
        <v>0</v>
      </c>
      <c r="G103" s="342">
        <v>0</v>
      </c>
      <c r="H103" s="4">
        <v>44768</v>
      </c>
      <c r="I103" s="4">
        <v>5968</v>
      </c>
      <c r="J103" s="342">
        <v>0</v>
      </c>
      <c r="K103" s="4">
        <v>3552</v>
      </c>
      <c r="L103" s="4">
        <v>81152</v>
      </c>
    </row>
    <row r="104" spans="1:12">
      <c r="A104" s="5" t="s">
        <v>53</v>
      </c>
      <c r="B104" s="5" t="s">
        <v>1620</v>
      </c>
      <c r="C104" s="5" t="s">
        <v>1621</v>
      </c>
      <c r="D104" s="342">
        <v>0</v>
      </c>
      <c r="E104" s="342">
        <v>0</v>
      </c>
      <c r="F104" s="342">
        <v>0</v>
      </c>
      <c r="G104" s="342">
        <v>0</v>
      </c>
      <c r="H104" s="342">
        <v>0</v>
      </c>
      <c r="I104" s="342">
        <v>0</v>
      </c>
      <c r="J104" s="342">
        <v>0</v>
      </c>
      <c r="K104" s="342">
        <v>0</v>
      </c>
      <c r="L104" s="342">
        <v>0</v>
      </c>
    </row>
    <row r="105" spans="1:12">
      <c r="A105" s="5" t="s">
        <v>53</v>
      </c>
      <c r="B105" s="5" t="s">
        <v>1622</v>
      </c>
      <c r="C105" s="5" t="s">
        <v>1623</v>
      </c>
      <c r="D105" s="4">
        <v>47136</v>
      </c>
      <c r="E105" s="342">
        <v>0</v>
      </c>
      <c r="F105" s="342">
        <v>0</v>
      </c>
      <c r="G105" s="342">
        <v>0</v>
      </c>
      <c r="H105" s="4">
        <v>2944</v>
      </c>
      <c r="I105" s="342">
        <v>0</v>
      </c>
      <c r="J105" s="342">
        <v>0</v>
      </c>
      <c r="K105" s="342">
        <v>0</v>
      </c>
      <c r="L105" s="4">
        <v>50080</v>
      </c>
    </row>
    <row r="106" spans="1:12">
      <c r="A106" s="5" t="s">
        <v>53</v>
      </c>
      <c r="B106" s="5" t="s">
        <v>1624</v>
      </c>
      <c r="C106" s="5" t="s">
        <v>1625</v>
      </c>
      <c r="D106" s="342">
        <v>0</v>
      </c>
      <c r="E106" s="342">
        <v>0</v>
      </c>
      <c r="F106" s="342">
        <v>0</v>
      </c>
      <c r="G106" s="342">
        <v>0</v>
      </c>
      <c r="H106" s="342">
        <v>0</v>
      </c>
      <c r="I106" s="4">
        <v>9056</v>
      </c>
      <c r="J106" s="342">
        <v>0</v>
      </c>
      <c r="K106" s="342">
        <v>0</v>
      </c>
      <c r="L106" s="4">
        <v>9056</v>
      </c>
    </row>
    <row r="107" spans="1:12">
      <c r="A107" s="5" t="s">
        <v>53</v>
      </c>
      <c r="B107" s="5" t="s">
        <v>1626</v>
      </c>
      <c r="C107" s="5" t="s">
        <v>1627</v>
      </c>
      <c r="D107" s="342">
        <v>0</v>
      </c>
      <c r="E107" s="342">
        <v>0</v>
      </c>
      <c r="F107" s="342">
        <v>0</v>
      </c>
      <c r="G107" s="342">
        <v>0</v>
      </c>
      <c r="H107" s="4">
        <v>11648</v>
      </c>
      <c r="I107" s="342">
        <v>0</v>
      </c>
      <c r="J107" s="342">
        <v>0</v>
      </c>
      <c r="K107" s="342">
        <v>0</v>
      </c>
      <c r="L107" s="4">
        <v>11648</v>
      </c>
    </row>
    <row r="108" spans="1:12">
      <c r="A108" s="5" t="s">
        <v>53</v>
      </c>
      <c r="B108" s="5" t="s">
        <v>1628</v>
      </c>
      <c r="C108" s="5" t="s">
        <v>1629</v>
      </c>
      <c r="D108" s="4">
        <v>3792</v>
      </c>
      <c r="E108" s="4">
        <v>11968</v>
      </c>
      <c r="F108" s="342">
        <v>0</v>
      </c>
      <c r="G108" s="342">
        <v>0</v>
      </c>
      <c r="H108" s="4">
        <v>23968</v>
      </c>
      <c r="I108" s="342">
        <v>0</v>
      </c>
      <c r="J108" s="342">
        <v>232</v>
      </c>
      <c r="K108" s="342">
        <v>0</v>
      </c>
      <c r="L108" s="4">
        <v>39960</v>
      </c>
    </row>
    <row r="109" spans="1:12">
      <c r="A109" s="5" t="s">
        <v>53</v>
      </c>
      <c r="B109" s="5" t="s">
        <v>1630</v>
      </c>
      <c r="C109" s="5" t="s">
        <v>1631</v>
      </c>
      <c r="D109" s="342">
        <v>0</v>
      </c>
      <c r="E109" s="342">
        <v>144</v>
      </c>
      <c r="F109" s="342">
        <v>0</v>
      </c>
      <c r="G109" s="342">
        <v>0</v>
      </c>
      <c r="H109" s="342">
        <v>0</v>
      </c>
      <c r="I109" s="342">
        <v>0</v>
      </c>
      <c r="J109" s="342">
        <v>0</v>
      </c>
      <c r="K109" s="342">
        <v>0</v>
      </c>
      <c r="L109" s="342">
        <v>144</v>
      </c>
    </row>
    <row r="110" spans="1:12">
      <c r="A110" s="5" t="s">
        <v>53</v>
      </c>
      <c r="B110" s="5" t="s">
        <v>1632</v>
      </c>
      <c r="C110" s="5" t="s">
        <v>1633</v>
      </c>
      <c r="D110" s="342">
        <v>0</v>
      </c>
      <c r="E110" s="342">
        <v>0</v>
      </c>
      <c r="F110" s="342">
        <v>0</v>
      </c>
      <c r="G110" s="342">
        <v>0</v>
      </c>
      <c r="H110" s="342">
        <v>0</v>
      </c>
      <c r="I110" s="4">
        <v>33872</v>
      </c>
      <c r="J110" s="342">
        <v>0</v>
      </c>
      <c r="K110" s="342">
        <v>0</v>
      </c>
      <c r="L110" s="4">
        <v>33872</v>
      </c>
    </row>
    <row r="111" spans="1:12">
      <c r="A111" s="5" t="s">
        <v>53</v>
      </c>
      <c r="B111" s="5" t="s">
        <v>1634</v>
      </c>
      <c r="C111" s="5" t="s">
        <v>1635</v>
      </c>
      <c r="D111" s="4">
        <v>147136</v>
      </c>
      <c r="E111" s="342">
        <v>0</v>
      </c>
      <c r="F111" s="4">
        <v>49492</v>
      </c>
      <c r="G111" s="342">
        <v>0</v>
      </c>
      <c r="H111" s="342">
        <v>0</v>
      </c>
      <c r="I111" s="342">
        <v>0</v>
      </c>
      <c r="J111" s="342">
        <v>0</v>
      </c>
      <c r="K111" s="342">
        <v>0</v>
      </c>
      <c r="L111" s="4">
        <v>196628</v>
      </c>
    </row>
    <row r="112" spans="1:12">
      <c r="A112" s="5" t="s">
        <v>53</v>
      </c>
      <c r="B112" s="5" t="s">
        <v>1636</v>
      </c>
      <c r="C112" s="5" t="s">
        <v>1637</v>
      </c>
      <c r="D112" s="4">
        <v>19520</v>
      </c>
      <c r="E112" s="342">
        <v>0</v>
      </c>
      <c r="F112" s="342">
        <v>0</v>
      </c>
      <c r="G112" s="342">
        <v>0</v>
      </c>
      <c r="H112" s="342">
        <v>0</v>
      </c>
      <c r="I112" s="342">
        <v>0</v>
      </c>
      <c r="J112" s="342">
        <v>0</v>
      </c>
      <c r="K112" s="342">
        <v>0</v>
      </c>
      <c r="L112" s="4">
        <v>19520</v>
      </c>
    </row>
    <row r="113" spans="1:12">
      <c r="A113" s="5" t="s">
        <v>53</v>
      </c>
      <c r="B113" s="5" t="s">
        <v>1638</v>
      </c>
      <c r="C113" s="5" t="s">
        <v>1639</v>
      </c>
      <c r="D113" s="342">
        <v>0</v>
      </c>
      <c r="E113" s="342">
        <v>0</v>
      </c>
      <c r="F113" s="342">
        <v>0</v>
      </c>
      <c r="G113" s="342">
        <v>0</v>
      </c>
      <c r="H113" s="342">
        <v>0</v>
      </c>
      <c r="I113" s="4">
        <v>109328</v>
      </c>
      <c r="J113" s="342">
        <v>0</v>
      </c>
      <c r="K113" s="4">
        <v>22252</v>
      </c>
      <c r="L113" s="4">
        <v>131580</v>
      </c>
    </row>
    <row r="114" spans="1:12">
      <c r="A114" s="5" t="s">
        <v>53</v>
      </c>
      <c r="B114" s="5" t="s">
        <v>1640</v>
      </c>
      <c r="C114" s="5" t="s">
        <v>1641</v>
      </c>
      <c r="D114" s="342">
        <v>0</v>
      </c>
      <c r="E114" s="342">
        <v>0</v>
      </c>
      <c r="F114" s="342">
        <v>0</v>
      </c>
      <c r="G114" s="342">
        <v>0</v>
      </c>
      <c r="H114" s="342">
        <v>0</v>
      </c>
      <c r="I114" s="342">
        <v>0</v>
      </c>
      <c r="J114" s="342">
        <v>0</v>
      </c>
      <c r="K114" s="342">
        <v>0</v>
      </c>
      <c r="L114" s="342">
        <v>0</v>
      </c>
    </row>
    <row r="115" spans="1:12">
      <c r="A115" s="5" t="s">
        <v>53</v>
      </c>
      <c r="B115" s="5" t="s">
        <v>1642</v>
      </c>
      <c r="C115" s="5" t="s">
        <v>1643</v>
      </c>
      <c r="D115" s="4">
        <v>6480</v>
      </c>
      <c r="E115" s="342">
        <v>240</v>
      </c>
      <c r="F115" s="342">
        <v>0</v>
      </c>
      <c r="G115" s="342">
        <v>0</v>
      </c>
      <c r="H115" s="342">
        <v>112</v>
      </c>
      <c r="I115" s="4">
        <v>89740</v>
      </c>
      <c r="J115" s="342">
        <v>0</v>
      </c>
      <c r="K115" s="4">
        <v>34876</v>
      </c>
      <c r="L115" s="4">
        <v>131448</v>
      </c>
    </row>
    <row r="116" spans="1:12">
      <c r="A116" s="5" t="s">
        <v>53</v>
      </c>
      <c r="B116" s="5" t="s">
        <v>1644</v>
      </c>
      <c r="C116" s="5" t="s">
        <v>1645</v>
      </c>
      <c r="D116" s="342">
        <v>0</v>
      </c>
      <c r="E116" s="342">
        <v>0</v>
      </c>
      <c r="F116" s="342">
        <v>0</v>
      </c>
      <c r="G116" s="342">
        <v>0</v>
      </c>
      <c r="H116" s="342">
        <v>0</v>
      </c>
      <c r="I116" s="4">
        <v>7440</v>
      </c>
      <c r="J116" s="342">
        <v>0</v>
      </c>
      <c r="K116" s="342">
        <v>0</v>
      </c>
      <c r="L116" s="4">
        <v>7440</v>
      </c>
    </row>
    <row r="117" spans="1:12">
      <c r="A117" s="5" t="s">
        <v>53</v>
      </c>
      <c r="B117" s="5" t="s">
        <v>1646</v>
      </c>
      <c r="C117" s="5" t="s">
        <v>1647</v>
      </c>
      <c r="D117" s="342">
        <v>0</v>
      </c>
      <c r="E117" s="342">
        <v>0</v>
      </c>
      <c r="F117" s="342">
        <v>0</v>
      </c>
      <c r="G117" s="342">
        <v>0</v>
      </c>
      <c r="H117" s="342">
        <v>0</v>
      </c>
      <c r="I117" s="4">
        <v>52192</v>
      </c>
      <c r="J117" s="342">
        <v>0</v>
      </c>
      <c r="K117" s="342">
        <v>0</v>
      </c>
      <c r="L117" s="4">
        <v>52192</v>
      </c>
    </row>
    <row r="118" spans="1:12">
      <c r="A118" s="5" t="s">
        <v>53</v>
      </c>
      <c r="B118" s="5" t="s">
        <v>1648</v>
      </c>
      <c r="C118" s="5" t="s">
        <v>1649</v>
      </c>
      <c r="D118" s="342">
        <v>0</v>
      </c>
      <c r="E118" s="4">
        <v>69040</v>
      </c>
      <c r="F118" s="342">
        <v>0</v>
      </c>
      <c r="G118" s="4">
        <v>35856</v>
      </c>
      <c r="H118" s="342">
        <v>0</v>
      </c>
      <c r="I118" s="4">
        <v>2400</v>
      </c>
      <c r="J118" s="342">
        <v>0</v>
      </c>
      <c r="K118" s="342">
        <v>0</v>
      </c>
      <c r="L118" s="4">
        <v>107296</v>
      </c>
    </row>
    <row r="119" spans="1:12">
      <c r="A119" s="5" t="s">
        <v>53</v>
      </c>
      <c r="B119" s="5" t="s">
        <v>1650</v>
      </c>
      <c r="C119" s="5" t="s">
        <v>1651</v>
      </c>
      <c r="D119" s="342">
        <v>0</v>
      </c>
      <c r="E119" s="342">
        <v>0</v>
      </c>
      <c r="F119" s="342">
        <v>0</v>
      </c>
      <c r="G119" s="342">
        <v>0</v>
      </c>
      <c r="H119" s="4">
        <v>12672</v>
      </c>
      <c r="I119" s="342">
        <v>0</v>
      </c>
      <c r="J119" s="342">
        <v>0</v>
      </c>
      <c r="K119" s="342">
        <v>0</v>
      </c>
      <c r="L119" s="4">
        <v>12672</v>
      </c>
    </row>
    <row r="120" spans="1:12">
      <c r="A120" s="5" t="s">
        <v>53</v>
      </c>
      <c r="B120" s="5" t="s">
        <v>1652</v>
      </c>
      <c r="C120" s="5" t="s">
        <v>1653</v>
      </c>
      <c r="D120" s="342">
        <v>0</v>
      </c>
      <c r="E120" s="342">
        <v>0</v>
      </c>
      <c r="F120" s="342">
        <v>0</v>
      </c>
      <c r="G120" s="342">
        <v>0</v>
      </c>
      <c r="H120" s="4">
        <v>13392</v>
      </c>
      <c r="I120" s="342">
        <v>0</v>
      </c>
      <c r="J120" s="4">
        <v>23299</v>
      </c>
      <c r="K120" s="342">
        <v>0</v>
      </c>
      <c r="L120" s="4">
        <v>36691</v>
      </c>
    </row>
    <row r="121" spans="1:12">
      <c r="A121" s="5" t="s">
        <v>53</v>
      </c>
      <c r="B121" s="5" t="s">
        <v>1654</v>
      </c>
      <c r="C121" s="5" t="s">
        <v>1655</v>
      </c>
      <c r="D121" s="342">
        <v>0</v>
      </c>
      <c r="E121" s="342">
        <v>0</v>
      </c>
      <c r="F121" s="342">
        <v>0</v>
      </c>
      <c r="G121" s="342">
        <v>0</v>
      </c>
      <c r="H121" s="4">
        <v>2880</v>
      </c>
      <c r="I121" s="342">
        <v>0</v>
      </c>
      <c r="J121" s="342">
        <v>0</v>
      </c>
      <c r="K121" s="342">
        <v>0</v>
      </c>
      <c r="L121" s="4">
        <v>2880</v>
      </c>
    </row>
    <row r="122" spans="1:12">
      <c r="A122" s="5" t="s">
        <v>53</v>
      </c>
      <c r="B122" s="5" t="s">
        <v>1656</v>
      </c>
      <c r="C122" s="5" t="s">
        <v>1657</v>
      </c>
      <c r="D122" s="4">
        <v>30224</v>
      </c>
      <c r="E122" s="342">
        <v>0</v>
      </c>
      <c r="F122" s="342">
        <v>0</v>
      </c>
      <c r="G122" s="342">
        <v>0</v>
      </c>
      <c r="H122" s="342">
        <v>0</v>
      </c>
      <c r="I122" s="342">
        <v>0</v>
      </c>
      <c r="J122" s="342">
        <v>0</v>
      </c>
      <c r="K122" s="342">
        <v>0</v>
      </c>
      <c r="L122" s="4">
        <v>30224</v>
      </c>
    </row>
    <row r="123" spans="1:12">
      <c r="A123" s="5" t="s">
        <v>53</v>
      </c>
      <c r="B123" s="5" t="s">
        <v>1658</v>
      </c>
      <c r="C123" s="5" t="s">
        <v>1659</v>
      </c>
      <c r="D123" s="4">
        <v>26736</v>
      </c>
      <c r="E123" s="342">
        <v>0</v>
      </c>
      <c r="F123" s="342">
        <v>0</v>
      </c>
      <c r="G123" s="342">
        <v>0</v>
      </c>
      <c r="H123" s="342">
        <v>144</v>
      </c>
      <c r="I123" s="342">
        <v>0</v>
      </c>
      <c r="J123" s="4">
        <v>75440</v>
      </c>
      <c r="K123" s="342">
        <v>0</v>
      </c>
      <c r="L123" s="4">
        <v>102320</v>
      </c>
    </row>
    <row r="124" spans="1:12">
      <c r="A124" s="5" t="s">
        <v>53</v>
      </c>
      <c r="B124" s="5" t="s">
        <v>1660</v>
      </c>
      <c r="C124" s="5" t="s">
        <v>1661</v>
      </c>
      <c r="D124" s="4">
        <v>282768</v>
      </c>
      <c r="E124" s="342">
        <v>0</v>
      </c>
      <c r="F124" s="342">
        <v>0</v>
      </c>
      <c r="G124" s="342">
        <v>0</v>
      </c>
      <c r="H124" s="342">
        <v>0</v>
      </c>
      <c r="I124" s="342">
        <v>0</v>
      </c>
      <c r="J124" s="342">
        <v>0</v>
      </c>
      <c r="K124" s="342">
        <v>0</v>
      </c>
      <c r="L124" s="4">
        <v>282768</v>
      </c>
    </row>
    <row r="125" spans="1:12">
      <c r="A125" s="5" t="s">
        <v>53</v>
      </c>
      <c r="B125" s="5" t="s">
        <v>1662</v>
      </c>
      <c r="C125" s="5" t="s">
        <v>1663</v>
      </c>
      <c r="D125" s="4">
        <v>71712</v>
      </c>
      <c r="E125" s="342">
        <v>0</v>
      </c>
      <c r="F125" s="342">
        <v>0</v>
      </c>
      <c r="G125" s="342">
        <v>0</v>
      </c>
      <c r="H125" s="4">
        <v>7952</v>
      </c>
      <c r="I125" s="342">
        <v>0</v>
      </c>
      <c r="J125" s="342">
        <v>0</v>
      </c>
      <c r="K125" s="342">
        <v>0</v>
      </c>
      <c r="L125" s="4">
        <v>79664</v>
      </c>
    </row>
    <row r="126" spans="1:12">
      <c r="A126" s="5" t="s">
        <v>53</v>
      </c>
      <c r="B126" s="5" t="s">
        <v>1664</v>
      </c>
      <c r="C126" s="5" t="s">
        <v>1665</v>
      </c>
      <c r="D126" s="342">
        <v>0</v>
      </c>
      <c r="E126" s="342">
        <v>0</v>
      </c>
      <c r="F126" s="342">
        <v>0</v>
      </c>
      <c r="G126" s="342">
        <v>0</v>
      </c>
      <c r="H126" s="342">
        <v>0</v>
      </c>
      <c r="I126" s="342">
        <v>0</v>
      </c>
      <c r="J126" s="342">
        <v>0</v>
      </c>
      <c r="K126" s="342">
        <v>0</v>
      </c>
      <c r="L126" s="342">
        <v>0</v>
      </c>
    </row>
    <row r="127" spans="1:12">
      <c r="A127" s="5" t="s">
        <v>53</v>
      </c>
      <c r="B127" s="5" t="s">
        <v>1666</v>
      </c>
      <c r="C127" s="5" t="s">
        <v>1667</v>
      </c>
      <c r="D127" s="4">
        <v>655904</v>
      </c>
      <c r="E127" s="4">
        <v>293440</v>
      </c>
      <c r="F127" s="4">
        <v>49492</v>
      </c>
      <c r="G127" s="4">
        <v>35856</v>
      </c>
      <c r="H127" s="4">
        <v>163184</v>
      </c>
      <c r="I127" s="4">
        <v>309996</v>
      </c>
      <c r="J127" s="4">
        <v>98971</v>
      </c>
      <c r="K127" s="4">
        <v>60680</v>
      </c>
      <c r="L127" s="4">
        <v>1667523</v>
      </c>
    </row>
    <row r="130" spans="1:12">
      <c r="A130" s="5" t="s">
        <v>1680</v>
      </c>
    </row>
    <row r="131" spans="1:12">
      <c r="A131" s="5" t="s">
        <v>1597</v>
      </c>
      <c r="B131" s="5" t="s">
        <v>174</v>
      </c>
      <c r="C131" s="5" t="s">
        <v>1669</v>
      </c>
      <c r="D131" s="342" t="s">
        <v>1670</v>
      </c>
      <c r="E131" s="342" t="s">
        <v>1671</v>
      </c>
      <c r="F131" s="342" t="s">
        <v>1672</v>
      </c>
      <c r="G131" s="342" t="s">
        <v>1673</v>
      </c>
      <c r="H131" s="342" t="s">
        <v>1674</v>
      </c>
      <c r="I131" s="342" t="s">
        <v>1675</v>
      </c>
      <c r="J131" s="342" t="s">
        <v>1676</v>
      </c>
      <c r="K131" s="342" t="s">
        <v>1677</v>
      </c>
      <c r="L131" s="342" t="s">
        <v>44</v>
      </c>
    </row>
    <row r="132" spans="1:12">
      <c r="A132" s="5" t="s">
        <v>55</v>
      </c>
      <c r="B132" s="5" t="s">
        <v>1612</v>
      </c>
      <c r="C132" s="5" t="s">
        <v>1613</v>
      </c>
      <c r="D132" s="4">
        <v>92272</v>
      </c>
      <c r="E132" s="342">
        <v>0</v>
      </c>
      <c r="F132" s="342">
        <v>0</v>
      </c>
      <c r="G132" s="342">
        <v>0</v>
      </c>
      <c r="H132" s="4">
        <v>13184</v>
      </c>
      <c r="I132" s="342">
        <v>0</v>
      </c>
      <c r="J132" s="4">
        <v>11506</v>
      </c>
      <c r="K132" s="342">
        <v>0</v>
      </c>
      <c r="L132" s="4">
        <v>116962</v>
      </c>
    </row>
    <row r="133" spans="1:12">
      <c r="A133" s="5" t="s">
        <v>55</v>
      </c>
      <c r="B133" s="5" t="s">
        <v>1614</v>
      </c>
      <c r="C133" s="5" t="s">
        <v>1615</v>
      </c>
      <c r="D133" s="4">
        <v>30720</v>
      </c>
      <c r="E133" s="342">
        <v>0</v>
      </c>
      <c r="F133" s="342">
        <v>0</v>
      </c>
      <c r="G133" s="342">
        <v>0</v>
      </c>
      <c r="H133" s="4">
        <v>154864</v>
      </c>
      <c r="I133" s="342">
        <v>0</v>
      </c>
      <c r="J133" s="4">
        <v>18464</v>
      </c>
      <c r="K133" s="342">
        <v>0</v>
      </c>
      <c r="L133" s="4">
        <v>204048</v>
      </c>
    </row>
    <row r="134" spans="1:12">
      <c r="A134" s="5" t="s">
        <v>55</v>
      </c>
      <c r="B134" s="5" t="s">
        <v>1616</v>
      </c>
      <c r="C134" s="5" t="s">
        <v>1617</v>
      </c>
      <c r="D134" s="342">
        <v>0</v>
      </c>
      <c r="E134" s="4">
        <v>1430544</v>
      </c>
      <c r="F134" s="342">
        <v>0</v>
      </c>
      <c r="G134" s="342">
        <v>0</v>
      </c>
      <c r="H134" s="4">
        <v>46960</v>
      </c>
      <c r="I134" s="342">
        <v>0</v>
      </c>
      <c r="J134" s="4">
        <v>18424</v>
      </c>
      <c r="K134" s="342">
        <v>0</v>
      </c>
      <c r="L134" s="4">
        <v>1495928</v>
      </c>
    </row>
    <row r="135" spans="1:12">
      <c r="A135" s="5" t="s">
        <v>55</v>
      </c>
      <c r="B135" s="5" t="s">
        <v>1618</v>
      </c>
      <c r="C135" s="5" t="s">
        <v>1619</v>
      </c>
      <c r="D135" s="4">
        <v>253200</v>
      </c>
      <c r="E135" s="4">
        <v>66176</v>
      </c>
      <c r="F135" s="342">
        <v>0</v>
      </c>
      <c r="G135" s="342">
        <v>0</v>
      </c>
      <c r="H135" s="4">
        <v>371440</v>
      </c>
      <c r="I135" s="4">
        <v>66480</v>
      </c>
      <c r="J135" s="4">
        <v>90318</v>
      </c>
      <c r="K135" s="4">
        <v>25984</v>
      </c>
      <c r="L135" s="4">
        <v>873598</v>
      </c>
    </row>
    <row r="136" spans="1:12">
      <c r="A136" s="5" t="s">
        <v>55</v>
      </c>
      <c r="B136" s="5" t="s">
        <v>1620</v>
      </c>
      <c r="C136" s="5" t="s">
        <v>1621</v>
      </c>
      <c r="D136" s="342">
        <v>0</v>
      </c>
      <c r="E136" s="342">
        <v>0</v>
      </c>
      <c r="F136" s="342">
        <v>0</v>
      </c>
      <c r="G136" s="342">
        <v>0</v>
      </c>
      <c r="H136" s="342">
        <v>0</v>
      </c>
      <c r="I136" s="342">
        <v>0</v>
      </c>
      <c r="J136" s="4">
        <v>1184</v>
      </c>
      <c r="K136" s="342">
        <v>0</v>
      </c>
      <c r="L136" s="4">
        <v>1184</v>
      </c>
    </row>
    <row r="137" spans="1:12">
      <c r="A137" s="5" t="s">
        <v>55</v>
      </c>
      <c r="B137" s="5" t="s">
        <v>1622</v>
      </c>
      <c r="C137" s="5" t="s">
        <v>1623</v>
      </c>
      <c r="D137" s="4">
        <v>318080</v>
      </c>
      <c r="E137" s="342">
        <v>0</v>
      </c>
      <c r="F137" s="342">
        <v>0</v>
      </c>
      <c r="G137" s="342">
        <v>0</v>
      </c>
      <c r="H137" s="4">
        <v>315264</v>
      </c>
      <c r="I137" s="342">
        <v>0</v>
      </c>
      <c r="J137" s="4">
        <v>8970</v>
      </c>
      <c r="K137" s="342">
        <v>0</v>
      </c>
      <c r="L137" s="4">
        <v>642314</v>
      </c>
    </row>
    <row r="138" spans="1:12">
      <c r="A138" s="5" t="s">
        <v>55</v>
      </c>
      <c r="B138" s="5" t="s">
        <v>1624</v>
      </c>
      <c r="C138" s="5" t="s">
        <v>1625</v>
      </c>
      <c r="D138" s="342">
        <v>0</v>
      </c>
      <c r="E138" s="4">
        <v>348832</v>
      </c>
      <c r="F138" s="342">
        <v>0</v>
      </c>
      <c r="G138" s="342">
        <v>0</v>
      </c>
      <c r="H138" s="342">
        <v>0</v>
      </c>
      <c r="I138" s="4">
        <v>274768</v>
      </c>
      <c r="J138" s="342">
        <v>0</v>
      </c>
      <c r="K138" s="4">
        <v>37092</v>
      </c>
      <c r="L138" s="4">
        <v>660692</v>
      </c>
    </row>
    <row r="139" spans="1:12">
      <c r="A139" s="5" t="s">
        <v>55</v>
      </c>
      <c r="B139" s="5" t="s">
        <v>1626</v>
      </c>
      <c r="C139" s="5" t="s">
        <v>1627</v>
      </c>
      <c r="D139" s="342">
        <v>0</v>
      </c>
      <c r="E139" s="342">
        <v>0</v>
      </c>
      <c r="F139" s="342">
        <v>0</v>
      </c>
      <c r="G139" s="342">
        <v>0</v>
      </c>
      <c r="H139" s="4">
        <v>31104</v>
      </c>
      <c r="I139" s="342">
        <v>0</v>
      </c>
      <c r="J139" s="4">
        <v>11026</v>
      </c>
      <c r="K139" s="342">
        <v>0</v>
      </c>
      <c r="L139" s="4">
        <v>42130</v>
      </c>
    </row>
    <row r="140" spans="1:12">
      <c r="A140" s="5" t="s">
        <v>55</v>
      </c>
      <c r="B140" s="5" t="s">
        <v>1628</v>
      </c>
      <c r="C140" s="5" t="s">
        <v>1629</v>
      </c>
      <c r="D140" s="4">
        <v>40032</v>
      </c>
      <c r="E140" s="4">
        <v>17552</v>
      </c>
      <c r="F140" s="342">
        <v>0</v>
      </c>
      <c r="G140" s="342">
        <v>0</v>
      </c>
      <c r="H140" s="4">
        <v>79456</v>
      </c>
      <c r="I140" s="342">
        <v>160</v>
      </c>
      <c r="J140" s="4">
        <v>1536</v>
      </c>
      <c r="K140" s="4">
        <v>24615</v>
      </c>
      <c r="L140" s="4">
        <v>163351</v>
      </c>
    </row>
    <row r="141" spans="1:12">
      <c r="A141" s="5" t="s">
        <v>55</v>
      </c>
      <c r="B141" s="5" t="s">
        <v>1630</v>
      </c>
      <c r="C141" s="5" t="s">
        <v>1631</v>
      </c>
      <c r="D141" s="342">
        <v>0</v>
      </c>
      <c r="E141" s="4">
        <v>22880</v>
      </c>
      <c r="F141" s="342">
        <v>0</v>
      </c>
      <c r="G141" s="342">
        <v>0</v>
      </c>
      <c r="H141" s="342">
        <v>0</v>
      </c>
      <c r="I141" s="4">
        <v>2016</v>
      </c>
      <c r="J141" s="342">
        <v>0</v>
      </c>
      <c r="K141" s="342">
        <v>336</v>
      </c>
      <c r="L141" s="4">
        <v>25232</v>
      </c>
    </row>
    <row r="142" spans="1:12">
      <c r="A142" s="5" t="s">
        <v>55</v>
      </c>
      <c r="B142" s="5" t="s">
        <v>1632</v>
      </c>
      <c r="C142" s="5" t="s">
        <v>1633</v>
      </c>
      <c r="D142" s="342">
        <v>0</v>
      </c>
      <c r="E142" s="4">
        <v>23904</v>
      </c>
      <c r="F142" s="342">
        <v>0</v>
      </c>
      <c r="G142" s="342">
        <v>0</v>
      </c>
      <c r="H142" s="342">
        <v>0</v>
      </c>
      <c r="I142" s="4">
        <v>258624</v>
      </c>
      <c r="J142" s="342">
        <v>0</v>
      </c>
      <c r="K142" s="4">
        <v>148510</v>
      </c>
      <c r="L142" s="4">
        <v>431038</v>
      </c>
    </row>
    <row r="143" spans="1:12">
      <c r="A143" s="5" t="s">
        <v>55</v>
      </c>
      <c r="B143" s="5" t="s">
        <v>1634</v>
      </c>
      <c r="C143" s="5" t="s">
        <v>1635</v>
      </c>
      <c r="D143" s="4">
        <v>1436496</v>
      </c>
      <c r="E143" s="342">
        <v>0</v>
      </c>
      <c r="F143" s="4">
        <v>105000</v>
      </c>
      <c r="G143" s="342">
        <v>0</v>
      </c>
      <c r="H143" s="4">
        <v>13664</v>
      </c>
      <c r="I143" s="342">
        <v>0</v>
      </c>
      <c r="J143" s="4">
        <v>2150</v>
      </c>
      <c r="K143" s="342">
        <v>0</v>
      </c>
      <c r="L143" s="4">
        <v>1557310</v>
      </c>
    </row>
    <row r="144" spans="1:12">
      <c r="A144" s="5" t="s">
        <v>55</v>
      </c>
      <c r="B144" s="5" t="s">
        <v>1636</v>
      </c>
      <c r="C144" s="5" t="s">
        <v>1637</v>
      </c>
      <c r="D144" s="4">
        <v>440640</v>
      </c>
      <c r="E144" s="342">
        <v>0</v>
      </c>
      <c r="F144" s="342">
        <v>0</v>
      </c>
      <c r="G144" s="342">
        <v>0</v>
      </c>
      <c r="H144" s="4">
        <v>31600</v>
      </c>
      <c r="I144" s="342">
        <v>0</v>
      </c>
      <c r="J144" s="4">
        <v>6240</v>
      </c>
      <c r="K144" s="342">
        <v>0</v>
      </c>
      <c r="L144" s="4">
        <v>478480</v>
      </c>
    </row>
    <row r="145" spans="1:12">
      <c r="A145" s="5" t="s">
        <v>55</v>
      </c>
      <c r="B145" s="5" t="s">
        <v>1638</v>
      </c>
      <c r="C145" s="5" t="s">
        <v>1639</v>
      </c>
      <c r="D145" s="342">
        <v>0</v>
      </c>
      <c r="E145" s="4">
        <v>34416</v>
      </c>
      <c r="F145" s="342">
        <v>0</v>
      </c>
      <c r="G145" s="342">
        <v>0</v>
      </c>
      <c r="H145" s="342">
        <v>0</v>
      </c>
      <c r="I145" s="4">
        <v>461680</v>
      </c>
      <c r="J145" s="342">
        <v>0</v>
      </c>
      <c r="K145" s="4">
        <v>22016</v>
      </c>
      <c r="L145" s="4">
        <v>518112</v>
      </c>
    </row>
    <row r="146" spans="1:12">
      <c r="A146" s="5" t="s">
        <v>55</v>
      </c>
      <c r="B146" s="5" t="s">
        <v>1640</v>
      </c>
      <c r="C146" s="5" t="s">
        <v>1641</v>
      </c>
      <c r="D146" s="342">
        <v>0</v>
      </c>
      <c r="E146" s="342">
        <v>0</v>
      </c>
      <c r="F146" s="342">
        <v>0</v>
      </c>
      <c r="G146" s="342">
        <v>0</v>
      </c>
      <c r="H146" s="342">
        <v>0</v>
      </c>
      <c r="I146" s="4">
        <v>33312</v>
      </c>
      <c r="J146" s="342">
        <v>0</v>
      </c>
      <c r="K146" s="342">
        <v>0</v>
      </c>
      <c r="L146" s="4">
        <v>33312</v>
      </c>
    </row>
    <row r="147" spans="1:12">
      <c r="A147" s="5" t="s">
        <v>55</v>
      </c>
      <c r="B147" s="5" t="s">
        <v>1642</v>
      </c>
      <c r="C147" s="5" t="s">
        <v>1643</v>
      </c>
      <c r="D147" s="4">
        <v>14784</v>
      </c>
      <c r="E147" s="4">
        <v>2592</v>
      </c>
      <c r="F147" s="342">
        <v>0</v>
      </c>
      <c r="G147" s="342">
        <v>0</v>
      </c>
      <c r="H147" s="4">
        <v>22592</v>
      </c>
      <c r="I147" s="4">
        <v>473312</v>
      </c>
      <c r="J147" s="4">
        <v>19800</v>
      </c>
      <c r="K147" s="4">
        <v>73350</v>
      </c>
      <c r="L147" s="4">
        <v>606430</v>
      </c>
    </row>
    <row r="148" spans="1:12">
      <c r="A148" s="5" t="s">
        <v>55</v>
      </c>
      <c r="B148" s="5" t="s">
        <v>1644</v>
      </c>
      <c r="C148" s="5" t="s">
        <v>1645</v>
      </c>
      <c r="D148" s="342">
        <v>0</v>
      </c>
      <c r="E148" s="342">
        <v>0</v>
      </c>
      <c r="F148" s="342">
        <v>0</v>
      </c>
      <c r="G148" s="342">
        <v>0</v>
      </c>
      <c r="H148" s="342">
        <v>0</v>
      </c>
      <c r="I148" s="342">
        <v>0</v>
      </c>
      <c r="J148" s="342">
        <v>0</v>
      </c>
      <c r="K148" s="342">
        <v>0</v>
      </c>
      <c r="L148" s="342">
        <v>0</v>
      </c>
    </row>
    <row r="149" spans="1:12">
      <c r="A149" s="5" t="s">
        <v>55</v>
      </c>
      <c r="B149" s="5" t="s">
        <v>1646</v>
      </c>
      <c r="C149" s="5" t="s">
        <v>1647</v>
      </c>
      <c r="D149" s="342">
        <v>0</v>
      </c>
      <c r="E149" s="342">
        <v>0</v>
      </c>
      <c r="F149" s="342">
        <v>0</v>
      </c>
      <c r="G149" s="342">
        <v>0</v>
      </c>
      <c r="H149" s="342">
        <v>0</v>
      </c>
      <c r="I149" s="4">
        <v>63664</v>
      </c>
      <c r="J149" s="342">
        <v>0</v>
      </c>
      <c r="K149" s="4">
        <v>1968</v>
      </c>
      <c r="L149" s="4">
        <v>65632</v>
      </c>
    </row>
    <row r="150" spans="1:12">
      <c r="A150" s="5" t="s">
        <v>55</v>
      </c>
      <c r="B150" s="5" t="s">
        <v>1648</v>
      </c>
      <c r="C150" s="5" t="s">
        <v>1649</v>
      </c>
      <c r="D150" s="342">
        <v>0</v>
      </c>
      <c r="E150" s="4">
        <v>870720</v>
      </c>
      <c r="F150" s="342">
        <v>0</v>
      </c>
      <c r="G150" s="4">
        <v>296817</v>
      </c>
      <c r="H150" s="342">
        <v>0</v>
      </c>
      <c r="I150" s="342">
        <v>0</v>
      </c>
      <c r="J150" s="342">
        <v>0</v>
      </c>
      <c r="K150" s="4">
        <v>1178</v>
      </c>
      <c r="L150" s="4">
        <v>1168715</v>
      </c>
    </row>
    <row r="151" spans="1:12">
      <c r="A151" s="5" t="s">
        <v>55</v>
      </c>
      <c r="B151" s="5" t="s">
        <v>1650</v>
      </c>
      <c r="C151" s="5" t="s">
        <v>1651</v>
      </c>
      <c r="D151" s="342">
        <v>0</v>
      </c>
      <c r="E151" s="342">
        <v>0</v>
      </c>
      <c r="F151" s="342">
        <v>0</v>
      </c>
      <c r="G151" s="342">
        <v>0</v>
      </c>
      <c r="H151" s="4">
        <v>154320</v>
      </c>
      <c r="I151" s="342">
        <v>0</v>
      </c>
      <c r="J151" s="4">
        <v>6240</v>
      </c>
      <c r="K151" s="342">
        <v>0</v>
      </c>
      <c r="L151" s="4">
        <v>160560</v>
      </c>
    </row>
    <row r="152" spans="1:12">
      <c r="A152" s="5" t="s">
        <v>55</v>
      </c>
      <c r="B152" s="5" t="s">
        <v>1652</v>
      </c>
      <c r="C152" s="5" t="s">
        <v>1653</v>
      </c>
      <c r="D152" s="342">
        <v>0</v>
      </c>
      <c r="E152" s="342">
        <v>0</v>
      </c>
      <c r="F152" s="342">
        <v>0</v>
      </c>
      <c r="G152" s="342">
        <v>0</v>
      </c>
      <c r="H152" s="4">
        <v>1824</v>
      </c>
      <c r="I152" s="342">
        <v>0</v>
      </c>
      <c r="J152" s="4">
        <v>43824</v>
      </c>
      <c r="K152" s="342">
        <v>0</v>
      </c>
      <c r="L152" s="4">
        <v>45648</v>
      </c>
    </row>
    <row r="153" spans="1:12">
      <c r="A153" s="5" t="s">
        <v>55</v>
      </c>
      <c r="B153" s="5" t="s">
        <v>1654</v>
      </c>
      <c r="C153" s="5" t="s">
        <v>1655</v>
      </c>
      <c r="D153" s="342">
        <v>0</v>
      </c>
      <c r="E153" s="342">
        <v>0</v>
      </c>
      <c r="F153" s="342">
        <v>0</v>
      </c>
      <c r="G153" s="342">
        <v>0</v>
      </c>
      <c r="H153" s="4">
        <v>24192</v>
      </c>
      <c r="I153" s="342">
        <v>0</v>
      </c>
      <c r="J153" s="4">
        <v>21574</v>
      </c>
      <c r="K153" s="342">
        <v>0</v>
      </c>
      <c r="L153" s="4">
        <v>45766</v>
      </c>
    </row>
    <row r="154" spans="1:12">
      <c r="A154" s="5" t="s">
        <v>55</v>
      </c>
      <c r="B154" s="5" t="s">
        <v>1656</v>
      </c>
      <c r="C154" s="5" t="s">
        <v>1657</v>
      </c>
      <c r="D154" s="4">
        <v>60720</v>
      </c>
      <c r="E154" s="342">
        <v>0</v>
      </c>
      <c r="F154" s="342">
        <v>0</v>
      </c>
      <c r="G154" s="342">
        <v>0</v>
      </c>
      <c r="H154" s="4">
        <v>6240</v>
      </c>
      <c r="I154" s="342">
        <v>0</v>
      </c>
      <c r="J154" s="4">
        <v>2864</v>
      </c>
      <c r="K154" s="342">
        <v>0</v>
      </c>
      <c r="L154" s="4">
        <v>69824</v>
      </c>
    </row>
    <row r="155" spans="1:12">
      <c r="A155" s="5" t="s">
        <v>55</v>
      </c>
      <c r="B155" s="5" t="s">
        <v>1658</v>
      </c>
      <c r="C155" s="5" t="s">
        <v>1659</v>
      </c>
      <c r="D155" s="4">
        <v>60080</v>
      </c>
      <c r="E155" s="342">
        <v>0</v>
      </c>
      <c r="F155" s="342">
        <v>0</v>
      </c>
      <c r="G155" s="342">
        <v>0</v>
      </c>
      <c r="H155" s="4">
        <v>84000</v>
      </c>
      <c r="I155" s="342">
        <v>0</v>
      </c>
      <c r="J155" s="4">
        <v>255652</v>
      </c>
      <c r="K155" s="342">
        <v>0</v>
      </c>
      <c r="L155" s="4">
        <v>399732</v>
      </c>
    </row>
    <row r="156" spans="1:12">
      <c r="A156" s="5" t="s">
        <v>55</v>
      </c>
      <c r="B156" s="5" t="s">
        <v>1660</v>
      </c>
      <c r="C156" s="5" t="s">
        <v>1661</v>
      </c>
      <c r="D156" s="4">
        <v>2801392</v>
      </c>
      <c r="E156" s="342">
        <v>0</v>
      </c>
      <c r="F156" s="342">
        <v>0</v>
      </c>
      <c r="G156" s="342">
        <v>0</v>
      </c>
      <c r="H156" s="4">
        <v>48208</v>
      </c>
      <c r="I156" s="342">
        <v>0</v>
      </c>
      <c r="J156" s="342">
        <v>144</v>
      </c>
      <c r="K156" s="342">
        <v>0</v>
      </c>
      <c r="L156" s="4">
        <v>2849744</v>
      </c>
    </row>
    <row r="157" spans="1:12">
      <c r="A157" s="5" t="s">
        <v>55</v>
      </c>
      <c r="B157" s="5" t="s">
        <v>1662</v>
      </c>
      <c r="C157" s="5" t="s">
        <v>1663</v>
      </c>
      <c r="D157" s="4">
        <v>557888</v>
      </c>
      <c r="E157" s="342">
        <v>0</v>
      </c>
      <c r="F157" s="342">
        <v>0</v>
      </c>
      <c r="G157" s="342">
        <v>0</v>
      </c>
      <c r="H157" s="4">
        <v>268976</v>
      </c>
      <c r="I157" s="342">
        <v>0</v>
      </c>
      <c r="J157" s="4">
        <v>9620</v>
      </c>
      <c r="K157" s="342">
        <v>0</v>
      </c>
      <c r="L157" s="4">
        <v>836484</v>
      </c>
    </row>
    <row r="158" spans="1:12">
      <c r="A158" s="5" t="s">
        <v>55</v>
      </c>
      <c r="B158" s="5" t="s">
        <v>1664</v>
      </c>
      <c r="C158" s="5" t="s">
        <v>1665</v>
      </c>
      <c r="D158" s="342">
        <v>0</v>
      </c>
      <c r="E158" s="342">
        <v>0</v>
      </c>
      <c r="F158" s="342">
        <v>0</v>
      </c>
      <c r="G158" s="342">
        <v>0</v>
      </c>
      <c r="H158" s="342">
        <v>0</v>
      </c>
      <c r="I158" s="342">
        <v>0</v>
      </c>
      <c r="J158" s="342">
        <v>0</v>
      </c>
      <c r="K158" s="342">
        <v>0</v>
      </c>
      <c r="L158" s="342">
        <v>0</v>
      </c>
    </row>
    <row r="159" spans="1:12">
      <c r="A159" s="5" t="s">
        <v>55</v>
      </c>
      <c r="B159" s="5" t="s">
        <v>1666</v>
      </c>
      <c r="C159" s="5" t="s">
        <v>1667</v>
      </c>
      <c r="D159" s="4">
        <v>6106304</v>
      </c>
      <c r="E159" s="4">
        <v>2817616</v>
      </c>
      <c r="F159" s="4">
        <v>105000</v>
      </c>
      <c r="G159" s="4">
        <v>296817</v>
      </c>
      <c r="H159" s="4">
        <v>1667888</v>
      </c>
      <c r="I159" s="4">
        <v>1634016</v>
      </c>
      <c r="J159" s="4">
        <v>529536</v>
      </c>
      <c r="K159" s="4">
        <v>335049</v>
      </c>
      <c r="L159" s="4">
        <v>13492226</v>
      </c>
    </row>
    <row r="162" spans="1:12">
      <c r="A162" s="5" t="s">
        <v>1681</v>
      </c>
    </row>
    <row r="163" spans="1:12">
      <c r="A163" s="5" t="s">
        <v>1597</v>
      </c>
      <c r="B163" s="5" t="s">
        <v>174</v>
      </c>
      <c r="C163" s="5" t="s">
        <v>1669</v>
      </c>
      <c r="D163" s="342" t="s">
        <v>1670</v>
      </c>
      <c r="E163" s="342" t="s">
        <v>1671</v>
      </c>
      <c r="F163" s="342" t="s">
        <v>1672</v>
      </c>
      <c r="G163" s="342" t="s">
        <v>1673</v>
      </c>
      <c r="H163" s="342" t="s">
        <v>1674</v>
      </c>
      <c r="I163" s="342" t="s">
        <v>1675</v>
      </c>
      <c r="J163" s="342" t="s">
        <v>1676</v>
      </c>
      <c r="K163" s="342" t="s">
        <v>1677</v>
      </c>
      <c r="L163" s="342" t="s">
        <v>44</v>
      </c>
    </row>
    <row r="164" spans="1:12">
      <c r="A164" s="5" t="s">
        <v>57</v>
      </c>
      <c r="B164" s="5" t="s">
        <v>1612</v>
      </c>
      <c r="C164" s="5" t="s">
        <v>1613</v>
      </c>
      <c r="D164" s="4">
        <v>167696</v>
      </c>
      <c r="E164" s="342">
        <v>0</v>
      </c>
      <c r="F164" s="342">
        <v>0</v>
      </c>
      <c r="G164" s="342">
        <v>0</v>
      </c>
      <c r="H164" s="342">
        <v>480</v>
      </c>
      <c r="I164" s="342">
        <v>0</v>
      </c>
      <c r="J164" s="342">
        <v>0</v>
      </c>
      <c r="K164" s="342">
        <v>0</v>
      </c>
      <c r="L164" s="4">
        <v>168176</v>
      </c>
    </row>
    <row r="165" spans="1:12">
      <c r="A165" s="5" t="s">
        <v>57</v>
      </c>
      <c r="B165" s="5" t="s">
        <v>1614</v>
      </c>
      <c r="C165" s="5" t="s">
        <v>1615</v>
      </c>
      <c r="D165" s="4">
        <v>72144</v>
      </c>
      <c r="E165" s="342">
        <v>0</v>
      </c>
      <c r="F165" s="342">
        <v>0</v>
      </c>
      <c r="G165" s="342">
        <v>0</v>
      </c>
      <c r="H165" s="4">
        <v>39072</v>
      </c>
      <c r="I165" s="342">
        <v>0</v>
      </c>
      <c r="J165" s="4">
        <v>608</v>
      </c>
      <c r="K165" s="342">
        <v>0</v>
      </c>
      <c r="L165" s="4">
        <v>111824</v>
      </c>
    </row>
    <row r="166" spans="1:12">
      <c r="A166" s="5" t="s">
        <v>57</v>
      </c>
      <c r="B166" s="5" t="s">
        <v>1616</v>
      </c>
      <c r="C166" s="5" t="s">
        <v>1617</v>
      </c>
      <c r="D166" s="342">
        <v>0</v>
      </c>
      <c r="E166" s="4">
        <v>1035696</v>
      </c>
      <c r="F166" s="342">
        <v>0</v>
      </c>
      <c r="G166" s="342">
        <v>0</v>
      </c>
      <c r="H166" s="4">
        <v>2512</v>
      </c>
      <c r="I166" s="342">
        <v>0</v>
      </c>
      <c r="J166" s="342">
        <v>0</v>
      </c>
      <c r="K166" s="342">
        <v>0</v>
      </c>
      <c r="L166" s="4">
        <v>1038208</v>
      </c>
    </row>
    <row r="167" spans="1:12">
      <c r="A167" s="5" t="s">
        <v>57</v>
      </c>
      <c r="B167" s="5" t="s">
        <v>1618</v>
      </c>
      <c r="C167" s="5" t="s">
        <v>1619</v>
      </c>
      <c r="D167" s="4">
        <v>269088</v>
      </c>
      <c r="E167" s="4">
        <v>63840</v>
      </c>
      <c r="F167" s="342">
        <v>0</v>
      </c>
      <c r="G167" s="342">
        <v>0</v>
      </c>
      <c r="H167" s="4">
        <v>71760</v>
      </c>
      <c r="I167" s="4">
        <v>30960</v>
      </c>
      <c r="J167" s="342">
        <v>953</v>
      </c>
      <c r="K167" s="342">
        <v>0</v>
      </c>
      <c r="L167" s="4">
        <v>436601</v>
      </c>
    </row>
    <row r="168" spans="1:12">
      <c r="A168" s="5" t="s">
        <v>57</v>
      </c>
      <c r="B168" s="5" t="s">
        <v>1620</v>
      </c>
      <c r="C168" s="5" t="s">
        <v>1621</v>
      </c>
      <c r="D168" s="342">
        <v>0</v>
      </c>
      <c r="E168" s="342">
        <v>0</v>
      </c>
      <c r="F168" s="342">
        <v>0</v>
      </c>
      <c r="G168" s="342">
        <v>0</v>
      </c>
      <c r="H168" s="342">
        <v>0</v>
      </c>
      <c r="I168" s="342">
        <v>0</v>
      </c>
      <c r="J168" s="342">
        <v>0</v>
      </c>
      <c r="K168" s="342">
        <v>0</v>
      </c>
      <c r="L168" s="342">
        <v>0</v>
      </c>
    </row>
    <row r="169" spans="1:12">
      <c r="A169" s="5" t="s">
        <v>57</v>
      </c>
      <c r="B169" s="5" t="s">
        <v>1622</v>
      </c>
      <c r="C169" s="5" t="s">
        <v>1623</v>
      </c>
      <c r="D169" s="4">
        <v>252096</v>
      </c>
      <c r="E169" s="342">
        <v>0</v>
      </c>
      <c r="F169" s="342">
        <v>0</v>
      </c>
      <c r="G169" s="342">
        <v>0</v>
      </c>
      <c r="H169" s="4">
        <v>11776</v>
      </c>
      <c r="I169" s="342">
        <v>0</v>
      </c>
      <c r="J169" s="342">
        <v>0</v>
      </c>
      <c r="K169" s="342">
        <v>0</v>
      </c>
      <c r="L169" s="4">
        <v>263872</v>
      </c>
    </row>
    <row r="170" spans="1:12">
      <c r="A170" s="5" t="s">
        <v>57</v>
      </c>
      <c r="B170" s="5" t="s">
        <v>1624</v>
      </c>
      <c r="C170" s="5" t="s">
        <v>1625</v>
      </c>
      <c r="D170" s="342">
        <v>0</v>
      </c>
      <c r="E170" s="4">
        <v>57728</v>
      </c>
      <c r="F170" s="342">
        <v>0</v>
      </c>
      <c r="G170" s="342">
        <v>0</v>
      </c>
      <c r="H170" s="342">
        <v>0</v>
      </c>
      <c r="I170" s="4">
        <v>22016</v>
      </c>
      <c r="J170" s="342">
        <v>0</v>
      </c>
      <c r="K170" s="342">
        <v>56</v>
      </c>
      <c r="L170" s="4">
        <v>79800</v>
      </c>
    </row>
    <row r="171" spans="1:12">
      <c r="A171" s="5" t="s">
        <v>57</v>
      </c>
      <c r="B171" s="5" t="s">
        <v>1626</v>
      </c>
      <c r="C171" s="5" t="s">
        <v>1627</v>
      </c>
      <c r="D171" s="342">
        <v>0</v>
      </c>
      <c r="E171" s="342">
        <v>0</v>
      </c>
      <c r="F171" s="342">
        <v>0</v>
      </c>
      <c r="G171" s="342">
        <v>0</v>
      </c>
      <c r="H171" s="4">
        <v>4144</v>
      </c>
      <c r="I171" s="342">
        <v>0</v>
      </c>
      <c r="J171" s="4">
        <v>4882</v>
      </c>
      <c r="K171" s="342">
        <v>0</v>
      </c>
      <c r="L171" s="4">
        <v>9026</v>
      </c>
    </row>
    <row r="172" spans="1:12">
      <c r="A172" s="5" t="s">
        <v>57</v>
      </c>
      <c r="B172" s="5" t="s">
        <v>1628</v>
      </c>
      <c r="C172" s="5" t="s">
        <v>1629</v>
      </c>
      <c r="D172" s="4">
        <v>44496</v>
      </c>
      <c r="E172" s="4">
        <v>39312</v>
      </c>
      <c r="F172" s="342">
        <v>0</v>
      </c>
      <c r="G172" s="342">
        <v>0</v>
      </c>
      <c r="H172" s="4">
        <v>13552</v>
      </c>
      <c r="I172" s="342">
        <v>0</v>
      </c>
      <c r="J172" s="4">
        <v>4000</v>
      </c>
      <c r="K172" s="342">
        <v>32</v>
      </c>
      <c r="L172" s="4">
        <v>101392</v>
      </c>
    </row>
    <row r="173" spans="1:12">
      <c r="A173" s="5" t="s">
        <v>57</v>
      </c>
      <c r="B173" s="5" t="s">
        <v>1630</v>
      </c>
      <c r="C173" s="5" t="s">
        <v>1631</v>
      </c>
      <c r="D173" s="342">
        <v>0</v>
      </c>
      <c r="E173" s="4">
        <v>19008</v>
      </c>
      <c r="F173" s="342">
        <v>0</v>
      </c>
      <c r="G173" s="342">
        <v>0</v>
      </c>
      <c r="H173" s="342">
        <v>0</v>
      </c>
      <c r="I173" s="342">
        <v>0</v>
      </c>
      <c r="J173" s="342">
        <v>0</v>
      </c>
      <c r="K173" s="342">
        <v>0</v>
      </c>
      <c r="L173" s="4">
        <v>19008</v>
      </c>
    </row>
    <row r="174" spans="1:12">
      <c r="A174" s="5" t="s">
        <v>57</v>
      </c>
      <c r="B174" s="5" t="s">
        <v>1632</v>
      </c>
      <c r="C174" s="5" t="s">
        <v>1633</v>
      </c>
      <c r="D174" s="342">
        <v>0</v>
      </c>
      <c r="E174" s="4">
        <v>24576</v>
      </c>
      <c r="F174" s="342">
        <v>0</v>
      </c>
      <c r="G174" s="342">
        <v>0</v>
      </c>
      <c r="H174" s="342">
        <v>0</v>
      </c>
      <c r="I174" s="4">
        <v>21664</v>
      </c>
      <c r="J174" s="342">
        <v>0</v>
      </c>
      <c r="K174" s="4">
        <v>6465</v>
      </c>
      <c r="L174" s="4">
        <v>52705</v>
      </c>
    </row>
    <row r="175" spans="1:12">
      <c r="A175" s="5" t="s">
        <v>57</v>
      </c>
      <c r="B175" s="5" t="s">
        <v>1634</v>
      </c>
      <c r="C175" s="5" t="s">
        <v>1635</v>
      </c>
      <c r="D175" s="4">
        <v>744048</v>
      </c>
      <c r="E175" s="342">
        <v>0</v>
      </c>
      <c r="F175" s="4">
        <v>106016</v>
      </c>
      <c r="G175" s="342">
        <v>0</v>
      </c>
      <c r="H175" s="342">
        <v>0</v>
      </c>
      <c r="I175" s="342">
        <v>0</v>
      </c>
      <c r="J175" s="342">
        <v>0</v>
      </c>
      <c r="K175" s="342">
        <v>0</v>
      </c>
      <c r="L175" s="4">
        <v>850064</v>
      </c>
    </row>
    <row r="176" spans="1:12">
      <c r="A176" s="5" t="s">
        <v>57</v>
      </c>
      <c r="B176" s="5" t="s">
        <v>1636</v>
      </c>
      <c r="C176" s="5" t="s">
        <v>1637</v>
      </c>
      <c r="D176" s="4">
        <v>83072</v>
      </c>
      <c r="E176" s="342">
        <v>0</v>
      </c>
      <c r="F176" s="342">
        <v>0</v>
      </c>
      <c r="G176" s="342">
        <v>0</v>
      </c>
      <c r="H176" s="342">
        <v>0</v>
      </c>
      <c r="I176" s="342">
        <v>0</v>
      </c>
      <c r="J176" s="342">
        <v>0</v>
      </c>
      <c r="K176" s="342">
        <v>0</v>
      </c>
      <c r="L176" s="4">
        <v>83072</v>
      </c>
    </row>
    <row r="177" spans="1:12">
      <c r="A177" s="5" t="s">
        <v>57</v>
      </c>
      <c r="B177" s="5" t="s">
        <v>1638</v>
      </c>
      <c r="C177" s="5" t="s">
        <v>1639</v>
      </c>
      <c r="D177" s="342">
        <v>0</v>
      </c>
      <c r="E177" s="342">
        <v>0</v>
      </c>
      <c r="F177" s="342">
        <v>0</v>
      </c>
      <c r="G177" s="342">
        <v>0</v>
      </c>
      <c r="H177" s="342">
        <v>0</v>
      </c>
      <c r="I177" s="4">
        <v>114768</v>
      </c>
      <c r="J177" s="342">
        <v>0</v>
      </c>
      <c r="K177" s="342">
        <v>0</v>
      </c>
      <c r="L177" s="4">
        <v>114768</v>
      </c>
    </row>
    <row r="178" spans="1:12">
      <c r="A178" s="5" t="s">
        <v>57</v>
      </c>
      <c r="B178" s="5" t="s">
        <v>1640</v>
      </c>
      <c r="C178" s="5" t="s">
        <v>1641</v>
      </c>
      <c r="D178" s="342">
        <v>0</v>
      </c>
      <c r="E178" s="342">
        <v>0</v>
      </c>
      <c r="F178" s="342">
        <v>0</v>
      </c>
      <c r="G178" s="342">
        <v>0</v>
      </c>
      <c r="H178" s="342">
        <v>0</v>
      </c>
      <c r="I178" s="4">
        <v>22656</v>
      </c>
      <c r="J178" s="342">
        <v>0</v>
      </c>
      <c r="K178" s="342">
        <v>0</v>
      </c>
      <c r="L178" s="4">
        <v>22656</v>
      </c>
    </row>
    <row r="179" spans="1:12">
      <c r="A179" s="5" t="s">
        <v>57</v>
      </c>
      <c r="B179" s="5" t="s">
        <v>1642</v>
      </c>
      <c r="C179" s="5" t="s">
        <v>1643</v>
      </c>
      <c r="D179" s="4">
        <v>42528</v>
      </c>
      <c r="E179" s="342">
        <v>0</v>
      </c>
      <c r="F179" s="342">
        <v>0</v>
      </c>
      <c r="G179" s="342">
        <v>0</v>
      </c>
      <c r="H179" s="4">
        <v>23760</v>
      </c>
      <c r="I179" s="4">
        <v>159312</v>
      </c>
      <c r="J179" s="342">
        <v>0</v>
      </c>
      <c r="K179" s="4">
        <v>22888</v>
      </c>
      <c r="L179" s="4">
        <v>248488</v>
      </c>
    </row>
    <row r="180" spans="1:12">
      <c r="A180" s="5" t="s">
        <v>57</v>
      </c>
      <c r="B180" s="5" t="s">
        <v>1644</v>
      </c>
      <c r="C180" s="5" t="s">
        <v>1645</v>
      </c>
      <c r="D180" s="342">
        <v>0</v>
      </c>
      <c r="E180" s="342">
        <v>0</v>
      </c>
      <c r="F180" s="342">
        <v>0</v>
      </c>
      <c r="G180" s="342">
        <v>0</v>
      </c>
      <c r="H180" s="342">
        <v>0</v>
      </c>
      <c r="I180" s="342">
        <v>0</v>
      </c>
      <c r="J180" s="342">
        <v>0</v>
      </c>
      <c r="K180" s="342">
        <v>0</v>
      </c>
      <c r="L180" s="342">
        <v>0</v>
      </c>
    </row>
    <row r="181" spans="1:12">
      <c r="A181" s="5" t="s">
        <v>57</v>
      </c>
      <c r="B181" s="5" t="s">
        <v>1646</v>
      </c>
      <c r="C181" s="5" t="s">
        <v>1647</v>
      </c>
      <c r="D181" s="342">
        <v>0</v>
      </c>
      <c r="E181" s="342">
        <v>0</v>
      </c>
      <c r="F181" s="342">
        <v>0</v>
      </c>
      <c r="G181" s="342">
        <v>0</v>
      </c>
      <c r="H181" s="342">
        <v>0</v>
      </c>
      <c r="I181" s="4">
        <v>58496</v>
      </c>
      <c r="J181" s="342">
        <v>0</v>
      </c>
      <c r="K181" s="342">
        <v>0</v>
      </c>
      <c r="L181" s="4">
        <v>58496</v>
      </c>
    </row>
    <row r="182" spans="1:12">
      <c r="A182" s="5" t="s">
        <v>57</v>
      </c>
      <c r="B182" s="5" t="s">
        <v>1648</v>
      </c>
      <c r="C182" s="5" t="s">
        <v>1649</v>
      </c>
      <c r="D182" s="342">
        <v>0</v>
      </c>
      <c r="E182" s="4">
        <v>856592</v>
      </c>
      <c r="F182" s="342">
        <v>0</v>
      </c>
      <c r="G182" s="4">
        <v>147984</v>
      </c>
      <c r="H182" s="342">
        <v>0</v>
      </c>
      <c r="I182" s="4">
        <v>2304</v>
      </c>
      <c r="J182" s="342">
        <v>0</v>
      </c>
      <c r="K182" s="342">
        <v>0</v>
      </c>
      <c r="L182" s="4">
        <v>1006880</v>
      </c>
    </row>
    <row r="183" spans="1:12">
      <c r="A183" s="5" t="s">
        <v>57</v>
      </c>
      <c r="B183" s="5" t="s">
        <v>1650</v>
      </c>
      <c r="C183" s="5" t="s">
        <v>1651</v>
      </c>
      <c r="D183" s="342">
        <v>0</v>
      </c>
      <c r="E183" s="342">
        <v>0</v>
      </c>
      <c r="F183" s="342">
        <v>0</v>
      </c>
      <c r="G183" s="342">
        <v>0</v>
      </c>
      <c r="H183" s="342">
        <v>0</v>
      </c>
      <c r="I183" s="342">
        <v>0</v>
      </c>
      <c r="J183" s="342">
        <v>56</v>
      </c>
      <c r="K183" s="342">
        <v>0</v>
      </c>
      <c r="L183" s="342">
        <v>56</v>
      </c>
    </row>
    <row r="184" spans="1:12">
      <c r="A184" s="5" t="s">
        <v>57</v>
      </c>
      <c r="B184" s="5" t="s">
        <v>1652</v>
      </c>
      <c r="C184" s="5" t="s">
        <v>1653</v>
      </c>
      <c r="D184" s="342">
        <v>0</v>
      </c>
      <c r="E184" s="342">
        <v>0</v>
      </c>
      <c r="F184" s="342">
        <v>0</v>
      </c>
      <c r="G184" s="342">
        <v>0</v>
      </c>
      <c r="H184" s="342">
        <v>0</v>
      </c>
      <c r="I184" s="342">
        <v>0</v>
      </c>
      <c r="J184" s="4">
        <v>12784</v>
      </c>
      <c r="K184" s="342">
        <v>0</v>
      </c>
      <c r="L184" s="4">
        <v>12784</v>
      </c>
    </row>
    <row r="185" spans="1:12">
      <c r="A185" s="5" t="s">
        <v>57</v>
      </c>
      <c r="B185" s="5" t="s">
        <v>1654</v>
      </c>
      <c r="C185" s="5" t="s">
        <v>1655</v>
      </c>
      <c r="D185" s="342">
        <v>0</v>
      </c>
      <c r="E185" s="342">
        <v>0</v>
      </c>
      <c r="F185" s="342">
        <v>0</v>
      </c>
      <c r="G185" s="342">
        <v>0</v>
      </c>
      <c r="H185" s="4">
        <v>3840</v>
      </c>
      <c r="I185" s="342">
        <v>0</v>
      </c>
      <c r="J185" s="342">
        <v>24</v>
      </c>
      <c r="K185" s="342">
        <v>0</v>
      </c>
      <c r="L185" s="4">
        <v>3864</v>
      </c>
    </row>
    <row r="186" spans="1:12">
      <c r="A186" s="5" t="s">
        <v>57</v>
      </c>
      <c r="B186" s="5" t="s">
        <v>1656</v>
      </c>
      <c r="C186" s="5" t="s">
        <v>1657</v>
      </c>
      <c r="D186" s="4">
        <v>62208</v>
      </c>
      <c r="E186" s="342">
        <v>0</v>
      </c>
      <c r="F186" s="342">
        <v>0</v>
      </c>
      <c r="G186" s="342">
        <v>0</v>
      </c>
      <c r="H186" s="342">
        <v>0</v>
      </c>
      <c r="I186" s="342">
        <v>0</v>
      </c>
      <c r="J186" s="342">
        <v>0</v>
      </c>
      <c r="K186" s="342">
        <v>0</v>
      </c>
      <c r="L186" s="4">
        <v>62208</v>
      </c>
    </row>
    <row r="187" spans="1:12">
      <c r="A187" s="5" t="s">
        <v>57</v>
      </c>
      <c r="B187" s="5" t="s">
        <v>1658</v>
      </c>
      <c r="C187" s="5" t="s">
        <v>1659</v>
      </c>
      <c r="D187" s="4">
        <v>31296</v>
      </c>
      <c r="E187" s="342">
        <v>0</v>
      </c>
      <c r="F187" s="342">
        <v>0</v>
      </c>
      <c r="G187" s="342">
        <v>0</v>
      </c>
      <c r="H187" s="4">
        <v>70400</v>
      </c>
      <c r="I187" s="342">
        <v>0</v>
      </c>
      <c r="J187" s="4">
        <v>454</v>
      </c>
      <c r="K187" s="342">
        <v>0</v>
      </c>
      <c r="L187" s="4">
        <v>102150</v>
      </c>
    </row>
    <row r="188" spans="1:12">
      <c r="A188" s="5" t="s">
        <v>57</v>
      </c>
      <c r="B188" s="5" t="s">
        <v>1660</v>
      </c>
      <c r="C188" s="5" t="s">
        <v>1661</v>
      </c>
      <c r="D188" s="4">
        <v>1599040</v>
      </c>
      <c r="E188" s="342">
        <v>0</v>
      </c>
      <c r="F188" s="342">
        <v>0</v>
      </c>
      <c r="G188" s="342">
        <v>0</v>
      </c>
      <c r="H188" s="342">
        <v>0</v>
      </c>
      <c r="I188" s="342">
        <v>0</v>
      </c>
      <c r="J188" s="342">
        <v>0</v>
      </c>
      <c r="K188" s="342">
        <v>0</v>
      </c>
      <c r="L188" s="4">
        <v>1599040</v>
      </c>
    </row>
    <row r="189" spans="1:12">
      <c r="A189" s="5" t="s">
        <v>57</v>
      </c>
      <c r="B189" s="5" t="s">
        <v>1662</v>
      </c>
      <c r="C189" s="5" t="s">
        <v>1663</v>
      </c>
      <c r="D189" s="4">
        <v>310752</v>
      </c>
      <c r="E189" s="342">
        <v>0</v>
      </c>
      <c r="F189" s="342">
        <v>0</v>
      </c>
      <c r="G189" s="342">
        <v>0</v>
      </c>
      <c r="H189" s="4">
        <v>18048</v>
      </c>
      <c r="I189" s="342">
        <v>0</v>
      </c>
      <c r="J189" s="342">
        <v>0</v>
      </c>
      <c r="K189" s="342">
        <v>0</v>
      </c>
      <c r="L189" s="4">
        <v>328800</v>
      </c>
    </row>
    <row r="190" spans="1:12">
      <c r="A190" s="5" t="s">
        <v>57</v>
      </c>
      <c r="B190" s="5" t="s">
        <v>1664</v>
      </c>
      <c r="C190" s="5" t="s">
        <v>1665</v>
      </c>
      <c r="D190" s="342">
        <v>0</v>
      </c>
      <c r="E190" s="342">
        <v>0</v>
      </c>
      <c r="F190" s="342">
        <v>0</v>
      </c>
      <c r="G190" s="342">
        <v>0</v>
      </c>
      <c r="H190" s="342">
        <v>0</v>
      </c>
      <c r="I190" s="342">
        <v>0</v>
      </c>
      <c r="J190" s="342">
        <v>0</v>
      </c>
      <c r="K190" s="342">
        <v>0</v>
      </c>
      <c r="L190" s="342">
        <v>0</v>
      </c>
    </row>
    <row r="191" spans="1:12">
      <c r="A191" s="5" t="s">
        <v>57</v>
      </c>
      <c r="B191" s="5" t="s">
        <v>1666</v>
      </c>
      <c r="C191" s="5" t="s">
        <v>1667</v>
      </c>
      <c r="D191" s="4">
        <v>3678464</v>
      </c>
      <c r="E191" s="4">
        <v>2096752</v>
      </c>
      <c r="F191" s="4">
        <v>106016</v>
      </c>
      <c r="G191" s="4">
        <v>147984</v>
      </c>
      <c r="H191" s="4">
        <v>259344</v>
      </c>
      <c r="I191" s="4">
        <v>432176</v>
      </c>
      <c r="J191" s="4">
        <v>23761</v>
      </c>
      <c r="K191" s="4">
        <v>29441</v>
      </c>
      <c r="L191" s="4">
        <v>6773938</v>
      </c>
    </row>
    <row r="194" spans="1:12">
      <c r="A194" s="5" t="s">
        <v>1682</v>
      </c>
    </row>
    <row r="195" spans="1:12">
      <c r="A195" s="5" t="s">
        <v>1597</v>
      </c>
      <c r="B195" s="5" t="s">
        <v>174</v>
      </c>
      <c r="C195" s="5" t="s">
        <v>1669</v>
      </c>
      <c r="D195" s="342" t="s">
        <v>1670</v>
      </c>
      <c r="E195" s="342" t="s">
        <v>1671</v>
      </c>
      <c r="F195" s="342" t="s">
        <v>1672</v>
      </c>
      <c r="G195" s="342" t="s">
        <v>1673</v>
      </c>
      <c r="H195" s="342" t="s">
        <v>1674</v>
      </c>
      <c r="I195" s="342" t="s">
        <v>1675</v>
      </c>
      <c r="J195" s="342" t="s">
        <v>1676</v>
      </c>
      <c r="K195" s="342" t="s">
        <v>1677</v>
      </c>
      <c r="L195" s="342" t="s">
        <v>44</v>
      </c>
    </row>
    <row r="196" spans="1:12">
      <c r="A196" s="5" t="s">
        <v>59</v>
      </c>
      <c r="B196" s="5" t="s">
        <v>1612</v>
      </c>
      <c r="C196" s="5" t="s">
        <v>1613</v>
      </c>
      <c r="D196" s="4">
        <v>42192</v>
      </c>
      <c r="E196" s="342">
        <v>0</v>
      </c>
      <c r="F196" s="342">
        <v>0</v>
      </c>
      <c r="G196" s="342">
        <v>0</v>
      </c>
      <c r="H196" s="342">
        <v>0</v>
      </c>
      <c r="I196" s="342">
        <v>0</v>
      </c>
      <c r="J196" s="342">
        <v>0</v>
      </c>
      <c r="K196" s="342">
        <v>0</v>
      </c>
      <c r="L196" s="4">
        <v>42192</v>
      </c>
    </row>
    <row r="197" spans="1:12">
      <c r="A197" s="5" t="s">
        <v>59</v>
      </c>
      <c r="B197" s="5" t="s">
        <v>1614</v>
      </c>
      <c r="C197" s="5" t="s">
        <v>1615</v>
      </c>
      <c r="D197" s="342">
        <v>0</v>
      </c>
      <c r="E197" s="342">
        <v>0</v>
      </c>
      <c r="F197" s="342">
        <v>0</v>
      </c>
      <c r="G197" s="342">
        <v>0</v>
      </c>
      <c r="H197" s="4">
        <v>49648</v>
      </c>
      <c r="I197" s="342">
        <v>0</v>
      </c>
      <c r="J197" s="342">
        <v>0</v>
      </c>
      <c r="K197" s="342">
        <v>0</v>
      </c>
      <c r="L197" s="4">
        <v>49648</v>
      </c>
    </row>
    <row r="198" spans="1:12">
      <c r="A198" s="5" t="s">
        <v>59</v>
      </c>
      <c r="B198" s="5" t="s">
        <v>1616</v>
      </c>
      <c r="C198" s="5" t="s">
        <v>1617</v>
      </c>
      <c r="D198" s="342">
        <v>0</v>
      </c>
      <c r="E198" s="4">
        <v>149744</v>
      </c>
      <c r="F198" s="342">
        <v>0</v>
      </c>
      <c r="G198" s="342">
        <v>0</v>
      </c>
      <c r="H198" s="4">
        <v>95696</v>
      </c>
      <c r="I198" s="342">
        <v>0</v>
      </c>
      <c r="J198" s="342">
        <v>0</v>
      </c>
      <c r="K198" s="342">
        <v>312</v>
      </c>
      <c r="L198" s="4">
        <v>245752</v>
      </c>
    </row>
    <row r="199" spans="1:12">
      <c r="A199" s="5" t="s">
        <v>59</v>
      </c>
      <c r="B199" s="5" t="s">
        <v>1618</v>
      </c>
      <c r="C199" s="5" t="s">
        <v>1619</v>
      </c>
      <c r="D199" s="4">
        <v>64496</v>
      </c>
      <c r="E199" s="4">
        <v>27104</v>
      </c>
      <c r="F199" s="342">
        <v>0</v>
      </c>
      <c r="G199" s="342">
        <v>0</v>
      </c>
      <c r="H199" s="4">
        <v>35904</v>
      </c>
      <c r="I199" s="4">
        <v>11680</v>
      </c>
      <c r="J199" s="4">
        <v>2964</v>
      </c>
      <c r="K199" s="4">
        <v>1456</v>
      </c>
      <c r="L199" s="4">
        <v>143604</v>
      </c>
    </row>
    <row r="200" spans="1:12">
      <c r="A200" s="5" t="s">
        <v>59</v>
      </c>
      <c r="B200" s="5" t="s">
        <v>1620</v>
      </c>
      <c r="C200" s="5" t="s">
        <v>1621</v>
      </c>
      <c r="D200" s="342">
        <v>0</v>
      </c>
      <c r="E200" s="342">
        <v>0</v>
      </c>
      <c r="F200" s="342">
        <v>0</v>
      </c>
      <c r="G200" s="342">
        <v>0</v>
      </c>
      <c r="H200" s="342">
        <v>0</v>
      </c>
      <c r="I200" s="342">
        <v>0</v>
      </c>
      <c r="J200" s="342">
        <v>0</v>
      </c>
      <c r="K200" s="342">
        <v>0</v>
      </c>
      <c r="L200" s="342">
        <v>0</v>
      </c>
    </row>
    <row r="201" spans="1:12">
      <c r="A201" s="5" t="s">
        <v>59</v>
      </c>
      <c r="B201" s="5" t="s">
        <v>1622</v>
      </c>
      <c r="C201" s="5" t="s">
        <v>1623</v>
      </c>
      <c r="D201" s="4">
        <v>36336</v>
      </c>
      <c r="E201" s="342">
        <v>0</v>
      </c>
      <c r="F201" s="342">
        <v>0</v>
      </c>
      <c r="G201" s="342">
        <v>0</v>
      </c>
      <c r="H201" s="342">
        <v>0</v>
      </c>
      <c r="I201" s="342">
        <v>0</v>
      </c>
      <c r="J201" s="342">
        <v>0</v>
      </c>
      <c r="K201" s="342">
        <v>0</v>
      </c>
      <c r="L201" s="4">
        <v>36336</v>
      </c>
    </row>
    <row r="202" spans="1:12">
      <c r="A202" s="5" t="s">
        <v>59</v>
      </c>
      <c r="B202" s="5" t="s">
        <v>1624</v>
      </c>
      <c r="C202" s="5" t="s">
        <v>1625</v>
      </c>
      <c r="D202" s="342">
        <v>0</v>
      </c>
      <c r="E202" s="342">
        <v>3008</v>
      </c>
      <c r="F202" s="342">
        <v>0</v>
      </c>
      <c r="G202" s="342">
        <v>0</v>
      </c>
      <c r="H202" s="342">
        <v>0</v>
      </c>
      <c r="I202" s="4">
        <v>32144</v>
      </c>
      <c r="J202" s="342">
        <v>0</v>
      </c>
      <c r="K202" s="4">
        <v>1050</v>
      </c>
      <c r="L202" s="4">
        <v>36202</v>
      </c>
    </row>
    <row r="203" spans="1:12">
      <c r="A203" s="5" t="s">
        <v>59</v>
      </c>
      <c r="B203" s="5" t="s">
        <v>1626</v>
      </c>
      <c r="C203" s="5" t="s">
        <v>1627</v>
      </c>
      <c r="D203" s="342">
        <v>0</v>
      </c>
      <c r="E203" s="342">
        <v>0</v>
      </c>
      <c r="F203" s="342">
        <v>0</v>
      </c>
      <c r="G203" s="342">
        <v>0</v>
      </c>
      <c r="H203" s="4">
        <v>22384</v>
      </c>
      <c r="I203" s="342">
        <v>0</v>
      </c>
      <c r="J203" s="342">
        <v>0</v>
      </c>
      <c r="K203" s="342">
        <v>0</v>
      </c>
      <c r="L203" s="4">
        <v>22384</v>
      </c>
    </row>
    <row r="204" spans="1:12">
      <c r="A204" s="5" t="s">
        <v>59</v>
      </c>
      <c r="B204" s="5" t="s">
        <v>1628</v>
      </c>
      <c r="C204" s="5" t="s">
        <v>1629</v>
      </c>
      <c r="D204" s="4">
        <v>3120</v>
      </c>
      <c r="E204" s="4">
        <v>5648</v>
      </c>
      <c r="F204" s="342">
        <v>0</v>
      </c>
      <c r="G204" s="342">
        <v>0</v>
      </c>
      <c r="H204" s="4">
        <v>2112</v>
      </c>
      <c r="I204" s="342">
        <v>0</v>
      </c>
      <c r="J204" s="342">
        <v>0</v>
      </c>
      <c r="K204" s="342">
        <v>0</v>
      </c>
      <c r="L204" s="4">
        <v>10880</v>
      </c>
    </row>
    <row r="205" spans="1:12">
      <c r="A205" s="5" t="s">
        <v>59</v>
      </c>
      <c r="B205" s="5" t="s">
        <v>1630</v>
      </c>
      <c r="C205" s="5" t="s">
        <v>1631</v>
      </c>
      <c r="D205" s="342">
        <v>0</v>
      </c>
      <c r="E205" s="342">
        <v>0</v>
      </c>
      <c r="F205" s="342">
        <v>0</v>
      </c>
      <c r="G205" s="342">
        <v>0</v>
      </c>
      <c r="H205" s="342">
        <v>0</v>
      </c>
      <c r="I205" s="342">
        <v>0</v>
      </c>
      <c r="J205" s="342">
        <v>0</v>
      </c>
      <c r="K205" s="342">
        <v>0</v>
      </c>
      <c r="L205" s="342">
        <v>0</v>
      </c>
    </row>
    <row r="206" spans="1:12">
      <c r="A206" s="5" t="s">
        <v>59</v>
      </c>
      <c r="B206" s="5" t="s">
        <v>1632</v>
      </c>
      <c r="C206" s="5" t="s">
        <v>1633</v>
      </c>
      <c r="D206" s="342">
        <v>0</v>
      </c>
      <c r="E206" s="4">
        <v>1104</v>
      </c>
      <c r="F206" s="342">
        <v>0</v>
      </c>
      <c r="G206" s="342">
        <v>0</v>
      </c>
      <c r="H206" s="342">
        <v>0</v>
      </c>
      <c r="I206" s="4">
        <v>97744</v>
      </c>
      <c r="J206" s="342">
        <v>0</v>
      </c>
      <c r="K206" s="342">
        <v>0</v>
      </c>
      <c r="L206" s="4">
        <v>98848</v>
      </c>
    </row>
    <row r="207" spans="1:12">
      <c r="A207" s="5" t="s">
        <v>59</v>
      </c>
      <c r="B207" s="5" t="s">
        <v>1634</v>
      </c>
      <c r="C207" s="5" t="s">
        <v>1635</v>
      </c>
      <c r="D207" s="4">
        <v>136576</v>
      </c>
      <c r="E207" s="342">
        <v>0</v>
      </c>
      <c r="F207" s="4">
        <v>11384</v>
      </c>
      <c r="G207" s="342">
        <v>0</v>
      </c>
      <c r="H207" s="342">
        <v>0</v>
      </c>
      <c r="I207" s="342">
        <v>0</v>
      </c>
      <c r="J207" s="342">
        <v>0</v>
      </c>
      <c r="K207" s="342">
        <v>0</v>
      </c>
      <c r="L207" s="4">
        <v>147960</v>
      </c>
    </row>
    <row r="208" spans="1:12">
      <c r="A208" s="5" t="s">
        <v>59</v>
      </c>
      <c r="B208" s="5" t="s">
        <v>1636</v>
      </c>
      <c r="C208" s="5" t="s">
        <v>1637</v>
      </c>
      <c r="D208" s="4">
        <v>7664</v>
      </c>
      <c r="E208" s="342">
        <v>0</v>
      </c>
      <c r="F208" s="342">
        <v>0</v>
      </c>
      <c r="G208" s="342">
        <v>0</v>
      </c>
      <c r="H208" s="342">
        <v>0</v>
      </c>
      <c r="I208" s="342">
        <v>0</v>
      </c>
      <c r="J208" s="342">
        <v>0</v>
      </c>
      <c r="K208" s="342">
        <v>0</v>
      </c>
      <c r="L208" s="4">
        <v>7664</v>
      </c>
    </row>
    <row r="209" spans="1:12">
      <c r="A209" s="5" t="s">
        <v>59</v>
      </c>
      <c r="B209" s="5" t="s">
        <v>1638</v>
      </c>
      <c r="C209" s="5" t="s">
        <v>1639</v>
      </c>
      <c r="D209" s="342">
        <v>0</v>
      </c>
      <c r="E209" s="342">
        <v>0</v>
      </c>
      <c r="F209" s="342">
        <v>0</v>
      </c>
      <c r="G209" s="342">
        <v>0</v>
      </c>
      <c r="H209" s="342">
        <v>0</v>
      </c>
      <c r="I209" s="4">
        <v>55856</v>
      </c>
      <c r="J209" s="342">
        <v>0</v>
      </c>
      <c r="K209" s="4">
        <v>4668</v>
      </c>
      <c r="L209" s="4">
        <v>60524</v>
      </c>
    </row>
    <row r="210" spans="1:12">
      <c r="A210" s="5" t="s">
        <v>59</v>
      </c>
      <c r="B210" s="5" t="s">
        <v>1640</v>
      </c>
      <c r="C210" s="5" t="s">
        <v>1641</v>
      </c>
      <c r="D210" s="342">
        <v>0</v>
      </c>
      <c r="E210" s="342">
        <v>0</v>
      </c>
      <c r="F210" s="342">
        <v>0</v>
      </c>
      <c r="G210" s="342">
        <v>0</v>
      </c>
      <c r="H210" s="342">
        <v>0</v>
      </c>
      <c r="I210" s="342">
        <v>0</v>
      </c>
      <c r="J210" s="342">
        <v>0</v>
      </c>
      <c r="K210" s="342">
        <v>0</v>
      </c>
      <c r="L210" s="342">
        <v>0</v>
      </c>
    </row>
    <row r="211" spans="1:12">
      <c r="A211" s="5" t="s">
        <v>59</v>
      </c>
      <c r="B211" s="5" t="s">
        <v>1642</v>
      </c>
      <c r="C211" s="5" t="s">
        <v>1643</v>
      </c>
      <c r="D211" s="342">
        <v>0</v>
      </c>
      <c r="E211" s="342">
        <v>0</v>
      </c>
      <c r="F211" s="342">
        <v>0</v>
      </c>
      <c r="G211" s="342">
        <v>0</v>
      </c>
      <c r="H211" s="342">
        <v>0</v>
      </c>
      <c r="I211" s="4">
        <v>13664</v>
      </c>
      <c r="J211" s="342">
        <v>0</v>
      </c>
      <c r="K211" s="4">
        <v>8776</v>
      </c>
      <c r="L211" s="4">
        <v>22440</v>
      </c>
    </row>
    <row r="212" spans="1:12">
      <c r="A212" s="5" t="s">
        <v>59</v>
      </c>
      <c r="B212" s="5" t="s">
        <v>1644</v>
      </c>
      <c r="C212" s="5" t="s">
        <v>1645</v>
      </c>
      <c r="D212" s="342">
        <v>0</v>
      </c>
      <c r="E212" s="342">
        <v>0</v>
      </c>
      <c r="F212" s="342">
        <v>0</v>
      </c>
      <c r="G212" s="342">
        <v>0</v>
      </c>
      <c r="H212" s="342">
        <v>0</v>
      </c>
      <c r="I212" s="342">
        <v>0</v>
      </c>
      <c r="J212" s="342">
        <v>0</v>
      </c>
      <c r="K212" s="342">
        <v>0</v>
      </c>
      <c r="L212" s="342">
        <v>0</v>
      </c>
    </row>
    <row r="213" spans="1:12">
      <c r="A213" s="5" t="s">
        <v>59</v>
      </c>
      <c r="B213" s="5" t="s">
        <v>1646</v>
      </c>
      <c r="C213" s="5" t="s">
        <v>1647</v>
      </c>
      <c r="D213" s="342">
        <v>0</v>
      </c>
      <c r="E213" s="342">
        <v>0</v>
      </c>
      <c r="F213" s="342">
        <v>0</v>
      </c>
      <c r="G213" s="342">
        <v>0</v>
      </c>
      <c r="H213" s="342">
        <v>0</v>
      </c>
      <c r="I213" s="4">
        <v>25168</v>
      </c>
      <c r="J213" s="342">
        <v>0</v>
      </c>
      <c r="K213" s="342">
        <v>0</v>
      </c>
      <c r="L213" s="4">
        <v>25168</v>
      </c>
    </row>
    <row r="214" spans="1:12">
      <c r="A214" s="5" t="s">
        <v>59</v>
      </c>
      <c r="B214" s="5" t="s">
        <v>1648</v>
      </c>
      <c r="C214" s="5" t="s">
        <v>1649</v>
      </c>
      <c r="D214" s="342">
        <v>0</v>
      </c>
      <c r="E214" s="4">
        <v>80368</v>
      </c>
      <c r="F214" s="342">
        <v>0</v>
      </c>
      <c r="G214" s="4">
        <v>26392</v>
      </c>
      <c r="H214" s="342">
        <v>0</v>
      </c>
      <c r="I214" s="342">
        <v>0</v>
      </c>
      <c r="J214" s="342">
        <v>0</v>
      </c>
      <c r="K214" s="342">
        <v>288</v>
      </c>
      <c r="L214" s="4">
        <v>107048</v>
      </c>
    </row>
    <row r="215" spans="1:12">
      <c r="A215" s="5" t="s">
        <v>59</v>
      </c>
      <c r="B215" s="5" t="s">
        <v>1650</v>
      </c>
      <c r="C215" s="5" t="s">
        <v>1651</v>
      </c>
      <c r="D215" s="342">
        <v>0</v>
      </c>
      <c r="E215" s="342">
        <v>0</v>
      </c>
      <c r="F215" s="342">
        <v>0</v>
      </c>
      <c r="G215" s="342">
        <v>0</v>
      </c>
      <c r="H215" s="4">
        <v>10048</v>
      </c>
      <c r="I215" s="342">
        <v>0</v>
      </c>
      <c r="J215" s="342">
        <v>0</v>
      </c>
      <c r="K215" s="342">
        <v>0</v>
      </c>
      <c r="L215" s="4">
        <v>10048</v>
      </c>
    </row>
    <row r="216" spans="1:12">
      <c r="A216" s="5" t="s">
        <v>59</v>
      </c>
      <c r="B216" s="5" t="s">
        <v>1652</v>
      </c>
      <c r="C216" s="5" t="s">
        <v>1653</v>
      </c>
      <c r="D216" s="342">
        <v>0</v>
      </c>
      <c r="E216" s="342">
        <v>0</v>
      </c>
      <c r="F216" s="342">
        <v>0</v>
      </c>
      <c r="G216" s="342">
        <v>0</v>
      </c>
      <c r="H216" s="342">
        <v>0</v>
      </c>
      <c r="I216" s="342">
        <v>0</v>
      </c>
      <c r="J216" s="342">
        <v>0</v>
      </c>
      <c r="K216" s="342">
        <v>0</v>
      </c>
      <c r="L216" s="342">
        <v>0</v>
      </c>
    </row>
    <row r="217" spans="1:12">
      <c r="A217" s="5" t="s">
        <v>59</v>
      </c>
      <c r="B217" s="5" t="s">
        <v>1654</v>
      </c>
      <c r="C217" s="5" t="s">
        <v>1655</v>
      </c>
      <c r="D217" s="342">
        <v>0</v>
      </c>
      <c r="E217" s="342">
        <v>0</v>
      </c>
      <c r="F217" s="342">
        <v>0</v>
      </c>
      <c r="G217" s="342">
        <v>0</v>
      </c>
      <c r="H217" s="4">
        <v>1200</v>
      </c>
      <c r="I217" s="342">
        <v>0</v>
      </c>
      <c r="J217" s="342">
        <v>0</v>
      </c>
      <c r="K217" s="342">
        <v>0</v>
      </c>
      <c r="L217" s="4">
        <v>1200</v>
      </c>
    </row>
    <row r="218" spans="1:12">
      <c r="A218" s="5" t="s">
        <v>59</v>
      </c>
      <c r="B218" s="5" t="s">
        <v>1656</v>
      </c>
      <c r="C218" s="5" t="s">
        <v>1657</v>
      </c>
      <c r="D218" s="342">
        <v>0</v>
      </c>
      <c r="E218" s="342">
        <v>0</v>
      </c>
      <c r="F218" s="342">
        <v>0</v>
      </c>
      <c r="G218" s="342">
        <v>0</v>
      </c>
      <c r="H218" s="342">
        <v>0</v>
      </c>
      <c r="I218" s="342">
        <v>0</v>
      </c>
      <c r="J218" s="342">
        <v>0</v>
      </c>
      <c r="K218" s="342">
        <v>0</v>
      </c>
      <c r="L218" s="342">
        <v>0</v>
      </c>
    </row>
    <row r="219" spans="1:12">
      <c r="A219" s="5" t="s">
        <v>59</v>
      </c>
      <c r="B219" s="5" t="s">
        <v>1658</v>
      </c>
      <c r="C219" s="5" t="s">
        <v>1659</v>
      </c>
      <c r="D219" s="4">
        <v>4464</v>
      </c>
      <c r="E219" s="342">
        <v>0</v>
      </c>
      <c r="F219" s="342">
        <v>0</v>
      </c>
      <c r="G219" s="342">
        <v>0</v>
      </c>
      <c r="H219" s="4">
        <v>25728</v>
      </c>
      <c r="I219" s="342">
        <v>0</v>
      </c>
      <c r="J219" s="342">
        <v>0</v>
      </c>
      <c r="K219" s="342">
        <v>0</v>
      </c>
      <c r="L219" s="4">
        <v>30192</v>
      </c>
    </row>
    <row r="220" spans="1:12">
      <c r="A220" s="5" t="s">
        <v>59</v>
      </c>
      <c r="B220" s="5" t="s">
        <v>1660</v>
      </c>
      <c r="C220" s="5" t="s">
        <v>1661</v>
      </c>
      <c r="D220" s="4">
        <v>279168</v>
      </c>
      <c r="E220" s="342">
        <v>0</v>
      </c>
      <c r="F220" s="342">
        <v>0</v>
      </c>
      <c r="G220" s="342">
        <v>0</v>
      </c>
      <c r="H220" s="342">
        <v>0</v>
      </c>
      <c r="I220" s="342">
        <v>0</v>
      </c>
      <c r="J220" s="342">
        <v>0</v>
      </c>
      <c r="K220" s="342">
        <v>0</v>
      </c>
      <c r="L220" s="4">
        <v>279168</v>
      </c>
    </row>
    <row r="221" spans="1:12">
      <c r="A221" s="5" t="s">
        <v>59</v>
      </c>
      <c r="B221" s="5" t="s">
        <v>1662</v>
      </c>
      <c r="C221" s="5" t="s">
        <v>1663</v>
      </c>
      <c r="D221" s="4">
        <v>55208</v>
      </c>
      <c r="E221" s="342">
        <v>0</v>
      </c>
      <c r="F221" s="342">
        <v>0</v>
      </c>
      <c r="G221" s="342">
        <v>0</v>
      </c>
      <c r="H221" s="342">
        <v>0</v>
      </c>
      <c r="I221" s="342">
        <v>0</v>
      </c>
      <c r="J221" s="342">
        <v>450</v>
      </c>
      <c r="K221" s="342">
        <v>0</v>
      </c>
      <c r="L221" s="4">
        <v>55658</v>
      </c>
    </row>
    <row r="222" spans="1:12">
      <c r="A222" s="5" t="s">
        <v>59</v>
      </c>
      <c r="B222" s="5" t="s">
        <v>1664</v>
      </c>
      <c r="C222" s="5" t="s">
        <v>1665</v>
      </c>
      <c r="D222" s="342">
        <v>0</v>
      </c>
      <c r="E222" s="342">
        <v>0</v>
      </c>
      <c r="F222" s="342">
        <v>0</v>
      </c>
      <c r="G222" s="342">
        <v>0</v>
      </c>
      <c r="H222" s="342">
        <v>0</v>
      </c>
      <c r="I222" s="342">
        <v>0</v>
      </c>
      <c r="J222" s="342">
        <v>0</v>
      </c>
      <c r="K222" s="342">
        <v>0</v>
      </c>
      <c r="L222" s="342">
        <v>0</v>
      </c>
    </row>
    <row r="223" spans="1:12">
      <c r="A223" s="5" t="s">
        <v>59</v>
      </c>
      <c r="B223" s="5" t="s">
        <v>1666</v>
      </c>
      <c r="C223" s="5" t="s">
        <v>1667</v>
      </c>
      <c r="D223" s="4">
        <v>629224</v>
      </c>
      <c r="E223" s="4">
        <v>266976</v>
      </c>
      <c r="F223" s="4">
        <v>11384</v>
      </c>
      <c r="G223" s="4">
        <v>26392</v>
      </c>
      <c r="H223" s="4">
        <v>242720</v>
      </c>
      <c r="I223" s="4">
        <v>236256</v>
      </c>
      <c r="J223" s="4">
        <v>3414</v>
      </c>
      <c r="K223" s="4">
        <v>16550</v>
      </c>
      <c r="L223" s="4">
        <v>1432916</v>
      </c>
    </row>
    <row r="226" spans="1:12">
      <c r="A226" s="5" t="s">
        <v>1683</v>
      </c>
    </row>
    <row r="227" spans="1:12">
      <c r="A227" s="5" t="s">
        <v>1597</v>
      </c>
      <c r="B227" s="5" t="s">
        <v>174</v>
      </c>
      <c r="C227" s="5" t="s">
        <v>1669</v>
      </c>
      <c r="D227" s="342" t="s">
        <v>1670</v>
      </c>
      <c r="E227" s="342" t="s">
        <v>1671</v>
      </c>
      <c r="F227" s="342" t="s">
        <v>1672</v>
      </c>
      <c r="G227" s="342" t="s">
        <v>1673</v>
      </c>
      <c r="H227" s="342" t="s">
        <v>1674</v>
      </c>
      <c r="I227" s="342" t="s">
        <v>1675</v>
      </c>
      <c r="J227" s="342" t="s">
        <v>1676</v>
      </c>
      <c r="K227" s="342" t="s">
        <v>1677</v>
      </c>
      <c r="L227" s="342" t="s">
        <v>44</v>
      </c>
    </row>
    <row r="228" spans="1:12">
      <c r="A228" s="5" t="s">
        <v>61</v>
      </c>
      <c r="B228" s="5" t="s">
        <v>1612</v>
      </c>
      <c r="C228" s="5" t="s">
        <v>1613</v>
      </c>
      <c r="D228" s="4">
        <v>71456</v>
      </c>
      <c r="E228" s="342">
        <v>0</v>
      </c>
      <c r="F228" s="342">
        <v>0</v>
      </c>
      <c r="G228" s="342">
        <v>0</v>
      </c>
      <c r="H228" s="4">
        <v>4768</v>
      </c>
      <c r="I228" s="342">
        <v>0</v>
      </c>
      <c r="J228" s="342">
        <v>0</v>
      </c>
      <c r="K228" s="342">
        <v>0</v>
      </c>
      <c r="L228" s="4">
        <v>76224</v>
      </c>
    </row>
    <row r="229" spans="1:12">
      <c r="A229" s="5" t="s">
        <v>61</v>
      </c>
      <c r="B229" s="5" t="s">
        <v>1614</v>
      </c>
      <c r="C229" s="5" t="s">
        <v>1615</v>
      </c>
      <c r="D229" s="342">
        <v>0</v>
      </c>
      <c r="E229" s="342">
        <v>0</v>
      </c>
      <c r="F229" s="342">
        <v>0</v>
      </c>
      <c r="G229" s="342">
        <v>0</v>
      </c>
      <c r="H229" s="4">
        <v>48176</v>
      </c>
      <c r="I229" s="342">
        <v>0</v>
      </c>
      <c r="J229" s="4">
        <v>36820</v>
      </c>
      <c r="K229" s="342">
        <v>0</v>
      </c>
      <c r="L229" s="4">
        <v>84996</v>
      </c>
    </row>
    <row r="230" spans="1:12">
      <c r="A230" s="5" t="s">
        <v>61</v>
      </c>
      <c r="B230" s="5" t="s">
        <v>1616</v>
      </c>
      <c r="C230" s="5" t="s">
        <v>1617</v>
      </c>
      <c r="D230" s="342">
        <v>0</v>
      </c>
      <c r="E230" s="4">
        <v>289360</v>
      </c>
      <c r="F230" s="342">
        <v>0</v>
      </c>
      <c r="G230" s="342">
        <v>0</v>
      </c>
      <c r="H230" s="342">
        <v>0</v>
      </c>
      <c r="I230" s="342">
        <v>0</v>
      </c>
      <c r="J230" s="342">
        <v>0</v>
      </c>
      <c r="K230" s="342">
        <v>0</v>
      </c>
      <c r="L230" s="4">
        <v>289360</v>
      </c>
    </row>
    <row r="231" spans="1:12">
      <c r="A231" s="5" t="s">
        <v>61</v>
      </c>
      <c r="B231" s="5" t="s">
        <v>1618</v>
      </c>
      <c r="C231" s="5" t="s">
        <v>1619</v>
      </c>
      <c r="D231" s="4">
        <v>57888</v>
      </c>
      <c r="E231" s="4">
        <v>38976</v>
      </c>
      <c r="F231" s="342">
        <v>0</v>
      </c>
      <c r="G231" s="342">
        <v>0</v>
      </c>
      <c r="H231" s="4">
        <v>181184</v>
      </c>
      <c r="I231" s="4">
        <v>96160</v>
      </c>
      <c r="J231" s="4">
        <v>8640</v>
      </c>
      <c r="K231" s="342">
        <v>0</v>
      </c>
      <c r="L231" s="4">
        <v>382848</v>
      </c>
    </row>
    <row r="232" spans="1:12">
      <c r="A232" s="5" t="s">
        <v>61</v>
      </c>
      <c r="B232" s="5" t="s">
        <v>1620</v>
      </c>
      <c r="C232" s="5" t="s">
        <v>1621</v>
      </c>
      <c r="D232" s="342">
        <v>0</v>
      </c>
      <c r="E232" s="342">
        <v>0</v>
      </c>
      <c r="F232" s="342">
        <v>0</v>
      </c>
      <c r="G232" s="342">
        <v>0</v>
      </c>
      <c r="H232" s="4">
        <v>13904</v>
      </c>
      <c r="I232" s="342">
        <v>0</v>
      </c>
      <c r="J232" s="342">
        <v>0</v>
      </c>
      <c r="K232" s="342">
        <v>0</v>
      </c>
      <c r="L232" s="4">
        <v>13904</v>
      </c>
    </row>
    <row r="233" spans="1:12">
      <c r="A233" s="5" t="s">
        <v>61</v>
      </c>
      <c r="B233" s="5" t="s">
        <v>1622</v>
      </c>
      <c r="C233" s="5" t="s">
        <v>1623</v>
      </c>
      <c r="D233" s="4">
        <v>96288</v>
      </c>
      <c r="E233" s="342">
        <v>0</v>
      </c>
      <c r="F233" s="342">
        <v>0</v>
      </c>
      <c r="G233" s="342">
        <v>0</v>
      </c>
      <c r="H233" s="4">
        <v>14176</v>
      </c>
      <c r="I233" s="342">
        <v>0</v>
      </c>
      <c r="J233" s="342">
        <v>0</v>
      </c>
      <c r="K233" s="342">
        <v>0</v>
      </c>
      <c r="L233" s="4">
        <v>110464</v>
      </c>
    </row>
    <row r="234" spans="1:12">
      <c r="A234" s="5" t="s">
        <v>61</v>
      </c>
      <c r="B234" s="5" t="s">
        <v>1624</v>
      </c>
      <c r="C234" s="5" t="s">
        <v>1625</v>
      </c>
      <c r="D234" s="342">
        <v>0</v>
      </c>
      <c r="E234" s="4">
        <v>78784</v>
      </c>
      <c r="F234" s="342">
        <v>0</v>
      </c>
      <c r="G234" s="342">
        <v>0</v>
      </c>
      <c r="H234" s="342">
        <v>0</v>
      </c>
      <c r="I234" s="4">
        <v>62368</v>
      </c>
      <c r="J234" s="342">
        <v>0</v>
      </c>
      <c r="K234" s="342">
        <v>0</v>
      </c>
      <c r="L234" s="4">
        <v>141152</v>
      </c>
    </row>
    <row r="235" spans="1:12">
      <c r="A235" s="5" t="s">
        <v>61</v>
      </c>
      <c r="B235" s="5" t="s">
        <v>1626</v>
      </c>
      <c r="C235" s="5" t="s">
        <v>1627</v>
      </c>
      <c r="D235" s="342">
        <v>0</v>
      </c>
      <c r="E235" s="342">
        <v>0</v>
      </c>
      <c r="F235" s="342">
        <v>0</v>
      </c>
      <c r="G235" s="342">
        <v>0</v>
      </c>
      <c r="H235" s="4">
        <v>20624</v>
      </c>
      <c r="I235" s="342">
        <v>0</v>
      </c>
      <c r="J235" s="4">
        <v>20200</v>
      </c>
      <c r="K235" s="342">
        <v>0</v>
      </c>
      <c r="L235" s="4">
        <v>40824</v>
      </c>
    </row>
    <row r="236" spans="1:12">
      <c r="A236" s="5" t="s">
        <v>61</v>
      </c>
      <c r="B236" s="5" t="s">
        <v>1628</v>
      </c>
      <c r="C236" s="5" t="s">
        <v>1629</v>
      </c>
      <c r="D236" s="4">
        <v>5232</v>
      </c>
      <c r="E236" s="4">
        <v>20432</v>
      </c>
      <c r="F236" s="342">
        <v>0</v>
      </c>
      <c r="G236" s="342">
        <v>0</v>
      </c>
      <c r="H236" s="4">
        <v>109360</v>
      </c>
      <c r="I236" s="342">
        <v>0</v>
      </c>
      <c r="J236" s="342">
        <v>0</v>
      </c>
      <c r="K236" s="342">
        <v>0</v>
      </c>
      <c r="L236" s="4">
        <v>135024</v>
      </c>
    </row>
    <row r="237" spans="1:12">
      <c r="A237" s="5" t="s">
        <v>61</v>
      </c>
      <c r="B237" s="5" t="s">
        <v>1630</v>
      </c>
      <c r="C237" s="5" t="s">
        <v>1631</v>
      </c>
      <c r="D237" s="342">
        <v>0</v>
      </c>
      <c r="E237" s="4">
        <v>4080</v>
      </c>
      <c r="F237" s="342">
        <v>0</v>
      </c>
      <c r="G237" s="342">
        <v>0</v>
      </c>
      <c r="H237" s="342">
        <v>0</v>
      </c>
      <c r="I237" s="342">
        <v>0</v>
      </c>
      <c r="J237" s="342">
        <v>0</v>
      </c>
      <c r="K237" s="342">
        <v>0</v>
      </c>
      <c r="L237" s="4">
        <v>4080</v>
      </c>
    </row>
    <row r="238" spans="1:12">
      <c r="A238" s="5" t="s">
        <v>61</v>
      </c>
      <c r="B238" s="5" t="s">
        <v>1632</v>
      </c>
      <c r="C238" s="5" t="s">
        <v>1633</v>
      </c>
      <c r="D238" s="342">
        <v>0</v>
      </c>
      <c r="E238" s="342">
        <v>0</v>
      </c>
      <c r="F238" s="342">
        <v>0</v>
      </c>
      <c r="G238" s="342">
        <v>0</v>
      </c>
      <c r="H238" s="342">
        <v>0</v>
      </c>
      <c r="I238" s="4">
        <v>31008</v>
      </c>
      <c r="J238" s="342">
        <v>0</v>
      </c>
      <c r="K238" s="4">
        <v>43170</v>
      </c>
      <c r="L238" s="4">
        <v>74178</v>
      </c>
    </row>
    <row r="239" spans="1:12">
      <c r="A239" s="5" t="s">
        <v>61</v>
      </c>
      <c r="B239" s="5" t="s">
        <v>1634</v>
      </c>
      <c r="C239" s="5" t="s">
        <v>1635</v>
      </c>
      <c r="D239" s="4">
        <v>244144</v>
      </c>
      <c r="E239" s="342">
        <v>0</v>
      </c>
      <c r="F239" s="4">
        <v>60432</v>
      </c>
      <c r="G239" s="342">
        <v>0</v>
      </c>
      <c r="H239" s="342">
        <v>0</v>
      </c>
      <c r="I239" s="342">
        <v>0</v>
      </c>
      <c r="J239" s="342">
        <v>0</v>
      </c>
      <c r="K239" s="342">
        <v>0</v>
      </c>
      <c r="L239" s="4">
        <v>304576</v>
      </c>
    </row>
    <row r="240" spans="1:12">
      <c r="A240" s="5" t="s">
        <v>61</v>
      </c>
      <c r="B240" s="5" t="s">
        <v>1636</v>
      </c>
      <c r="C240" s="5" t="s">
        <v>1637</v>
      </c>
      <c r="D240" s="4">
        <v>78720</v>
      </c>
      <c r="E240" s="342">
        <v>0</v>
      </c>
      <c r="F240" s="342">
        <v>0</v>
      </c>
      <c r="G240" s="342">
        <v>0</v>
      </c>
      <c r="H240" s="342">
        <v>0</v>
      </c>
      <c r="I240" s="342">
        <v>0</v>
      </c>
      <c r="J240" s="342">
        <v>0</v>
      </c>
      <c r="K240" s="342">
        <v>0</v>
      </c>
      <c r="L240" s="4">
        <v>78720</v>
      </c>
    </row>
    <row r="241" spans="1:12">
      <c r="A241" s="5" t="s">
        <v>61</v>
      </c>
      <c r="B241" s="5" t="s">
        <v>1638</v>
      </c>
      <c r="C241" s="5" t="s">
        <v>1639</v>
      </c>
      <c r="D241" s="342">
        <v>0</v>
      </c>
      <c r="E241" s="342">
        <v>0</v>
      </c>
      <c r="F241" s="342">
        <v>0</v>
      </c>
      <c r="G241" s="342">
        <v>0</v>
      </c>
      <c r="H241" s="342">
        <v>0</v>
      </c>
      <c r="I241" s="4">
        <v>109488</v>
      </c>
      <c r="J241" s="342">
        <v>0</v>
      </c>
      <c r="K241" s="342">
        <v>0</v>
      </c>
      <c r="L241" s="4">
        <v>109488</v>
      </c>
    </row>
    <row r="242" spans="1:12">
      <c r="A242" s="5" t="s">
        <v>61</v>
      </c>
      <c r="B242" s="5" t="s">
        <v>1640</v>
      </c>
      <c r="C242" s="5" t="s">
        <v>1641</v>
      </c>
      <c r="D242" s="342">
        <v>0</v>
      </c>
      <c r="E242" s="342">
        <v>0</v>
      </c>
      <c r="F242" s="342">
        <v>0</v>
      </c>
      <c r="G242" s="342">
        <v>0</v>
      </c>
      <c r="H242" s="342">
        <v>0</v>
      </c>
      <c r="I242" s="342">
        <v>0</v>
      </c>
      <c r="J242" s="342">
        <v>0</v>
      </c>
      <c r="K242" s="342">
        <v>0</v>
      </c>
      <c r="L242" s="342">
        <v>0</v>
      </c>
    </row>
    <row r="243" spans="1:12">
      <c r="A243" s="5" t="s">
        <v>61</v>
      </c>
      <c r="B243" s="5" t="s">
        <v>1642</v>
      </c>
      <c r="C243" s="5" t="s">
        <v>1643</v>
      </c>
      <c r="D243" s="4">
        <v>7008</v>
      </c>
      <c r="E243" s="342">
        <v>0</v>
      </c>
      <c r="F243" s="342">
        <v>0</v>
      </c>
      <c r="G243" s="342">
        <v>0</v>
      </c>
      <c r="H243" s="4">
        <v>18240</v>
      </c>
      <c r="I243" s="4">
        <v>116240</v>
      </c>
      <c r="J243" s="342">
        <v>854</v>
      </c>
      <c r="K243" s="4">
        <v>8078</v>
      </c>
      <c r="L243" s="4">
        <v>150420</v>
      </c>
    </row>
    <row r="244" spans="1:12">
      <c r="A244" s="5" t="s">
        <v>61</v>
      </c>
      <c r="B244" s="5" t="s">
        <v>1644</v>
      </c>
      <c r="C244" s="5" t="s">
        <v>1645</v>
      </c>
      <c r="D244" s="342">
        <v>0</v>
      </c>
      <c r="E244" s="342">
        <v>0</v>
      </c>
      <c r="F244" s="342">
        <v>0</v>
      </c>
      <c r="G244" s="342">
        <v>0</v>
      </c>
      <c r="H244" s="342">
        <v>0</v>
      </c>
      <c r="I244" s="342">
        <v>0</v>
      </c>
      <c r="J244" s="342">
        <v>0</v>
      </c>
      <c r="K244" s="342">
        <v>0</v>
      </c>
      <c r="L244" s="342">
        <v>0</v>
      </c>
    </row>
    <row r="245" spans="1:12">
      <c r="A245" s="5" t="s">
        <v>61</v>
      </c>
      <c r="B245" s="5" t="s">
        <v>1646</v>
      </c>
      <c r="C245" s="5" t="s">
        <v>1647</v>
      </c>
      <c r="D245" s="342">
        <v>0</v>
      </c>
      <c r="E245" s="342">
        <v>0</v>
      </c>
      <c r="F245" s="342">
        <v>0</v>
      </c>
      <c r="G245" s="342">
        <v>0</v>
      </c>
      <c r="H245" s="342">
        <v>0</v>
      </c>
      <c r="I245" s="4">
        <v>15856</v>
      </c>
      <c r="J245" s="342">
        <v>0</v>
      </c>
      <c r="K245" s="342">
        <v>0</v>
      </c>
      <c r="L245" s="4">
        <v>15856</v>
      </c>
    </row>
    <row r="246" spans="1:12">
      <c r="A246" s="5" t="s">
        <v>61</v>
      </c>
      <c r="B246" s="5" t="s">
        <v>1648</v>
      </c>
      <c r="C246" s="5" t="s">
        <v>1649</v>
      </c>
      <c r="D246" s="342">
        <v>0</v>
      </c>
      <c r="E246" s="4">
        <v>195072</v>
      </c>
      <c r="F246" s="342">
        <v>0</v>
      </c>
      <c r="G246" s="4">
        <v>88381</v>
      </c>
      <c r="H246" s="342">
        <v>0</v>
      </c>
      <c r="I246" s="342">
        <v>0</v>
      </c>
      <c r="J246" s="342">
        <v>0</v>
      </c>
      <c r="K246" s="342">
        <v>0</v>
      </c>
      <c r="L246" s="4">
        <v>283453</v>
      </c>
    </row>
    <row r="247" spans="1:12">
      <c r="A247" s="5" t="s">
        <v>61</v>
      </c>
      <c r="B247" s="5" t="s">
        <v>1650</v>
      </c>
      <c r="C247" s="5" t="s">
        <v>1651</v>
      </c>
      <c r="D247" s="342">
        <v>0</v>
      </c>
      <c r="E247" s="342">
        <v>0</v>
      </c>
      <c r="F247" s="342">
        <v>0</v>
      </c>
      <c r="G247" s="342">
        <v>0</v>
      </c>
      <c r="H247" s="4">
        <v>14656</v>
      </c>
      <c r="I247" s="342">
        <v>0</v>
      </c>
      <c r="J247" s="4">
        <v>16208</v>
      </c>
      <c r="K247" s="342">
        <v>0</v>
      </c>
      <c r="L247" s="4">
        <v>30864</v>
      </c>
    </row>
    <row r="248" spans="1:12">
      <c r="A248" s="5" t="s">
        <v>61</v>
      </c>
      <c r="B248" s="5" t="s">
        <v>1652</v>
      </c>
      <c r="C248" s="5" t="s">
        <v>1653</v>
      </c>
      <c r="D248" s="342">
        <v>0</v>
      </c>
      <c r="E248" s="342">
        <v>0</v>
      </c>
      <c r="F248" s="342">
        <v>0</v>
      </c>
      <c r="G248" s="342">
        <v>0</v>
      </c>
      <c r="H248" s="4">
        <v>11424</v>
      </c>
      <c r="I248" s="342">
        <v>0</v>
      </c>
      <c r="J248" s="4">
        <v>7240</v>
      </c>
      <c r="K248" s="342">
        <v>0</v>
      </c>
      <c r="L248" s="4">
        <v>18664</v>
      </c>
    </row>
    <row r="249" spans="1:12">
      <c r="A249" s="5" t="s">
        <v>61</v>
      </c>
      <c r="B249" s="5" t="s">
        <v>1654</v>
      </c>
      <c r="C249" s="5" t="s">
        <v>1655</v>
      </c>
      <c r="D249" s="342">
        <v>0</v>
      </c>
      <c r="E249" s="342">
        <v>0</v>
      </c>
      <c r="F249" s="342">
        <v>0</v>
      </c>
      <c r="G249" s="342">
        <v>0</v>
      </c>
      <c r="H249" s="4">
        <v>7504</v>
      </c>
      <c r="I249" s="342">
        <v>0</v>
      </c>
      <c r="J249" s="342">
        <v>0</v>
      </c>
      <c r="K249" s="342">
        <v>0</v>
      </c>
      <c r="L249" s="4">
        <v>7504</v>
      </c>
    </row>
    <row r="250" spans="1:12">
      <c r="A250" s="5" t="s">
        <v>61</v>
      </c>
      <c r="B250" s="5" t="s">
        <v>1656</v>
      </c>
      <c r="C250" s="5" t="s">
        <v>1657</v>
      </c>
      <c r="D250" s="4">
        <v>28704</v>
      </c>
      <c r="E250" s="342">
        <v>0</v>
      </c>
      <c r="F250" s="342">
        <v>0</v>
      </c>
      <c r="G250" s="342">
        <v>0</v>
      </c>
      <c r="H250" s="342">
        <v>0</v>
      </c>
      <c r="I250" s="342">
        <v>0</v>
      </c>
      <c r="J250" s="4">
        <v>7800</v>
      </c>
      <c r="K250" s="342">
        <v>0</v>
      </c>
      <c r="L250" s="4">
        <v>36504</v>
      </c>
    </row>
    <row r="251" spans="1:12">
      <c r="A251" s="5" t="s">
        <v>61</v>
      </c>
      <c r="B251" s="5" t="s">
        <v>1658</v>
      </c>
      <c r="C251" s="5" t="s">
        <v>1659</v>
      </c>
      <c r="D251" s="4">
        <v>31056</v>
      </c>
      <c r="E251" s="342">
        <v>0</v>
      </c>
      <c r="F251" s="342">
        <v>0</v>
      </c>
      <c r="G251" s="342">
        <v>0</v>
      </c>
      <c r="H251" s="4">
        <v>35328</v>
      </c>
      <c r="I251" s="342">
        <v>0</v>
      </c>
      <c r="J251" s="4">
        <v>50200</v>
      </c>
      <c r="K251" s="342">
        <v>0</v>
      </c>
      <c r="L251" s="4">
        <v>116584</v>
      </c>
    </row>
    <row r="252" spans="1:12">
      <c r="A252" s="5" t="s">
        <v>61</v>
      </c>
      <c r="B252" s="5" t="s">
        <v>1660</v>
      </c>
      <c r="C252" s="5" t="s">
        <v>1661</v>
      </c>
      <c r="D252" s="4">
        <v>621792</v>
      </c>
      <c r="E252" s="342">
        <v>0</v>
      </c>
      <c r="F252" s="342">
        <v>0</v>
      </c>
      <c r="G252" s="342">
        <v>0</v>
      </c>
      <c r="H252" s="4">
        <v>18784</v>
      </c>
      <c r="I252" s="342">
        <v>0</v>
      </c>
      <c r="J252" s="342">
        <v>0</v>
      </c>
      <c r="K252" s="342">
        <v>0</v>
      </c>
      <c r="L252" s="4">
        <v>640576</v>
      </c>
    </row>
    <row r="253" spans="1:12">
      <c r="A253" s="5" t="s">
        <v>61</v>
      </c>
      <c r="B253" s="5" t="s">
        <v>1662</v>
      </c>
      <c r="C253" s="5" t="s">
        <v>1663</v>
      </c>
      <c r="D253" s="4">
        <v>144384</v>
      </c>
      <c r="E253" s="342">
        <v>0</v>
      </c>
      <c r="F253" s="342">
        <v>0</v>
      </c>
      <c r="G253" s="342">
        <v>0</v>
      </c>
      <c r="H253" s="4">
        <v>20272</v>
      </c>
      <c r="I253" s="342">
        <v>0</v>
      </c>
      <c r="J253" s="342">
        <v>0</v>
      </c>
      <c r="K253" s="342">
        <v>0</v>
      </c>
      <c r="L253" s="4">
        <v>164656</v>
      </c>
    </row>
    <row r="254" spans="1:12">
      <c r="A254" s="5" t="s">
        <v>61</v>
      </c>
      <c r="B254" s="5" t="s">
        <v>1664</v>
      </c>
      <c r="C254" s="5" t="s">
        <v>1665</v>
      </c>
      <c r="D254" s="342">
        <v>0</v>
      </c>
      <c r="E254" s="342">
        <v>0</v>
      </c>
      <c r="F254" s="342">
        <v>0</v>
      </c>
      <c r="G254" s="342">
        <v>0</v>
      </c>
      <c r="H254" s="342">
        <v>0</v>
      </c>
      <c r="I254" s="342">
        <v>0</v>
      </c>
      <c r="J254" s="342">
        <v>0</v>
      </c>
      <c r="K254" s="342">
        <v>0</v>
      </c>
      <c r="L254" s="342">
        <v>0</v>
      </c>
    </row>
    <row r="255" spans="1:12">
      <c r="A255" s="5" t="s">
        <v>61</v>
      </c>
      <c r="B255" s="5" t="s">
        <v>1666</v>
      </c>
      <c r="C255" s="5" t="s">
        <v>1667</v>
      </c>
      <c r="D255" s="4">
        <v>1386672</v>
      </c>
      <c r="E255" s="4">
        <v>626704</v>
      </c>
      <c r="F255" s="4">
        <v>60432</v>
      </c>
      <c r="G255" s="4">
        <v>88381</v>
      </c>
      <c r="H255" s="4">
        <v>518400</v>
      </c>
      <c r="I255" s="4">
        <v>431120</v>
      </c>
      <c r="J255" s="4">
        <v>147962</v>
      </c>
      <c r="K255" s="4">
        <v>51248</v>
      </c>
      <c r="L255" s="4">
        <v>3310919</v>
      </c>
    </row>
    <row r="258" spans="1:12">
      <c r="A258" s="5" t="s">
        <v>1684</v>
      </c>
    </row>
    <row r="259" spans="1:12">
      <c r="A259" s="5" t="s">
        <v>1597</v>
      </c>
      <c r="B259" s="5" t="s">
        <v>174</v>
      </c>
      <c r="C259" s="5" t="s">
        <v>1669</v>
      </c>
      <c r="D259" s="342" t="s">
        <v>1670</v>
      </c>
      <c r="E259" s="342" t="s">
        <v>1671</v>
      </c>
      <c r="F259" s="342" t="s">
        <v>1672</v>
      </c>
      <c r="G259" s="342" t="s">
        <v>1673</v>
      </c>
      <c r="H259" s="342" t="s">
        <v>1674</v>
      </c>
      <c r="I259" s="342" t="s">
        <v>1675</v>
      </c>
      <c r="J259" s="342" t="s">
        <v>1676</v>
      </c>
      <c r="K259" s="342" t="s">
        <v>1677</v>
      </c>
      <c r="L259" s="342" t="s">
        <v>44</v>
      </c>
    </row>
    <row r="260" spans="1:12">
      <c r="A260" s="5" t="s">
        <v>63</v>
      </c>
      <c r="B260" s="5" t="s">
        <v>1612</v>
      </c>
      <c r="C260" s="5" t="s">
        <v>1613</v>
      </c>
      <c r="D260" s="4">
        <v>18720</v>
      </c>
      <c r="E260" s="342">
        <v>0</v>
      </c>
      <c r="F260" s="342">
        <v>0</v>
      </c>
      <c r="G260" s="342">
        <v>0</v>
      </c>
      <c r="H260" s="342">
        <v>0</v>
      </c>
      <c r="I260" s="342">
        <v>0</v>
      </c>
      <c r="J260" s="342">
        <v>0</v>
      </c>
      <c r="K260" s="342">
        <v>0</v>
      </c>
      <c r="L260" s="4">
        <v>18720</v>
      </c>
    </row>
    <row r="261" spans="1:12">
      <c r="A261" s="5" t="s">
        <v>63</v>
      </c>
      <c r="B261" s="5" t="s">
        <v>1614</v>
      </c>
      <c r="C261" s="5" t="s">
        <v>1615</v>
      </c>
      <c r="D261" s="342">
        <v>0</v>
      </c>
      <c r="E261" s="342">
        <v>0</v>
      </c>
      <c r="F261" s="342">
        <v>0</v>
      </c>
      <c r="G261" s="342">
        <v>0</v>
      </c>
      <c r="H261" s="4">
        <v>29056</v>
      </c>
      <c r="I261" s="342">
        <v>0</v>
      </c>
      <c r="J261" s="342">
        <v>0</v>
      </c>
      <c r="K261" s="342">
        <v>0</v>
      </c>
      <c r="L261" s="4">
        <v>29056</v>
      </c>
    </row>
    <row r="262" spans="1:12">
      <c r="A262" s="5" t="s">
        <v>63</v>
      </c>
      <c r="B262" s="5" t="s">
        <v>1616</v>
      </c>
      <c r="C262" s="5" t="s">
        <v>1617</v>
      </c>
      <c r="D262" s="342">
        <v>0</v>
      </c>
      <c r="E262" s="4">
        <v>170944</v>
      </c>
      <c r="F262" s="342">
        <v>0</v>
      </c>
      <c r="G262" s="342">
        <v>0</v>
      </c>
      <c r="H262" s="342">
        <v>0</v>
      </c>
      <c r="I262" s="342">
        <v>0</v>
      </c>
      <c r="J262" s="342">
        <v>0</v>
      </c>
      <c r="K262" s="342">
        <v>0</v>
      </c>
      <c r="L262" s="4">
        <v>170944</v>
      </c>
    </row>
    <row r="263" spans="1:12">
      <c r="A263" s="5" t="s">
        <v>63</v>
      </c>
      <c r="B263" s="5" t="s">
        <v>1618</v>
      </c>
      <c r="C263" s="5" t="s">
        <v>1619</v>
      </c>
      <c r="D263" s="4">
        <v>14688</v>
      </c>
      <c r="E263" s="4">
        <v>6288</v>
      </c>
      <c r="F263" s="342">
        <v>0</v>
      </c>
      <c r="G263" s="342">
        <v>0</v>
      </c>
      <c r="H263" s="4">
        <v>22368</v>
      </c>
      <c r="I263" s="342">
        <v>0</v>
      </c>
      <c r="J263" s="342">
        <v>0</v>
      </c>
      <c r="K263" s="342">
        <v>0</v>
      </c>
      <c r="L263" s="4">
        <v>43344</v>
      </c>
    </row>
    <row r="264" spans="1:12">
      <c r="A264" s="5" t="s">
        <v>63</v>
      </c>
      <c r="B264" s="5" t="s">
        <v>1620</v>
      </c>
      <c r="C264" s="5" t="s">
        <v>1621</v>
      </c>
      <c r="D264" s="342">
        <v>0</v>
      </c>
      <c r="E264" s="342">
        <v>0</v>
      </c>
      <c r="F264" s="342">
        <v>0</v>
      </c>
      <c r="G264" s="342">
        <v>0</v>
      </c>
      <c r="H264" s="342">
        <v>0</v>
      </c>
      <c r="I264" s="342">
        <v>0</v>
      </c>
      <c r="J264" s="342">
        <v>0</v>
      </c>
      <c r="K264" s="342">
        <v>0</v>
      </c>
      <c r="L264" s="342">
        <v>0</v>
      </c>
    </row>
    <row r="265" spans="1:12">
      <c r="A265" s="5" t="s">
        <v>63</v>
      </c>
      <c r="B265" s="5" t="s">
        <v>1622</v>
      </c>
      <c r="C265" s="5" t="s">
        <v>1623</v>
      </c>
      <c r="D265" s="4">
        <v>23232</v>
      </c>
      <c r="E265" s="342">
        <v>0</v>
      </c>
      <c r="F265" s="342">
        <v>0</v>
      </c>
      <c r="G265" s="342">
        <v>0</v>
      </c>
      <c r="H265" s="342">
        <v>0</v>
      </c>
      <c r="I265" s="342">
        <v>0</v>
      </c>
      <c r="J265" s="342">
        <v>0</v>
      </c>
      <c r="K265" s="342">
        <v>0</v>
      </c>
      <c r="L265" s="4">
        <v>23232</v>
      </c>
    </row>
    <row r="266" spans="1:12">
      <c r="A266" s="5" t="s">
        <v>63</v>
      </c>
      <c r="B266" s="5" t="s">
        <v>1624</v>
      </c>
      <c r="C266" s="5" t="s">
        <v>1625</v>
      </c>
      <c r="D266" s="342">
        <v>0</v>
      </c>
      <c r="E266" s="4">
        <v>2112</v>
      </c>
      <c r="F266" s="342">
        <v>0</v>
      </c>
      <c r="G266" s="342">
        <v>0</v>
      </c>
      <c r="H266" s="342">
        <v>0</v>
      </c>
      <c r="I266" s="4">
        <v>768</v>
      </c>
      <c r="J266" s="342">
        <v>0</v>
      </c>
      <c r="K266" s="342">
        <v>0</v>
      </c>
      <c r="L266" s="4">
        <v>2880</v>
      </c>
    </row>
    <row r="267" spans="1:12">
      <c r="A267" s="5" t="s">
        <v>63</v>
      </c>
      <c r="B267" s="5" t="s">
        <v>1626</v>
      </c>
      <c r="C267" s="5" t="s">
        <v>1627</v>
      </c>
      <c r="D267" s="342">
        <v>0</v>
      </c>
      <c r="E267" s="342">
        <v>0</v>
      </c>
      <c r="F267" s="342">
        <v>0</v>
      </c>
      <c r="G267" s="342">
        <v>0</v>
      </c>
      <c r="H267" s="4">
        <v>768</v>
      </c>
      <c r="I267" s="342">
        <v>0</v>
      </c>
      <c r="J267" s="342">
        <v>0</v>
      </c>
      <c r="K267" s="342">
        <v>0</v>
      </c>
      <c r="L267" s="4">
        <v>768</v>
      </c>
    </row>
    <row r="268" spans="1:12">
      <c r="A268" s="5" t="s">
        <v>63</v>
      </c>
      <c r="B268" s="5" t="s">
        <v>1628</v>
      </c>
      <c r="C268" s="5" t="s">
        <v>1629</v>
      </c>
      <c r="D268" s="4">
        <v>8304</v>
      </c>
      <c r="E268" s="4">
        <v>8432</v>
      </c>
      <c r="F268" s="342">
        <v>0</v>
      </c>
      <c r="G268" s="342">
        <v>0</v>
      </c>
      <c r="H268" s="4">
        <v>47200</v>
      </c>
      <c r="I268" s="342">
        <v>0</v>
      </c>
      <c r="J268" s="4">
        <v>5030</v>
      </c>
      <c r="K268" s="342">
        <v>0</v>
      </c>
      <c r="L268" s="4">
        <v>68966</v>
      </c>
    </row>
    <row r="269" spans="1:12">
      <c r="A269" s="5" t="s">
        <v>63</v>
      </c>
      <c r="B269" s="5" t="s">
        <v>1630</v>
      </c>
      <c r="C269" s="5" t="s">
        <v>1631</v>
      </c>
      <c r="D269" s="342">
        <v>0</v>
      </c>
      <c r="E269" s="342">
        <v>336</v>
      </c>
      <c r="F269" s="342">
        <v>0</v>
      </c>
      <c r="G269" s="342">
        <v>0</v>
      </c>
      <c r="H269" s="342">
        <v>0</v>
      </c>
      <c r="I269" s="342">
        <v>0</v>
      </c>
      <c r="J269" s="342">
        <v>0</v>
      </c>
      <c r="K269" s="342">
        <v>0</v>
      </c>
      <c r="L269" s="342">
        <v>336</v>
      </c>
    </row>
    <row r="270" spans="1:12">
      <c r="A270" s="5" t="s">
        <v>63</v>
      </c>
      <c r="B270" s="5" t="s">
        <v>1632</v>
      </c>
      <c r="C270" s="5" t="s">
        <v>1633</v>
      </c>
      <c r="D270" s="342">
        <v>0</v>
      </c>
      <c r="E270" s="342">
        <v>0</v>
      </c>
      <c r="F270" s="342">
        <v>0</v>
      </c>
      <c r="G270" s="342">
        <v>0</v>
      </c>
      <c r="H270" s="342">
        <v>0</v>
      </c>
      <c r="I270" s="4">
        <v>13072</v>
      </c>
      <c r="J270" s="342">
        <v>0</v>
      </c>
      <c r="K270" s="342">
        <v>0</v>
      </c>
      <c r="L270" s="4">
        <v>13072</v>
      </c>
    </row>
    <row r="271" spans="1:12">
      <c r="A271" s="5" t="s">
        <v>63</v>
      </c>
      <c r="B271" s="5" t="s">
        <v>1634</v>
      </c>
      <c r="C271" s="5" t="s">
        <v>1635</v>
      </c>
      <c r="D271" s="4">
        <v>130080</v>
      </c>
      <c r="E271" s="342">
        <v>0</v>
      </c>
      <c r="F271" s="4">
        <v>11904</v>
      </c>
      <c r="G271" s="342">
        <v>0</v>
      </c>
      <c r="H271" s="342">
        <v>0</v>
      </c>
      <c r="I271" s="342">
        <v>0</v>
      </c>
      <c r="J271" s="342">
        <v>0</v>
      </c>
      <c r="K271" s="342">
        <v>0</v>
      </c>
      <c r="L271" s="4">
        <v>141984</v>
      </c>
    </row>
    <row r="272" spans="1:12">
      <c r="A272" s="5" t="s">
        <v>63</v>
      </c>
      <c r="B272" s="5" t="s">
        <v>1636</v>
      </c>
      <c r="C272" s="5" t="s">
        <v>1637</v>
      </c>
      <c r="D272" s="4">
        <v>11248</v>
      </c>
      <c r="E272" s="342">
        <v>0</v>
      </c>
      <c r="F272" s="342">
        <v>0</v>
      </c>
      <c r="G272" s="342">
        <v>0</v>
      </c>
      <c r="H272" s="342">
        <v>0</v>
      </c>
      <c r="I272" s="342">
        <v>0</v>
      </c>
      <c r="J272" s="342">
        <v>0</v>
      </c>
      <c r="K272" s="342">
        <v>0</v>
      </c>
      <c r="L272" s="4">
        <v>11248</v>
      </c>
    </row>
    <row r="273" spans="1:12">
      <c r="A273" s="5" t="s">
        <v>63</v>
      </c>
      <c r="B273" s="5" t="s">
        <v>1638</v>
      </c>
      <c r="C273" s="5" t="s">
        <v>1639</v>
      </c>
      <c r="D273" s="342">
        <v>0</v>
      </c>
      <c r="E273" s="342">
        <v>0</v>
      </c>
      <c r="F273" s="342">
        <v>0</v>
      </c>
      <c r="G273" s="342">
        <v>0</v>
      </c>
      <c r="H273" s="342">
        <v>0</v>
      </c>
      <c r="I273" s="4">
        <v>48944</v>
      </c>
      <c r="J273" s="342">
        <v>0</v>
      </c>
      <c r="K273" s="4">
        <v>2184</v>
      </c>
      <c r="L273" s="4">
        <v>51128</v>
      </c>
    </row>
    <row r="274" spans="1:12">
      <c r="A274" s="5" t="s">
        <v>63</v>
      </c>
      <c r="B274" s="5" t="s">
        <v>1640</v>
      </c>
      <c r="C274" s="5" t="s">
        <v>1641</v>
      </c>
      <c r="D274" s="342">
        <v>0</v>
      </c>
      <c r="E274" s="342">
        <v>0</v>
      </c>
      <c r="F274" s="342">
        <v>0</v>
      </c>
      <c r="G274" s="342">
        <v>0</v>
      </c>
      <c r="H274" s="342">
        <v>0</v>
      </c>
      <c r="I274" s="342">
        <v>0</v>
      </c>
      <c r="J274" s="342">
        <v>0</v>
      </c>
      <c r="K274" s="342">
        <v>0</v>
      </c>
      <c r="L274" s="342">
        <v>0</v>
      </c>
    </row>
    <row r="275" spans="1:12">
      <c r="A275" s="5" t="s">
        <v>63</v>
      </c>
      <c r="B275" s="5" t="s">
        <v>1642</v>
      </c>
      <c r="C275" s="5" t="s">
        <v>1643</v>
      </c>
      <c r="D275" s="4">
        <v>5808</v>
      </c>
      <c r="E275" s="4">
        <v>2592</v>
      </c>
      <c r="F275" s="342">
        <v>0</v>
      </c>
      <c r="G275" s="342">
        <v>0</v>
      </c>
      <c r="H275" s="342">
        <v>0</v>
      </c>
      <c r="I275" s="4">
        <v>52288</v>
      </c>
      <c r="J275" s="342">
        <v>0</v>
      </c>
      <c r="K275" s="4">
        <v>17320</v>
      </c>
      <c r="L275" s="4">
        <v>78008</v>
      </c>
    </row>
    <row r="276" spans="1:12">
      <c r="A276" s="5" t="s">
        <v>63</v>
      </c>
      <c r="B276" s="5" t="s">
        <v>1644</v>
      </c>
      <c r="C276" s="5" t="s">
        <v>1645</v>
      </c>
      <c r="D276" s="342">
        <v>0</v>
      </c>
      <c r="E276" s="342">
        <v>0</v>
      </c>
      <c r="F276" s="342">
        <v>0</v>
      </c>
      <c r="G276" s="342">
        <v>0</v>
      </c>
      <c r="H276" s="342">
        <v>0</v>
      </c>
      <c r="I276" s="4">
        <v>10944</v>
      </c>
      <c r="J276" s="342">
        <v>0</v>
      </c>
      <c r="K276" s="342">
        <v>0</v>
      </c>
      <c r="L276" s="4">
        <v>10944</v>
      </c>
    </row>
    <row r="277" spans="1:12">
      <c r="A277" s="5" t="s">
        <v>63</v>
      </c>
      <c r="B277" s="5" t="s">
        <v>1646</v>
      </c>
      <c r="C277" s="5" t="s">
        <v>1647</v>
      </c>
      <c r="D277" s="342">
        <v>0</v>
      </c>
      <c r="E277" s="342">
        <v>0</v>
      </c>
      <c r="F277" s="342">
        <v>0</v>
      </c>
      <c r="G277" s="342">
        <v>0</v>
      </c>
      <c r="H277" s="342">
        <v>0</v>
      </c>
      <c r="I277" s="4">
        <v>74224</v>
      </c>
      <c r="J277" s="342">
        <v>0</v>
      </c>
      <c r="K277" s="342">
        <v>0</v>
      </c>
      <c r="L277" s="4">
        <v>74224</v>
      </c>
    </row>
    <row r="278" spans="1:12">
      <c r="A278" s="5" t="s">
        <v>63</v>
      </c>
      <c r="B278" s="5" t="s">
        <v>1648</v>
      </c>
      <c r="C278" s="5" t="s">
        <v>1649</v>
      </c>
      <c r="D278" s="342">
        <v>0</v>
      </c>
      <c r="E278" s="4">
        <v>53632</v>
      </c>
      <c r="F278" s="342">
        <v>0</v>
      </c>
      <c r="G278" s="4">
        <v>15776</v>
      </c>
      <c r="H278" s="342">
        <v>0</v>
      </c>
      <c r="I278" s="342">
        <v>0</v>
      </c>
      <c r="J278" s="342">
        <v>0</v>
      </c>
      <c r="K278" s="342">
        <v>0</v>
      </c>
      <c r="L278" s="4">
        <v>69408</v>
      </c>
    </row>
    <row r="279" spans="1:12">
      <c r="A279" s="5" t="s">
        <v>63</v>
      </c>
      <c r="B279" s="5" t="s">
        <v>1650</v>
      </c>
      <c r="C279" s="5" t="s">
        <v>1651</v>
      </c>
      <c r="D279" s="342">
        <v>0</v>
      </c>
      <c r="E279" s="342">
        <v>0</v>
      </c>
      <c r="F279" s="342">
        <v>0</v>
      </c>
      <c r="G279" s="342">
        <v>0</v>
      </c>
      <c r="H279" s="4">
        <v>13632</v>
      </c>
      <c r="I279" s="342">
        <v>0</v>
      </c>
      <c r="J279" s="4">
        <v>17920</v>
      </c>
      <c r="K279" s="342">
        <v>0</v>
      </c>
      <c r="L279" s="4">
        <v>31552</v>
      </c>
    </row>
    <row r="280" spans="1:12">
      <c r="A280" s="5" t="s">
        <v>63</v>
      </c>
      <c r="B280" s="5" t="s">
        <v>1652</v>
      </c>
      <c r="C280" s="5" t="s">
        <v>1653</v>
      </c>
      <c r="D280" s="342">
        <v>0</v>
      </c>
      <c r="E280" s="342">
        <v>0</v>
      </c>
      <c r="F280" s="342">
        <v>0</v>
      </c>
      <c r="G280" s="342">
        <v>0</v>
      </c>
      <c r="H280" s="342">
        <v>0</v>
      </c>
      <c r="I280" s="342">
        <v>0</v>
      </c>
      <c r="J280" s="342">
        <v>0</v>
      </c>
      <c r="K280" s="342">
        <v>0</v>
      </c>
      <c r="L280" s="342">
        <v>0</v>
      </c>
    </row>
    <row r="281" spans="1:12">
      <c r="A281" s="5" t="s">
        <v>63</v>
      </c>
      <c r="B281" s="5" t="s">
        <v>1654</v>
      </c>
      <c r="C281" s="5" t="s">
        <v>1655</v>
      </c>
      <c r="D281" s="342">
        <v>0</v>
      </c>
      <c r="E281" s="342">
        <v>0</v>
      </c>
      <c r="F281" s="342">
        <v>0</v>
      </c>
      <c r="G281" s="342">
        <v>0</v>
      </c>
      <c r="H281" s="4">
        <v>1040</v>
      </c>
      <c r="I281" s="342">
        <v>0</v>
      </c>
      <c r="J281" s="342">
        <v>0</v>
      </c>
      <c r="K281" s="342">
        <v>0</v>
      </c>
      <c r="L281" s="4">
        <v>1040</v>
      </c>
    </row>
    <row r="282" spans="1:12">
      <c r="A282" s="5" t="s">
        <v>63</v>
      </c>
      <c r="B282" s="5" t="s">
        <v>1656</v>
      </c>
      <c r="C282" s="5" t="s">
        <v>1657</v>
      </c>
      <c r="D282" s="4">
        <v>58608</v>
      </c>
      <c r="E282" s="342">
        <v>0</v>
      </c>
      <c r="F282" s="342">
        <v>0</v>
      </c>
      <c r="G282" s="342">
        <v>0</v>
      </c>
      <c r="H282" s="342">
        <v>0</v>
      </c>
      <c r="I282" s="342">
        <v>0</v>
      </c>
      <c r="J282" s="342">
        <v>0</v>
      </c>
      <c r="K282" s="342">
        <v>0</v>
      </c>
      <c r="L282" s="4">
        <v>58608</v>
      </c>
    </row>
    <row r="283" spans="1:12">
      <c r="A283" s="5" t="s">
        <v>63</v>
      </c>
      <c r="B283" s="5" t="s">
        <v>1658</v>
      </c>
      <c r="C283" s="5" t="s">
        <v>1659</v>
      </c>
      <c r="D283" s="4">
        <v>3840</v>
      </c>
      <c r="E283" s="342">
        <v>0</v>
      </c>
      <c r="F283" s="342">
        <v>0</v>
      </c>
      <c r="G283" s="342">
        <v>0</v>
      </c>
      <c r="H283" s="4">
        <v>9008</v>
      </c>
      <c r="I283" s="342">
        <v>0</v>
      </c>
      <c r="J283" s="342">
        <v>0</v>
      </c>
      <c r="K283" s="342">
        <v>0</v>
      </c>
      <c r="L283" s="4">
        <v>12848</v>
      </c>
    </row>
    <row r="284" spans="1:12">
      <c r="A284" s="5" t="s">
        <v>63</v>
      </c>
      <c r="B284" s="5" t="s">
        <v>1660</v>
      </c>
      <c r="C284" s="5" t="s">
        <v>1661</v>
      </c>
      <c r="D284" s="4">
        <v>258240</v>
      </c>
      <c r="E284" s="342">
        <v>0</v>
      </c>
      <c r="F284" s="342">
        <v>0</v>
      </c>
      <c r="G284" s="342">
        <v>0</v>
      </c>
      <c r="H284" s="342">
        <v>0</v>
      </c>
      <c r="I284" s="342">
        <v>0</v>
      </c>
      <c r="J284" s="342">
        <v>0</v>
      </c>
      <c r="K284" s="342">
        <v>0</v>
      </c>
      <c r="L284" s="4">
        <v>258240</v>
      </c>
    </row>
    <row r="285" spans="1:12">
      <c r="A285" s="5" t="s">
        <v>63</v>
      </c>
      <c r="B285" s="5" t="s">
        <v>1662</v>
      </c>
      <c r="C285" s="5" t="s">
        <v>1663</v>
      </c>
      <c r="D285" s="4">
        <v>49712</v>
      </c>
      <c r="E285" s="342">
        <v>0</v>
      </c>
      <c r="F285" s="342">
        <v>0</v>
      </c>
      <c r="G285" s="342">
        <v>0</v>
      </c>
      <c r="H285" s="342">
        <v>0</v>
      </c>
      <c r="I285" s="342">
        <v>0</v>
      </c>
      <c r="J285" s="342">
        <v>0</v>
      </c>
      <c r="K285" s="342">
        <v>0</v>
      </c>
      <c r="L285" s="4">
        <v>49712</v>
      </c>
    </row>
    <row r="286" spans="1:12">
      <c r="A286" s="5" t="s">
        <v>63</v>
      </c>
      <c r="B286" s="5" t="s">
        <v>1664</v>
      </c>
      <c r="C286" s="5" t="s">
        <v>1665</v>
      </c>
      <c r="D286" s="342">
        <v>0</v>
      </c>
      <c r="E286" s="342">
        <v>0</v>
      </c>
      <c r="F286" s="342">
        <v>0</v>
      </c>
      <c r="G286" s="342">
        <v>0</v>
      </c>
      <c r="H286" s="342">
        <v>0</v>
      </c>
      <c r="I286" s="342">
        <v>0</v>
      </c>
      <c r="J286" s="342">
        <v>0</v>
      </c>
      <c r="K286" s="342">
        <v>0</v>
      </c>
      <c r="L286" s="342">
        <v>0</v>
      </c>
    </row>
    <row r="287" spans="1:12">
      <c r="A287" s="5" t="s">
        <v>63</v>
      </c>
      <c r="B287" s="5" t="s">
        <v>1666</v>
      </c>
      <c r="C287" s="5" t="s">
        <v>1667</v>
      </c>
      <c r="D287" s="4">
        <v>582480</v>
      </c>
      <c r="E287" s="4">
        <v>244336</v>
      </c>
      <c r="F287" s="4">
        <v>11904</v>
      </c>
      <c r="G287" s="4">
        <v>15776</v>
      </c>
      <c r="H287" s="4">
        <v>123072</v>
      </c>
      <c r="I287" s="4">
        <v>200240</v>
      </c>
      <c r="J287" s="4">
        <v>22950</v>
      </c>
      <c r="K287" s="4">
        <v>19504</v>
      </c>
      <c r="L287" s="4">
        <v>1220262</v>
      </c>
    </row>
    <row r="290" spans="1:12">
      <c r="A290" s="5" t="s">
        <v>1685</v>
      </c>
    </row>
    <row r="291" spans="1:12">
      <c r="A291" s="5" t="s">
        <v>1597</v>
      </c>
      <c r="B291" s="5" t="s">
        <v>174</v>
      </c>
      <c r="C291" s="5" t="s">
        <v>1669</v>
      </c>
      <c r="D291" s="342" t="s">
        <v>1670</v>
      </c>
      <c r="E291" s="342" t="s">
        <v>1671</v>
      </c>
      <c r="F291" s="342" t="s">
        <v>1672</v>
      </c>
      <c r="G291" s="342" t="s">
        <v>1673</v>
      </c>
      <c r="H291" s="342" t="s">
        <v>1674</v>
      </c>
      <c r="I291" s="342" t="s">
        <v>1675</v>
      </c>
      <c r="J291" s="342" t="s">
        <v>1676</v>
      </c>
      <c r="K291" s="342" t="s">
        <v>1677</v>
      </c>
      <c r="L291" s="342" t="s">
        <v>44</v>
      </c>
    </row>
    <row r="292" spans="1:12">
      <c r="A292" s="5" t="s">
        <v>65</v>
      </c>
      <c r="B292" s="5" t="s">
        <v>1612</v>
      </c>
      <c r="C292" s="5" t="s">
        <v>1613</v>
      </c>
      <c r="D292" s="4">
        <v>13056</v>
      </c>
      <c r="E292" s="342">
        <v>0</v>
      </c>
      <c r="F292" s="342">
        <v>0</v>
      </c>
      <c r="G292" s="342">
        <v>0</v>
      </c>
      <c r="H292" s="4">
        <v>25376</v>
      </c>
      <c r="I292" s="342">
        <v>0</v>
      </c>
      <c r="J292" s="342">
        <v>0</v>
      </c>
      <c r="K292" s="342">
        <v>0</v>
      </c>
      <c r="L292" s="4">
        <v>38432</v>
      </c>
    </row>
    <row r="293" spans="1:12">
      <c r="A293" s="5" t="s">
        <v>65</v>
      </c>
      <c r="B293" s="5" t="s">
        <v>1614</v>
      </c>
      <c r="C293" s="5" t="s">
        <v>1615</v>
      </c>
      <c r="D293" s="342">
        <v>0</v>
      </c>
      <c r="E293" s="342">
        <v>0</v>
      </c>
      <c r="F293" s="342">
        <v>0</v>
      </c>
      <c r="G293" s="342">
        <v>0</v>
      </c>
      <c r="H293" s="4">
        <v>29568</v>
      </c>
      <c r="I293" s="342">
        <v>0</v>
      </c>
      <c r="J293" s="342">
        <v>0</v>
      </c>
      <c r="K293" s="342">
        <v>0</v>
      </c>
      <c r="L293" s="4">
        <v>29568</v>
      </c>
    </row>
    <row r="294" spans="1:12">
      <c r="A294" s="5" t="s">
        <v>65</v>
      </c>
      <c r="B294" s="5" t="s">
        <v>1616</v>
      </c>
      <c r="C294" s="5" t="s">
        <v>1617</v>
      </c>
      <c r="D294" s="342">
        <v>0</v>
      </c>
      <c r="E294" s="4">
        <v>47392</v>
      </c>
      <c r="F294" s="342">
        <v>0</v>
      </c>
      <c r="G294" s="342">
        <v>0</v>
      </c>
      <c r="H294" s="342">
        <v>0</v>
      </c>
      <c r="I294" s="4">
        <v>2080</v>
      </c>
      <c r="J294" s="342">
        <v>0</v>
      </c>
      <c r="K294" s="342">
        <v>0</v>
      </c>
      <c r="L294" s="4">
        <v>49472</v>
      </c>
    </row>
    <row r="295" spans="1:12">
      <c r="A295" s="5" t="s">
        <v>65</v>
      </c>
      <c r="B295" s="5" t="s">
        <v>1618</v>
      </c>
      <c r="C295" s="5" t="s">
        <v>1619</v>
      </c>
      <c r="D295" s="4">
        <v>4992</v>
      </c>
      <c r="E295" s="342">
        <v>0</v>
      </c>
      <c r="F295" s="342">
        <v>0</v>
      </c>
      <c r="G295" s="342">
        <v>0</v>
      </c>
      <c r="H295" s="342">
        <v>0</v>
      </c>
      <c r="I295" s="4">
        <v>3504</v>
      </c>
      <c r="J295" s="342">
        <v>0</v>
      </c>
      <c r="K295" s="342">
        <v>0</v>
      </c>
      <c r="L295" s="4">
        <v>8496</v>
      </c>
    </row>
    <row r="296" spans="1:12">
      <c r="A296" s="5" t="s">
        <v>65</v>
      </c>
      <c r="B296" s="5" t="s">
        <v>1620</v>
      </c>
      <c r="C296" s="5" t="s">
        <v>1621</v>
      </c>
      <c r="D296" s="342">
        <v>0</v>
      </c>
      <c r="E296" s="342">
        <v>0</v>
      </c>
      <c r="F296" s="342">
        <v>0</v>
      </c>
      <c r="G296" s="342">
        <v>0</v>
      </c>
      <c r="H296" s="342">
        <v>0</v>
      </c>
      <c r="I296" s="342">
        <v>0</v>
      </c>
      <c r="J296" s="342">
        <v>0</v>
      </c>
      <c r="K296" s="342">
        <v>0</v>
      </c>
      <c r="L296" s="342">
        <v>0</v>
      </c>
    </row>
    <row r="297" spans="1:12">
      <c r="A297" s="5" t="s">
        <v>65</v>
      </c>
      <c r="B297" s="5" t="s">
        <v>1622</v>
      </c>
      <c r="C297" s="5" t="s">
        <v>1623</v>
      </c>
      <c r="D297" s="4">
        <v>19584</v>
      </c>
      <c r="E297" s="342">
        <v>0</v>
      </c>
      <c r="F297" s="342">
        <v>0</v>
      </c>
      <c r="G297" s="342">
        <v>0</v>
      </c>
      <c r="H297" s="342">
        <v>0</v>
      </c>
      <c r="I297" s="342">
        <v>0</v>
      </c>
      <c r="J297" s="342">
        <v>0</v>
      </c>
      <c r="K297" s="342">
        <v>0</v>
      </c>
      <c r="L297" s="4">
        <v>19584</v>
      </c>
    </row>
    <row r="298" spans="1:12">
      <c r="A298" s="5" t="s">
        <v>65</v>
      </c>
      <c r="B298" s="5" t="s">
        <v>1624</v>
      </c>
      <c r="C298" s="5" t="s">
        <v>1625</v>
      </c>
      <c r="D298" s="342">
        <v>0</v>
      </c>
      <c r="E298" s="342">
        <v>0</v>
      </c>
      <c r="F298" s="342">
        <v>0</v>
      </c>
      <c r="G298" s="342">
        <v>0</v>
      </c>
      <c r="H298" s="342">
        <v>0</v>
      </c>
      <c r="I298" s="342">
        <v>0</v>
      </c>
      <c r="J298" s="342">
        <v>0</v>
      </c>
      <c r="K298" s="342">
        <v>0</v>
      </c>
      <c r="L298" s="342">
        <v>0</v>
      </c>
    </row>
    <row r="299" spans="1:12">
      <c r="A299" s="5" t="s">
        <v>65</v>
      </c>
      <c r="B299" s="5" t="s">
        <v>1626</v>
      </c>
      <c r="C299" s="5" t="s">
        <v>1627</v>
      </c>
      <c r="D299" s="342">
        <v>0</v>
      </c>
      <c r="E299" s="342">
        <v>0</v>
      </c>
      <c r="F299" s="342">
        <v>0</v>
      </c>
      <c r="G299" s="342">
        <v>0</v>
      </c>
      <c r="H299" s="342">
        <v>0</v>
      </c>
      <c r="I299" s="342">
        <v>0</v>
      </c>
      <c r="J299" s="342">
        <v>0</v>
      </c>
      <c r="K299" s="342">
        <v>0</v>
      </c>
      <c r="L299" s="342">
        <v>0</v>
      </c>
    </row>
    <row r="300" spans="1:12">
      <c r="A300" s="5" t="s">
        <v>65</v>
      </c>
      <c r="B300" s="5" t="s">
        <v>1628</v>
      </c>
      <c r="C300" s="5" t="s">
        <v>1629</v>
      </c>
      <c r="D300" s="4">
        <v>2352</v>
      </c>
      <c r="E300" s="342">
        <v>0</v>
      </c>
      <c r="F300" s="342">
        <v>0</v>
      </c>
      <c r="G300" s="342">
        <v>0</v>
      </c>
      <c r="H300" s="4">
        <v>137744</v>
      </c>
      <c r="I300" s="342">
        <v>0</v>
      </c>
      <c r="J300" s="342">
        <v>0</v>
      </c>
      <c r="K300" s="342">
        <v>0</v>
      </c>
      <c r="L300" s="4">
        <v>140096</v>
      </c>
    </row>
    <row r="301" spans="1:12">
      <c r="A301" s="5" t="s">
        <v>65</v>
      </c>
      <c r="B301" s="5" t="s">
        <v>1630</v>
      </c>
      <c r="C301" s="5" t="s">
        <v>1631</v>
      </c>
      <c r="D301" s="342">
        <v>0</v>
      </c>
      <c r="E301" s="342">
        <v>0</v>
      </c>
      <c r="F301" s="342">
        <v>0</v>
      </c>
      <c r="G301" s="342">
        <v>0</v>
      </c>
      <c r="H301" s="342">
        <v>0</v>
      </c>
      <c r="I301" s="342">
        <v>0</v>
      </c>
      <c r="J301" s="342">
        <v>0</v>
      </c>
      <c r="K301" s="342">
        <v>0</v>
      </c>
      <c r="L301" s="342">
        <v>0</v>
      </c>
    </row>
    <row r="302" spans="1:12">
      <c r="A302" s="5" t="s">
        <v>65</v>
      </c>
      <c r="B302" s="5" t="s">
        <v>1632</v>
      </c>
      <c r="C302" s="5" t="s">
        <v>1633</v>
      </c>
      <c r="D302" s="342">
        <v>0</v>
      </c>
      <c r="E302" s="342">
        <v>0</v>
      </c>
      <c r="F302" s="342">
        <v>0</v>
      </c>
      <c r="G302" s="342">
        <v>0</v>
      </c>
      <c r="H302" s="342">
        <v>0</v>
      </c>
      <c r="I302" s="4">
        <v>2016</v>
      </c>
      <c r="J302" s="342">
        <v>0</v>
      </c>
      <c r="K302" s="342">
        <v>120</v>
      </c>
      <c r="L302" s="4">
        <v>2136</v>
      </c>
    </row>
    <row r="303" spans="1:12">
      <c r="A303" s="5" t="s">
        <v>65</v>
      </c>
      <c r="B303" s="5" t="s">
        <v>1634</v>
      </c>
      <c r="C303" s="5" t="s">
        <v>1635</v>
      </c>
      <c r="D303" s="4">
        <v>43472</v>
      </c>
      <c r="E303" s="342">
        <v>0</v>
      </c>
      <c r="F303" s="4">
        <v>10704</v>
      </c>
      <c r="G303" s="342">
        <v>0</v>
      </c>
      <c r="H303" s="342">
        <v>0</v>
      </c>
      <c r="I303" s="342">
        <v>0</v>
      </c>
      <c r="J303" s="342">
        <v>0</v>
      </c>
      <c r="K303" s="342">
        <v>0</v>
      </c>
      <c r="L303" s="4">
        <v>54176</v>
      </c>
    </row>
    <row r="304" spans="1:12">
      <c r="A304" s="5" t="s">
        <v>65</v>
      </c>
      <c r="B304" s="5" t="s">
        <v>1636</v>
      </c>
      <c r="C304" s="5" t="s">
        <v>1637</v>
      </c>
      <c r="D304" s="4">
        <v>9520</v>
      </c>
      <c r="E304" s="342">
        <v>0</v>
      </c>
      <c r="F304" s="342">
        <v>0</v>
      </c>
      <c r="G304" s="342">
        <v>0</v>
      </c>
      <c r="H304" s="342">
        <v>0</v>
      </c>
      <c r="I304" s="342">
        <v>0</v>
      </c>
      <c r="J304" s="342">
        <v>0</v>
      </c>
      <c r="K304" s="342">
        <v>0</v>
      </c>
      <c r="L304" s="4">
        <v>9520</v>
      </c>
    </row>
    <row r="305" spans="1:12">
      <c r="A305" s="5" t="s">
        <v>65</v>
      </c>
      <c r="B305" s="5" t="s">
        <v>1638</v>
      </c>
      <c r="C305" s="5" t="s">
        <v>1639</v>
      </c>
      <c r="D305" s="342">
        <v>0</v>
      </c>
      <c r="E305" s="4">
        <v>3072</v>
      </c>
      <c r="F305" s="342">
        <v>0</v>
      </c>
      <c r="G305" s="342">
        <v>0</v>
      </c>
      <c r="H305" s="342">
        <v>0</v>
      </c>
      <c r="I305" s="4">
        <v>18000</v>
      </c>
      <c r="J305" s="342">
        <v>0</v>
      </c>
      <c r="K305" s="342">
        <v>0</v>
      </c>
      <c r="L305" s="4">
        <v>21072</v>
      </c>
    </row>
    <row r="306" spans="1:12">
      <c r="A306" s="5" t="s">
        <v>65</v>
      </c>
      <c r="B306" s="5" t="s">
        <v>1640</v>
      </c>
      <c r="C306" s="5" t="s">
        <v>1641</v>
      </c>
      <c r="D306" s="342">
        <v>0</v>
      </c>
      <c r="E306" s="342">
        <v>0</v>
      </c>
      <c r="F306" s="342">
        <v>0</v>
      </c>
      <c r="G306" s="342">
        <v>0</v>
      </c>
      <c r="H306" s="342">
        <v>0</v>
      </c>
      <c r="I306" s="342">
        <v>0</v>
      </c>
      <c r="J306" s="342">
        <v>0</v>
      </c>
      <c r="K306" s="342">
        <v>0</v>
      </c>
      <c r="L306" s="342">
        <v>0</v>
      </c>
    </row>
    <row r="307" spans="1:12">
      <c r="A307" s="5" t="s">
        <v>65</v>
      </c>
      <c r="B307" s="5" t="s">
        <v>1642</v>
      </c>
      <c r="C307" s="5" t="s">
        <v>1643</v>
      </c>
      <c r="D307" s="4">
        <v>5280</v>
      </c>
      <c r="E307" s="4">
        <v>960</v>
      </c>
      <c r="F307" s="342">
        <v>0</v>
      </c>
      <c r="G307" s="342">
        <v>0</v>
      </c>
      <c r="H307" s="342">
        <v>0</v>
      </c>
      <c r="I307" s="4">
        <v>4896</v>
      </c>
      <c r="J307" s="342">
        <v>0</v>
      </c>
      <c r="K307" s="342">
        <v>0</v>
      </c>
      <c r="L307" s="4">
        <v>11136</v>
      </c>
    </row>
    <row r="308" spans="1:12">
      <c r="A308" s="5" t="s">
        <v>65</v>
      </c>
      <c r="B308" s="5" t="s">
        <v>1644</v>
      </c>
      <c r="C308" s="5" t="s">
        <v>1645</v>
      </c>
      <c r="D308" s="342">
        <v>0</v>
      </c>
      <c r="E308" s="342">
        <v>0</v>
      </c>
      <c r="F308" s="342">
        <v>0</v>
      </c>
      <c r="G308" s="342">
        <v>0</v>
      </c>
      <c r="H308" s="342">
        <v>0</v>
      </c>
      <c r="I308" s="342">
        <v>0</v>
      </c>
      <c r="J308" s="342">
        <v>0</v>
      </c>
      <c r="K308" s="342">
        <v>0</v>
      </c>
      <c r="L308" s="342">
        <v>0</v>
      </c>
    </row>
    <row r="309" spans="1:12">
      <c r="A309" s="5" t="s">
        <v>65</v>
      </c>
      <c r="B309" s="5" t="s">
        <v>1646</v>
      </c>
      <c r="C309" s="5" t="s">
        <v>1647</v>
      </c>
      <c r="D309" s="342">
        <v>0</v>
      </c>
      <c r="E309" s="342">
        <v>0</v>
      </c>
      <c r="F309" s="342">
        <v>0</v>
      </c>
      <c r="G309" s="342">
        <v>0</v>
      </c>
      <c r="H309" s="342">
        <v>0</v>
      </c>
      <c r="I309" s="4">
        <v>53440</v>
      </c>
      <c r="J309" s="342">
        <v>0</v>
      </c>
      <c r="K309" s="342">
        <v>0</v>
      </c>
      <c r="L309" s="4">
        <v>53440</v>
      </c>
    </row>
    <row r="310" spans="1:12">
      <c r="A310" s="5" t="s">
        <v>65</v>
      </c>
      <c r="B310" s="5" t="s">
        <v>1648</v>
      </c>
      <c r="C310" s="5" t="s">
        <v>1649</v>
      </c>
      <c r="D310" s="342">
        <v>0</v>
      </c>
      <c r="E310" s="4">
        <v>23968</v>
      </c>
      <c r="F310" s="342">
        <v>0</v>
      </c>
      <c r="G310" s="4">
        <v>1216</v>
      </c>
      <c r="H310" s="342">
        <v>0</v>
      </c>
      <c r="I310" s="342">
        <v>0</v>
      </c>
      <c r="J310" s="342">
        <v>0</v>
      </c>
      <c r="K310" s="342">
        <v>0</v>
      </c>
      <c r="L310" s="4">
        <v>25184</v>
      </c>
    </row>
    <row r="311" spans="1:12">
      <c r="A311" s="5" t="s">
        <v>65</v>
      </c>
      <c r="B311" s="5" t="s">
        <v>1650</v>
      </c>
      <c r="C311" s="5" t="s">
        <v>1651</v>
      </c>
      <c r="D311" s="342">
        <v>0</v>
      </c>
      <c r="E311" s="342">
        <v>0</v>
      </c>
      <c r="F311" s="342">
        <v>0</v>
      </c>
      <c r="G311" s="342">
        <v>0</v>
      </c>
      <c r="H311" s="342">
        <v>0</v>
      </c>
      <c r="I311" s="342">
        <v>0</v>
      </c>
      <c r="J311" s="342">
        <v>0</v>
      </c>
      <c r="K311" s="342">
        <v>0</v>
      </c>
      <c r="L311" s="342">
        <v>0</v>
      </c>
    </row>
    <row r="312" spans="1:12">
      <c r="A312" s="5" t="s">
        <v>65</v>
      </c>
      <c r="B312" s="5" t="s">
        <v>1652</v>
      </c>
      <c r="C312" s="5" t="s">
        <v>1653</v>
      </c>
      <c r="D312" s="342">
        <v>0</v>
      </c>
      <c r="E312" s="342">
        <v>0</v>
      </c>
      <c r="F312" s="342">
        <v>0</v>
      </c>
      <c r="G312" s="342">
        <v>0</v>
      </c>
      <c r="H312" s="342">
        <v>0</v>
      </c>
      <c r="I312" s="342">
        <v>0</v>
      </c>
      <c r="J312" s="4">
        <v>10736</v>
      </c>
      <c r="K312" s="342">
        <v>0</v>
      </c>
      <c r="L312" s="4">
        <v>10736</v>
      </c>
    </row>
    <row r="313" spans="1:12">
      <c r="A313" s="5" t="s">
        <v>65</v>
      </c>
      <c r="B313" s="5" t="s">
        <v>1654</v>
      </c>
      <c r="C313" s="5" t="s">
        <v>1655</v>
      </c>
      <c r="D313" s="342">
        <v>0</v>
      </c>
      <c r="E313" s="342">
        <v>0</v>
      </c>
      <c r="F313" s="342">
        <v>0</v>
      </c>
      <c r="G313" s="342">
        <v>0</v>
      </c>
      <c r="H313" s="342">
        <v>0</v>
      </c>
      <c r="I313" s="342">
        <v>0</v>
      </c>
      <c r="J313" s="342">
        <v>0</v>
      </c>
      <c r="K313" s="342">
        <v>0</v>
      </c>
      <c r="L313" s="342">
        <v>0</v>
      </c>
    </row>
    <row r="314" spans="1:12">
      <c r="A314" s="5" t="s">
        <v>65</v>
      </c>
      <c r="B314" s="5" t="s">
        <v>1656</v>
      </c>
      <c r="C314" s="5" t="s">
        <v>1657</v>
      </c>
      <c r="D314" s="4">
        <v>25280</v>
      </c>
      <c r="E314" s="342">
        <v>0</v>
      </c>
      <c r="F314" s="342">
        <v>0</v>
      </c>
      <c r="G314" s="342">
        <v>0</v>
      </c>
      <c r="H314" s="342">
        <v>0</v>
      </c>
      <c r="I314" s="342">
        <v>0</v>
      </c>
      <c r="J314" s="342">
        <v>0</v>
      </c>
      <c r="K314" s="342">
        <v>0</v>
      </c>
      <c r="L314" s="4">
        <v>25280</v>
      </c>
    </row>
    <row r="315" spans="1:12">
      <c r="A315" s="5" t="s">
        <v>65</v>
      </c>
      <c r="B315" s="5" t="s">
        <v>1658</v>
      </c>
      <c r="C315" s="5" t="s">
        <v>1659</v>
      </c>
      <c r="D315" s="342">
        <v>1248</v>
      </c>
      <c r="E315" s="342">
        <v>0</v>
      </c>
      <c r="F315" s="342">
        <v>0</v>
      </c>
      <c r="G315" s="342">
        <v>0</v>
      </c>
      <c r="H315" s="342">
        <v>0</v>
      </c>
      <c r="I315" s="342">
        <v>0</v>
      </c>
      <c r="J315" s="342">
        <v>0</v>
      </c>
      <c r="K315" s="342">
        <v>0</v>
      </c>
      <c r="L315" s="342">
        <v>1248</v>
      </c>
    </row>
    <row r="316" spans="1:12">
      <c r="A316" s="5" t="s">
        <v>65</v>
      </c>
      <c r="B316" s="5" t="s">
        <v>1660</v>
      </c>
      <c r="C316" s="5" t="s">
        <v>1661</v>
      </c>
      <c r="D316" s="4">
        <v>112960</v>
      </c>
      <c r="E316" s="342">
        <v>0</v>
      </c>
      <c r="F316" s="342">
        <v>0</v>
      </c>
      <c r="G316" s="342">
        <v>0</v>
      </c>
      <c r="H316" s="342">
        <v>0</v>
      </c>
      <c r="I316" s="342">
        <v>0</v>
      </c>
      <c r="J316" s="342">
        <v>0</v>
      </c>
      <c r="K316" s="342">
        <v>0</v>
      </c>
      <c r="L316" s="4">
        <v>112960</v>
      </c>
    </row>
    <row r="317" spans="1:12">
      <c r="A317" s="5" t="s">
        <v>65</v>
      </c>
      <c r="B317" s="5" t="s">
        <v>1662</v>
      </c>
      <c r="C317" s="5" t="s">
        <v>1663</v>
      </c>
      <c r="D317" s="4">
        <v>38112</v>
      </c>
      <c r="E317" s="342">
        <v>0</v>
      </c>
      <c r="F317" s="342">
        <v>0</v>
      </c>
      <c r="G317" s="342">
        <v>0</v>
      </c>
      <c r="H317" s="342">
        <v>0</v>
      </c>
      <c r="I317" s="342">
        <v>0</v>
      </c>
      <c r="J317" s="342">
        <v>0</v>
      </c>
      <c r="K317" s="342">
        <v>0</v>
      </c>
      <c r="L317" s="4">
        <v>38112</v>
      </c>
    </row>
    <row r="318" spans="1:12">
      <c r="A318" s="5" t="s">
        <v>65</v>
      </c>
      <c r="B318" s="5" t="s">
        <v>1664</v>
      </c>
      <c r="C318" s="5" t="s">
        <v>1665</v>
      </c>
      <c r="D318" s="342">
        <v>0</v>
      </c>
      <c r="E318" s="342">
        <v>0</v>
      </c>
      <c r="F318" s="342">
        <v>0</v>
      </c>
      <c r="G318" s="342">
        <v>0</v>
      </c>
      <c r="H318" s="342">
        <v>0</v>
      </c>
      <c r="I318" s="342">
        <v>0</v>
      </c>
      <c r="J318" s="342">
        <v>0</v>
      </c>
      <c r="K318" s="342">
        <v>0</v>
      </c>
      <c r="L318" s="342">
        <v>0</v>
      </c>
    </row>
    <row r="319" spans="1:12">
      <c r="A319" s="5" t="s">
        <v>65</v>
      </c>
      <c r="B319" s="5" t="s">
        <v>1666</v>
      </c>
      <c r="C319" s="5" t="s">
        <v>1667</v>
      </c>
      <c r="D319" s="4">
        <v>275856</v>
      </c>
      <c r="E319" s="4">
        <v>75392</v>
      </c>
      <c r="F319" s="4">
        <v>10704</v>
      </c>
      <c r="G319" s="4">
        <v>1216</v>
      </c>
      <c r="H319" s="4">
        <v>192688</v>
      </c>
      <c r="I319" s="4">
        <v>83936</v>
      </c>
      <c r="J319" s="4">
        <v>10736</v>
      </c>
      <c r="K319" s="342">
        <v>120</v>
      </c>
      <c r="L319" s="4">
        <v>650648</v>
      </c>
    </row>
    <row r="322" spans="1:12">
      <c r="A322" s="5" t="s">
        <v>1686</v>
      </c>
    </row>
    <row r="323" spans="1:12">
      <c r="A323" s="5" t="s">
        <v>1597</v>
      </c>
      <c r="B323" s="5" t="s">
        <v>174</v>
      </c>
      <c r="C323" s="5" t="s">
        <v>1669</v>
      </c>
      <c r="D323" s="342" t="s">
        <v>1670</v>
      </c>
      <c r="E323" s="342" t="s">
        <v>1671</v>
      </c>
      <c r="F323" s="342" t="s">
        <v>1672</v>
      </c>
      <c r="G323" s="342" t="s">
        <v>1673</v>
      </c>
      <c r="H323" s="342" t="s">
        <v>1674</v>
      </c>
      <c r="I323" s="342" t="s">
        <v>1675</v>
      </c>
      <c r="J323" s="342" t="s">
        <v>1676</v>
      </c>
      <c r="K323" s="342" t="s">
        <v>1677</v>
      </c>
      <c r="L323" s="342" t="s">
        <v>44</v>
      </c>
    </row>
    <row r="324" spans="1:12">
      <c r="A324" s="5" t="s">
        <v>67</v>
      </c>
      <c r="B324" s="5" t="s">
        <v>1612</v>
      </c>
      <c r="C324" s="5" t="s">
        <v>1613</v>
      </c>
      <c r="D324" s="4">
        <v>8736</v>
      </c>
      <c r="E324" s="342">
        <v>0</v>
      </c>
      <c r="F324" s="342">
        <v>0</v>
      </c>
      <c r="G324" s="342">
        <v>0</v>
      </c>
      <c r="H324" s="342">
        <v>0</v>
      </c>
      <c r="I324" s="342">
        <v>0</v>
      </c>
      <c r="J324" s="342">
        <v>0</v>
      </c>
      <c r="K324" s="342">
        <v>0</v>
      </c>
      <c r="L324" s="4">
        <v>8736</v>
      </c>
    </row>
    <row r="325" spans="1:12">
      <c r="A325" s="5" t="s">
        <v>67</v>
      </c>
      <c r="B325" s="5" t="s">
        <v>1614</v>
      </c>
      <c r="C325" s="5" t="s">
        <v>1615</v>
      </c>
      <c r="D325" s="342">
        <v>0</v>
      </c>
      <c r="E325" s="342">
        <v>0</v>
      </c>
      <c r="F325" s="342">
        <v>0</v>
      </c>
      <c r="G325" s="342">
        <v>0</v>
      </c>
      <c r="H325" s="4">
        <v>30368</v>
      </c>
      <c r="I325" s="342">
        <v>0</v>
      </c>
      <c r="J325" s="4">
        <v>9868</v>
      </c>
      <c r="K325" s="342">
        <v>0</v>
      </c>
      <c r="L325" s="4">
        <v>40236</v>
      </c>
    </row>
    <row r="326" spans="1:12">
      <c r="A326" s="5" t="s">
        <v>67</v>
      </c>
      <c r="B326" s="5" t="s">
        <v>1616</v>
      </c>
      <c r="C326" s="5" t="s">
        <v>1617</v>
      </c>
      <c r="D326" s="342">
        <v>0</v>
      </c>
      <c r="E326" s="4">
        <v>102576</v>
      </c>
      <c r="F326" s="342">
        <v>0</v>
      </c>
      <c r="G326" s="342">
        <v>0</v>
      </c>
      <c r="H326" s="342">
        <v>0</v>
      </c>
      <c r="I326" s="342">
        <v>0</v>
      </c>
      <c r="J326" s="342">
        <v>0</v>
      </c>
      <c r="K326" s="342">
        <v>0</v>
      </c>
      <c r="L326" s="4">
        <v>102576</v>
      </c>
    </row>
    <row r="327" spans="1:12">
      <c r="A327" s="5" t="s">
        <v>67</v>
      </c>
      <c r="B327" s="5" t="s">
        <v>1618</v>
      </c>
      <c r="C327" s="5" t="s">
        <v>1619</v>
      </c>
      <c r="D327" s="4">
        <v>3456</v>
      </c>
      <c r="E327" s="4">
        <v>93632</v>
      </c>
      <c r="F327" s="342">
        <v>0</v>
      </c>
      <c r="G327" s="342">
        <v>0</v>
      </c>
      <c r="H327" s="4">
        <v>13152</v>
      </c>
      <c r="I327" s="4">
        <v>6192</v>
      </c>
      <c r="J327" s="342">
        <v>0</v>
      </c>
      <c r="K327" s="342">
        <v>0</v>
      </c>
      <c r="L327" s="4">
        <v>116432</v>
      </c>
    </row>
    <row r="328" spans="1:12">
      <c r="A328" s="5" t="s">
        <v>67</v>
      </c>
      <c r="B328" s="5" t="s">
        <v>1620</v>
      </c>
      <c r="C328" s="5" t="s">
        <v>1621</v>
      </c>
      <c r="D328" s="342">
        <v>0</v>
      </c>
      <c r="E328" s="342">
        <v>0</v>
      </c>
      <c r="F328" s="342">
        <v>0</v>
      </c>
      <c r="G328" s="342">
        <v>0</v>
      </c>
      <c r="H328" s="342">
        <v>0</v>
      </c>
      <c r="I328" s="342">
        <v>0</v>
      </c>
      <c r="J328" s="342">
        <v>0</v>
      </c>
      <c r="K328" s="342">
        <v>0</v>
      </c>
      <c r="L328" s="342">
        <v>0</v>
      </c>
    </row>
    <row r="329" spans="1:12">
      <c r="A329" s="5" t="s">
        <v>67</v>
      </c>
      <c r="B329" s="5" t="s">
        <v>1622</v>
      </c>
      <c r="C329" s="5" t="s">
        <v>1623</v>
      </c>
      <c r="D329" s="4">
        <v>43776</v>
      </c>
      <c r="E329" s="342">
        <v>0</v>
      </c>
      <c r="F329" s="342">
        <v>0</v>
      </c>
      <c r="G329" s="342">
        <v>0</v>
      </c>
      <c r="H329" s="342">
        <v>0</v>
      </c>
      <c r="I329" s="342">
        <v>0</v>
      </c>
      <c r="J329" s="342">
        <v>0</v>
      </c>
      <c r="K329" s="342">
        <v>0</v>
      </c>
      <c r="L329" s="4">
        <v>43776</v>
      </c>
    </row>
    <row r="330" spans="1:12">
      <c r="A330" s="5" t="s">
        <v>67</v>
      </c>
      <c r="B330" s="5" t="s">
        <v>1624</v>
      </c>
      <c r="C330" s="5" t="s">
        <v>1625</v>
      </c>
      <c r="D330" s="342">
        <v>0</v>
      </c>
      <c r="E330" s="342">
        <v>0</v>
      </c>
      <c r="F330" s="342">
        <v>0</v>
      </c>
      <c r="G330" s="342">
        <v>0</v>
      </c>
      <c r="H330" s="342">
        <v>0</v>
      </c>
      <c r="I330" s="4">
        <v>7616</v>
      </c>
      <c r="J330" s="342">
        <v>0</v>
      </c>
      <c r="K330" s="342">
        <v>0</v>
      </c>
      <c r="L330" s="4">
        <v>7616</v>
      </c>
    </row>
    <row r="331" spans="1:12">
      <c r="A331" s="5" t="s">
        <v>67</v>
      </c>
      <c r="B331" s="5" t="s">
        <v>1626</v>
      </c>
      <c r="C331" s="5" t="s">
        <v>1627</v>
      </c>
      <c r="D331" s="342">
        <v>0</v>
      </c>
      <c r="E331" s="342">
        <v>0</v>
      </c>
      <c r="F331" s="342">
        <v>0</v>
      </c>
      <c r="G331" s="342">
        <v>0</v>
      </c>
      <c r="H331" s="342">
        <v>400</v>
      </c>
      <c r="I331" s="342">
        <v>0</v>
      </c>
      <c r="J331" s="342">
        <v>0</v>
      </c>
      <c r="K331" s="342">
        <v>0</v>
      </c>
      <c r="L331" s="342">
        <v>400</v>
      </c>
    </row>
    <row r="332" spans="1:12">
      <c r="A332" s="5" t="s">
        <v>67</v>
      </c>
      <c r="B332" s="5" t="s">
        <v>1628</v>
      </c>
      <c r="C332" s="5" t="s">
        <v>1629</v>
      </c>
      <c r="D332" s="4">
        <v>15312</v>
      </c>
      <c r="E332" s="4">
        <v>4912</v>
      </c>
      <c r="F332" s="342">
        <v>0</v>
      </c>
      <c r="G332" s="342">
        <v>0</v>
      </c>
      <c r="H332" s="4">
        <v>101792</v>
      </c>
      <c r="I332" s="342">
        <v>0</v>
      </c>
      <c r="J332" s="4">
        <v>10854</v>
      </c>
      <c r="K332" s="342">
        <v>0</v>
      </c>
      <c r="L332" s="4">
        <v>132870</v>
      </c>
    </row>
    <row r="333" spans="1:12">
      <c r="A333" s="5" t="s">
        <v>67</v>
      </c>
      <c r="B333" s="5" t="s">
        <v>1630</v>
      </c>
      <c r="C333" s="5" t="s">
        <v>1631</v>
      </c>
      <c r="D333" s="342">
        <v>0</v>
      </c>
      <c r="E333" s="342">
        <v>0</v>
      </c>
      <c r="F333" s="342">
        <v>0</v>
      </c>
      <c r="G333" s="342">
        <v>0</v>
      </c>
      <c r="H333" s="342">
        <v>0</v>
      </c>
      <c r="I333" s="342">
        <v>0</v>
      </c>
      <c r="J333" s="342">
        <v>0</v>
      </c>
      <c r="K333" s="342">
        <v>0</v>
      </c>
      <c r="L333" s="342">
        <v>0</v>
      </c>
    </row>
    <row r="334" spans="1:12">
      <c r="A334" s="5" t="s">
        <v>67</v>
      </c>
      <c r="B334" s="5" t="s">
        <v>1632</v>
      </c>
      <c r="C334" s="5" t="s">
        <v>1633</v>
      </c>
      <c r="D334" s="342">
        <v>0</v>
      </c>
      <c r="E334" s="342">
        <v>0</v>
      </c>
      <c r="F334" s="342">
        <v>0</v>
      </c>
      <c r="G334" s="342">
        <v>0</v>
      </c>
      <c r="H334" s="342">
        <v>0</v>
      </c>
      <c r="I334" s="4">
        <v>9568</v>
      </c>
      <c r="J334" s="342">
        <v>0</v>
      </c>
      <c r="K334" s="342">
        <v>0</v>
      </c>
      <c r="L334" s="4">
        <v>9568</v>
      </c>
    </row>
    <row r="335" spans="1:12">
      <c r="A335" s="5" t="s">
        <v>67</v>
      </c>
      <c r="B335" s="5" t="s">
        <v>1634</v>
      </c>
      <c r="C335" s="5" t="s">
        <v>1635</v>
      </c>
      <c r="D335" s="4">
        <v>137360</v>
      </c>
      <c r="E335" s="342">
        <v>0</v>
      </c>
      <c r="F335" s="4">
        <v>12448</v>
      </c>
      <c r="G335" s="342">
        <v>0</v>
      </c>
      <c r="H335" s="342">
        <v>0</v>
      </c>
      <c r="I335" s="342">
        <v>0</v>
      </c>
      <c r="J335" s="342">
        <v>0</v>
      </c>
      <c r="K335" s="342">
        <v>0</v>
      </c>
      <c r="L335" s="4">
        <v>149808</v>
      </c>
    </row>
    <row r="336" spans="1:12">
      <c r="A336" s="5" t="s">
        <v>67</v>
      </c>
      <c r="B336" s="5" t="s">
        <v>1636</v>
      </c>
      <c r="C336" s="5" t="s">
        <v>1637</v>
      </c>
      <c r="D336" s="4">
        <v>18912</v>
      </c>
      <c r="E336" s="342">
        <v>0</v>
      </c>
      <c r="F336" s="342">
        <v>0</v>
      </c>
      <c r="G336" s="342">
        <v>0</v>
      </c>
      <c r="H336" s="342">
        <v>0</v>
      </c>
      <c r="I336" s="342">
        <v>0</v>
      </c>
      <c r="J336" s="342">
        <v>0</v>
      </c>
      <c r="K336" s="342">
        <v>0</v>
      </c>
      <c r="L336" s="4">
        <v>18912</v>
      </c>
    </row>
    <row r="337" spans="1:12">
      <c r="A337" s="5" t="s">
        <v>67</v>
      </c>
      <c r="B337" s="5" t="s">
        <v>1638</v>
      </c>
      <c r="C337" s="5" t="s">
        <v>1639</v>
      </c>
      <c r="D337" s="342">
        <v>0</v>
      </c>
      <c r="E337" s="342">
        <v>0</v>
      </c>
      <c r="F337" s="342">
        <v>0</v>
      </c>
      <c r="G337" s="342">
        <v>0</v>
      </c>
      <c r="H337" s="342">
        <v>0</v>
      </c>
      <c r="I337" s="4">
        <v>12336</v>
      </c>
      <c r="J337" s="342">
        <v>0</v>
      </c>
      <c r="K337" s="4">
        <v>11784</v>
      </c>
      <c r="L337" s="4">
        <v>24120</v>
      </c>
    </row>
    <row r="338" spans="1:12">
      <c r="A338" s="5" t="s">
        <v>67</v>
      </c>
      <c r="B338" s="5" t="s">
        <v>1640</v>
      </c>
      <c r="C338" s="5" t="s">
        <v>1641</v>
      </c>
      <c r="D338" s="342">
        <v>0</v>
      </c>
      <c r="E338" s="342">
        <v>0</v>
      </c>
      <c r="F338" s="342">
        <v>0</v>
      </c>
      <c r="G338" s="342">
        <v>0</v>
      </c>
      <c r="H338" s="342">
        <v>0</v>
      </c>
      <c r="I338" s="4">
        <v>39088</v>
      </c>
      <c r="J338" s="342">
        <v>0</v>
      </c>
      <c r="K338" s="342">
        <v>0</v>
      </c>
      <c r="L338" s="4">
        <v>39088</v>
      </c>
    </row>
    <row r="339" spans="1:12">
      <c r="A339" s="5" t="s">
        <v>67</v>
      </c>
      <c r="B339" s="5" t="s">
        <v>1642</v>
      </c>
      <c r="C339" s="5" t="s">
        <v>1643</v>
      </c>
      <c r="D339" s="4">
        <v>11424</v>
      </c>
      <c r="E339" s="342">
        <v>0</v>
      </c>
      <c r="F339" s="342">
        <v>0</v>
      </c>
      <c r="G339" s="342">
        <v>0</v>
      </c>
      <c r="H339" s="342">
        <v>0</v>
      </c>
      <c r="I339" s="4">
        <v>61664</v>
      </c>
      <c r="J339" s="342">
        <v>0</v>
      </c>
      <c r="K339" s="4">
        <v>73385</v>
      </c>
      <c r="L339" s="4">
        <v>146473</v>
      </c>
    </row>
    <row r="340" spans="1:12">
      <c r="A340" s="5" t="s">
        <v>67</v>
      </c>
      <c r="B340" s="5" t="s">
        <v>1644</v>
      </c>
      <c r="C340" s="5" t="s">
        <v>1645</v>
      </c>
      <c r="D340" s="342">
        <v>0</v>
      </c>
      <c r="E340" s="342">
        <v>0</v>
      </c>
      <c r="F340" s="342">
        <v>0</v>
      </c>
      <c r="G340" s="342">
        <v>0</v>
      </c>
      <c r="H340" s="342">
        <v>0</v>
      </c>
      <c r="I340" s="342">
        <v>0</v>
      </c>
      <c r="J340" s="342">
        <v>0</v>
      </c>
      <c r="K340" s="342">
        <v>0</v>
      </c>
      <c r="L340" s="342">
        <v>0</v>
      </c>
    </row>
    <row r="341" spans="1:12">
      <c r="A341" s="5" t="s">
        <v>67</v>
      </c>
      <c r="B341" s="5" t="s">
        <v>1646</v>
      </c>
      <c r="C341" s="5" t="s">
        <v>1647</v>
      </c>
      <c r="D341" s="342">
        <v>0</v>
      </c>
      <c r="E341" s="342">
        <v>0</v>
      </c>
      <c r="F341" s="342">
        <v>0</v>
      </c>
      <c r="G341" s="342">
        <v>0</v>
      </c>
      <c r="H341" s="342">
        <v>0</v>
      </c>
      <c r="I341" s="4">
        <v>72640</v>
      </c>
      <c r="J341" s="342">
        <v>0</v>
      </c>
      <c r="K341" s="342">
        <v>0</v>
      </c>
      <c r="L341" s="4">
        <v>72640</v>
      </c>
    </row>
    <row r="342" spans="1:12">
      <c r="A342" s="5" t="s">
        <v>67</v>
      </c>
      <c r="B342" s="5" t="s">
        <v>1648</v>
      </c>
      <c r="C342" s="5" t="s">
        <v>1649</v>
      </c>
      <c r="D342" s="342">
        <v>0</v>
      </c>
      <c r="E342" s="4">
        <v>55504</v>
      </c>
      <c r="F342" s="342">
        <v>0</v>
      </c>
      <c r="G342" s="4">
        <v>14320</v>
      </c>
      <c r="H342" s="342">
        <v>0</v>
      </c>
      <c r="I342" s="342">
        <v>384</v>
      </c>
      <c r="J342" s="342">
        <v>0</v>
      </c>
      <c r="K342" s="342">
        <v>0</v>
      </c>
      <c r="L342" s="4">
        <v>70208</v>
      </c>
    </row>
    <row r="343" spans="1:12">
      <c r="A343" s="5" t="s">
        <v>67</v>
      </c>
      <c r="B343" s="5" t="s">
        <v>1650</v>
      </c>
      <c r="C343" s="5" t="s">
        <v>1651</v>
      </c>
      <c r="D343" s="342">
        <v>0</v>
      </c>
      <c r="E343" s="342">
        <v>0</v>
      </c>
      <c r="F343" s="342">
        <v>0</v>
      </c>
      <c r="G343" s="342">
        <v>0</v>
      </c>
      <c r="H343" s="4">
        <v>12448</v>
      </c>
      <c r="I343" s="342">
        <v>0</v>
      </c>
      <c r="J343" s="342">
        <v>0</v>
      </c>
      <c r="K343" s="342">
        <v>0</v>
      </c>
      <c r="L343" s="4">
        <v>12448</v>
      </c>
    </row>
    <row r="344" spans="1:12">
      <c r="A344" s="5" t="s">
        <v>67</v>
      </c>
      <c r="B344" s="5" t="s">
        <v>1652</v>
      </c>
      <c r="C344" s="5" t="s">
        <v>1653</v>
      </c>
      <c r="D344" s="342">
        <v>0</v>
      </c>
      <c r="E344" s="342">
        <v>0</v>
      </c>
      <c r="F344" s="342">
        <v>0</v>
      </c>
      <c r="G344" s="342">
        <v>0</v>
      </c>
      <c r="H344" s="4">
        <v>5232</v>
      </c>
      <c r="I344" s="342">
        <v>0</v>
      </c>
      <c r="J344" s="4">
        <v>11096</v>
      </c>
      <c r="K344" s="342">
        <v>0</v>
      </c>
      <c r="L344" s="4">
        <v>16328</v>
      </c>
    </row>
    <row r="345" spans="1:12">
      <c r="A345" s="5" t="s">
        <v>67</v>
      </c>
      <c r="B345" s="5" t="s">
        <v>1654</v>
      </c>
      <c r="C345" s="5" t="s">
        <v>1655</v>
      </c>
      <c r="D345" s="342">
        <v>0</v>
      </c>
      <c r="E345" s="342">
        <v>0</v>
      </c>
      <c r="F345" s="342">
        <v>0</v>
      </c>
      <c r="G345" s="342">
        <v>0</v>
      </c>
      <c r="H345" s="4">
        <v>2240</v>
      </c>
      <c r="I345" s="342">
        <v>0</v>
      </c>
      <c r="J345" s="342">
        <v>0</v>
      </c>
      <c r="K345" s="342">
        <v>0</v>
      </c>
      <c r="L345" s="4">
        <v>2240</v>
      </c>
    </row>
    <row r="346" spans="1:12">
      <c r="A346" s="5" t="s">
        <v>67</v>
      </c>
      <c r="B346" s="5" t="s">
        <v>1656</v>
      </c>
      <c r="C346" s="5" t="s">
        <v>1657</v>
      </c>
      <c r="D346" s="4">
        <v>11616</v>
      </c>
      <c r="E346" s="342">
        <v>0</v>
      </c>
      <c r="F346" s="342">
        <v>0</v>
      </c>
      <c r="G346" s="342">
        <v>0</v>
      </c>
      <c r="H346" s="342">
        <v>0</v>
      </c>
      <c r="I346" s="342">
        <v>0</v>
      </c>
      <c r="J346" s="4">
        <v>62336</v>
      </c>
      <c r="K346" s="342">
        <v>0</v>
      </c>
      <c r="L346" s="4">
        <v>73952</v>
      </c>
    </row>
    <row r="347" spans="1:12">
      <c r="A347" s="5" t="s">
        <v>67</v>
      </c>
      <c r="B347" s="5" t="s">
        <v>1658</v>
      </c>
      <c r="C347" s="5" t="s">
        <v>1659</v>
      </c>
      <c r="D347" s="4">
        <v>16768</v>
      </c>
      <c r="E347" s="342">
        <v>0</v>
      </c>
      <c r="F347" s="342">
        <v>0</v>
      </c>
      <c r="G347" s="342">
        <v>0</v>
      </c>
      <c r="H347" s="4">
        <v>15360</v>
      </c>
      <c r="I347" s="342">
        <v>0</v>
      </c>
      <c r="J347" s="342">
        <v>304</v>
      </c>
      <c r="K347" s="342">
        <v>0</v>
      </c>
      <c r="L347" s="4">
        <v>32432</v>
      </c>
    </row>
    <row r="348" spans="1:12">
      <c r="A348" s="5" t="s">
        <v>67</v>
      </c>
      <c r="B348" s="5" t="s">
        <v>1660</v>
      </c>
      <c r="C348" s="5" t="s">
        <v>1661</v>
      </c>
      <c r="D348" s="4">
        <v>280368</v>
      </c>
      <c r="E348" s="342">
        <v>0</v>
      </c>
      <c r="F348" s="342">
        <v>0</v>
      </c>
      <c r="G348" s="342">
        <v>0</v>
      </c>
      <c r="H348" s="342">
        <v>2496</v>
      </c>
      <c r="I348" s="342">
        <v>0</v>
      </c>
      <c r="J348" s="342">
        <v>0</v>
      </c>
      <c r="K348" s="342">
        <v>0</v>
      </c>
      <c r="L348" s="4">
        <v>282864</v>
      </c>
    </row>
    <row r="349" spans="1:12">
      <c r="A349" s="5" t="s">
        <v>67</v>
      </c>
      <c r="B349" s="5" t="s">
        <v>1662</v>
      </c>
      <c r="C349" s="5" t="s">
        <v>1663</v>
      </c>
      <c r="D349" s="4">
        <v>76320</v>
      </c>
      <c r="E349" s="342">
        <v>0</v>
      </c>
      <c r="F349" s="342">
        <v>0</v>
      </c>
      <c r="G349" s="342">
        <v>0</v>
      </c>
      <c r="H349" s="342">
        <v>0</v>
      </c>
      <c r="I349" s="342">
        <v>0</v>
      </c>
      <c r="J349" s="342">
        <v>0</v>
      </c>
      <c r="K349" s="342">
        <v>0</v>
      </c>
      <c r="L349" s="4">
        <v>76320</v>
      </c>
    </row>
    <row r="350" spans="1:12">
      <c r="A350" s="5" t="s">
        <v>67</v>
      </c>
      <c r="B350" s="5" t="s">
        <v>1664</v>
      </c>
      <c r="C350" s="5" t="s">
        <v>1665</v>
      </c>
      <c r="D350" s="342">
        <v>0</v>
      </c>
      <c r="E350" s="342">
        <v>0</v>
      </c>
      <c r="F350" s="342">
        <v>0</v>
      </c>
      <c r="G350" s="342">
        <v>0</v>
      </c>
      <c r="H350" s="342">
        <v>0</v>
      </c>
      <c r="I350" s="342">
        <v>0</v>
      </c>
      <c r="J350" s="342">
        <v>0</v>
      </c>
      <c r="K350" s="342">
        <v>0</v>
      </c>
      <c r="L350" s="342">
        <v>0</v>
      </c>
    </row>
    <row r="351" spans="1:12">
      <c r="A351" s="5" t="s">
        <v>67</v>
      </c>
      <c r="B351" s="5" t="s">
        <v>1666</v>
      </c>
      <c r="C351" s="5" t="s">
        <v>1667</v>
      </c>
      <c r="D351" s="4">
        <v>624048</v>
      </c>
      <c r="E351" s="4">
        <v>256624</v>
      </c>
      <c r="F351" s="4">
        <v>12448</v>
      </c>
      <c r="G351" s="4">
        <v>14320</v>
      </c>
      <c r="H351" s="4">
        <v>183488</v>
      </c>
      <c r="I351" s="4">
        <v>209488</v>
      </c>
      <c r="J351" s="4">
        <v>94458</v>
      </c>
      <c r="K351" s="4">
        <v>85169</v>
      </c>
      <c r="L351" s="4">
        <v>1480043</v>
      </c>
    </row>
    <row r="354" spans="1:12">
      <c r="A354" s="5" t="s">
        <v>1687</v>
      </c>
    </row>
    <row r="355" spans="1:12">
      <c r="A355" s="5" t="s">
        <v>1597</v>
      </c>
      <c r="B355" s="5" t="s">
        <v>174</v>
      </c>
      <c r="C355" s="5" t="s">
        <v>1669</v>
      </c>
      <c r="D355" s="342" t="s">
        <v>1670</v>
      </c>
      <c r="E355" s="342" t="s">
        <v>1671</v>
      </c>
      <c r="F355" s="342" t="s">
        <v>1672</v>
      </c>
      <c r="G355" s="342" t="s">
        <v>1673</v>
      </c>
      <c r="H355" s="342" t="s">
        <v>1674</v>
      </c>
      <c r="I355" s="342" t="s">
        <v>1675</v>
      </c>
      <c r="J355" s="342" t="s">
        <v>1676</v>
      </c>
      <c r="K355" s="342" t="s">
        <v>1677</v>
      </c>
      <c r="L355" s="342" t="s">
        <v>44</v>
      </c>
    </row>
    <row r="356" spans="1:12">
      <c r="A356" s="5" t="s">
        <v>69</v>
      </c>
      <c r="B356" s="5" t="s">
        <v>1612</v>
      </c>
      <c r="C356" s="5" t="s">
        <v>1613</v>
      </c>
      <c r="D356" s="4">
        <v>5664</v>
      </c>
      <c r="E356" s="342">
        <v>0</v>
      </c>
      <c r="F356" s="342">
        <v>0</v>
      </c>
      <c r="G356" s="342">
        <v>0</v>
      </c>
      <c r="H356" s="342">
        <v>0</v>
      </c>
      <c r="I356" s="342">
        <v>0</v>
      </c>
      <c r="J356" s="342">
        <v>0</v>
      </c>
      <c r="K356" s="342">
        <v>0</v>
      </c>
      <c r="L356" s="4">
        <v>5664</v>
      </c>
    </row>
    <row r="357" spans="1:12">
      <c r="A357" s="5" t="s">
        <v>69</v>
      </c>
      <c r="B357" s="5" t="s">
        <v>1614</v>
      </c>
      <c r="C357" s="5" t="s">
        <v>1615</v>
      </c>
      <c r="D357" s="342">
        <v>0</v>
      </c>
      <c r="E357" s="342">
        <v>0</v>
      </c>
      <c r="F357" s="342">
        <v>0</v>
      </c>
      <c r="G357" s="342">
        <v>0</v>
      </c>
      <c r="H357" s="4">
        <v>44432</v>
      </c>
      <c r="I357" s="342">
        <v>0</v>
      </c>
      <c r="J357" s="4">
        <v>3552</v>
      </c>
      <c r="K357" s="342">
        <v>0</v>
      </c>
      <c r="L357" s="4">
        <v>47984</v>
      </c>
    </row>
    <row r="358" spans="1:12">
      <c r="A358" s="5" t="s">
        <v>69</v>
      </c>
      <c r="B358" s="5" t="s">
        <v>1616</v>
      </c>
      <c r="C358" s="5" t="s">
        <v>1617</v>
      </c>
      <c r="D358" s="342">
        <v>0</v>
      </c>
      <c r="E358" s="4">
        <v>247440</v>
      </c>
      <c r="F358" s="342">
        <v>0</v>
      </c>
      <c r="G358" s="342">
        <v>0</v>
      </c>
      <c r="H358" s="4">
        <v>70672</v>
      </c>
      <c r="I358" s="342">
        <v>0</v>
      </c>
      <c r="J358" s="342">
        <v>704</v>
      </c>
      <c r="K358" s="342">
        <v>0</v>
      </c>
      <c r="L358" s="4">
        <v>318816</v>
      </c>
    </row>
    <row r="359" spans="1:12">
      <c r="A359" s="5" t="s">
        <v>69</v>
      </c>
      <c r="B359" s="5" t="s">
        <v>1618</v>
      </c>
      <c r="C359" s="5" t="s">
        <v>1619</v>
      </c>
      <c r="D359" s="4">
        <v>42944</v>
      </c>
      <c r="E359" s="4">
        <v>24960</v>
      </c>
      <c r="F359" s="342">
        <v>0</v>
      </c>
      <c r="G359" s="342">
        <v>0</v>
      </c>
      <c r="H359" s="4">
        <v>18592</v>
      </c>
      <c r="I359" s="4">
        <v>14736</v>
      </c>
      <c r="J359" s="342">
        <v>450</v>
      </c>
      <c r="K359" s="342">
        <v>0</v>
      </c>
      <c r="L359" s="4">
        <v>101682</v>
      </c>
    </row>
    <row r="360" spans="1:12">
      <c r="A360" s="5" t="s">
        <v>69</v>
      </c>
      <c r="B360" s="5" t="s">
        <v>1620</v>
      </c>
      <c r="C360" s="5" t="s">
        <v>1621</v>
      </c>
      <c r="D360" s="342">
        <v>0</v>
      </c>
      <c r="E360" s="342">
        <v>0</v>
      </c>
      <c r="F360" s="342">
        <v>0</v>
      </c>
      <c r="G360" s="342">
        <v>0</v>
      </c>
      <c r="H360" s="342">
        <v>0</v>
      </c>
      <c r="I360" s="342">
        <v>0</v>
      </c>
      <c r="J360" s="342">
        <v>0</v>
      </c>
      <c r="K360" s="342">
        <v>0</v>
      </c>
      <c r="L360" s="342">
        <v>0</v>
      </c>
    </row>
    <row r="361" spans="1:12">
      <c r="A361" s="5" t="s">
        <v>69</v>
      </c>
      <c r="B361" s="5" t="s">
        <v>1622</v>
      </c>
      <c r="C361" s="5" t="s">
        <v>1623</v>
      </c>
      <c r="D361" s="4">
        <v>52512</v>
      </c>
      <c r="E361" s="342">
        <v>0</v>
      </c>
      <c r="F361" s="342">
        <v>0</v>
      </c>
      <c r="G361" s="342">
        <v>0</v>
      </c>
      <c r="H361" s="4">
        <v>5088</v>
      </c>
      <c r="I361" s="342">
        <v>0</v>
      </c>
      <c r="J361" s="342">
        <v>0</v>
      </c>
      <c r="K361" s="342">
        <v>0</v>
      </c>
      <c r="L361" s="4">
        <v>57600</v>
      </c>
    </row>
    <row r="362" spans="1:12">
      <c r="A362" s="5" t="s">
        <v>69</v>
      </c>
      <c r="B362" s="5" t="s">
        <v>1624</v>
      </c>
      <c r="C362" s="5" t="s">
        <v>1625</v>
      </c>
      <c r="D362" s="342">
        <v>0</v>
      </c>
      <c r="E362" s="4">
        <v>19920</v>
      </c>
      <c r="F362" s="342">
        <v>0</v>
      </c>
      <c r="G362" s="342">
        <v>0</v>
      </c>
      <c r="H362" s="342">
        <v>0</v>
      </c>
      <c r="I362" s="4">
        <v>22896</v>
      </c>
      <c r="J362" s="342">
        <v>0</v>
      </c>
      <c r="K362" s="342">
        <v>0</v>
      </c>
      <c r="L362" s="4">
        <v>42816</v>
      </c>
    </row>
    <row r="363" spans="1:12">
      <c r="A363" s="5" t="s">
        <v>69</v>
      </c>
      <c r="B363" s="5" t="s">
        <v>1626</v>
      </c>
      <c r="C363" s="5" t="s">
        <v>1627</v>
      </c>
      <c r="D363" s="342">
        <v>0</v>
      </c>
      <c r="E363" s="342">
        <v>0</v>
      </c>
      <c r="F363" s="342">
        <v>0</v>
      </c>
      <c r="G363" s="342">
        <v>0</v>
      </c>
      <c r="H363" s="342">
        <v>0</v>
      </c>
      <c r="I363" s="342">
        <v>0</v>
      </c>
      <c r="J363" s="4">
        <v>3328</v>
      </c>
      <c r="K363" s="342">
        <v>0</v>
      </c>
      <c r="L363" s="4">
        <v>3328</v>
      </c>
    </row>
    <row r="364" spans="1:12">
      <c r="A364" s="5" t="s">
        <v>69</v>
      </c>
      <c r="B364" s="5" t="s">
        <v>1628</v>
      </c>
      <c r="C364" s="5" t="s">
        <v>1629</v>
      </c>
      <c r="D364" s="4">
        <v>11376</v>
      </c>
      <c r="E364" s="4">
        <v>9232</v>
      </c>
      <c r="F364" s="342">
        <v>0</v>
      </c>
      <c r="G364" s="342">
        <v>0</v>
      </c>
      <c r="H364" s="4">
        <v>118560</v>
      </c>
      <c r="I364" s="342">
        <v>0</v>
      </c>
      <c r="J364" s="342">
        <v>0</v>
      </c>
      <c r="K364" s="342">
        <v>0</v>
      </c>
      <c r="L364" s="4">
        <v>139168</v>
      </c>
    </row>
    <row r="365" spans="1:12">
      <c r="A365" s="5" t="s">
        <v>69</v>
      </c>
      <c r="B365" s="5" t="s">
        <v>1630</v>
      </c>
      <c r="C365" s="5" t="s">
        <v>1631</v>
      </c>
      <c r="D365" s="342">
        <v>0</v>
      </c>
      <c r="E365" s="4">
        <v>1344</v>
      </c>
      <c r="F365" s="342">
        <v>0</v>
      </c>
      <c r="G365" s="342">
        <v>0</v>
      </c>
      <c r="H365" s="342">
        <v>0</v>
      </c>
      <c r="I365" s="342">
        <v>0</v>
      </c>
      <c r="J365" s="342">
        <v>0</v>
      </c>
      <c r="K365" s="342">
        <v>0</v>
      </c>
      <c r="L365" s="4">
        <v>1344</v>
      </c>
    </row>
    <row r="366" spans="1:12">
      <c r="A366" s="5" t="s">
        <v>69</v>
      </c>
      <c r="B366" s="5" t="s">
        <v>1632</v>
      </c>
      <c r="C366" s="5" t="s">
        <v>1633</v>
      </c>
      <c r="D366" s="342">
        <v>0</v>
      </c>
      <c r="E366" s="342">
        <v>1344</v>
      </c>
      <c r="F366" s="342">
        <v>0</v>
      </c>
      <c r="G366" s="342">
        <v>0</v>
      </c>
      <c r="H366" s="342">
        <v>0</v>
      </c>
      <c r="I366" s="4">
        <v>8896</v>
      </c>
      <c r="J366" s="342">
        <v>0</v>
      </c>
      <c r="K366" s="4">
        <v>18173</v>
      </c>
      <c r="L366" s="4">
        <v>28413</v>
      </c>
    </row>
    <row r="367" spans="1:12">
      <c r="A367" s="5" t="s">
        <v>69</v>
      </c>
      <c r="B367" s="5" t="s">
        <v>1634</v>
      </c>
      <c r="C367" s="5" t="s">
        <v>1635</v>
      </c>
      <c r="D367" s="4">
        <v>219360</v>
      </c>
      <c r="E367" s="342">
        <v>0</v>
      </c>
      <c r="F367" s="4">
        <v>17376</v>
      </c>
      <c r="G367" s="342">
        <v>0</v>
      </c>
      <c r="H367" s="342">
        <v>0</v>
      </c>
      <c r="I367" s="342">
        <v>0</v>
      </c>
      <c r="J367" s="342">
        <v>0</v>
      </c>
      <c r="K367" s="342">
        <v>0</v>
      </c>
      <c r="L367" s="4">
        <v>236736</v>
      </c>
    </row>
    <row r="368" spans="1:12">
      <c r="A368" s="5" t="s">
        <v>69</v>
      </c>
      <c r="B368" s="5" t="s">
        <v>1636</v>
      </c>
      <c r="C368" s="5" t="s">
        <v>1637</v>
      </c>
      <c r="D368" s="4">
        <v>10864</v>
      </c>
      <c r="E368" s="342">
        <v>0</v>
      </c>
      <c r="F368" s="342">
        <v>0</v>
      </c>
      <c r="G368" s="342">
        <v>0</v>
      </c>
      <c r="H368" s="342">
        <v>0</v>
      </c>
      <c r="I368" s="342">
        <v>0</v>
      </c>
      <c r="J368" s="342">
        <v>0</v>
      </c>
      <c r="K368" s="342">
        <v>0</v>
      </c>
      <c r="L368" s="4">
        <v>10864</v>
      </c>
    </row>
    <row r="369" spans="1:12">
      <c r="A369" s="5" t="s">
        <v>69</v>
      </c>
      <c r="B369" s="5" t="s">
        <v>1638</v>
      </c>
      <c r="C369" s="5" t="s">
        <v>1639</v>
      </c>
      <c r="D369" s="342">
        <v>0</v>
      </c>
      <c r="E369" s="4">
        <v>10272</v>
      </c>
      <c r="F369" s="342">
        <v>0</v>
      </c>
      <c r="G369" s="342">
        <v>0</v>
      </c>
      <c r="H369" s="342">
        <v>0</v>
      </c>
      <c r="I369" s="4">
        <v>96832</v>
      </c>
      <c r="J369" s="342">
        <v>0</v>
      </c>
      <c r="K369" s="4">
        <v>4186</v>
      </c>
      <c r="L369" s="4">
        <v>111290</v>
      </c>
    </row>
    <row r="370" spans="1:12">
      <c r="A370" s="5" t="s">
        <v>69</v>
      </c>
      <c r="B370" s="5" t="s">
        <v>1640</v>
      </c>
      <c r="C370" s="5" t="s">
        <v>1641</v>
      </c>
      <c r="D370" s="342">
        <v>0</v>
      </c>
      <c r="E370" s="342">
        <v>0</v>
      </c>
      <c r="F370" s="342">
        <v>0</v>
      </c>
      <c r="G370" s="342">
        <v>0</v>
      </c>
      <c r="H370" s="342">
        <v>0</v>
      </c>
      <c r="I370" s="342">
        <v>0</v>
      </c>
      <c r="J370" s="342">
        <v>0</v>
      </c>
      <c r="K370" s="342">
        <v>0</v>
      </c>
      <c r="L370" s="342">
        <v>0</v>
      </c>
    </row>
    <row r="371" spans="1:12">
      <c r="A371" s="5" t="s">
        <v>69</v>
      </c>
      <c r="B371" s="5" t="s">
        <v>1642</v>
      </c>
      <c r="C371" s="5" t="s">
        <v>1643</v>
      </c>
      <c r="D371" s="342">
        <v>0</v>
      </c>
      <c r="E371" s="342">
        <v>0</v>
      </c>
      <c r="F371" s="342">
        <v>0</v>
      </c>
      <c r="G371" s="342">
        <v>0</v>
      </c>
      <c r="H371" s="342">
        <v>0</v>
      </c>
      <c r="I371" s="4">
        <v>51440</v>
      </c>
      <c r="J371" s="4">
        <v>360</v>
      </c>
      <c r="K371" s="4">
        <v>6589</v>
      </c>
      <c r="L371" s="4">
        <v>58389</v>
      </c>
    </row>
    <row r="372" spans="1:12">
      <c r="A372" s="5" t="s">
        <v>69</v>
      </c>
      <c r="B372" s="5" t="s">
        <v>1644</v>
      </c>
      <c r="C372" s="5" t="s">
        <v>1645</v>
      </c>
      <c r="D372" s="342">
        <v>0</v>
      </c>
      <c r="E372" s="342">
        <v>0</v>
      </c>
      <c r="F372" s="342">
        <v>0</v>
      </c>
      <c r="G372" s="342">
        <v>0</v>
      </c>
      <c r="H372" s="342">
        <v>0</v>
      </c>
      <c r="I372" s="342">
        <v>0</v>
      </c>
      <c r="J372" s="342">
        <v>0</v>
      </c>
      <c r="K372" s="342">
        <v>0</v>
      </c>
      <c r="L372" s="342">
        <v>0</v>
      </c>
    </row>
    <row r="373" spans="1:12">
      <c r="A373" s="5" t="s">
        <v>69</v>
      </c>
      <c r="B373" s="5" t="s">
        <v>1646</v>
      </c>
      <c r="C373" s="5" t="s">
        <v>1647</v>
      </c>
      <c r="D373" s="342">
        <v>0</v>
      </c>
      <c r="E373" s="342">
        <v>0</v>
      </c>
      <c r="F373" s="342">
        <v>0</v>
      </c>
      <c r="G373" s="342">
        <v>0</v>
      </c>
      <c r="H373" s="342">
        <v>0</v>
      </c>
      <c r="I373" s="4">
        <v>37088</v>
      </c>
      <c r="J373" s="342">
        <v>0</v>
      </c>
      <c r="K373" s="342">
        <v>0</v>
      </c>
      <c r="L373" s="4">
        <v>37088</v>
      </c>
    </row>
    <row r="374" spans="1:12">
      <c r="A374" s="5" t="s">
        <v>69</v>
      </c>
      <c r="B374" s="5" t="s">
        <v>1648</v>
      </c>
      <c r="C374" s="5" t="s">
        <v>1649</v>
      </c>
      <c r="D374" s="342">
        <v>0</v>
      </c>
      <c r="E374" s="4">
        <v>153968</v>
      </c>
      <c r="F374" s="342">
        <v>0</v>
      </c>
      <c r="G374" s="4">
        <v>35296</v>
      </c>
      <c r="H374" s="342">
        <v>0</v>
      </c>
      <c r="I374" s="342">
        <v>0</v>
      </c>
      <c r="J374" s="342">
        <v>0</v>
      </c>
      <c r="K374" s="4">
        <v>1152</v>
      </c>
      <c r="L374" s="4">
        <v>190416</v>
      </c>
    </row>
    <row r="375" spans="1:12">
      <c r="A375" s="5" t="s">
        <v>69</v>
      </c>
      <c r="B375" s="5" t="s">
        <v>1650</v>
      </c>
      <c r="C375" s="5" t="s">
        <v>1651</v>
      </c>
      <c r="D375" s="342">
        <v>0</v>
      </c>
      <c r="E375" s="342">
        <v>0</v>
      </c>
      <c r="F375" s="342">
        <v>0</v>
      </c>
      <c r="G375" s="342">
        <v>0</v>
      </c>
      <c r="H375" s="342">
        <v>0</v>
      </c>
      <c r="I375" s="342">
        <v>0</v>
      </c>
      <c r="J375" s="342">
        <v>0</v>
      </c>
      <c r="K375" s="342">
        <v>0</v>
      </c>
      <c r="L375" s="342">
        <v>0</v>
      </c>
    </row>
    <row r="376" spans="1:12">
      <c r="A376" s="5" t="s">
        <v>69</v>
      </c>
      <c r="B376" s="5" t="s">
        <v>1652</v>
      </c>
      <c r="C376" s="5" t="s">
        <v>1653</v>
      </c>
      <c r="D376" s="342">
        <v>0</v>
      </c>
      <c r="E376" s="342">
        <v>0</v>
      </c>
      <c r="F376" s="342">
        <v>0</v>
      </c>
      <c r="G376" s="342">
        <v>0</v>
      </c>
      <c r="H376" s="342">
        <v>0</v>
      </c>
      <c r="I376" s="342">
        <v>0</v>
      </c>
      <c r="J376" s="342">
        <v>0</v>
      </c>
      <c r="K376" s="342">
        <v>0</v>
      </c>
      <c r="L376" s="342">
        <v>0</v>
      </c>
    </row>
    <row r="377" spans="1:12">
      <c r="A377" s="5" t="s">
        <v>69</v>
      </c>
      <c r="B377" s="5" t="s">
        <v>1654</v>
      </c>
      <c r="C377" s="5" t="s">
        <v>1655</v>
      </c>
      <c r="D377" s="342">
        <v>0</v>
      </c>
      <c r="E377" s="342">
        <v>0</v>
      </c>
      <c r="F377" s="342">
        <v>0</v>
      </c>
      <c r="G377" s="342">
        <v>0</v>
      </c>
      <c r="H377" s="4">
        <v>1200</v>
      </c>
      <c r="I377" s="342">
        <v>0</v>
      </c>
      <c r="J377" s="342">
        <v>0</v>
      </c>
      <c r="K377" s="342">
        <v>0</v>
      </c>
      <c r="L377" s="4">
        <v>1200</v>
      </c>
    </row>
    <row r="378" spans="1:12">
      <c r="A378" s="5" t="s">
        <v>69</v>
      </c>
      <c r="B378" s="5" t="s">
        <v>1656</v>
      </c>
      <c r="C378" s="5" t="s">
        <v>1657</v>
      </c>
      <c r="D378" s="4">
        <v>32448</v>
      </c>
      <c r="E378" s="342">
        <v>0</v>
      </c>
      <c r="F378" s="342">
        <v>0</v>
      </c>
      <c r="G378" s="342">
        <v>0</v>
      </c>
      <c r="H378" s="342">
        <v>0</v>
      </c>
      <c r="I378" s="342">
        <v>0</v>
      </c>
      <c r="J378" s="342">
        <v>0</v>
      </c>
      <c r="K378" s="342">
        <v>0</v>
      </c>
      <c r="L378" s="4">
        <v>32448</v>
      </c>
    </row>
    <row r="379" spans="1:12">
      <c r="A379" s="5" t="s">
        <v>69</v>
      </c>
      <c r="B379" s="5" t="s">
        <v>1658</v>
      </c>
      <c r="C379" s="5" t="s">
        <v>1659</v>
      </c>
      <c r="D379" s="4">
        <v>9888</v>
      </c>
      <c r="E379" s="342">
        <v>0</v>
      </c>
      <c r="F379" s="342">
        <v>0</v>
      </c>
      <c r="G379" s="342">
        <v>0</v>
      </c>
      <c r="H379" s="4">
        <v>49024</v>
      </c>
      <c r="I379" s="342">
        <v>0</v>
      </c>
      <c r="J379" s="4">
        <v>12916</v>
      </c>
      <c r="K379" s="342">
        <v>0</v>
      </c>
      <c r="L379" s="4">
        <v>71828</v>
      </c>
    </row>
    <row r="380" spans="1:12">
      <c r="A380" s="5" t="s">
        <v>69</v>
      </c>
      <c r="B380" s="5" t="s">
        <v>1660</v>
      </c>
      <c r="C380" s="5" t="s">
        <v>1661</v>
      </c>
      <c r="D380" s="4">
        <v>329472</v>
      </c>
      <c r="E380" s="342">
        <v>0</v>
      </c>
      <c r="F380" s="342">
        <v>0</v>
      </c>
      <c r="G380" s="342">
        <v>0</v>
      </c>
      <c r="H380" s="342">
        <v>0</v>
      </c>
      <c r="I380" s="342">
        <v>0</v>
      </c>
      <c r="J380" s="342">
        <v>0</v>
      </c>
      <c r="K380" s="342">
        <v>0</v>
      </c>
      <c r="L380" s="4">
        <v>329472</v>
      </c>
    </row>
    <row r="381" spans="1:12">
      <c r="A381" s="5" t="s">
        <v>69</v>
      </c>
      <c r="B381" s="5" t="s">
        <v>1662</v>
      </c>
      <c r="C381" s="5" t="s">
        <v>1663</v>
      </c>
      <c r="D381" s="4">
        <v>94848</v>
      </c>
      <c r="E381" s="342">
        <v>0</v>
      </c>
      <c r="F381" s="342">
        <v>0</v>
      </c>
      <c r="G381" s="342">
        <v>0</v>
      </c>
      <c r="H381" s="4">
        <v>15168</v>
      </c>
      <c r="I381" s="342">
        <v>0</v>
      </c>
      <c r="J381" s="342">
        <v>0</v>
      </c>
      <c r="K381" s="342">
        <v>0</v>
      </c>
      <c r="L381" s="4">
        <v>110016</v>
      </c>
    </row>
    <row r="382" spans="1:12">
      <c r="A382" s="5" t="s">
        <v>69</v>
      </c>
      <c r="B382" s="5" t="s">
        <v>1664</v>
      </c>
      <c r="C382" s="5" t="s">
        <v>1665</v>
      </c>
      <c r="D382" s="342">
        <v>0</v>
      </c>
      <c r="E382" s="342">
        <v>0</v>
      </c>
      <c r="F382" s="342">
        <v>0</v>
      </c>
      <c r="G382" s="342">
        <v>0</v>
      </c>
      <c r="H382" s="342">
        <v>0</v>
      </c>
      <c r="I382" s="342">
        <v>0</v>
      </c>
      <c r="J382" s="342">
        <v>0</v>
      </c>
      <c r="K382" s="342">
        <v>0</v>
      </c>
      <c r="L382" s="342">
        <v>0</v>
      </c>
    </row>
    <row r="383" spans="1:12">
      <c r="A383" s="5" t="s">
        <v>69</v>
      </c>
      <c r="B383" s="5" t="s">
        <v>1666</v>
      </c>
      <c r="C383" s="5" t="s">
        <v>1667</v>
      </c>
      <c r="D383" s="4">
        <v>809376</v>
      </c>
      <c r="E383" s="4">
        <v>468480</v>
      </c>
      <c r="F383" s="4">
        <v>17376</v>
      </c>
      <c r="G383" s="4">
        <v>35296</v>
      </c>
      <c r="H383" s="4">
        <v>322736</v>
      </c>
      <c r="I383" s="4">
        <v>231888</v>
      </c>
      <c r="J383" s="4">
        <v>21310</v>
      </c>
      <c r="K383" s="4">
        <v>30100</v>
      </c>
      <c r="L383" s="4">
        <v>1936562</v>
      </c>
    </row>
    <row r="386" spans="1:12">
      <c r="A386" s="5" t="s">
        <v>1688</v>
      </c>
    </row>
    <row r="387" spans="1:12">
      <c r="A387" s="5" t="s">
        <v>1597</v>
      </c>
      <c r="B387" s="5" t="s">
        <v>174</v>
      </c>
      <c r="C387" s="5" t="s">
        <v>1669</v>
      </c>
      <c r="D387" s="342" t="s">
        <v>1670</v>
      </c>
      <c r="E387" s="342" t="s">
        <v>1671</v>
      </c>
      <c r="F387" s="342" t="s">
        <v>1672</v>
      </c>
      <c r="G387" s="342" t="s">
        <v>1673</v>
      </c>
      <c r="H387" s="342" t="s">
        <v>1674</v>
      </c>
      <c r="I387" s="342" t="s">
        <v>1675</v>
      </c>
      <c r="J387" s="342" t="s">
        <v>1676</v>
      </c>
      <c r="K387" s="342" t="s">
        <v>1677</v>
      </c>
      <c r="L387" s="342" t="s">
        <v>44</v>
      </c>
    </row>
    <row r="388" spans="1:12">
      <c r="A388" s="5" t="s">
        <v>71</v>
      </c>
      <c r="B388" s="5" t="s">
        <v>1612</v>
      </c>
      <c r="C388" s="5" t="s">
        <v>1613</v>
      </c>
      <c r="D388" s="4">
        <v>198432</v>
      </c>
      <c r="E388" s="342">
        <v>0</v>
      </c>
      <c r="F388" s="342">
        <v>0</v>
      </c>
      <c r="G388" s="342">
        <v>0</v>
      </c>
      <c r="H388" s="4">
        <v>9456</v>
      </c>
      <c r="I388" s="342">
        <v>0</v>
      </c>
      <c r="J388" s="342">
        <v>0</v>
      </c>
      <c r="K388" s="342">
        <v>0</v>
      </c>
      <c r="L388" s="4">
        <v>207888</v>
      </c>
    </row>
    <row r="389" spans="1:12">
      <c r="A389" s="5" t="s">
        <v>71</v>
      </c>
      <c r="B389" s="5" t="s">
        <v>1614</v>
      </c>
      <c r="C389" s="5" t="s">
        <v>1615</v>
      </c>
      <c r="D389" s="342">
        <v>0</v>
      </c>
      <c r="E389" s="342">
        <v>0</v>
      </c>
      <c r="F389" s="342">
        <v>0</v>
      </c>
      <c r="G389" s="342">
        <v>0</v>
      </c>
      <c r="H389" s="4">
        <v>164688</v>
      </c>
      <c r="I389" s="342">
        <v>0</v>
      </c>
      <c r="J389" s="4">
        <v>2616</v>
      </c>
      <c r="K389" s="342">
        <v>0</v>
      </c>
      <c r="L389" s="4">
        <v>167304</v>
      </c>
    </row>
    <row r="390" spans="1:12">
      <c r="A390" s="5" t="s">
        <v>71</v>
      </c>
      <c r="B390" s="5" t="s">
        <v>1616</v>
      </c>
      <c r="C390" s="5" t="s">
        <v>1617</v>
      </c>
      <c r="D390" s="342">
        <v>0</v>
      </c>
      <c r="E390" s="4">
        <v>1734496</v>
      </c>
      <c r="F390" s="342">
        <v>0</v>
      </c>
      <c r="G390" s="342">
        <v>0</v>
      </c>
      <c r="H390" s="4">
        <v>3152</v>
      </c>
      <c r="I390" s="342">
        <v>0</v>
      </c>
      <c r="J390" s="342">
        <v>0</v>
      </c>
      <c r="K390" s="342">
        <v>64</v>
      </c>
      <c r="L390" s="4">
        <v>1737712</v>
      </c>
    </row>
    <row r="391" spans="1:12">
      <c r="A391" s="5" t="s">
        <v>71</v>
      </c>
      <c r="B391" s="5" t="s">
        <v>1618</v>
      </c>
      <c r="C391" s="5" t="s">
        <v>1619</v>
      </c>
      <c r="D391" s="4">
        <v>337648</v>
      </c>
      <c r="E391" s="4">
        <v>57968</v>
      </c>
      <c r="F391" s="342">
        <v>0</v>
      </c>
      <c r="G391" s="342">
        <v>0</v>
      </c>
      <c r="H391" s="4">
        <v>380080</v>
      </c>
      <c r="I391" s="4">
        <v>218336</v>
      </c>
      <c r="J391" s="4">
        <v>38428</v>
      </c>
      <c r="K391" s="4">
        <v>7056</v>
      </c>
      <c r="L391" s="4">
        <v>1039516</v>
      </c>
    </row>
    <row r="392" spans="1:12">
      <c r="A392" s="5" t="s">
        <v>71</v>
      </c>
      <c r="B392" s="5" t="s">
        <v>1620</v>
      </c>
      <c r="C392" s="5" t="s">
        <v>1621</v>
      </c>
      <c r="D392" s="342">
        <v>0</v>
      </c>
      <c r="E392" s="342">
        <v>0</v>
      </c>
      <c r="F392" s="342">
        <v>0</v>
      </c>
      <c r="G392" s="342">
        <v>0</v>
      </c>
      <c r="H392" s="342">
        <v>0</v>
      </c>
      <c r="I392" s="342">
        <v>0</v>
      </c>
      <c r="J392" s="4">
        <v>1554</v>
      </c>
      <c r="K392" s="342">
        <v>0</v>
      </c>
      <c r="L392" s="4">
        <v>1554</v>
      </c>
    </row>
    <row r="393" spans="1:12">
      <c r="A393" s="5" t="s">
        <v>71</v>
      </c>
      <c r="B393" s="5" t="s">
        <v>1622</v>
      </c>
      <c r="C393" s="5" t="s">
        <v>1623</v>
      </c>
      <c r="D393" s="4">
        <v>386160</v>
      </c>
      <c r="E393" s="342">
        <v>0</v>
      </c>
      <c r="F393" s="342">
        <v>0</v>
      </c>
      <c r="G393" s="342">
        <v>0</v>
      </c>
      <c r="H393" s="4">
        <v>163152</v>
      </c>
      <c r="I393" s="342">
        <v>0</v>
      </c>
      <c r="J393" s="4">
        <v>130898</v>
      </c>
      <c r="K393" s="342">
        <v>0</v>
      </c>
      <c r="L393" s="4">
        <v>680210</v>
      </c>
    </row>
    <row r="394" spans="1:12">
      <c r="A394" s="5" t="s">
        <v>71</v>
      </c>
      <c r="B394" s="5" t="s">
        <v>1624</v>
      </c>
      <c r="C394" s="5" t="s">
        <v>1625</v>
      </c>
      <c r="D394" s="342">
        <v>0</v>
      </c>
      <c r="E394" s="4">
        <v>300464</v>
      </c>
      <c r="F394" s="342">
        <v>0</v>
      </c>
      <c r="G394" s="342">
        <v>0</v>
      </c>
      <c r="H394" s="342">
        <v>0</v>
      </c>
      <c r="I394" s="4">
        <v>557456</v>
      </c>
      <c r="J394" s="342">
        <v>0</v>
      </c>
      <c r="K394" s="4">
        <v>23166</v>
      </c>
      <c r="L394" s="4">
        <v>881086</v>
      </c>
    </row>
    <row r="395" spans="1:12">
      <c r="A395" s="5" t="s">
        <v>71</v>
      </c>
      <c r="B395" s="5" t="s">
        <v>1626</v>
      </c>
      <c r="C395" s="5" t="s">
        <v>1627</v>
      </c>
      <c r="D395" s="342">
        <v>0</v>
      </c>
      <c r="E395" s="342">
        <v>0</v>
      </c>
      <c r="F395" s="342">
        <v>0</v>
      </c>
      <c r="G395" s="342">
        <v>0</v>
      </c>
      <c r="H395" s="4">
        <v>35888</v>
      </c>
      <c r="I395" s="342">
        <v>0</v>
      </c>
      <c r="J395" s="342">
        <v>472</v>
      </c>
      <c r="K395" s="342">
        <v>0</v>
      </c>
      <c r="L395" s="4">
        <v>36360</v>
      </c>
    </row>
    <row r="396" spans="1:12">
      <c r="A396" s="5" t="s">
        <v>71</v>
      </c>
      <c r="B396" s="5" t="s">
        <v>1628</v>
      </c>
      <c r="C396" s="5" t="s">
        <v>1629</v>
      </c>
      <c r="D396" s="4">
        <v>78240</v>
      </c>
      <c r="E396" s="4">
        <v>45856</v>
      </c>
      <c r="F396" s="342">
        <v>0</v>
      </c>
      <c r="G396" s="342">
        <v>0</v>
      </c>
      <c r="H396" s="4">
        <v>85520</v>
      </c>
      <c r="I396" s="342">
        <v>528</v>
      </c>
      <c r="J396" s="4">
        <v>16262</v>
      </c>
      <c r="K396" s="342">
        <v>0</v>
      </c>
      <c r="L396" s="4">
        <v>226406</v>
      </c>
    </row>
    <row r="397" spans="1:12">
      <c r="A397" s="5" t="s">
        <v>71</v>
      </c>
      <c r="B397" s="5" t="s">
        <v>1630</v>
      </c>
      <c r="C397" s="5" t="s">
        <v>1631</v>
      </c>
      <c r="D397" s="342">
        <v>0</v>
      </c>
      <c r="E397" s="4">
        <v>28768</v>
      </c>
      <c r="F397" s="342">
        <v>0</v>
      </c>
      <c r="G397" s="342">
        <v>0</v>
      </c>
      <c r="H397" s="342">
        <v>0</v>
      </c>
      <c r="I397" s="342">
        <v>0</v>
      </c>
      <c r="J397" s="342">
        <v>0</v>
      </c>
      <c r="K397" s="342">
        <v>0</v>
      </c>
      <c r="L397" s="4">
        <v>28768</v>
      </c>
    </row>
    <row r="398" spans="1:12">
      <c r="A398" s="5" t="s">
        <v>71</v>
      </c>
      <c r="B398" s="5" t="s">
        <v>1632</v>
      </c>
      <c r="C398" s="5" t="s">
        <v>1633</v>
      </c>
      <c r="D398" s="342">
        <v>0</v>
      </c>
      <c r="E398" s="4">
        <v>5248</v>
      </c>
      <c r="F398" s="342">
        <v>0</v>
      </c>
      <c r="G398" s="342">
        <v>0</v>
      </c>
      <c r="H398" s="342">
        <v>0</v>
      </c>
      <c r="I398" s="4">
        <v>290128</v>
      </c>
      <c r="J398" s="342">
        <v>0</v>
      </c>
      <c r="K398" s="4">
        <v>10296</v>
      </c>
      <c r="L398" s="4">
        <v>305672</v>
      </c>
    </row>
    <row r="399" spans="1:12">
      <c r="A399" s="5" t="s">
        <v>71</v>
      </c>
      <c r="B399" s="5" t="s">
        <v>1634</v>
      </c>
      <c r="C399" s="5" t="s">
        <v>1635</v>
      </c>
      <c r="D399" s="4">
        <v>1803056</v>
      </c>
      <c r="E399" s="342">
        <v>0</v>
      </c>
      <c r="F399" s="4">
        <v>318976</v>
      </c>
      <c r="G399" s="342">
        <v>0</v>
      </c>
      <c r="H399" s="342">
        <v>0</v>
      </c>
      <c r="I399" s="342">
        <v>0</v>
      </c>
      <c r="J399" s="342">
        <v>564</v>
      </c>
      <c r="K399" s="342">
        <v>0</v>
      </c>
      <c r="L399" s="4">
        <v>2122596</v>
      </c>
    </row>
    <row r="400" spans="1:12">
      <c r="A400" s="5" t="s">
        <v>71</v>
      </c>
      <c r="B400" s="5" t="s">
        <v>1636</v>
      </c>
      <c r="C400" s="5" t="s">
        <v>1637</v>
      </c>
      <c r="D400" s="4">
        <v>256448</v>
      </c>
      <c r="E400" s="342">
        <v>0</v>
      </c>
      <c r="F400" s="342">
        <v>0</v>
      </c>
      <c r="G400" s="342">
        <v>0</v>
      </c>
      <c r="H400" s="4">
        <v>17520</v>
      </c>
      <c r="I400" s="342">
        <v>0</v>
      </c>
      <c r="J400" s="342">
        <v>0</v>
      </c>
      <c r="K400" s="342">
        <v>0</v>
      </c>
      <c r="L400" s="4">
        <v>273968</v>
      </c>
    </row>
    <row r="401" spans="1:12">
      <c r="A401" s="5" t="s">
        <v>71</v>
      </c>
      <c r="B401" s="5" t="s">
        <v>1638</v>
      </c>
      <c r="C401" s="5" t="s">
        <v>1639</v>
      </c>
      <c r="D401" s="342">
        <v>0</v>
      </c>
      <c r="E401" s="4">
        <v>148784</v>
      </c>
      <c r="F401" s="342">
        <v>0</v>
      </c>
      <c r="G401" s="342">
        <v>0</v>
      </c>
      <c r="H401" s="342">
        <v>0</v>
      </c>
      <c r="I401" s="4">
        <v>197152</v>
      </c>
      <c r="J401" s="342">
        <v>0</v>
      </c>
      <c r="K401" s="4">
        <v>18200</v>
      </c>
      <c r="L401" s="4">
        <v>364136</v>
      </c>
    </row>
    <row r="402" spans="1:12">
      <c r="A402" s="5" t="s">
        <v>71</v>
      </c>
      <c r="B402" s="5" t="s">
        <v>1640</v>
      </c>
      <c r="C402" s="5" t="s">
        <v>1641</v>
      </c>
      <c r="D402" s="342">
        <v>0</v>
      </c>
      <c r="E402" s="342">
        <v>0</v>
      </c>
      <c r="F402" s="342">
        <v>0</v>
      </c>
      <c r="G402" s="342">
        <v>0</v>
      </c>
      <c r="H402" s="342">
        <v>0</v>
      </c>
      <c r="I402" s="4">
        <v>32608</v>
      </c>
      <c r="J402" s="342">
        <v>0</v>
      </c>
      <c r="K402" s="4">
        <v>721</v>
      </c>
      <c r="L402" s="4">
        <v>33329</v>
      </c>
    </row>
    <row r="403" spans="1:12">
      <c r="A403" s="5" t="s">
        <v>71</v>
      </c>
      <c r="B403" s="5" t="s">
        <v>1642</v>
      </c>
      <c r="C403" s="5" t="s">
        <v>1643</v>
      </c>
      <c r="D403" s="4">
        <v>17616</v>
      </c>
      <c r="E403" s="342">
        <v>816</v>
      </c>
      <c r="F403" s="342">
        <v>0</v>
      </c>
      <c r="G403" s="342">
        <v>0</v>
      </c>
      <c r="H403" s="4">
        <v>8800</v>
      </c>
      <c r="I403" s="4">
        <v>608792</v>
      </c>
      <c r="J403" s="342">
        <v>0</v>
      </c>
      <c r="K403" s="4">
        <v>19416</v>
      </c>
      <c r="L403" s="4">
        <v>655440</v>
      </c>
    </row>
    <row r="404" spans="1:12">
      <c r="A404" s="5" t="s">
        <v>71</v>
      </c>
      <c r="B404" s="5" t="s">
        <v>1644</v>
      </c>
      <c r="C404" s="5" t="s">
        <v>1645</v>
      </c>
      <c r="D404" s="342">
        <v>0</v>
      </c>
      <c r="E404" s="342">
        <v>0</v>
      </c>
      <c r="F404" s="342">
        <v>0</v>
      </c>
      <c r="G404" s="342">
        <v>0</v>
      </c>
      <c r="H404" s="342">
        <v>0</v>
      </c>
      <c r="I404" s="4">
        <v>33856</v>
      </c>
      <c r="J404" s="342">
        <v>0</v>
      </c>
      <c r="K404" s="342">
        <v>112</v>
      </c>
      <c r="L404" s="4">
        <v>33968</v>
      </c>
    </row>
    <row r="405" spans="1:12">
      <c r="A405" s="5" t="s">
        <v>71</v>
      </c>
      <c r="B405" s="5" t="s">
        <v>1646</v>
      </c>
      <c r="C405" s="5" t="s">
        <v>1647</v>
      </c>
      <c r="D405" s="342">
        <v>0</v>
      </c>
      <c r="E405" s="342">
        <v>0</v>
      </c>
      <c r="F405" s="342">
        <v>0</v>
      </c>
      <c r="G405" s="342">
        <v>0</v>
      </c>
      <c r="H405" s="342">
        <v>0</v>
      </c>
      <c r="I405" s="4">
        <v>98720</v>
      </c>
      <c r="J405" s="342">
        <v>0</v>
      </c>
      <c r="K405" s="342">
        <v>160</v>
      </c>
      <c r="L405" s="4">
        <v>98880</v>
      </c>
    </row>
    <row r="406" spans="1:12">
      <c r="A406" s="5" t="s">
        <v>71</v>
      </c>
      <c r="B406" s="5" t="s">
        <v>1648</v>
      </c>
      <c r="C406" s="5" t="s">
        <v>1649</v>
      </c>
      <c r="D406" s="342">
        <v>0</v>
      </c>
      <c r="E406" s="4">
        <v>1439248</v>
      </c>
      <c r="F406" s="342">
        <v>0</v>
      </c>
      <c r="G406" s="4">
        <v>428032</v>
      </c>
      <c r="H406" s="342">
        <v>0</v>
      </c>
      <c r="I406" s="4">
        <v>5824</v>
      </c>
      <c r="J406" s="342">
        <v>0</v>
      </c>
      <c r="K406" s="342">
        <v>0</v>
      </c>
      <c r="L406" s="4">
        <v>1873104</v>
      </c>
    </row>
    <row r="407" spans="1:12">
      <c r="A407" s="5" t="s">
        <v>71</v>
      </c>
      <c r="B407" s="5" t="s">
        <v>1650</v>
      </c>
      <c r="C407" s="5" t="s">
        <v>1651</v>
      </c>
      <c r="D407" s="342">
        <v>0</v>
      </c>
      <c r="E407" s="342">
        <v>0</v>
      </c>
      <c r="F407" s="342">
        <v>0</v>
      </c>
      <c r="G407" s="342">
        <v>0</v>
      </c>
      <c r="H407" s="4">
        <v>180000</v>
      </c>
      <c r="I407" s="342">
        <v>0</v>
      </c>
      <c r="J407" s="4">
        <v>4907</v>
      </c>
      <c r="K407" s="342">
        <v>0</v>
      </c>
      <c r="L407" s="4">
        <v>184907</v>
      </c>
    </row>
    <row r="408" spans="1:12">
      <c r="A408" s="5" t="s">
        <v>71</v>
      </c>
      <c r="B408" s="5" t="s">
        <v>1652</v>
      </c>
      <c r="C408" s="5" t="s">
        <v>1653</v>
      </c>
      <c r="D408" s="342">
        <v>0</v>
      </c>
      <c r="E408" s="342">
        <v>0</v>
      </c>
      <c r="F408" s="342">
        <v>0</v>
      </c>
      <c r="G408" s="342">
        <v>0</v>
      </c>
      <c r="H408" s="342">
        <v>0</v>
      </c>
      <c r="I408" s="342">
        <v>0</v>
      </c>
      <c r="J408" s="4">
        <v>18304</v>
      </c>
      <c r="K408" s="342">
        <v>0</v>
      </c>
      <c r="L408" s="4">
        <v>18304</v>
      </c>
    </row>
    <row r="409" spans="1:12">
      <c r="A409" s="5" t="s">
        <v>71</v>
      </c>
      <c r="B409" s="5" t="s">
        <v>1654</v>
      </c>
      <c r="C409" s="5" t="s">
        <v>1655</v>
      </c>
      <c r="D409" s="342">
        <v>0</v>
      </c>
      <c r="E409" s="342">
        <v>0</v>
      </c>
      <c r="F409" s="342">
        <v>0</v>
      </c>
      <c r="G409" s="342">
        <v>0</v>
      </c>
      <c r="H409" s="4">
        <v>73120</v>
      </c>
      <c r="I409" s="342">
        <v>0</v>
      </c>
      <c r="J409" s="342">
        <v>0</v>
      </c>
      <c r="K409" s="342">
        <v>0</v>
      </c>
      <c r="L409" s="4">
        <v>73120</v>
      </c>
    </row>
    <row r="410" spans="1:12">
      <c r="A410" s="5" t="s">
        <v>71</v>
      </c>
      <c r="B410" s="5" t="s">
        <v>1656</v>
      </c>
      <c r="C410" s="5" t="s">
        <v>1657</v>
      </c>
      <c r="D410" s="4">
        <v>74096</v>
      </c>
      <c r="E410" s="342">
        <v>0</v>
      </c>
      <c r="F410" s="342">
        <v>0</v>
      </c>
      <c r="G410" s="342">
        <v>0</v>
      </c>
      <c r="H410" s="4">
        <v>5040</v>
      </c>
      <c r="I410" s="342">
        <v>0</v>
      </c>
      <c r="J410" s="342">
        <v>0</v>
      </c>
      <c r="K410" s="342">
        <v>0</v>
      </c>
      <c r="L410" s="4">
        <v>79136</v>
      </c>
    </row>
    <row r="411" spans="1:12">
      <c r="A411" s="5" t="s">
        <v>71</v>
      </c>
      <c r="B411" s="5" t="s">
        <v>1658</v>
      </c>
      <c r="C411" s="5" t="s">
        <v>1659</v>
      </c>
      <c r="D411" s="4">
        <v>66576</v>
      </c>
      <c r="E411" s="342">
        <v>0</v>
      </c>
      <c r="F411" s="342">
        <v>0</v>
      </c>
      <c r="G411" s="342">
        <v>0</v>
      </c>
      <c r="H411" s="4">
        <v>63312</v>
      </c>
      <c r="I411" s="342">
        <v>0</v>
      </c>
      <c r="J411" s="4">
        <v>137896</v>
      </c>
      <c r="K411" s="342">
        <v>0</v>
      </c>
      <c r="L411" s="4">
        <v>267784</v>
      </c>
    </row>
    <row r="412" spans="1:12">
      <c r="A412" s="5" t="s">
        <v>71</v>
      </c>
      <c r="B412" s="5" t="s">
        <v>1660</v>
      </c>
      <c r="C412" s="5" t="s">
        <v>1661</v>
      </c>
      <c r="D412" s="4">
        <v>2769760</v>
      </c>
      <c r="E412" s="342">
        <v>0</v>
      </c>
      <c r="F412" s="342">
        <v>0</v>
      </c>
      <c r="G412" s="342">
        <v>0</v>
      </c>
      <c r="H412" s="4">
        <v>8112</v>
      </c>
      <c r="I412" s="342">
        <v>0</v>
      </c>
      <c r="J412" s="342">
        <v>260</v>
      </c>
      <c r="K412" s="342">
        <v>0</v>
      </c>
      <c r="L412" s="4">
        <v>2778132</v>
      </c>
    </row>
    <row r="413" spans="1:12">
      <c r="A413" s="5" t="s">
        <v>71</v>
      </c>
      <c r="B413" s="5" t="s">
        <v>1662</v>
      </c>
      <c r="C413" s="5" t="s">
        <v>1663</v>
      </c>
      <c r="D413" s="4">
        <v>691400</v>
      </c>
      <c r="E413" s="342">
        <v>0</v>
      </c>
      <c r="F413" s="342">
        <v>0</v>
      </c>
      <c r="G413" s="342">
        <v>0</v>
      </c>
      <c r="H413" s="4">
        <v>279040</v>
      </c>
      <c r="I413" s="342">
        <v>0</v>
      </c>
      <c r="J413" s="4">
        <v>4377</v>
      </c>
      <c r="K413" s="342">
        <v>0</v>
      </c>
      <c r="L413" s="4">
        <v>974817</v>
      </c>
    </row>
    <row r="414" spans="1:12">
      <c r="A414" s="5" t="s">
        <v>71</v>
      </c>
      <c r="B414" s="5" t="s">
        <v>1664</v>
      </c>
      <c r="C414" s="5" t="s">
        <v>1665</v>
      </c>
      <c r="D414" s="342">
        <v>0</v>
      </c>
      <c r="E414" s="342">
        <v>0</v>
      </c>
      <c r="F414" s="342">
        <v>0</v>
      </c>
      <c r="G414" s="342">
        <v>0</v>
      </c>
      <c r="H414" s="342">
        <v>0</v>
      </c>
      <c r="I414" s="342">
        <v>0</v>
      </c>
      <c r="J414" s="342">
        <v>0</v>
      </c>
      <c r="K414" s="342">
        <v>0</v>
      </c>
      <c r="L414" s="342">
        <v>0</v>
      </c>
    </row>
    <row r="415" spans="1:12">
      <c r="A415" s="5" t="s">
        <v>71</v>
      </c>
      <c r="B415" s="5" t="s">
        <v>1666</v>
      </c>
      <c r="C415" s="5" t="s">
        <v>1667</v>
      </c>
      <c r="D415" s="4">
        <v>6679432</v>
      </c>
      <c r="E415" s="4">
        <v>3761648</v>
      </c>
      <c r="F415" s="4">
        <v>318976</v>
      </c>
      <c r="G415" s="4">
        <v>428032</v>
      </c>
      <c r="H415" s="4">
        <v>1476880</v>
      </c>
      <c r="I415" s="4">
        <v>2043400</v>
      </c>
      <c r="J415" s="4">
        <v>356538</v>
      </c>
      <c r="K415" s="4">
        <v>79191</v>
      </c>
      <c r="L415" s="4">
        <v>15144097</v>
      </c>
    </row>
    <row r="418" spans="1:12">
      <c r="A418" s="5" t="s">
        <v>1689</v>
      </c>
    </row>
    <row r="419" spans="1:12">
      <c r="A419" s="5" t="s">
        <v>1597</v>
      </c>
      <c r="B419" s="5" t="s">
        <v>174</v>
      </c>
      <c r="C419" s="5" t="s">
        <v>1669</v>
      </c>
      <c r="D419" s="342" t="s">
        <v>1670</v>
      </c>
      <c r="E419" s="342" t="s">
        <v>1671</v>
      </c>
      <c r="F419" s="342" t="s">
        <v>1672</v>
      </c>
      <c r="G419" s="342" t="s">
        <v>1673</v>
      </c>
      <c r="H419" s="342" t="s">
        <v>1674</v>
      </c>
      <c r="I419" s="342" t="s">
        <v>1675</v>
      </c>
      <c r="J419" s="342" t="s">
        <v>1676</v>
      </c>
      <c r="K419" s="342" t="s">
        <v>1677</v>
      </c>
      <c r="L419" s="342" t="s">
        <v>44</v>
      </c>
    </row>
    <row r="420" spans="1:12">
      <c r="A420" s="5" t="s">
        <v>73</v>
      </c>
      <c r="B420" s="5" t="s">
        <v>1612</v>
      </c>
      <c r="C420" s="5" t="s">
        <v>1613</v>
      </c>
      <c r="D420" s="4">
        <v>250864</v>
      </c>
      <c r="E420" s="342">
        <v>0</v>
      </c>
      <c r="F420" s="342">
        <v>0</v>
      </c>
      <c r="G420" s="342">
        <v>0</v>
      </c>
      <c r="H420" s="342">
        <v>0</v>
      </c>
      <c r="I420" s="342">
        <v>0</v>
      </c>
      <c r="J420" s="4">
        <v>6312</v>
      </c>
      <c r="K420" s="342">
        <v>0</v>
      </c>
      <c r="L420" s="4">
        <v>257176</v>
      </c>
    </row>
    <row r="421" spans="1:12">
      <c r="A421" s="5" t="s">
        <v>73</v>
      </c>
      <c r="B421" s="5" t="s">
        <v>1614</v>
      </c>
      <c r="C421" s="5" t="s">
        <v>1615</v>
      </c>
      <c r="D421" s="4">
        <v>14208</v>
      </c>
      <c r="E421" s="342">
        <v>0</v>
      </c>
      <c r="F421" s="342">
        <v>0</v>
      </c>
      <c r="G421" s="342">
        <v>0</v>
      </c>
      <c r="H421" s="4">
        <v>174624</v>
      </c>
      <c r="I421" s="342">
        <v>0</v>
      </c>
      <c r="J421" s="4">
        <v>46104</v>
      </c>
      <c r="K421" s="342">
        <v>0</v>
      </c>
      <c r="L421" s="4">
        <v>234936</v>
      </c>
    </row>
    <row r="422" spans="1:12">
      <c r="A422" s="5" t="s">
        <v>73</v>
      </c>
      <c r="B422" s="5" t="s">
        <v>1616</v>
      </c>
      <c r="C422" s="5" t="s">
        <v>1617</v>
      </c>
      <c r="D422" s="342">
        <v>0</v>
      </c>
      <c r="E422" s="4">
        <v>3993712</v>
      </c>
      <c r="F422" s="342">
        <v>0</v>
      </c>
      <c r="G422" s="342">
        <v>0</v>
      </c>
      <c r="H422" s="342">
        <v>0</v>
      </c>
      <c r="I422" s="342">
        <v>0</v>
      </c>
      <c r="J422" s="342">
        <v>0</v>
      </c>
      <c r="K422" s="342">
        <v>0</v>
      </c>
      <c r="L422" s="4">
        <v>3993712</v>
      </c>
    </row>
    <row r="423" spans="1:12">
      <c r="A423" s="5" t="s">
        <v>73</v>
      </c>
      <c r="B423" s="5" t="s">
        <v>1618</v>
      </c>
      <c r="C423" s="5" t="s">
        <v>1619</v>
      </c>
      <c r="D423" s="4">
        <v>500112</v>
      </c>
      <c r="E423" s="4">
        <v>383616</v>
      </c>
      <c r="F423" s="342">
        <v>0</v>
      </c>
      <c r="G423" s="342">
        <v>0</v>
      </c>
      <c r="H423" s="4">
        <v>1152094</v>
      </c>
      <c r="I423" s="4">
        <v>78576</v>
      </c>
      <c r="J423" s="4">
        <v>51415</v>
      </c>
      <c r="K423" s="4">
        <v>16463</v>
      </c>
      <c r="L423" s="4">
        <v>2182276</v>
      </c>
    </row>
    <row r="424" spans="1:12">
      <c r="A424" s="5" t="s">
        <v>73</v>
      </c>
      <c r="B424" s="5" t="s">
        <v>1620</v>
      </c>
      <c r="C424" s="5" t="s">
        <v>1621</v>
      </c>
      <c r="D424" s="342">
        <v>0</v>
      </c>
      <c r="E424" s="342">
        <v>0</v>
      </c>
      <c r="F424" s="342">
        <v>0</v>
      </c>
      <c r="G424" s="342">
        <v>0</v>
      </c>
      <c r="H424" s="342">
        <v>0</v>
      </c>
      <c r="I424" s="342">
        <v>0</v>
      </c>
      <c r="J424" s="342">
        <v>0</v>
      </c>
      <c r="K424" s="342">
        <v>0</v>
      </c>
      <c r="L424" s="342">
        <v>0</v>
      </c>
    </row>
    <row r="425" spans="1:12">
      <c r="A425" s="5" t="s">
        <v>73</v>
      </c>
      <c r="B425" s="5" t="s">
        <v>1622</v>
      </c>
      <c r="C425" s="5" t="s">
        <v>1623</v>
      </c>
      <c r="D425" s="4">
        <v>625728</v>
      </c>
      <c r="E425" s="342">
        <v>0</v>
      </c>
      <c r="F425" s="342">
        <v>0</v>
      </c>
      <c r="G425" s="342">
        <v>0</v>
      </c>
      <c r="H425" s="4">
        <v>276416</v>
      </c>
      <c r="I425" s="342">
        <v>0</v>
      </c>
      <c r="J425" s="4">
        <v>260917</v>
      </c>
      <c r="K425" s="342">
        <v>0</v>
      </c>
      <c r="L425" s="4">
        <v>1163061</v>
      </c>
    </row>
    <row r="426" spans="1:12">
      <c r="A426" s="5" t="s">
        <v>73</v>
      </c>
      <c r="B426" s="5" t="s">
        <v>1624</v>
      </c>
      <c r="C426" s="5" t="s">
        <v>1625</v>
      </c>
      <c r="D426" s="342">
        <v>0</v>
      </c>
      <c r="E426" s="4">
        <v>410944</v>
      </c>
      <c r="F426" s="342">
        <v>0</v>
      </c>
      <c r="G426" s="342">
        <v>0</v>
      </c>
      <c r="H426" s="342">
        <v>0</v>
      </c>
      <c r="I426" s="4">
        <v>814048</v>
      </c>
      <c r="J426" s="342">
        <v>0</v>
      </c>
      <c r="K426" s="4">
        <v>74391</v>
      </c>
      <c r="L426" s="4">
        <v>1299383</v>
      </c>
    </row>
    <row r="427" spans="1:12">
      <c r="A427" s="5" t="s">
        <v>73</v>
      </c>
      <c r="B427" s="5" t="s">
        <v>1626</v>
      </c>
      <c r="C427" s="5" t="s">
        <v>1627</v>
      </c>
      <c r="D427" s="342">
        <v>0</v>
      </c>
      <c r="E427" s="342">
        <v>0</v>
      </c>
      <c r="F427" s="342">
        <v>0</v>
      </c>
      <c r="G427" s="342">
        <v>0</v>
      </c>
      <c r="H427" s="4">
        <v>90352</v>
      </c>
      <c r="I427" s="342">
        <v>0</v>
      </c>
      <c r="J427" s="4">
        <v>144668</v>
      </c>
      <c r="K427" s="342">
        <v>0</v>
      </c>
      <c r="L427" s="4">
        <v>235020</v>
      </c>
    </row>
    <row r="428" spans="1:12">
      <c r="A428" s="5" t="s">
        <v>73</v>
      </c>
      <c r="B428" s="5" t="s">
        <v>1628</v>
      </c>
      <c r="C428" s="5" t="s">
        <v>1629</v>
      </c>
      <c r="D428" s="4">
        <v>150912</v>
      </c>
      <c r="E428" s="4">
        <v>143056</v>
      </c>
      <c r="F428" s="342">
        <v>0</v>
      </c>
      <c r="G428" s="342">
        <v>0</v>
      </c>
      <c r="H428" s="4">
        <v>263568</v>
      </c>
      <c r="I428" s="4">
        <v>256000</v>
      </c>
      <c r="J428" s="4">
        <v>6693</v>
      </c>
      <c r="K428" s="4">
        <v>18440</v>
      </c>
      <c r="L428" s="4">
        <v>838669</v>
      </c>
    </row>
    <row r="429" spans="1:12">
      <c r="A429" s="5" t="s">
        <v>73</v>
      </c>
      <c r="B429" s="5" t="s">
        <v>1630</v>
      </c>
      <c r="C429" s="5" t="s">
        <v>1631</v>
      </c>
      <c r="D429" s="342">
        <v>0</v>
      </c>
      <c r="E429" s="4">
        <v>87600</v>
      </c>
      <c r="F429" s="342">
        <v>0</v>
      </c>
      <c r="G429" s="342">
        <v>0</v>
      </c>
      <c r="H429" s="342">
        <v>0</v>
      </c>
      <c r="I429" s="4">
        <v>3264</v>
      </c>
      <c r="J429" s="342">
        <v>0</v>
      </c>
      <c r="K429" s="342">
        <v>0</v>
      </c>
      <c r="L429" s="4">
        <v>90864</v>
      </c>
    </row>
    <row r="430" spans="1:12">
      <c r="A430" s="5" t="s">
        <v>73</v>
      </c>
      <c r="B430" s="5" t="s">
        <v>1632</v>
      </c>
      <c r="C430" s="5" t="s">
        <v>1633</v>
      </c>
      <c r="D430" s="342">
        <v>0</v>
      </c>
      <c r="E430" s="4">
        <v>19440</v>
      </c>
      <c r="F430" s="342">
        <v>0</v>
      </c>
      <c r="G430" s="342">
        <v>0</v>
      </c>
      <c r="H430" s="342">
        <v>0</v>
      </c>
      <c r="I430" s="4">
        <v>480976</v>
      </c>
      <c r="J430" s="342">
        <v>0</v>
      </c>
      <c r="K430" s="4">
        <v>160643</v>
      </c>
      <c r="L430" s="4">
        <v>661059</v>
      </c>
    </row>
    <row r="431" spans="1:12">
      <c r="A431" s="5" t="s">
        <v>73</v>
      </c>
      <c r="B431" s="5" t="s">
        <v>1634</v>
      </c>
      <c r="C431" s="5" t="s">
        <v>1635</v>
      </c>
      <c r="D431" s="4">
        <v>2313456</v>
      </c>
      <c r="E431" s="342">
        <v>0</v>
      </c>
      <c r="F431" s="4">
        <v>582341</v>
      </c>
      <c r="G431" s="342">
        <v>0</v>
      </c>
      <c r="H431" s="4">
        <v>6144</v>
      </c>
      <c r="I431" s="342">
        <v>0</v>
      </c>
      <c r="J431" s="342">
        <v>0</v>
      </c>
      <c r="K431" s="342">
        <v>0</v>
      </c>
      <c r="L431" s="4">
        <v>2901941</v>
      </c>
    </row>
    <row r="432" spans="1:12">
      <c r="A432" s="5" t="s">
        <v>73</v>
      </c>
      <c r="B432" s="5" t="s">
        <v>1636</v>
      </c>
      <c r="C432" s="5" t="s">
        <v>1637</v>
      </c>
      <c r="D432" s="4">
        <v>701056</v>
      </c>
      <c r="E432" s="342">
        <v>0</v>
      </c>
      <c r="F432" s="342">
        <v>0</v>
      </c>
      <c r="G432" s="342">
        <v>0</v>
      </c>
      <c r="H432" s="342">
        <v>0</v>
      </c>
      <c r="I432" s="342">
        <v>0</v>
      </c>
      <c r="J432" s="342">
        <v>0</v>
      </c>
      <c r="K432" s="342">
        <v>0</v>
      </c>
      <c r="L432" s="4">
        <v>701056</v>
      </c>
    </row>
    <row r="433" spans="1:12">
      <c r="A433" s="5" t="s">
        <v>73</v>
      </c>
      <c r="B433" s="5" t="s">
        <v>1638</v>
      </c>
      <c r="C433" s="5" t="s">
        <v>1639</v>
      </c>
      <c r="D433" s="342">
        <v>0</v>
      </c>
      <c r="E433" s="342">
        <v>0</v>
      </c>
      <c r="F433" s="342">
        <v>0</v>
      </c>
      <c r="G433" s="342">
        <v>0</v>
      </c>
      <c r="H433" s="342">
        <v>0</v>
      </c>
      <c r="I433" s="4">
        <v>445328</v>
      </c>
      <c r="J433" s="342">
        <v>0</v>
      </c>
      <c r="K433" s="4">
        <v>53858</v>
      </c>
      <c r="L433" s="4">
        <v>499186</v>
      </c>
    </row>
    <row r="434" spans="1:12">
      <c r="A434" s="5" t="s">
        <v>73</v>
      </c>
      <c r="B434" s="5" t="s">
        <v>1640</v>
      </c>
      <c r="C434" s="5" t="s">
        <v>1641</v>
      </c>
      <c r="D434" s="342">
        <v>0</v>
      </c>
      <c r="E434" s="342">
        <v>0</v>
      </c>
      <c r="F434" s="342">
        <v>0</v>
      </c>
      <c r="G434" s="342">
        <v>0</v>
      </c>
      <c r="H434" s="342">
        <v>0</v>
      </c>
      <c r="I434" s="4">
        <v>39504</v>
      </c>
      <c r="J434" s="342">
        <v>0</v>
      </c>
      <c r="K434" s="342">
        <v>330</v>
      </c>
      <c r="L434" s="4">
        <v>39834</v>
      </c>
    </row>
    <row r="435" spans="1:12">
      <c r="A435" s="5" t="s">
        <v>73</v>
      </c>
      <c r="B435" s="5" t="s">
        <v>1642</v>
      </c>
      <c r="C435" s="5" t="s">
        <v>1643</v>
      </c>
      <c r="D435" s="4">
        <v>123696</v>
      </c>
      <c r="E435" s="4">
        <v>1728</v>
      </c>
      <c r="F435" s="342">
        <v>0</v>
      </c>
      <c r="G435" s="342">
        <v>0</v>
      </c>
      <c r="H435" s="4">
        <v>163984</v>
      </c>
      <c r="I435" s="4">
        <v>1210880</v>
      </c>
      <c r="J435" s="4">
        <v>2282</v>
      </c>
      <c r="K435" s="4">
        <v>145810</v>
      </c>
      <c r="L435" s="4">
        <v>1648380</v>
      </c>
    </row>
    <row r="436" spans="1:12">
      <c r="A436" s="5" t="s">
        <v>73</v>
      </c>
      <c r="B436" s="5" t="s">
        <v>1644</v>
      </c>
      <c r="C436" s="5" t="s">
        <v>1645</v>
      </c>
      <c r="D436" s="342">
        <v>0</v>
      </c>
      <c r="E436" s="342">
        <v>0</v>
      </c>
      <c r="F436" s="342">
        <v>0</v>
      </c>
      <c r="G436" s="342">
        <v>0</v>
      </c>
      <c r="H436" s="342">
        <v>0</v>
      </c>
      <c r="I436" s="4">
        <v>15600</v>
      </c>
      <c r="J436" s="342">
        <v>0</v>
      </c>
      <c r="K436" s="342">
        <v>0</v>
      </c>
      <c r="L436" s="4">
        <v>15600</v>
      </c>
    </row>
    <row r="437" spans="1:12">
      <c r="A437" s="5" t="s">
        <v>73</v>
      </c>
      <c r="B437" s="5" t="s">
        <v>1646</v>
      </c>
      <c r="C437" s="5" t="s">
        <v>1647</v>
      </c>
      <c r="D437" s="342">
        <v>0</v>
      </c>
      <c r="E437" s="342">
        <v>0</v>
      </c>
      <c r="F437" s="342">
        <v>0</v>
      </c>
      <c r="G437" s="342">
        <v>0</v>
      </c>
      <c r="H437" s="342">
        <v>0</v>
      </c>
      <c r="I437" s="4">
        <v>22176</v>
      </c>
      <c r="J437" s="342">
        <v>0</v>
      </c>
      <c r="K437" s="342">
        <v>0</v>
      </c>
      <c r="L437" s="4">
        <v>22176</v>
      </c>
    </row>
    <row r="438" spans="1:12">
      <c r="A438" s="5" t="s">
        <v>73</v>
      </c>
      <c r="B438" s="5" t="s">
        <v>1648</v>
      </c>
      <c r="C438" s="5" t="s">
        <v>1649</v>
      </c>
      <c r="D438" s="342">
        <v>0</v>
      </c>
      <c r="E438" s="4">
        <v>1931168</v>
      </c>
      <c r="F438" s="342">
        <v>0</v>
      </c>
      <c r="G438" s="4">
        <v>523107</v>
      </c>
      <c r="H438" s="342">
        <v>0</v>
      </c>
      <c r="I438" s="342">
        <v>0</v>
      </c>
      <c r="J438" s="342">
        <v>0</v>
      </c>
      <c r="K438" s="4">
        <v>7548</v>
      </c>
      <c r="L438" s="4">
        <v>2461823</v>
      </c>
    </row>
    <row r="439" spans="1:12">
      <c r="A439" s="5" t="s">
        <v>73</v>
      </c>
      <c r="B439" s="5" t="s">
        <v>1650</v>
      </c>
      <c r="C439" s="5" t="s">
        <v>1651</v>
      </c>
      <c r="D439" s="342">
        <v>0</v>
      </c>
      <c r="E439" s="342">
        <v>0</v>
      </c>
      <c r="F439" s="342">
        <v>0</v>
      </c>
      <c r="G439" s="342">
        <v>0</v>
      </c>
      <c r="H439" s="4">
        <v>452000</v>
      </c>
      <c r="I439" s="342">
        <v>0</v>
      </c>
      <c r="J439" s="4">
        <v>16456</v>
      </c>
      <c r="K439" s="342">
        <v>0</v>
      </c>
      <c r="L439" s="4">
        <v>468456</v>
      </c>
    </row>
    <row r="440" spans="1:12">
      <c r="A440" s="5" t="s">
        <v>73</v>
      </c>
      <c r="B440" s="5" t="s">
        <v>1652</v>
      </c>
      <c r="C440" s="5" t="s">
        <v>1653</v>
      </c>
      <c r="D440" s="342">
        <v>0</v>
      </c>
      <c r="E440" s="342">
        <v>0</v>
      </c>
      <c r="F440" s="342">
        <v>0</v>
      </c>
      <c r="G440" s="342">
        <v>0</v>
      </c>
      <c r="H440" s="4">
        <v>42000</v>
      </c>
      <c r="I440" s="342">
        <v>0</v>
      </c>
      <c r="J440" s="4">
        <v>105770</v>
      </c>
      <c r="K440" s="342">
        <v>0</v>
      </c>
      <c r="L440" s="4">
        <v>147770</v>
      </c>
    </row>
    <row r="441" spans="1:12">
      <c r="A441" s="5" t="s">
        <v>73</v>
      </c>
      <c r="B441" s="5" t="s">
        <v>1654</v>
      </c>
      <c r="C441" s="5" t="s">
        <v>1655</v>
      </c>
      <c r="D441" s="342">
        <v>0</v>
      </c>
      <c r="E441" s="342">
        <v>0</v>
      </c>
      <c r="F441" s="342">
        <v>0</v>
      </c>
      <c r="G441" s="342">
        <v>0</v>
      </c>
      <c r="H441" s="4">
        <v>68160</v>
      </c>
      <c r="I441" s="342">
        <v>0</v>
      </c>
      <c r="J441" s="4">
        <v>9736</v>
      </c>
      <c r="K441" s="342">
        <v>0</v>
      </c>
      <c r="L441" s="4">
        <v>77896</v>
      </c>
    </row>
    <row r="442" spans="1:12">
      <c r="A442" s="5" t="s">
        <v>73</v>
      </c>
      <c r="B442" s="5" t="s">
        <v>1656</v>
      </c>
      <c r="C442" s="5" t="s">
        <v>1657</v>
      </c>
      <c r="D442" s="4">
        <v>233344</v>
      </c>
      <c r="E442" s="342">
        <v>0</v>
      </c>
      <c r="F442" s="342">
        <v>0</v>
      </c>
      <c r="G442" s="342">
        <v>0</v>
      </c>
      <c r="H442" s="342">
        <v>0</v>
      </c>
      <c r="I442" s="342">
        <v>0</v>
      </c>
      <c r="J442" s="342">
        <v>0</v>
      </c>
      <c r="K442" s="342">
        <v>0</v>
      </c>
      <c r="L442" s="4">
        <v>233344</v>
      </c>
    </row>
    <row r="443" spans="1:12">
      <c r="A443" s="5" t="s">
        <v>73</v>
      </c>
      <c r="B443" s="5" t="s">
        <v>1658</v>
      </c>
      <c r="C443" s="5" t="s">
        <v>1659</v>
      </c>
      <c r="D443" s="4">
        <v>168960</v>
      </c>
      <c r="E443" s="342">
        <v>0</v>
      </c>
      <c r="F443" s="342">
        <v>0</v>
      </c>
      <c r="G443" s="342">
        <v>0</v>
      </c>
      <c r="H443" s="4">
        <v>144912</v>
      </c>
      <c r="I443" s="342">
        <v>0</v>
      </c>
      <c r="J443" s="4">
        <v>411058</v>
      </c>
      <c r="K443" s="342">
        <v>0</v>
      </c>
      <c r="L443" s="4">
        <v>724930</v>
      </c>
    </row>
    <row r="444" spans="1:12">
      <c r="A444" s="5" t="s">
        <v>73</v>
      </c>
      <c r="B444" s="5" t="s">
        <v>1660</v>
      </c>
      <c r="C444" s="5" t="s">
        <v>1661</v>
      </c>
      <c r="D444" s="4">
        <v>4660944</v>
      </c>
      <c r="E444" s="342">
        <v>0</v>
      </c>
      <c r="F444" s="342">
        <v>0</v>
      </c>
      <c r="G444" s="342">
        <v>0</v>
      </c>
      <c r="H444" s="4">
        <v>10256</v>
      </c>
      <c r="I444" s="342">
        <v>0</v>
      </c>
      <c r="J444" s="342">
        <v>0</v>
      </c>
      <c r="K444" s="342">
        <v>0</v>
      </c>
      <c r="L444" s="4">
        <v>4671200</v>
      </c>
    </row>
    <row r="445" spans="1:12">
      <c r="A445" s="5" t="s">
        <v>73</v>
      </c>
      <c r="B445" s="5" t="s">
        <v>1662</v>
      </c>
      <c r="C445" s="5" t="s">
        <v>1663</v>
      </c>
      <c r="D445" s="4">
        <v>1295904</v>
      </c>
      <c r="E445" s="342">
        <v>0</v>
      </c>
      <c r="F445" s="342">
        <v>0</v>
      </c>
      <c r="G445" s="342">
        <v>0</v>
      </c>
      <c r="H445" s="4">
        <v>280240</v>
      </c>
      <c r="I445" s="342">
        <v>0</v>
      </c>
      <c r="J445" s="342">
        <v>306</v>
      </c>
      <c r="K445" s="342">
        <v>0</v>
      </c>
      <c r="L445" s="4">
        <v>1576450</v>
      </c>
    </row>
    <row r="446" spans="1:12">
      <c r="A446" s="5" t="s">
        <v>73</v>
      </c>
      <c r="B446" s="5" t="s">
        <v>1664</v>
      </c>
      <c r="C446" s="5" t="s">
        <v>1665</v>
      </c>
      <c r="D446" s="342">
        <v>0</v>
      </c>
      <c r="E446" s="342">
        <v>0</v>
      </c>
      <c r="F446" s="342">
        <v>0</v>
      </c>
      <c r="G446" s="342">
        <v>0</v>
      </c>
      <c r="H446" s="342">
        <v>0</v>
      </c>
      <c r="I446" s="342">
        <v>0</v>
      </c>
      <c r="J446" s="342">
        <v>0</v>
      </c>
      <c r="K446" s="342">
        <v>0</v>
      </c>
      <c r="L446" s="342">
        <v>0</v>
      </c>
    </row>
    <row r="447" spans="1:12">
      <c r="A447" s="5" t="s">
        <v>73</v>
      </c>
      <c r="B447" s="5" t="s">
        <v>1666</v>
      </c>
      <c r="C447" s="5" t="s">
        <v>1667</v>
      </c>
      <c r="D447" s="4">
        <v>11039184</v>
      </c>
      <c r="E447" s="4">
        <v>6971264</v>
      </c>
      <c r="F447" s="4">
        <v>582341</v>
      </c>
      <c r="G447" s="4">
        <v>523107</v>
      </c>
      <c r="H447" s="4">
        <v>3124750</v>
      </c>
      <c r="I447" s="4">
        <v>3366352</v>
      </c>
      <c r="J447" s="4">
        <v>1061717</v>
      </c>
      <c r="K447" s="4">
        <v>477483</v>
      </c>
      <c r="L447" s="4">
        <v>27146198</v>
      </c>
    </row>
    <row r="450" spans="1:12">
      <c r="A450" s="5" t="s">
        <v>1690</v>
      </c>
    </row>
    <row r="451" spans="1:12">
      <c r="A451" s="5" t="s">
        <v>1597</v>
      </c>
      <c r="B451" s="5" t="s">
        <v>174</v>
      </c>
      <c r="C451" s="5" t="s">
        <v>1669</v>
      </c>
      <c r="D451" s="342" t="s">
        <v>1670</v>
      </c>
      <c r="E451" s="342" t="s">
        <v>1671</v>
      </c>
      <c r="F451" s="342" t="s">
        <v>1672</v>
      </c>
      <c r="G451" s="342" t="s">
        <v>1673</v>
      </c>
      <c r="H451" s="342" t="s">
        <v>1674</v>
      </c>
      <c r="I451" s="342" t="s">
        <v>1675</v>
      </c>
      <c r="J451" s="342" t="s">
        <v>1676</v>
      </c>
      <c r="K451" s="342" t="s">
        <v>1677</v>
      </c>
      <c r="L451" s="342" t="s">
        <v>44</v>
      </c>
    </row>
    <row r="452" spans="1:12">
      <c r="A452" s="5" t="s">
        <v>75</v>
      </c>
      <c r="B452" s="5" t="s">
        <v>1612</v>
      </c>
      <c r="C452" s="5" t="s">
        <v>1613</v>
      </c>
      <c r="D452" s="342">
        <v>0</v>
      </c>
      <c r="E452" s="342">
        <v>0</v>
      </c>
      <c r="F452" s="342">
        <v>0</v>
      </c>
      <c r="G452" s="342">
        <v>0</v>
      </c>
      <c r="H452" s="342">
        <v>0</v>
      </c>
      <c r="I452" s="342">
        <v>0</v>
      </c>
      <c r="J452" s="4">
        <v>1040</v>
      </c>
      <c r="K452" s="342">
        <v>0</v>
      </c>
      <c r="L452" s="4">
        <v>1040</v>
      </c>
    </row>
    <row r="453" spans="1:12">
      <c r="A453" s="5" t="s">
        <v>75</v>
      </c>
      <c r="B453" s="5" t="s">
        <v>1614</v>
      </c>
      <c r="C453" s="5" t="s">
        <v>1615</v>
      </c>
      <c r="D453" s="4">
        <v>19344</v>
      </c>
      <c r="E453" s="342">
        <v>0</v>
      </c>
      <c r="F453" s="342">
        <v>0</v>
      </c>
      <c r="G453" s="342">
        <v>0</v>
      </c>
      <c r="H453" s="4">
        <v>380992</v>
      </c>
      <c r="I453" s="342">
        <v>0</v>
      </c>
      <c r="J453" s="4">
        <v>53878</v>
      </c>
      <c r="K453" s="342">
        <v>0</v>
      </c>
      <c r="L453" s="4">
        <v>454214</v>
      </c>
    </row>
    <row r="454" spans="1:12">
      <c r="A454" s="5" t="s">
        <v>75</v>
      </c>
      <c r="B454" s="5" t="s">
        <v>1616</v>
      </c>
      <c r="C454" s="5" t="s">
        <v>1617</v>
      </c>
      <c r="D454" s="342">
        <v>0</v>
      </c>
      <c r="E454" s="4">
        <v>345936</v>
      </c>
      <c r="F454" s="342">
        <v>0</v>
      </c>
      <c r="G454" s="342">
        <v>0</v>
      </c>
      <c r="H454" s="4">
        <v>119216</v>
      </c>
      <c r="I454" s="4">
        <v>25520</v>
      </c>
      <c r="J454" s="4">
        <v>5304</v>
      </c>
      <c r="K454" s="4">
        <v>0</v>
      </c>
      <c r="L454" s="4">
        <v>495976</v>
      </c>
    </row>
    <row r="455" spans="1:12">
      <c r="A455" s="5" t="s">
        <v>75</v>
      </c>
      <c r="B455" s="5" t="s">
        <v>1618</v>
      </c>
      <c r="C455" s="5" t="s">
        <v>1619</v>
      </c>
      <c r="D455" s="4">
        <v>47760</v>
      </c>
      <c r="E455" s="4">
        <v>29856</v>
      </c>
      <c r="F455" s="342">
        <v>0</v>
      </c>
      <c r="G455" s="342">
        <v>0</v>
      </c>
      <c r="H455" s="4">
        <v>103328</v>
      </c>
      <c r="I455" s="4">
        <v>16032</v>
      </c>
      <c r="J455" s="4">
        <v>34195</v>
      </c>
      <c r="K455" s="4">
        <v>19298</v>
      </c>
      <c r="L455" s="4">
        <v>250469</v>
      </c>
    </row>
    <row r="456" spans="1:12">
      <c r="A456" s="5" t="s">
        <v>75</v>
      </c>
      <c r="B456" s="5" t="s">
        <v>1620</v>
      </c>
      <c r="C456" s="5" t="s">
        <v>1621</v>
      </c>
      <c r="D456" s="342">
        <v>0</v>
      </c>
      <c r="E456" s="342">
        <v>0</v>
      </c>
      <c r="F456" s="342">
        <v>0</v>
      </c>
      <c r="G456" s="342">
        <v>0</v>
      </c>
      <c r="H456" s="342">
        <v>0</v>
      </c>
      <c r="I456" s="342">
        <v>0</v>
      </c>
      <c r="J456" s="342">
        <v>0</v>
      </c>
      <c r="K456" s="342">
        <v>0</v>
      </c>
      <c r="L456" s="342">
        <v>0</v>
      </c>
    </row>
    <row r="457" spans="1:12">
      <c r="A457" s="5" t="s">
        <v>75</v>
      </c>
      <c r="B457" s="5" t="s">
        <v>1622</v>
      </c>
      <c r="C457" s="5" t="s">
        <v>1623</v>
      </c>
      <c r="D457" s="4">
        <v>132320</v>
      </c>
      <c r="E457" s="342">
        <v>0</v>
      </c>
      <c r="F457" s="342">
        <v>0</v>
      </c>
      <c r="G457" s="342">
        <v>0</v>
      </c>
      <c r="H457" s="4">
        <v>21328</v>
      </c>
      <c r="I457" s="342">
        <v>0</v>
      </c>
      <c r="J457" s="4">
        <v>16936</v>
      </c>
      <c r="K457" s="342">
        <v>0</v>
      </c>
      <c r="L457" s="4">
        <v>170584</v>
      </c>
    </row>
    <row r="458" spans="1:12">
      <c r="A458" s="5" t="s">
        <v>75</v>
      </c>
      <c r="B458" s="5" t="s">
        <v>1624</v>
      </c>
      <c r="C458" s="5" t="s">
        <v>1625</v>
      </c>
      <c r="D458" s="342">
        <v>0</v>
      </c>
      <c r="E458" s="4">
        <v>17824</v>
      </c>
      <c r="F458" s="342">
        <v>0</v>
      </c>
      <c r="G458" s="342">
        <v>0</v>
      </c>
      <c r="H458" s="342">
        <v>0</v>
      </c>
      <c r="I458" s="4">
        <v>77376</v>
      </c>
      <c r="J458" s="342">
        <v>0</v>
      </c>
      <c r="K458" s="4">
        <v>1708</v>
      </c>
      <c r="L458" s="4">
        <v>96908</v>
      </c>
    </row>
    <row r="459" spans="1:12">
      <c r="A459" s="5" t="s">
        <v>75</v>
      </c>
      <c r="B459" s="5" t="s">
        <v>1626</v>
      </c>
      <c r="C459" s="5" t="s">
        <v>1627</v>
      </c>
      <c r="D459" s="342">
        <v>0</v>
      </c>
      <c r="E459" s="342">
        <v>0</v>
      </c>
      <c r="F459" s="342">
        <v>0</v>
      </c>
      <c r="G459" s="342">
        <v>0</v>
      </c>
      <c r="H459" s="4">
        <v>23728</v>
      </c>
      <c r="I459" s="342">
        <v>0</v>
      </c>
      <c r="J459" s="4">
        <v>106739</v>
      </c>
      <c r="K459" s="342">
        <v>0</v>
      </c>
      <c r="L459" s="4">
        <v>130467</v>
      </c>
    </row>
    <row r="460" spans="1:12">
      <c r="A460" s="5" t="s">
        <v>75</v>
      </c>
      <c r="B460" s="5" t="s">
        <v>1628</v>
      </c>
      <c r="C460" s="5" t="s">
        <v>1629</v>
      </c>
      <c r="D460" s="4">
        <v>12816</v>
      </c>
      <c r="E460" s="4">
        <v>16032</v>
      </c>
      <c r="F460" s="342">
        <v>0</v>
      </c>
      <c r="G460" s="342">
        <v>0</v>
      </c>
      <c r="H460" s="4">
        <v>115168</v>
      </c>
      <c r="I460" s="342">
        <v>0</v>
      </c>
      <c r="J460" s="4">
        <v>1431</v>
      </c>
      <c r="K460" s="342">
        <v>48</v>
      </c>
      <c r="L460" s="4">
        <v>145495</v>
      </c>
    </row>
    <row r="461" spans="1:12">
      <c r="A461" s="5" t="s">
        <v>75</v>
      </c>
      <c r="B461" s="5" t="s">
        <v>1630</v>
      </c>
      <c r="C461" s="5" t="s">
        <v>1631</v>
      </c>
      <c r="D461" s="342">
        <v>0</v>
      </c>
      <c r="E461" s="4">
        <v>7184</v>
      </c>
      <c r="F461" s="342">
        <v>0</v>
      </c>
      <c r="G461" s="342">
        <v>0</v>
      </c>
      <c r="H461" s="342">
        <v>0</v>
      </c>
      <c r="I461" s="342">
        <v>0</v>
      </c>
      <c r="J461" s="342">
        <v>0</v>
      </c>
      <c r="K461" s="342">
        <v>0</v>
      </c>
      <c r="L461" s="4">
        <v>7184</v>
      </c>
    </row>
    <row r="462" spans="1:12">
      <c r="A462" s="5" t="s">
        <v>75</v>
      </c>
      <c r="B462" s="5" t="s">
        <v>1632</v>
      </c>
      <c r="C462" s="5" t="s">
        <v>1633</v>
      </c>
      <c r="D462" s="342">
        <v>0</v>
      </c>
      <c r="E462" s="4">
        <v>10688</v>
      </c>
      <c r="F462" s="342">
        <v>0</v>
      </c>
      <c r="G462" s="342">
        <v>0</v>
      </c>
      <c r="H462" s="342">
        <v>0</v>
      </c>
      <c r="I462" s="4">
        <v>198134</v>
      </c>
      <c r="J462" s="342">
        <v>0</v>
      </c>
      <c r="K462" s="4">
        <v>65637</v>
      </c>
      <c r="L462" s="4">
        <v>274459</v>
      </c>
    </row>
    <row r="463" spans="1:12">
      <c r="A463" s="5" t="s">
        <v>75</v>
      </c>
      <c r="B463" s="5" t="s">
        <v>1634</v>
      </c>
      <c r="C463" s="5" t="s">
        <v>1635</v>
      </c>
      <c r="D463" s="4">
        <v>266448</v>
      </c>
      <c r="E463" s="342">
        <v>0</v>
      </c>
      <c r="F463" s="4">
        <v>126017</v>
      </c>
      <c r="G463" s="342">
        <v>0</v>
      </c>
      <c r="H463" s="342">
        <v>0</v>
      </c>
      <c r="I463" s="342">
        <v>0</v>
      </c>
      <c r="J463" s="4">
        <v>5880</v>
      </c>
      <c r="K463" s="342">
        <v>0</v>
      </c>
      <c r="L463" s="4">
        <v>398345</v>
      </c>
    </row>
    <row r="464" spans="1:12">
      <c r="A464" s="5" t="s">
        <v>75</v>
      </c>
      <c r="B464" s="5" t="s">
        <v>1636</v>
      </c>
      <c r="C464" s="5" t="s">
        <v>1637</v>
      </c>
      <c r="D464" s="4">
        <v>27920</v>
      </c>
      <c r="E464" s="342">
        <v>0</v>
      </c>
      <c r="F464" s="342">
        <v>0</v>
      </c>
      <c r="G464" s="342">
        <v>0</v>
      </c>
      <c r="H464" s="4">
        <v>5744</v>
      </c>
      <c r="I464" s="342">
        <v>0</v>
      </c>
      <c r="J464" s="4">
        <v>5944</v>
      </c>
      <c r="K464" s="342">
        <v>0</v>
      </c>
      <c r="L464" s="4">
        <v>39608</v>
      </c>
    </row>
    <row r="465" spans="1:12">
      <c r="A465" s="5" t="s">
        <v>75</v>
      </c>
      <c r="B465" s="5" t="s">
        <v>1638</v>
      </c>
      <c r="C465" s="5" t="s">
        <v>1639</v>
      </c>
      <c r="D465" s="342">
        <v>0</v>
      </c>
      <c r="E465" s="4">
        <v>10016</v>
      </c>
      <c r="F465" s="342">
        <v>0</v>
      </c>
      <c r="G465" s="342">
        <v>0</v>
      </c>
      <c r="H465" s="342">
        <v>0</v>
      </c>
      <c r="I465" s="4">
        <v>233168</v>
      </c>
      <c r="J465" s="342">
        <v>0</v>
      </c>
      <c r="K465" s="4">
        <v>53524</v>
      </c>
      <c r="L465" s="4">
        <v>296708</v>
      </c>
    </row>
    <row r="466" spans="1:12">
      <c r="A466" s="5" t="s">
        <v>75</v>
      </c>
      <c r="B466" s="5" t="s">
        <v>1640</v>
      </c>
      <c r="C466" s="5" t="s">
        <v>1641</v>
      </c>
      <c r="D466" s="342">
        <v>0</v>
      </c>
      <c r="E466" s="342">
        <v>0</v>
      </c>
      <c r="F466" s="342">
        <v>0</v>
      </c>
      <c r="G466" s="342">
        <v>0</v>
      </c>
      <c r="H466" s="342">
        <v>0</v>
      </c>
      <c r="I466" s="4">
        <v>31200</v>
      </c>
      <c r="J466" s="342">
        <v>0</v>
      </c>
      <c r="K466" s="342">
        <v>0</v>
      </c>
      <c r="L466" s="4">
        <v>31200</v>
      </c>
    </row>
    <row r="467" spans="1:12">
      <c r="A467" s="5" t="s">
        <v>75</v>
      </c>
      <c r="B467" s="5" t="s">
        <v>1642</v>
      </c>
      <c r="C467" s="5" t="s">
        <v>1643</v>
      </c>
      <c r="D467" s="4">
        <v>20652</v>
      </c>
      <c r="E467" s="342">
        <v>0</v>
      </c>
      <c r="F467" s="342">
        <v>0</v>
      </c>
      <c r="G467" s="342">
        <v>0</v>
      </c>
      <c r="H467" s="342">
        <v>864</v>
      </c>
      <c r="I467" s="4">
        <v>303344</v>
      </c>
      <c r="J467" s="342">
        <v>1127</v>
      </c>
      <c r="K467" s="4">
        <v>195431</v>
      </c>
      <c r="L467" s="4">
        <v>521418</v>
      </c>
    </row>
    <row r="468" spans="1:12">
      <c r="A468" s="5" t="s">
        <v>75</v>
      </c>
      <c r="B468" s="5" t="s">
        <v>1644</v>
      </c>
      <c r="C468" s="5" t="s">
        <v>1645</v>
      </c>
      <c r="D468" s="342">
        <v>0</v>
      </c>
      <c r="E468" s="342">
        <v>0</v>
      </c>
      <c r="F468" s="342">
        <v>0</v>
      </c>
      <c r="G468" s="342">
        <v>0</v>
      </c>
      <c r="H468" s="342">
        <v>0</v>
      </c>
      <c r="I468" s="4">
        <v>20752</v>
      </c>
      <c r="J468" s="342">
        <v>0</v>
      </c>
      <c r="K468" s="342">
        <v>0</v>
      </c>
      <c r="L468" s="4">
        <v>20752</v>
      </c>
    </row>
    <row r="469" spans="1:12">
      <c r="A469" s="5" t="s">
        <v>75</v>
      </c>
      <c r="B469" s="5" t="s">
        <v>1646</v>
      </c>
      <c r="C469" s="5" t="s">
        <v>1647</v>
      </c>
      <c r="D469" s="342">
        <v>0</v>
      </c>
      <c r="E469" s="342">
        <v>0</v>
      </c>
      <c r="F469" s="342">
        <v>0</v>
      </c>
      <c r="G469" s="342">
        <v>0</v>
      </c>
      <c r="H469" s="342">
        <v>0</v>
      </c>
      <c r="I469" s="4">
        <v>1648</v>
      </c>
      <c r="J469" s="342">
        <v>0</v>
      </c>
      <c r="K469" s="342">
        <v>0</v>
      </c>
      <c r="L469" s="4">
        <v>1648</v>
      </c>
    </row>
    <row r="470" spans="1:12">
      <c r="A470" s="5" t="s">
        <v>75</v>
      </c>
      <c r="B470" s="5" t="s">
        <v>1648</v>
      </c>
      <c r="C470" s="5" t="s">
        <v>1649</v>
      </c>
      <c r="D470" s="342">
        <v>0</v>
      </c>
      <c r="E470" s="4">
        <v>175120</v>
      </c>
      <c r="F470" s="342">
        <v>0</v>
      </c>
      <c r="G470" s="4">
        <v>96112</v>
      </c>
      <c r="H470" s="342">
        <v>0</v>
      </c>
      <c r="I470" s="4">
        <v>16320</v>
      </c>
      <c r="J470" s="342">
        <v>0</v>
      </c>
      <c r="K470" s="4">
        <v>8454</v>
      </c>
      <c r="L470" s="4">
        <v>296006</v>
      </c>
    </row>
    <row r="471" spans="1:12">
      <c r="A471" s="5" t="s">
        <v>75</v>
      </c>
      <c r="B471" s="5" t="s">
        <v>1650</v>
      </c>
      <c r="C471" s="5" t="s">
        <v>1651</v>
      </c>
      <c r="D471" s="342">
        <v>0</v>
      </c>
      <c r="E471" s="342">
        <v>0</v>
      </c>
      <c r="F471" s="342">
        <v>0</v>
      </c>
      <c r="G471" s="342">
        <v>0</v>
      </c>
      <c r="H471" s="4">
        <v>34240</v>
      </c>
      <c r="I471" s="342">
        <v>0</v>
      </c>
      <c r="J471" s="342">
        <v>0</v>
      </c>
      <c r="K471" s="342">
        <v>0</v>
      </c>
      <c r="L471" s="4">
        <v>34240</v>
      </c>
    </row>
    <row r="472" spans="1:12">
      <c r="A472" s="5" t="s">
        <v>75</v>
      </c>
      <c r="B472" s="5" t="s">
        <v>1652</v>
      </c>
      <c r="C472" s="5" t="s">
        <v>1653</v>
      </c>
      <c r="D472" s="342">
        <v>0</v>
      </c>
      <c r="E472" s="342">
        <v>0</v>
      </c>
      <c r="F472" s="342">
        <v>0</v>
      </c>
      <c r="G472" s="342">
        <v>0</v>
      </c>
      <c r="H472" s="4">
        <v>86672</v>
      </c>
      <c r="I472" s="342">
        <v>0</v>
      </c>
      <c r="J472" s="4">
        <v>58502</v>
      </c>
      <c r="K472" s="342">
        <v>0</v>
      </c>
      <c r="L472" s="4">
        <v>145174</v>
      </c>
    </row>
    <row r="473" spans="1:12">
      <c r="A473" s="5" t="s">
        <v>75</v>
      </c>
      <c r="B473" s="5" t="s">
        <v>1654</v>
      </c>
      <c r="C473" s="5" t="s">
        <v>1655</v>
      </c>
      <c r="D473" s="342">
        <v>0</v>
      </c>
      <c r="E473" s="342">
        <v>0</v>
      </c>
      <c r="F473" s="342">
        <v>0</v>
      </c>
      <c r="G473" s="342">
        <v>0</v>
      </c>
      <c r="H473" s="4">
        <v>4944</v>
      </c>
      <c r="I473" s="342">
        <v>0</v>
      </c>
      <c r="J473" s="342">
        <v>0</v>
      </c>
      <c r="K473" s="342">
        <v>0</v>
      </c>
      <c r="L473" s="4">
        <v>4944</v>
      </c>
    </row>
    <row r="474" spans="1:12">
      <c r="A474" s="5" t="s">
        <v>75</v>
      </c>
      <c r="B474" s="5" t="s">
        <v>1656</v>
      </c>
      <c r="C474" s="5" t="s">
        <v>1657</v>
      </c>
      <c r="D474" s="4">
        <v>25008</v>
      </c>
      <c r="E474" s="342">
        <v>0</v>
      </c>
      <c r="F474" s="342">
        <v>0</v>
      </c>
      <c r="G474" s="342">
        <v>0</v>
      </c>
      <c r="H474" s="342">
        <v>1488</v>
      </c>
      <c r="I474" s="342">
        <v>0</v>
      </c>
      <c r="J474" s="4">
        <v>540</v>
      </c>
      <c r="K474" s="342">
        <v>0</v>
      </c>
      <c r="L474" s="4">
        <v>27036</v>
      </c>
    </row>
    <row r="475" spans="1:12">
      <c r="A475" s="5" t="s">
        <v>75</v>
      </c>
      <c r="B475" s="5" t="s">
        <v>1658</v>
      </c>
      <c r="C475" s="5" t="s">
        <v>1659</v>
      </c>
      <c r="D475" s="4">
        <v>27392</v>
      </c>
      <c r="E475" s="342">
        <v>0</v>
      </c>
      <c r="F475" s="342">
        <v>0</v>
      </c>
      <c r="G475" s="342">
        <v>0</v>
      </c>
      <c r="H475" s="4">
        <v>83424</v>
      </c>
      <c r="I475" s="342">
        <v>0</v>
      </c>
      <c r="J475" s="4">
        <v>11876</v>
      </c>
      <c r="K475" s="342">
        <v>0</v>
      </c>
      <c r="L475" s="4">
        <v>122692</v>
      </c>
    </row>
    <row r="476" spans="1:12">
      <c r="A476" s="5" t="s">
        <v>75</v>
      </c>
      <c r="B476" s="5" t="s">
        <v>1660</v>
      </c>
      <c r="C476" s="5" t="s">
        <v>1661</v>
      </c>
      <c r="D476" s="4">
        <v>470680</v>
      </c>
      <c r="E476" s="342">
        <v>0</v>
      </c>
      <c r="F476" s="342">
        <v>0</v>
      </c>
      <c r="G476" s="342">
        <v>0</v>
      </c>
      <c r="H476" s="4">
        <v>4544</v>
      </c>
      <c r="I476" s="342">
        <v>0</v>
      </c>
      <c r="J476" s="342">
        <v>0</v>
      </c>
      <c r="K476" s="342">
        <v>0</v>
      </c>
      <c r="L476" s="4">
        <v>475224</v>
      </c>
    </row>
    <row r="477" spans="1:12">
      <c r="A477" s="5" t="s">
        <v>75</v>
      </c>
      <c r="B477" s="5" t="s">
        <v>1662</v>
      </c>
      <c r="C477" s="5" t="s">
        <v>1663</v>
      </c>
      <c r="D477" s="4">
        <v>168984</v>
      </c>
      <c r="E477" s="342">
        <v>0</v>
      </c>
      <c r="F477" s="342">
        <v>0</v>
      </c>
      <c r="G477" s="342">
        <v>0</v>
      </c>
      <c r="H477" s="342">
        <v>784</v>
      </c>
      <c r="I477" s="342">
        <v>0</v>
      </c>
      <c r="J477" s="4">
        <v>1296</v>
      </c>
      <c r="K477" s="342">
        <v>0</v>
      </c>
      <c r="L477" s="4">
        <v>171064</v>
      </c>
    </row>
    <row r="478" spans="1:12">
      <c r="A478" s="5" t="s">
        <v>75</v>
      </c>
      <c r="B478" s="5" t="s">
        <v>1664</v>
      </c>
      <c r="C478" s="5" t="s">
        <v>1665</v>
      </c>
      <c r="D478" s="342">
        <v>0</v>
      </c>
      <c r="E478" s="342">
        <v>0</v>
      </c>
      <c r="F478" s="342">
        <v>0</v>
      </c>
      <c r="G478" s="342">
        <v>0</v>
      </c>
      <c r="H478" s="342">
        <v>0</v>
      </c>
      <c r="I478" s="342">
        <v>0</v>
      </c>
      <c r="J478" s="342">
        <v>0</v>
      </c>
      <c r="K478" s="342">
        <v>0</v>
      </c>
      <c r="L478" s="342">
        <v>0</v>
      </c>
    </row>
    <row r="479" spans="1:12">
      <c r="A479" s="5" t="s">
        <v>75</v>
      </c>
      <c r="B479" s="5" t="s">
        <v>1666</v>
      </c>
      <c r="C479" s="5" t="s">
        <v>1667</v>
      </c>
      <c r="D479" s="4">
        <v>1219324</v>
      </c>
      <c r="E479" s="4">
        <v>612656</v>
      </c>
      <c r="F479" s="4">
        <v>126017</v>
      </c>
      <c r="G479" s="4">
        <v>96112</v>
      </c>
      <c r="H479" s="4">
        <v>986464</v>
      </c>
      <c r="I479" s="4">
        <v>923494</v>
      </c>
      <c r="J479" s="4">
        <v>304688</v>
      </c>
      <c r="K479" s="4">
        <v>344100</v>
      </c>
      <c r="L479" s="4">
        <v>4612855</v>
      </c>
    </row>
    <row r="482" spans="1:12">
      <c r="A482" s="5" t="s">
        <v>1691</v>
      </c>
    </row>
    <row r="483" spans="1:12">
      <c r="A483" s="5" t="s">
        <v>1597</v>
      </c>
      <c r="B483" s="5" t="s">
        <v>174</v>
      </c>
      <c r="C483" s="5" t="s">
        <v>1669</v>
      </c>
      <c r="D483" s="342" t="s">
        <v>1670</v>
      </c>
      <c r="E483" s="342" t="s">
        <v>1671</v>
      </c>
      <c r="F483" s="342" t="s">
        <v>1672</v>
      </c>
      <c r="G483" s="342" t="s">
        <v>1673</v>
      </c>
      <c r="H483" s="342" t="s">
        <v>1674</v>
      </c>
      <c r="I483" s="342" t="s">
        <v>1675</v>
      </c>
      <c r="J483" s="342" t="s">
        <v>1676</v>
      </c>
      <c r="K483" s="342" t="s">
        <v>1677</v>
      </c>
      <c r="L483" s="342" t="s">
        <v>44</v>
      </c>
    </row>
    <row r="484" spans="1:12">
      <c r="A484" s="5" t="s">
        <v>77</v>
      </c>
      <c r="B484" s="5" t="s">
        <v>1612</v>
      </c>
      <c r="C484" s="5" t="s">
        <v>1613</v>
      </c>
      <c r="D484" s="4">
        <v>1152</v>
      </c>
      <c r="E484" s="342">
        <v>0</v>
      </c>
      <c r="F484" s="342">
        <v>0</v>
      </c>
      <c r="G484" s="342">
        <v>0</v>
      </c>
      <c r="H484" s="342">
        <v>0</v>
      </c>
      <c r="I484" s="342">
        <v>0</v>
      </c>
      <c r="J484" s="342">
        <v>702</v>
      </c>
      <c r="K484" s="342">
        <v>0</v>
      </c>
      <c r="L484" s="4">
        <v>1854</v>
      </c>
    </row>
    <row r="485" spans="1:12">
      <c r="A485" s="5" t="s">
        <v>77</v>
      </c>
      <c r="B485" s="5" t="s">
        <v>1614</v>
      </c>
      <c r="C485" s="5" t="s">
        <v>1615</v>
      </c>
      <c r="D485" s="4">
        <v>53520</v>
      </c>
      <c r="E485" s="342">
        <v>0</v>
      </c>
      <c r="F485" s="342">
        <v>0</v>
      </c>
      <c r="G485" s="342">
        <v>0</v>
      </c>
      <c r="H485" s="4">
        <v>98784</v>
      </c>
      <c r="I485" s="342">
        <v>0</v>
      </c>
      <c r="J485" s="342">
        <v>0</v>
      </c>
      <c r="K485" s="342">
        <v>0</v>
      </c>
      <c r="L485" s="4">
        <v>152304</v>
      </c>
    </row>
    <row r="486" spans="1:12">
      <c r="A486" s="5" t="s">
        <v>77</v>
      </c>
      <c r="B486" s="5" t="s">
        <v>1616</v>
      </c>
      <c r="C486" s="5" t="s">
        <v>1617</v>
      </c>
      <c r="D486" s="342">
        <v>0</v>
      </c>
      <c r="E486" s="4">
        <v>1451344</v>
      </c>
      <c r="F486" s="342">
        <v>0</v>
      </c>
      <c r="G486" s="342">
        <v>0</v>
      </c>
      <c r="H486" s="342">
        <v>0</v>
      </c>
      <c r="I486" s="342">
        <v>0</v>
      </c>
      <c r="J486" s="342">
        <v>0</v>
      </c>
      <c r="K486" s="342">
        <v>0</v>
      </c>
      <c r="L486" s="4">
        <v>1451344</v>
      </c>
    </row>
    <row r="487" spans="1:12">
      <c r="A487" s="5" t="s">
        <v>77</v>
      </c>
      <c r="B487" s="5" t="s">
        <v>1618</v>
      </c>
      <c r="C487" s="5" t="s">
        <v>1619</v>
      </c>
      <c r="D487" s="4">
        <v>148080</v>
      </c>
      <c r="E487" s="4">
        <v>17088</v>
      </c>
      <c r="F487" s="342">
        <v>0</v>
      </c>
      <c r="G487" s="342">
        <v>0</v>
      </c>
      <c r="H487" s="4">
        <v>86416</v>
      </c>
      <c r="I487" s="4">
        <v>12880</v>
      </c>
      <c r="J487" s="4">
        <v>6050</v>
      </c>
      <c r="K487" s="342">
        <v>0</v>
      </c>
      <c r="L487" s="4">
        <v>270514</v>
      </c>
    </row>
    <row r="488" spans="1:12">
      <c r="A488" s="5" t="s">
        <v>77</v>
      </c>
      <c r="B488" s="5" t="s">
        <v>1620</v>
      </c>
      <c r="C488" s="5" t="s">
        <v>1621</v>
      </c>
      <c r="D488" s="342">
        <v>0</v>
      </c>
      <c r="E488" s="342">
        <v>0</v>
      </c>
      <c r="F488" s="342">
        <v>0</v>
      </c>
      <c r="G488" s="342">
        <v>0</v>
      </c>
      <c r="H488" s="342">
        <v>0</v>
      </c>
      <c r="I488" s="342">
        <v>0</v>
      </c>
      <c r="J488" s="342">
        <v>0</v>
      </c>
      <c r="K488" s="342">
        <v>0</v>
      </c>
      <c r="L488" s="342">
        <v>0</v>
      </c>
    </row>
    <row r="489" spans="1:12">
      <c r="A489" s="5" t="s">
        <v>77</v>
      </c>
      <c r="B489" s="5" t="s">
        <v>1622</v>
      </c>
      <c r="C489" s="5" t="s">
        <v>1623</v>
      </c>
      <c r="D489" s="4">
        <v>339488</v>
      </c>
      <c r="E489" s="342">
        <v>0</v>
      </c>
      <c r="F489" s="342">
        <v>0</v>
      </c>
      <c r="G489" s="342">
        <v>0</v>
      </c>
      <c r="H489" s="4">
        <v>3328</v>
      </c>
      <c r="I489" s="342">
        <v>0</v>
      </c>
      <c r="J489" s="4">
        <v>72456</v>
      </c>
      <c r="K489" s="342">
        <v>0</v>
      </c>
      <c r="L489" s="4">
        <v>415272</v>
      </c>
    </row>
    <row r="490" spans="1:12">
      <c r="A490" s="5" t="s">
        <v>77</v>
      </c>
      <c r="B490" s="5" t="s">
        <v>1624</v>
      </c>
      <c r="C490" s="5" t="s">
        <v>1625</v>
      </c>
      <c r="D490" s="342">
        <v>0</v>
      </c>
      <c r="E490" s="4">
        <v>55136</v>
      </c>
      <c r="F490" s="342">
        <v>0</v>
      </c>
      <c r="G490" s="342">
        <v>0</v>
      </c>
      <c r="H490" s="342">
        <v>0</v>
      </c>
      <c r="I490" s="4">
        <v>129920</v>
      </c>
      <c r="J490" s="342">
        <v>0</v>
      </c>
      <c r="K490" s="342">
        <v>716</v>
      </c>
      <c r="L490" s="4">
        <v>185772</v>
      </c>
    </row>
    <row r="491" spans="1:12">
      <c r="A491" s="5" t="s">
        <v>77</v>
      </c>
      <c r="B491" s="5" t="s">
        <v>1626</v>
      </c>
      <c r="C491" s="5" t="s">
        <v>1627</v>
      </c>
      <c r="D491" s="342">
        <v>0</v>
      </c>
      <c r="E491" s="342">
        <v>0</v>
      </c>
      <c r="F491" s="342">
        <v>0</v>
      </c>
      <c r="G491" s="342">
        <v>0</v>
      </c>
      <c r="H491" s="4">
        <v>29440</v>
      </c>
      <c r="I491" s="342">
        <v>0</v>
      </c>
      <c r="J491" s="342">
        <v>128</v>
      </c>
      <c r="K491" s="342">
        <v>0</v>
      </c>
      <c r="L491" s="4">
        <v>29568</v>
      </c>
    </row>
    <row r="492" spans="1:12">
      <c r="A492" s="5" t="s">
        <v>77</v>
      </c>
      <c r="B492" s="5" t="s">
        <v>1628</v>
      </c>
      <c r="C492" s="5" t="s">
        <v>1629</v>
      </c>
      <c r="D492" s="4">
        <v>37488</v>
      </c>
      <c r="E492" s="4">
        <v>50528</v>
      </c>
      <c r="F492" s="342">
        <v>0</v>
      </c>
      <c r="G492" s="342">
        <v>0</v>
      </c>
      <c r="H492" s="4">
        <v>157968</v>
      </c>
      <c r="I492" s="342">
        <v>0</v>
      </c>
      <c r="J492" s="4">
        <v>16614</v>
      </c>
      <c r="K492" s="342">
        <v>0</v>
      </c>
      <c r="L492" s="4">
        <v>262598</v>
      </c>
    </row>
    <row r="493" spans="1:12">
      <c r="A493" s="5" t="s">
        <v>77</v>
      </c>
      <c r="B493" s="5" t="s">
        <v>1630</v>
      </c>
      <c r="C493" s="5" t="s">
        <v>1631</v>
      </c>
      <c r="D493" s="342">
        <v>0</v>
      </c>
      <c r="E493" s="4">
        <v>25056</v>
      </c>
      <c r="F493" s="342">
        <v>0</v>
      </c>
      <c r="G493" s="342">
        <v>0</v>
      </c>
      <c r="H493" s="342">
        <v>0</v>
      </c>
      <c r="I493" s="4">
        <v>2368</v>
      </c>
      <c r="J493" s="342">
        <v>0</v>
      </c>
      <c r="K493" s="342">
        <v>0</v>
      </c>
      <c r="L493" s="4">
        <v>27424</v>
      </c>
    </row>
    <row r="494" spans="1:12">
      <c r="A494" s="5" t="s">
        <v>77</v>
      </c>
      <c r="B494" s="5" t="s">
        <v>1632</v>
      </c>
      <c r="C494" s="5" t="s">
        <v>1633</v>
      </c>
      <c r="D494" s="342">
        <v>0</v>
      </c>
      <c r="E494" s="4">
        <v>32528</v>
      </c>
      <c r="F494" s="342">
        <v>0</v>
      </c>
      <c r="G494" s="342">
        <v>0</v>
      </c>
      <c r="H494" s="342">
        <v>0</v>
      </c>
      <c r="I494" s="4">
        <v>118960</v>
      </c>
      <c r="J494" s="342">
        <v>0</v>
      </c>
      <c r="K494" s="4">
        <v>2076</v>
      </c>
      <c r="L494" s="4">
        <v>153564</v>
      </c>
    </row>
    <row r="495" spans="1:12">
      <c r="A495" s="5" t="s">
        <v>77</v>
      </c>
      <c r="B495" s="5" t="s">
        <v>1634</v>
      </c>
      <c r="C495" s="5" t="s">
        <v>1635</v>
      </c>
      <c r="D495" s="4">
        <v>924000</v>
      </c>
      <c r="E495" s="342">
        <v>0</v>
      </c>
      <c r="F495" s="4">
        <v>187888</v>
      </c>
      <c r="G495" s="342">
        <v>0</v>
      </c>
      <c r="H495" s="342">
        <v>0</v>
      </c>
      <c r="I495" s="342">
        <v>0</v>
      </c>
      <c r="J495" s="4">
        <v>1330</v>
      </c>
      <c r="K495" s="342">
        <v>0</v>
      </c>
      <c r="L495" s="4">
        <v>1113218</v>
      </c>
    </row>
    <row r="496" spans="1:12">
      <c r="A496" s="5" t="s">
        <v>77</v>
      </c>
      <c r="B496" s="5" t="s">
        <v>1636</v>
      </c>
      <c r="C496" s="5" t="s">
        <v>1637</v>
      </c>
      <c r="D496" s="4">
        <v>41440</v>
      </c>
      <c r="E496" s="342">
        <v>0</v>
      </c>
      <c r="F496" s="342">
        <v>0</v>
      </c>
      <c r="G496" s="342">
        <v>0</v>
      </c>
      <c r="H496" s="4">
        <v>26128</v>
      </c>
      <c r="I496" s="342">
        <v>0</v>
      </c>
      <c r="J496" s="4">
        <v>2032</v>
      </c>
      <c r="K496" s="342">
        <v>0</v>
      </c>
      <c r="L496" s="4">
        <v>69600</v>
      </c>
    </row>
    <row r="497" spans="1:12">
      <c r="A497" s="5" t="s">
        <v>77</v>
      </c>
      <c r="B497" s="5" t="s">
        <v>1638</v>
      </c>
      <c r="C497" s="5" t="s">
        <v>1639</v>
      </c>
      <c r="D497" s="342">
        <v>0</v>
      </c>
      <c r="E497" s="342">
        <v>0</v>
      </c>
      <c r="F497" s="342">
        <v>0</v>
      </c>
      <c r="G497" s="342">
        <v>0</v>
      </c>
      <c r="H497" s="342">
        <v>0</v>
      </c>
      <c r="I497" s="4">
        <v>225424</v>
      </c>
      <c r="J497" s="342">
        <v>0</v>
      </c>
      <c r="K497" s="4">
        <v>29302</v>
      </c>
      <c r="L497" s="4">
        <v>254726</v>
      </c>
    </row>
    <row r="498" spans="1:12">
      <c r="A498" s="5" t="s">
        <v>77</v>
      </c>
      <c r="B498" s="5" t="s">
        <v>1640</v>
      </c>
      <c r="C498" s="5" t="s">
        <v>1641</v>
      </c>
      <c r="D498" s="342">
        <v>0</v>
      </c>
      <c r="E498" s="342">
        <v>0</v>
      </c>
      <c r="F498" s="342">
        <v>0</v>
      </c>
      <c r="G498" s="342">
        <v>0</v>
      </c>
      <c r="H498" s="342">
        <v>0</v>
      </c>
      <c r="I498" s="4">
        <v>28704</v>
      </c>
      <c r="J498" s="342">
        <v>0</v>
      </c>
      <c r="K498" s="342">
        <v>120</v>
      </c>
      <c r="L498" s="4">
        <v>28824</v>
      </c>
    </row>
    <row r="499" spans="1:12">
      <c r="A499" s="5" t="s">
        <v>77</v>
      </c>
      <c r="B499" s="5" t="s">
        <v>1642</v>
      </c>
      <c r="C499" s="5" t="s">
        <v>1643</v>
      </c>
      <c r="D499" s="4">
        <v>9408</v>
      </c>
      <c r="E499" s="342">
        <v>0</v>
      </c>
      <c r="F499" s="342">
        <v>0</v>
      </c>
      <c r="G499" s="342">
        <v>0</v>
      </c>
      <c r="H499" s="4">
        <v>2544</v>
      </c>
      <c r="I499" s="4">
        <v>253680</v>
      </c>
      <c r="J499" s="4">
        <v>21800</v>
      </c>
      <c r="K499" s="4">
        <v>20233</v>
      </c>
      <c r="L499" s="4">
        <v>307665</v>
      </c>
    </row>
    <row r="500" spans="1:12">
      <c r="A500" s="5" t="s">
        <v>77</v>
      </c>
      <c r="B500" s="5" t="s">
        <v>1644</v>
      </c>
      <c r="C500" s="5" t="s">
        <v>1645</v>
      </c>
      <c r="D500" s="342">
        <v>0</v>
      </c>
      <c r="E500" s="342">
        <v>0</v>
      </c>
      <c r="F500" s="342">
        <v>0</v>
      </c>
      <c r="G500" s="342">
        <v>0</v>
      </c>
      <c r="H500" s="342">
        <v>0</v>
      </c>
      <c r="I500" s="4">
        <v>34592</v>
      </c>
      <c r="J500" s="342">
        <v>0</v>
      </c>
      <c r="K500" s="342">
        <v>0</v>
      </c>
      <c r="L500" s="4">
        <v>34592</v>
      </c>
    </row>
    <row r="501" spans="1:12">
      <c r="A501" s="5" t="s">
        <v>77</v>
      </c>
      <c r="B501" s="5" t="s">
        <v>1646</v>
      </c>
      <c r="C501" s="5" t="s">
        <v>1647</v>
      </c>
      <c r="D501" s="342">
        <v>0</v>
      </c>
      <c r="E501" s="342">
        <v>0</v>
      </c>
      <c r="F501" s="342">
        <v>0</v>
      </c>
      <c r="G501" s="342">
        <v>0</v>
      </c>
      <c r="H501" s="342">
        <v>0</v>
      </c>
      <c r="I501" s="4">
        <v>48544</v>
      </c>
      <c r="J501" s="342">
        <v>0</v>
      </c>
      <c r="K501" s="342">
        <v>80</v>
      </c>
      <c r="L501" s="4">
        <v>48624</v>
      </c>
    </row>
    <row r="502" spans="1:12">
      <c r="A502" s="5" t="s">
        <v>77</v>
      </c>
      <c r="B502" s="5" t="s">
        <v>1648</v>
      </c>
      <c r="C502" s="5" t="s">
        <v>1649</v>
      </c>
      <c r="D502" s="342">
        <v>0</v>
      </c>
      <c r="E502" s="4">
        <v>709184</v>
      </c>
      <c r="F502" s="342">
        <v>0</v>
      </c>
      <c r="G502" s="4">
        <v>119104</v>
      </c>
      <c r="H502" s="342">
        <v>0</v>
      </c>
      <c r="I502" s="342">
        <v>0</v>
      </c>
      <c r="J502" s="342">
        <v>0</v>
      </c>
      <c r="K502" s="342">
        <v>0</v>
      </c>
      <c r="L502" s="4">
        <v>828288</v>
      </c>
    </row>
    <row r="503" spans="1:12">
      <c r="A503" s="5" t="s">
        <v>77</v>
      </c>
      <c r="B503" s="5" t="s">
        <v>1650</v>
      </c>
      <c r="C503" s="5" t="s">
        <v>1651</v>
      </c>
      <c r="D503" s="342">
        <v>0</v>
      </c>
      <c r="E503" s="342">
        <v>0</v>
      </c>
      <c r="F503" s="342">
        <v>0</v>
      </c>
      <c r="G503" s="342">
        <v>0</v>
      </c>
      <c r="H503" s="4">
        <v>82896</v>
      </c>
      <c r="I503" s="342">
        <v>0</v>
      </c>
      <c r="J503" s="4">
        <v>35450</v>
      </c>
      <c r="K503" s="342">
        <v>0</v>
      </c>
      <c r="L503" s="4">
        <v>118346</v>
      </c>
    </row>
    <row r="504" spans="1:12">
      <c r="A504" s="5" t="s">
        <v>77</v>
      </c>
      <c r="B504" s="5" t="s">
        <v>1652</v>
      </c>
      <c r="C504" s="5" t="s">
        <v>1653</v>
      </c>
      <c r="D504" s="342">
        <v>0</v>
      </c>
      <c r="E504" s="342">
        <v>0</v>
      </c>
      <c r="F504" s="342">
        <v>0</v>
      </c>
      <c r="G504" s="342">
        <v>0</v>
      </c>
      <c r="H504" s="4">
        <v>34400</v>
      </c>
      <c r="I504" s="342">
        <v>0</v>
      </c>
      <c r="J504" s="342">
        <v>60</v>
      </c>
      <c r="K504" s="342">
        <v>0</v>
      </c>
      <c r="L504" s="4">
        <v>34460</v>
      </c>
    </row>
    <row r="505" spans="1:12">
      <c r="A505" s="5" t="s">
        <v>77</v>
      </c>
      <c r="B505" s="5" t="s">
        <v>1654</v>
      </c>
      <c r="C505" s="5" t="s">
        <v>1655</v>
      </c>
      <c r="D505" s="342">
        <v>0</v>
      </c>
      <c r="E505" s="342">
        <v>0</v>
      </c>
      <c r="F505" s="342">
        <v>0</v>
      </c>
      <c r="G505" s="342">
        <v>0</v>
      </c>
      <c r="H505" s="4">
        <v>3232</v>
      </c>
      <c r="I505" s="342">
        <v>0</v>
      </c>
      <c r="J505" s="342">
        <v>100</v>
      </c>
      <c r="K505" s="342">
        <v>0</v>
      </c>
      <c r="L505" s="4">
        <v>3332</v>
      </c>
    </row>
    <row r="506" spans="1:12">
      <c r="A506" s="5" t="s">
        <v>77</v>
      </c>
      <c r="B506" s="5" t="s">
        <v>1656</v>
      </c>
      <c r="C506" s="5" t="s">
        <v>1657</v>
      </c>
      <c r="D506" s="4">
        <v>33360</v>
      </c>
      <c r="E506" s="342">
        <v>0</v>
      </c>
      <c r="F506" s="342">
        <v>0</v>
      </c>
      <c r="G506" s="342">
        <v>0</v>
      </c>
      <c r="H506" s="342">
        <v>0</v>
      </c>
      <c r="I506" s="342">
        <v>0</v>
      </c>
      <c r="J506" s="342">
        <v>0</v>
      </c>
      <c r="K506" s="342">
        <v>0</v>
      </c>
      <c r="L506" s="4">
        <v>33360</v>
      </c>
    </row>
    <row r="507" spans="1:12">
      <c r="A507" s="5" t="s">
        <v>77</v>
      </c>
      <c r="B507" s="5" t="s">
        <v>1658</v>
      </c>
      <c r="C507" s="5" t="s">
        <v>1659</v>
      </c>
      <c r="D507" s="4">
        <v>116496</v>
      </c>
      <c r="E507" s="342">
        <v>0</v>
      </c>
      <c r="F507" s="342">
        <v>0</v>
      </c>
      <c r="G507" s="342">
        <v>0</v>
      </c>
      <c r="H507" s="4">
        <v>67888</v>
      </c>
      <c r="I507" s="342">
        <v>0</v>
      </c>
      <c r="J507" s="4">
        <v>44968</v>
      </c>
      <c r="K507" s="342">
        <v>0</v>
      </c>
      <c r="L507" s="4">
        <v>229352</v>
      </c>
    </row>
    <row r="508" spans="1:12">
      <c r="A508" s="5" t="s">
        <v>77</v>
      </c>
      <c r="B508" s="5" t="s">
        <v>1660</v>
      </c>
      <c r="C508" s="5" t="s">
        <v>1661</v>
      </c>
      <c r="D508" s="4">
        <v>2000496</v>
      </c>
      <c r="E508" s="342">
        <v>0</v>
      </c>
      <c r="F508" s="342">
        <v>0</v>
      </c>
      <c r="G508" s="342">
        <v>0</v>
      </c>
      <c r="H508" s="342">
        <v>0</v>
      </c>
      <c r="I508" s="342">
        <v>0</v>
      </c>
      <c r="J508" s="342">
        <v>0</v>
      </c>
      <c r="K508" s="342">
        <v>0</v>
      </c>
      <c r="L508" s="4">
        <v>2000496</v>
      </c>
    </row>
    <row r="509" spans="1:12">
      <c r="A509" s="5" t="s">
        <v>77</v>
      </c>
      <c r="B509" s="5" t="s">
        <v>1662</v>
      </c>
      <c r="C509" s="5" t="s">
        <v>1663</v>
      </c>
      <c r="D509" s="4">
        <v>421632</v>
      </c>
      <c r="E509" s="342">
        <v>0</v>
      </c>
      <c r="F509" s="342">
        <v>0</v>
      </c>
      <c r="G509" s="342">
        <v>0</v>
      </c>
      <c r="H509" s="4">
        <v>63920</v>
      </c>
      <c r="I509" s="342">
        <v>0</v>
      </c>
      <c r="J509" s="342">
        <v>400</v>
      </c>
      <c r="K509" s="342">
        <v>0</v>
      </c>
      <c r="L509" s="4">
        <v>485952</v>
      </c>
    </row>
    <row r="510" spans="1:12">
      <c r="A510" s="5" t="s">
        <v>77</v>
      </c>
      <c r="B510" s="5" t="s">
        <v>1664</v>
      </c>
      <c r="C510" s="5" t="s">
        <v>1665</v>
      </c>
      <c r="D510" s="342">
        <v>0</v>
      </c>
      <c r="E510" s="342">
        <v>0</v>
      </c>
      <c r="F510" s="342">
        <v>0</v>
      </c>
      <c r="G510" s="342">
        <v>0</v>
      </c>
      <c r="H510" s="342">
        <v>0</v>
      </c>
      <c r="I510" s="342">
        <v>0</v>
      </c>
      <c r="J510" s="342">
        <v>0</v>
      </c>
      <c r="K510" s="342">
        <v>0</v>
      </c>
      <c r="L510" s="342">
        <v>0</v>
      </c>
    </row>
    <row r="511" spans="1:12">
      <c r="A511" s="5" t="s">
        <v>77</v>
      </c>
      <c r="B511" s="5" t="s">
        <v>1666</v>
      </c>
      <c r="C511" s="5" t="s">
        <v>1667</v>
      </c>
      <c r="D511" s="4">
        <v>4126560</v>
      </c>
      <c r="E511" s="4">
        <v>2340864</v>
      </c>
      <c r="F511" s="4">
        <v>187888</v>
      </c>
      <c r="G511" s="4">
        <v>119104</v>
      </c>
      <c r="H511" s="4">
        <v>656944</v>
      </c>
      <c r="I511" s="4">
        <v>855072</v>
      </c>
      <c r="J511" s="4">
        <v>202090</v>
      </c>
      <c r="K511" s="4">
        <v>52527</v>
      </c>
      <c r="L511" s="4">
        <v>8541049</v>
      </c>
    </row>
    <row r="514" spans="1:12">
      <c r="A514" s="5" t="s">
        <v>1692</v>
      </c>
    </row>
    <row r="515" spans="1:12">
      <c r="A515" s="5" t="s">
        <v>1597</v>
      </c>
      <c r="B515" s="5" t="s">
        <v>174</v>
      </c>
      <c r="C515" s="5" t="s">
        <v>1669</v>
      </c>
      <c r="D515" s="342" t="s">
        <v>1670</v>
      </c>
      <c r="E515" s="342" t="s">
        <v>1671</v>
      </c>
      <c r="F515" s="342" t="s">
        <v>1672</v>
      </c>
      <c r="G515" s="342" t="s">
        <v>1673</v>
      </c>
      <c r="H515" s="342" t="s">
        <v>1674</v>
      </c>
      <c r="I515" s="342" t="s">
        <v>1675</v>
      </c>
      <c r="J515" s="342" t="s">
        <v>1676</v>
      </c>
      <c r="K515" s="342" t="s">
        <v>1677</v>
      </c>
      <c r="L515" s="342" t="s">
        <v>44</v>
      </c>
    </row>
    <row r="516" spans="1:12">
      <c r="A516" s="5" t="s">
        <v>79</v>
      </c>
      <c r="B516" s="5" t="s">
        <v>1612</v>
      </c>
      <c r="C516" s="5" t="s">
        <v>1613</v>
      </c>
      <c r="D516" s="4">
        <v>16512</v>
      </c>
      <c r="E516" s="342">
        <v>0</v>
      </c>
      <c r="F516" s="342">
        <v>0</v>
      </c>
      <c r="G516" s="342">
        <v>0</v>
      </c>
      <c r="H516" s="4">
        <v>3232</v>
      </c>
      <c r="I516" s="342">
        <v>0</v>
      </c>
      <c r="J516" s="342">
        <v>0</v>
      </c>
      <c r="K516" s="342">
        <v>0</v>
      </c>
      <c r="L516" s="4">
        <v>19744</v>
      </c>
    </row>
    <row r="517" spans="1:12">
      <c r="A517" s="5" t="s">
        <v>79</v>
      </c>
      <c r="B517" s="5" t="s">
        <v>1614</v>
      </c>
      <c r="C517" s="5" t="s">
        <v>1615</v>
      </c>
      <c r="D517" s="342">
        <v>0</v>
      </c>
      <c r="E517" s="342">
        <v>0</v>
      </c>
      <c r="F517" s="342">
        <v>0</v>
      </c>
      <c r="G517" s="342">
        <v>0</v>
      </c>
      <c r="H517" s="4">
        <v>120576</v>
      </c>
      <c r="I517" s="342">
        <v>0</v>
      </c>
      <c r="J517" s="342">
        <v>480</v>
      </c>
      <c r="K517" s="342">
        <v>0</v>
      </c>
      <c r="L517" s="4">
        <v>121056</v>
      </c>
    </row>
    <row r="518" spans="1:12">
      <c r="A518" s="5" t="s">
        <v>79</v>
      </c>
      <c r="B518" s="5" t="s">
        <v>1616</v>
      </c>
      <c r="C518" s="5" t="s">
        <v>1617</v>
      </c>
      <c r="D518" s="342">
        <v>0</v>
      </c>
      <c r="E518" s="4">
        <v>77584</v>
      </c>
      <c r="F518" s="342">
        <v>0</v>
      </c>
      <c r="G518" s="342">
        <v>0</v>
      </c>
      <c r="H518" s="4">
        <v>6288</v>
      </c>
      <c r="I518" s="342">
        <v>1008</v>
      </c>
      <c r="J518" s="342">
        <v>0</v>
      </c>
      <c r="K518" s="342">
        <v>0</v>
      </c>
      <c r="L518" s="4">
        <v>84880</v>
      </c>
    </row>
    <row r="519" spans="1:12">
      <c r="A519" s="5" t="s">
        <v>79</v>
      </c>
      <c r="B519" s="5" t="s">
        <v>1618</v>
      </c>
      <c r="C519" s="5" t="s">
        <v>1619</v>
      </c>
      <c r="D519" s="4">
        <v>2576</v>
      </c>
      <c r="E519" s="4">
        <v>3616</v>
      </c>
      <c r="F519" s="342">
        <v>0</v>
      </c>
      <c r="G519" s="342">
        <v>0</v>
      </c>
      <c r="H519" s="342">
        <v>0</v>
      </c>
      <c r="I519" s="4">
        <v>8256</v>
      </c>
      <c r="J519" s="4">
        <v>3481</v>
      </c>
      <c r="K519" s="342">
        <v>0</v>
      </c>
      <c r="L519" s="4">
        <v>17929</v>
      </c>
    </row>
    <row r="520" spans="1:12">
      <c r="A520" s="5" t="s">
        <v>79</v>
      </c>
      <c r="B520" s="5" t="s">
        <v>1620</v>
      </c>
      <c r="C520" s="5" t="s">
        <v>1621</v>
      </c>
      <c r="D520" s="342">
        <v>0</v>
      </c>
      <c r="E520" s="342">
        <v>0</v>
      </c>
      <c r="F520" s="342">
        <v>0</v>
      </c>
      <c r="G520" s="342">
        <v>0</v>
      </c>
      <c r="H520" s="342">
        <v>0</v>
      </c>
      <c r="I520" s="342">
        <v>0</v>
      </c>
      <c r="J520" s="342">
        <v>0</v>
      </c>
      <c r="K520" s="342">
        <v>0</v>
      </c>
      <c r="L520" s="342">
        <v>0</v>
      </c>
    </row>
    <row r="521" spans="1:12">
      <c r="A521" s="5" t="s">
        <v>79</v>
      </c>
      <c r="B521" s="5" t="s">
        <v>1622</v>
      </c>
      <c r="C521" s="5" t="s">
        <v>1623</v>
      </c>
      <c r="D521" s="4">
        <v>24816</v>
      </c>
      <c r="E521" s="342">
        <v>0</v>
      </c>
      <c r="F521" s="342">
        <v>0</v>
      </c>
      <c r="G521" s="342">
        <v>0</v>
      </c>
      <c r="H521" s="342">
        <v>0</v>
      </c>
      <c r="I521" s="342">
        <v>0</v>
      </c>
      <c r="J521" s="4">
        <v>4075</v>
      </c>
      <c r="K521" s="342">
        <v>0</v>
      </c>
      <c r="L521" s="4">
        <v>28891</v>
      </c>
    </row>
    <row r="522" spans="1:12">
      <c r="A522" s="5" t="s">
        <v>79</v>
      </c>
      <c r="B522" s="5" t="s">
        <v>1624</v>
      </c>
      <c r="C522" s="5" t="s">
        <v>1625</v>
      </c>
      <c r="D522" s="342">
        <v>0</v>
      </c>
      <c r="E522" s="342">
        <v>0</v>
      </c>
      <c r="F522" s="342">
        <v>0</v>
      </c>
      <c r="G522" s="342">
        <v>0</v>
      </c>
      <c r="H522" s="342">
        <v>0</v>
      </c>
      <c r="I522" s="342">
        <v>0</v>
      </c>
      <c r="J522" s="342">
        <v>0</v>
      </c>
      <c r="K522" s="342">
        <v>0</v>
      </c>
      <c r="L522" s="342">
        <v>0</v>
      </c>
    </row>
    <row r="523" spans="1:12">
      <c r="A523" s="5" t="s">
        <v>79</v>
      </c>
      <c r="B523" s="5" t="s">
        <v>1626</v>
      </c>
      <c r="C523" s="5" t="s">
        <v>1627</v>
      </c>
      <c r="D523" s="342">
        <v>0</v>
      </c>
      <c r="E523" s="342">
        <v>0</v>
      </c>
      <c r="F523" s="342">
        <v>0</v>
      </c>
      <c r="G523" s="342">
        <v>0</v>
      </c>
      <c r="H523" s="4">
        <v>16448</v>
      </c>
      <c r="I523" s="342">
        <v>0</v>
      </c>
      <c r="J523" s="4">
        <v>1469</v>
      </c>
      <c r="K523" s="342">
        <v>0</v>
      </c>
      <c r="L523" s="4">
        <v>17917</v>
      </c>
    </row>
    <row r="524" spans="1:12">
      <c r="A524" s="5" t="s">
        <v>79</v>
      </c>
      <c r="B524" s="5" t="s">
        <v>1628</v>
      </c>
      <c r="C524" s="5" t="s">
        <v>1629</v>
      </c>
      <c r="D524" s="4">
        <v>5664</v>
      </c>
      <c r="E524" s="4">
        <v>1792</v>
      </c>
      <c r="F524" s="342">
        <v>0</v>
      </c>
      <c r="G524" s="342">
        <v>0</v>
      </c>
      <c r="H524" s="4">
        <v>92416</v>
      </c>
      <c r="I524" s="342">
        <v>0</v>
      </c>
      <c r="J524" s="342">
        <v>1000</v>
      </c>
      <c r="K524" s="342">
        <v>0</v>
      </c>
      <c r="L524" s="4">
        <v>100872</v>
      </c>
    </row>
    <row r="525" spans="1:12">
      <c r="A525" s="5" t="s">
        <v>79</v>
      </c>
      <c r="B525" s="5" t="s">
        <v>1630</v>
      </c>
      <c r="C525" s="5" t="s">
        <v>1631</v>
      </c>
      <c r="D525" s="342">
        <v>0</v>
      </c>
      <c r="E525" s="342">
        <v>0</v>
      </c>
      <c r="F525" s="342">
        <v>0</v>
      </c>
      <c r="G525" s="342">
        <v>0</v>
      </c>
      <c r="H525" s="342">
        <v>0</v>
      </c>
      <c r="I525" s="342">
        <v>0</v>
      </c>
      <c r="J525" s="342">
        <v>0</v>
      </c>
      <c r="K525" s="342">
        <v>0</v>
      </c>
      <c r="L525" s="342">
        <v>0</v>
      </c>
    </row>
    <row r="526" spans="1:12">
      <c r="A526" s="5" t="s">
        <v>79</v>
      </c>
      <c r="B526" s="5" t="s">
        <v>1632</v>
      </c>
      <c r="C526" s="5" t="s">
        <v>1633</v>
      </c>
      <c r="D526" s="342">
        <v>0</v>
      </c>
      <c r="E526" s="342">
        <v>0</v>
      </c>
      <c r="F526" s="342">
        <v>0</v>
      </c>
      <c r="G526" s="342">
        <v>0</v>
      </c>
      <c r="H526" s="342">
        <v>0</v>
      </c>
      <c r="I526" s="4">
        <v>35168</v>
      </c>
      <c r="J526" s="342">
        <v>0</v>
      </c>
      <c r="K526" s="4">
        <v>13420</v>
      </c>
      <c r="L526" s="4">
        <v>48588</v>
      </c>
    </row>
    <row r="527" spans="1:12">
      <c r="A527" s="5" t="s">
        <v>79</v>
      </c>
      <c r="B527" s="5" t="s">
        <v>1634</v>
      </c>
      <c r="C527" s="5" t="s">
        <v>1635</v>
      </c>
      <c r="D527" s="4">
        <v>54096</v>
      </c>
      <c r="E527" s="342">
        <v>0</v>
      </c>
      <c r="F527" s="342">
        <v>384</v>
      </c>
      <c r="G527" s="342">
        <v>0</v>
      </c>
      <c r="H527" s="342">
        <v>0</v>
      </c>
      <c r="I527" s="342">
        <v>0</v>
      </c>
      <c r="J527" s="342">
        <v>0</v>
      </c>
      <c r="K527" s="342">
        <v>0</v>
      </c>
      <c r="L527" s="4">
        <v>54480</v>
      </c>
    </row>
    <row r="528" spans="1:12">
      <c r="A528" s="5" t="s">
        <v>79</v>
      </c>
      <c r="B528" s="5" t="s">
        <v>1636</v>
      </c>
      <c r="C528" s="5" t="s">
        <v>1637</v>
      </c>
      <c r="D528" s="4">
        <v>8592</v>
      </c>
      <c r="E528" s="342">
        <v>0</v>
      </c>
      <c r="F528" s="342">
        <v>0</v>
      </c>
      <c r="G528" s="342">
        <v>0</v>
      </c>
      <c r="H528" s="342">
        <v>0</v>
      </c>
      <c r="I528" s="342">
        <v>0</v>
      </c>
      <c r="J528" s="342">
        <v>0</v>
      </c>
      <c r="K528" s="342">
        <v>0</v>
      </c>
      <c r="L528" s="4">
        <v>8592</v>
      </c>
    </row>
    <row r="529" spans="1:12">
      <c r="A529" s="5" t="s">
        <v>79</v>
      </c>
      <c r="B529" s="5" t="s">
        <v>1638</v>
      </c>
      <c r="C529" s="5" t="s">
        <v>1639</v>
      </c>
      <c r="D529" s="342">
        <v>0</v>
      </c>
      <c r="E529" s="342">
        <v>0</v>
      </c>
      <c r="F529" s="342">
        <v>0</v>
      </c>
      <c r="G529" s="342">
        <v>0</v>
      </c>
      <c r="H529" s="342">
        <v>0</v>
      </c>
      <c r="I529" s="342">
        <v>0</v>
      </c>
      <c r="J529" s="342">
        <v>0</v>
      </c>
      <c r="K529" s="4">
        <v>2280</v>
      </c>
      <c r="L529" s="4">
        <v>2280</v>
      </c>
    </row>
    <row r="530" spans="1:12">
      <c r="A530" s="5" t="s">
        <v>79</v>
      </c>
      <c r="B530" s="5" t="s">
        <v>1640</v>
      </c>
      <c r="C530" s="5" t="s">
        <v>1641</v>
      </c>
      <c r="D530" s="342">
        <v>0</v>
      </c>
      <c r="E530" s="342">
        <v>0</v>
      </c>
      <c r="F530" s="342">
        <v>0</v>
      </c>
      <c r="G530" s="342">
        <v>0</v>
      </c>
      <c r="H530" s="342">
        <v>0</v>
      </c>
      <c r="I530" s="342">
        <v>0</v>
      </c>
      <c r="J530" s="342">
        <v>0</v>
      </c>
      <c r="K530" s="342">
        <v>0</v>
      </c>
      <c r="L530" s="342">
        <v>0</v>
      </c>
    </row>
    <row r="531" spans="1:12">
      <c r="A531" s="5" t="s">
        <v>79</v>
      </c>
      <c r="B531" s="5" t="s">
        <v>1642</v>
      </c>
      <c r="C531" s="5" t="s">
        <v>1643</v>
      </c>
      <c r="D531" s="342">
        <v>480</v>
      </c>
      <c r="E531" s="4">
        <v>1824</v>
      </c>
      <c r="F531" s="342">
        <v>0</v>
      </c>
      <c r="G531" s="342">
        <v>0</v>
      </c>
      <c r="H531" s="342">
        <v>0</v>
      </c>
      <c r="I531" s="342">
        <v>0</v>
      </c>
      <c r="J531" s="342">
        <v>0</v>
      </c>
      <c r="K531" s="4">
        <v>204</v>
      </c>
      <c r="L531" s="4">
        <v>2508</v>
      </c>
    </row>
    <row r="532" spans="1:12">
      <c r="A532" s="5" t="s">
        <v>79</v>
      </c>
      <c r="B532" s="5" t="s">
        <v>1644</v>
      </c>
      <c r="C532" s="5" t="s">
        <v>1645</v>
      </c>
      <c r="D532" s="342">
        <v>0</v>
      </c>
      <c r="E532" s="342">
        <v>0</v>
      </c>
      <c r="F532" s="342">
        <v>0</v>
      </c>
      <c r="G532" s="342">
        <v>0</v>
      </c>
      <c r="H532" s="342">
        <v>0</v>
      </c>
      <c r="I532" s="342">
        <v>0</v>
      </c>
      <c r="J532" s="342">
        <v>0</v>
      </c>
      <c r="K532" s="342">
        <v>64</v>
      </c>
      <c r="L532" s="342">
        <v>64</v>
      </c>
    </row>
    <row r="533" spans="1:12">
      <c r="A533" s="5" t="s">
        <v>79</v>
      </c>
      <c r="B533" s="5" t="s">
        <v>1646</v>
      </c>
      <c r="C533" s="5" t="s">
        <v>1647</v>
      </c>
      <c r="D533" s="342">
        <v>0</v>
      </c>
      <c r="E533" s="342">
        <v>0</v>
      </c>
      <c r="F533" s="342">
        <v>0</v>
      </c>
      <c r="G533" s="342">
        <v>0</v>
      </c>
      <c r="H533" s="342">
        <v>0</v>
      </c>
      <c r="I533" s="4">
        <v>44676</v>
      </c>
      <c r="J533" s="342">
        <v>0</v>
      </c>
      <c r="K533" s="342">
        <v>0</v>
      </c>
      <c r="L533" s="4">
        <v>44676</v>
      </c>
    </row>
    <row r="534" spans="1:12">
      <c r="A534" s="5" t="s">
        <v>79</v>
      </c>
      <c r="B534" s="5" t="s">
        <v>1648</v>
      </c>
      <c r="C534" s="5" t="s">
        <v>1649</v>
      </c>
      <c r="D534" s="342">
        <v>0</v>
      </c>
      <c r="E534" s="4">
        <v>44576</v>
      </c>
      <c r="F534" s="342">
        <v>0</v>
      </c>
      <c r="G534" s="342">
        <v>0</v>
      </c>
      <c r="H534" s="342">
        <v>0</v>
      </c>
      <c r="I534" s="342">
        <v>0</v>
      </c>
      <c r="J534" s="342">
        <v>0</v>
      </c>
      <c r="K534" s="342">
        <v>0</v>
      </c>
      <c r="L534" s="4">
        <v>44576</v>
      </c>
    </row>
    <row r="535" spans="1:12">
      <c r="A535" s="5" t="s">
        <v>79</v>
      </c>
      <c r="B535" s="5" t="s">
        <v>1650</v>
      </c>
      <c r="C535" s="5" t="s">
        <v>1651</v>
      </c>
      <c r="D535" s="342">
        <v>0</v>
      </c>
      <c r="E535" s="342">
        <v>0</v>
      </c>
      <c r="F535" s="342">
        <v>0</v>
      </c>
      <c r="G535" s="342">
        <v>0</v>
      </c>
      <c r="H535" s="342">
        <v>0</v>
      </c>
      <c r="I535" s="342">
        <v>0</v>
      </c>
      <c r="J535" s="342">
        <v>0</v>
      </c>
      <c r="K535" s="342">
        <v>0</v>
      </c>
      <c r="L535" s="342">
        <v>0</v>
      </c>
    </row>
    <row r="536" spans="1:12">
      <c r="A536" s="5" t="s">
        <v>79</v>
      </c>
      <c r="B536" s="5" t="s">
        <v>1652</v>
      </c>
      <c r="C536" s="5" t="s">
        <v>1653</v>
      </c>
      <c r="D536" s="342">
        <v>0</v>
      </c>
      <c r="E536" s="342">
        <v>0</v>
      </c>
      <c r="F536" s="342">
        <v>0</v>
      </c>
      <c r="G536" s="342">
        <v>0</v>
      </c>
      <c r="H536" s="4">
        <v>7408</v>
      </c>
      <c r="I536" s="342">
        <v>0</v>
      </c>
      <c r="J536" s="4">
        <v>17639</v>
      </c>
      <c r="K536" s="342">
        <v>0</v>
      </c>
      <c r="L536" s="4">
        <v>25047</v>
      </c>
    </row>
    <row r="537" spans="1:12">
      <c r="A537" s="5" t="s">
        <v>79</v>
      </c>
      <c r="B537" s="5" t="s">
        <v>1654</v>
      </c>
      <c r="C537" s="5" t="s">
        <v>1655</v>
      </c>
      <c r="D537" s="342">
        <v>0</v>
      </c>
      <c r="E537" s="342">
        <v>0</v>
      </c>
      <c r="F537" s="342">
        <v>0</v>
      </c>
      <c r="G537" s="342">
        <v>0</v>
      </c>
      <c r="H537" s="342">
        <v>0</v>
      </c>
      <c r="I537" s="342">
        <v>0</v>
      </c>
      <c r="J537" s="342">
        <v>264</v>
      </c>
      <c r="K537" s="342">
        <v>0</v>
      </c>
      <c r="L537" s="342">
        <v>264</v>
      </c>
    </row>
    <row r="538" spans="1:12">
      <c r="A538" s="5" t="s">
        <v>79</v>
      </c>
      <c r="B538" s="5" t="s">
        <v>1656</v>
      </c>
      <c r="C538" s="5" t="s">
        <v>1657</v>
      </c>
      <c r="D538" s="4">
        <v>6256</v>
      </c>
      <c r="E538" s="342">
        <v>0</v>
      </c>
      <c r="F538" s="342">
        <v>0</v>
      </c>
      <c r="G538" s="342">
        <v>0</v>
      </c>
      <c r="H538" s="342">
        <v>0</v>
      </c>
      <c r="I538" s="342">
        <v>0</v>
      </c>
      <c r="J538" s="342">
        <v>0</v>
      </c>
      <c r="K538" s="342">
        <v>0</v>
      </c>
      <c r="L538" s="4">
        <v>6256</v>
      </c>
    </row>
    <row r="539" spans="1:12">
      <c r="A539" s="5" t="s">
        <v>79</v>
      </c>
      <c r="B539" s="5" t="s">
        <v>1658</v>
      </c>
      <c r="C539" s="5" t="s">
        <v>1659</v>
      </c>
      <c r="D539" s="4">
        <v>1440</v>
      </c>
      <c r="E539" s="342">
        <v>0</v>
      </c>
      <c r="F539" s="342">
        <v>0</v>
      </c>
      <c r="G539" s="342">
        <v>0</v>
      </c>
      <c r="H539" s="342">
        <v>0</v>
      </c>
      <c r="I539" s="342">
        <v>0</v>
      </c>
      <c r="J539" s="4">
        <v>4912</v>
      </c>
      <c r="K539" s="342">
        <v>0</v>
      </c>
      <c r="L539" s="4">
        <v>6352</v>
      </c>
    </row>
    <row r="540" spans="1:12">
      <c r="A540" s="5" t="s">
        <v>79</v>
      </c>
      <c r="B540" s="5" t="s">
        <v>1660</v>
      </c>
      <c r="C540" s="5" t="s">
        <v>1661</v>
      </c>
      <c r="D540" s="4">
        <v>123888</v>
      </c>
      <c r="E540" s="342">
        <v>0</v>
      </c>
      <c r="F540" s="342">
        <v>0</v>
      </c>
      <c r="G540" s="342">
        <v>0</v>
      </c>
      <c r="H540" s="342">
        <v>48</v>
      </c>
      <c r="I540" s="342">
        <v>0</v>
      </c>
      <c r="J540" s="342">
        <v>0</v>
      </c>
      <c r="K540" s="342">
        <v>0</v>
      </c>
      <c r="L540" s="4">
        <v>123936</v>
      </c>
    </row>
    <row r="541" spans="1:12">
      <c r="A541" s="5" t="s">
        <v>79</v>
      </c>
      <c r="B541" s="5" t="s">
        <v>1662</v>
      </c>
      <c r="C541" s="5" t="s">
        <v>1663</v>
      </c>
      <c r="D541" s="4">
        <v>23328</v>
      </c>
      <c r="E541" s="342">
        <v>0</v>
      </c>
      <c r="F541" s="342">
        <v>0</v>
      </c>
      <c r="G541" s="342">
        <v>0</v>
      </c>
      <c r="H541" s="342">
        <v>96</v>
      </c>
      <c r="I541" s="342">
        <v>0</v>
      </c>
      <c r="J541" s="342">
        <v>0</v>
      </c>
      <c r="K541" s="342">
        <v>0</v>
      </c>
      <c r="L541" s="4">
        <v>23424</v>
      </c>
    </row>
    <row r="542" spans="1:12">
      <c r="A542" s="5" t="s">
        <v>79</v>
      </c>
      <c r="B542" s="5" t="s">
        <v>1664</v>
      </c>
      <c r="C542" s="5" t="s">
        <v>1665</v>
      </c>
      <c r="D542" s="342">
        <v>0</v>
      </c>
      <c r="E542" s="342">
        <v>0</v>
      </c>
      <c r="F542" s="342">
        <v>0</v>
      </c>
      <c r="G542" s="342">
        <v>0</v>
      </c>
      <c r="H542" s="342">
        <v>0</v>
      </c>
      <c r="I542" s="342">
        <v>0</v>
      </c>
      <c r="J542" s="342">
        <v>0</v>
      </c>
      <c r="K542" s="342">
        <v>0</v>
      </c>
      <c r="L542" s="342">
        <v>0</v>
      </c>
    </row>
    <row r="543" spans="1:12">
      <c r="A543" s="5" t="s">
        <v>79</v>
      </c>
      <c r="B543" s="5" t="s">
        <v>1666</v>
      </c>
      <c r="C543" s="5" t="s">
        <v>1667</v>
      </c>
      <c r="D543" s="4">
        <v>267648</v>
      </c>
      <c r="E543" s="4">
        <v>129392</v>
      </c>
      <c r="F543" s="342">
        <v>384</v>
      </c>
      <c r="G543" s="342">
        <v>0</v>
      </c>
      <c r="H543" s="4">
        <v>246512</v>
      </c>
      <c r="I543" s="4">
        <v>89108</v>
      </c>
      <c r="J543" s="4">
        <v>33320</v>
      </c>
      <c r="K543" s="4">
        <v>15968</v>
      </c>
      <c r="L543" s="4">
        <v>782332</v>
      </c>
    </row>
    <row r="546" spans="1:12">
      <c r="A546" s="5" t="s">
        <v>1693</v>
      </c>
    </row>
    <row r="547" spans="1:12">
      <c r="A547" s="5" t="s">
        <v>1597</v>
      </c>
      <c r="B547" s="5" t="s">
        <v>174</v>
      </c>
      <c r="C547" s="5" t="s">
        <v>1669</v>
      </c>
      <c r="D547" s="342" t="s">
        <v>1670</v>
      </c>
      <c r="E547" s="342" t="s">
        <v>1671</v>
      </c>
      <c r="F547" s="342" t="s">
        <v>1672</v>
      </c>
      <c r="G547" s="342" t="s">
        <v>1673</v>
      </c>
      <c r="H547" s="342" t="s">
        <v>1674</v>
      </c>
      <c r="I547" s="342" t="s">
        <v>1675</v>
      </c>
      <c r="J547" s="342" t="s">
        <v>1676</v>
      </c>
      <c r="K547" s="342" t="s">
        <v>1677</v>
      </c>
      <c r="L547" s="342" t="s">
        <v>44</v>
      </c>
    </row>
    <row r="548" spans="1:12">
      <c r="A548" s="5" t="s">
        <v>81</v>
      </c>
      <c r="B548" s="5" t="s">
        <v>1612</v>
      </c>
      <c r="C548" s="5" t="s">
        <v>1613</v>
      </c>
      <c r="D548" s="4">
        <v>14256</v>
      </c>
      <c r="E548" s="342">
        <v>0</v>
      </c>
      <c r="F548" s="342">
        <v>0</v>
      </c>
      <c r="G548" s="342">
        <v>0</v>
      </c>
      <c r="H548" s="342">
        <v>0</v>
      </c>
      <c r="I548" s="342">
        <v>0</v>
      </c>
      <c r="J548" s="342">
        <v>0</v>
      </c>
      <c r="K548" s="342">
        <v>0</v>
      </c>
      <c r="L548" s="4">
        <v>14256</v>
      </c>
    </row>
    <row r="549" spans="1:12">
      <c r="A549" s="5" t="s">
        <v>81</v>
      </c>
      <c r="B549" s="5" t="s">
        <v>1614</v>
      </c>
      <c r="C549" s="5" t="s">
        <v>1615</v>
      </c>
      <c r="D549" s="342">
        <v>0</v>
      </c>
      <c r="E549" s="342">
        <v>0</v>
      </c>
      <c r="F549" s="342">
        <v>0</v>
      </c>
      <c r="G549" s="342">
        <v>0</v>
      </c>
      <c r="H549" s="4">
        <v>39232</v>
      </c>
      <c r="I549" s="342">
        <v>0</v>
      </c>
      <c r="J549" s="342">
        <v>0</v>
      </c>
      <c r="K549" s="342">
        <v>0</v>
      </c>
      <c r="L549" s="4">
        <v>39232</v>
      </c>
    </row>
    <row r="550" spans="1:12">
      <c r="A550" s="5" t="s">
        <v>81</v>
      </c>
      <c r="B550" s="5" t="s">
        <v>1616</v>
      </c>
      <c r="C550" s="5" t="s">
        <v>1617</v>
      </c>
      <c r="D550" s="342">
        <v>0</v>
      </c>
      <c r="E550" s="4">
        <v>89952</v>
      </c>
      <c r="F550" s="342">
        <v>0</v>
      </c>
      <c r="G550" s="342">
        <v>0</v>
      </c>
      <c r="H550" s="342">
        <v>0</v>
      </c>
      <c r="I550" s="342">
        <v>672</v>
      </c>
      <c r="J550" s="342">
        <v>0</v>
      </c>
      <c r="K550" s="342">
        <v>0</v>
      </c>
      <c r="L550" s="4">
        <v>90624</v>
      </c>
    </row>
    <row r="551" spans="1:12">
      <c r="A551" s="5" t="s">
        <v>81</v>
      </c>
      <c r="B551" s="5" t="s">
        <v>1618</v>
      </c>
      <c r="C551" s="5" t="s">
        <v>1619</v>
      </c>
      <c r="D551" s="4">
        <v>13680</v>
      </c>
      <c r="E551" s="4">
        <v>26096</v>
      </c>
      <c r="F551" s="342">
        <v>0</v>
      </c>
      <c r="G551" s="342">
        <v>0</v>
      </c>
      <c r="H551" s="4">
        <v>3024</v>
      </c>
      <c r="I551" s="4">
        <v>33424</v>
      </c>
      <c r="J551" s="342">
        <v>711</v>
      </c>
      <c r="K551" s="342">
        <v>452</v>
      </c>
      <c r="L551" s="4">
        <v>77387</v>
      </c>
    </row>
    <row r="552" spans="1:12">
      <c r="A552" s="5" t="s">
        <v>81</v>
      </c>
      <c r="B552" s="5" t="s">
        <v>1620</v>
      </c>
      <c r="C552" s="5" t="s">
        <v>1621</v>
      </c>
      <c r="D552" s="342">
        <v>0</v>
      </c>
      <c r="E552" s="342">
        <v>0</v>
      </c>
      <c r="F552" s="342">
        <v>0</v>
      </c>
      <c r="G552" s="342">
        <v>0</v>
      </c>
      <c r="H552" s="342">
        <v>0</v>
      </c>
      <c r="I552" s="342">
        <v>0</v>
      </c>
      <c r="J552" s="342">
        <v>0</v>
      </c>
      <c r="K552" s="342">
        <v>0</v>
      </c>
      <c r="L552" s="342">
        <v>0</v>
      </c>
    </row>
    <row r="553" spans="1:12">
      <c r="A553" s="5" t="s">
        <v>81</v>
      </c>
      <c r="B553" s="5" t="s">
        <v>1622</v>
      </c>
      <c r="C553" s="5" t="s">
        <v>1623</v>
      </c>
      <c r="D553" s="4">
        <v>12912</v>
      </c>
      <c r="E553" s="342">
        <v>0</v>
      </c>
      <c r="F553" s="342">
        <v>0</v>
      </c>
      <c r="G553" s="342">
        <v>0</v>
      </c>
      <c r="H553" s="342">
        <v>0</v>
      </c>
      <c r="I553" s="342">
        <v>0</v>
      </c>
      <c r="J553" s="342">
        <v>0</v>
      </c>
      <c r="K553" s="342">
        <v>0</v>
      </c>
      <c r="L553" s="4">
        <v>12912</v>
      </c>
    </row>
    <row r="554" spans="1:12">
      <c r="A554" s="5" t="s">
        <v>81</v>
      </c>
      <c r="B554" s="5" t="s">
        <v>1624</v>
      </c>
      <c r="C554" s="5" t="s">
        <v>1625</v>
      </c>
      <c r="D554" s="342">
        <v>0</v>
      </c>
      <c r="E554" s="4">
        <v>3808</v>
      </c>
      <c r="F554" s="342">
        <v>0</v>
      </c>
      <c r="G554" s="342">
        <v>0</v>
      </c>
      <c r="H554" s="342">
        <v>0</v>
      </c>
      <c r="I554" s="4">
        <v>3392</v>
      </c>
      <c r="J554" s="342">
        <v>0</v>
      </c>
      <c r="K554" s="342">
        <v>240</v>
      </c>
      <c r="L554" s="4">
        <v>7440</v>
      </c>
    </row>
    <row r="555" spans="1:12">
      <c r="A555" s="5" t="s">
        <v>81</v>
      </c>
      <c r="B555" s="5" t="s">
        <v>1626</v>
      </c>
      <c r="C555" s="5" t="s">
        <v>1627</v>
      </c>
      <c r="D555" s="342">
        <v>0</v>
      </c>
      <c r="E555" s="342">
        <v>0</v>
      </c>
      <c r="F555" s="342">
        <v>0</v>
      </c>
      <c r="G555" s="342">
        <v>0</v>
      </c>
      <c r="H555" s="4">
        <v>5584</v>
      </c>
      <c r="I555" s="342">
        <v>0</v>
      </c>
      <c r="J555" s="4">
        <v>1120</v>
      </c>
      <c r="K555" s="342">
        <v>0</v>
      </c>
      <c r="L555" s="4">
        <v>6704</v>
      </c>
    </row>
    <row r="556" spans="1:12">
      <c r="A556" s="5" t="s">
        <v>81</v>
      </c>
      <c r="B556" s="5" t="s">
        <v>1628</v>
      </c>
      <c r="C556" s="5" t="s">
        <v>1629</v>
      </c>
      <c r="D556" s="4">
        <v>5616</v>
      </c>
      <c r="E556" s="4">
        <v>1984</v>
      </c>
      <c r="F556" s="342">
        <v>0</v>
      </c>
      <c r="G556" s="342">
        <v>0</v>
      </c>
      <c r="H556" s="4">
        <v>52816</v>
      </c>
      <c r="I556" s="342">
        <v>0</v>
      </c>
      <c r="J556" s="342">
        <v>160</v>
      </c>
      <c r="K556" s="342">
        <v>0</v>
      </c>
      <c r="L556" s="4">
        <v>60576</v>
      </c>
    </row>
    <row r="557" spans="1:12">
      <c r="A557" s="5" t="s">
        <v>81</v>
      </c>
      <c r="B557" s="5" t="s">
        <v>1630</v>
      </c>
      <c r="C557" s="5" t="s">
        <v>1631</v>
      </c>
      <c r="D557" s="342">
        <v>0</v>
      </c>
      <c r="E557" s="342">
        <v>0</v>
      </c>
      <c r="F557" s="342">
        <v>0</v>
      </c>
      <c r="G557" s="342">
        <v>0</v>
      </c>
      <c r="H557" s="342">
        <v>0</v>
      </c>
      <c r="I557" s="342">
        <v>0</v>
      </c>
      <c r="J557" s="342">
        <v>0</v>
      </c>
      <c r="K557" s="342">
        <v>0</v>
      </c>
      <c r="L557" s="342">
        <v>0</v>
      </c>
    </row>
    <row r="558" spans="1:12">
      <c r="A558" s="5" t="s">
        <v>81</v>
      </c>
      <c r="B558" s="5" t="s">
        <v>1632</v>
      </c>
      <c r="C558" s="5" t="s">
        <v>1633</v>
      </c>
      <c r="D558" s="342">
        <v>0</v>
      </c>
      <c r="E558" s="342">
        <v>0</v>
      </c>
      <c r="F558" s="342">
        <v>0</v>
      </c>
      <c r="G558" s="342">
        <v>0</v>
      </c>
      <c r="H558" s="342">
        <v>0</v>
      </c>
      <c r="I558" s="4">
        <v>25424</v>
      </c>
      <c r="J558" s="342">
        <v>0</v>
      </c>
      <c r="K558" s="4">
        <v>864</v>
      </c>
      <c r="L558" s="4">
        <v>26288</v>
      </c>
    </row>
    <row r="559" spans="1:12">
      <c r="A559" s="5" t="s">
        <v>81</v>
      </c>
      <c r="B559" s="5" t="s">
        <v>1634</v>
      </c>
      <c r="C559" s="5" t="s">
        <v>1635</v>
      </c>
      <c r="D559" s="4">
        <v>67008</v>
      </c>
      <c r="E559" s="342">
        <v>0</v>
      </c>
      <c r="F559" s="4">
        <v>12992</v>
      </c>
      <c r="G559" s="342">
        <v>0</v>
      </c>
      <c r="H559" s="342">
        <v>0</v>
      </c>
      <c r="I559" s="342">
        <v>0</v>
      </c>
      <c r="J559" s="342">
        <v>0</v>
      </c>
      <c r="K559" s="342">
        <v>0</v>
      </c>
      <c r="L559" s="4">
        <v>80000</v>
      </c>
    </row>
    <row r="560" spans="1:12">
      <c r="A560" s="5" t="s">
        <v>81</v>
      </c>
      <c r="B560" s="5" t="s">
        <v>1636</v>
      </c>
      <c r="C560" s="5" t="s">
        <v>1637</v>
      </c>
      <c r="D560" s="4">
        <v>4192</v>
      </c>
      <c r="E560" s="342">
        <v>0</v>
      </c>
      <c r="F560" s="342">
        <v>0</v>
      </c>
      <c r="G560" s="342">
        <v>0</v>
      </c>
      <c r="H560" s="342">
        <v>832</v>
      </c>
      <c r="I560" s="342">
        <v>0</v>
      </c>
      <c r="J560" s="342">
        <v>0</v>
      </c>
      <c r="K560" s="342">
        <v>0</v>
      </c>
      <c r="L560" s="4">
        <v>5024</v>
      </c>
    </row>
    <row r="561" spans="1:12">
      <c r="A561" s="5" t="s">
        <v>81</v>
      </c>
      <c r="B561" s="5" t="s">
        <v>1638</v>
      </c>
      <c r="C561" s="5" t="s">
        <v>1639</v>
      </c>
      <c r="D561" s="342">
        <v>0</v>
      </c>
      <c r="E561" s="4">
        <v>5200</v>
      </c>
      <c r="F561" s="342">
        <v>0</v>
      </c>
      <c r="G561" s="342">
        <v>0</v>
      </c>
      <c r="H561" s="342">
        <v>0</v>
      </c>
      <c r="I561" s="4">
        <v>78432</v>
      </c>
      <c r="J561" s="342">
        <v>0</v>
      </c>
      <c r="K561" s="4">
        <v>3600</v>
      </c>
      <c r="L561" s="4">
        <v>87232</v>
      </c>
    </row>
    <row r="562" spans="1:12">
      <c r="A562" s="5" t="s">
        <v>81</v>
      </c>
      <c r="B562" s="5" t="s">
        <v>1640</v>
      </c>
      <c r="C562" s="5" t="s">
        <v>1641</v>
      </c>
      <c r="D562" s="342">
        <v>0</v>
      </c>
      <c r="E562" s="342">
        <v>0</v>
      </c>
      <c r="F562" s="342">
        <v>0</v>
      </c>
      <c r="G562" s="342">
        <v>0</v>
      </c>
      <c r="H562" s="342">
        <v>0</v>
      </c>
      <c r="I562" s="342">
        <v>0</v>
      </c>
      <c r="J562" s="342">
        <v>0</v>
      </c>
      <c r="K562" s="342">
        <v>0</v>
      </c>
      <c r="L562" s="342">
        <v>0</v>
      </c>
    </row>
    <row r="563" spans="1:12">
      <c r="A563" s="5" t="s">
        <v>81</v>
      </c>
      <c r="B563" s="5" t="s">
        <v>1642</v>
      </c>
      <c r="C563" s="5" t="s">
        <v>1643</v>
      </c>
      <c r="D563" s="4">
        <v>3936</v>
      </c>
      <c r="E563" s="342">
        <v>1584</v>
      </c>
      <c r="F563" s="342">
        <v>0</v>
      </c>
      <c r="G563" s="342">
        <v>0</v>
      </c>
      <c r="H563" s="342">
        <v>0</v>
      </c>
      <c r="I563" s="4">
        <v>189936</v>
      </c>
      <c r="J563" s="4">
        <v>2344</v>
      </c>
      <c r="K563" s="4">
        <v>19625</v>
      </c>
      <c r="L563" s="4">
        <v>217425</v>
      </c>
    </row>
    <row r="564" spans="1:12">
      <c r="A564" s="5" t="s">
        <v>81</v>
      </c>
      <c r="B564" s="5" t="s">
        <v>1644</v>
      </c>
      <c r="C564" s="5" t="s">
        <v>1645</v>
      </c>
      <c r="D564" s="342">
        <v>0</v>
      </c>
      <c r="E564" s="342">
        <v>0</v>
      </c>
      <c r="F564" s="342">
        <v>0</v>
      </c>
      <c r="G564" s="342">
        <v>0</v>
      </c>
      <c r="H564" s="342">
        <v>0</v>
      </c>
      <c r="I564" s="342">
        <v>0</v>
      </c>
      <c r="J564" s="342">
        <v>0</v>
      </c>
      <c r="K564" s="342">
        <v>0</v>
      </c>
      <c r="L564" s="342">
        <v>0</v>
      </c>
    </row>
    <row r="565" spans="1:12">
      <c r="A565" s="5" t="s">
        <v>81</v>
      </c>
      <c r="B565" s="5" t="s">
        <v>1646</v>
      </c>
      <c r="C565" s="5" t="s">
        <v>1647</v>
      </c>
      <c r="D565" s="342">
        <v>0</v>
      </c>
      <c r="E565" s="342">
        <v>0</v>
      </c>
      <c r="F565" s="342">
        <v>0</v>
      </c>
      <c r="G565" s="342">
        <v>0</v>
      </c>
      <c r="H565" s="342">
        <v>0</v>
      </c>
      <c r="I565" s="4">
        <v>14896</v>
      </c>
      <c r="J565" s="342">
        <v>0</v>
      </c>
      <c r="K565" s="342">
        <v>0</v>
      </c>
      <c r="L565" s="4">
        <v>14896</v>
      </c>
    </row>
    <row r="566" spans="1:12">
      <c r="A566" s="5" t="s">
        <v>81</v>
      </c>
      <c r="B566" s="5" t="s">
        <v>1648</v>
      </c>
      <c r="C566" s="5" t="s">
        <v>1649</v>
      </c>
      <c r="D566" s="342">
        <v>0</v>
      </c>
      <c r="E566" s="4">
        <v>62976</v>
      </c>
      <c r="F566" s="342">
        <v>0</v>
      </c>
      <c r="G566" s="4">
        <v>26832</v>
      </c>
      <c r="H566" s="342">
        <v>0</v>
      </c>
      <c r="I566" s="342">
        <v>528</v>
      </c>
      <c r="J566" s="342">
        <v>0</v>
      </c>
      <c r="K566" s="342">
        <v>0</v>
      </c>
      <c r="L566" s="4">
        <v>90336</v>
      </c>
    </row>
    <row r="567" spans="1:12">
      <c r="A567" s="5" t="s">
        <v>81</v>
      </c>
      <c r="B567" s="5" t="s">
        <v>1650</v>
      </c>
      <c r="C567" s="5" t="s">
        <v>1651</v>
      </c>
      <c r="D567" s="342">
        <v>0</v>
      </c>
      <c r="E567" s="342">
        <v>0</v>
      </c>
      <c r="F567" s="342">
        <v>0</v>
      </c>
      <c r="G567" s="342">
        <v>0</v>
      </c>
      <c r="H567" s="342">
        <v>0</v>
      </c>
      <c r="I567" s="342">
        <v>0</v>
      </c>
      <c r="J567" s="342">
        <v>1248</v>
      </c>
      <c r="K567" s="342">
        <v>0</v>
      </c>
      <c r="L567" s="342">
        <v>1248</v>
      </c>
    </row>
    <row r="568" spans="1:12">
      <c r="A568" s="5" t="s">
        <v>81</v>
      </c>
      <c r="B568" s="5" t="s">
        <v>1652</v>
      </c>
      <c r="C568" s="5" t="s">
        <v>1653</v>
      </c>
      <c r="D568" s="342">
        <v>0</v>
      </c>
      <c r="E568" s="342">
        <v>0</v>
      </c>
      <c r="F568" s="342">
        <v>0</v>
      </c>
      <c r="G568" s="342">
        <v>0</v>
      </c>
      <c r="H568" s="342">
        <v>0</v>
      </c>
      <c r="I568" s="342">
        <v>0</v>
      </c>
      <c r="J568" s="4">
        <v>1800</v>
      </c>
      <c r="K568" s="342">
        <v>0</v>
      </c>
      <c r="L568" s="4">
        <v>1800</v>
      </c>
    </row>
    <row r="569" spans="1:12">
      <c r="A569" s="5" t="s">
        <v>81</v>
      </c>
      <c r="B569" s="5" t="s">
        <v>1654</v>
      </c>
      <c r="C569" s="5" t="s">
        <v>1655</v>
      </c>
      <c r="D569" s="342">
        <v>0</v>
      </c>
      <c r="E569" s="342">
        <v>0</v>
      </c>
      <c r="F569" s="342">
        <v>0</v>
      </c>
      <c r="G569" s="342">
        <v>0</v>
      </c>
      <c r="H569" s="4">
        <v>1056</v>
      </c>
      <c r="I569" s="342">
        <v>0</v>
      </c>
      <c r="J569" s="342">
        <v>70</v>
      </c>
      <c r="K569" s="342">
        <v>0</v>
      </c>
      <c r="L569" s="4">
        <v>1126</v>
      </c>
    </row>
    <row r="570" spans="1:12">
      <c r="A570" s="5" t="s">
        <v>81</v>
      </c>
      <c r="B570" s="5" t="s">
        <v>1656</v>
      </c>
      <c r="C570" s="5" t="s">
        <v>1657</v>
      </c>
      <c r="D570" s="4">
        <v>8352</v>
      </c>
      <c r="E570" s="342">
        <v>0</v>
      </c>
      <c r="F570" s="342">
        <v>0</v>
      </c>
      <c r="G570" s="342">
        <v>0</v>
      </c>
      <c r="H570" s="342">
        <v>0</v>
      </c>
      <c r="I570" s="342">
        <v>0</v>
      </c>
      <c r="J570" s="342">
        <v>0</v>
      </c>
      <c r="K570" s="342">
        <v>0</v>
      </c>
      <c r="L570" s="4">
        <v>8352</v>
      </c>
    </row>
    <row r="571" spans="1:12">
      <c r="A571" s="5" t="s">
        <v>81</v>
      </c>
      <c r="B571" s="5" t="s">
        <v>1658</v>
      </c>
      <c r="C571" s="5" t="s">
        <v>1659</v>
      </c>
      <c r="D571" s="4">
        <v>2352</v>
      </c>
      <c r="E571" s="342">
        <v>0</v>
      </c>
      <c r="F571" s="342">
        <v>0</v>
      </c>
      <c r="G571" s="342">
        <v>0</v>
      </c>
      <c r="H571" s="4">
        <v>20272</v>
      </c>
      <c r="I571" s="342">
        <v>0</v>
      </c>
      <c r="J571" s="342">
        <v>432</v>
      </c>
      <c r="K571" s="342">
        <v>0</v>
      </c>
      <c r="L571" s="4">
        <v>23056</v>
      </c>
    </row>
    <row r="572" spans="1:12">
      <c r="A572" s="5" t="s">
        <v>81</v>
      </c>
      <c r="B572" s="5" t="s">
        <v>1660</v>
      </c>
      <c r="C572" s="5" t="s">
        <v>1661</v>
      </c>
      <c r="D572" s="4">
        <v>113360</v>
      </c>
      <c r="E572" s="342">
        <v>0</v>
      </c>
      <c r="F572" s="342">
        <v>0</v>
      </c>
      <c r="G572" s="342">
        <v>0</v>
      </c>
      <c r="H572" s="342">
        <v>0</v>
      </c>
      <c r="I572" s="342">
        <v>0</v>
      </c>
      <c r="J572" s="342">
        <v>0</v>
      </c>
      <c r="K572" s="342">
        <v>0</v>
      </c>
      <c r="L572" s="4">
        <v>113360</v>
      </c>
    </row>
    <row r="573" spans="1:12">
      <c r="A573" s="5" t="s">
        <v>81</v>
      </c>
      <c r="B573" s="5" t="s">
        <v>1662</v>
      </c>
      <c r="C573" s="5" t="s">
        <v>1663</v>
      </c>
      <c r="D573" s="4">
        <v>58848</v>
      </c>
      <c r="E573" s="342">
        <v>0</v>
      </c>
      <c r="F573" s="342">
        <v>0</v>
      </c>
      <c r="G573" s="342">
        <v>0</v>
      </c>
      <c r="H573" s="342">
        <v>0</v>
      </c>
      <c r="I573" s="342">
        <v>0</v>
      </c>
      <c r="J573" s="342">
        <v>0</v>
      </c>
      <c r="K573" s="342">
        <v>0</v>
      </c>
      <c r="L573" s="4">
        <v>58848</v>
      </c>
    </row>
    <row r="574" spans="1:12">
      <c r="A574" s="5" t="s">
        <v>81</v>
      </c>
      <c r="B574" s="5" t="s">
        <v>1664</v>
      </c>
      <c r="C574" s="5" t="s">
        <v>1665</v>
      </c>
      <c r="D574" s="342">
        <v>0</v>
      </c>
      <c r="E574" s="342">
        <v>0</v>
      </c>
      <c r="F574" s="342">
        <v>0</v>
      </c>
      <c r="G574" s="342">
        <v>0</v>
      </c>
      <c r="H574" s="342">
        <v>0</v>
      </c>
      <c r="I574" s="342">
        <v>0</v>
      </c>
      <c r="J574" s="342">
        <v>0</v>
      </c>
      <c r="K574" s="342">
        <v>0</v>
      </c>
      <c r="L574" s="342">
        <v>0</v>
      </c>
    </row>
    <row r="575" spans="1:12">
      <c r="A575" s="5" t="s">
        <v>81</v>
      </c>
      <c r="B575" s="5" t="s">
        <v>1666</v>
      </c>
      <c r="C575" s="5" t="s">
        <v>1667</v>
      </c>
      <c r="D575" s="4">
        <v>304512</v>
      </c>
      <c r="E575" s="4">
        <v>191600</v>
      </c>
      <c r="F575" s="4">
        <v>12992</v>
      </c>
      <c r="G575" s="4">
        <v>26832</v>
      </c>
      <c r="H575" s="4">
        <v>122816</v>
      </c>
      <c r="I575" s="4">
        <v>346704</v>
      </c>
      <c r="J575" s="4">
        <v>7885</v>
      </c>
      <c r="K575" s="4">
        <v>24781</v>
      </c>
      <c r="L575" s="4">
        <v>1038122</v>
      </c>
    </row>
    <row r="578" spans="1:12">
      <c r="A578" s="5" t="s">
        <v>1694</v>
      </c>
    </row>
    <row r="579" spans="1:12">
      <c r="A579" s="5" t="s">
        <v>1597</v>
      </c>
      <c r="B579" s="5" t="s">
        <v>174</v>
      </c>
      <c r="C579" s="5" t="s">
        <v>1669</v>
      </c>
      <c r="D579" s="342" t="s">
        <v>1670</v>
      </c>
      <c r="E579" s="342" t="s">
        <v>1671</v>
      </c>
      <c r="F579" s="342" t="s">
        <v>1672</v>
      </c>
      <c r="G579" s="342" t="s">
        <v>1673</v>
      </c>
      <c r="H579" s="342" t="s">
        <v>1674</v>
      </c>
      <c r="I579" s="342" t="s">
        <v>1675</v>
      </c>
      <c r="J579" s="342" t="s">
        <v>1676</v>
      </c>
      <c r="K579" s="342" t="s">
        <v>1677</v>
      </c>
      <c r="L579" s="342" t="s">
        <v>44</v>
      </c>
    </row>
    <row r="580" spans="1:12">
      <c r="A580" s="5" t="s">
        <v>83</v>
      </c>
      <c r="B580" s="5" t="s">
        <v>1612</v>
      </c>
      <c r="C580" s="5" t="s">
        <v>1613</v>
      </c>
      <c r="D580" s="4">
        <v>3712</v>
      </c>
      <c r="E580" s="342">
        <v>0</v>
      </c>
      <c r="F580" s="342">
        <v>0</v>
      </c>
      <c r="G580" s="342">
        <v>0</v>
      </c>
      <c r="H580" s="4">
        <v>4400</v>
      </c>
      <c r="I580" s="342">
        <v>0</v>
      </c>
      <c r="J580" s="4">
        <v>2092</v>
      </c>
      <c r="K580" s="342">
        <v>0</v>
      </c>
      <c r="L580" s="4">
        <v>10204</v>
      </c>
    </row>
    <row r="581" spans="1:12">
      <c r="A581" s="5" t="s">
        <v>83</v>
      </c>
      <c r="B581" s="5" t="s">
        <v>1614</v>
      </c>
      <c r="C581" s="5" t="s">
        <v>1615</v>
      </c>
      <c r="D581" s="342">
        <v>0</v>
      </c>
      <c r="E581" s="342">
        <v>0</v>
      </c>
      <c r="F581" s="342">
        <v>0</v>
      </c>
      <c r="G581" s="342">
        <v>0</v>
      </c>
      <c r="H581" s="4">
        <v>61776</v>
      </c>
      <c r="I581" s="342">
        <v>0</v>
      </c>
      <c r="J581" s="4">
        <v>1896</v>
      </c>
      <c r="K581" s="342">
        <v>0</v>
      </c>
      <c r="L581" s="4">
        <v>63672</v>
      </c>
    </row>
    <row r="582" spans="1:12">
      <c r="A582" s="5" t="s">
        <v>83</v>
      </c>
      <c r="B582" s="5" t="s">
        <v>1616</v>
      </c>
      <c r="C582" s="5" t="s">
        <v>1617</v>
      </c>
      <c r="D582" s="342">
        <v>0</v>
      </c>
      <c r="E582" s="4">
        <v>159312</v>
      </c>
      <c r="F582" s="342">
        <v>0</v>
      </c>
      <c r="G582" s="342">
        <v>0</v>
      </c>
      <c r="H582" s="342">
        <v>960</v>
      </c>
      <c r="I582" s="342">
        <v>0</v>
      </c>
      <c r="J582" s="342">
        <v>0</v>
      </c>
      <c r="K582" s="342">
        <v>0</v>
      </c>
      <c r="L582" s="4">
        <v>160272</v>
      </c>
    </row>
    <row r="583" spans="1:12">
      <c r="A583" s="5" t="s">
        <v>83</v>
      </c>
      <c r="B583" s="5" t="s">
        <v>1618</v>
      </c>
      <c r="C583" s="5" t="s">
        <v>1619</v>
      </c>
      <c r="D583" s="4">
        <v>39600</v>
      </c>
      <c r="E583" s="4">
        <v>7584</v>
      </c>
      <c r="F583" s="342">
        <v>0</v>
      </c>
      <c r="G583" s="342">
        <v>0</v>
      </c>
      <c r="H583" s="4">
        <v>53584</v>
      </c>
      <c r="I583" s="4">
        <v>9744</v>
      </c>
      <c r="J583" s="4">
        <v>1154</v>
      </c>
      <c r="K583" s="4">
        <v>384</v>
      </c>
      <c r="L583" s="4">
        <v>112050</v>
      </c>
    </row>
    <row r="584" spans="1:12">
      <c r="A584" s="5" t="s">
        <v>83</v>
      </c>
      <c r="B584" s="5" t="s">
        <v>1620</v>
      </c>
      <c r="C584" s="5" t="s">
        <v>1621</v>
      </c>
      <c r="D584" s="342">
        <v>0</v>
      </c>
      <c r="E584" s="342">
        <v>0</v>
      </c>
      <c r="F584" s="342">
        <v>0</v>
      </c>
      <c r="G584" s="342">
        <v>0</v>
      </c>
      <c r="H584" s="342">
        <v>0</v>
      </c>
      <c r="I584" s="342">
        <v>0</v>
      </c>
      <c r="J584" s="342">
        <v>0</v>
      </c>
      <c r="K584" s="342">
        <v>0</v>
      </c>
      <c r="L584" s="342">
        <v>0</v>
      </c>
    </row>
    <row r="585" spans="1:12">
      <c r="A585" s="5" t="s">
        <v>83</v>
      </c>
      <c r="B585" s="5" t="s">
        <v>1622</v>
      </c>
      <c r="C585" s="5" t="s">
        <v>1623</v>
      </c>
      <c r="D585" s="4">
        <v>21312</v>
      </c>
      <c r="E585" s="342">
        <v>0</v>
      </c>
      <c r="F585" s="342">
        <v>0</v>
      </c>
      <c r="G585" s="342">
        <v>0</v>
      </c>
      <c r="H585" s="4">
        <v>1088</v>
      </c>
      <c r="I585" s="342">
        <v>0</v>
      </c>
      <c r="J585" s="342">
        <v>0</v>
      </c>
      <c r="K585" s="342">
        <v>0</v>
      </c>
      <c r="L585" s="4">
        <v>22400</v>
      </c>
    </row>
    <row r="586" spans="1:12">
      <c r="A586" s="5" t="s">
        <v>83</v>
      </c>
      <c r="B586" s="5" t="s">
        <v>1624</v>
      </c>
      <c r="C586" s="5" t="s">
        <v>1625</v>
      </c>
      <c r="D586" s="342">
        <v>0</v>
      </c>
      <c r="E586" s="4">
        <v>20992</v>
      </c>
      <c r="F586" s="342">
        <v>0</v>
      </c>
      <c r="G586" s="342">
        <v>0</v>
      </c>
      <c r="H586" s="342">
        <v>0</v>
      </c>
      <c r="I586" s="4">
        <v>23392</v>
      </c>
      <c r="J586" s="342">
        <v>0</v>
      </c>
      <c r="K586" s="342">
        <v>372</v>
      </c>
      <c r="L586" s="4">
        <v>44756</v>
      </c>
    </row>
    <row r="587" spans="1:12">
      <c r="A587" s="5" t="s">
        <v>83</v>
      </c>
      <c r="B587" s="5" t="s">
        <v>1626</v>
      </c>
      <c r="C587" s="5" t="s">
        <v>1627</v>
      </c>
      <c r="D587" s="342">
        <v>0</v>
      </c>
      <c r="E587" s="342">
        <v>0</v>
      </c>
      <c r="F587" s="342">
        <v>0</v>
      </c>
      <c r="G587" s="342">
        <v>0</v>
      </c>
      <c r="H587" s="4">
        <v>6416</v>
      </c>
      <c r="I587" s="342">
        <v>0</v>
      </c>
      <c r="J587" s="4">
        <v>5624</v>
      </c>
      <c r="K587" s="342">
        <v>0</v>
      </c>
      <c r="L587" s="4">
        <v>12040</v>
      </c>
    </row>
    <row r="588" spans="1:12">
      <c r="A588" s="5" t="s">
        <v>83</v>
      </c>
      <c r="B588" s="5" t="s">
        <v>1628</v>
      </c>
      <c r="C588" s="5" t="s">
        <v>1629</v>
      </c>
      <c r="D588" s="4">
        <v>2784</v>
      </c>
      <c r="E588" s="4">
        <v>15600</v>
      </c>
      <c r="F588" s="342">
        <v>0</v>
      </c>
      <c r="G588" s="342">
        <v>0</v>
      </c>
      <c r="H588" s="4">
        <v>121264</v>
      </c>
      <c r="I588" s="342">
        <v>0</v>
      </c>
      <c r="J588" s="4">
        <v>960</v>
      </c>
      <c r="K588" s="342">
        <v>112</v>
      </c>
      <c r="L588" s="4">
        <v>140720</v>
      </c>
    </row>
    <row r="589" spans="1:12">
      <c r="A589" s="5" t="s">
        <v>83</v>
      </c>
      <c r="B589" s="5" t="s">
        <v>1630</v>
      </c>
      <c r="C589" s="5" t="s">
        <v>1631</v>
      </c>
      <c r="D589" s="342">
        <v>0</v>
      </c>
      <c r="E589" s="4">
        <v>1344</v>
      </c>
      <c r="F589" s="342">
        <v>0</v>
      </c>
      <c r="G589" s="342">
        <v>0</v>
      </c>
      <c r="H589" s="342">
        <v>0</v>
      </c>
      <c r="I589" s="342">
        <v>0</v>
      </c>
      <c r="J589" s="342">
        <v>0</v>
      </c>
      <c r="K589" s="342">
        <v>0</v>
      </c>
      <c r="L589" s="4">
        <v>1344</v>
      </c>
    </row>
    <row r="590" spans="1:12">
      <c r="A590" s="5" t="s">
        <v>83</v>
      </c>
      <c r="B590" s="5" t="s">
        <v>1632</v>
      </c>
      <c r="C590" s="5" t="s">
        <v>1633</v>
      </c>
      <c r="D590" s="342">
        <v>0</v>
      </c>
      <c r="E590" s="342">
        <v>0</v>
      </c>
      <c r="F590" s="342">
        <v>0</v>
      </c>
      <c r="G590" s="342">
        <v>0</v>
      </c>
      <c r="H590" s="342">
        <v>0</v>
      </c>
      <c r="I590" s="4">
        <v>43040</v>
      </c>
      <c r="J590" s="342">
        <v>0</v>
      </c>
      <c r="K590" s="4">
        <v>10288</v>
      </c>
      <c r="L590" s="4">
        <v>53328</v>
      </c>
    </row>
    <row r="591" spans="1:12">
      <c r="A591" s="5" t="s">
        <v>83</v>
      </c>
      <c r="B591" s="5" t="s">
        <v>1634</v>
      </c>
      <c r="C591" s="5" t="s">
        <v>1635</v>
      </c>
      <c r="D591" s="4">
        <v>184480</v>
      </c>
      <c r="E591" s="342">
        <v>0</v>
      </c>
      <c r="F591" s="4">
        <v>11168</v>
      </c>
      <c r="G591" s="342">
        <v>0</v>
      </c>
      <c r="H591" s="342">
        <v>0</v>
      </c>
      <c r="I591" s="342">
        <v>0</v>
      </c>
      <c r="J591" s="342">
        <v>0</v>
      </c>
      <c r="K591" s="342">
        <v>0</v>
      </c>
      <c r="L591" s="4">
        <v>195648</v>
      </c>
    </row>
    <row r="592" spans="1:12">
      <c r="A592" s="5" t="s">
        <v>83</v>
      </c>
      <c r="B592" s="5" t="s">
        <v>1636</v>
      </c>
      <c r="C592" s="5" t="s">
        <v>1637</v>
      </c>
      <c r="D592" s="4">
        <v>4816</v>
      </c>
      <c r="E592" s="342">
        <v>0</v>
      </c>
      <c r="F592" s="342">
        <v>0</v>
      </c>
      <c r="G592" s="342">
        <v>0</v>
      </c>
      <c r="H592" s="342">
        <v>0</v>
      </c>
      <c r="I592" s="342">
        <v>0</v>
      </c>
      <c r="J592" s="342">
        <v>0</v>
      </c>
      <c r="K592" s="342">
        <v>0</v>
      </c>
      <c r="L592" s="4">
        <v>4816</v>
      </c>
    </row>
    <row r="593" spans="1:12">
      <c r="A593" s="5" t="s">
        <v>83</v>
      </c>
      <c r="B593" s="5" t="s">
        <v>1638</v>
      </c>
      <c r="C593" s="5" t="s">
        <v>1639</v>
      </c>
      <c r="D593" s="342">
        <v>0</v>
      </c>
      <c r="E593" s="4">
        <v>38960</v>
      </c>
      <c r="F593" s="342">
        <v>0</v>
      </c>
      <c r="G593" s="342">
        <v>0</v>
      </c>
      <c r="H593" s="342">
        <v>0</v>
      </c>
      <c r="I593" s="4">
        <v>182208</v>
      </c>
      <c r="J593" s="342">
        <v>0</v>
      </c>
      <c r="K593" s="4">
        <v>7512</v>
      </c>
      <c r="L593" s="4">
        <v>228680</v>
      </c>
    </row>
    <row r="594" spans="1:12">
      <c r="A594" s="5" t="s">
        <v>83</v>
      </c>
      <c r="B594" s="5" t="s">
        <v>1640</v>
      </c>
      <c r="C594" s="5" t="s">
        <v>1641</v>
      </c>
      <c r="D594" s="342">
        <v>0</v>
      </c>
      <c r="E594" s="342">
        <v>0</v>
      </c>
      <c r="F594" s="342">
        <v>0</v>
      </c>
      <c r="G594" s="342">
        <v>0</v>
      </c>
      <c r="H594" s="342">
        <v>0</v>
      </c>
      <c r="I594" s="342">
        <v>0</v>
      </c>
      <c r="J594" s="342">
        <v>0</v>
      </c>
      <c r="K594" s="342">
        <v>0</v>
      </c>
      <c r="L594" s="342">
        <v>0</v>
      </c>
    </row>
    <row r="595" spans="1:12">
      <c r="A595" s="5" t="s">
        <v>83</v>
      </c>
      <c r="B595" s="5" t="s">
        <v>1642</v>
      </c>
      <c r="C595" s="5" t="s">
        <v>1643</v>
      </c>
      <c r="D595" s="4">
        <v>15600</v>
      </c>
      <c r="E595" s="4">
        <v>1968</v>
      </c>
      <c r="F595" s="342">
        <v>0</v>
      </c>
      <c r="G595" s="342">
        <v>0</v>
      </c>
      <c r="H595" s="342">
        <v>0</v>
      </c>
      <c r="I595" s="4">
        <v>106976</v>
      </c>
      <c r="J595" s="342">
        <v>0</v>
      </c>
      <c r="K595" s="4">
        <v>18860</v>
      </c>
      <c r="L595" s="4">
        <v>143404</v>
      </c>
    </row>
    <row r="596" spans="1:12">
      <c r="A596" s="5" t="s">
        <v>83</v>
      </c>
      <c r="B596" s="5" t="s">
        <v>1644</v>
      </c>
      <c r="C596" s="5" t="s">
        <v>1645</v>
      </c>
      <c r="D596" s="342">
        <v>0</v>
      </c>
      <c r="E596" s="342">
        <v>0</v>
      </c>
      <c r="F596" s="342">
        <v>0</v>
      </c>
      <c r="G596" s="342">
        <v>0</v>
      </c>
      <c r="H596" s="342">
        <v>0</v>
      </c>
      <c r="I596" s="342">
        <v>0</v>
      </c>
      <c r="J596" s="342">
        <v>0</v>
      </c>
      <c r="K596" s="342">
        <v>0</v>
      </c>
      <c r="L596" s="342">
        <v>0</v>
      </c>
    </row>
    <row r="597" spans="1:12">
      <c r="A597" s="5" t="s">
        <v>83</v>
      </c>
      <c r="B597" s="5" t="s">
        <v>1646</v>
      </c>
      <c r="C597" s="5" t="s">
        <v>1647</v>
      </c>
      <c r="D597" s="342">
        <v>0</v>
      </c>
      <c r="E597" s="342">
        <v>0</v>
      </c>
      <c r="F597" s="342">
        <v>0</v>
      </c>
      <c r="G597" s="342">
        <v>0</v>
      </c>
      <c r="H597" s="342">
        <v>0</v>
      </c>
      <c r="I597" s="4">
        <v>37232</v>
      </c>
      <c r="J597" s="342">
        <v>0</v>
      </c>
      <c r="K597" s="342">
        <v>0</v>
      </c>
      <c r="L597" s="4">
        <v>37232</v>
      </c>
    </row>
    <row r="598" spans="1:12">
      <c r="A598" s="5" t="s">
        <v>83</v>
      </c>
      <c r="B598" s="5" t="s">
        <v>1648</v>
      </c>
      <c r="C598" s="5" t="s">
        <v>1649</v>
      </c>
      <c r="D598" s="342">
        <v>0</v>
      </c>
      <c r="E598" s="4">
        <v>83344</v>
      </c>
      <c r="F598" s="342">
        <v>0</v>
      </c>
      <c r="G598" s="4">
        <v>6624</v>
      </c>
      <c r="H598" s="342">
        <v>0</v>
      </c>
      <c r="I598" s="342">
        <v>448</v>
      </c>
      <c r="J598" s="342">
        <v>0</v>
      </c>
      <c r="K598" s="342">
        <v>400</v>
      </c>
      <c r="L598" s="4">
        <v>90816</v>
      </c>
    </row>
    <row r="599" spans="1:12">
      <c r="A599" s="5" t="s">
        <v>83</v>
      </c>
      <c r="B599" s="5" t="s">
        <v>1650</v>
      </c>
      <c r="C599" s="5" t="s">
        <v>1651</v>
      </c>
      <c r="D599" s="342">
        <v>0</v>
      </c>
      <c r="E599" s="342">
        <v>0</v>
      </c>
      <c r="F599" s="342">
        <v>0</v>
      </c>
      <c r="G599" s="342">
        <v>0</v>
      </c>
      <c r="H599" s="4">
        <v>7008</v>
      </c>
      <c r="I599" s="342">
        <v>0</v>
      </c>
      <c r="J599" s="342">
        <v>384</v>
      </c>
      <c r="K599" s="342">
        <v>0</v>
      </c>
      <c r="L599" s="4">
        <v>7392</v>
      </c>
    </row>
    <row r="600" spans="1:12">
      <c r="A600" s="5" t="s">
        <v>83</v>
      </c>
      <c r="B600" s="5" t="s">
        <v>1652</v>
      </c>
      <c r="C600" s="5" t="s">
        <v>1653</v>
      </c>
      <c r="D600" s="342">
        <v>0</v>
      </c>
      <c r="E600" s="342">
        <v>0</v>
      </c>
      <c r="F600" s="342">
        <v>0</v>
      </c>
      <c r="G600" s="342">
        <v>0</v>
      </c>
      <c r="H600" s="342">
        <v>0</v>
      </c>
      <c r="I600" s="342">
        <v>0</v>
      </c>
      <c r="J600" s="4">
        <v>19516</v>
      </c>
      <c r="K600" s="342">
        <v>0</v>
      </c>
      <c r="L600" s="4">
        <v>19516</v>
      </c>
    </row>
    <row r="601" spans="1:12">
      <c r="A601" s="5" t="s">
        <v>83</v>
      </c>
      <c r="B601" s="5" t="s">
        <v>1654</v>
      </c>
      <c r="C601" s="5" t="s">
        <v>1655</v>
      </c>
      <c r="D601" s="342">
        <v>0</v>
      </c>
      <c r="E601" s="342">
        <v>0</v>
      </c>
      <c r="F601" s="342">
        <v>0</v>
      </c>
      <c r="G601" s="342">
        <v>0</v>
      </c>
      <c r="H601" s="4">
        <v>12259</v>
      </c>
      <c r="I601" s="342">
        <v>0</v>
      </c>
      <c r="J601" s="342">
        <v>0</v>
      </c>
      <c r="K601" s="342">
        <v>0</v>
      </c>
      <c r="L601" s="4">
        <v>12259</v>
      </c>
    </row>
    <row r="602" spans="1:12">
      <c r="A602" s="5" t="s">
        <v>83</v>
      </c>
      <c r="B602" s="5" t="s">
        <v>1656</v>
      </c>
      <c r="C602" s="5" t="s">
        <v>1657</v>
      </c>
      <c r="D602" s="4">
        <v>23856</v>
      </c>
      <c r="E602" s="342">
        <v>0</v>
      </c>
      <c r="F602" s="342">
        <v>0</v>
      </c>
      <c r="G602" s="342">
        <v>0</v>
      </c>
      <c r="H602" s="342">
        <v>0</v>
      </c>
      <c r="I602" s="342">
        <v>0</v>
      </c>
      <c r="J602" s="342">
        <v>0</v>
      </c>
      <c r="K602" s="342">
        <v>0</v>
      </c>
      <c r="L602" s="4">
        <v>23856</v>
      </c>
    </row>
    <row r="603" spans="1:12">
      <c r="A603" s="5" t="s">
        <v>83</v>
      </c>
      <c r="B603" s="5" t="s">
        <v>1658</v>
      </c>
      <c r="C603" s="5" t="s">
        <v>1659</v>
      </c>
      <c r="D603" s="4">
        <v>16320</v>
      </c>
      <c r="E603" s="342">
        <v>0</v>
      </c>
      <c r="F603" s="342">
        <v>0</v>
      </c>
      <c r="G603" s="342">
        <v>0</v>
      </c>
      <c r="H603" s="4">
        <v>20144</v>
      </c>
      <c r="I603" s="342">
        <v>0</v>
      </c>
      <c r="J603" s="4">
        <v>15215</v>
      </c>
      <c r="K603" s="342">
        <v>0</v>
      </c>
      <c r="L603" s="4">
        <v>51679</v>
      </c>
    </row>
    <row r="604" spans="1:12">
      <c r="A604" s="5" t="s">
        <v>83</v>
      </c>
      <c r="B604" s="5" t="s">
        <v>1660</v>
      </c>
      <c r="C604" s="5" t="s">
        <v>1661</v>
      </c>
      <c r="D604" s="4">
        <v>293904</v>
      </c>
      <c r="E604" s="342">
        <v>0</v>
      </c>
      <c r="F604" s="342">
        <v>0</v>
      </c>
      <c r="G604" s="342">
        <v>0</v>
      </c>
      <c r="H604" s="342">
        <v>0</v>
      </c>
      <c r="I604" s="342">
        <v>0</v>
      </c>
      <c r="J604" s="342">
        <v>720</v>
      </c>
      <c r="K604" s="342">
        <v>0</v>
      </c>
      <c r="L604" s="4">
        <v>294624</v>
      </c>
    </row>
    <row r="605" spans="1:12">
      <c r="A605" s="5" t="s">
        <v>83</v>
      </c>
      <c r="B605" s="5" t="s">
        <v>1662</v>
      </c>
      <c r="C605" s="5" t="s">
        <v>1663</v>
      </c>
      <c r="D605" s="4">
        <v>59920</v>
      </c>
      <c r="E605" s="342">
        <v>0</v>
      </c>
      <c r="F605" s="342">
        <v>0</v>
      </c>
      <c r="G605" s="342">
        <v>0</v>
      </c>
      <c r="H605" s="342">
        <v>576</v>
      </c>
      <c r="I605" s="342">
        <v>0</v>
      </c>
      <c r="J605" s="342">
        <v>768</v>
      </c>
      <c r="K605" s="342">
        <v>0</v>
      </c>
      <c r="L605" s="4">
        <v>61264</v>
      </c>
    </row>
    <row r="606" spans="1:12">
      <c r="A606" s="5" t="s">
        <v>83</v>
      </c>
      <c r="B606" s="5" t="s">
        <v>1664</v>
      </c>
      <c r="C606" s="5" t="s">
        <v>1665</v>
      </c>
      <c r="D606" s="342">
        <v>0</v>
      </c>
      <c r="E606" s="342">
        <v>0</v>
      </c>
      <c r="F606" s="342">
        <v>0</v>
      </c>
      <c r="G606" s="342">
        <v>0</v>
      </c>
      <c r="H606" s="342">
        <v>0</v>
      </c>
      <c r="I606" s="342">
        <v>0</v>
      </c>
      <c r="J606" s="342">
        <v>0</v>
      </c>
      <c r="K606" s="342">
        <v>0</v>
      </c>
      <c r="L606" s="342">
        <v>0</v>
      </c>
    </row>
    <row r="607" spans="1:12">
      <c r="A607" s="5" t="s">
        <v>83</v>
      </c>
      <c r="B607" s="5" t="s">
        <v>1666</v>
      </c>
      <c r="C607" s="5" t="s">
        <v>1667</v>
      </c>
      <c r="D607" s="4">
        <v>666304</v>
      </c>
      <c r="E607" s="4">
        <v>329104</v>
      </c>
      <c r="F607" s="4">
        <v>11168</v>
      </c>
      <c r="G607" s="4">
        <v>6624</v>
      </c>
      <c r="H607" s="4">
        <v>289475</v>
      </c>
      <c r="I607" s="4">
        <v>403040</v>
      </c>
      <c r="J607" s="4">
        <v>48329</v>
      </c>
      <c r="K607" s="4">
        <v>37928</v>
      </c>
      <c r="L607" s="4">
        <v>1791972</v>
      </c>
    </row>
    <row r="610" spans="1:12">
      <c r="A610" s="5" t="s">
        <v>1695</v>
      </c>
    </row>
    <row r="611" spans="1:12">
      <c r="A611" s="5" t="s">
        <v>1597</v>
      </c>
      <c r="B611" s="5" t="s">
        <v>174</v>
      </c>
      <c r="C611" s="5" t="s">
        <v>1669</v>
      </c>
      <c r="D611" s="342" t="s">
        <v>1670</v>
      </c>
      <c r="E611" s="342" t="s">
        <v>1671</v>
      </c>
      <c r="F611" s="342" t="s">
        <v>1672</v>
      </c>
      <c r="G611" s="342" t="s">
        <v>1673</v>
      </c>
      <c r="H611" s="342" t="s">
        <v>1674</v>
      </c>
      <c r="I611" s="342" t="s">
        <v>1675</v>
      </c>
      <c r="J611" s="342" t="s">
        <v>1676</v>
      </c>
      <c r="K611" s="342" t="s">
        <v>1677</v>
      </c>
      <c r="L611" s="342" t="s">
        <v>44</v>
      </c>
    </row>
    <row r="612" spans="1:12">
      <c r="A612" s="5" t="s">
        <v>85</v>
      </c>
      <c r="B612" s="5" t="s">
        <v>1612</v>
      </c>
      <c r="C612" s="5" t="s">
        <v>1613</v>
      </c>
      <c r="D612" s="4">
        <v>25376</v>
      </c>
      <c r="E612" s="342">
        <v>0</v>
      </c>
      <c r="F612" s="342">
        <v>0</v>
      </c>
      <c r="G612" s="342">
        <v>0</v>
      </c>
      <c r="H612" s="342">
        <v>0</v>
      </c>
      <c r="I612" s="342">
        <v>0</v>
      </c>
      <c r="J612" s="4">
        <v>13784</v>
      </c>
      <c r="K612" s="342">
        <v>0</v>
      </c>
      <c r="L612" s="4">
        <v>39160</v>
      </c>
    </row>
    <row r="613" spans="1:12">
      <c r="A613" s="5" t="s">
        <v>85</v>
      </c>
      <c r="B613" s="5" t="s">
        <v>1614</v>
      </c>
      <c r="C613" s="5" t="s">
        <v>1615</v>
      </c>
      <c r="D613" s="342">
        <v>0</v>
      </c>
      <c r="E613" s="342">
        <v>0</v>
      </c>
      <c r="F613" s="342">
        <v>0</v>
      </c>
      <c r="G613" s="342">
        <v>0</v>
      </c>
      <c r="H613" s="4">
        <v>52016</v>
      </c>
      <c r="I613" s="342">
        <v>0</v>
      </c>
      <c r="J613" s="342">
        <v>768</v>
      </c>
      <c r="K613" s="342">
        <v>0</v>
      </c>
      <c r="L613" s="4">
        <v>52784</v>
      </c>
    </row>
    <row r="614" spans="1:12">
      <c r="A614" s="5" t="s">
        <v>85</v>
      </c>
      <c r="B614" s="5" t="s">
        <v>1616</v>
      </c>
      <c r="C614" s="5" t="s">
        <v>1617</v>
      </c>
      <c r="D614" s="342">
        <v>0</v>
      </c>
      <c r="E614" s="4">
        <v>208768</v>
      </c>
      <c r="F614" s="342">
        <v>0</v>
      </c>
      <c r="G614" s="342">
        <v>0</v>
      </c>
      <c r="H614" s="342">
        <v>0</v>
      </c>
      <c r="I614" s="342">
        <v>0</v>
      </c>
      <c r="J614" s="342">
        <v>0</v>
      </c>
      <c r="K614" s="342">
        <v>0</v>
      </c>
      <c r="L614" s="4">
        <v>208768</v>
      </c>
    </row>
    <row r="615" spans="1:12">
      <c r="A615" s="5" t="s">
        <v>85</v>
      </c>
      <c r="B615" s="5" t="s">
        <v>1618</v>
      </c>
      <c r="C615" s="5" t="s">
        <v>1619</v>
      </c>
      <c r="D615" s="4">
        <v>39552</v>
      </c>
      <c r="E615" s="4">
        <v>70944</v>
      </c>
      <c r="F615" s="342">
        <v>0</v>
      </c>
      <c r="G615" s="342">
        <v>0</v>
      </c>
      <c r="H615" s="4">
        <v>14496</v>
      </c>
      <c r="I615" s="4">
        <v>14736</v>
      </c>
      <c r="J615" s="4">
        <v>20952</v>
      </c>
      <c r="K615" s="4">
        <v>0</v>
      </c>
      <c r="L615" s="4">
        <v>160680</v>
      </c>
    </row>
    <row r="616" spans="1:12">
      <c r="A616" s="5" t="s">
        <v>85</v>
      </c>
      <c r="B616" s="5" t="s">
        <v>1620</v>
      </c>
      <c r="C616" s="5" t="s">
        <v>1621</v>
      </c>
      <c r="D616" s="342">
        <v>0</v>
      </c>
      <c r="E616" s="342">
        <v>0</v>
      </c>
      <c r="F616" s="342">
        <v>0</v>
      </c>
      <c r="G616" s="342">
        <v>0</v>
      </c>
      <c r="H616" s="342">
        <v>0</v>
      </c>
      <c r="I616" s="342">
        <v>0</v>
      </c>
      <c r="J616" s="342">
        <v>0</v>
      </c>
      <c r="K616" s="342">
        <v>0</v>
      </c>
      <c r="L616" s="342">
        <v>0</v>
      </c>
    </row>
    <row r="617" spans="1:12">
      <c r="A617" s="5" t="s">
        <v>85</v>
      </c>
      <c r="B617" s="5" t="s">
        <v>1622</v>
      </c>
      <c r="C617" s="5" t="s">
        <v>1623</v>
      </c>
      <c r="D617" s="4">
        <v>38304</v>
      </c>
      <c r="E617" s="342">
        <v>0</v>
      </c>
      <c r="F617" s="342">
        <v>0</v>
      </c>
      <c r="G617" s="342">
        <v>0</v>
      </c>
      <c r="H617" s="4">
        <v>480</v>
      </c>
      <c r="I617" s="342">
        <v>0</v>
      </c>
      <c r="J617" s="342">
        <v>0</v>
      </c>
      <c r="K617" s="342">
        <v>0</v>
      </c>
      <c r="L617" s="4">
        <v>38784</v>
      </c>
    </row>
    <row r="618" spans="1:12">
      <c r="A618" s="5" t="s">
        <v>85</v>
      </c>
      <c r="B618" s="5" t="s">
        <v>1624</v>
      </c>
      <c r="C618" s="5" t="s">
        <v>1625</v>
      </c>
      <c r="D618" s="342">
        <v>0</v>
      </c>
      <c r="E618" s="4">
        <v>8256</v>
      </c>
      <c r="F618" s="342">
        <v>0</v>
      </c>
      <c r="G618" s="342">
        <v>0</v>
      </c>
      <c r="H618" s="342">
        <v>0</v>
      </c>
      <c r="I618" s="4">
        <v>16800</v>
      </c>
      <c r="J618" s="342">
        <v>0</v>
      </c>
      <c r="K618" s="4">
        <v>7840</v>
      </c>
      <c r="L618" s="4">
        <v>32896</v>
      </c>
    </row>
    <row r="619" spans="1:12">
      <c r="A619" s="5" t="s">
        <v>85</v>
      </c>
      <c r="B619" s="5" t="s">
        <v>1626</v>
      </c>
      <c r="C619" s="5" t="s">
        <v>1627</v>
      </c>
      <c r="D619" s="342">
        <v>0</v>
      </c>
      <c r="E619" s="342">
        <v>0</v>
      </c>
      <c r="F619" s="342">
        <v>0</v>
      </c>
      <c r="G619" s="342">
        <v>0</v>
      </c>
      <c r="H619" s="4">
        <v>1824</v>
      </c>
      <c r="I619" s="342">
        <v>0</v>
      </c>
      <c r="J619" s="342">
        <v>0</v>
      </c>
      <c r="K619" s="342">
        <v>0</v>
      </c>
      <c r="L619" s="4">
        <v>1824</v>
      </c>
    </row>
    <row r="620" spans="1:12">
      <c r="A620" s="5" t="s">
        <v>85</v>
      </c>
      <c r="B620" s="5" t="s">
        <v>1628</v>
      </c>
      <c r="C620" s="5" t="s">
        <v>1629</v>
      </c>
      <c r="D620" s="4">
        <v>12336</v>
      </c>
      <c r="E620" s="4">
        <v>11328</v>
      </c>
      <c r="F620" s="342">
        <v>0</v>
      </c>
      <c r="G620" s="342">
        <v>0</v>
      </c>
      <c r="H620" s="4">
        <v>83456</v>
      </c>
      <c r="I620" s="342">
        <v>0</v>
      </c>
      <c r="J620" s="4">
        <v>10560</v>
      </c>
      <c r="K620" s="342">
        <v>0</v>
      </c>
      <c r="L620" s="4">
        <v>117680</v>
      </c>
    </row>
    <row r="621" spans="1:12">
      <c r="A621" s="5" t="s">
        <v>85</v>
      </c>
      <c r="B621" s="5" t="s">
        <v>1630</v>
      </c>
      <c r="C621" s="5" t="s">
        <v>1631</v>
      </c>
      <c r="D621" s="342">
        <v>0</v>
      </c>
      <c r="E621" s="342">
        <v>0</v>
      </c>
      <c r="F621" s="342">
        <v>0</v>
      </c>
      <c r="G621" s="342">
        <v>0</v>
      </c>
      <c r="H621" s="342">
        <v>0</v>
      </c>
      <c r="I621" s="342">
        <v>0</v>
      </c>
      <c r="J621" s="342">
        <v>0</v>
      </c>
      <c r="K621" s="342">
        <v>0</v>
      </c>
      <c r="L621" s="342">
        <v>0</v>
      </c>
    </row>
    <row r="622" spans="1:12">
      <c r="A622" s="5" t="s">
        <v>85</v>
      </c>
      <c r="B622" s="5" t="s">
        <v>1632</v>
      </c>
      <c r="C622" s="5" t="s">
        <v>1633</v>
      </c>
      <c r="D622" s="342">
        <v>0</v>
      </c>
      <c r="E622" s="342">
        <v>0</v>
      </c>
      <c r="F622" s="342">
        <v>0</v>
      </c>
      <c r="G622" s="342">
        <v>0</v>
      </c>
      <c r="H622" s="342">
        <v>0</v>
      </c>
      <c r="I622" s="4">
        <v>15024</v>
      </c>
      <c r="J622" s="342">
        <v>0</v>
      </c>
      <c r="K622" s="342">
        <v>96</v>
      </c>
      <c r="L622" s="4">
        <v>15120</v>
      </c>
    </row>
    <row r="623" spans="1:12">
      <c r="A623" s="5" t="s">
        <v>85</v>
      </c>
      <c r="B623" s="5" t="s">
        <v>1634</v>
      </c>
      <c r="C623" s="5" t="s">
        <v>1635</v>
      </c>
      <c r="D623" s="4">
        <v>181712</v>
      </c>
      <c r="E623" s="342">
        <v>0</v>
      </c>
      <c r="F623" s="4">
        <v>47072</v>
      </c>
      <c r="G623" s="342">
        <v>0</v>
      </c>
      <c r="H623" s="342">
        <v>0</v>
      </c>
      <c r="I623" s="342">
        <v>0</v>
      </c>
      <c r="J623" s="342">
        <v>0</v>
      </c>
      <c r="K623" s="342">
        <v>0</v>
      </c>
      <c r="L623" s="4">
        <v>228784</v>
      </c>
    </row>
    <row r="624" spans="1:12">
      <c r="A624" s="5" t="s">
        <v>85</v>
      </c>
      <c r="B624" s="5" t="s">
        <v>1636</v>
      </c>
      <c r="C624" s="5" t="s">
        <v>1637</v>
      </c>
      <c r="D624" s="4">
        <v>8976</v>
      </c>
      <c r="E624" s="342">
        <v>0</v>
      </c>
      <c r="F624" s="342">
        <v>0</v>
      </c>
      <c r="G624" s="342">
        <v>0</v>
      </c>
      <c r="H624" s="342">
        <v>0</v>
      </c>
      <c r="I624" s="342">
        <v>0</v>
      </c>
      <c r="J624" s="342">
        <v>0</v>
      </c>
      <c r="K624" s="342">
        <v>0</v>
      </c>
      <c r="L624" s="4">
        <v>8976</v>
      </c>
    </row>
    <row r="625" spans="1:12">
      <c r="A625" s="5" t="s">
        <v>85</v>
      </c>
      <c r="B625" s="5" t="s">
        <v>1638</v>
      </c>
      <c r="C625" s="5" t="s">
        <v>1639</v>
      </c>
      <c r="D625" s="342">
        <v>0</v>
      </c>
      <c r="E625" s="342">
        <v>0</v>
      </c>
      <c r="F625" s="342">
        <v>0</v>
      </c>
      <c r="G625" s="342">
        <v>0</v>
      </c>
      <c r="H625" s="342">
        <v>0</v>
      </c>
      <c r="I625" s="4">
        <v>44272</v>
      </c>
      <c r="J625" s="342">
        <v>0</v>
      </c>
      <c r="K625" s="342">
        <v>1536</v>
      </c>
      <c r="L625" s="4">
        <v>45808</v>
      </c>
    </row>
    <row r="626" spans="1:12">
      <c r="A626" s="5" t="s">
        <v>85</v>
      </c>
      <c r="B626" s="5" t="s">
        <v>1640</v>
      </c>
      <c r="C626" s="5" t="s">
        <v>1641</v>
      </c>
      <c r="D626" s="342">
        <v>0</v>
      </c>
      <c r="E626" s="342">
        <v>0</v>
      </c>
      <c r="F626" s="342">
        <v>0</v>
      </c>
      <c r="G626" s="342">
        <v>0</v>
      </c>
      <c r="H626" s="342">
        <v>0</v>
      </c>
      <c r="I626" s="342">
        <v>0</v>
      </c>
      <c r="J626" s="342">
        <v>0</v>
      </c>
      <c r="K626" s="342">
        <v>0</v>
      </c>
      <c r="L626" s="342">
        <v>0</v>
      </c>
    </row>
    <row r="627" spans="1:12">
      <c r="A627" s="5" t="s">
        <v>85</v>
      </c>
      <c r="B627" s="5" t="s">
        <v>1642</v>
      </c>
      <c r="C627" s="5" t="s">
        <v>1643</v>
      </c>
      <c r="D627" s="4">
        <v>6864</v>
      </c>
      <c r="E627" s="342">
        <v>96</v>
      </c>
      <c r="F627" s="342">
        <v>0</v>
      </c>
      <c r="G627" s="342">
        <v>0</v>
      </c>
      <c r="H627" s="342">
        <v>0</v>
      </c>
      <c r="I627" s="4">
        <v>50272</v>
      </c>
      <c r="J627" s="342">
        <v>0</v>
      </c>
      <c r="K627" s="4">
        <v>5280</v>
      </c>
      <c r="L627" s="4">
        <v>62512</v>
      </c>
    </row>
    <row r="628" spans="1:12">
      <c r="A628" s="5" t="s">
        <v>85</v>
      </c>
      <c r="B628" s="5" t="s">
        <v>1644</v>
      </c>
      <c r="C628" s="5" t="s">
        <v>1645</v>
      </c>
      <c r="D628" s="342">
        <v>0</v>
      </c>
      <c r="E628" s="342">
        <v>0</v>
      </c>
      <c r="F628" s="342">
        <v>0</v>
      </c>
      <c r="G628" s="342">
        <v>0</v>
      </c>
      <c r="H628" s="342">
        <v>0</v>
      </c>
      <c r="I628" s="342">
        <v>0</v>
      </c>
      <c r="J628" s="342">
        <v>0</v>
      </c>
      <c r="K628" s="342">
        <v>0</v>
      </c>
      <c r="L628" s="342">
        <v>0</v>
      </c>
    </row>
    <row r="629" spans="1:12">
      <c r="A629" s="5" t="s">
        <v>85</v>
      </c>
      <c r="B629" s="5" t="s">
        <v>1646</v>
      </c>
      <c r="C629" s="5" t="s">
        <v>1647</v>
      </c>
      <c r="D629" s="342">
        <v>0</v>
      </c>
      <c r="E629" s="342">
        <v>0</v>
      </c>
      <c r="F629" s="342">
        <v>0</v>
      </c>
      <c r="G629" s="342">
        <v>0</v>
      </c>
      <c r="H629" s="342">
        <v>0</v>
      </c>
      <c r="I629" s="4">
        <v>19584</v>
      </c>
      <c r="J629" s="342">
        <v>0</v>
      </c>
      <c r="K629" s="342">
        <v>0</v>
      </c>
      <c r="L629" s="4">
        <v>19584</v>
      </c>
    </row>
    <row r="630" spans="1:12">
      <c r="A630" s="5" t="s">
        <v>85</v>
      </c>
      <c r="B630" s="5" t="s">
        <v>1648</v>
      </c>
      <c r="C630" s="5" t="s">
        <v>1649</v>
      </c>
      <c r="D630" s="342">
        <v>0</v>
      </c>
      <c r="E630" s="4">
        <v>104928</v>
      </c>
      <c r="F630" s="342">
        <v>0</v>
      </c>
      <c r="G630" s="4">
        <v>42640</v>
      </c>
      <c r="H630" s="342">
        <v>0</v>
      </c>
      <c r="I630" s="342">
        <v>0</v>
      </c>
      <c r="J630" s="342">
        <v>0</v>
      </c>
      <c r="K630" s="342">
        <v>0</v>
      </c>
      <c r="L630" s="4">
        <v>147568</v>
      </c>
    </row>
    <row r="631" spans="1:12">
      <c r="A631" s="5" t="s">
        <v>85</v>
      </c>
      <c r="B631" s="5" t="s">
        <v>1650</v>
      </c>
      <c r="C631" s="5" t="s">
        <v>1651</v>
      </c>
      <c r="D631" s="342">
        <v>0</v>
      </c>
      <c r="E631" s="342">
        <v>0</v>
      </c>
      <c r="F631" s="342">
        <v>0</v>
      </c>
      <c r="G631" s="342">
        <v>0</v>
      </c>
      <c r="H631" s="4">
        <v>23136</v>
      </c>
      <c r="I631" s="342">
        <v>0</v>
      </c>
      <c r="J631" s="342">
        <v>0</v>
      </c>
      <c r="K631" s="342">
        <v>0</v>
      </c>
      <c r="L631" s="4">
        <v>23136</v>
      </c>
    </row>
    <row r="632" spans="1:12">
      <c r="A632" s="5" t="s">
        <v>85</v>
      </c>
      <c r="B632" s="5" t="s">
        <v>1652</v>
      </c>
      <c r="C632" s="5" t="s">
        <v>1653</v>
      </c>
      <c r="D632" s="342">
        <v>0</v>
      </c>
      <c r="E632" s="342">
        <v>0</v>
      </c>
      <c r="F632" s="342">
        <v>0</v>
      </c>
      <c r="G632" s="342">
        <v>0</v>
      </c>
      <c r="H632" s="342">
        <v>0</v>
      </c>
      <c r="I632" s="342">
        <v>0</v>
      </c>
      <c r="J632" s="342">
        <v>0</v>
      </c>
      <c r="K632" s="342">
        <v>0</v>
      </c>
      <c r="L632" s="342">
        <v>0</v>
      </c>
    </row>
    <row r="633" spans="1:12">
      <c r="A633" s="5" t="s">
        <v>85</v>
      </c>
      <c r="B633" s="5" t="s">
        <v>1654</v>
      </c>
      <c r="C633" s="5" t="s">
        <v>1655</v>
      </c>
      <c r="D633" s="342">
        <v>0</v>
      </c>
      <c r="E633" s="342">
        <v>0</v>
      </c>
      <c r="F633" s="342">
        <v>0</v>
      </c>
      <c r="G633" s="342">
        <v>0</v>
      </c>
      <c r="H633" s="4">
        <v>5088</v>
      </c>
      <c r="I633" s="342">
        <v>0</v>
      </c>
      <c r="J633" s="342">
        <v>216</v>
      </c>
      <c r="K633" s="342">
        <v>0</v>
      </c>
      <c r="L633" s="4">
        <v>5304</v>
      </c>
    </row>
    <row r="634" spans="1:12">
      <c r="A634" s="5" t="s">
        <v>85</v>
      </c>
      <c r="B634" s="5" t="s">
        <v>1656</v>
      </c>
      <c r="C634" s="5" t="s">
        <v>1657</v>
      </c>
      <c r="D634" s="4">
        <v>11808</v>
      </c>
      <c r="E634" s="342">
        <v>0</v>
      </c>
      <c r="F634" s="342">
        <v>0</v>
      </c>
      <c r="G634" s="342">
        <v>0</v>
      </c>
      <c r="H634" s="342">
        <v>0</v>
      </c>
      <c r="I634" s="342">
        <v>0</v>
      </c>
      <c r="J634" s="342">
        <v>0</v>
      </c>
      <c r="K634" s="342">
        <v>0</v>
      </c>
      <c r="L634" s="4">
        <v>11808</v>
      </c>
    </row>
    <row r="635" spans="1:12">
      <c r="A635" s="5" t="s">
        <v>85</v>
      </c>
      <c r="B635" s="5" t="s">
        <v>1658</v>
      </c>
      <c r="C635" s="5" t="s">
        <v>1659</v>
      </c>
      <c r="D635" s="4">
        <v>9888</v>
      </c>
      <c r="E635" s="342">
        <v>0</v>
      </c>
      <c r="F635" s="342">
        <v>0</v>
      </c>
      <c r="G635" s="342">
        <v>0</v>
      </c>
      <c r="H635" s="4">
        <v>32400</v>
      </c>
      <c r="I635" s="342">
        <v>0</v>
      </c>
      <c r="J635" s="4">
        <v>1292</v>
      </c>
      <c r="K635" s="342">
        <v>0</v>
      </c>
      <c r="L635" s="4">
        <v>43580</v>
      </c>
    </row>
    <row r="636" spans="1:12">
      <c r="A636" s="5" t="s">
        <v>85</v>
      </c>
      <c r="B636" s="5" t="s">
        <v>1660</v>
      </c>
      <c r="C636" s="5" t="s">
        <v>1661</v>
      </c>
      <c r="D636" s="4">
        <v>264896</v>
      </c>
      <c r="E636" s="342">
        <v>0</v>
      </c>
      <c r="F636" s="342">
        <v>0</v>
      </c>
      <c r="G636" s="342">
        <v>0</v>
      </c>
      <c r="H636" s="342">
        <v>0</v>
      </c>
      <c r="I636" s="342">
        <v>0</v>
      </c>
      <c r="J636" s="342">
        <v>0</v>
      </c>
      <c r="K636" s="342">
        <v>0</v>
      </c>
      <c r="L636" s="4">
        <v>264896</v>
      </c>
    </row>
    <row r="637" spans="1:12">
      <c r="A637" s="5" t="s">
        <v>85</v>
      </c>
      <c r="B637" s="5" t="s">
        <v>1662</v>
      </c>
      <c r="C637" s="5" t="s">
        <v>1663</v>
      </c>
      <c r="D637" s="4">
        <v>64208</v>
      </c>
      <c r="E637" s="342">
        <v>0</v>
      </c>
      <c r="F637" s="342">
        <v>0</v>
      </c>
      <c r="G637" s="342">
        <v>0</v>
      </c>
      <c r="H637" s="342">
        <v>1056</v>
      </c>
      <c r="I637" s="342">
        <v>0</v>
      </c>
      <c r="J637" s="342">
        <v>0</v>
      </c>
      <c r="K637" s="342">
        <v>0</v>
      </c>
      <c r="L637" s="4">
        <v>65264</v>
      </c>
    </row>
    <row r="638" spans="1:12">
      <c r="A638" s="5" t="s">
        <v>85</v>
      </c>
      <c r="B638" s="5" t="s">
        <v>1664</v>
      </c>
      <c r="C638" s="5" t="s">
        <v>1665</v>
      </c>
      <c r="D638" s="342">
        <v>0</v>
      </c>
      <c r="E638" s="342">
        <v>0</v>
      </c>
      <c r="F638" s="342">
        <v>0</v>
      </c>
      <c r="G638" s="342">
        <v>0</v>
      </c>
      <c r="H638" s="342">
        <v>0</v>
      </c>
      <c r="I638" s="342">
        <v>0</v>
      </c>
      <c r="J638" s="342">
        <v>0</v>
      </c>
      <c r="K638" s="342">
        <v>0</v>
      </c>
      <c r="L638" s="342">
        <v>0</v>
      </c>
    </row>
    <row r="639" spans="1:12">
      <c r="A639" s="5" t="s">
        <v>85</v>
      </c>
      <c r="B639" s="5" t="s">
        <v>1666</v>
      </c>
      <c r="C639" s="5" t="s">
        <v>1667</v>
      </c>
      <c r="D639" s="4">
        <v>663920</v>
      </c>
      <c r="E639" s="4">
        <v>404320</v>
      </c>
      <c r="F639" s="4">
        <v>47072</v>
      </c>
      <c r="G639" s="4">
        <v>42640</v>
      </c>
      <c r="H639" s="4">
        <v>213952</v>
      </c>
      <c r="I639" s="4">
        <v>160688</v>
      </c>
      <c r="J639" s="4">
        <v>47572</v>
      </c>
      <c r="K639" s="4">
        <v>14752</v>
      </c>
      <c r="L639" s="4">
        <v>1594916</v>
      </c>
    </row>
    <row r="642" spans="1:12">
      <c r="A642" s="5" t="s">
        <v>1696</v>
      </c>
    </row>
    <row r="643" spans="1:12">
      <c r="A643" s="5" t="s">
        <v>1597</v>
      </c>
      <c r="B643" s="5" t="s">
        <v>174</v>
      </c>
      <c r="C643" s="5" t="s">
        <v>1669</v>
      </c>
      <c r="D643" s="342" t="s">
        <v>1670</v>
      </c>
      <c r="E643" s="342" t="s">
        <v>1671</v>
      </c>
      <c r="F643" s="342" t="s">
        <v>1672</v>
      </c>
      <c r="G643" s="342" t="s">
        <v>1673</v>
      </c>
      <c r="H643" s="342" t="s">
        <v>1674</v>
      </c>
      <c r="I643" s="342" t="s">
        <v>1675</v>
      </c>
      <c r="J643" s="342" t="s">
        <v>1676</v>
      </c>
      <c r="K643" s="342" t="s">
        <v>1677</v>
      </c>
      <c r="L643" s="342" t="s">
        <v>44</v>
      </c>
    </row>
    <row r="644" spans="1:12">
      <c r="A644" s="5" t="s">
        <v>87</v>
      </c>
      <c r="B644" s="5" t="s">
        <v>1612</v>
      </c>
      <c r="C644" s="5" t="s">
        <v>1613</v>
      </c>
      <c r="D644" s="4">
        <v>30048</v>
      </c>
      <c r="E644" s="342">
        <v>0</v>
      </c>
      <c r="F644" s="342">
        <v>0</v>
      </c>
      <c r="G644" s="342">
        <v>0</v>
      </c>
      <c r="H644" s="4">
        <v>336</v>
      </c>
      <c r="I644" s="342">
        <v>0</v>
      </c>
      <c r="J644" s="342">
        <v>0</v>
      </c>
      <c r="K644" s="342">
        <v>0</v>
      </c>
      <c r="L644" s="4">
        <v>30384</v>
      </c>
    </row>
    <row r="645" spans="1:12">
      <c r="A645" s="5" t="s">
        <v>87</v>
      </c>
      <c r="B645" s="5" t="s">
        <v>1614</v>
      </c>
      <c r="C645" s="5" t="s">
        <v>1615</v>
      </c>
      <c r="D645" s="342">
        <v>0</v>
      </c>
      <c r="E645" s="342">
        <v>0</v>
      </c>
      <c r="F645" s="342">
        <v>0</v>
      </c>
      <c r="G645" s="342">
        <v>0</v>
      </c>
      <c r="H645" s="4">
        <v>234064</v>
      </c>
      <c r="I645" s="342">
        <v>0</v>
      </c>
      <c r="J645" s="4">
        <v>20345</v>
      </c>
      <c r="K645" s="342">
        <v>0</v>
      </c>
      <c r="L645" s="4">
        <v>254409</v>
      </c>
    </row>
    <row r="646" spans="1:12">
      <c r="A646" s="5" t="s">
        <v>87</v>
      </c>
      <c r="B646" s="5" t="s">
        <v>1616</v>
      </c>
      <c r="C646" s="5" t="s">
        <v>1617</v>
      </c>
      <c r="D646" s="342">
        <v>0</v>
      </c>
      <c r="E646" s="4">
        <v>2240208</v>
      </c>
      <c r="F646" s="342">
        <v>0</v>
      </c>
      <c r="G646" s="342">
        <v>0</v>
      </c>
      <c r="H646" s="4">
        <v>27280</v>
      </c>
      <c r="I646" s="4">
        <v>6912</v>
      </c>
      <c r="J646" s="342">
        <v>0</v>
      </c>
      <c r="K646" s="342">
        <v>0</v>
      </c>
      <c r="L646" s="4">
        <v>2274400</v>
      </c>
    </row>
    <row r="647" spans="1:12">
      <c r="A647" s="5" t="s">
        <v>87</v>
      </c>
      <c r="B647" s="5" t="s">
        <v>1618</v>
      </c>
      <c r="C647" s="5" t="s">
        <v>1619</v>
      </c>
      <c r="D647" s="4">
        <v>486816</v>
      </c>
      <c r="E647" s="4">
        <v>272208</v>
      </c>
      <c r="F647" s="342">
        <v>0</v>
      </c>
      <c r="G647" s="342">
        <v>0</v>
      </c>
      <c r="H647" s="4">
        <v>1031040</v>
      </c>
      <c r="I647" s="4">
        <v>136368</v>
      </c>
      <c r="J647" s="4">
        <v>36951</v>
      </c>
      <c r="K647" s="4">
        <v>28440</v>
      </c>
      <c r="L647" s="4">
        <v>1991823</v>
      </c>
    </row>
    <row r="648" spans="1:12">
      <c r="A648" s="5" t="s">
        <v>87</v>
      </c>
      <c r="B648" s="5" t="s">
        <v>1620</v>
      </c>
      <c r="C648" s="5" t="s">
        <v>1621</v>
      </c>
      <c r="D648" s="342">
        <v>0</v>
      </c>
      <c r="E648" s="342">
        <v>0</v>
      </c>
      <c r="F648" s="342">
        <v>0</v>
      </c>
      <c r="G648" s="342">
        <v>0</v>
      </c>
      <c r="H648" s="342">
        <v>0</v>
      </c>
      <c r="I648" s="342">
        <v>0</v>
      </c>
      <c r="J648" s="342">
        <v>192</v>
      </c>
      <c r="K648" s="342">
        <v>0</v>
      </c>
      <c r="L648" s="342">
        <v>192</v>
      </c>
    </row>
    <row r="649" spans="1:12">
      <c r="A649" s="5" t="s">
        <v>87</v>
      </c>
      <c r="B649" s="5" t="s">
        <v>1622</v>
      </c>
      <c r="C649" s="5" t="s">
        <v>1623</v>
      </c>
      <c r="D649" s="4">
        <v>206304</v>
      </c>
      <c r="E649" s="342">
        <v>0</v>
      </c>
      <c r="F649" s="342">
        <v>0</v>
      </c>
      <c r="G649" s="342">
        <v>0</v>
      </c>
      <c r="H649" s="4">
        <v>233600</v>
      </c>
      <c r="I649" s="342">
        <v>0</v>
      </c>
      <c r="J649" s="4">
        <v>429350</v>
      </c>
      <c r="K649" s="342">
        <v>0</v>
      </c>
      <c r="L649" s="4">
        <v>869254</v>
      </c>
    </row>
    <row r="650" spans="1:12">
      <c r="A650" s="5" t="s">
        <v>87</v>
      </c>
      <c r="B650" s="5" t="s">
        <v>1624</v>
      </c>
      <c r="C650" s="5" t="s">
        <v>1625</v>
      </c>
      <c r="D650" s="342">
        <v>0</v>
      </c>
      <c r="E650" s="4">
        <v>346112</v>
      </c>
      <c r="F650" s="342">
        <v>0</v>
      </c>
      <c r="G650" s="342">
        <v>0</v>
      </c>
      <c r="H650" s="342">
        <v>0</v>
      </c>
      <c r="I650" s="4">
        <v>386768</v>
      </c>
      <c r="J650" s="342">
        <v>0</v>
      </c>
      <c r="K650" s="4">
        <v>7661</v>
      </c>
      <c r="L650" s="4">
        <v>740541</v>
      </c>
    </row>
    <row r="651" spans="1:12">
      <c r="A651" s="5" t="s">
        <v>87</v>
      </c>
      <c r="B651" s="5" t="s">
        <v>1626</v>
      </c>
      <c r="C651" s="5" t="s">
        <v>1627</v>
      </c>
      <c r="D651" s="342">
        <v>0</v>
      </c>
      <c r="E651" s="342">
        <v>0</v>
      </c>
      <c r="F651" s="342">
        <v>0</v>
      </c>
      <c r="G651" s="342">
        <v>0</v>
      </c>
      <c r="H651" s="4">
        <v>88416</v>
      </c>
      <c r="I651" s="342">
        <v>0</v>
      </c>
      <c r="J651" s="4">
        <v>247102</v>
      </c>
      <c r="K651" s="342">
        <v>0</v>
      </c>
      <c r="L651" s="4">
        <v>335518</v>
      </c>
    </row>
    <row r="652" spans="1:12">
      <c r="A652" s="5" t="s">
        <v>87</v>
      </c>
      <c r="B652" s="5" t="s">
        <v>1628</v>
      </c>
      <c r="C652" s="5" t="s">
        <v>1629</v>
      </c>
      <c r="D652" s="4">
        <v>146400</v>
      </c>
      <c r="E652" s="4">
        <v>61808</v>
      </c>
      <c r="F652" s="342">
        <v>0</v>
      </c>
      <c r="G652" s="342">
        <v>0</v>
      </c>
      <c r="H652" s="4">
        <v>309024</v>
      </c>
      <c r="I652" s="342">
        <v>384</v>
      </c>
      <c r="J652" s="4">
        <v>1536</v>
      </c>
      <c r="K652" s="4">
        <v>5352</v>
      </c>
      <c r="L652" s="4">
        <v>524504</v>
      </c>
    </row>
    <row r="653" spans="1:12">
      <c r="A653" s="5" t="s">
        <v>87</v>
      </c>
      <c r="B653" s="5" t="s">
        <v>1630</v>
      </c>
      <c r="C653" s="5" t="s">
        <v>1631</v>
      </c>
      <c r="D653" s="342">
        <v>0</v>
      </c>
      <c r="E653" s="4">
        <v>46240</v>
      </c>
      <c r="F653" s="342">
        <v>0</v>
      </c>
      <c r="G653" s="342">
        <v>0</v>
      </c>
      <c r="H653" s="342">
        <v>0</v>
      </c>
      <c r="I653" s="4">
        <v>7616</v>
      </c>
      <c r="J653" s="342">
        <v>0</v>
      </c>
      <c r="K653" s="342">
        <v>0</v>
      </c>
      <c r="L653" s="4">
        <v>53856</v>
      </c>
    </row>
    <row r="654" spans="1:12">
      <c r="A654" s="5" t="s">
        <v>87</v>
      </c>
      <c r="B654" s="5" t="s">
        <v>1632</v>
      </c>
      <c r="C654" s="5" t="s">
        <v>1633</v>
      </c>
      <c r="D654" s="342">
        <v>0</v>
      </c>
      <c r="E654" s="4">
        <v>11616</v>
      </c>
      <c r="F654" s="342">
        <v>0</v>
      </c>
      <c r="G654" s="342">
        <v>0</v>
      </c>
      <c r="H654" s="342">
        <v>0</v>
      </c>
      <c r="I654" s="4">
        <v>246736</v>
      </c>
      <c r="J654" s="342">
        <v>0</v>
      </c>
      <c r="K654" s="4">
        <v>75852</v>
      </c>
      <c r="L654" s="4">
        <v>334204</v>
      </c>
    </row>
    <row r="655" spans="1:12">
      <c r="A655" s="5" t="s">
        <v>87</v>
      </c>
      <c r="B655" s="5" t="s">
        <v>1634</v>
      </c>
      <c r="C655" s="5" t="s">
        <v>1635</v>
      </c>
      <c r="D655" s="4">
        <v>1982160</v>
      </c>
      <c r="E655" s="342">
        <v>0</v>
      </c>
      <c r="F655" s="4">
        <v>648320</v>
      </c>
      <c r="G655" s="342">
        <v>0</v>
      </c>
      <c r="H655" s="4">
        <v>10784</v>
      </c>
      <c r="I655" s="342">
        <v>0</v>
      </c>
      <c r="J655" s="342">
        <v>0</v>
      </c>
      <c r="K655" s="342">
        <v>0</v>
      </c>
      <c r="L655" s="4">
        <v>2641264</v>
      </c>
    </row>
    <row r="656" spans="1:12">
      <c r="A656" s="5" t="s">
        <v>87</v>
      </c>
      <c r="B656" s="5" t="s">
        <v>1636</v>
      </c>
      <c r="C656" s="5" t="s">
        <v>1637</v>
      </c>
      <c r="D656" s="4">
        <v>213808</v>
      </c>
      <c r="E656" s="342">
        <v>0</v>
      </c>
      <c r="F656" s="342">
        <v>0</v>
      </c>
      <c r="G656" s="342">
        <v>0</v>
      </c>
      <c r="H656" s="4">
        <v>34272</v>
      </c>
      <c r="I656" s="342">
        <v>0</v>
      </c>
      <c r="J656" s="342">
        <v>144</v>
      </c>
      <c r="K656" s="342">
        <v>0</v>
      </c>
      <c r="L656" s="4">
        <v>248224</v>
      </c>
    </row>
    <row r="657" spans="1:12">
      <c r="A657" s="5" t="s">
        <v>87</v>
      </c>
      <c r="B657" s="5" t="s">
        <v>1638</v>
      </c>
      <c r="C657" s="5" t="s">
        <v>1639</v>
      </c>
      <c r="D657" s="342">
        <v>0</v>
      </c>
      <c r="E657" s="342">
        <v>0</v>
      </c>
      <c r="F657" s="342">
        <v>0</v>
      </c>
      <c r="G657" s="342">
        <v>0</v>
      </c>
      <c r="H657" s="342">
        <v>0</v>
      </c>
      <c r="I657" s="4">
        <v>158816</v>
      </c>
      <c r="J657" s="342">
        <v>0</v>
      </c>
      <c r="K657" s="4">
        <v>27066</v>
      </c>
      <c r="L657" s="4">
        <v>185882</v>
      </c>
    </row>
    <row r="658" spans="1:12">
      <c r="A658" s="5" t="s">
        <v>87</v>
      </c>
      <c r="B658" s="5" t="s">
        <v>1640</v>
      </c>
      <c r="C658" s="5" t="s">
        <v>1641</v>
      </c>
      <c r="D658" s="342">
        <v>0</v>
      </c>
      <c r="E658" s="342">
        <v>0</v>
      </c>
      <c r="F658" s="342">
        <v>0</v>
      </c>
      <c r="G658" s="342">
        <v>0</v>
      </c>
      <c r="H658" s="342">
        <v>0</v>
      </c>
      <c r="I658" s="4">
        <v>20672</v>
      </c>
      <c r="J658" s="342">
        <v>0</v>
      </c>
      <c r="K658" s="342">
        <v>184</v>
      </c>
      <c r="L658" s="4">
        <v>20856</v>
      </c>
    </row>
    <row r="659" spans="1:12">
      <c r="A659" s="5" t="s">
        <v>87</v>
      </c>
      <c r="B659" s="5" t="s">
        <v>1642</v>
      </c>
      <c r="C659" s="5" t="s">
        <v>1643</v>
      </c>
      <c r="D659" s="4">
        <v>32832</v>
      </c>
      <c r="E659" s="342">
        <v>0</v>
      </c>
      <c r="F659" s="342">
        <v>0</v>
      </c>
      <c r="G659" s="342">
        <v>0</v>
      </c>
      <c r="H659" s="4">
        <v>7808</v>
      </c>
      <c r="I659" s="4">
        <v>678464</v>
      </c>
      <c r="J659" s="342">
        <v>1024</v>
      </c>
      <c r="K659" s="4">
        <v>64153</v>
      </c>
      <c r="L659" s="4">
        <v>784281</v>
      </c>
    </row>
    <row r="660" spans="1:12">
      <c r="A660" s="5" t="s">
        <v>87</v>
      </c>
      <c r="B660" s="5" t="s">
        <v>1644</v>
      </c>
      <c r="C660" s="5" t="s">
        <v>1645</v>
      </c>
      <c r="D660" s="342">
        <v>0</v>
      </c>
      <c r="E660" s="342">
        <v>0</v>
      </c>
      <c r="F660" s="342">
        <v>0</v>
      </c>
      <c r="G660" s="342">
        <v>0</v>
      </c>
      <c r="H660" s="342">
        <v>0</v>
      </c>
      <c r="I660" s="4">
        <v>33600</v>
      </c>
      <c r="J660" s="342">
        <v>0</v>
      </c>
      <c r="K660" s="342">
        <v>0</v>
      </c>
      <c r="L660" s="4">
        <v>33600</v>
      </c>
    </row>
    <row r="661" spans="1:12">
      <c r="A661" s="5" t="s">
        <v>87</v>
      </c>
      <c r="B661" s="5" t="s">
        <v>1646</v>
      </c>
      <c r="C661" s="5" t="s">
        <v>1647</v>
      </c>
      <c r="D661" s="342">
        <v>0</v>
      </c>
      <c r="E661" s="342">
        <v>0</v>
      </c>
      <c r="F661" s="342">
        <v>0</v>
      </c>
      <c r="G661" s="342">
        <v>0</v>
      </c>
      <c r="H661" s="342">
        <v>0</v>
      </c>
      <c r="I661" s="4">
        <v>125456</v>
      </c>
      <c r="J661" s="342">
        <v>0</v>
      </c>
      <c r="K661" s="342">
        <v>0</v>
      </c>
      <c r="L661" s="4">
        <v>125456</v>
      </c>
    </row>
    <row r="662" spans="1:12">
      <c r="A662" s="5" t="s">
        <v>87</v>
      </c>
      <c r="B662" s="5" t="s">
        <v>1648</v>
      </c>
      <c r="C662" s="5" t="s">
        <v>1649</v>
      </c>
      <c r="D662" s="342">
        <v>0</v>
      </c>
      <c r="E662" s="4">
        <v>1226144</v>
      </c>
      <c r="F662" s="342">
        <v>0</v>
      </c>
      <c r="G662" s="4">
        <v>378800</v>
      </c>
      <c r="H662" s="342">
        <v>0</v>
      </c>
      <c r="I662" s="4">
        <v>1536</v>
      </c>
      <c r="J662" s="342">
        <v>0</v>
      </c>
      <c r="K662" s="4">
        <v>3393</v>
      </c>
      <c r="L662" s="4">
        <v>1609873</v>
      </c>
    </row>
    <row r="663" spans="1:12">
      <c r="A663" s="5" t="s">
        <v>87</v>
      </c>
      <c r="B663" s="5" t="s">
        <v>1650</v>
      </c>
      <c r="C663" s="5" t="s">
        <v>1651</v>
      </c>
      <c r="D663" s="342">
        <v>0</v>
      </c>
      <c r="E663" s="342">
        <v>0</v>
      </c>
      <c r="F663" s="342">
        <v>0</v>
      </c>
      <c r="G663" s="342">
        <v>0</v>
      </c>
      <c r="H663" s="4">
        <v>266144</v>
      </c>
      <c r="I663" s="342">
        <v>0</v>
      </c>
      <c r="J663" s="342">
        <v>456</v>
      </c>
      <c r="K663" s="342">
        <v>0</v>
      </c>
      <c r="L663" s="4">
        <v>266600</v>
      </c>
    </row>
    <row r="664" spans="1:12">
      <c r="A664" s="5" t="s">
        <v>87</v>
      </c>
      <c r="B664" s="5" t="s">
        <v>1652</v>
      </c>
      <c r="C664" s="5" t="s">
        <v>1653</v>
      </c>
      <c r="D664" s="342">
        <v>0</v>
      </c>
      <c r="E664" s="342">
        <v>0</v>
      </c>
      <c r="F664" s="342">
        <v>0</v>
      </c>
      <c r="G664" s="342">
        <v>0</v>
      </c>
      <c r="H664" s="4">
        <v>34032</v>
      </c>
      <c r="I664" s="342">
        <v>0</v>
      </c>
      <c r="J664" s="4">
        <v>192040</v>
      </c>
      <c r="K664" s="342">
        <v>0</v>
      </c>
      <c r="L664" s="4">
        <v>226072</v>
      </c>
    </row>
    <row r="665" spans="1:12">
      <c r="A665" s="5" t="s">
        <v>87</v>
      </c>
      <c r="B665" s="5" t="s">
        <v>1654</v>
      </c>
      <c r="C665" s="5" t="s">
        <v>1655</v>
      </c>
      <c r="D665" s="342">
        <v>0</v>
      </c>
      <c r="E665" s="342">
        <v>0</v>
      </c>
      <c r="F665" s="342">
        <v>0</v>
      </c>
      <c r="G665" s="342">
        <v>0</v>
      </c>
      <c r="H665" s="4">
        <v>20448</v>
      </c>
      <c r="I665" s="342">
        <v>0</v>
      </c>
      <c r="J665" s="4">
        <v>13312</v>
      </c>
      <c r="K665" s="342">
        <v>0</v>
      </c>
      <c r="L665" s="4">
        <v>33760</v>
      </c>
    </row>
    <row r="666" spans="1:12">
      <c r="A666" s="5" t="s">
        <v>87</v>
      </c>
      <c r="B666" s="5" t="s">
        <v>1656</v>
      </c>
      <c r="C666" s="5" t="s">
        <v>1657</v>
      </c>
      <c r="D666" s="4">
        <v>28800</v>
      </c>
      <c r="E666" s="342">
        <v>0</v>
      </c>
      <c r="F666" s="342">
        <v>0</v>
      </c>
      <c r="G666" s="342">
        <v>0</v>
      </c>
      <c r="H666" s="342">
        <v>0</v>
      </c>
      <c r="I666" s="342">
        <v>0</v>
      </c>
      <c r="J666" s="342">
        <v>0</v>
      </c>
      <c r="K666" s="342">
        <v>0</v>
      </c>
      <c r="L666" s="4">
        <v>28800</v>
      </c>
    </row>
    <row r="667" spans="1:12">
      <c r="A667" s="5" t="s">
        <v>87</v>
      </c>
      <c r="B667" s="5" t="s">
        <v>1658</v>
      </c>
      <c r="C667" s="5" t="s">
        <v>1659</v>
      </c>
      <c r="D667" s="4">
        <v>47184</v>
      </c>
      <c r="E667" s="342">
        <v>0</v>
      </c>
      <c r="F667" s="342">
        <v>0</v>
      </c>
      <c r="G667" s="342">
        <v>0</v>
      </c>
      <c r="H667" s="4">
        <v>155600</v>
      </c>
      <c r="I667" s="342">
        <v>0</v>
      </c>
      <c r="J667" s="4">
        <v>513431</v>
      </c>
      <c r="K667" s="342">
        <v>0</v>
      </c>
      <c r="L667" s="4">
        <v>716215</v>
      </c>
    </row>
    <row r="668" spans="1:12">
      <c r="A668" s="5" t="s">
        <v>87</v>
      </c>
      <c r="B668" s="5" t="s">
        <v>1660</v>
      </c>
      <c r="C668" s="5" t="s">
        <v>1661</v>
      </c>
      <c r="D668" s="4">
        <v>3986384</v>
      </c>
      <c r="E668" s="342">
        <v>0</v>
      </c>
      <c r="F668" s="342">
        <v>0</v>
      </c>
      <c r="G668" s="342">
        <v>0</v>
      </c>
      <c r="H668" s="4">
        <v>6384</v>
      </c>
      <c r="I668" s="342">
        <v>0</v>
      </c>
      <c r="J668" s="342">
        <v>0</v>
      </c>
      <c r="K668" s="342">
        <v>0</v>
      </c>
      <c r="L668" s="4">
        <v>3992768</v>
      </c>
    </row>
    <row r="669" spans="1:12">
      <c r="A669" s="5" t="s">
        <v>87</v>
      </c>
      <c r="B669" s="5" t="s">
        <v>1662</v>
      </c>
      <c r="C669" s="5" t="s">
        <v>1663</v>
      </c>
      <c r="D669" s="4">
        <v>545728</v>
      </c>
      <c r="E669" s="342">
        <v>0</v>
      </c>
      <c r="F669" s="342">
        <v>0</v>
      </c>
      <c r="G669" s="342">
        <v>0</v>
      </c>
      <c r="H669" s="4">
        <v>453232</v>
      </c>
      <c r="I669" s="342">
        <v>0</v>
      </c>
      <c r="J669" s="4">
        <v>2184</v>
      </c>
      <c r="K669" s="342">
        <v>0</v>
      </c>
      <c r="L669" s="4">
        <v>1001144</v>
      </c>
    </row>
    <row r="670" spans="1:12">
      <c r="A670" s="5" t="s">
        <v>87</v>
      </c>
      <c r="B670" s="5" t="s">
        <v>1664</v>
      </c>
      <c r="C670" s="5" t="s">
        <v>1665</v>
      </c>
      <c r="D670" s="342">
        <v>0</v>
      </c>
      <c r="E670" s="342">
        <v>0</v>
      </c>
      <c r="F670" s="342">
        <v>0</v>
      </c>
      <c r="G670" s="342">
        <v>0</v>
      </c>
      <c r="H670" s="342">
        <v>0</v>
      </c>
      <c r="I670" s="342">
        <v>0</v>
      </c>
      <c r="J670" s="342">
        <v>0</v>
      </c>
      <c r="K670" s="342">
        <v>0</v>
      </c>
      <c r="L670" s="342">
        <v>0</v>
      </c>
    </row>
    <row r="671" spans="1:12">
      <c r="A671" s="5" t="s">
        <v>87</v>
      </c>
      <c r="B671" s="5" t="s">
        <v>1666</v>
      </c>
      <c r="C671" s="5" t="s">
        <v>1667</v>
      </c>
      <c r="D671" s="4">
        <v>7706464</v>
      </c>
      <c r="E671" s="4">
        <v>4204336</v>
      </c>
      <c r="F671" s="4">
        <v>648320</v>
      </c>
      <c r="G671" s="4">
        <v>378800</v>
      </c>
      <c r="H671" s="4">
        <v>2912464</v>
      </c>
      <c r="I671" s="4">
        <v>1803328</v>
      </c>
      <c r="J671" s="4">
        <v>1458067</v>
      </c>
      <c r="K671" s="4">
        <v>212101</v>
      </c>
      <c r="L671" s="4">
        <v>19323880</v>
      </c>
    </row>
    <row r="674" spans="1:12">
      <c r="A674" s="5" t="s">
        <v>1697</v>
      </c>
    </row>
    <row r="675" spans="1:12">
      <c r="A675" s="5" t="s">
        <v>1597</v>
      </c>
      <c r="B675" s="5" t="s">
        <v>174</v>
      </c>
      <c r="C675" s="5" t="s">
        <v>1669</v>
      </c>
      <c r="D675" s="342" t="s">
        <v>1670</v>
      </c>
      <c r="E675" s="342" t="s">
        <v>1671</v>
      </c>
      <c r="F675" s="342" t="s">
        <v>1672</v>
      </c>
      <c r="G675" s="342" t="s">
        <v>1673</v>
      </c>
      <c r="H675" s="342" t="s">
        <v>1674</v>
      </c>
      <c r="I675" s="342" t="s">
        <v>1675</v>
      </c>
      <c r="J675" s="342" t="s">
        <v>1676</v>
      </c>
      <c r="K675" s="342" t="s">
        <v>1677</v>
      </c>
      <c r="L675" s="342" t="s">
        <v>44</v>
      </c>
    </row>
    <row r="676" spans="1:12">
      <c r="A676" s="5" t="s">
        <v>89</v>
      </c>
      <c r="B676" s="5" t="s">
        <v>1612</v>
      </c>
      <c r="C676" s="5" t="s">
        <v>1613</v>
      </c>
      <c r="D676" s="4">
        <v>4880</v>
      </c>
      <c r="E676" s="342">
        <v>0</v>
      </c>
      <c r="F676" s="342">
        <v>0</v>
      </c>
      <c r="G676" s="342">
        <v>0</v>
      </c>
      <c r="H676" s="4">
        <v>8992</v>
      </c>
      <c r="I676" s="342">
        <v>0</v>
      </c>
      <c r="J676" s="4">
        <v>25474</v>
      </c>
      <c r="K676" s="342">
        <v>0</v>
      </c>
      <c r="L676" s="4">
        <v>39346</v>
      </c>
    </row>
    <row r="677" spans="1:12">
      <c r="A677" s="5" t="s">
        <v>89</v>
      </c>
      <c r="B677" s="5" t="s">
        <v>1614</v>
      </c>
      <c r="C677" s="5" t="s">
        <v>1615</v>
      </c>
      <c r="D677" s="342">
        <v>0</v>
      </c>
      <c r="E677" s="342">
        <v>0</v>
      </c>
      <c r="F677" s="342">
        <v>0</v>
      </c>
      <c r="G677" s="342">
        <v>0</v>
      </c>
      <c r="H677" s="4">
        <v>27456</v>
      </c>
      <c r="I677" s="342">
        <v>0</v>
      </c>
      <c r="J677" s="4">
        <v>5868</v>
      </c>
      <c r="K677" s="342">
        <v>0</v>
      </c>
      <c r="L677" s="4">
        <v>33324</v>
      </c>
    </row>
    <row r="678" spans="1:12">
      <c r="A678" s="5" t="s">
        <v>89</v>
      </c>
      <c r="B678" s="5" t="s">
        <v>1616</v>
      </c>
      <c r="C678" s="5" t="s">
        <v>1617</v>
      </c>
      <c r="D678" s="342">
        <v>0</v>
      </c>
      <c r="E678" s="4">
        <v>124656</v>
      </c>
      <c r="F678" s="342">
        <v>0</v>
      </c>
      <c r="G678" s="342">
        <v>0</v>
      </c>
      <c r="H678" s="342">
        <v>0</v>
      </c>
      <c r="I678" s="342">
        <v>0</v>
      </c>
      <c r="J678" s="342">
        <v>0</v>
      </c>
      <c r="K678" s="342">
        <v>0</v>
      </c>
      <c r="L678" s="4">
        <v>124656</v>
      </c>
    </row>
    <row r="679" spans="1:12">
      <c r="A679" s="5" t="s">
        <v>89</v>
      </c>
      <c r="B679" s="5" t="s">
        <v>1618</v>
      </c>
      <c r="C679" s="5" t="s">
        <v>1619</v>
      </c>
      <c r="D679" s="4">
        <v>11840</v>
      </c>
      <c r="E679" s="4">
        <v>3072</v>
      </c>
      <c r="F679" s="342">
        <v>0</v>
      </c>
      <c r="G679" s="342">
        <v>0</v>
      </c>
      <c r="H679" s="4">
        <v>26416</v>
      </c>
      <c r="I679" s="342">
        <v>0</v>
      </c>
      <c r="J679" s="4">
        <v>14262</v>
      </c>
      <c r="K679" s="342">
        <v>0</v>
      </c>
      <c r="L679" s="4">
        <v>55590</v>
      </c>
    </row>
    <row r="680" spans="1:12">
      <c r="A680" s="5" t="s">
        <v>89</v>
      </c>
      <c r="B680" s="5" t="s">
        <v>1620</v>
      </c>
      <c r="C680" s="5" t="s">
        <v>1621</v>
      </c>
      <c r="D680" s="342">
        <v>0</v>
      </c>
      <c r="E680" s="342">
        <v>0</v>
      </c>
      <c r="F680" s="342">
        <v>0</v>
      </c>
      <c r="G680" s="342">
        <v>0</v>
      </c>
      <c r="H680" s="342">
        <v>0</v>
      </c>
      <c r="I680" s="342">
        <v>0</v>
      </c>
      <c r="J680" s="342">
        <v>0</v>
      </c>
      <c r="K680" s="342">
        <v>0</v>
      </c>
      <c r="L680" s="342">
        <v>0</v>
      </c>
    </row>
    <row r="681" spans="1:12">
      <c r="A681" s="5" t="s">
        <v>89</v>
      </c>
      <c r="B681" s="5" t="s">
        <v>1622</v>
      </c>
      <c r="C681" s="5" t="s">
        <v>1623</v>
      </c>
      <c r="D681" s="4">
        <v>29376</v>
      </c>
      <c r="E681" s="342">
        <v>0</v>
      </c>
      <c r="F681" s="342">
        <v>0</v>
      </c>
      <c r="G681" s="342">
        <v>0</v>
      </c>
      <c r="H681" s="4">
        <v>2640</v>
      </c>
      <c r="I681" s="342">
        <v>0</v>
      </c>
      <c r="J681" s="342">
        <v>257</v>
      </c>
      <c r="K681" s="342">
        <v>0</v>
      </c>
      <c r="L681" s="4">
        <v>32273</v>
      </c>
    </row>
    <row r="682" spans="1:12">
      <c r="A682" s="5" t="s">
        <v>89</v>
      </c>
      <c r="B682" s="5" t="s">
        <v>1624</v>
      </c>
      <c r="C682" s="5" t="s">
        <v>1625</v>
      </c>
      <c r="D682" s="342">
        <v>0</v>
      </c>
      <c r="E682" s="342">
        <v>0</v>
      </c>
      <c r="F682" s="342">
        <v>0</v>
      </c>
      <c r="G682" s="342">
        <v>0</v>
      </c>
      <c r="H682" s="342">
        <v>0</v>
      </c>
      <c r="I682" s="4">
        <v>10928</v>
      </c>
      <c r="J682" s="342">
        <v>0</v>
      </c>
      <c r="K682" s="342">
        <v>0</v>
      </c>
      <c r="L682" s="4">
        <v>10928</v>
      </c>
    </row>
    <row r="683" spans="1:12">
      <c r="A683" s="5" t="s">
        <v>89</v>
      </c>
      <c r="B683" s="5" t="s">
        <v>1626</v>
      </c>
      <c r="C683" s="5" t="s">
        <v>1627</v>
      </c>
      <c r="D683" s="342">
        <v>0</v>
      </c>
      <c r="E683" s="342">
        <v>0</v>
      </c>
      <c r="F683" s="342">
        <v>0</v>
      </c>
      <c r="G683" s="342">
        <v>0</v>
      </c>
      <c r="H683" s="342">
        <v>0</v>
      </c>
      <c r="I683" s="342">
        <v>0</v>
      </c>
      <c r="J683" s="4">
        <v>90974</v>
      </c>
      <c r="K683" s="342">
        <v>0</v>
      </c>
      <c r="L683" s="4">
        <v>90974</v>
      </c>
    </row>
    <row r="684" spans="1:12">
      <c r="A684" s="5" t="s">
        <v>89</v>
      </c>
      <c r="B684" s="5" t="s">
        <v>1628</v>
      </c>
      <c r="C684" s="5" t="s">
        <v>1629</v>
      </c>
      <c r="D684" s="342">
        <v>96</v>
      </c>
      <c r="E684" s="4">
        <v>5952</v>
      </c>
      <c r="F684" s="342">
        <v>0</v>
      </c>
      <c r="G684" s="342">
        <v>0</v>
      </c>
      <c r="H684" s="4">
        <v>69520</v>
      </c>
      <c r="I684" s="342">
        <v>0</v>
      </c>
      <c r="J684" s="4">
        <v>30849</v>
      </c>
      <c r="K684" s="342">
        <v>21</v>
      </c>
      <c r="L684" s="4">
        <v>106438</v>
      </c>
    </row>
    <row r="685" spans="1:12">
      <c r="A685" s="5" t="s">
        <v>89</v>
      </c>
      <c r="B685" s="5" t="s">
        <v>1630</v>
      </c>
      <c r="C685" s="5" t="s">
        <v>1631</v>
      </c>
      <c r="D685" s="342">
        <v>0</v>
      </c>
      <c r="E685" s="342">
        <v>0</v>
      </c>
      <c r="F685" s="342">
        <v>0</v>
      </c>
      <c r="G685" s="342">
        <v>0</v>
      </c>
      <c r="H685" s="342">
        <v>0</v>
      </c>
      <c r="I685" s="342">
        <v>0</v>
      </c>
      <c r="J685" s="342">
        <v>0</v>
      </c>
      <c r="K685" s="342">
        <v>0</v>
      </c>
      <c r="L685" s="342">
        <v>0</v>
      </c>
    </row>
    <row r="686" spans="1:12">
      <c r="A686" s="5" t="s">
        <v>89</v>
      </c>
      <c r="B686" s="5" t="s">
        <v>1632</v>
      </c>
      <c r="C686" s="5" t="s">
        <v>1633</v>
      </c>
      <c r="D686" s="342">
        <v>0</v>
      </c>
      <c r="E686" s="342">
        <v>0</v>
      </c>
      <c r="F686" s="342">
        <v>0</v>
      </c>
      <c r="G686" s="342">
        <v>0</v>
      </c>
      <c r="H686" s="342">
        <v>0</v>
      </c>
      <c r="I686" s="4">
        <v>25772</v>
      </c>
      <c r="J686" s="342">
        <v>0</v>
      </c>
      <c r="K686" s="4">
        <v>9993</v>
      </c>
      <c r="L686" s="4">
        <v>35765</v>
      </c>
    </row>
    <row r="687" spans="1:12">
      <c r="A687" s="5" t="s">
        <v>89</v>
      </c>
      <c r="B687" s="5" t="s">
        <v>1634</v>
      </c>
      <c r="C687" s="5" t="s">
        <v>1635</v>
      </c>
      <c r="D687" s="4">
        <v>122272</v>
      </c>
      <c r="E687" s="342">
        <v>0</v>
      </c>
      <c r="F687" s="4">
        <v>4544</v>
      </c>
      <c r="G687" s="342">
        <v>0</v>
      </c>
      <c r="H687" s="342">
        <v>0</v>
      </c>
      <c r="I687" s="342">
        <v>0</v>
      </c>
      <c r="J687" s="342">
        <v>63</v>
      </c>
      <c r="K687" s="342">
        <v>0</v>
      </c>
      <c r="L687" s="4">
        <v>126879</v>
      </c>
    </row>
    <row r="688" spans="1:12">
      <c r="A688" s="5" t="s">
        <v>89</v>
      </c>
      <c r="B688" s="5" t="s">
        <v>1636</v>
      </c>
      <c r="C688" s="5" t="s">
        <v>1637</v>
      </c>
      <c r="D688" s="4">
        <v>10304</v>
      </c>
      <c r="E688" s="342">
        <v>0</v>
      </c>
      <c r="F688" s="342">
        <v>0</v>
      </c>
      <c r="G688" s="342">
        <v>0</v>
      </c>
      <c r="H688" s="342">
        <v>160</v>
      </c>
      <c r="I688" s="342">
        <v>0</v>
      </c>
      <c r="J688" s="342">
        <v>192</v>
      </c>
      <c r="K688" s="342">
        <v>0</v>
      </c>
      <c r="L688" s="4">
        <v>10656</v>
      </c>
    </row>
    <row r="689" spans="1:12">
      <c r="A689" s="5" t="s">
        <v>89</v>
      </c>
      <c r="B689" s="5" t="s">
        <v>1638</v>
      </c>
      <c r="C689" s="5" t="s">
        <v>1639</v>
      </c>
      <c r="D689" s="342">
        <v>0</v>
      </c>
      <c r="E689" s="342">
        <v>0</v>
      </c>
      <c r="F689" s="342">
        <v>0</v>
      </c>
      <c r="G689" s="342">
        <v>0</v>
      </c>
      <c r="H689" s="342">
        <v>0</v>
      </c>
      <c r="I689" s="4">
        <v>77536</v>
      </c>
      <c r="J689" s="342">
        <v>0</v>
      </c>
      <c r="K689" s="4">
        <v>3860</v>
      </c>
      <c r="L689" s="4">
        <v>81396</v>
      </c>
    </row>
    <row r="690" spans="1:12">
      <c r="A690" s="5" t="s">
        <v>89</v>
      </c>
      <c r="B690" s="5" t="s">
        <v>1640</v>
      </c>
      <c r="C690" s="5" t="s">
        <v>1641</v>
      </c>
      <c r="D690" s="342">
        <v>0</v>
      </c>
      <c r="E690" s="342">
        <v>0</v>
      </c>
      <c r="F690" s="342">
        <v>0</v>
      </c>
      <c r="G690" s="342">
        <v>0</v>
      </c>
      <c r="H690" s="342">
        <v>0</v>
      </c>
      <c r="I690" s="4">
        <v>17136</v>
      </c>
      <c r="J690" s="342">
        <v>0</v>
      </c>
      <c r="K690" s="342">
        <v>0</v>
      </c>
      <c r="L690" s="4">
        <v>17136</v>
      </c>
    </row>
    <row r="691" spans="1:12">
      <c r="A691" s="5" t="s">
        <v>89</v>
      </c>
      <c r="B691" s="5" t="s">
        <v>1642</v>
      </c>
      <c r="C691" s="5" t="s">
        <v>1643</v>
      </c>
      <c r="D691" s="4">
        <v>1200</v>
      </c>
      <c r="E691" s="342">
        <v>0</v>
      </c>
      <c r="F691" s="342">
        <v>0</v>
      </c>
      <c r="G691" s="342">
        <v>0</v>
      </c>
      <c r="H691" s="342">
        <v>1936</v>
      </c>
      <c r="I691" s="4">
        <v>94432</v>
      </c>
      <c r="J691" s="4">
        <v>14580</v>
      </c>
      <c r="K691" s="4">
        <v>17776</v>
      </c>
      <c r="L691" s="4">
        <v>129924</v>
      </c>
    </row>
    <row r="692" spans="1:12">
      <c r="A692" s="5" t="s">
        <v>89</v>
      </c>
      <c r="B692" s="5" t="s">
        <v>1644</v>
      </c>
      <c r="C692" s="5" t="s">
        <v>1645</v>
      </c>
      <c r="D692" s="342">
        <v>0</v>
      </c>
      <c r="E692" s="342">
        <v>0</v>
      </c>
      <c r="F692" s="342">
        <v>0</v>
      </c>
      <c r="G692" s="342">
        <v>0</v>
      </c>
      <c r="H692" s="342">
        <v>0</v>
      </c>
      <c r="I692" s="4">
        <v>5712</v>
      </c>
      <c r="J692" s="342">
        <v>0</v>
      </c>
      <c r="K692" s="342">
        <v>0</v>
      </c>
      <c r="L692" s="4">
        <v>5712</v>
      </c>
    </row>
    <row r="693" spans="1:12">
      <c r="A693" s="5" t="s">
        <v>89</v>
      </c>
      <c r="B693" s="5" t="s">
        <v>1646</v>
      </c>
      <c r="C693" s="5" t="s">
        <v>1647</v>
      </c>
      <c r="D693" s="342">
        <v>0</v>
      </c>
      <c r="E693" s="342">
        <v>0</v>
      </c>
      <c r="F693" s="342">
        <v>0</v>
      </c>
      <c r="G693" s="342">
        <v>0</v>
      </c>
      <c r="H693" s="342">
        <v>0</v>
      </c>
      <c r="I693" s="4">
        <v>75808</v>
      </c>
      <c r="J693" s="342">
        <v>0</v>
      </c>
      <c r="K693" s="342">
        <v>0</v>
      </c>
      <c r="L693" s="4">
        <v>75808</v>
      </c>
    </row>
    <row r="694" spans="1:12">
      <c r="A694" s="5" t="s">
        <v>89</v>
      </c>
      <c r="B694" s="5" t="s">
        <v>1648</v>
      </c>
      <c r="C694" s="5" t="s">
        <v>1649</v>
      </c>
      <c r="D694" s="342">
        <v>0</v>
      </c>
      <c r="E694" s="4">
        <v>57136</v>
      </c>
      <c r="F694" s="342">
        <v>0</v>
      </c>
      <c r="G694" s="4">
        <v>8992</v>
      </c>
      <c r="H694" s="342">
        <v>0</v>
      </c>
      <c r="I694" s="4">
        <v>0</v>
      </c>
      <c r="J694" s="342">
        <v>0</v>
      </c>
      <c r="K694" s="342">
        <v>0</v>
      </c>
      <c r="L694" s="4">
        <v>66128</v>
      </c>
    </row>
    <row r="695" spans="1:12">
      <c r="A695" s="5" t="s">
        <v>89</v>
      </c>
      <c r="B695" s="5" t="s">
        <v>1650</v>
      </c>
      <c r="C695" s="5" t="s">
        <v>1651</v>
      </c>
      <c r="D695" s="342">
        <v>0</v>
      </c>
      <c r="E695" s="342">
        <v>0</v>
      </c>
      <c r="F695" s="342">
        <v>0</v>
      </c>
      <c r="G695" s="342">
        <v>0</v>
      </c>
      <c r="H695" s="4">
        <v>6960</v>
      </c>
      <c r="I695" s="342">
        <v>0</v>
      </c>
      <c r="J695" s="342">
        <v>80</v>
      </c>
      <c r="K695" s="342">
        <v>0</v>
      </c>
      <c r="L695" s="4">
        <v>7040</v>
      </c>
    </row>
    <row r="696" spans="1:12">
      <c r="A696" s="5" t="s">
        <v>89</v>
      </c>
      <c r="B696" s="5" t="s">
        <v>1652</v>
      </c>
      <c r="C696" s="5" t="s">
        <v>1653</v>
      </c>
      <c r="D696" s="342">
        <v>0</v>
      </c>
      <c r="E696" s="342">
        <v>0</v>
      </c>
      <c r="F696" s="342">
        <v>0</v>
      </c>
      <c r="G696" s="342">
        <v>0</v>
      </c>
      <c r="H696" s="342">
        <v>0</v>
      </c>
      <c r="I696" s="342">
        <v>0</v>
      </c>
      <c r="J696" s="4">
        <v>37123</v>
      </c>
      <c r="K696" s="342">
        <v>0</v>
      </c>
      <c r="L696" s="4">
        <v>37123</v>
      </c>
    </row>
    <row r="697" spans="1:12">
      <c r="A697" s="5" t="s">
        <v>89</v>
      </c>
      <c r="B697" s="5" t="s">
        <v>1654</v>
      </c>
      <c r="C697" s="5" t="s">
        <v>1655</v>
      </c>
      <c r="D697" s="342">
        <v>0</v>
      </c>
      <c r="E697" s="342">
        <v>0</v>
      </c>
      <c r="F697" s="342">
        <v>0</v>
      </c>
      <c r="G697" s="342">
        <v>0</v>
      </c>
      <c r="H697" s="342">
        <v>192</v>
      </c>
      <c r="I697" s="342">
        <v>0</v>
      </c>
      <c r="J697" s="342">
        <v>104</v>
      </c>
      <c r="K697" s="342">
        <v>0</v>
      </c>
      <c r="L697" s="342">
        <v>296</v>
      </c>
    </row>
    <row r="698" spans="1:12">
      <c r="A698" s="5" t="s">
        <v>89</v>
      </c>
      <c r="B698" s="5" t="s">
        <v>1656</v>
      </c>
      <c r="C698" s="5" t="s">
        <v>1657</v>
      </c>
      <c r="D698" s="4">
        <v>3744</v>
      </c>
      <c r="E698" s="342">
        <v>0</v>
      </c>
      <c r="F698" s="342">
        <v>0</v>
      </c>
      <c r="G698" s="342">
        <v>0</v>
      </c>
      <c r="H698" s="342">
        <v>0</v>
      </c>
      <c r="I698" s="342">
        <v>0</v>
      </c>
      <c r="J698" s="342">
        <v>0</v>
      </c>
      <c r="K698" s="342">
        <v>0</v>
      </c>
      <c r="L698" s="4">
        <v>3744</v>
      </c>
    </row>
    <row r="699" spans="1:12">
      <c r="A699" s="5" t="s">
        <v>89</v>
      </c>
      <c r="B699" s="5" t="s">
        <v>1658</v>
      </c>
      <c r="C699" s="5" t="s">
        <v>1659</v>
      </c>
      <c r="D699" s="4">
        <v>8032</v>
      </c>
      <c r="E699" s="342">
        <v>0</v>
      </c>
      <c r="F699" s="342">
        <v>0</v>
      </c>
      <c r="G699" s="342">
        <v>0</v>
      </c>
      <c r="H699" s="4">
        <v>2224</v>
      </c>
      <c r="I699" s="342">
        <v>0</v>
      </c>
      <c r="J699" s="4">
        <v>29660</v>
      </c>
      <c r="K699" s="342">
        <v>0</v>
      </c>
      <c r="L699" s="4">
        <v>39916</v>
      </c>
    </row>
    <row r="700" spans="1:12">
      <c r="A700" s="5" t="s">
        <v>89</v>
      </c>
      <c r="B700" s="5" t="s">
        <v>1660</v>
      </c>
      <c r="C700" s="5" t="s">
        <v>1661</v>
      </c>
      <c r="D700" s="4">
        <v>202496</v>
      </c>
      <c r="E700" s="342">
        <v>0</v>
      </c>
      <c r="F700" s="342">
        <v>0</v>
      </c>
      <c r="G700" s="342">
        <v>0</v>
      </c>
      <c r="H700" s="342">
        <v>0</v>
      </c>
      <c r="I700" s="342">
        <v>0</v>
      </c>
      <c r="J700" s="342">
        <v>0</v>
      </c>
      <c r="K700" s="342">
        <v>0</v>
      </c>
      <c r="L700" s="4">
        <v>202496</v>
      </c>
    </row>
    <row r="701" spans="1:12">
      <c r="A701" s="5" t="s">
        <v>89</v>
      </c>
      <c r="B701" s="5" t="s">
        <v>1662</v>
      </c>
      <c r="C701" s="5" t="s">
        <v>1663</v>
      </c>
      <c r="D701" s="4">
        <v>42096</v>
      </c>
      <c r="E701" s="342">
        <v>0</v>
      </c>
      <c r="F701" s="342">
        <v>0</v>
      </c>
      <c r="G701" s="342">
        <v>0</v>
      </c>
      <c r="H701" s="4">
        <v>7008</v>
      </c>
      <c r="I701" s="342">
        <v>0</v>
      </c>
      <c r="J701" s="342">
        <v>0</v>
      </c>
      <c r="K701" s="342">
        <v>0</v>
      </c>
      <c r="L701" s="4">
        <v>49104</v>
      </c>
    </row>
    <row r="702" spans="1:12">
      <c r="A702" s="5" t="s">
        <v>89</v>
      </c>
      <c r="B702" s="5" t="s">
        <v>1664</v>
      </c>
      <c r="C702" s="5" t="s">
        <v>1665</v>
      </c>
      <c r="D702" s="342">
        <v>0</v>
      </c>
      <c r="E702" s="342">
        <v>0</v>
      </c>
      <c r="F702" s="342">
        <v>0</v>
      </c>
      <c r="G702" s="342">
        <v>0</v>
      </c>
      <c r="H702" s="342">
        <v>0</v>
      </c>
      <c r="I702" s="342">
        <v>0</v>
      </c>
      <c r="J702" s="342">
        <v>0</v>
      </c>
      <c r="K702" s="342">
        <v>0</v>
      </c>
      <c r="L702" s="342">
        <v>0</v>
      </c>
    </row>
    <row r="703" spans="1:12">
      <c r="A703" s="5" t="s">
        <v>89</v>
      </c>
      <c r="B703" s="5" t="s">
        <v>1666</v>
      </c>
      <c r="C703" s="5" t="s">
        <v>1667</v>
      </c>
      <c r="D703" s="4">
        <v>436336</v>
      </c>
      <c r="E703" s="4">
        <v>190816</v>
      </c>
      <c r="F703" s="4">
        <v>4544</v>
      </c>
      <c r="G703" s="4">
        <v>8992</v>
      </c>
      <c r="H703" s="4">
        <v>153504</v>
      </c>
      <c r="I703" s="4">
        <v>307324</v>
      </c>
      <c r="J703" s="4">
        <v>249486</v>
      </c>
      <c r="K703" s="4">
        <v>31650</v>
      </c>
      <c r="L703" s="4">
        <v>1382652</v>
      </c>
    </row>
    <row r="706" spans="1:12">
      <c r="A706" s="5" t="s">
        <v>1698</v>
      </c>
    </row>
    <row r="707" spans="1:12">
      <c r="A707" s="5" t="s">
        <v>1597</v>
      </c>
      <c r="B707" s="5" t="s">
        <v>174</v>
      </c>
      <c r="C707" s="5" t="s">
        <v>1669</v>
      </c>
      <c r="D707" s="342" t="s">
        <v>1670</v>
      </c>
      <c r="E707" s="342" t="s">
        <v>1671</v>
      </c>
      <c r="F707" s="342" t="s">
        <v>1672</v>
      </c>
      <c r="G707" s="342" t="s">
        <v>1673</v>
      </c>
      <c r="H707" s="342" t="s">
        <v>1674</v>
      </c>
      <c r="I707" s="342" t="s">
        <v>1675</v>
      </c>
      <c r="J707" s="342" t="s">
        <v>1676</v>
      </c>
      <c r="K707" s="342" t="s">
        <v>1677</v>
      </c>
      <c r="L707" s="342" t="s">
        <v>44</v>
      </c>
    </row>
    <row r="708" spans="1:12">
      <c r="A708" s="5" t="s">
        <v>91</v>
      </c>
      <c r="B708" s="5" t="s">
        <v>1612</v>
      </c>
      <c r="C708" s="5" t="s">
        <v>1613</v>
      </c>
      <c r="D708" s="4">
        <v>19680</v>
      </c>
      <c r="E708" s="342">
        <v>0</v>
      </c>
      <c r="F708" s="342">
        <v>0</v>
      </c>
      <c r="G708" s="342">
        <v>0</v>
      </c>
      <c r="H708" s="4">
        <v>44272</v>
      </c>
      <c r="I708" s="342">
        <v>0</v>
      </c>
      <c r="J708" s="342">
        <v>0</v>
      </c>
      <c r="K708" s="342">
        <v>0</v>
      </c>
      <c r="L708" s="4">
        <v>63952</v>
      </c>
    </row>
    <row r="709" spans="1:12">
      <c r="A709" s="5" t="s">
        <v>91</v>
      </c>
      <c r="B709" s="5" t="s">
        <v>1614</v>
      </c>
      <c r="C709" s="5" t="s">
        <v>1615</v>
      </c>
      <c r="D709" s="342">
        <v>0</v>
      </c>
      <c r="E709" s="342">
        <v>0</v>
      </c>
      <c r="F709" s="342">
        <v>0</v>
      </c>
      <c r="G709" s="342">
        <v>0</v>
      </c>
      <c r="H709" s="4">
        <v>62272</v>
      </c>
      <c r="I709" s="342">
        <v>0</v>
      </c>
      <c r="J709" s="4">
        <v>3456</v>
      </c>
      <c r="K709" s="342">
        <v>0</v>
      </c>
      <c r="L709" s="4">
        <v>65728</v>
      </c>
    </row>
    <row r="710" spans="1:12">
      <c r="A710" s="5" t="s">
        <v>91</v>
      </c>
      <c r="B710" s="5" t="s">
        <v>1616</v>
      </c>
      <c r="C710" s="5" t="s">
        <v>1617</v>
      </c>
      <c r="D710" s="342">
        <v>0</v>
      </c>
      <c r="E710" s="4">
        <v>270976</v>
      </c>
      <c r="F710" s="342">
        <v>0</v>
      </c>
      <c r="G710" s="342">
        <v>0</v>
      </c>
      <c r="H710" s="4">
        <v>23728</v>
      </c>
      <c r="I710" s="342">
        <v>0</v>
      </c>
      <c r="J710" s="4">
        <v>2433</v>
      </c>
      <c r="K710" s="342">
        <v>0</v>
      </c>
      <c r="L710" s="4">
        <v>297137</v>
      </c>
    </row>
    <row r="711" spans="1:12">
      <c r="A711" s="5" t="s">
        <v>91</v>
      </c>
      <c r="B711" s="5" t="s">
        <v>1618</v>
      </c>
      <c r="C711" s="5" t="s">
        <v>1619</v>
      </c>
      <c r="D711" s="4">
        <v>24432</v>
      </c>
      <c r="E711" s="4">
        <v>16192</v>
      </c>
      <c r="F711" s="342">
        <v>0</v>
      </c>
      <c r="G711" s="342">
        <v>0</v>
      </c>
      <c r="H711" s="4">
        <v>57392</v>
      </c>
      <c r="I711" s="4">
        <v>2400</v>
      </c>
      <c r="J711" s="4">
        <v>9180</v>
      </c>
      <c r="K711" s="342">
        <v>840</v>
      </c>
      <c r="L711" s="4">
        <v>110436</v>
      </c>
    </row>
    <row r="712" spans="1:12">
      <c r="A712" s="5" t="s">
        <v>91</v>
      </c>
      <c r="B712" s="5" t="s">
        <v>1620</v>
      </c>
      <c r="C712" s="5" t="s">
        <v>1621</v>
      </c>
      <c r="D712" s="342">
        <v>0</v>
      </c>
      <c r="E712" s="342">
        <v>0</v>
      </c>
      <c r="F712" s="342">
        <v>0</v>
      </c>
      <c r="G712" s="342">
        <v>0</v>
      </c>
      <c r="H712" s="342">
        <v>0</v>
      </c>
      <c r="I712" s="342">
        <v>0</v>
      </c>
      <c r="J712" s="342">
        <v>0</v>
      </c>
      <c r="K712" s="342">
        <v>0</v>
      </c>
      <c r="L712" s="342">
        <v>0</v>
      </c>
    </row>
    <row r="713" spans="1:12">
      <c r="A713" s="5" t="s">
        <v>91</v>
      </c>
      <c r="B713" s="5" t="s">
        <v>1622</v>
      </c>
      <c r="C713" s="5" t="s">
        <v>1623</v>
      </c>
      <c r="D713" s="4">
        <v>55392</v>
      </c>
      <c r="E713" s="342">
        <v>0</v>
      </c>
      <c r="F713" s="342">
        <v>0</v>
      </c>
      <c r="G713" s="342">
        <v>0</v>
      </c>
      <c r="H713" s="342">
        <v>1072</v>
      </c>
      <c r="I713" s="342">
        <v>0</v>
      </c>
      <c r="J713" s="342">
        <v>420</v>
      </c>
      <c r="K713" s="342">
        <v>0</v>
      </c>
      <c r="L713" s="4">
        <v>56884</v>
      </c>
    </row>
    <row r="714" spans="1:12">
      <c r="A714" s="5" t="s">
        <v>91</v>
      </c>
      <c r="B714" s="5" t="s">
        <v>1624</v>
      </c>
      <c r="C714" s="5" t="s">
        <v>1625</v>
      </c>
      <c r="D714" s="342">
        <v>0</v>
      </c>
      <c r="E714" s="4">
        <v>7600</v>
      </c>
      <c r="F714" s="342">
        <v>0</v>
      </c>
      <c r="G714" s="342">
        <v>0</v>
      </c>
      <c r="H714" s="342">
        <v>0</v>
      </c>
      <c r="I714" s="4">
        <v>35760</v>
      </c>
      <c r="J714" s="342">
        <v>0</v>
      </c>
      <c r="K714" s="342">
        <v>192</v>
      </c>
      <c r="L714" s="4">
        <v>43552</v>
      </c>
    </row>
    <row r="715" spans="1:12">
      <c r="A715" s="5" t="s">
        <v>91</v>
      </c>
      <c r="B715" s="5" t="s">
        <v>1626</v>
      </c>
      <c r="C715" s="5" t="s">
        <v>1627</v>
      </c>
      <c r="D715" s="342">
        <v>0</v>
      </c>
      <c r="E715" s="342">
        <v>0</v>
      </c>
      <c r="F715" s="342">
        <v>0</v>
      </c>
      <c r="G715" s="342">
        <v>0</v>
      </c>
      <c r="H715" s="4">
        <v>13344</v>
      </c>
      <c r="I715" s="342">
        <v>0</v>
      </c>
      <c r="J715" s="4">
        <v>23932</v>
      </c>
      <c r="K715" s="342">
        <v>0</v>
      </c>
      <c r="L715" s="4">
        <v>37276</v>
      </c>
    </row>
    <row r="716" spans="1:12">
      <c r="A716" s="5" t="s">
        <v>91</v>
      </c>
      <c r="B716" s="5" t="s">
        <v>1628</v>
      </c>
      <c r="C716" s="5" t="s">
        <v>1629</v>
      </c>
      <c r="D716" s="4">
        <v>10848</v>
      </c>
      <c r="E716" s="4">
        <v>10160</v>
      </c>
      <c r="F716" s="342">
        <v>0</v>
      </c>
      <c r="G716" s="342">
        <v>0</v>
      </c>
      <c r="H716" s="4">
        <v>214736</v>
      </c>
      <c r="I716" s="342">
        <v>0</v>
      </c>
      <c r="J716" s="4">
        <v>7809</v>
      </c>
      <c r="K716" s="342">
        <v>0</v>
      </c>
      <c r="L716" s="4">
        <v>243553</v>
      </c>
    </row>
    <row r="717" spans="1:12">
      <c r="A717" s="5" t="s">
        <v>91</v>
      </c>
      <c r="B717" s="5" t="s">
        <v>1630</v>
      </c>
      <c r="C717" s="5" t="s">
        <v>1631</v>
      </c>
      <c r="D717" s="342">
        <v>0</v>
      </c>
      <c r="E717" s="342">
        <v>576</v>
      </c>
      <c r="F717" s="342">
        <v>0</v>
      </c>
      <c r="G717" s="342">
        <v>0</v>
      </c>
      <c r="H717" s="342">
        <v>0</v>
      </c>
      <c r="I717" s="342">
        <v>0</v>
      </c>
      <c r="J717" s="342">
        <v>0</v>
      </c>
      <c r="K717" s="342">
        <v>0</v>
      </c>
      <c r="L717" s="342">
        <v>576</v>
      </c>
    </row>
    <row r="718" spans="1:12">
      <c r="A718" s="5" t="s">
        <v>91</v>
      </c>
      <c r="B718" s="5" t="s">
        <v>1632</v>
      </c>
      <c r="C718" s="5" t="s">
        <v>1633</v>
      </c>
      <c r="D718" s="342">
        <v>0</v>
      </c>
      <c r="E718" s="342">
        <v>0</v>
      </c>
      <c r="F718" s="342">
        <v>0</v>
      </c>
      <c r="G718" s="342">
        <v>0</v>
      </c>
      <c r="H718" s="342">
        <v>0</v>
      </c>
      <c r="I718" s="4">
        <v>86800</v>
      </c>
      <c r="J718" s="342">
        <v>0</v>
      </c>
      <c r="K718" s="4">
        <v>16106</v>
      </c>
      <c r="L718" s="4">
        <v>102906</v>
      </c>
    </row>
    <row r="719" spans="1:12">
      <c r="A719" s="5" t="s">
        <v>91</v>
      </c>
      <c r="B719" s="5" t="s">
        <v>1634</v>
      </c>
      <c r="C719" s="5" t="s">
        <v>1635</v>
      </c>
      <c r="D719" s="4">
        <v>190320</v>
      </c>
      <c r="E719" s="342">
        <v>0</v>
      </c>
      <c r="F719" s="4">
        <v>21968</v>
      </c>
      <c r="G719" s="342">
        <v>0</v>
      </c>
      <c r="H719" s="342">
        <v>0</v>
      </c>
      <c r="I719" s="342">
        <v>0</v>
      </c>
      <c r="J719" s="342">
        <v>32</v>
      </c>
      <c r="K719" s="342">
        <v>0</v>
      </c>
      <c r="L719" s="4">
        <v>212320</v>
      </c>
    </row>
    <row r="720" spans="1:12">
      <c r="A720" s="5" t="s">
        <v>91</v>
      </c>
      <c r="B720" s="5" t="s">
        <v>1636</v>
      </c>
      <c r="C720" s="5" t="s">
        <v>1637</v>
      </c>
      <c r="D720" s="4">
        <v>1920</v>
      </c>
      <c r="E720" s="342">
        <v>0</v>
      </c>
      <c r="F720" s="342">
        <v>0</v>
      </c>
      <c r="G720" s="342">
        <v>0</v>
      </c>
      <c r="H720" s="342">
        <v>0</v>
      </c>
      <c r="I720" s="342">
        <v>0</v>
      </c>
      <c r="J720" s="342">
        <v>66</v>
      </c>
      <c r="K720" s="342">
        <v>0</v>
      </c>
      <c r="L720" s="4">
        <v>1986</v>
      </c>
    </row>
    <row r="721" spans="1:12">
      <c r="A721" s="5" t="s">
        <v>91</v>
      </c>
      <c r="B721" s="5" t="s">
        <v>1638</v>
      </c>
      <c r="C721" s="5" t="s">
        <v>1639</v>
      </c>
      <c r="D721" s="342">
        <v>0</v>
      </c>
      <c r="E721" s="342">
        <v>0</v>
      </c>
      <c r="F721" s="342">
        <v>0</v>
      </c>
      <c r="G721" s="342">
        <v>0</v>
      </c>
      <c r="H721" s="342">
        <v>0</v>
      </c>
      <c r="I721" s="4">
        <v>83328</v>
      </c>
      <c r="J721" s="342">
        <v>0</v>
      </c>
      <c r="K721" s="4">
        <v>7232</v>
      </c>
      <c r="L721" s="4">
        <v>90560</v>
      </c>
    </row>
    <row r="722" spans="1:12">
      <c r="A722" s="5" t="s">
        <v>91</v>
      </c>
      <c r="B722" s="5" t="s">
        <v>1640</v>
      </c>
      <c r="C722" s="5" t="s">
        <v>1641</v>
      </c>
      <c r="D722" s="342">
        <v>0</v>
      </c>
      <c r="E722" s="342">
        <v>0</v>
      </c>
      <c r="F722" s="342">
        <v>0</v>
      </c>
      <c r="G722" s="342">
        <v>0</v>
      </c>
      <c r="H722" s="342">
        <v>0</v>
      </c>
      <c r="I722" s="342">
        <v>0</v>
      </c>
      <c r="J722" s="342">
        <v>0</v>
      </c>
      <c r="K722" s="342">
        <v>0</v>
      </c>
      <c r="L722" s="342">
        <v>0</v>
      </c>
    </row>
    <row r="723" spans="1:12">
      <c r="A723" s="5" t="s">
        <v>91</v>
      </c>
      <c r="B723" s="5" t="s">
        <v>1642</v>
      </c>
      <c r="C723" s="5" t="s">
        <v>1643</v>
      </c>
      <c r="D723" s="4">
        <v>18336</v>
      </c>
      <c r="E723" s="342">
        <v>1392</v>
      </c>
      <c r="F723" s="342">
        <v>0</v>
      </c>
      <c r="G723" s="342">
        <v>0</v>
      </c>
      <c r="H723" s="4">
        <v>3296</v>
      </c>
      <c r="I723" s="4">
        <v>175696</v>
      </c>
      <c r="J723" s="342">
        <v>0</v>
      </c>
      <c r="K723" s="4">
        <v>35253</v>
      </c>
      <c r="L723" s="4">
        <v>233973</v>
      </c>
    </row>
    <row r="724" spans="1:12">
      <c r="A724" s="5" t="s">
        <v>91</v>
      </c>
      <c r="B724" s="5" t="s">
        <v>1644</v>
      </c>
      <c r="C724" s="5" t="s">
        <v>1645</v>
      </c>
      <c r="D724" s="342">
        <v>0</v>
      </c>
      <c r="E724" s="342">
        <v>0</v>
      </c>
      <c r="F724" s="342">
        <v>0</v>
      </c>
      <c r="G724" s="342">
        <v>0</v>
      </c>
      <c r="H724" s="342">
        <v>0</v>
      </c>
      <c r="I724" s="342">
        <v>0</v>
      </c>
      <c r="J724" s="342">
        <v>0</v>
      </c>
      <c r="K724" s="342">
        <v>0</v>
      </c>
      <c r="L724" s="342">
        <v>0</v>
      </c>
    </row>
    <row r="725" spans="1:12">
      <c r="A725" s="5" t="s">
        <v>91</v>
      </c>
      <c r="B725" s="5" t="s">
        <v>1646</v>
      </c>
      <c r="C725" s="5" t="s">
        <v>1647</v>
      </c>
      <c r="D725" s="342">
        <v>0</v>
      </c>
      <c r="E725" s="342">
        <v>0</v>
      </c>
      <c r="F725" s="342">
        <v>0</v>
      </c>
      <c r="G725" s="342">
        <v>0</v>
      </c>
      <c r="H725" s="342">
        <v>0</v>
      </c>
      <c r="I725" s="4">
        <v>4800</v>
      </c>
      <c r="J725" s="342">
        <v>0</v>
      </c>
      <c r="K725" s="342">
        <v>324</v>
      </c>
      <c r="L725" s="4">
        <v>5124</v>
      </c>
    </row>
    <row r="726" spans="1:12">
      <c r="A726" s="5" t="s">
        <v>91</v>
      </c>
      <c r="B726" s="5" t="s">
        <v>1648</v>
      </c>
      <c r="C726" s="5" t="s">
        <v>1649</v>
      </c>
      <c r="D726" s="342">
        <v>0</v>
      </c>
      <c r="E726" s="4">
        <v>102856</v>
      </c>
      <c r="F726" s="342">
        <v>0</v>
      </c>
      <c r="G726" s="4">
        <v>33429</v>
      </c>
      <c r="H726" s="342">
        <v>0</v>
      </c>
      <c r="I726" s="4">
        <v>1344</v>
      </c>
      <c r="J726" s="342">
        <v>0</v>
      </c>
      <c r="K726" s="342">
        <v>0</v>
      </c>
      <c r="L726" s="4">
        <v>137629</v>
      </c>
    </row>
    <row r="727" spans="1:12">
      <c r="A727" s="5" t="s">
        <v>91</v>
      </c>
      <c r="B727" s="5" t="s">
        <v>1650</v>
      </c>
      <c r="C727" s="5" t="s">
        <v>1651</v>
      </c>
      <c r="D727" s="342">
        <v>0</v>
      </c>
      <c r="E727" s="342">
        <v>0</v>
      </c>
      <c r="F727" s="342">
        <v>0</v>
      </c>
      <c r="G727" s="342">
        <v>0</v>
      </c>
      <c r="H727" s="4">
        <v>47792</v>
      </c>
      <c r="I727" s="342">
        <v>0</v>
      </c>
      <c r="J727" s="342">
        <v>0</v>
      </c>
      <c r="K727" s="342">
        <v>0</v>
      </c>
      <c r="L727" s="4">
        <v>47792</v>
      </c>
    </row>
    <row r="728" spans="1:12">
      <c r="A728" s="5" t="s">
        <v>91</v>
      </c>
      <c r="B728" s="5" t="s">
        <v>1652</v>
      </c>
      <c r="C728" s="5" t="s">
        <v>1653</v>
      </c>
      <c r="D728" s="342">
        <v>0</v>
      </c>
      <c r="E728" s="342">
        <v>0</v>
      </c>
      <c r="F728" s="342">
        <v>0</v>
      </c>
      <c r="G728" s="342">
        <v>0</v>
      </c>
      <c r="H728" s="4">
        <v>28320</v>
      </c>
      <c r="I728" s="342">
        <v>0</v>
      </c>
      <c r="J728" s="4">
        <v>17684</v>
      </c>
      <c r="K728" s="342">
        <v>0</v>
      </c>
      <c r="L728" s="4">
        <v>46004</v>
      </c>
    </row>
    <row r="729" spans="1:12">
      <c r="A729" s="5" t="s">
        <v>91</v>
      </c>
      <c r="B729" s="5" t="s">
        <v>1654</v>
      </c>
      <c r="C729" s="5" t="s">
        <v>1655</v>
      </c>
      <c r="D729" s="342">
        <v>0</v>
      </c>
      <c r="E729" s="342">
        <v>0</v>
      </c>
      <c r="F729" s="342">
        <v>0</v>
      </c>
      <c r="G729" s="342">
        <v>0</v>
      </c>
      <c r="H729" s="4">
        <v>8368</v>
      </c>
      <c r="I729" s="342">
        <v>0</v>
      </c>
      <c r="J729" s="342">
        <v>720</v>
      </c>
      <c r="K729" s="342">
        <v>0</v>
      </c>
      <c r="L729" s="4">
        <v>9088</v>
      </c>
    </row>
    <row r="730" spans="1:12">
      <c r="A730" s="5" t="s">
        <v>91</v>
      </c>
      <c r="B730" s="5" t="s">
        <v>1656</v>
      </c>
      <c r="C730" s="5" t="s">
        <v>1657</v>
      </c>
      <c r="D730" s="4">
        <v>49872</v>
      </c>
      <c r="E730" s="342">
        <v>0</v>
      </c>
      <c r="F730" s="342">
        <v>0</v>
      </c>
      <c r="G730" s="342">
        <v>0</v>
      </c>
      <c r="H730" s="342">
        <v>0</v>
      </c>
      <c r="I730" s="342">
        <v>0</v>
      </c>
      <c r="J730" s="342">
        <v>0</v>
      </c>
      <c r="K730" s="342">
        <v>0</v>
      </c>
      <c r="L730" s="4">
        <v>49872</v>
      </c>
    </row>
    <row r="731" spans="1:12">
      <c r="A731" s="5" t="s">
        <v>91</v>
      </c>
      <c r="B731" s="5" t="s">
        <v>1658</v>
      </c>
      <c r="C731" s="5" t="s">
        <v>1659</v>
      </c>
      <c r="D731" s="4">
        <v>9744</v>
      </c>
      <c r="E731" s="342">
        <v>0</v>
      </c>
      <c r="F731" s="342">
        <v>0</v>
      </c>
      <c r="G731" s="342">
        <v>0</v>
      </c>
      <c r="H731" s="4">
        <v>39856</v>
      </c>
      <c r="I731" s="342">
        <v>0</v>
      </c>
      <c r="J731" s="4">
        <v>265554</v>
      </c>
      <c r="K731" s="342">
        <v>0</v>
      </c>
      <c r="L731" s="4">
        <v>315154</v>
      </c>
    </row>
    <row r="732" spans="1:12">
      <c r="A732" s="5" t="s">
        <v>91</v>
      </c>
      <c r="B732" s="5" t="s">
        <v>1660</v>
      </c>
      <c r="C732" s="5" t="s">
        <v>1661</v>
      </c>
      <c r="D732" s="4">
        <v>328512</v>
      </c>
      <c r="E732" s="342">
        <v>0</v>
      </c>
      <c r="F732" s="342">
        <v>0</v>
      </c>
      <c r="G732" s="342">
        <v>0</v>
      </c>
      <c r="H732" s="342">
        <v>0</v>
      </c>
      <c r="I732" s="342">
        <v>0</v>
      </c>
      <c r="J732" s="342">
        <v>0</v>
      </c>
      <c r="K732" s="342">
        <v>0</v>
      </c>
      <c r="L732" s="4">
        <v>328512</v>
      </c>
    </row>
    <row r="733" spans="1:12">
      <c r="A733" s="5" t="s">
        <v>91</v>
      </c>
      <c r="B733" s="5" t="s">
        <v>1662</v>
      </c>
      <c r="C733" s="5" t="s">
        <v>1663</v>
      </c>
      <c r="D733" s="4">
        <v>115392</v>
      </c>
      <c r="E733" s="342">
        <v>0</v>
      </c>
      <c r="F733" s="342">
        <v>0</v>
      </c>
      <c r="G733" s="342">
        <v>0</v>
      </c>
      <c r="H733" s="4">
        <v>23520</v>
      </c>
      <c r="I733" s="342">
        <v>0</v>
      </c>
      <c r="J733" s="342">
        <v>608</v>
      </c>
      <c r="K733" s="342">
        <v>0</v>
      </c>
      <c r="L733" s="4">
        <v>139520</v>
      </c>
    </row>
    <row r="734" spans="1:12">
      <c r="A734" s="5" t="s">
        <v>91</v>
      </c>
      <c r="B734" s="5" t="s">
        <v>1664</v>
      </c>
      <c r="C734" s="5" t="s">
        <v>1665</v>
      </c>
      <c r="D734" s="342">
        <v>0</v>
      </c>
      <c r="E734" s="342">
        <v>0</v>
      </c>
      <c r="F734" s="342">
        <v>0</v>
      </c>
      <c r="G734" s="342">
        <v>0</v>
      </c>
      <c r="H734" s="342">
        <v>0</v>
      </c>
      <c r="I734" s="342">
        <v>0</v>
      </c>
      <c r="J734" s="342">
        <v>0</v>
      </c>
      <c r="K734" s="342">
        <v>0</v>
      </c>
      <c r="L734" s="342">
        <v>0</v>
      </c>
    </row>
    <row r="735" spans="1:12">
      <c r="A735" s="5" t="s">
        <v>91</v>
      </c>
      <c r="B735" s="5" t="s">
        <v>1666</v>
      </c>
      <c r="C735" s="5" t="s">
        <v>1667</v>
      </c>
      <c r="D735" s="4">
        <v>824448</v>
      </c>
      <c r="E735" s="4">
        <v>409752</v>
      </c>
      <c r="F735" s="4">
        <v>21968</v>
      </c>
      <c r="G735" s="4">
        <v>33429</v>
      </c>
      <c r="H735" s="4">
        <v>567968</v>
      </c>
      <c r="I735" s="4">
        <v>390128</v>
      </c>
      <c r="J735" s="4">
        <v>331894</v>
      </c>
      <c r="K735" s="4">
        <v>59947</v>
      </c>
      <c r="L735" s="4">
        <v>2639534</v>
      </c>
    </row>
    <row r="738" spans="1:12">
      <c r="A738" s="5" t="s">
        <v>1699</v>
      </c>
    </row>
    <row r="739" spans="1:12">
      <c r="A739" s="5" t="s">
        <v>1597</v>
      </c>
      <c r="B739" s="5" t="s">
        <v>174</v>
      </c>
      <c r="C739" s="5" t="s">
        <v>1669</v>
      </c>
      <c r="D739" s="342" t="s">
        <v>1670</v>
      </c>
      <c r="E739" s="342" t="s">
        <v>1671</v>
      </c>
      <c r="F739" s="342" t="s">
        <v>1672</v>
      </c>
      <c r="G739" s="342" t="s">
        <v>1673</v>
      </c>
      <c r="H739" s="342" t="s">
        <v>1674</v>
      </c>
      <c r="I739" s="342" t="s">
        <v>1675</v>
      </c>
      <c r="J739" s="342" t="s">
        <v>1676</v>
      </c>
      <c r="K739" s="342" t="s">
        <v>1677</v>
      </c>
      <c r="L739" s="342" t="s">
        <v>44</v>
      </c>
    </row>
    <row r="740" spans="1:12">
      <c r="A740" s="5" t="s">
        <v>93</v>
      </c>
      <c r="B740" s="5" t="s">
        <v>1612</v>
      </c>
      <c r="C740" s="5" t="s">
        <v>1613</v>
      </c>
      <c r="D740" s="342">
        <v>432</v>
      </c>
      <c r="E740" s="342">
        <v>0</v>
      </c>
      <c r="F740" s="342">
        <v>0</v>
      </c>
      <c r="G740" s="342">
        <v>0</v>
      </c>
      <c r="H740" s="342">
        <v>0</v>
      </c>
      <c r="I740" s="342">
        <v>0</v>
      </c>
      <c r="J740" s="342">
        <v>0</v>
      </c>
      <c r="K740" s="342">
        <v>0</v>
      </c>
      <c r="L740" s="342">
        <v>432</v>
      </c>
    </row>
    <row r="741" spans="1:12">
      <c r="A741" s="5" t="s">
        <v>93</v>
      </c>
      <c r="B741" s="5" t="s">
        <v>1614</v>
      </c>
      <c r="C741" s="5" t="s">
        <v>1615</v>
      </c>
      <c r="D741" s="342">
        <v>0</v>
      </c>
      <c r="E741" s="342">
        <v>0</v>
      </c>
      <c r="F741" s="342">
        <v>0</v>
      </c>
      <c r="G741" s="342">
        <v>0</v>
      </c>
      <c r="H741" s="4">
        <v>101328</v>
      </c>
      <c r="I741" s="342">
        <v>0</v>
      </c>
      <c r="J741" s="342">
        <v>0</v>
      </c>
      <c r="K741" s="342">
        <v>0</v>
      </c>
      <c r="L741" s="4">
        <v>101328</v>
      </c>
    </row>
    <row r="742" spans="1:12">
      <c r="A742" s="5" t="s">
        <v>93</v>
      </c>
      <c r="B742" s="5" t="s">
        <v>1616</v>
      </c>
      <c r="C742" s="5" t="s">
        <v>1617</v>
      </c>
      <c r="D742" s="342">
        <v>0</v>
      </c>
      <c r="E742" s="4">
        <v>465488</v>
      </c>
      <c r="F742" s="342">
        <v>0</v>
      </c>
      <c r="G742" s="342">
        <v>0</v>
      </c>
      <c r="H742" s="342">
        <v>0</v>
      </c>
      <c r="I742" s="342">
        <v>0</v>
      </c>
      <c r="J742" s="342">
        <v>0</v>
      </c>
      <c r="K742" s="342">
        <v>0</v>
      </c>
      <c r="L742" s="4">
        <v>465488</v>
      </c>
    </row>
    <row r="743" spans="1:12">
      <c r="A743" s="5" t="s">
        <v>93</v>
      </c>
      <c r="B743" s="5" t="s">
        <v>1618</v>
      </c>
      <c r="C743" s="5" t="s">
        <v>1619</v>
      </c>
      <c r="D743" s="4">
        <v>92736</v>
      </c>
      <c r="E743" s="4">
        <v>16832</v>
      </c>
      <c r="F743" s="342">
        <v>0</v>
      </c>
      <c r="G743" s="342">
        <v>0</v>
      </c>
      <c r="H743" s="4">
        <v>83824</v>
      </c>
      <c r="I743" s="4">
        <v>1744</v>
      </c>
      <c r="J743" s="4">
        <v>16060</v>
      </c>
      <c r="K743" s="4">
        <v>1920</v>
      </c>
      <c r="L743" s="4">
        <v>213116</v>
      </c>
    </row>
    <row r="744" spans="1:12">
      <c r="A744" s="5" t="s">
        <v>93</v>
      </c>
      <c r="B744" s="5" t="s">
        <v>1620</v>
      </c>
      <c r="C744" s="5" t="s">
        <v>1621</v>
      </c>
      <c r="D744" s="342">
        <v>0</v>
      </c>
      <c r="E744" s="342">
        <v>0</v>
      </c>
      <c r="F744" s="342">
        <v>0</v>
      </c>
      <c r="G744" s="342">
        <v>0</v>
      </c>
      <c r="H744" s="342">
        <v>0</v>
      </c>
      <c r="I744" s="342">
        <v>0</v>
      </c>
      <c r="J744" s="342">
        <v>0</v>
      </c>
      <c r="K744" s="342">
        <v>0</v>
      </c>
      <c r="L744" s="342">
        <v>0</v>
      </c>
    </row>
    <row r="745" spans="1:12">
      <c r="A745" s="5" t="s">
        <v>93</v>
      </c>
      <c r="B745" s="5" t="s">
        <v>1622</v>
      </c>
      <c r="C745" s="5" t="s">
        <v>1623</v>
      </c>
      <c r="D745" s="4">
        <v>37632</v>
      </c>
      <c r="E745" s="342">
        <v>0</v>
      </c>
      <c r="F745" s="342">
        <v>0</v>
      </c>
      <c r="G745" s="342">
        <v>0</v>
      </c>
      <c r="H745" s="342">
        <v>0</v>
      </c>
      <c r="I745" s="342">
        <v>0</v>
      </c>
      <c r="J745" s="342">
        <v>0</v>
      </c>
      <c r="K745" s="342">
        <v>0</v>
      </c>
      <c r="L745" s="4">
        <v>37632</v>
      </c>
    </row>
    <row r="746" spans="1:12">
      <c r="A746" s="5" t="s">
        <v>93</v>
      </c>
      <c r="B746" s="5" t="s">
        <v>1624</v>
      </c>
      <c r="C746" s="5" t="s">
        <v>1625</v>
      </c>
      <c r="D746" s="342">
        <v>0</v>
      </c>
      <c r="E746" s="4">
        <v>105248</v>
      </c>
      <c r="F746" s="342">
        <v>0</v>
      </c>
      <c r="G746" s="342">
        <v>0</v>
      </c>
      <c r="H746" s="342">
        <v>0</v>
      </c>
      <c r="I746" s="4">
        <v>52768</v>
      </c>
      <c r="J746" s="342">
        <v>0</v>
      </c>
      <c r="K746" s="342">
        <v>434</v>
      </c>
      <c r="L746" s="4">
        <v>158450</v>
      </c>
    </row>
    <row r="747" spans="1:12">
      <c r="A747" s="5" t="s">
        <v>93</v>
      </c>
      <c r="B747" s="5" t="s">
        <v>1626</v>
      </c>
      <c r="C747" s="5" t="s">
        <v>1627</v>
      </c>
      <c r="D747" s="342">
        <v>0</v>
      </c>
      <c r="E747" s="342">
        <v>0</v>
      </c>
      <c r="F747" s="342">
        <v>0</v>
      </c>
      <c r="G747" s="342">
        <v>0</v>
      </c>
      <c r="H747" s="4">
        <v>45472</v>
      </c>
      <c r="I747" s="342">
        <v>0</v>
      </c>
      <c r="J747" s="342">
        <v>0</v>
      </c>
      <c r="K747" s="342">
        <v>0</v>
      </c>
      <c r="L747" s="4">
        <v>45472</v>
      </c>
    </row>
    <row r="748" spans="1:12">
      <c r="A748" s="5" t="s">
        <v>93</v>
      </c>
      <c r="B748" s="5" t="s">
        <v>1628</v>
      </c>
      <c r="C748" s="5" t="s">
        <v>1629</v>
      </c>
      <c r="D748" s="4">
        <v>5712</v>
      </c>
      <c r="E748" s="4">
        <v>17504</v>
      </c>
      <c r="F748" s="342">
        <v>0</v>
      </c>
      <c r="G748" s="342">
        <v>0</v>
      </c>
      <c r="H748" s="4">
        <v>74432</v>
      </c>
      <c r="I748" s="342">
        <v>0</v>
      </c>
      <c r="J748" s="342">
        <v>704</v>
      </c>
      <c r="K748" s="4">
        <v>3474</v>
      </c>
      <c r="L748" s="4">
        <v>101826</v>
      </c>
    </row>
    <row r="749" spans="1:12">
      <c r="A749" s="5" t="s">
        <v>93</v>
      </c>
      <c r="B749" s="5" t="s">
        <v>1630</v>
      </c>
      <c r="C749" s="5" t="s">
        <v>1631</v>
      </c>
      <c r="D749" s="342">
        <v>0</v>
      </c>
      <c r="E749" s="4">
        <v>2688</v>
      </c>
      <c r="F749" s="342">
        <v>0</v>
      </c>
      <c r="G749" s="342">
        <v>0</v>
      </c>
      <c r="H749" s="342">
        <v>0</v>
      </c>
      <c r="I749" s="342">
        <v>0</v>
      </c>
      <c r="J749" s="342">
        <v>0</v>
      </c>
      <c r="K749" s="342">
        <v>0</v>
      </c>
      <c r="L749" s="4">
        <v>2688</v>
      </c>
    </row>
    <row r="750" spans="1:12">
      <c r="A750" s="5" t="s">
        <v>93</v>
      </c>
      <c r="B750" s="5" t="s">
        <v>1632</v>
      </c>
      <c r="C750" s="5" t="s">
        <v>1633</v>
      </c>
      <c r="D750" s="342">
        <v>0</v>
      </c>
      <c r="E750" s="4">
        <v>2240</v>
      </c>
      <c r="F750" s="342">
        <v>0</v>
      </c>
      <c r="G750" s="342">
        <v>0</v>
      </c>
      <c r="H750" s="342">
        <v>0</v>
      </c>
      <c r="I750" s="4">
        <v>145920</v>
      </c>
      <c r="J750" s="342">
        <v>0</v>
      </c>
      <c r="K750" s="4">
        <v>3488</v>
      </c>
      <c r="L750" s="4">
        <v>151648</v>
      </c>
    </row>
    <row r="751" spans="1:12">
      <c r="A751" s="5" t="s">
        <v>93</v>
      </c>
      <c r="B751" s="5" t="s">
        <v>1634</v>
      </c>
      <c r="C751" s="5" t="s">
        <v>1635</v>
      </c>
      <c r="D751" s="4">
        <v>363888</v>
      </c>
      <c r="E751" s="342">
        <v>0</v>
      </c>
      <c r="F751" s="4">
        <v>50160</v>
      </c>
      <c r="G751" s="342">
        <v>0</v>
      </c>
      <c r="H751" s="342">
        <v>0</v>
      </c>
      <c r="I751" s="342">
        <v>0</v>
      </c>
      <c r="J751" s="342">
        <v>0</v>
      </c>
      <c r="K751" s="342">
        <v>0</v>
      </c>
      <c r="L751" s="4">
        <v>414048</v>
      </c>
    </row>
    <row r="752" spans="1:12">
      <c r="A752" s="5" t="s">
        <v>93</v>
      </c>
      <c r="B752" s="5" t="s">
        <v>1636</v>
      </c>
      <c r="C752" s="5" t="s">
        <v>1637</v>
      </c>
      <c r="D752" s="4">
        <v>83840</v>
      </c>
      <c r="E752" s="342">
        <v>0</v>
      </c>
      <c r="F752" s="342">
        <v>0</v>
      </c>
      <c r="G752" s="342">
        <v>0</v>
      </c>
      <c r="H752" s="342">
        <v>0</v>
      </c>
      <c r="I752" s="342">
        <v>0</v>
      </c>
      <c r="J752" s="342">
        <v>0</v>
      </c>
      <c r="K752" s="342">
        <v>0</v>
      </c>
      <c r="L752" s="4">
        <v>83840</v>
      </c>
    </row>
    <row r="753" spans="1:12">
      <c r="A753" s="5" t="s">
        <v>93</v>
      </c>
      <c r="B753" s="5" t="s">
        <v>1638</v>
      </c>
      <c r="C753" s="5" t="s">
        <v>1639</v>
      </c>
      <c r="D753" s="342">
        <v>0</v>
      </c>
      <c r="E753" s="4">
        <v>7424</v>
      </c>
      <c r="F753" s="342">
        <v>0</v>
      </c>
      <c r="G753" s="342">
        <v>0</v>
      </c>
      <c r="H753" s="342">
        <v>0</v>
      </c>
      <c r="I753" s="4">
        <v>69360</v>
      </c>
      <c r="J753" s="342">
        <v>0</v>
      </c>
      <c r="K753" s="4">
        <v>11300</v>
      </c>
      <c r="L753" s="4">
        <v>88084</v>
      </c>
    </row>
    <row r="754" spans="1:12">
      <c r="A754" s="5" t="s">
        <v>93</v>
      </c>
      <c r="B754" s="5" t="s">
        <v>1640</v>
      </c>
      <c r="C754" s="5" t="s">
        <v>1641</v>
      </c>
      <c r="D754" s="342">
        <v>0</v>
      </c>
      <c r="E754" s="342">
        <v>0</v>
      </c>
      <c r="F754" s="342">
        <v>0</v>
      </c>
      <c r="G754" s="342">
        <v>0</v>
      </c>
      <c r="H754" s="342">
        <v>0</v>
      </c>
      <c r="I754" s="342">
        <v>0</v>
      </c>
      <c r="J754" s="342">
        <v>0</v>
      </c>
      <c r="K754" s="342">
        <v>0</v>
      </c>
      <c r="L754" s="342">
        <v>0</v>
      </c>
    </row>
    <row r="755" spans="1:12">
      <c r="A755" s="5" t="s">
        <v>93</v>
      </c>
      <c r="B755" s="5" t="s">
        <v>1642</v>
      </c>
      <c r="C755" s="5" t="s">
        <v>1643</v>
      </c>
      <c r="D755" s="4">
        <v>95280</v>
      </c>
      <c r="E755" s="342">
        <v>288</v>
      </c>
      <c r="F755" s="342">
        <v>0</v>
      </c>
      <c r="G755" s="342">
        <v>0</v>
      </c>
      <c r="H755" s="342">
        <v>0</v>
      </c>
      <c r="I755" s="4">
        <v>166192</v>
      </c>
      <c r="J755" s="342">
        <v>0</v>
      </c>
      <c r="K755" s="4">
        <v>16020</v>
      </c>
      <c r="L755" s="4">
        <v>277780</v>
      </c>
    </row>
    <row r="756" spans="1:12">
      <c r="A756" s="5" t="s">
        <v>93</v>
      </c>
      <c r="B756" s="5" t="s">
        <v>1644</v>
      </c>
      <c r="C756" s="5" t="s">
        <v>1645</v>
      </c>
      <c r="D756" s="342">
        <v>0</v>
      </c>
      <c r="E756" s="342">
        <v>0</v>
      </c>
      <c r="F756" s="342">
        <v>0</v>
      </c>
      <c r="G756" s="342">
        <v>0</v>
      </c>
      <c r="H756" s="342">
        <v>0</v>
      </c>
      <c r="I756" s="342">
        <v>0</v>
      </c>
      <c r="J756" s="342">
        <v>0</v>
      </c>
      <c r="K756" s="342">
        <v>0</v>
      </c>
      <c r="L756" s="342">
        <v>0</v>
      </c>
    </row>
    <row r="757" spans="1:12">
      <c r="A757" s="5" t="s">
        <v>93</v>
      </c>
      <c r="B757" s="5" t="s">
        <v>1646</v>
      </c>
      <c r="C757" s="5" t="s">
        <v>1647</v>
      </c>
      <c r="D757" s="342">
        <v>0</v>
      </c>
      <c r="E757" s="342">
        <v>0</v>
      </c>
      <c r="F757" s="342">
        <v>0</v>
      </c>
      <c r="G757" s="342">
        <v>0</v>
      </c>
      <c r="H757" s="342">
        <v>0</v>
      </c>
      <c r="I757" s="4">
        <v>82704</v>
      </c>
      <c r="J757" s="342">
        <v>0</v>
      </c>
      <c r="K757" s="342">
        <v>0</v>
      </c>
      <c r="L757" s="4">
        <v>82704</v>
      </c>
    </row>
    <row r="758" spans="1:12">
      <c r="A758" s="5" t="s">
        <v>93</v>
      </c>
      <c r="B758" s="5" t="s">
        <v>1648</v>
      </c>
      <c r="C758" s="5" t="s">
        <v>1649</v>
      </c>
      <c r="D758" s="342">
        <v>0</v>
      </c>
      <c r="E758" s="4">
        <v>229968</v>
      </c>
      <c r="F758" s="342">
        <v>0</v>
      </c>
      <c r="G758" s="4">
        <v>64800</v>
      </c>
      <c r="H758" s="342">
        <v>0</v>
      </c>
      <c r="I758" s="342">
        <v>432</v>
      </c>
      <c r="J758" s="342">
        <v>0</v>
      </c>
      <c r="K758" s="342">
        <v>0</v>
      </c>
      <c r="L758" s="4">
        <v>295200</v>
      </c>
    </row>
    <row r="759" spans="1:12">
      <c r="A759" s="5" t="s">
        <v>93</v>
      </c>
      <c r="B759" s="5" t="s">
        <v>1650</v>
      </c>
      <c r="C759" s="5" t="s">
        <v>1651</v>
      </c>
      <c r="D759" s="342">
        <v>0</v>
      </c>
      <c r="E759" s="342">
        <v>0</v>
      </c>
      <c r="F759" s="342">
        <v>0</v>
      </c>
      <c r="G759" s="342">
        <v>0</v>
      </c>
      <c r="H759" s="4">
        <v>60368</v>
      </c>
      <c r="I759" s="342">
        <v>0</v>
      </c>
      <c r="J759" s="342">
        <v>0</v>
      </c>
      <c r="K759" s="342">
        <v>0</v>
      </c>
      <c r="L759" s="4">
        <v>60368</v>
      </c>
    </row>
    <row r="760" spans="1:12">
      <c r="A760" s="5" t="s">
        <v>93</v>
      </c>
      <c r="B760" s="5" t="s">
        <v>1652</v>
      </c>
      <c r="C760" s="5" t="s">
        <v>1653</v>
      </c>
      <c r="D760" s="342">
        <v>0</v>
      </c>
      <c r="E760" s="342">
        <v>0</v>
      </c>
      <c r="F760" s="342">
        <v>0</v>
      </c>
      <c r="G760" s="342">
        <v>0</v>
      </c>
      <c r="H760" s="4">
        <v>57712</v>
      </c>
      <c r="I760" s="342">
        <v>0</v>
      </c>
      <c r="J760" s="4">
        <v>13124</v>
      </c>
      <c r="K760" s="342">
        <v>0</v>
      </c>
      <c r="L760" s="4">
        <v>70836</v>
      </c>
    </row>
    <row r="761" spans="1:12">
      <c r="A761" s="5" t="s">
        <v>93</v>
      </c>
      <c r="B761" s="5" t="s">
        <v>1654</v>
      </c>
      <c r="C761" s="5" t="s">
        <v>1655</v>
      </c>
      <c r="D761" s="342">
        <v>0</v>
      </c>
      <c r="E761" s="342">
        <v>0</v>
      </c>
      <c r="F761" s="342">
        <v>0</v>
      </c>
      <c r="G761" s="342">
        <v>0</v>
      </c>
      <c r="H761" s="4">
        <v>23840</v>
      </c>
      <c r="I761" s="342">
        <v>0</v>
      </c>
      <c r="J761" s="342">
        <v>0</v>
      </c>
      <c r="K761" s="342">
        <v>0</v>
      </c>
      <c r="L761" s="4">
        <v>23840</v>
      </c>
    </row>
    <row r="762" spans="1:12">
      <c r="A762" s="5" t="s">
        <v>93</v>
      </c>
      <c r="B762" s="5" t="s">
        <v>1656</v>
      </c>
      <c r="C762" s="5" t="s">
        <v>1657</v>
      </c>
      <c r="D762" s="4">
        <v>80688</v>
      </c>
      <c r="E762" s="342">
        <v>0</v>
      </c>
      <c r="F762" s="342">
        <v>0</v>
      </c>
      <c r="G762" s="342">
        <v>0</v>
      </c>
      <c r="H762" s="342">
        <v>0</v>
      </c>
      <c r="I762" s="342">
        <v>0</v>
      </c>
      <c r="J762" s="342">
        <v>0</v>
      </c>
      <c r="K762" s="342">
        <v>0</v>
      </c>
      <c r="L762" s="4">
        <v>80688</v>
      </c>
    </row>
    <row r="763" spans="1:12">
      <c r="A763" s="5" t="s">
        <v>93</v>
      </c>
      <c r="B763" s="5" t="s">
        <v>1658</v>
      </c>
      <c r="C763" s="5" t="s">
        <v>1659</v>
      </c>
      <c r="D763" s="4">
        <v>45744</v>
      </c>
      <c r="E763" s="342">
        <v>0</v>
      </c>
      <c r="F763" s="342">
        <v>0</v>
      </c>
      <c r="G763" s="342">
        <v>0</v>
      </c>
      <c r="H763" s="4">
        <v>90768</v>
      </c>
      <c r="I763" s="342">
        <v>0</v>
      </c>
      <c r="J763" s="4">
        <v>23646</v>
      </c>
      <c r="K763" s="342">
        <v>0</v>
      </c>
      <c r="L763" s="4">
        <v>160158</v>
      </c>
    </row>
    <row r="764" spans="1:12">
      <c r="A764" s="5" t="s">
        <v>93</v>
      </c>
      <c r="B764" s="5" t="s">
        <v>1660</v>
      </c>
      <c r="C764" s="5" t="s">
        <v>1661</v>
      </c>
      <c r="D764" s="4">
        <v>832128</v>
      </c>
      <c r="E764" s="342">
        <v>0</v>
      </c>
      <c r="F764" s="342">
        <v>0</v>
      </c>
      <c r="G764" s="342">
        <v>0</v>
      </c>
      <c r="H764" s="4">
        <v>9696</v>
      </c>
      <c r="I764" s="342">
        <v>0</v>
      </c>
      <c r="J764" s="342">
        <v>0</v>
      </c>
      <c r="K764" s="342">
        <v>0</v>
      </c>
      <c r="L764" s="4">
        <v>841824</v>
      </c>
    </row>
    <row r="765" spans="1:12">
      <c r="A765" s="5" t="s">
        <v>93</v>
      </c>
      <c r="B765" s="5" t="s">
        <v>1662</v>
      </c>
      <c r="C765" s="5" t="s">
        <v>1663</v>
      </c>
      <c r="D765" s="4">
        <v>162672</v>
      </c>
      <c r="E765" s="342">
        <v>0</v>
      </c>
      <c r="F765" s="342">
        <v>0</v>
      </c>
      <c r="G765" s="342">
        <v>0</v>
      </c>
      <c r="H765" s="342">
        <v>0</v>
      </c>
      <c r="I765" s="342">
        <v>0</v>
      </c>
      <c r="J765" s="342">
        <v>0</v>
      </c>
      <c r="K765" s="342">
        <v>0</v>
      </c>
      <c r="L765" s="4">
        <v>162672</v>
      </c>
    </row>
    <row r="766" spans="1:12">
      <c r="A766" s="5" t="s">
        <v>93</v>
      </c>
      <c r="B766" s="5" t="s">
        <v>1664</v>
      </c>
      <c r="C766" s="5" t="s">
        <v>1665</v>
      </c>
      <c r="D766" s="342">
        <v>0</v>
      </c>
      <c r="E766" s="342">
        <v>0</v>
      </c>
      <c r="F766" s="342">
        <v>0</v>
      </c>
      <c r="G766" s="342">
        <v>0</v>
      </c>
      <c r="H766" s="342">
        <v>0</v>
      </c>
      <c r="I766" s="342">
        <v>0</v>
      </c>
      <c r="J766" s="342">
        <v>0</v>
      </c>
      <c r="K766" s="342">
        <v>0</v>
      </c>
      <c r="L766" s="342">
        <v>0</v>
      </c>
    </row>
    <row r="767" spans="1:12">
      <c r="A767" s="5" t="s">
        <v>93</v>
      </c>
      <c r="B767" s="5" t="s">
        <v>1666</v>
      </c>
      <c r="C767" s="5" t="s">
        <v>1667</v>
      </c>
      <c r="D767" s="4">
        <v>1800752</v>
      </c>
      <c r="E767" s="4">
        <v>847680</v>
      </c>
      <c r="F767" s="4">
        <v>50160</v>
      </c>
      <c r="G767" s="4">
        <v>64800</v>
      </c>
      <c r="H767" s="4">
        <v>547440</v>
      </c>
      <c r="I767" s="4">
        <v>519120</v>
      </c>
      <c r="J767" s="4">
        <v>53534</v>
      </c>
      <c r="K767" s="4">
        <v>36636</v>
      </c>
      <c r="L767" s="4">
        <v>3920122</v>
      </c>
    </row>
    <row r="770" spans="1:12">
      <c r="A770" s="5" t="s">
        <v>1700</v>
      </c>
    </row>
    <row r="771" spans="1:12">
      <c r="A771" s="5" t="s">
        <v>1597</v>
      </c>
      <c r="B771" s="5" t="s">
        <v>174</v>
      </c>
      <c r="C771" s="5" t="s">
        <v>1669</v>
      </c>
      <c r="D771" s="342" t="s">
        <v>1670</v>
      </c>
      <c r="E771" s="342" t="s">
        <v>1671</v>
      </c>
      <c r="F771" s="342" t="s">
        <v>1672</v>
      </c>
      <c r="G771" s="342" t="s">
        <v>1673</v>
      </c>
      <c r="H771" s="342" t="s">
        <v>1674</v>
      </c>
      <c r="I771" s="342" t="s">
        <v>1675</v>
      </c>
      <c r="J771" s="342" t="s">
        <v>1676</v>
      </c>
      <c r="K771" s="342" t="s">
        <v>1677</v>
      </c>
      <c r="L771" s="342" t="s">
        <v>44</v>
      </c>
    </row>
    <row r="772" spans="1:12">
      <c r="A772" s="5" t="s">
        <v>95</v>
      </c>
      <c r="B772" s="5" t="s">
        <v>1612</v>
      </c>
      <c r="C772" s="5" t="s">
        <v>1613</v>
      </c>
      <c r="D772" s="4">
        <v>19584</v>
      </c>
      <c r="E772" s="342">
        <v>0</v>
      </c>
      <c r="F772" s="342">
        <v>0</v>
      </c>
      <c r="G772" s="342">
        <v>0</v>
      </c>
      <c r="H772" s="4">
        <v>79424</v>
      </c>
      <c r="I772" s="342">
        <v>0</v>
      </c>
      <c r="J772" s="342">
        <v>0</v>
      </c>
      <c r="K772" s="342">
        <v>0</v>
      </c>
      <c r="L772" s="4">
        <v>99008</v>
      </c>
    </row>
    <row r="773" spans="1:12">
      <c r="A773" s="5" t="s">
        <v>95</v>
      </c>
      <c r="B773" s="5" t="s">
        <v>1614</v>
      </c>
      <c r="C773" s="5" t="s">
        <v>1615</v>
      </c>
      <c r="D773" s="4">
        <v>5568</v>
      </c>
      <c r="E773" s="342">
        <v>0</v>
      </c>
      <c r="F773" s="342">
        <v>0</v>
      </c>
      <c r="G773" s="342">
        <v>0</v>
      </c>
      <c r="H773" s="4">
        <v>165936</v>
      </c>
      <c r="I773" s="342">
        <v>0</v>
      </c>
      <c r="J773" s="4">
        <v>1848</v>
      </c>
      <c r="K773" s="342">
        <v>0</v>
      </c>
      <c r="L773" s="4">
        <v>173352</v>
      </c>
    </row>
    <row r="774" spans="1:12">
      <c r="A774" s="5" t="s">
        <v>95</v>
      </c>
      <c r="B774" s="5" t="s">
        <v>1616</v>
      </c>
      <c r="C774" s="5" t="s">
        <v>1617</v>
      </c>
      <c r="D774" s="342">
        <v>0</v>
      </c>
      <c r="E774" s="4">
        <v>324288</v>
      </c>
      <c r="F774" s="342">
        <v>0</v>
      </c>
      <c r="G774" s="342">
        <v>0</v>
      </c>
      <c r="H774" s="4">
        <v>101808</v>
      </c>
      <c r="I774" s="4">
        <v>11424</v>
      </c>
      <c r="J774" s="342">
        <v>0</v>
      </c>
      <c r="K774" s="342">
        <v>114</v>
      </c>
      <c r="L774" s="4">
        <v>437634</v>
      </c>
    </row>
    <row r="775" spans="1:12">
      <c r="A775" s="5" t="s">
        <v>95</v>
      </c>
      <c r="B775" s="5" t="s">
        <v>1618</v>
      </c>
      <c r="C775" s="5" t="s">
        <v>1619</v>
      </c>
      <c r="D775" s="4">
        <v>112080</v>
      </c>
      <c r="E775" s="4">
        <v>95472</v>
      </c>
      <c r="F775" s="342">
        <v>0</v>
      </c>
      <c r="G775" s="342">
        <v>0</v>
      </c>
      <c r="H775" s="4">
        <v>293236</v>
      </c>
      <c r="I775" s="4">
        <v>7584</v>
      </c>
      <c r="J775" s="342">
        <v>375</v>
      </c>
      <c r="K775" s="342">
        <v>0</v>
      </c>
      <c r="L775" s="4">
        <v>508747</v>
      </c>
    </row>
    <row r="776" spans="1:12">
      <c r="A776" s="5" t="s">
        <v>95</v>
      </c>
      <c r="B776" s="5" t="s">
        <v>1620</v>
      </c>
      <c r="C776" s="5" t="s">
        <v>1621</v>
      </c>
      <c r="D776" s="342">
        <v>0</v>
      </c>
      <c r="E776" s="342">
        <v>0</v>
      </c>
      <c r="F776" s="342">
        <v>0</v>
      </c>
      <c r="G776" s="342">
        <v>0</v>
      </c>
      <c r="H776" s="342">
        <v>0</v>
      </c>
      <c r="I776" s="342">
        <v>0</v>
      </c>
      <c r="J776" s="342">
        <v>0</v>
      </c>
      <c r="K776" s="342">
        <v>0</v>
      </c>
      <c r="L776" s="342">
        <v>0</v>
      </c>
    </row>
    <row r="777" spans="1:12">
      <c r="A777" s="5" t="s">
        <v>95</v>
      </c>
      <c r="B777" s="5" t="s">
        <v>1622</v>
      </c>
      <c r="C777" s="5" t="s">
        <v>1623</v>
      </c>
      <c r="D777" s="4">
        <v>97968</v>
      </c>
      <c r="E777" s="342">
        <v>0</v>
      </c>
      <c r="F777" s="342">
        <v>0</v>
      </c>
      <c r="G777" s="342">
        <v>0</v>
      </c>
      <c r="H777" s="4">
        <v>14208</v>
      </c>
      <c r="I777" s="342">
        <v>0</v>
      </c>
      <c r="J777" s="342">
        <v>0</v>
      </c>
      <c r="K777" s="342">
        <v>0</v>
      </c>
      <c r="L777" s="4">
        <v>112176</v>
      </c>
    </row>
    <row r="778" spans="1:12">
      <c r="A778" s="5" t="s">
        <v>95</v>
      </c>
      <c r="B778" s="5" t="s">
        <v>1624</v>
      </c>
      <c r="C778" s="5" t="s">
        <v>1625</v>
      </c>
      <c r="D778" s="342">
        <v>0</v>
      </c>
      <c r="E778" s="4">
        <v>10240</v>
      </c>
      <c r="F778" s="342">
        <v>0</v>
      </c>
      <c r="G778" s="342">
        <v>0</v>
      </c>
      <c r="H778" s="342">
        <v>0</v>
      </c>
      <c r="I778" s="4">
        <v>79616</v>
      </c>
      <c r="J778" s="342">
        <v>0</v>
      </c>
      <c r="K778" s="342">
        <v>0</v>
      </c>
      <c r="L778" s="4">
        <v>89856</v>
      </c>
    </row>
    <row r="779" spans="1:12">
      <c r="A779" s="5" t="s">
        <v>95</v>
      </c>
      <c r="B779" s="5" t="s">
        <v>1626</v>
      </c>
      <c r="C779" s="5" t="s">
        <v>1627</v>
      </c>
      <c r="D779" s="342">
        <v>0</v>
      </c>
      <c r="E779" s="342">
        <v>0</v>
      </c>
      <c r="F779" s="342">
        <v>0</v>
      </c>
      <c r="G779" s="342">
        <v>0</v>
      </c>
      <c r="H779" s="4">
        <v>65152</v>
      </c>
      <c r="I779" s="342">
        <v>0</v>
      </c>
      <c r="J779" s="4">
        <v>1600</v>
      </c>
      <c r="K779" s="342">
        <v>0</v>
      </c>
      <c r="L779" s="4">
        <v>66752</v>
      </c>
    </row>
    <row r="780" spans="1:12">
      <c r="A780" s="5" t="s">
        <v>95</v>
      </c>
      <c r="B780" s="5" t="s">
        <v>1628</v>
      </c>
      <c r="C780" s="5" t="s">
        <v>1629</v>
      </c>
      <c r="D780" s="4">
        <v>7200</v>
      </c>
      <c r="E780" s="4">
        <v>15776</v>
      </c>
      <c r="F780" s="342">
        <v>0</v>
      </c>
      <c r="G780" s="342">
        <v>0</v>
      </c>
      <c r="H780" s="4">
        <v>185072</v>
      </c>
      <c r="I780" s="342">
        <v>0</v>
      </c>
      <c r="J780" s="342">
        <v>0</v>
      </c>
      <c r="K780" s="342">
        <v>0</v>
      </c>
      <c r="L780" s="4">
        <v>208048</v>
      </c>
    </row>
    <row r="781" spans="1:12">
      <c r="A781" s="5" t="s">
        <v>95</v>
      </c>
      <c r="B781" s="5" t="s">
        <v>1630</v>
      </c>
      <c r="C781" s="5" t="s">
        <v>1631</v>
      </c>
      <c r="D781" s="342">
        <v>0</v>
      </c>
      <c r="E781" s="342">
        <v>0</v>
      </c>
      <c r="F781" s="342">
        <v>0</v>
      </c>
      <c r="G781" s="342">
        <v>0</v>
      </c>
      <c r="H781" s="342">
        <v>0</v>
      </c>
      <c r="I781" s="342">
        <v>0</v>
      </c>
      <c r="J781" s="342">
        <v>0</v>
      </c>
      <c r="K781" s="342">
        <v>0</v>
      </c>
      <c r="L781" s="342">
        <v>0</v>
      </c>
    </row>
    <row r="782" spans="1:12">
      <c r="A782" s="5" t="s">
        <v>95</v>
      </c>
      <c r="B782" s="5" t="s">
        <v>1632</v>
      </c>
      <c r="C782" s="5" t="s">
        <v>1633</v>
      </c>
      <c r="D782" s="342">
        <v>0</v>
      </c>
      <c r="E782" s="4">
        <v>960</v>
      </c>
      <c r="F782" s="342">
        <v>0</v>
      </c>
      <c r="G782" s="342">
        <v>0</v>
      </c>
      <c r="H782" s="342">
        <v>0</v>
      </c>
      <c r="I782" s="4">
        <v>188360</v>
      </c>
      <c r="J782" s="342">
        <v>0</v>
      </c>
      <c r="K782" s="4">
        <v>1224</v>
      </c>
      <c r="L782" s="4">
        <v>190544</v>
      </c>
    </row>
    <row r="783" spans="1:12">
      <c r="A783" s="5" t="s">
        <v>95</v>
      </c>
      <c r="B783" s="5" t="s">
        <v>1634</v>
      </c>
      <c r="C783" s="5" t="s">
        <v>1635</v>
      </c>
      <c r="D783" s="4">
        <v>312192</v>
      </c>
      <c r="E783" s="342">
        <v>0</v>
      </c>
      <c r="F783" s="4">
        <v>86212</v>
      </c>
      <c r="G783" s="342">
        <v>0</v>
      </c>
      <c r="H783" s="342">
        <v>0</v>
      </c>
      <c r="I783" s="342">
        <v>0</v>
      </c>
      <c r="J783" s="342">
        <v>0</v>
      </c>
      <c r="K783" s="342">
        <v>0</v>
      </c>
      <c r="L783" s="4">
        <v>398404</v>
      </c>
    </row>
    <row r="784" spans="1:12">
      <c r="A784" s="5" t="s">
        <v>95</v>
      </c>
      <c r="B784" s="5" t="s">
        <v>1636</v>
      </c>
      <c r="C784" s="5" t="s">
        <v>1637</v>
      </c>
      <c r="D784" s="4">
        <v>11616</v>
      </c>
      <c r="E784" s="342">
        <v>0</v>
      </c>
      <c r="F784" s="342">
        <v>0</v>
      </c>
      <c r="G784" s="342">
        <v>0</v>
      </c>
      <c r="H784" s="342">
        <v>0</v>
      </c>
      <c r="I784" s="342">
        <v>0</v>
      </c>
      <c r="J784" s="342">
        <v>0</v>
      </c>
      <c r="K784" s="342">
        <v>0</v>
      </c>
      <c r="L784" s="4">
        <v>11616</v>
      </c>
    </row>
    <row r="785" spans="1:12">
      <c r="A785" s="5" t="s">
        <v>95</v>
      </c>
      <c r="B785" s="5" t="s">
        <v>1638</v>
      </c>
      <c r="C785" s="5" t="s">
        <v>1639</v>
      </c>
      <c r="D785" s="342">
        <v>0</v>
      </c>
      <c r="E785" s="342">
        <v>0</v>
      </c>
      <c r="F785" s="342">
        <v>0</v>
      </c>
      <c r="G785" s="342">
        <v>0</v>
      </c>
      <c r="H785" s="342">
        <v>0</v>
      </c>
      <c r="I785" s="4">
        <v>65904</v>
      </c>
      <c r="J785" s="342">
        <v>0</v>
      </c>
      <c r="K785" s="4">
        <v>2144</v>
      </c>
      <c r="L785" s="4">
        <v>68048</v>
      </c>
    </row>
    <row r="786" spans="1:12">
      <c r="A786" s="5" t="s">
        <v>95</v>
      </c>
      <c r="B786" s="5" t="s">
        <v>1640</v>
      </c>
      <c r="C786" s="5" t="s">
        <v>1641</v>
      </c>
      <c r="D786" s="342">
        <v>0</v>
      </c>
      <c r="E786" s="342">
        <v>0</v>
      </c>
      <c r="F786" s="342">
        <v>0</v>
      </c>
      <c r="G786" s="342">
        <v>0</v>
      </c>
      <c r="H786" s="342">
        <v>0</v>
      </c>
      <c r="I786" s="342">
        <v>0</v>
      </c>
      <c r="J786" s="342">
        <v>0</v>
      </c>
      <c r="K786" s="342">
        <v>0</v>
      </c>
      <c r="L786" s="342">
        <v>0</v>
      </c>
    </row>
    <row r="787" spans="1:12">
      <c r="A787" s="5" t="s">
        <v>95</v>
      </c>
      <c r="B787" s="5" t="s">
        <v>1642</v>
      </c>
      <c r="C787" s="5" t="s">
        <v>1643</v>
      </c>
      <c r="D787" s="4">
        <v>15744</v>
      </c>
      <c r="E787" s="342">
        <v>0</v>
      </c>
      <c r="F787" s="342">
        <v>0</v>
      </c>
      <c r="G787" s="342">
        <v>0</v>
      </c>
      <c r="H787" s="342">
        <v>0</v>
      </c>
      <c r="I787" s="4">
        <v>9792</v>
      </c>
      <c r="J787" s="342">
        <v>0</v>
      </c>
      <c r="K787" s="4">
        <v>3485</v>
      </c>
      <c r="L787" s="4">
        <v>29021</v>
      </c>
    </row>
    <row r="788" spans="1:12">
      <c r="A788" s="5" t="s">
        <v>95</v>
      </c>
      <c r="B788" s="5" t="s">
        <v>1644</v>
      </c>
      <c r="C788" s="5" t="s">
        <v>1645</v>
      </c>
      <c r="D788" s="342">
        <v>0</v>
      </c>
      <c r="E788" s="342">
        <v>0</v>
      </c>
      <c r="F788" s="342">
        <v>0</v>
      </c>
      <c r="G788" s="342">
        <v>0</v>
      </c>
      <c r="H788" s="342">
        <v>0</v>
      </c>
      <c r="I788" s="342">
        <v>0</v>
      </c>
      <c r="J788" s="342">
        <v>0</v>
      </c>
      <c r="K788" s="342">
        <v>0</v>
      </c>
      <c r="L788" s="342">
        <v>0</v>
      </c>
    </row>
    <row r="789" spans="1:12">
      <c r="A789" s="5" t="s">
        <v>95</v>
      </c>
      <c r="B789" s="5" t="s">
        <v>1646</v>
      </c>
      <c r="C789" s="5" t="s">
        <v>1647</v>
      </c>
      <c r="D789" s="342">
        <v>0</v>
      </c>
      <c r="E789" s="342">
        <v>0</v>
      </c>
      <c r="F789" s="342">
        <v>0</v>
      </c>
      <c r="G789" s="342">
        <v>0</v>
      </c>
      <c r="H789" s="342">
        <v>0</v>
      </c>
      <c r="I789" s="4">
        <v>4304</v>
      </c>
      <c r="J789" s="342">
        <v>0</v>
      </c>
      <c r="K789" s="342">
        <v>0</v>
      </c>
      <c r="L789" s="4">
        <v>4304</v>
      </c>
    </row>
    <row r="790" spans="1:12">
      <c r="A790" s="5" t="s">
        <v>95</v>
      </c>
      <c r="B790" s="5" t="s">
        <v>1648</v>
      </c>
      <c r="C790" s="5" t="s">
        <v>1649</v>
      </c>
      <c r="D790" s="342">
        <v>0</v>
      </c>
      <c r="E790" s="4">
        <v>135632</v>
      </c>
      <c r="F790" s="342">
        <v>0</v>
      </c>
      <c r="G790" s="4">
        <v>51712</v>
      </c>
      <c r="H790" s="342">
        <v>0</v>
      </c>
      <c r="I790" s="4">
        <v>18720</v>
      </c>
      <c r="J790" s="342">
        <v>0</v>
      </c>
      <c r="K790" s="342">
        <v>0</v>
      </c>
      <c r="L790" s="4">
        <v>206064</v>
      </c>
    </row>
    <row r="791" spans="1:12">
      <c r="A791" s="5" t="s">
        <v>95</v>
      </c>
      <c r="B791" s="5" t="s">
        <v>1650</v>
      </c>
      <c r="C791" s="5" t="s">
        <v>1651</v>
      </c>
      <c r="D791" s="342">
        <v>0</v>
      </c>
      <c r="E791" s="342">
        <v>0</v>
      </c>
      <c r="F791" s="342">
        <v>0</v>
      </c>
      <c r="G791" s="342">
        <v>0</v>
      </c>
      <c r="H791" s="4">
        <v>38160</v>
      </c>
      <c r="I791" s="342">
        <v>0</v>
      </c>
      <c r="J791" s="342">
        <v>0</v>
      </c>
      <c r="K791" s="342">
        <v>0</v>
      </c>
      <c r="L791" s="4">
        <v>38160</v>
      </c>
    </row>
    <row r="792" spans="1:12">
      <c r="A792" s="5" t="s">
        <v>95</v>
      </c>
      <c r="B792" s="5" t="s">
        <v>1652</v>
      </c>
      <c r="C792" s="5" t="s">
        <v>1653</v>
      </c>
      <c r="D792" s="342">
        <v>0</v>
      </c>
      <c r="E792" s="342">
        <v>0</v>
      </c>
      <c r="F792" s="342">
        <v>0</v>
      </c>
      <c r="G792" s="342">
        <v>0</v>
      </c>
      <c r="H792" s="4">
        <v>44592</v>
      </c>
      <c r="I792" s="342">
        <v>0</v>
      </c>
      <c r="J792" s="342">
        <v>440</v>
      </c>
      <c r="K792" s="342">
        <v>0</v>
      </c>
      <c r="L792" s="4">
        <v>45032</v>
      </c>
    </row>
    <row r="793" spans="1:12">
      <c r="A793" s="5" t="s">
        <v>95</v>
      </c>
      <c r="B793" s="5" t="s">
        <v>1654</v>
      </c>
      <c r="C793" s="5" t="s">
        <v>1655</v>
      </c>
      <c r="D793" s="342">
        <v>0</v>
      </c>
      <c r="E793" s="342">
        <v>0</v>
      </c>
      <c r="F793" s="342">
        <v>0</v>
      </c>
      <c r="G793" s="342">
        <v>0</v>
      </c>
      <c r="H793" s="4">
        <v>12192</v>
      </c>
      <c r="I793" s="342">
        <v>0</v>
      </c>
      <c r="J793" s="342">
        <v>0</v>
      </c>
      <c r="K793" s="342">
        <v>0</v>
      </c>
      <c r="L793" s="4">
        <v>12192</v>
      </c>
    </row>
    <row r="794" spans="1:12">
      <c r="A794" s="5" t="s">
        <v>95</v>
      </c>
      <c r="B794" s="5" t="s">
        <v>1656</v>
      </c>
      <c r="C794" s="5" t="s">
        <v>1657</v>
      </c>
      <c r="D794" s="4">
        <v>24192</v>
      </c>
      <c r="E794" s="342">
        <v>0</v>
      </c>
      <c r="F794" s="342">
        <v>0</v>
      </c>
      <c r="G794" s="342">
        <v>0</v>
      </c>
      <c r="H794" s="4">
        <v>13568</v>
      </c>
      <c r="I794" s="342">
        <v>0</v>
      </c>
      <c r="J794" s="342">
        <v>0</v>
      </c>
      <c r="K794" s="342">
        <v>0</v>
      </c>
      <c r="L794" s="4">
        <v>37760</v>
      </c>
    </row>
    <row r="795" spans="1:12">
      <c r="A795" s="5" t="s">
        <v>95</v>
      </c>
      <c r="B795" s="5" t="s">
        <v>1658</v>
      </c>
      <c r="C795" s="5" t="s">
        <v>1659</v>
      </c>
      <c r="D795" s="4">
        <v>6576</v>
      </c>
      <c r="E795" s="342">
        <v>0</v>
      </c>
      <c r="F795" s="342">
        <v>0</v>
      </c>
      <c r="G795" s="342">
        <v>0</v>
      </c>
      <c r="H795" s="342">
        <v>0</v>
      </c>
      <c r="I795" s="342">
        <v>0</v>
      </c>
      <c r="J795" s="342">
        <v>0</v>
      </c>
      <c r="K795" s="342">
        <v>0</v>
      </c>
      <c r="L795" s="4">
        <v>6576</v>
      </c>
    </row>
    <row r="796" spans="1:12">
      <c r="A796" s="5" t="s">
        <v>95</v>
      </c>
      <c r="B796" s="5" t="s">
        <v>1660</v>
      </c>
      <c r="C796" s="5" t="s">
        <v>1661</v>
      </c>
      <c r="D796" s="4">
        <v>368160</v>
      </c>
      <c r="E796" s="342">
        <v>0</v>
      </c>
      <c r="F796" s="342">
        <v>0</v>
      </c>
      <c r="G796" s="342">
        <v>0</v>
      </c>
      <c r="H796" s="342">
        <v>0</v>
      </c>
      <c r="I796" s="342">
        <v>0</v>
      </c>
      <c r="J796" s="342">
        <v>0</v>
      </c>
      <c r="K796" s="342">
        <v>0</v>
      </c>
      <c r="L796" s="4">
        <v>368160</v>
      </c>
    </row>
    <row r="797" spans="1:12">
      <c r="A797" s="5" t="s">
        <v>95</v>
      </c>
      <c r="B797" s="5" t="s">
        <v>1662</v>
      </c>
      <c r="C797" s="5" t="s">
        <v>1663</v>
      </c>
      <c r="D797" s="4">
        <v>155888</v>
      </c>
      <c r="E797" s="342">
        <v>0</v>
      </c>
      <c r="F797" s="342">
        <v>0</v>
      </c>
      <c r="G797" s="342">
        <v>0</v>
      </c>
      <c r="H797" s="4">
        <v>4592</v>
      </c>
      <c r="I797" s="342">
        <v>0</v>
      </c>
      <c r="J797" s="342">
        <v>0</v>
      </c>
      <c r="K797" s="342">
        <v>0</v>
      </c>
      <c r="L797" s="4">
        <v>160480</v>
      </c>
    </row>
    <row r="798" spans="1:12">
      <c r="A798" s="5" t="s">
        <v>95</v>
      </c>
      <c r="B798" s="5" t="s">
        <v>1664</v>
      </c>
      <c r="C798" s="5" t="s">
        <v>1665</v>
      </c>
      <c r="D798" s="342">
        <v>0</v>
      </c>
      <c r="E798" s="342">
        <v>0</v>
      </c>
      <c r="F798" s="342">
        <v>0</v>
      </c>
      <c r="G798" s="342">
        <v>0</v>
      </c>
      <c r="H798" s="342">
        <v>0</v>
      </c>
      <c r="I798" s="342">
        <v>0</v>
      </c>
      <c r="J798" s="342">
        <v>0</v>
      </c>
      <c r="K798" s="342">
        <v>0</v>
      </c>
      <c r="L798" s="342">
        <v>0</v>
      </c>
    </row>
    <row r="799" spans="1:12">
      <c r="A799" s="5" t="s">
        <v>95</v>
      </c>
      <c r="B799" s="5" t="s">
        <v>1666</v>
      </c>
      <c r="C799" s="5" t="s">
        <v>1667</v>
      </c>
      <c r="D799" s="4">
        <v>1136768</v>
      </c>
      <c r="E799" s="4">
        <v>582368</v>
      </c>
      <c r="F799" s="4">
        <v>86212</v>
      </c>
      <c r="G799" s="4">
        <v>51712</v>
      </c>
      <c r="H799" s="4">
        <v>1017940</v>
      </c>
      <c r="I799" s="4">
        <v>385704</v>
      </c>
      <c r="J799" s="4">
        <v>4263</v>
      </c>
      <c r="K799" s="4">
        <v>6967</v>
      </c>
      <c r="L799" s="4">
        <v>3271934</v>
      </c>
    </row>
    <row r="802" spans="1:12">
      <c r="A802" s="5" t="s">
        <v>1701</v>
      </c>
    </row>
    <row r="803" spans="1:12">
      <c r="A803" s="5" t="s">
        <v>1597</v>
      </c>
      <c r="B803" s="5" t="s">
        <v>174</v>
      </c>
      <c r="C803" s="5" t="s">
        <v>1669</v>
      </c>
      <c r="D803" s="342" t="s">
        <v>1670</v>
      </c>
      <c r="E803" s="342" t="s">
        <v>1671</v>
      </c>
      <c r="F803" s="342" t="s">
        <v>1672</v>
      </c>
      <c r="G803" s="342" t="s">
        <v>1673</v>
      </c>
      <c r="H803" s="342" t="s">
        <v>1674</v>
      </c>
      <c r="I803" s="342" t="s">
        <v>1675</v>
      </c>
      <c r="J803" s="342" t="s">
        <v>1676</v>
      </c>
      <c r="K803" s="342" t="s">
        <v>1677</v>
      </c>
      <c r="L803" s="342" t="s">
        <v>44</v>
      </c>
    </row>
    <row r="804" spans="1:12">
      <c r="A804" s="5" t="s">
        <v>97</v>
      </c>
      <c r="B804" s="5" t="s">
        <v>1612</v>
      </c>
      <c r="C804" s="5" t="s">
        <v>1613</v>
      </c>
      <c r="D804" s="4">
        <v>480096</v>
      </c>
      <c r="E804" s="342">
        <v>0</v>
      </c>
      <c r="F804" s="342">
        <v>0</v>
      </c>
      <c r="G804" s="342">
        <v>0</v>
      </c>
      <c r="H804" s="342">
        <v>0</v>
      </c>
      <c r="I804" s="342">
        <v>0</v>
      </c>
      <c r="J804" s="342">
        <v>0</v>
      </c>
      <c r="K804" s="342">
        <v>0</v>
      </c>
      <c r="L804" s="4">
        <v>480096</v>
      </c>
    </row>
    <row r="805" spans="1:12">
      <c r="A805" s="5" t="s">
        <v>97</v>
      </c>
      <c r="B805" s="5" t="s">
        <v>1614</v>
      </c>
      <c r="C805" s="5" t="s">
        <v>1615</v>
      </c>
      <c r="D805" s="342">
        <v>0</v>
      </c>
      <c r="E805" s="342">
        <v>0</v>
      </c>
      <c r="F805" s="342">
        <v>0</v>
      </c>
      <c r="G805" s="342">
        <v>0</v>
      </c>
      <c r="H805" s="4">
        <v>249744</v>
      </c>
      <c r="I805" s="342">
        <v>0</v>
      </c>
      <c r="J805" s="4">
        <v>4056</v>
      </c>
      <c r="K805" s="342">
        <v>0</v>
      </c>
      <c r="L805" s="4">
        <v>253800</v>
      </c>
    </row>
    <row r="806" spans="1:12">
      <c r="A806" s="5" t="s">
        <v>97</v>
      </c>
      <c r="B806" s="5" t="s">
        <v>1616</v>
      </c>
      <c r="C806" s="5" t="s">
        <v>1617</v>
      </c>
      <c r="D806" s="342">
        <v>0</v>
      </c>
      <c r="E806" s="4">
        <v>4578000</v>
      </c>
      <c r="F806" s="342">
        <v>0</v>
      </c>
      <c r="G806" s="342">
        <v>0</v>
      </c>
      <c r="H806" s="4">
        <v>52848</v>
      </c>
      <c r="I806" s="4">
        <v>4768</v>
      </c>
      <c r="J806" s="342">
        <v>0</v>
      </c>
      <c r="K806" s="342">
        <v>0</v>
      </c>
      <c r="L806" s="4">
        <v>4635616</v>
      </c>
    </row>
    <row r="807" spans="1:12">
      <c r="A807" s="5" t="s">
        <v>97</v>
      </c>
      <c r="B807" s="5" t="s">
        <v>1618</v>
      </c>
      <c r="C807" s="5" t="s">
        <v>1619</v>
      </c>
      <c r="D807" s="4">
        <v>793056</v>
      </c>
      <c r="E807" s="4">
        <v>361760</v>
      </c>
      <c r="F807" s="342">
        <v>0</v>
      </c>
      <c r="G807" s="342">
        <v>0</v>
      </c>
      <c r="H807" s="4">
        <v>643344</v>
      </c>
      <c r="I807" s="4">
        <v>85360</v>
      </c>
      <c r="J807" s="4">
        <v>20309</v>
      </c>
      <c r="K807" s="4">
        <v>13520</v>
      </c>
      <c r="L807" s="4">
        <v>1917349</v>
      </c>
    </row>
    <row r="808" spans="1:12">
      <c r="A808" s="5" t="s">
        <v>97</v>
      </c>
      <c r="B808" s="5" t="s">
        <v>1620</v>
      </c>
      <c r="C808" s="5" t="s">
        <v>1621</v>
      </c>
      <c r="D808" s="342">
        <v>0</v>
      </c>
      <c r="E808" s="342">
        <v>0</v>
      </c>
      <c r="F808" s="342">
        <v>0</v>
      </c>
      <c r="G808" s="342">
        <v>0</v>
      </c>
      <c r="H808" s="4">
        <v>45424</v>
      </c>
      <c r="I808" s="342">
        <v>0</v>
      </c>
      <c r="J808" s="342">
        <v>0</v>
      </c>
      <c r="K808" s="342">
        <v>0</v>
      </c>
      <c r="L808" s="4">
        <v>45424</v>
      </c>
    </row>
    <row r="809" spans="1:12">
      <c r="A809" s="5" t="s">
        <v>97</v>
      </c>
      <c r="B809" s="5" t="s">
        <v>1622</v>
      </c>
      <c r="C809" s="5" t="s">
        <v>1623</v>
      </c>
      <c r="D809" s="4">
        <v>577728</v>
      </c>
      <c r="E809" s="342">
        <v>0</v>
      </c>
      <c r="F809" s="342">
        <v>0</v>
      </c>
      <c r="G809" s="342">
        <v>0</v>
      </c>
      <c r="H809" s="4">
        <v>129200</v>
      </c>
      <c r="I809" s="342">
        <v>0</v>
      </c>
      <c r="J809" s="4">
        <v>4640</v>
      </c>
      <c r="K809" s="342">
        <v>0</v>
      </c>
      <c r="L809" s="4">
        <v>711568</v>
      </c>
    </row>
    <row r="810" spans="1:12">
      <c r="A810" s="5" t="s">
        <v>97</v>
      </c>
      <c r="B810" s="5" t="s">
        <v>1624</v>
      </c>
      <c r="C810" s="5" t="s">
        <v>1625</v>
      </c>
      <c r="D810" s="342">
        <v>0</v>
      </c>
      <c r="E810" s="4">
        <v>431696</v>
      </c>
      <c r="F810" s="342">
        <v>0</v>
      </c>
      <c r="G810" s="342">
        <v>0</v>
      </c>
      <c r="H810" s="342">
        <v>0</v>
      </c>
      <c r="I810" s="4">
        <v>694688</v>
      </c>
      <c r="J810" s="342">
        <v>0</v>
      </c>
      <c r="K810" s="4">
        <v>11552</v>
      </c>
      <c r="L810" s="4">
        <v>1137936</v>
      </c>
    </row>
    <row r="811" spans="1:12">
      <c r="A811" s="5" t="s">
        <v>97</v>
      </c>
      <c r="B811" s="5" t="s">
        <v>1626</v>
      </c>
      <c r="C811" s="5" t="s">
        <v>1627</v>
      </c>
      <c r="D811" s="342">
        <v>0</v>
      </c>
      <c r="E811" s="342">
        <v>0</v>
      </c>
      <c r="F811" s="342">
        <v>0</v>
      </c>
      <c r="G811" s="342">
        <v>0</v>
      </c>
      <c r="H811" s="4">
        <v>71728</v>
      </c>
      <c r="I811" s="342">
        <v>0</v>
      </c>
      <c r="J811" s="342">
        <v>1150</v>
      </c>
      <c r="K811" s="342">
        <v>0</v>
      </c>
      <c r="L811" s="4">
        <v>72878</v>
      </c>
    </row>
    <row r="812" spans="1:12">
      <c r="A812" s="5" t="s">
        <v>97</v>
      </c>
      <c r="B812" s="5" t="s">
        <v>1628</v>
      </c>
      <c r="C812" s="5" t="s">
        <v>1629</v>
      </c>
      <c r="D812" s="4">
        <v>102624</v>
      </c>
      <c r="E812" s="4">
        <v>109568</v>
      </c>
      <c r="F812" s="342">
        <v>0</v>
      </c>
      <c r="G812" s="342">
        <v>0</v>
      </c>
      <c r="H812" s="4">
        <v>146512</v>
      </c>
      <c r="I812" s="342">
        <v>0</v>
      </c>
      <c r="J812" s="342">
        <v>0</v>
      </c>
      <c r="K812" s="342">
        <v>5588</v>
      </c>
      <c r="L812" s="4">
        <v>364292</v>
      </c>
    </row>
    <row r="813" spans="1:12">
      <c r="A813" s="5" t="s">
        <v>97</v>
      </c>
      <c r="B813" s="5" t="s">
        <v>1630</v>
      </c>
      <c r="C813" s="5" t="s">
        <v>1631</v>
      </c>
      <c r="D813" s="342">
        <v>0</v>
      </c>
      <c r="E813" s="4">
        <v>63408</v>
      </c>
      <c r="F813" s="342">
        <v>0</v>
      </c>
      <c r="G813" s="342">
        <v>0</v>
      </c>
      <c r="H813" s="342">
        <v>0</v>
      </c>
      <c r="I813" s="342">
        <v>0</v>
      </c>
      <c r="J813" s="342">
        <v>0</v>
      </c>
      <c r="K813" s="342">
        <v>0</v>
      </c>
      <c r="L813" s="4">
        <v>63408</v>
      </c>
    </row>
    <row r="814" spans="1:12">
      <c r="A814" s="5" t="s">
        <v>97</v>
      </c>
      <c r="B814" s="5" t="s">
        <v>1632</v>
      </c>
      <c r="C814" s="5" t="s">
        <v>1633</v>
      </c>
      <c r="D814" s="342">
        <v>0</v>
      </c>
      <c r="E814" s="4">
        <v>20352</v>
      </c>
      <c r="F814" s="342">
        <v>0</v>
      </c>
      <c r="G814" s="342">
        <v>0</v>
      </c>
      <c r="H814" s="342">
        <v>0</v>
      </c>
      <c r="I814" s="4">
        <v>394384</v>
      </c>
      <c r="J814" s="342">
        <v>0</v>
      </c>
      <c r="K814" s="4">
        <v>12674</v>
      </c>
      <c r="L814" s="4">
        <v>427410</v>
      </c>
    </row>
    <row r="815" spans="1:12">
      <c r="A815" s="5" t="s">
        <v>97</v>
      </c>
      <c r="B815" s="5" t="s">
        <v>1634</v>
      </c>
      <c r="C815" s="5" t="s">
        <v>1635</v>
      </c>
      <c r="D815" s="4">
        <v>3054176</v>
      </c>
      <c r="E815" s="342">
        <v>0</v>
      </c>
      <c r="F815" s="4">
        <v>391072</v>
      </c>
      <c r="G815" s="342">
        <v>0</v>
      </c>
      <c r="H815" s="342">
        <v>240</v>
      </c>
      <c r="I815" s="342">
        <v>0</v>
      </c>
      <c r="J815" s="342">
        <v>0</v>
      </c>
      <c r="K815" s="342">
        <v>0</v>
      </c>
      <c r="L815" s="4">
        <v>3445488</v>
      </c>
    </row>
    <row r="816" spans="1:12">
      <c r="A816" s="5" t="s">
        <v>97</v>
      </c>
      <c r="B816" s="5" t="s">
        <v>1636</v>
      </c>
      <c r="C816" s="5" t="s">
        <v>1637</v>
      </c>
      <c r="D816" s="4">
        <v>426608</v>
      </c>
      <c r="E816" s="342">
        <v>0</v>
      </c>
      <c r="F816" s="342">
        <v>0</v>
      </c>
      <c r="G816" s="342">
        <v>0</v>
      </c>
      <c r="H816" s="4">
        <v>17776</v>
      </c>
      <c r="I816" s="342">
        <v>0</v>
      </c>
      <c r="J816" s="4">
        <v>1272</v>
      </c>
      <c r="K816" s="342">
        <v>0</v>
      </c>
      <c r="L816" s="4">
        <v>445656</v>
      </c>
    </row>
    <row r="817" spans="1:12">
      <c r="A817" s="5" t="s">
        <v>97</v>
      </c>
      <c r="B817" s="5" t="s">
        <v>1638</v>
      </c>
      <c r="C817" s="5" t="s">
        <v>1639</v>
      </c>
      <c r="D817" s="342">
        <v>0</v>
      </c>
      <c r="E817" s="4">
        <v>46416</v>
      </c>
      <c r="F817" s="342">
        <v>0</v>
      </c>
      <c r="G817" s="342">
        <v>0</v>
      </c>
      <c r="H817" s="342">
        <v>0</v>
      </c>
      <c r="I817" s="4">
        <v>456192</v>
      </c>
      <c r="J817" s="342">
        <v>0</v>
      </c>
      <c r="K817" s="4">
        <v>47736</v>
      </c>
      <c r="L817" s="4">
        <v>550344</v>
      </c>
    </row>
    <row r="818" spans="1:12">
      <c r="A818" s="5" t="s">
        <v>97</v>
      </c>
      <c r="B818" s="5" t="s">
        <v>1640</v>
      </c>
      <c r="C818" s="5" t="s">
        <v>1641</v>
      </c>
      <c r="D818" s="342">
        <v>0</v>
      </c>
      <c r="E818" s="342">
        <v>0</v>
      </c>
      <c r="F818" s="342">
        <v>0</v>
      </c>
      <c r="G818" s="342">
        <v>0</v>
      </c>
      <c r="H818" s="342">
        <v>0</v>
      </c>
      <c r="I818" s="4">
        <v>36000</v>
      </c>
      <c r="J818" s="342">
        <v>0</v>
      </c>
      <c r="K818" s="342">
        <v>64</v>
      </c>
      <c r="L818" s="4">
        <v>36064</v>
      </c>
    </row>
    <row r="819" spans="1:12">
      <c r="A819" s="5" t="s">
        <v>97</v>
      </c>
      <c r="B819" s="5" t="s">
        <v>1642</v>
      </c>
      <c r="C819" s="5" t="s">
        <v>1643</v>
      </c>
      <c r="D819" s="4">
        <v>18816</v>
      </c>
      <c r="E819" s="342">
        <v>0</v>
      </c>
      <c r="F819" s="342">
        <v>0</v>
      </c>
      <c r="G819" s="342">
        <v>0</v>
      </c>
      <c r="H819" s="4">
        <v>57600</v>
      </c>
      <c r="I819" s="4">
        <v>639840</v>
      </c>
      <c r="J819" s="342">
        <v>0</v>
      </c>
      <c r="K819" s="4">
        <v>70234</v>
      </c>
      <c r="L819" s="4">
        <v>786490</v>
      </c>
    </row>
    <row r="820" spans="1:12">
      <c r="A820" s="5" t="s">
        <v>97</v>
      </c>
      <c r="B820" s="5" t="s">
        <v>1644</v>
      </c>
      <c r="C820" s="5" t="s">
        <v>1645</v>
      </c>
      <c r="D820" s="342">
        <v>0</v>
      </c>
      <c r="E820" s="342">
        <v>0</v>
      </c>
      <c r="F820" s="342">
        <v>0</v>
      </c>
      <c r="G820" s="342">
        <v>0</v>
      </c>
      <c r="H820" s="342">
        <v>0</v>
      </c>
      <c r="I820" s="4">
        <v>86080</v>
      </c>
      <c r="J820" s="342">
        <v>0</v>
      </c>
      <c r="K820" s="342">
        <v>0</v>
      </c>
      <c r="L820" s="4">
        <v>86080</v>
      </c>
    </row>
    <row r="821" spans="1:12">
      <c r="A821" s="5" t="s">
        <v>97</v>
      </c>
      <c r="B821" s="5" t="s">
        <v>1646</v>
      </c>
      <c r="C821" s="5" t="s">
        <v>1647</v>
      </c>
      <c r="D821" s="342">
        <v>0</v>
      </c>
      <c r="E821" s="342">
        <v>0</v>
      </c>
      <c r="F821" s="342">
        <v>0</v>
      </c>
      <c r="G821" s="342">
        <v>0</v>
      </c>
      <c r="H821" s="342">
        <v>0</v>
      </c>
      <c r="I821" s="4">
        <v>63792</v>
      </c>
      <c r="J821" s="342">
        <v>0</v>
      </c>
      <c r="K821" s="342">
        <v>0</v>
      </c>
      <c r="L821" s="4">
        <v>63792</v>
      </c>
    </row>
    <row r="822" spans="1:12">
      <c r="A822" s="5" t="s">
        <v>97</v>
      </c>
      <c r="B822" s="5" t="s">
        <v>1648</v>
      </c>
      <c r="C822" s="5" t="s">
        <v>1649</v>
      </c>
      <c r="D822" s="342">
        <v>0</v>
      </c>
      <c r="E822" s="4">
        <v>2432368</v>
      </c>
      <c r="F822" s="342">
        <v>0</v>
      </c>
      <c r="G822" s="4">
        <v>407184</v>
      </c>
      <c r="H822" s="342">
        <v>0</v>
      </c>
      <c r="I822" s="342">
        <v>256</v>
      </c>
      <c r="J822" s="342">
        <v>0</v>
      </c>
      <c r="K822" s="342">
        <v>720</v>
      </c>
      <c r="L822" s="4">
        <v>2840528</v>
      </c>
    </row>
    <row r="823" spans="1:12">
      <c r="A823" s="5" t="s">
        <v>97</v>
      </c>
      <c r="B823" s="5" t="s">
        <v>1650</v>
      </c>
      <c r="C823" s="5" t="s">
        <v>1651</v>
      </c>
      <c r="D823" s="342">
        <v>0</v>
      </c>
      <c r="E823" s="342">
        <v>0</v>
      </c>
      <c r="F823" s="342">
        <v>0</v>
      </c>
      <c r="G823" s="342">
        <v>0</v>
      </c>
      <c r="H823" s="4">
        <v>154272</v>
      </c>
      <c r="I823" s="342">
        <v>0</v>
      </c>
      <c r="J823" s="4">
        <v>5824</v>
      </c>
      <c r="K823" s="342">
        <v>0</v>
      </c>
      <c r="L823" s="4">
        <v>160096</v>
      </c>
    </row>
    <row r="824" spans="1:12">
      <c r="A824" s="5" t="s">
        <v>97</v>
      </c>
      <c r="B824" s="5" t="s">
        <v>1652</v>
      </c>
      <c r="C824" s="5" t="s">
        <v>1653</v>
      </c>
      <c r="D824" s="342">
        <v>0</v>
      </c>
      <c r="E824" s="342">
        <v>0</v>
      </c>
      <c r="F824" s="342">
        <v>0</v>
      </c>
      <c r="G824" s="342">
        <v>0</v>
      </c>
      <c r="H824" s="4">
        <v>57104</v>
      </c>
      <c r="I824" s="342">
        <v>0</v>
      </c>
      <c r="J824" s="4">
        <v>78816</v>
      </c>
      <c r="K824" s="342">
        <v>0</v>
      </c>
      <c r="L824" s="4">
        <v>135920</v>
      </c>
    </row>
    <row r="825" spans="1:12">
      <c r="A825" s="5" t="s">
        <v>97</v>
      </c>
      <c r="B825" s="5" t="s">
        <v>1654</v>
      </c>
      <c r="C825" s="5" t="s">
        <v>1655</v>
      </c>
      <c r="D825" s="342">
        <v>0</v>
      </c>
      <c r="E825" s="342">
        <v>0</v>
      </c>
      <c r="F825" s="342">
        <v>0</v>
      </c>
      <c r="G825" s="342">
        <v>0</v>
      </c>
      <c r="H825" s="4">
        <v>4304</v>
      </c>
      <c r="I825" s="342">
        <v>0</v>
      </c>
      <c r="J825" s="342">
        <v>1376</v>
      </c>
      <c r="K825" s="342">
        <v>0</v>
      </c>
      <c r="L825" s="4">
        <v>5680</v>
      </c>
    </row>
    <row r="826" spans="1:12">
      <c r="A826" s="5" t="s">
        <v>97</v>
      </c>
      <c r="B826" s="5" t="s">
        <v>1656</v>
      </c>
      <c r="C826" s="5" t="s">
        <v>1657</v>
      </c>
      <c r="D826" s="4">
        <v>474768</v>
      </c>
      <c r="E826" s="342">
        <v>0</v>
      </c>
      <c r="F826" s="342">
        <v>0</v>
      </c>
      <c r="G826" s="342">
        <v>0</v>
      </c>
      <c r="H826" s="342">
        <v>0</v>
      </c>
      <c r="I826" s="342">
        <v>0</v>
      </c>
      <c r="J826" s="342">
        <v>640</v>
      </c>
      <c r="K826" s="342">
        <v>0</v>
      </c>
      <c r="L826" s="4">
        <v>475408</v>
      </c>
    </row>
    <row r="827" spans="1:12">
      <c r="A827" s="5" t="s">
        <v>97</v>
      </c>
      <c r="B827" s="5" t="s">
        <v>1658</v>
      </c>
      <c r="C827" s="5" t="s">
        <v>1659</v>
      </c>
      <c r="D827" s="4">
        <v>172128</v>
      </c>
      <c r="E827" s="342">
        <v>0</v>
      </c>
      <c r="F827" s="342">
        <v>0</v>
      </c>
      <c r="G827" s="342">
        <v>0</v>
      </c>
      <c r="H827" s="4">
        <v>127904</v>
      </c>
      <c r="I827" s="342">
        <v>0</v>
      </c>
      <c r="J827" s="4">
        <v>38905</v>
      </c>
      <c r="K827" s="342">
        <v>0</v>
      </c>
      <c r="L827" s="4">
        <v>338937</v>
      </c>
    </row>
    <row r="828" spans="1:12">
      <c r="A828" s="5" t="s">
        <v>97</v>
      </c>
      <c r="B828" s="5" t="s">
        <v>1660</v>
      </c>
      <c r="C828" s="5" t="s">
        <v>1661</v>
      </c>
      <c r="D828" s="4">
        <v>5342016</v>
      </c>
      <c r="E828" s="342">
        <v>0</v>
      </c>
      <c r="F828" s="342">
        <v>0</v>
      </c>
      <c r="G828" s="342">
        <v>0</v>
      </c>
      <c r="H828" s="4">
        <v>12992</v>
      </c>
      <c r="I828" s="342">
        <v>0</v>
      </c>
      <c r="J828" s="342">
        <v>0</v>
      </c>
      <c r="K828" s="342">
        <v>0</v>
      </c>
      <c r="L828" s="4">
        <v>5355008</v>
      </c>
    </row>
    <row r="829" spans="1:12">
      <c r="A829" s="5" t="s">
        <v>97</v>
      </c>
      <c r="B829" s="5" t="s">
        <v>1662</v>
      </c>
      <c r="C829" s="5" t="s">
        <v>1663</v>
      </c>
      <c r="D829" s="4">
        <v>1195160</v>
      </c>
      <c r="E829" s="342">
        <v>0</v>
      </c>
      <c r="F829" s="342">
        <v>0</v>
      </c>
      <c r="G829" s="342">
        <v>0</v>
      </c>
      <c r="H829" s="4">
        <v>130848</v>
      </c>
      <c r="I829" s="342">
        <v>0</v>
      </c>
      <c r="J829" s="342">
        <v>108</v>
      </c>
      <c r="K829" s="342">
        <v>0</v>
      </c>
      <c r="L829" s="4">
        <v>1326116</v>
      </c>
    </row>
    <row r="830" spans="1:12">
      <c r="A830" s="5" t="s">
        <v>97</v>
      </c>
      <c r="B830" s="5" t="s">
        <v>1664</v>
      </c>
      <c r="C830" s="5" t="s">
        <v>1665</v>
      </c>
      <c r="D830" s="342">
        <v>0</v>
      </c>
      <c r="E830" s="342">
        <v>0</v>
      </c>
      <c r="F830" s="342">
        <v>0</v>
      </c>
      <c r="G830" s="342">
        <v>0</v>
      </c>
      <c r="H830" s="342">
        <v>0</v>
      </c>
      <c r="I830" s="342">
        <v>0</v>
      </c>
      <c r="J830" s="342">
        <v>0</v>
      </c>
      <c r="K830" s="342">
        <v>0</v>
      </c>
      <c r="L830" s="342">
        <v>0</v>
      </c>
    </row>
    <row r="831" spans="1:12">
      <c r="A831" s="5" t="s">
        <v>97</v>
      </c>
      <c r="B831" s="5" t="s">
        <v>1666</v>
      </c>
      <c r="C831" s="5" t="s">
        <v>1667</v>
      </c>
      <c r="D831" s="4">
        <v>12637176</v>
      </c>
      <c r="E831" s="4">
        <v>8043568</v>
      </c>
      <c r="F831" s="4">
        <v>391072</v>
      </c>
      <c r="G831" s="4">
        <v>407184</v>
      </c>
      <c r="H831" s="4">
        <v>1901840</v>
      </c>
      <c r="I831" s="4">
        <v>2461360</v>
      </c>
      <c r="J831" s="4">
        <v>157096</v>
      </c>
      <c r="K831" s="4">
        <v>162088</v>
      </c>
      <c r="L831" s="4">
        <v>26161384</v>
      </c>
    </row>
    <row r="834" spans="1:12">
      <c r="A834" s="5" t="s">
        <v>1702</v>
      </c>
    </row>
    <row r="835" spans="1:12">
      <c r="A835" s="5" t="s">
        <v>1597</v>
      </c>
      <c r="B835" s="5" t="s">
        <v>174</v>
      </c>
      <c r="C835" s="5" t="s">
        <v>1669</v>
      </c>
      <c r="D835" s="342" t="s">
        <v>1670</v>
      </c>
      <c r="E835" s="342" t="s">
        <v>1671</v>
      </c>
      <c r="F835" s="342" t="s">
        <v>1672</v>
      </c>
      <c r="G835" s="342" t="s">
        <v>1673</v>
      </c>
      <c r="H835" s="342" t="s">
        <v>1674</v>
      </c>
      <c r="I835" s="342" t="s">
        <v>1675</v>
      </c>
      <c r="J835" s="342" t="s">
        <v>1676</v>
      </c>
      <c r="K835" s="342" t="s">
        <v>1677</v>
      </c>
      <c r="L835" s="342" t="s">
        <v>44</v>
      </c>
    </row>
    <row r="836" spans="1:12">
      <c r="A836" s="5" t="s">
        <v>99</v>
      </c>
      <c r="B836" s="5" t="s">
        <v>1612</v>
      </c>
      <c r="C836" s="5" t="s">
        <v>1613</v>
      </c>
      <c r="D836" s="4">
        <v>51120</v>
      </c>
      <c r="E836" s="342">
        <v>0</v>
      </c>
      <c r="F836" s="342">
        <v>0</v>
      </c>
      <c r="G836" s="342">
        <v>0</v>
      </c>
      <c r="H836" s="342">
        <v>0</v>
      </c>
      <c r="I836" s="342">
        <v>0</v>
      </c>
      <c r="J836" s="4">
        <v>3120</v>
      </c>
      <c r="K836" s="342">
        <v>0</v>
      </c>
      <c r="L836" s="4">
        <v>54240</v>
      </c>
    </row>
    <row r="837" spans="1:12">
      <c r="A837" s="5" t="s">
        <v>99</v>
      </c>
      <c r="B837" s="5" t="s">
        <v>1614</v>
      </c>
      <c r="C837" s="5" t="s">
        <v>1615</v>
      </c>
      <c r="D837" s="342">
        <v>0</v>
      </c>
      <c r="E837" s="342">
        <v>0</v>
      </c>
      <c r="F837" s="342">
        <v>0</v>
      </c>
      <c r="G837" s="342">
        <v>0</v>
      </c>
      <c r="H837" s="342">
        <v>0</v>
      </c>
      <c r="I837" s="342">
        <v>0</v>
      </c>
      <c r="J837" s="342">
        <v>0</v>
      </c>
      <c r="K837" s="342">
        <v>0</v>
      </c>
      <c r="L837" s="342">
        <v>0</v>
      </c>
    </row>
    <row r="838" spans="1:12">
      <c r="A838" s="5" t="s">
        <v>99</v>
      </c>
      <c r="B838" s="5" t="s">
        <v>1616</v>
      </c>
      <c r="C838" s="5" t="s">
        <v>1617</v>
      </c>
      <c r="D838" s="342">
        <v>0</v>
      </c>
      <c r="E838" s="4">
        <v>443280</v>
      </c>
      <c r="F838" s="342">
        <v>0</v>
      </c>
      <c r="G838" s="342">
        <v>0</v>
      </c>
      <c r="H838" s="342">
        <v>0</v>
      </c>
      <c r="I838" s="342">
        <v>0</v>
      </c>
      <c r="J838" s="342">
        <v>0</v>
      </c>
      <c r="K838" s="342">
        <v>0</v>
      </c>
      <c r="L838" s="4">
        <v>443280</v>
      </c>
    </row>
    <row r="839" spans="1:12">
      <c r="A839" s="5" t="s">
        <v>99</v>
      </c>
      <c r="B839" s="5" t="s">
        <v>1618</v>
      </c>
      <c r="C839" s="5" t="s">
        <v>1619</v>
      </c>
      <c r="D839" s="4">
        <v>72096</v>
      </c>
      <c r="E839" s="4">
        <v>43144</v>
      </c>
      <c r="F839" s="342">
        <v>0</v>
      </c>
      <c r="G839" s="342">
        <v>0</v>
      </c>
      <c r="H839" s="4">
        <v>109008</v>
      </c>
      <c r="I839" s="4">
        <v>57190</v>
      </c>
      <c r="J839" s="4">
        <v>2992</v>
      </c>
      <c r="K839" s="342">
        <v>0</v>
      </c>
      <c r="L839" s="4">
        <v>284430</v>
      </c>
    </row>
    <row r="840" spans="1:12">
      <c r="A840" s="5" t="s">
        <v>99</v>
      </c>
      <c r="B840" s="5" t="s">
        <v>1620</v>
      </c>
      <c r="C840" s="5" t="s">
        <v>1621</v>
      </c>
      <c r="D840" s="342">
        <v>0</v>
      </c>
      <c r="E840" s="342">
        <v>0</v>
      </c>
      <c r="F840" s="342">
        <v>0</v>
      </c>
      <c r="G840" s="342">
        <v>0</v>
      </c>
      <c r="H840" s="342">
        <v>0</v>
      </c>
      <c r="I840" s="342">
        <v>0</v>
      </c>
      <c r="J840" s="342">
        <v>0</v>
      </c>
      <c r="K840" s="342">
        <v>0</v>
      </c>
      <c r="L840" s="342">
        <v>0</v>
      </c>
    </row>
    <row r="841" spans="1:12">
      <c r="A841" s="5" t="s">
        <v>99</v>
      </c>
      <c r="B841" s="5" t="s">
        <v>1622</v>
      </c>
      <c r="C841" s="5" t="s">
        <v>1623</v>
      </c>
      <c r="D841" s="4">
        <v>81312</v>
      </c>
      <c r="E841" s="342">
        <v>0</v>
      </c>
      <c r="F841" s="342">
        <v>0</v>
      </c>
      <c r="G841" s="342">
        <v>0</v>
      </c>
      <c r="H841" s="4">
        <v>9568</v>
      </c>
      <c r="I841" s="342">
        <v>0</v>
      </c>
      <c r="J841" s="342">
        <v>16</v>
      </c>
      <c r="K841" s="342">
        <v>0</v>
      </c>
      <c r="L841" s="4">
        <v>90896</v>
      </c>
    </row>
    <row r="842" spans="1:12">
      <c r="A842" s="5" t="s">
        <v>99</v>
      </c>
      <c r="B842" s="5" t="s">
        <v>1624</v>
      </c>
      <c r="C842" s="5" t="s">
        <v>1625</v>
      </c>
      <c r="D842" s="342">
        <v>0</v>
      </c>
      <c r="E842" s="4">
        <v>9280</v>
      </c>
      <c r="F842" s="342">
        <v>0</v>
      </c>
      <c r="G842" s="342">
        <v>0</v>
      </c>
      <c r="H842" s="342">
        <v>0</v>
      </c>
      <c r="I842" s="4">
        <v>44032</v>
      </c>
      <c r="J842" s="342">
        <v>0</v>
      </c>
      <c r="K842" s="342">
        <v>947</v>
      </c>
      <c r="L842" s="4">
        <v>54259</v>
      </c>
    </row>
    <row r="843" spans="1:12">
      <c r="A843" s="5" t="s">
        <v>99</v>
      </c>
      <c r="B843" s="5" t="s">
        <v>1626</v>
      </c>
      <c r="C843" s="5" t="s">
        <v>1627</v>
      </c>
      <c r="D843" s="342">
        <v>0</v>
      </c>
      <c r="E843" s="342">
        <v>0</v>
      </c>
      <c r="F843" s="342">
        <v>0</v>
      </c>
      <c r="G843" s="342">
        <v>0</v>
      </c>
      <c r="H843" s="342">
        <v>0</v>
      </c>
      <c r="I843" s="342">
        <v>0</v>
      </c>
      <c r="J843" s="342">
        <v>96</v>
      </c>
      <c r="K843" s="342">
        <v>0</v>
      </c>
      <c r="L843" s="342">
        <v>96</v>
      </c>
    </row>
    <row r="844" spans="1:12">
      <c r="A844" s="5" t="s">
        <v>99</v>
      </c>
      <c r="B844" s="5" t="s">
        <v>1628</v>
      </c>
      <c r="C844" s="5" t="s">
        <v>1629</v>
      </c>
      <c r="D844" s="4">
        <v>14112</v>
      </c>
      <c r="E844" s="4">
        <v>17856</v>
      </c>
      <c r="F844" s="342">
        <v>0</v>
      </c>
      <c r="G844" s="342">
        <v>0</v>
      </c>
      <c r="H844" s="4">
        <v>67808</v>
      </c>
      <c r="I844" s="342">
        <v>0</v>
      </c>
      <c r="J844" s="342">
        <v>236</v>
      </c>
      <c r="K844" s="342">
        <v>180</v>
      </c>
      <c r="L844" s="4">
        <v>100192</v>
      </c>
    </row>
    <row r="845" spans="1:12">
      <c r="A845" s="5" t="s">
        <v>99</v>
      </c>
      <c r="B845" s="5" t="s">
        <v>1630</v>
      </c>
      <c r="C845" s="5" t="s">
        <v>1631</v>
      </c>
      <c r="D845" s="342">
        <v>0</v>
      </c>
      <c r="E845" s="4">
        <v>12592</v>
      </c>
      <c r="F845" s="342">
        <v>0</v>
      </c>
      <c r="G845" s="342">
        <v>0</v>
      </c>
      <c r="H845" s="342">
        <v>0</v>
      </c>
      <c r="I845" s="342">
        <v>0</v>
      </c>
      <c r="J845" s="342">
        <v>0</v>
      </c>
      <c r="K845" s="342">
        <v>0</v>
      </c>
      <c r="L845" s="4">
        <v>12592</v>
      </c>
    </row>
    <row r="846" spans="1:12">
      <c r="A846" s="5" t="s">
        <v>99</v>
      </c>
      <c r="B846" s="5" t="s">
        <v>1632</v>
      </c>
      <c r="C846" s="5" t="s">
        <v>1633</v>
      </c>
      <c r="D846" s="342">
        <v>0</v>
      </c>
      <c r="E846" s="4">
        <v>5968</v>
      </c>
      <c r="F846" s="342">
        <v>0</v>
      </c>
      <c r="G846" s="342">
        <v>0</v>
      </c>
      <c r="H846" s="342">
        <v>0</v>
      </c>
      <c r="I846" s="4">
        <v>672</v>
      </c>
      <c r="J846" s="342">
        <v>0</v>
      </c>
      <c r="K846" s="342">
        <v>780</v>
      </c>
      <c r="L846" s="4">
        <v>7420</v>
      </c>
    </row>
    <row r="847" spans="1:12">
      <c r="A847" s="5" t="s">
        <v>99</v>
      </c>
      <c r="B847" s="5" t="s">
        <v>1634</v>
      </c>
      <c r="C847" s="5" t="s">
        <v>1635</v>
      </c>
      <c r="D847" s="4">
        <v>277584</v>
      </c>
      <c r="E847" s="342">
        <v>0</v>
      </c>
      <c r="F847" s="4">
        <v>27835</v>
      </c>
      <c r="G847" s="342">
        <v>0</v>
      </c>
      <c r="H847" s="342">
        <v>624</v>
      </c>
      <c r="I847" s="342">
        <v>0</v>
      </c>
      <c r="J847" s="342">
        <v>0</v>
      </c>
      <c r="K847" s="342">
        <v>0</v>
      </c>
      <c r="L847" s="4">
        <v>306043</v>
      </c>
    </row>
    <row r="848" spans="1:12">
      <c r="A848" s="5" t="s">
        <v>99</v>
      </c>
      <c r="B848" s="5" t="s">
        <v>1636</v>
      </c>
      <c r="C848" s="5" t="s">
        <v>1637</v>
      </c>
      <c r="D848" s="4">
        <v>58960</v>
      </c>
      <c r="E848" s="342">
        <v>0</v>
      </c>
      <c r="F848" s="342">
        <v>0</v>
      </c>
      <c r="G848" s="342">
        <v>0</v>
      </c>
      <c r="H848" s="4">
        <v>1552</v>
      </c>
      <c r="I848" s="342">
        <v>0</v>
      </c>
      <c r="J848" s="4">
        <v>792</v>
      </c>
      <c r="K848" s="342">
        <v>0</v>
      </c>
      <c r="L848" s="4">
        <v>61304</v>
      </c>
    </row>
    <row r="849" spans="1:12">
      <c r="A849" s="5" t="s">
        <v>99</v>
      </c>
      <c r="B849" s="5" t="s">
        <v>1638</v>
      </c>
      <c r="C849" s="5" t="s">
        <v>1639</v>
      </c>
      <c r="D849" s="342">
        <v>0</v>
      </c>
      <c r="E849" s="342">
        <v>0</v>
      </c>
      <c r="F849" s="342">
        <v>0</v>
      </c>
      <c r="G849" s="342">
        <v>0</v>
      </c>
      <c r="H849" s="342">
        <v>0</v>
      </c>
      <c r="I849" s="4">
        <v>114944</v>
      </c>
      <c r="J849" s="342">
        <v>0</v>
      </c>
      <c r="K849" s="342">
        <v>0</v>
      </c>
      <c r="L849" s="4">
        <v>114944</v>
      </c>
    </row>
    <row r="850" spans="1:12">
      <c r="A850" s="5" t="s">
        <v>99</v>
      </c>
      <c r="B850" s="5" t="s">
        <v>1640</v>
      </c>
      <c r="C850" s="5" t="s">
        <v>1641</v>
      </c>
      <c r="D850" s="342">
        <v>0</v>
      </c>
      <c r="E850" s="342">
        <v>0</v>
      </c>
      <c r="F850" s="342">
        <v>0</v>
      </c>
      <c r="G850" s="342">
        <v>0</v>
      </c>
      <c r="H850" s="342">
        <v>0</v>
      </c>
      <c r="I850" s="342">
        <v>0</v>
      </c>
      <c r="J850" s="342">
        <v>0</v>
      </c>
      <c r="K850" s="342">
        <v>0</v>
      </c>
      <c r="L850" s="342">
        <v>0</v>
      </c>
    </row>
    <row r="851" spans="1:12">
      <c r="A851" s="5" t="s">
        <v>99</v>
      </c>
      <c r="B851" s="5" t="s">
        <v>1642</v>
      </c>
      <c r="C851" s="5" t="s">
        <v>1643</v>
      </c>
      <c r="D851" s="342">
        <v>0</v>
      </c>
      <c r="E851" s="342">
        <v>0</v>
      </c>
      <c r="F851" s="342">
        <v>0</v>
      </c>
      <c r="G851" s="342">
        <v>0</v>
      </c>
      <c r="H851" s="4">
        <v>13200</v>
      </c>
      <c r="I851" s="4">
        <v>199832</v>
      </c>
      <c r="J851" s="4">
        <v>9658</v>
      </c>
      <c r="K851" s="4">
        <v>24392</v>
      </c>
      <c r="L851" s="4">
        <v>247082</v>
      </c>
    </row>
    <row r="852" spans="1:12">
      <c r="A852" s="5" t="s">
        <v>99</v>
      </c>
      <c r="B852" s="5" t="s">
        <v>1644</v>
      </c>
      <c r="C852" s="5" t="s">
        <v>1645</v>
      </c>
      <c r="D852" s="342">
        <v>0</v>
      </c>
      <c r="E852" s="342">
        <v>0</v>
      </c>
      <c r="F852" s="342">
        <v>0</v>
      </c>
      <c r="G852" s="342">
        <v>0</v>
      </c>
      <c r="H852" s="342">
        <v>0</v>
      </c>
      <c r="I852" s="4">
        <v>34166</v>
      </c>
      <c r="J852" s="342">
        <v>0</v>
      </c>
      <c r="K852" s="342">
        <v>0</v>
      </c>
      <c r="L852" s="4">
        <v>34166</v>
      </c>
    </row>
    <row r="853" spans="1:12">
      <c r="A853" s="5" t="s">
        <v>99</v>
      </c>
      <c r="B853" s="5" t="s">
        <v>1646</v>
      </c>
      <c r="C853" s="5" t="s">
        <v>1647</v>
      </c>
      <c r="D853" s="342">
        <v>0</v>
      </c>
      <c r="E853" s="342">
        <v>0</v>
      </c>
      <c r="F853" s="342">
        <v>0</v>
      </c>
      <c r="G853" s="342">
        <v>0</v>
      </c>
      <c r="H853" s="342">
        <v>0</v>
      </c>
      <c r="I853" s="4">
        <v>41280</v>
      </c>
      <c r="J853" s="342">
        <v>0</v>
      </c>
      <c r="K853" s="342">
        <v>0</v>
      </c>
      <c r="L853" s="4">
        <v>41280</v>
      </c>
    </row>
    <row r="854" spans="1:12">
      <c r="A854" s="5" t="s">
        <v>99</v>
      </c>
      <c r="B854" s="5" t="s">
        <v>1648</v>
      </c>
      <c r="C854" s="5" t="s">
        <v>1649</v>
      </c>
      <c r="D854" s="342">
        <v>0</v>
      </c>
      <c r="E854" s="4">
        <v>204800</v>
      </c>
      <c r="F854" s="342">
        <v>0</v>
      </c>
      <c r="G854" s="4">
        <v>65424</v>
      </c>
      <c r="H854" s="342">
        <v>0</v>
      </c>
      <c r="I854" s="342">
        <v>0</v>
      </c>
      <c r="J854" s="342">
        <v>0</v>
      </c>
      <c r="K854" s="342">
        <v>0</v>
      </c>
      <c r="L854" s="4">
        <v>270224</v>
      </c>
    </row>
    <row r="855" spans="1:12">
      <c r="A855" s="5" t="s">
        <v>99</v>
      </c>
      <c r="B855" s="5" t="s">
        <v>1650</v>
      </c>
      <c r="C855" s="5" t="s">
        <v>1651</v>
      </c>
      <c r="D855" s="342">
        <v>0</v>
      </c>
      <c r="E855" s="342">
        <v>0</v>
      </c>
      <c r="F855" s="342">
        <v>0</v>
      </c>
      <c r="G855" s="342">
        <v>0</v>
      </c>
      <c r="H855" s="342">
        <v>0</v>
      </c>
      <c r="I855" s="342">
        <v>0</v>
      </c>
      <c r="J855" s="342">
        <v>0</v>
      </c>
      <c r="K855" s="342">
        <v>0</v>
      </c>
      <c r="L855" s="342">
        <v>0</v>
      </c>
    </row>
    <row r="856" spans="1:12">
      <c r="A856" s="5" t="s">
        <v>99</v>
      </c>
      <c r="B856" s="5" t="s">
        <v>1652</v>
      </c>
      <c r="C856" s="5" t="s">
        <v>1653</v>
      </c>
      <c r="D856" s="342">
        <v>0</v>
      </c>
      <c r="E856" s="342">
        <v>0</v>
      </c>
      <c r="F856" s="342">
        <v>0</v>
      </c>
      <c r="G856" s="342">
        <v>0</v>
      </c>
      <c r="H856" s="342">
        <v>0</v>
      </c>
      <c r="I856" s="342">
        <v>0</v>
      </c>
      <c r="J856" s="4">
        <v>56595</v>
      </c>
      <c r="K856" s="342">
        <v>0</v>
      </c>
      <c r="L856" s="4">
        <v>56595</v>
      </c>
    </row>
    <row r="857" spans="1:12">
      <c r="A857" s="5" t="s">
        <v>99</v>
      </c>
      <c r="B857" s="5" t="s">
        <v>1654</v>
      </c>
      <c r="C857" s="5" t="s">
        <v>1655</v>
      </c>
      <c r="D857" s="342">
        <v>0</v>
      </c>
      <c r="E857" s="342">
        <v>0</v>
      </c>
      <c r="F857" s="342">
        <v>0</v>
      </c>
      <c r="G857" s="342">
        <v>0</v>
      </c>
      <c r="H857" s="4">
        <v>2048</v>
      </c>
      <c r="I857" s="342">
        <v>0</v>
      </c>
      <c r="J857" s="342">
        <v>0</v>
      </c>
      <c r="K857" s="342">
        <v>0</v>
      </c>
      <c r="L857" s="4">
        <v>2048</v>
      </c>
    </row>
    <row r="858" spans="1:12">
      <c r="A858" s="5" t="s">
        <v>99</v>
      </c>
      <c r="B858" s="5" t="s">
        <v>1656</v>
      </c>
      <c r="C858" s="5" t="s">
        <v>1657</v>
      </c>
      <c r="D858" s="4">
        <v>40528</v>
      </c>
      <c r="E858" s="342">
        <v>0</v>
      </c>
      <c r="F858" s="342">
        <v>0</v>
      </c>
      <c r="G858" s="342">
        <v>0</v>
      </c>
      <c r="H858" s="342">
        <v>0</v>
      </c>
      <c r="I858" s="342">
        <v>0</v>
      </c>
      <c r="J858" s="342">
        <v>474</v>
      </c>
      <c r="K858" s="342">
        <v>0</v>
      </c>
      <c r="L858" s="4">
        <v>41002</v>
      </c>
    </row>
    <row r="859" spans="1:12">
      <c r="A859" s="5" t="s">
        <v>99</v>
      </c>
      <c r="B859" s="5" t="s">
        <v>1658</v>
      </c>
      <c r="C859" s="5" t="s">
        <v>1659</v>
      </c>
      <c r="D859" s="4">
        <v>40560</v>
      </c>
      <c r="E859" s="342">
        <v>0</v>
      </c>
      <c r="F859" s="342">
        <v>0</v>
      </c>
      <c r="G859" s="342">
        <v>0</v>
      </c>
      <c r="H859" s="4">
        <v>33632</v>
      </c>
      <c r="I859" s="342">
        <v>0</v>
      </c>
      <c r="J859" s="4">
        <v>42502</v>
      </c>
      <c r="K859" s="342">
        <v>0</v>
      </c>
      <c r="L859" s="4">
        <v>116694</v>
      </c>
    </row>
    <row r="860" spans="1:12">
      <c r="A860" s="5" t="s">
        <v>99</v>
      </c>
      <c r="B860" s="5" t="s">
        <v>1660</v>
      </c>
      <c r="C860" s="5" t="s">
        <v>1661</v>
      </c>
      <c r="D860" s="4">
        <v>545952</v>
      </c>
      <c r="E860" s="342">
        <v>0</v>
      </c>
      <c r="F860" s="342">
        <v>0</v>
      </c>
      <c r="G860" s="342">
        <v>0</v>
      </c>
      <c r="H860" s="4">
        <v>1392</v>
      </c>
      <c r="I860" s="342">
        <v>0</v>
      </c>
      <c r="J860" s="342">
        <v>0</v>
      </c>
      <c r="K860" s="342">
        <v>0</v>
      </c>
      <c r="L860" s="4">
        <v>547344</v>
      </c>
    </row>
    <row r="861" spans="1:12">
      <c r="A861" s="5" t="s">
        <v>99</v>
      </c>
      <c r="B861" s="5" t="s">
        <v>1662</v>
      </c>
      <c r="C861" s="5" t="s">
        <v>1663</v>
      </c>
      <c r="D861" s="4">
        <v>141776</v>
      </c>
      <c r="E861" s="342">
        <v>0</v>
      </c>
      <c r="F861" s="342">
        <v>0</v>
      </c>
      <c r="G861" s="342">
        <v>0</v>
      </c>
      <c r="H861" s="4">
        <v>19616</v>
      </c>
      <c r="I861" s="342">
        <v>0</v>
      </c>
      <c r="J861" s="4">
        <v>2434</v>
      </c>
      <c r="K861" s="342">
        <v>0</v>
      </c>
      <c r="L861" s="4">
        <v>163826</v>
      </c>
    </row>
    <row r="862" spans="1:12">
      <c r="A862" s="5" t="s">
        <v>99</v>
      </c>
      <c r="B862" s="5" t="s">
        <v>1664</v>
      </c>
      <c r="C862" s="5" t="s">
        <v>1665</v>
      </c>
      <c r="D862" s="342">
        <v>0</v>
      </c>
      <c r="E862" s="342">
        <v>0</v>
      </c>
      <c r="F862" s="342">
        <v>0</v>
      </c>
      <c r="G862" s="342">
        <v>0</v>
      </c>
      <c r="H862" s="342">
        <v>0</v>
      </c>
      <c r="I862" s="342">
        <v>0</v>
      </c>
      <c r="J862" s="342">
        <v>0</v>
      </c>
      <c r="K862" s="342">
        <v>0</v>
      </c>
      <c r="L862" s="342">
        <v>0</v>
      </c>
    </row>
    <row r="863" spans="1:12">
      <c r="A863" s="5" t="s">
        <v>99</v>
      </c>
      <c r="B863" s="5" t="s">
        <v>1666</v>
      </c>
      <c r="C863" s="5" t="s">
        <v>1667</v>
      </c>
      <c r="D863" s="4">
        <v>1324000</v>
      </c>
      <c r="E863" s="4">
        <v>736920</v>
      </c>
      <c r="F863" s="4">
        <v>27835</v>
      </c>
      <c r="G863" s="4">
        <v>65424</v>
      </c>
      <c r="H863" s="4">
        <v>258448</v>
      </c>
      <c r="I863" s="4">
        <v>492116</v>
      </c>
      <c r="J863" s="4">
        <v>118915</v>
      </c>
      <c r="K863" s="4">
        <v>26299</v>
      </c>
      <c r="L863" s="4">
        <v>3049957</v>
      </c>
    </row>
    <row r="866" spans="1:12">
      <c r="A866" s="5" t="s">
        <v>1703</v>
      </c>
    </row>
    <row r="867" spans="1:12">
      <c r="A867" s="5" t="s">
        <v>1597</v>
      </c>
      <c r="B867" s="5" t="s">
        <v>174</v>
      </c>
      <c r="C867" s="5" t="s">
        <v>1669</v>
      </c>
      <c r="D867" s="342" t="s">
        <v>1670</v>
      </c>
      <c r="E867" s="342" t="s">
        <v>1671</v>
      </c>
      <c r="F867" s="342" t="s">
        <v>1672</v>
      </c>
      <c r="G867" s="342" t="s">
        <v>1673</v>
      </c>
      <c r="H867" s="342" t="s">
        <v>1674</v>
      </c>
      <c r="I867" s="342" t="s">
        <v>1675</v>
      </c>
      <c r="J867" s="342" t="s">
        <v>1676</v>
      </c>
      <c r="K867" s="342" t="s">
        <v>1677</v>
      </c>
      <c r="L867" s="342" t="s">
        <v>44</v>
      </c>
    </row>
    <row r="868" spans="1:12">
      <c r="A868" s="5" t="s">
        <v>101</v>
      </c>
      <c r="B868" s="5" t="s">
        <v>1612</v>
      </c>
      <c r="C868" s="5" t="s">
        <v>1613</v>
      </c>
      <c r="D868" s="4">
        <v>8352</v>
      </c>
      <c r="E868" s="342">
        <v>0</v>
      </c>
      <c r="F868" s="342">
        <v>0</v>
      </c>
      <c r="G868" s="342">
        <v>0</v>
      </c>
      <c r="H868" s="342">
        <v>0</v>
      </c>
      <c r="I868" s="342">
        <v>0</v>
      </c>
      <c r="J868" s="342">
        <v>0</v>
      </c>
      <c r="K868" s="342">
        <v>0</v>
      </c>
      <c r="L868" s="4">
        <v>8352</v>
      </c>
    </row>
    <row r="869" spans="1:12">
      <c r="A869" s="5" t="s">
        <v>101</v>
      </c>
      <c r="B869" s="5" t="s">
        <v>1614</v>
      </c>
      <c r="C869" s="5" t="s">
        <v>1615</v>
      </c>
      <c r="D869" s="342">
        <v>0</v>
      </c>
      <c r="E869" s="342">
        <v>0</v>
      </c>
      <c r="F869" s="342">
        <v>0</v>
      </c>
      <c r="G869" s="342">
        <v>0</v>
      </c>
      <c r="H869" s="4">
        <v>47664</v>
      </c>
      <c r="I869" s="342">
        <v>0</v>
      </c>
      <c r="J869" s="342">
        <v>96</v>
      </c>
      <c r="K869" s="342">
        <v>0</v>
      </c>
      <c r="L869" s="4">
        <v>47760</v>
      </c>
    </row>
    <row r="870" spans="1:12">
      <c r="A870" s="5" t="s">
        <v>101</v>
      </c>
      <c r="B870" s="5" t="s">
        <v>1616</v>
      </c>
      <c r="C870" s="5" t="s">
        <v>1617</v>
      </c>
      <c r="D870" s="342">
        <v>0</v>
      </c>
      <c r="E870" s="4">
        <v>205600</v>
      </c>
      <c r="F870" s="342">
        <v>0</v>
      </c>
      <c r="G870" s="342">
        <v>0</v>
      </c>
      <c r="H870" s="342">
        <v>0</v>
      </c>
      <c r="I870" s="342">
        <v>0</v>
      </c>
      <c r="J870" s="342">
        <v>0</v>
      </c>
      <c r="K870" s="342">
        <v>0</v>
      </c>
      <c r="L870" s="4">
        <v>205600</v>
      </c>
    </row>
    <row r="871" spans="1:12">
      <c r="A871" s="5" t="s">
        <v>101</v>
      </c>
      <c r="B871" s="5" t="s">
        <v>1618</v>
      </c>
      <c r="C871" s="5" t="s">
        <v>1619</v>
      </c>
      <c r="D871" s="4">
        <v>48272</v>
      </c>
      <c r="E871" s="4">
        <v>31312</v>
      </c>
      <c r="F871" s="342">
        <v>0</v>
      </c>
      <c r="G871" s="342">
        <v>0</v>
      </c>
      <c r="H871" s="4">
        <v>37184</v>
      </c>
      <c r="I871" s="4">
        <v>18800</v>
      </c>
      <c r="J871" s="4">
        <v>15457</v>
      </c>
      <c r="K871" s="342">
        <v>192</v>
      </c>
      <c r="L871" s="4">
        <v>151217</v>
      </c>
    </row>
    <row r="872" spans="1:12">
      <c r="A872" s="5" t="s">
        <v>101</v>
      </c>
      <c r="B872" s="5" t="s">
        <v>1620</v>
      </c>
      <c r="C872" s="5" t="s">
        <v>1621</v>
      </c>
      <c r="D872" s="342">
        <v>0</v>
      </c>
      <c r="E872" s="342">
        <v>0</v>
      </c>
      <c r="F872" s="342">
        <v>0</v>
      </c>
      <c r="G872" s="342">
        <v>0</v>
      </c>
      <c r="H872" s="342">
        <v>0</v>
      </c>
      <c r="I872" s="342">
        <v>0</v>
      </c>
      <c r="J872" s="342">
        <v>180</v>
      </c>
      <c r="K872" s="342">
        <v>0</v>
      </c>
      <c r="L872" s="342">
        <v>180</v>
      </c>
    </row>
    <row r="873" spans="1:12">
      <c r="A873" s="5" t="s">
        <v>101</v>
      </c>
      <c r="B873" s="5" t="s">
        <v>1622</v>
      </c>
      <c r="C873" s="5" t="s">
        <v>1623</v>
      </c>
      <c r="D873" s="4">
        <v>48864</v>
      </c>
      <c r="E873" s="342">
        <v>0</v>
      </c>
      <c r="F873" s="342">
        <v>0</v>
      </c>
      <c r="G873" s="342">
        <v>0</v>
      </c>
      <c r="H873" s="342">
        <v>0</v>
      </c>
      <c r="I873" s="342">
        <v>0</v>
      </c>
      <c r="J873" s="342">
        <v>0</v>
      </c>
      <c r="K873" s="342">
        <v>0</v>
      </c>
      <c r="L873" s="4">
        <v>48864</v>
      </c>
    </row>
    <row r="874" spans="1:12">
      <c r="A874" s="5" t="s">
        <v>101</v>
      </c>
      <c r="B874" s="5" t="s">
        <v>1624</v>
      </c>
      <c r="C874" s="5" t="s">
        <v>1625</v>
      </c>
      <c r="D874" s="342">
        <v>0</v>
      </c>
      <c r="E874" s="4">
        <v>3200</v>
      </c>
      <c r="F874" s="342">
        <v>0</v>
      </c>
      <c r="G874" s="342">
        <v>0</v>
      </c>
      <c r="H874" s="342">
        <v>0</v>
      </c>
      <c r="I874" s="4">
        <v>23344</v>
      </c>
      <c r="J874" s="342">
        <v>0</v>
      </c>
      <c r="K874" s="4">
        <v>915</v>
      </c>
      <c r="L874" s="4">
        <v>27459</v>
      </c>
    </row>
    <row r="875" spans="1:12">
      <c r="A875" s="5" t="s">
        <v>101</v>
      </c>
      <c r="B875" s="5" t="s">
        <v>1626</v>
      </c>
      <c r="C875" s="5" t="s">
        <v>1627</v>
      </c>
      <c r="D875" s="342">
        <v>0</v>
      </c>
      <c r="E875" s="342">
        <v>0</v>
      </c>
      <c r="F875" s="342">
        <v>0</v>
      </c>
      <c r="G875" s="342">
        <v>0</v>
      </c>
      <c r="H875" s="342">
        <v>0</v>
      </c>
      <c r="I875" s="342">
        <v>0</v>
      </c>
      <c r="J875" s="4">
        <v>2928</v>
      </c>
      <c r="K875" s="342">
        <v>0</v>
      </c>
      <c r="L875" s="4">
        <v>2928</v>
      </c>
    </row>
    <row r="876" spans="1:12">
      <c r="A876" s="5" t="s">
        <v>101</v>
      </c>
      <c r="B876" s="5" t="s">
        <v>1628</v>
      </c>
      <c r="C876" s="5" t="s">
        <v>1629</v>
      </c>
      <c r="D876" s="4">
        <v>2736</v>
      </c>
      <c r="E876" s="4">
        <v>12176</v>
      </c>
      <c r="F876" s="342">
        <v>0</v>
      </c>
      <c r="G876" s="342">
        <v>0</v>
      </c>
      <c r="H876" s="4">
        <v>89680</v>
      </c>
      <c r="I876" s="342">
        <v>0</v>
      </c>
      <c r="J876" s="342">
        <v>0</v>
      </c>
      <c r="K876" s="342">
        <v>0</v>
      </c>
      <c r="L876" s="4">
        <v>104592</v>
      </c>
    </row>
    <row r="877" spans="1:12">
      <c r="A877" s="5" t="s">
        <v>101</v>
      </c>
      <c r="B877" s="5" t="s">
        <v>1630</v>
      </c>
      <c r="C877" s="5" t="s">
        <v>1631</v>
      </c>
      <c r="D877" s="342">
        <v>0</v>
      </c>
      <c r="E877" s="4">
        <v>1872</v>
      </c>
      <c r="F877" s="342">
        <v>0</v>
      </c>
      <c r="G877" s="342">
        <v>0</v>
      </c>
      <c r="H877" s="342">
        <v>0</v>
      </c>
      <c r="I877" s="342">
        <v>0</v>
      </c>
      <c r="J877" s="342">
        <v>0</v>
      </c>
      <c r="K877" s="342">
        <v>112</v>
      </c>
      <c r="L877" s="4">
        <v>1984</v>
      </c>
    </row>
    <row r="878" spans="1:12">
      <c r="A878" s="5" t="s">
        <v>101</v>
      </c>
      <c r="B878" s="5" t="s">
        <v>1632</v>
      </c>
      <c r="C878" s="5" t="s">
        <v>1633</v>
      </c>
      <c r="D878" s="342">
        <v>0</v>
      </c>
      <c r="E878" s="342">
        <v>1056</v>
      </c>
      <c r="F878" s="342">
        <v>0</v>
      </c>
      <c r="G878" s="342">
        <v>0</v>
      </c>
      <c r="H878" s="342">
        <v>0</v>
      </c>
      <c r="I878" s="4">
        <v>59376</v>
      </c>
      <c r="J878" s="342">
        <v>0</v>
      </c>
      <c r="K878" s="4">
        <v>20599</v>
      </c>
      <c r="L878" s="4">
        <v>81031</v>
      </c>
    </row>
    <row r="879" spans="1:12">
      <c r="A879" s="5" t="s">
        <v>101</v>
      </c>
      <c r="B879" s="5" t="s">
        <v>1634</v>
      </c>
      <c r="C879" s="5" t="s">
        <v>1635</v>
      </c>
      <c r="D879" s="4">
        <v>214048</v>
      </c>
      <c r="E879" s="342">
        <v>0</v>
      </c>
      <c r="F879" s="4">
        <v>2048</v>
      </c>
      <c r="G879" s="342">
        <v>0</v>
      </c>
      <c r="H879" s="342">
        <v>0</v>
      </c>
      <c r="I879" s="342">
        <v>0</v>
      </c>
      <c r="J879" s="342">
        <v>613</v>
      </c>
      <c r="K879" s="342">
        <v>0</v>
      </c>
      <c r="L879" s="4">
        <v>216709</v>
      </c>
    </row>
    <row r="880" spans="1:12">
      <c r="A880" s="5" t="s">
        <v>101</v>
      </c>
      <c r="B880" s="5" t="s">
        <v>1636</v>
      </c>
      <c r="C880" s="5" t="s">
        <v>1637</v>
      </c>
      <c r="D880" s="4">
        <v>32992</v>
      </c>
      <c r="E880" s="342">
        <v>0</v>
      </c>
      <c r="F880" s="342">
        <v>0</v>
      </c>
      <c r="G880" s="342">
        <v>0</v>
      </c>
      <c r="H880" s="342">
        <v>0</v>
      </c>
      <c r="I880" s="342">
        <v>0</v>
      </c>
      <c r="J880" s="342">
        <v>0</v>
      </c>
      <c r="K880" s="342">
        <v>0</v>
      </c>
      <c r="L880" s="4">
        <v>32992</v>
      </c>
    </row>
    <row r="881" spans="1:12">
      <c r="A881" s="5" t="s">
        <v>101</v>
      </c>
      <c r="B881" s="5" t="s">
        <v>1638</v>
      </c>
      <c r="C881" s="5" t="s">
        <v>1639</v>
      </c>
      <c r="D881" s="342">
        <v>0</v>
      </c>
      <c r="E881" s="342">
        <v>0</v>
      </c>
      <c r="F881" s="342">
        <v>0</v>
      </c>
      <c r="G881" s="342">
        <v>0</v>
      </c>
      <c r="H881" s="342">
        <v>0</v>
      </c>
      <c r="I881" s="4">
        <v>66544</v>
      </c>
      <c r="J881" s="342">
        <v>0</v>
      </c>
      <c r="K881" s="4">
        <v>47202</v>
      </c>
      <c r="L881" s="4">
        <v>113746</v>
      </c>
    </row>
    <row r="882" spans="1:12">
      <c r="A882" s="5" t="s">
        <v>101</v>
      </c>
      <c r="B882" s="5" t="s">
        <v>1640</v>
      </c>
      <c r="C882" s="5" t="s">
        <v>1641</v>
      </c>
      <c r="D882" s="342">
        <v>0</v>
      </c>
      <c r="E882" s="342">
        <v>0</v>
      </c>
      <c r="F882" s="342">
        <v>0</v>
      </c>
      <c r="G882" s="342">
        <v>0</v>
      </c>
      <c r="H882" s="342">
        <v>0</v>
      </c>
      <c r="I882" s="342">
        <v>0</v>
      </c>
      <c r="J882" s="342">
        <v>0</v>
      </c>
      <c r="K882" s="342">
        <v>0</v>
      </c>
      <c r="L882" s="342">
        <v>0</v>
      </c>
    </row>
    <row r="883" spans="1:12">
      <c r="A883" s="5" t="s">
        <v>101</v>
      </c>
      <c r="B883" s="5" t="s">
        <v>1642</v>
      </c>
      <c r="C883" s="5" t="s">
        <v>1643</v>
      </c>
      <c r="D883" s="342">
        <v>816</v>
      </c>
      <c r="E883" s="342">
        <v>384</v>
      </c>
      <c r="F883" s="342">
        <v>0</v>
      </c>
      <c r="G883" s="342">
        <v>0</v>
      </c>
      <c r="H883" s="342">
        <v>0</v>
      </c>
      <c r="I883" s="4">
        <v>125616</v>
      </c>
      <c r="J883" s="4">
        <v>3390</v>
      </c>
      <c r="K883" s="4">
        <v>17842</v>
      </c>
      <c r="L883" s="4">
        <v>148048</v>
      </c>
    </row>
    <row r="884" spans="1:12">
      <c r="A884" s="5" t="s">
        <v>101</v>
      </c>
      <c r="B884" s="5" t="s">
        <v>1644</v>
      </c>
      <c r="C884" s="5" t="s">
        <v>1645</v>
      </c>
      <c r="D884" s="342">
        <v>0</v>
      </c>
      <c r="E884" s="342">
        <v>0</v>
      </c>
      <c r="F884" s="342">
        <v>0</v>
      </c>
      <c r="G884" s="342">
        <v>0</v>
      </c>
      <c r="H884" s="342">
        <v>0</v>
      </c>
      <c r="I884" s="4">
        <v>29592</v>
      </c>
      <c r="J884" s="342">
        <v>0</v>
      </c>
      <c r="K884" s="342">
        <v>0</v>
      </c>
      <c r="L884" s="4">
        <v>29592</v>
      </c>
    </row>
    <row r="885" spans="1:12">
      <c r="A885" s="5" t="s">
        <v>101</v>
      </c>
      <c r="B885" s="5" t="s">
        <v>1646</v>
      </c>
      <c r="C885" s="5" t="s">
        <v>1647</v>
      </c>
      <c r="D885" s="342">
        <v>0</v>
      </c>
      <c r="E885" s="342">
        <v>0</v>
      </c>
      <c r="F885" s="342">
        <v>0</v>
      </c>
      <c r="G885" s="342">
        <v>0</v>
      </c>
      <c r="H885" s="342">
        <v>0</v>
      </c>
      <c r="I885" s="4">
        <v>35088</v>
      </c>
      <c r="J885" s="342">
        <v>0</v>
      </c>
      <c r="K885" s="342">
        <v>0</v>
      </c>
      <c r="L885" s="4">
        <v>35088</v>
      </c>
    </row>
    <row r="886" spans="1:12">
      <c r="A886" s="5" t="s">
        <v>101</v>
      </c>
      <c r="B886" s="5" t="s">
        <v>1648</v>
      </c>
      <c r="C886" s="5" t="s">
        <v>1649</v>
      </c>
      <c r="D886" s="342">
        <v>0</v>
      </c>
      <c r="E886" s="4">
        <v>111888</v>
      </c>
      <c r="F886" s="342">
        <v>0</v>
      </c>
      <c r="G886" s="4">
        <v>43904</v>
      </c>
      <c r="H886" s="342">
        <v>0</v>
      </c>
      <c r="I886" s="4">
        <v>3840</v>
      </c>
      <c r="J886" s="342">
        <v>0</v>
      </c>
      <c r="K886" s="342">
        <v>0</v>
      </c>
      <c r="L886" s="4">
        <v>159632</v>
      </c>
    </row>
    <row r="887" spans="1:12">
      <c r="A887" s="5" t="s">
        <v>101</v>
      </c>
      <c r="B887" s="5" t="s">
        <v>1650</v>
      </c>
      <c r="C887" s="5" t="s">
        <v>1651</v>
      </c>
      <c r="D887" s="342">
        <v>0</v>
      </c>
      <c r="E887" s="342">
        <v>0</v>
      </c>
      <c r="F887" s="342">
        <v>0</v>
      </c>
      <c r="G887" s="342">
        <v>0</v>
      </c>
      <c r="H887" s="4">
        <v>38816</v>
      </c>
      <c r="I887" s="342">
        <v>0</v>
      </c>
      <c r="J887" s="342">
        <v>0</v>
      </c>
      <c r="K887" s="342">
        <v>0</v>
      </c>
      <c r="L887" s="4">
        <v>38816</v>
      </c>
    </row>
    <row r="888" spans="1:12">
      <c r="A888" s="5" t="s">
        <v>101</v>
      </c>
      <c r="B888" s="5" t="s">
        <v>1652</v>
      </c>
      <c r="C888" s="5" t="s">
        <v>1653</v>
      </c>
      <c r="D888" s="342">
        <v>0</v>
      </c>
      <c r="E888" s="342">
        <v>0</v>
      </c>
      <c r="F888" s="342">
        <v>0</v>
      </c>
      <c r="G888" s="342">
        <v>0</v>
      </c>
      <c r="H888" s="4">
        <v>56288</v>
      </c>
      <c r="I888" s="342">
        <v>0</v>
      </c>
      <c r="J888" s="4">
        <v>21966</v>
      </c>
      <c r="K888" s="342">
        <v>0</v>
      </c>
      <c r="L888" s="4">
        <v>78254</v>
      </c>
    </row>
    <row r="889" spans="1:12">
      <c r="A889" s="5" t="s">
        <v>101</v>
      </c>
      <c r="B889" s="5" t="s">
        <v>1654</v>
      </c>
      <c r="C889" s="5" t="s">
        <v>1655</v>
      </c>
      <c r="D889" s="342">
        <v>0</v>
      </c>
      <c r="E889" s="342">
        <v>0</v>
      </c>
      <c r="F889" s="342">
        <v>0</v>
      </c>
      <c r="G889" s="342">
        <v>0</v>
      </c>
      <c r="H889" s="4">
        <v>2656</v>
      </c>
      <c r="I889" s="342">
        <v>0</v>
      </c>
      <c r="J889" s="342">
        <v>0</v>
      </c>
      <c r="K889" s="342">
        <v>0</v>
      </c>
      <c r="L889" s="4">
        <v>2656</v>
      </c>
    </row>
    <row r="890" spans="1:12">
      <c r="A890" s="5" t="s">
        <v>101</v>
      </c>
      <c r="B890" s="5" t="s">
        <v>1656</v>
      </c>
      <c r="C890" s="5" t="s">
        <v>1657</v>
      </c>
      <c r="D890" s="4">
        <v>14400</v>
      </c>
      <c r="E890" s="342">
        <v>0</v>
      </c>
      <c r="F890" s="342">
        <v>0</v>
      </c>
      <c r="G890" s="342">
        <v>0</v>
      </c>
      <c r="H890" s="342">
        <v>0</v>
      </c>
      <c r="I890" s="342">
        <v>0</v>
      </c>
      <c r="J890" s="342">
        <v>60</v>
      </c>
      <c r="K890" s="342">
        <v>0</v>
      </c>
      <c r="L890" s="4">
        <v>14460</v>
      </c>
    </row>
    <row r="891" spans="1:12">
      <c r="A891" s="5" t="s">
        <v>101</v>
      </c>
      <c r="B891" s="5" t="s">
        <v>1658</v>
      </c>
      <c r="C891" s="5" t="s">
        <v>1659</v>
      </c>
      <c r="D891" s="4">
        <v>13152</v>
      </c>
      <c r="E891" s="342">
        <v>0</v>
      </c>
      <c r="F891" s="342">
        <v>0</v>
      </c>
      <c r="G891" s="342">
        <v>0</v>
      </c>
      <c r="H891" s="4">
        <v>14896</v>
      </c>
      <c r="I891" s="342">
        <v>0</v>
      </c>
      <c r="J891" s="4">
        <v>62275</v>
      </c>
      <c r="K891" s="342">
        <v>0</v>
      </c>
      <c r="L891" s="4">
        <v>90323</v>
      </c>
    </row>
    <row r="892" spans="1:12">
      <c r="A892" s="5" t="s">
        <v>101</v>
      </c>
      <c r="B892" s="5" t="s">
        <v>1660</v>
      </c>
      <c r="C892" s="5" t="s">
        <v>1661</v>
      </c>
      <c r="D892" s="4">
        <v>284576</v>
      </c>
      <c r="E892" s="342">
        <v>0</v>
      </c>
      <c r="F892" s="342">
        <v>0</v>
      </c>
      <c r="G892" s="342">
        <v>0</v>
      </c>
      <c r="H892" s="342">
        <v>624</v>
      </c>
      <c r="I892" s="342">
        <v>0</v>
      </c>
      <c r="J892" s="342">
        <v>126</v>
      </c>
      <c r="K892" s="342">
        <v>0</v>
      </c>
      <c r="L892" s="4">
        <v>285326</v>
      </c>
    </row>
    <row r="893" spans="1:12">
      <c r="A893" s="5" t="s">
        <v>101</v>
      </c>
      <c r="B893" s="5" t="s">
        <v>1662</v>
      </c>
      <c r="C893" s="5" t="s">
        <v>1663</v>
      </c>
      <c r="D893" s="4">
        <v>77696</v>
      </c>
      <c r="E893" s="342">
        <v>0</v>
      </c>
      <c r="F893" s="342">
        <v>0</v>
      </c>
      <c r="G893" s="342">
        <v>0</v>
      </c>
      <c r="H893" s="342">
        <v>0</v>
      </c>
      <c r="I893" s="342">
        <v>0</v>
      </c>
      <c r="J893" s="342">
        <v>0</v>
      </c>
      <c r="K893" s="342">
        <v>0</v>
      </c>
      <c r="L893" s="4">
        <v>77696</v>
      </c>
    </row>
    <row r="894" spans="1:12">
      <c r="A894" s="5" t="s">
        <v>101</v>
      </c>
      <c r="B894" s="5" t="s">
        <v>1664</v>
      </c>
      <c r="C894" s="5" t="s">
        <v>1665</v>
      </c>
      <c r="D894" s="342">
        <v>0</v>
      </c>
      <c r="E894" s="342">
        <v>0</v>
      </c>
      <c r="F894" s="342">
        <v>0</v>
      </c>
      <c r="G894" s="342">
        <v>0</v>
      </c>
      <c r="H894" s="342">
        <v>0</v>
      </c>
      <c r="I894" s="342">
        <v>0</v>
      </c>
      <c r="J894" s="342">
        <v>0</v>
      </c>
      <c r="K894" s="342">
        <v>0</v>
      </c>
      <c r="L894" s="342">
        <v>0</v>
      </c>
    </row>
    <row r="895" spans="1:12">
      <c r="A895" s="5" t="s">
        <v>101</v>
      </c>
      <c r="B895" s="5" t="s">
        <v>1666</v>
      </c>
      <c r="C895" s="5" t="s">
        <v>1667</v>
      </c>
      <c r="D895" s="4">
        <v>745904</v>
      </c>
      <c r="E895" s="4">
        <v>367488</v>
      </c>
      <c r="F895" s="4">
        <v>2048</v>
      </c>
      <c r="G895" s="4">
        <v>43904</v>
      </c>
      <c r="H895" s="4">
        <v>287808</v>
      </c>
      <c r="I895" s="4">
        <v>362200</v>
      </c>
      <c r="J895" s="4">
        <v>107091</v>
      </c>
      <c r="K895" s="4">
        <v>86862</v>
      </c>
      <c r="L895" s="4">
        <v>2003305</v>
      </c>
    </row>
    <row r="898" spans="1:12">
      <c r="A898" s="5" t="s">
        <v>1704</v>
      </c>
    </row>
    <row r="899" spans="1:12">
      <c r="A899" s="5" t="s">
        <v>1597</v>
      </c>
      <c r="B899" s="5" t="s">
        <v>174</v>
      </c>
      <c r="C899" s="5" t="s">
        <v>1669</v>
      </c>
      <c r="D899" s="342" t="s">
        <v>1670</v>
      </c>
      <c r="E899" s="342" t="s">
        <v>1671</v>
      </c>
      <c r="F899" s="342" t="s">
        <v>1672</v>
      </c>
      <c r="G899" s="342" t="s">
        <v>1673</v>
      </c>
      <c r="H899" s="342" t="s">
        <v>1674</v>
      </c>
      <c r="I899" s="342" t="s">
        <v>1675</v>
      </c>
      <c r="J899" s="342" t="s">
        <v>1676</v>
      </c>
      <c r="K899" s="342" t="s">
        <v>1677</v>
      </c>
      <c r="L899" s="342" t="s">
        <v>44</v>
      </c>
    </row>
    <row r="900" spans="1:12">
      <c r="A900" s="5" t="s">
        <v>103</v>
      </c>
      <c r="B900" s="5" t="s">
        <v>1612</v>
      </c>
      <c r="C900" s="5" t="s">
        <v>1613</v>
      </c>
      <c r="D900" s="4">
        <v>24096</v>
      </c>
      <c r="E900" s="342">
        <v>0</v>
      </c>
      <c r="F900" s="342">
        <v>0</v>
      </c>
      <c r="G900" s="342">
        <v>0</v>
      </c>
      <c r="H900" s="4">
        <v>2320</v>
      </c>
      <c r="I900" s="342">
        <v>0</v>
      </c>
      <c r="J900" s="342">
        <v>0</v>
      </c>
      <c r="K900" s="342">
        <v>0</v>
      </c>
      <c r="L900" s="4">
        <v>26416</v>
      </c>
    </row>
    <row r="901" spans="1:12">
      <c r="A901" s="5" t="s">
        <v>103</v>
      </c>
      <c r="B901" s="5" t="s">
        <v>1614</v>
      </c>
      <c r="C901" s="5" t="s">
        <v>1615</v>
      </c>
      <c r="D901" s="342">
        <v>0</v>
      </c>
      <c r="E901" s="342">
        <v>0</v>
      </c>
      <c r="F901" s="342">
        <v>0</v>
      </c>
      <c r="G901" s="342">
        <v>0</v>
      </c>
      <c r="H901" s="4">
        <v>44336</v>
      </c>
      <c r="I901" s="342">
        <v>0</v>
      </c>
      <c r="J901" s="342">
        <v>0</v>
      </c>
      <c r="K901" s="342">
        <v>0</v>
      </c>
      <c r="L901" s="4">
        <v>44336</v>
      </c>
    </row>
    <row r="902" spans="1:12">
      <c r="A902" s="5" t="s">
        <v>103</v>
      </c>
      <c r="B902" s="5" t="s">
        <v>1616</v>
      </c>
      <c r="C902" s="5" t="s">
        <v>1617</v>
      </c>
      <c r="D902" s="342">
        <v>0</v>
      </c>
      <c r="E902" s="4">
        <v>358252</v>
      </c>
      <c r="F902" s="342">
        <v>0</v>
      </c>
      <c r="G902" s="342">
        <v>0</v>
      </c>
      <c r="H902" s="342">
        <v>0</v>
      </c>
      <c r="I902" s="342">
        <v>0</v>
      </c>
      <c r="J902" s="342">
        <v>0</v>
      </c>
      <c r="K902" s="342">
        <v>0</v>
      </c>
      <c r="L902" s="4">
        <v>358252</v>
      </c>
    </row>
    <row r="903" spans="1:12">
      <c r="A903" s="5" t="s">
        <v>103</v>
      </c>
      <c r="B903" s="5" t="s">
        <v>1618</v>
      </c>
      <c r="C903" s="5" t="s">
        <v>1619</v>
      </c>
      <c r="D903" s="4">
        <v>43488</v>
      </c>
      <c r="E903" s="4">
        <v>19712</v>
      </c>
      <c r="F903" s="342">
        <v>0</v>
      </c>
      <c r="G903" s="342">
        <v>0</v>
      </c>
      <c r="H903" s="4">
        <v>41408</v>
      </c>
      <c r="I903" s="4">
        <v>5232</v>
      </c>
      <c r="J903" s="4">
        <v>6419</v>
      </c>
      <c r="K903" s="342">
        <v>166</v>
      </c>
      <c r="L903" s="4">
        <v>116425</v>
      </c>
    </row>
    <row r="904" spans="1:12">
      <c r="A904" s="5" t="s">
        <v>103</v>
      </c>
      <c r="B904" s="5" t="s">
        <v>1620</v>
      </c>
      <c r="C904" s="5" t="s">
        <v>1621</v>
      </c>
      <c r="D904" s="342">
        <v>0</v>
      </c>
      <c r="E904" s="342">
        <v>0</v>
      </c>
      <c r="F904" s="342">
        <v>0</v>
      </c>
      <c r="G904" s="342">
        <v>0</v>
      </c>
      <c r="H904" s="342">
        <v>0</v>
      </c>
      <c r="I904" s="342">
        <v>0</v>
      </c>
      <c r="J904" s="342">
        <v>0</v>
      </c>
      <c r="K904" s="342">
        <v>0</v>
      </c>
      <c r="L904" s="342">
        <v>0</v>
      </c>
    </row>
    <row r="905" spans="1:12">
      <c r="A905" s="5" t="s">
        <v>103</v>
      </c>
      <c r="B905" s="5" t="s">
        <v>1622</v>
      </c>
      <c r="C905" s="5" t="s">
        <v>1623</v>
      </c>
      <c r="D905" s="4">
        <v>86160</v>
      </c>
      <c r="E905" s="342">
        <v>0</v>
      </c>
      <c r="F905" s="342">
        <v>0</v>
      </c>
      <c r="G905" s="342">
        <v>0</v>
      </c>
      <c r="H905" s="342">
        <v>0</v>
      </c>
      <c r="I905" s="342">
        <v>0</v>
      </c>
      <c r="J905" s="342">
        <v>0</v>
      </c>
      <c r="K905" s="342">
        <v>0</v>
      </c>
      <c r="L905" s="4">
        <v>86160</v>
      </c>
    </row>
    <row r="906" spans="1:12">
      <c r="A906" s="5" t="s">
        <v>103</v>
      </c>
      <c r="B906" s="5" t="s">
        <v>1624</v>
      </c>
      <c r="C906" s="5" t="s">
        <v>1625</v>
      </c>
      <c r="D906" s="342">
        <v>0</v>
      </c>
      <c r="E906" s="4">
        <v>90496</v>
      </c>
      <c r="F906" s="342">
        <v>0</v>
      </c>
      <c r="G906" s="342">
        <v>0</v>
      </c>
      <c r="H906" s="342">
        <v>0</v>
      </c>
      <c r="I906" s="4">
        <v>25440</v>
      </c>
      <c r="J906" s="342">
        <v>0</v>
      </c>
      <c r="K906" s="342">
        <v>937</v>
      </c>
      <c r="L906" s="4">
        <v>116873</v>
      </c>
    </row>
    <row r="907" spans="1:12">
      <c r="A907" s="5" t="s">
        <v>103</v>
      </c>
      <c r="B907" s="5" t="s">
        <v>1626</v>
      </c>
      <c r="C907" s="5" t="s">
        <v>1627</v>
      </c>
      <c r="D907" s="342">
        <v>0</v>
      </c>
      <c r="E907" s="342">
        <v>0</v>
      </c>
      <c r="F907" s="342">
        <v>0</v>
      </c>
      <c r="G907" s="342">
        <v>0</v>
      </c>
      <c r="H907" s="342">
        <v>0</v>
      </c>
      <c r="I907" s="342">
        <v>0</v>
      </c>
      <c r="J907" s="342">
        <v>0</v>
      </c>
      <c r="K907" s="342">
        <v>0</v>
      </c>
      <c r="L907" s="342">
        <v>0</v>
      </c>
    </row>
    <row r="908" spans="1:12">
      <c r="A908" s="5" t="s">
        <v>103</v>
      </c>
      <c r="B908" s="5" t="s">
        <v>1628</v>
      </c>
      <c r="C908" s="5" t="s">
        <v>1629</v>
      </c>
      <c r="D908" s="4">
        <v>8448</v>
      </c>
      <c r="E908" s="4">
        <v>10192</v>
      </c>
      <c r="F908" s="342">
        <v>0</v>
      </c>
      <c r="G908" s="342">
        <v>0</v>
      </c>
      <c r="H908" s="4">
        <v>123872</v>
      </c>
      <c r="I908" s="342">
        <v>0</v>
      </c>
      <c r="J908" s="342">
        <v>0</v>
      </c>
      <c r="K908" s="342">
        <v>0</v>
      </c>
      <c r="L908" s="4">
        <v>142512</v>
      </c>
    </row>
    <row r="909" spans="1:12">
      <c r="A909" s="5" t="s">
        <v>103</v>
      </c>
      <c r="B909" s="5" t="s">
        <v>1630</v>
      </c>
      <c r="C909" s="5" t="s">
        <v>1631</v>
      </c>
      <c r="D909" s="342">
        <v>0</v>
      </c>
      <c r="E909" s="342">
        <v>528</v>
      </c>
      <c r="F909" s="342">
        <v>0</v>
      </c>
      <c r="G909" s="342">
        <v>0</v>
      </c>
      <c r="H909" s="342">
        <v>0</v>
      </c>
      <c r="I909" s="342">
        <v>0</v>
      </c>
      <c r="J909" s="342">
        <v>0</v>
      </c>
      <c r="K909" s="342">
        <v>0</v>
      </c>
      <c r="L909" s="342">
        <v>528</v>
      </c>
    </row>
    <row r="910" spans="1:12">
      <c r="A910" s="5" t="s">
        <v>103</v>
      </c>
      <c r="B910" s="5" t="s">
        <v>1632</v>
      </c>
      <c r="C910" s="5" t="s">
        <v>1633</v>
      </c>
      <c r="D910" s="342">
        <v>0</v>
      </c>
      <c r="E910" s="342">
        <v>0</v>
      </c>
      <c r="F910" s="342">
        <v>0</v>
      </c>
      <c r="G910" s="342">
        <v>0</v>
      </c>
      <c r="H910" s="342">
        <v>0</v>
      </c>
      <c r="I910" s="4">
        <v>6224</v>
      </c>
      <c r="J910" s="342">
        <v>0</v>
      </c>
      <c r="K910" s="342">
        <v>565</v>
      </c>
      <c r="L910" s="4">
        <v>6789</v>
      </c>
    </row>
    <row r="911" spans="1:12">
      <c r="A911" s="5" t="s">
        <v>103</v>
      </c>
      <c r="B911" s="5" t="s">
        <v>1634</v>
      </c>
      <c r="C911" s="5" t="s">
        <v>1635</v>
      </c>
      <c r="D911" s="4">
        <v>349256</v>
      </c>
      <c r="E911" s="342">
        <v>0</v>
      </c>
      <c r="F911" s="4">
        <v>29472</v>
      </c>
      <c r="G911" s="342">
        <v>0</v>
      </c>
      <c r="H911" s="342">
        <v>0</v>
      </c>
      <c r="I911" s="342">
        <v>0</v>
      </c>
      <c r="J911" s="342">
        <v>0</v>
      </c>
      <c r="K911" s="342">
        <v>0</v>
      </c>
      <c r="L911" s="4">
        <v>378728</v>
      </c>
    </row>
    <row r="912" spans="1:12">
      <c r="A912" s="5" t="s">
        <v>103</v>
      </c>
      <c r="B912" s="5" t="s">
        <v>1636</v>
      </c>
      <c r="C912" s="5" t="s">
        <v>1637</v>
      </c>
      <c r="D912" s="4">
        <v>40720</v>
      </c>
      <c r="E912" s="342">
        <v>0</v>
      </c>
      <c r="F912" s="342">
        <v>0</v>
      </c>
      <c r="G912" s="342">
        <v>0</v>
      </c>
      <c r="H912" s="342">
        <v>0</v>
      </c>
      <c r="I912" s="342">
        <v>0</v>
      </c>
      <c r="J912" s="342">
        <v>0</v>
      </c>
      <c r="K912" s="342">
        <v>0</v>
      </c>
      <c r="L912" s="4">
        <v>40720</v>
      </c>
    </row>
    <row r="913" spans="1:12">
      <c r="A913" s="5" t="s">
        <v>103</v>
      </c>
      <c r="B913" s="5" t="s">
        <v>1638</v>
      </c>
      <c r="C913" s="5" t="s">
        <v>1639</v>
      </c>
      <c r="D913" s="342">
        <v>0</v>
      </c>
      <c r="E913" s="342">
        <v>0</v>
      </c>
      <c r="F913" s="342">
        <v>0</v>
      </c>
      <c r="G913" s="342">
        <v>0</v>
      </c>
      <c r="H913" s="342">
        <v>0</v>
      </c>
      <c r="I913" s="4">
        <v>133848</v>
      </c>
      <c r="J913" s="342">
        <v>0</v>
      </c>
      <c r="K913" s="4">
        <v>5364</v>
      </c>
      <c r="L913" s="4">
        <v>139212</v>
      </c>
    </row>
    <row r="914" spans="1:12">
      <c r="A914" s="5" t="s">
        <v>103</v>
      </c>
      <c r="B914" s="5" t="s">
        <v>1640</v>
      </c>
      <c r="C914" s="5" t="s">
        <v>1641</v>
      </c>
      <c r="D914" s="342">
        <v>0</v>
      </c>
      <c r="E914" s="342">
        <v>0</v>
      </c>
      <c r="F914" s="342">
        <v>0</v>
      </c>
      <c r="G914" s="342">
        <v>0</v>
      </c>
      <c r="H914" s="342">
        <v>0</v>
      </c>
      <c r="I914" s="342">
        <v>0</v>
      </c>
      <c r="J914" s="342">
        <v>0</v>
      </c>
      <c r="K914" s="342">
        <v>0</v>
      </c>
      <c r="L914" s="342">
        <v>0</v>
      </c>
    </row>
    <row r="915" spans="1:12">
      <c r="A915" s="5" t="s">
        <v>103</v>
      </c>
      <c r="B915" s="5" t="s">
        <v>1642</v>
      </c>
      <c r="C915" s="5" t="s">
        <v>1643</v>
      </c>
      <c r="D915" s="4">
        <v>2976</v>
      </c>
      <c r="E915" s="342">
        <v>0</v>
      </c>
      <c r="F915" s="342">
        <v>0</v>
      </c>
      <c r="G915" s="342">
        <v>0</v>
      </c>
      <c r="H915" s="342">
        <v>0</v>
      </c>
      <c r="I915" s="4">
        <v>152224</v>
      </c>
      <c r="J915" s="4">
        <v>20792</v>
      </c>
      <c r="K915" s="4">
        <v>31513</v>
      </c>
      <c r="L915" s="4">
        <v>207505</v>
      </c>
    </row>
    <row r="916" spans="1:12">
      <c r="A916" s="5" t="s">
        <v>103</v>
      </c>
      <c r="B916" s="5" t="s">
        <v>1644</v>
      </c>
      <c r="C916" s="5" t="s">
        <v>1645</v>
      </c>
      <c r="D916" s="342">
        <v>0</v>
      </c>
      <c r="E916" s="342">
        <v>0</v>
      </c>
      <c r="F916" s="342">
        <v>0</v>
      </c>
      <c r="G916" s="342">
        <v>0</v>
      </c>
      <c r="H916" s="342">
        <v>0</v>
      </c>
      <c r="I916" s="342">
        <v>0</v>
      </c>
      <c r="J916" s="342">
        <v>0</v>
      </c>
      <c r="K916" s="342">
        <v>0</v>
      </c>
      <c r="L916" s="342">
        <v>0</v>
      </c>
    </row>
    <row r="917" spans="1:12">
      <c r="A917" s="5" t="s">
        <v>103</v>
      </c>
      <c r="B917" s="5" t="s">
        <v>1646</v>
      </c>
      <c r="C917" s="5" t="s">
        <v>1647</v>
      </c>
      <c r="D917" s="342">
        <v>0</v>
      </c>
      <c r="E917" s="342">
        <v>0</v>
      </c>
      <c r="F917" s="342">
        <v>0</v>
      </c>
      <c r="G917" s="342">
        <v>0</v>
      </c>
      <c r="H917" s="342">
        <v>0</v>
      </c>
      <c r="I917" s="4">
        <v>162112</v>
      </c>
      <c r="J917" s="342">
        <v>0</v>
      </c>
      <c r="K917" s="342">
        <v>0</v>
      </c>
      <c r="L917" s="4">
        <v>162112</v>
      </c>
    </row>
    <row r="918" spans="1:12">
      <c r="A918" s="5" t="s">
        <v>103</v>
      </c>
      <c r="B918" s="5" t="s">
        <v>1648</v>
      </c>
      <c r="C918" s="5" t="s">
        <v>1649</v>
      </c>
      <c r="D918" s="342">
        <v>0</v>
      </c>
      <c r="E918" s="4">
        <v>155248</v>
      </c>
      <c r="F918" s="342">
        <v>0</v>
      </c>
      <c r="G918" s="4">
        <v>51744</v>
      </c>
      <c r="H918" s="342">
        <v>0</v>
      </c>
      <c r="I918" s="342">
        <v>0</v>
      </c>
      <c r="J918" s="342">
        <v>0</v>
      </c>
      <c r="K918" s="342">
        <v>0</v>
      </c>
      <c r="L918" s="4">
        <v>206992</v>
      </c>
    </row>
    <row r="919" spans="1:12">
      <c r="A919" s="5" t="s">
        <v>103</v>
      </c>
      <c r="B919" s="5" t="s">
        <v>1650</v>
      </c>
      <c r="C919" s="5" t="s">
        <v>1651</v>
      </c>
      <c r="D919" s="342">
        <v>0</v>
      </c>
      <c r="E919" s="342">
        <v>0</v>
      </c>
      <c r="F919" s="342">
        <v>0</v>
      </c>
      <c r="G919" s="342">
        <v>0</v>
      </c>
      <c r="H919" s="342">
        <v>0</v>
      </c>
      <c r="I919" s="342">
        <v>0</v>
      </c>
      <c r="J919" s="342">
        <v>0</v>
      </c>
      <c r="K919" s="342">
        <v>0</v>
      </c>
      <c r="L919" s="342">
        <v>0</v>
      </c>
    </row>
    <row r="920" spans="1:12">
      <c r="A920" s="5" t="s">
        <v>103</v>
      </c>
      <c r="B920" s="5" t="s">
        <v>1652</v>
      </c>
      <c r="C920" s="5" t="s">
        <v>1653</v>
      </c>
      <c r="D920" s="342">
        <v>0</v>
      </c>
      <c r="E920" s="342">
        <v>0</v>
      </c>
      <c r="F920" s="342">
        <v>0</v>
      </c>
      <c r="G920" s="342">
        <v>0</v>
      </c>
      <c r="H920" s="4">
        <v>64144</v>
      </c>
      <c r="I920" s="342">
        <v>0</v>
      </c>
      <c r="J920" s="342">
        <v>0</v>
      </c>
      <c r="K920" s="342">
        <v>0</v>
      </c>
      <c r="L920" s="4">
        <v>64144</v>
      </c>
    </row>
    <row r="921" spans="1:12">
      <c r="A921" s="5" t="s">
        <v>103</v>
      </c>
      <c r="B921" s="5" t="s">
        <v>1654</v>
      </c>
      <c r="C921" s="5" t="s">
        <v>1655</v>
      </c>
      <c r="D921" s="342">
        <v>0</v>
      </c>
      <c r="E921" s="342">
        <v>0</v>
      </c>
      <c r="F921" s="342">
        <v>0</v>
      </c>
      <c r="G921" s="342">
        <v>0</v>
      </c>
      <c r="H921" s="4">
        <v>6432</v>
      </c>
      <c r="I921" s="342">
        <v>0</v>
      </c>
      <c r="J921" s="342">
        <v>0</v>
      </c>
      <c r="K921" s="342">
        <v>0</v>
      </c>
      <c r="L921" s="4">
        <v>6432</v>
      </c>
    </row>
    <row r="922" spans="1:12">
      <c r="A922" s="5" t="s">
        <v>103</v>
      </c>
      <c r="B922" s="5" t="s">
        <v>1656</v>
      </c>
      <c r="C922" s="5" t="s">
        <v>1657</v>
      </c>
      <c r="D922" s="4">
        <v>76672</v>
      </c>
      <c r="E922" s="342">
        <v>0</v>
      </c>
      <c r="F922" s="342">
        <v>0</v>
      </c>
      <c r="G922" s="342">
        <v>0</v>
      </c>
      <c r="H922" s="342">
        <v>0</v>
      </c>
      <c r="I922" s="342">
        <v>0</v>
      </c>
      <c r="J922" s="342">
        <v>0</v>
      </c>
      <c r="K922" s="342">
        <v>0</v>
      </c>
      <c r="L922" s="4">
        <v>76672</v>
      </c>
    </row>
    <row r="923" spans="1:12">
      <c r="A923" s="5" t="s">
        <v>103</v>
      </c>
      <c r="B923" s="5" t="s">
        <v>1658</v>
      </c>
      <c r="C923" s="5" t="s">
        <v>1659</v>
      </c>
      <c r="D923" s="4">
        <v>18288</v>
      </c>
      <c r="E923" s="342">
        <v>0</v>
      </c>
      <c r="F923" s="342">
        <v>0</v>
      </c>
      <c r="G923" s="342">
        <v>0</v>
      </c>
      <c r="H923" s="4">
        <v>45536</v>
      </c>
      <c r="I923" s="342">
        <v>0</v>
      </c>
      <c r="J923" s="4">
        <v>40552</v>
      </c>
      <c r="K923" s="342">
        <v>0</v>
      </c>
      <c r="L923" s="4">
        <v>104376</v>
      </c>
    </row>
    <row r="924" spans="1:12">
      <c r="A924" s="5" t="s">
        <v>103</v>
      </c>
      <c r="B924" s="5" t="s">
        <v>1660</v>
      </c>
      <c r="C924" s="5" t="s">
        <v>1661</v>
      </c>
      <c r="D924" s="4">
        <v>450000</v>
      </c>
      <c r="E924" s="342">
        <v>0</v>
      </c>
      <c r="F924" s="342">
        <v>0</v>
      </c>
      <c r="G924" s="342">
        <v>0</v>
      </c>
      <c r="H924" s="342">
        <v>0</v>
      </c>
      <c r="I924" s="342">
        <v>0</v>
      </c>
      <c r="J924" s="342">
        <v>0</v>
      </c>
      <c r="K924" s="342">
        <v>0</v>
      </c>
      <c r="L924" s="4">
        <v>450000</v>
      </c>
    </row>
    <row r="925" spans="1:12">
      <c r="A925" s="5" t="s">
        <v>103</v>
      </c>
      <c r="B925" s="5" t="s">
        <v>1662</v>
      </c>
      <c r="C925" s="5" t="s">
        <v>1663</v>
      </c>
      <c r="D925" s="4">
        <v>133840</v>
      </c>
      <c r="E925" s="342">
        <v>0</v>
      </c>
      <c r="F925" s="342">
        <v>0</v>
      </c>
      <c r="G925" s="342">
        <v>0</v>
      </c>
      <c r="H925" s="342">
        <v>0</v>
      </c>
      <c r="I925" s="342">
        <v>0</v>
      </c>
      <c r="J925" s="342">
        <v>0</v>
      </c>
      <c r="K925" s="342">
        <v>0</v>
      </c>
      <c r="L925" s="4">
        <v>133840</v>
      </c>
    </row>
    <row r="926" spans="1:12">
      <c r="A926" s="5" t="s">
        <v>103</v>
      </c>
      <c r="B926" s="5" t="s">
        <v>1664</v>
      </c>
      <c r="C926" s="5" t="s">
        <v>1665</v>
      </c>
      <c r="D926" s="342">
        <v>0</v>
      </c>
      <c r="E926" s="342">
        <v>0</v>
      </c>
      <c r="F926" s="342">
        <v>0</v>
      </c>
      <c r="G926" s="342">
        <v>0</v>
      </c>
      <c r="H926" s="342">
        <v>0</v>
      </c>
      <c r="I926" s="342">
        <v>0</v>
      </c>
      <c r="J926" s="342">
        <v>0</v>
      </c>
      <c r="K926" s="342">
        <v>0</v>
      </c>
      <c r="L926" s="342">
        <v>0</v>
      </c>
    </row>
    <row r="927" spans="1:12">
      <c r="A927" s="5" t="s">
        <v>103</v>
      </c>
      <c r="B927" s="5" t="s">
        <v>1666</v>
      </c>
      <c r="C927" s="5" t="s">
        <v>1667</v>
      </c>
      <c r="D927" s="4">
        <v>1233944</v>
      </c>
      <c r="E927" s="4">
        <v>634428</v>
      </c>
      <c r="F927" s="4">
        <v>29472</v>
      </c>
      <c r="G927" s="4">
        <v>51744</v>
      </c>
      <c r="H927" s="4">
        <v>328048</v>
      </c>
      <c r="I927" s="4">
        <v>485080</v>
      </c>
      <c r="J927" s="4">
        <v>67763</v>
      </c>
      <c r="K927" s="4">
        <v>38545</v>
      </c>
      <c r="L927" s="4">
        <v>2869024</v>
      </c>
    </row>
    <row r="930" spans="1:12">
      <c r="A930" s="5" t="s">
        <v>1705</v>
      </c>
    </row>
    <row r="931" spans="1:12">
      <c r="A931" s="5" t="s">
        <v>1597</v>
      </c>
      <c r="B931" s="5" t="s">
        <v>174</v>
      </c>
      <c r="C931" s="5" t="s">
        <v>1669</v>
      </c>
      <c r="D931" s="342" t="s">
        <v>1670</v>
      </c>
      <c r="E931" s="342" t="s">
        <v>1671</v>
      </c>
      <c r="F931" s="342" t="s">
        <v>1672</v>
      </c>
      <c r="G931" s="342" t="s">
        <v>1673</v>
      </c>
      <c r="H931" s="342" t="s">
        <v>1674</v>
      </c>
      <c r="I931" s="342" t="s">
        <v>1675</v>
      </c>
      <c r="J931" s="342" t="s">
        <v>1676</v>
      </c>
      <c r="K931" s="342" t="s">
        <v>1677</v>
      </c>
      <c r="L931" s="342" t="s">
        <v>44</v>
      </c>
    </row>
    <row r="932" spans="1:12">
      <c r="A932" s="5" t="s">
        <v>105</v>
      </c>
      <c r="B932" s="5" t="s">
        <v>1612</v>
      </c>
      <c r="C932" s="5" t="s">
        <v>1613</v>
      </c>
      <c r="D932" s="4">
        <v>22080</v>
      </c>
      <c r="E932" s="342">
        <v>0</v>
      </c>
      <c r="F932" s="342">
        <v>0</v>
      </c>
      <c r="G932" s="342">
        <v>0</v>
      </c>
      <c r="H932" s="4">
        <v>29168</v>
      </c>
      <c r="I932" s="342">
        <v>0</v>
      </c>
      <c r="J932" s="342">
        <v>0</v>
      </c>
      <c r="K932" s="342">
        <v>0</v>
      </c>
      <c r="L932" s="4">
        <v>51248</v>
      </c>
    </row>
    <row r="933" spans="1:12">
      <c r="A933" s="5" t="s">
        <v>105</v>
      </c>
      <c r="B933" s="5" t="s">
        <v>1614</v>
      </c>
      <c r="C933" s="5" t="s">
        <v>1615</v>
      </c>
      <c r="D933" s="342">
        <v>0</v>
      </c>
      <c r="E933" s="342">
        <v>0</v>
      </c>
      <c r="F933" s="342">
        <v>0</v>
      </c>
      <c r="G933" s="342">
        <v>0</v>
      </c>
      <c r="H933" s="4">
        <v>50544</v>
      </c>
      <c r="I933" s="342">
        <v>0</v>
      </c>
      <c r="J933" s="342">
        <v>0</v>
      </c>
      <c r="K933" s="342">
        <v>0</v>
      </c>
      <c r="L933" s="4">
        <v>50544</v>
      </c>
    </row>
    <row r="934" spans="1:12">
      <c r="A934" s="5" t="s">
        <v>105</v>
      </c>
      <c r="B934" s="5" t="s">
        <v>1616</v>
      </c>
      <c r="C934" s="5" t="s">
        <v>1617</v>
      </c>
      <c r="D934" s="342">
        <v>0</v>
      </c>
      <c r="E934" s="4">
        <v>364000</v>
      </c>
      <c r="F934" s="342">
        <v>0</v>
      </c>
      <c r="G934" s="342">
        <v>0</v>
      </c>
      <c r="H934" s="342">
        <v>0</v>
      </c>
      <c r="I934" s="342">
        <v>384</v>
      </c>
      <c r="J934" s="342">
        <v>0</v>
      </c>
      <c r="K934" s="342">
        <v>0</v>
      </c>
      <c r="L934" s="4">
        <v>364384</v>
      </c>
    </row>
    <row r="935" spans="1:12">
      <c r="A935" s="5" t="s">
        <v>105</v>
      </c>
      <c r="B935" s="5" t="s">
        <v>1618</v>
      </c>
      <c r="C935" s="5" t="s">
        <v>1619</v>
      </c>
      <c r="D935" s="4">
        <v>26976</v>
      </c>
      <c r="E935" s="4">
        <v>15488</v>
      </c>
      <c r="F935" s="342">
        <v>0</v>
      </c>
      <c r="G935" s="342">
        <v>0</v>
      </c>
      <c r="H935" s="4">
        <v>75904</v>
      </c>
      <c r="I935" s="4">
        <v>20240</v>
      </c>
      <c r="J935" s="4">
        <v>12026</v>
      </c>
      <c r="K935" s="342">
        <v>0</v>
      </c>
      <c r="L935" s="4">
        <v>150634</v>
      </c>
    </row>
    <row r="936" spans="1:12">
      <c r="A936" s="5" t="s">
        <v>105</v>
      </c>
      <c r="B936" s="5" t="s">
        <v>1620</v>
      </c>
      <c r="C936" s="5" t="s">
        <v>1621</v>
      </c>
      <c r="D936" s="342">
        <v>0</v>
      </c>
      <c r="E936" s="342">
        <v>0</v>
      </c>
      <c r="F936" s="342">
        <v>0</v>
      </c>
      <c r="G936" s="342">
        <v>0</v>
      </c>
      <c r="H936" s="342">
        <v>0</v>
      </c>
      <c r="I936" s="342">
        <v>0</v>
      </c>
      <c r="J936" s="342">
        <v>0</v>
      </c>
      <c r="K936" s="342">
        <v>0</v>
      </c>
      <c r="L936" s="342">
        <v>0</v>
      </c>
    </row>
    <row r="937" spans="1:12">
      <c r="A937" s="5" t="s">
        <v>105</v>
      </c>
      <c r="B937" s="5" t="s">
        <v>1622</v>
      </c>
      <c r="C937" s="5" t="s">
        <v>1623</v>
      </c>
      <c r="D937" s="4">
        <v>57360</v>
      </c>
      <c r="E937" s="342">
        <v>0</v>
      </c>
      <c r="F937" s="342">
        <v>0</v>
      </c>
      <c r="G937" s="342">
        <v>0</v>
      </c>
      <c r="H937" s="4">
        <v>7104</v>
      </c>
      <c r="I937" s="342">
        <v>0</v>
      </c>
      <c r="J937" s="4">
        <v>0</v>
      </c>
      <c r="K937" s="342">
        <v>0</v>
      </c>
      <c r="L937" s="4">
        <v>64464</v>
      </c>
    </row>
    <row r="938" spans="1:12">
      <c r="A938" s="5" t="s">
        <v>105</v>
      </c>
      <c r="B938" s="5" t="s">
        <v>1624</v>
      </c>
      <c r="C938" s="5" t="s">
        <v>1625</v>
      </c>
      <c r="D938" s="342">
        <v>0</v>
      </c>
      <c r="E938" s="4">
        <v>25360</v>
      </c>
      <c r="F938" s="342">
        <v>0</v>
      </c>
      <c r="G938" s="342">
        <v>0</v>
      </c>
      <c r="H938" s="342">
        <v>768</v>
      </c>
      <c r="I938" s="4">
        <v>79120</v>
      </c>
      <c r="J938" s="342">
        <v>0</v>
      </c>
      <c r="K938" s="342">
        <v>40</v>
      </c>
      <c r="L938" s="4">
        <v>105288</v>
      </c>
    </row>
    <row r="939" spans="1:12">
      <c r="A939" s="5" t="s">
        <v>105</v>
      </c>
      <c r="B939" s="5" t="s">
        <v>1626</v>
      </c>
      <c r="C939" s="5" t="s">
        <v>1627</v>
      </c>
      <c r="D939" s="342">
        <v>0</v>
      </c>
      <c r="E939" s="342">
        <v>0</v>
      </c>
      <c r="F939" s="342">
        <v>0</v>
      </c>
      <c r="G939" s="342">
        <v>0</v>
      </c>
      <c r="H939" s="4">
        <v>5024</v>
      </c>
      <c r="I939" s="342">
        <v>0</v>
      </c>
      <c r="J939" s="4">
        <v>5868</v>
      </c>
      <c r="K939" s="342">
        <v>0</v>
      </c>
      <c r="L939" s="4">
        <v>10892</v>
      </c>
    </row>
    <row r="940" spans="1:12">
      <c r="A940" s="5" t="s">
        <v>105</v>
      </c>
      <c r="B940" s="5" t="s">
        <v>1628</v>
      </c>
      <c r="C940" s="5" t="s">
        <v>1629</v>
      </c>
      <c r="D940" s="4">
        <v>15120</v>
      </c>
      <c r="E940" s="4">
        <v>15392</v>
      </c>
      <c r="F940" s="342">
        <v>0</v>
      </c>
      <c r="G940" s="342">
        <v>0</v>
      </c>
      <c r="H940" s="4">
        <v>73248</v>
      </c>
      <c r="I940" s="342">
        <v>0</v>
      </c>
      <c r="J940" s="342">
        <v>288</v>
      </c>
      <c r="K940" s="342">
        <v>0</v>
      </c>
      <c r="L940" s="4">
        <v>104048</v>
      </c>
    </row>
    <row r="941" spans="1:12">
      <c r="A941" s="5" t="s">
        <v>105</v>
      </c>
      <c r="B941" s="5" t="s">
        <v>1630</v>
      </c>
      <c r="C941" s="5" t="s">
        <v>1631</v>
      </c>
      <c r="D941" s="342">
        <v>0</v>
      </c>
      <c r="E941" s="342">
        <v>0</v>
      </c>
      <c r="F941" s="342">
        <v>0</v>
      </c>
      <c r="G941" s="342">
        <v>0</v>
      </c>
      <c r="H941" s="342">
        <v>0</v>
      </c>
      <c r="I941" s="342">
        <v>0</v>
      </c>
      <c r="J941" s="342">
        <v>0</v>
      </c>
      <c r="K941" s="342">
        <v>0</v>
      </c>
      <c r="L941" s="342">
        <v>0</v>
      </c>
    </row>
    <row r="942" spans="1:12">
      <c r="A942" s="5" t="s">
        <v>105</v>
      </c>
      <c r="B942" s="5" t="s">
        <v>1632</v>
      </c>
      <c r="C942" s="5" t="s">
        <v>1633</v>
      </c>
      <c r="D942" s="342">
        <v>0</v>
      </c>
      <c r="E942" s="342">
        <v>0</v>
      </c>
      <c r="F942" s="342">
        <v>0</v>
      </c>
      <c r="G942" s="342">
        <v>0</v>
      </c>
      <c r="H942" s="342">
        <v>0</v>
      </c>
      <c r="I942" s="4">
        <v>41872</v>
      </c>
      <c r="J942" s="342">
        <v>0</v>
      </c>
      <c r="K942" s="4">
        <v>4956</v>
      </c>
      <c r="L942" s="4">
        <v>46828</v>
      </c>
    </row>
    <row r="943" spans="1:12">
      <c r="A943" s="5" t="s">
        <v>105</v>
      </c>
      <c r="B943" s="5" t="s">
        <v>1634</v>
      </c>
      <c r="C943" s="5" t="s">
        <v>1635</v>
      </c>
      <c r="D943" s="4">
        <v>328656</v>
      </c>
      <c r="E943" s="342">
        <v>0</v>
      </c>
      <c r="F943" s="4">
        <v>30896</v>
      </c>
      <c r="G943" s="342">
        <v>0</v>
      </c>
      <c r="H943" s="342">
        <v>0</v>
      </c>
      <c r="I943" s="342">
        <v>0</v>
      </c>
      <c r="J943" s="342">
        <v>0</v>
      </c>
      <c r="K943" s="342">
        <v>0</v>
      </c>
      <c r="L943" s="4">
        <v>359552</v>
      </c>
    </row>
    <row r="944" spans="1:12">
      <c r="A944" s="5" t="s">
        <v>105</v>
      </c>
      <c r="B944" s="5" t="s">
        <v>1636</v>
      </c>
      <c r="C944" s="5" t="s">
        <v>1637</v>
      </c>
      <c r="D944" s="4">
        <v>27712</v>
      </c>
      <c r="E944" s="342">
        <v>0</v>
      </c>
      <c r="F944" s="342">
        <v>0</v>
      </c>
      <c r="G944" s="342">
        <v>0</v>
      </c>
      <c r="H944" s="342">
        <v>0</v>
      </c>
      <c r="I944" s="342">
        <v>0</v>
      </c>
      <c r="J944" s="342">
        <v>0</v>
      </c>
      <c r="K944" s="342">
        <v>0</v>
      </c>
      <c r="L944" s="4">
        <v>27712</v>
      </c>
    </row>
    <row r="945" spans="1:12">
      <c r="A945" s="5" t="s">
        <v>105</v>
      </c>
      <c r="B945" s="5" t="s">
        <v>1638</v>
      </c>
      <c r="C945" s="5" t="s">
        <v>1639</v>
      </c>
      <c r="D945" s="342">
        <v>0</v>
      </c>
      <c r="E945" s="4">
        <v>0</v>
      </c>
      <c r="F945" s="342">
        <v>0</v>
      </c>
      <c r="G945" s="342">
        <v>0</v>
      </c>
      <c r="H945" s="342">
        <v>0</v>
      </c>
      <c r="I945" s="4">
        <v>134320</v>
      </c>
      <c r="J945" s="342">
        <v>0</v>
      </c>
      <c r="K945" s="4">
        <v>1052</v>
      </c>
      <c r="L945" s="4">
        <v>135372</v>
      </c>
    </row>
    <row r="946" spans="1:12">
      <c r="A946" s="5" t="s">
        <v>105</v>
      </c>
      <c r="B946" s="5" t="s">
        <v>1640</v>
      </c>
      <c r="C946" s="5" t="s">
        <v>1641</v>
      </c>
      <c r="D946" s="342">
        <v>0</v>
      </c>
      <c r="E946" s="342">
        <v>0</v>
      </c>
      <c r="F946" s="342">
        <v>0</v>
      </c>
      <c r="G946" s="342">
        <v>0</v>
      </c>
      <c r="H946" s="342">
        <v>0</v>
      </c>
      <c r="I946" s="342">
        <v>0</v>
      </c>
      <c r="J946" s="342">
        <v>0</v>
      </c>
      <c r="K946" s="342">
        <v>0</v>
      </c>
      <c r="L946" s="342">
        <v>0</v>
      </c>
    </row>
    <row r="947" spans="1:12">
      <c r="A947" s="5" t="s">
        <v>105</v>
      </c>
      <c r="B947" s="5" t="s">
        <v>1642</v>
      </c>
      <c r="C947" s="5" t="s">
        <v>1643</v>
      </c>
      <c r="D947" s="342">
        <v>672</v>
      </c>
      <c r="E947" s="342">
        <v>576</v>
      </c>
      <c r="F947" s="342">
        <v>0</v>
      </c>
      <c r="G947" s="342">
        <v>0</v>
      </c>
      <c r="H947" s="342">
        <v>0</v>
      </c>
      <c r="I947" s="4">
        <v>103344</v>
      </c>
      <c r="J947" s="342">
        <v>0</v>
      </c>
      <c r="K947" s="4">
        <v>3836</v>
      </c>
      <c r="L947" s="4">
        <v>108428</v>
      </c>
    </row>
    <row r="948" spans="1:12">
      <c r="A948" s="5" t="s">
        <v>105</v>
      </c>
      <c r="B948" s="5" t="s">
        <v>1644</v>
      </c>
      <c r="C948" s="5" t="s">
        <v>1645</v>
      </c>
      <c r="D948" s="342">
        <v>0</v>
      </c>
      <c r="E948" s="342">
        <v>0</v>
      </c>
      <c r="F948" s="342">
        <v>0</v>
      </c>
      <c r="G948" s="342">
        <v>0</v>
      </c>
      <c r="H948" s="342">
        <v>0</v>
      </c>
      <c r="I948" s="342">
        <v>0</v>
      </c>
      <c r="J948" s="342">
        <v>0</v>
      </c>
      <c r="K948" s="342">
        <v>0</v>
      </c>
      <c r="L948" s="342">
        <v>0</v>
      </c>
    </row>
    <row r="949" spans="1:12">
      <c r="A949" s="5" t="s">
        <v>105</v>
      </c>
      <c r="B949" s="5" t="s">
        <v>1646</v>
      </c>
      <c r="C949" s="5" t="s">
        <v>1647</v>
      </c>
      <c r="D949" s="342">
        <v>0</v>
      </c>
      <c r="E949" s="342">
        <v>0</v>
      </c>
      <c r="F949" s="342">
        <v>0</v>
      </c>
      <c r="G949" s="342">
        <v>0</v>
      </c>
      <c r="H949" s="342">
        <v>0</v>
      </c>
      <c r="I949" s="4">
        <v>114576</v>
      </c>
      <c r="J949" s="342">
        <v>0</v>
      </c>
      <c r="K949" s="342">
        <v>0</v>
      </c>
      <c r="L949" s="4">
        <v>114576</v>
      </c>
    </row>
    <row r="950" spans="1:12">
      <c r="A950" s="5" t="s">
        <v>105</v>
      </c>
      <c r="B950" s="5" t="s">
        <v>1648</v>
      </c>
      <c r="C950" s="5" t="s">
        <v>1649</v>
      </c>
      <c r="D950" s="342">
        <v>0</v>
      </c>
      <c r="E950" s="4">
        <v>207792</v>
      </c>
      <c r="F950" s="342">
        <v>0</v>
      </c>
      <c r="G950" s="4">
        <v>55152</v>
      </c>
      <c r="H950" s="342">
        <v>0</v>
      </c>
      <c r="I950" s="4">
        <v>5088</v>
      </c>
      <c r="J950" s="342">
        <v>0</v>
      </c>
      <c r="K950" s="342">
        <v>0</v>
      </c>
      <c r="L950" s="4">
        <v>268032</v>
      </c>
    </row>
    <row r="951" spans="1:12">
      <c r="A951" s="5" t="s">
        <v>105</v>
      </c>
      <c r="B951" s="5" t="s">
        <v>1650</v>
      </c>
      <c r="C951" s="5" t="s">
        <v>1651</v>
      </c>
      <c r="D951" s="342">
        <v>0</v>
      </c>
      <c r="E951" s="342">
        <v>0</v>
      </c>
      <c r="F951" s="342">
        <v>0</v>
      </c>
      <c r="G951" s="342">
        <v>0</v>
      </c>
      <c r="H951" s="4">
        <v>2400</v>
      </c>
      <c r="I951" s="342">
        <v>0</v>
      </c>
      <c r="J951" s="342">
        <v>0</v>
      </c>
      <c r="K951" s="342">
        <v>0</v>
      </c>
      <c r="L951" s="4">
        <v>2400</v>
      </c>
    </row>
    <row r="952" spans="1:12">
      <c r="A952" s="5" t="s">
        <v>105</v>
      </c>
      <c r="B952" s="5" t="s">
        <v>1652</v>
      </c>
      <c r="C952" s="5" t="s">
        <v>1653</v>
      </c>
      <c r="D952" s="342">
        <v>0</v>
      </c>
      <c r="E952" s="342">
        <v>0</v>
      </c>
      <c r="F952" s="342">
        <v>0</v>
      </c>
      <c r="G952" s="342">
        <v>0</v>
      </c>
      <c r="H952" s="342">
        <v>0</v>
      </c>
      <c r="I952" s="342">
        <v>0</v>
      </c>
      <c r="J952" s="4">
        <v>3100</v>
      </c>
      <c r="K952" s="342">
        <v>0</v>
      </c>
      <c r="L952" s="4">
        <v>3100</v>
      </c>
    </row>
    <row r="953" spans="1:12">
      <c r="A953" s="5" t="s">
        <v>105</v>
      </c>
      <c r="B953" s="5" t="s">
        <v>1654</v>
      </c>
      <c r="C953" s="5" t="s">
        <v>1655</v>
      </c>
      <c r="D953" s="342">
        <v>0</v>
      </c>
      <c r="E953" s="342">
        <v>0</v>
      </c>
      <c r="F953" s="342">
        <v>0</v>
      </c>
      <c r="G953" s="342">
        <v>0</v>
      </c>
      <c r="H953" s="4">
        <v>3840</v>
      </c>
      <c r="I953" s="342">
        <v>0</v>
      </c>
      <c r="J953" s="342">
        <v>0</v>
      </c>
      <c r="K953" s="342">
        <v>0</v>
      </c>
      <c r="L953" s="4">
        <v>3840</v>
      </c>
    </row>
    <row r="954" spans="1:12">
      <c r="A954" s="5" t="s">
        <v>105</v>
      </c>
      <c r="B954" s="5" t="s">
        <v>1656</v>
      </c>
      <c r="C954" s="5" t="s">
        <v>1657</v>
      </c>
      <c r="D954" s="4">
        <v>9360</v>
      </c>
      <c r="E954" s="342">
        <v>0</v>
      </c>
      <c r="F954" s="342">
        <v>0</v>
      </c>
      <c r="G954" s="342">
        <v>0</v>
      </c>
      <c r="H954" s="342">
        <v>0</v>
      </c>
      <c r="I954" s="342">
        <v>0</v>
      </c>
      <c r="J954" s="342">
        <v>0</v>
      </c>
      <c r="K954" s="342">
        <v>0</v>
      </c>
      <c r="L954" s="4">
        <v>9360</v>
      </c>
    </row>
    <row r="955" spans="1:12">
      <c r="A955" s="5" t="s">
        <v>105</v>
      </c>
      <c r="B955" s="5" t="s">
        <v>1658</v>
      </c>
      <c r="C955" s="5" t="s">
        <v>1659</v>
      </c>
      <c r="D955" s="4">
        <v>12624</v>
      </c>
      <c r="E955" s="342">
        <v>0</v>
      </c>
      <c r="F955" s="342">
        <v>0</v>
      </c>
      <c r="G955" s="342">
        <v>0</v>
      </c>
      <c r="H955" s="4">
        <v>70832</v>
      </c>
      <c r="I955" s="342">
        <v>0</v>
      </c>
      <c r="J955" s="342">
        <v>0</v>
      </c>
      <c r="K955" s="342">
        <v>0</v>
      </c>
      <c r="L955" s="4">
        <v>83456</v>
      </c>
    </row>
    <row r="956" spans="1:12">
      <c r="A956" s="5" t="s">
        <v>105</v>
      </c>
      <c r="B956" s="5" t="s">
        <v>1660</v>
      </c>
      <c r="C956" s="5" t="s">
        <v>1661</v>
      </c>
      <c r="D956" s="4">
        <v>635904</v>
      </c>
      <c r="E956" s="342">
        <v>0</v>
      </c>
      <c r="F956" s="342">
        <v>0</v>
      </c>
      <c r="G956" s="342">
        <v>0</v>
      </c>
      <c r="H956" s="342">
        <v>0</v>
      </c>
      <c r="I956" s="342">
        <v>0</v>
      </c>
      <c r="J956" s="342">
        <v>0</v>
      </c>
      <c r="K956" s="342">
        <v>0</v>
      </c>
      <c r="L956" s="4">
        <v>635904</v>
      </c>
    </row>
    <row r="957" spans="1:12">
      <c r="A957" s="5" t="s">
        <v>105</v>
      </c>
      <c r="B957" s="5" t="s">
        <v>1662</v>
      </c>
      <c r="C957" s="5" t="s">
        <v>1663</v>
      </c>
      <c r="D957" s="4">
        <v>115168</v>
      </c>
      <c r="E957" s="342">
        <v>0</v>
      </c>
      <c r="F957" s="342">
        <v>0</v>
      </c>
      <c r="G957" s="342">
        <v>0</v>
      </c>
      <c r="H957" s="4">
        <v>8256</v>
      </c>
      <c r="I957" s="342">
        <v>0</v>
      </c>
      <c r="J957" s="342">
        <v>0</v>
      </c>
      <c r="K957" s="342">
        <v>0</v>
      </c>
      <c r="L957" s="4">
        <v>123424</v>
      </c>
    </row>
    <row r="958" spans="1:12">
      <c r="A958" s="5" t="s">
        <v>105</v>
      </c>
      <c r="B958" s="5" t="s">
        <v>1664</v>
      </c>
      <c r="C958" s="5" t="s">
        <v>1665</v>
      </c>
      <c r="D958" s="342">
        <v>0</v>
      </c>
      <c r="E958" s="342">
        <v>0</v>
      </c>
      <c r="F958" s="342">
        <v>0</v>
      </c>
      <c r="G958" s="342">
        <v>0</v>
      </c>
      <c r="H958" s="342">
        <v>0</v>
      </c>
      <c r="I958" s="342">
        <v>0</v>
      </c>
      <c r="J958" s="342">
        <v>0</v>
      </c>
      <c r="K958" s="342">
        <v>0</v>
      </c>
      <c r="L958" s="342">
        <v>0</v>
      </c>
    </row>
    <row r="959" spans="1:12">
      <c r="A959" s="5" t="s">
        <v>105</v>
      </c>
      <c r="B959" s="5" t="s">
        <v>1666</v>
      </c>
      <c r="C959" s="5" t="s">
        <v>1667</v>
      </c>
      <c r="D959" s="4">
        <v>1251632</v>
      </c>
      <c r="E959" s="4">
        <v>628608</v>
      </c>
      <c r="F959" s="4">
        <v>30896</v>
      </c>
      <c r="G959" s="4">
        <v>55152</v>
      </c>
      <c r="H959" s="4">
        <v>327088</v>
      </c>
      <c r="I959" s="4">
        <v>498944</v>
      </c>
      <c r="J959" s="4">
        <v>21282</v>
      </c>
      <c r="K959" s="4">
        <v>9884</v>
      </c>
      <c r="L959" s="4">
        <v>2823486</v>
      </c>
    </row>
    <row r="962" spans="1:12">
      <c r="A962" s="5" t="s">
        <v>1706</v>
      </c>
    </row>
    <row r="963" spans="1:12">
      <c r="A963" s="5" t="s">
        <v>1597</v>
      </c>
      <c r="B963" s="5" t="s">
        <v>174</v>
      </c>
      <c r="C963" s="5" t="s">
        <v>1669</v>
      </c>
      <c r="D963" s="342" t="s">
        <v>1670</v>
      </c>
      <c r="E963" s="342" t="s">
        <v>1671</v>
      </c>
      <c r="F963" s="342" t="s">
        <v>1672</v>
      </c>
      <c r="G963" s="342" t="s">
        <v>1673</v>
      </c>
      <c r="H963" s="342" t="s">
        <v>1674</v>
      </c>
      <c r="I963" s="342" t="s">
        <v>1675</v>
      </c>
      <c r="J963" s="342" t="s">
        <v>1676</v>
      </c>
      <c r="K963" s="342" t="s">
        <v>1677</v>
      </c>
      <c r="L963" s="342" t="s">
        <v>44</v>
      </c>
    </row>
    <row r="964" spans="1:12">
      <c r="A964" s="5" t="s">
        <v>107</v>
      </c>
      <c r="B964" s="5" t="s">
        <v>1612</v>
      </c>
      <c r="C964" s="5" t="s">
        <v>1613</v>
      </c>
      <c r="D964" s="4">
        <v>30528</v>
      </c>
      <c r="E964" s="342">
        <v>0</v>
      </c>
      <c r="F964" s="342">
        <v>0</v>
      </c>
      <c r="G964" s="342">
        <v>0</v>
      </c>
      <c r="H964" s="4">
        <v>9648</v>
      </c>
      <c r="I964" s="342">
        <v>0</v>
      </c>
      <c r="J964" s="342">
        <v>0</v>
      </c>
      <c r="K964" s="342">
        <v>0</v>
      </c>
      <c r="L964" s="4">
        <v>40176</v>
      </c>
    </row>
    <row r="965" spans="1:12">
      <c r="A965" s="5" t="s">
        <v>107</v>
      </c>
      <c r="B965" s="5" t="s">
        <v>1614</v>
      </c>
      <c r="C965" s="5" t="s">
        <v>1615</v>
      </c>
      <c r="D965" s="342">
        <v>0</v>
      </c>
      <c r="E965" s="342">
        <v>0</v>
      </c>
      <c r="F965" s="342">
        <v>0</v>
      </c>
      <c r="G965" s="342">
        <v>0</v>
      </c>
      <c r="H965" s="4">
        <v>20320</v>
      </c>
      <c r="I965" s="342">
        <v>0</v>
      </c>
      <c r="J965" s="342">
        <v>0</v>
      </c>
      <c r="K965" s="342">
        <v>0</v>
      </c>
      <c r="L965" s="4">
        <v>20320</v>
      </c>
    </row>
    <row r="966" spans="1:12">
      <c r="A966" s="5" t="s">
        <v>107</v>
      </c>
      <c r="B966" s="5" t="s">
        <v>1616</v>
      </c>
      <c r="C966" s="5" t="s">
        <v>1617</v>
      </c>
      <c r="D966" s="342">
        <v>0</v>
      </c>
      <c r="E966" s="4">
        <v>155040</v>
      </c>
      <c r="F966" s="342">
        <v>0</v>
      </c>
      <c r="G966" s="342">
        <v>0</v>
      </c>
      <c r="H966" s="342">
        <v>0</v>
      </c>
      <c r="I966" s="4">
        <v>2384</v>
      </c>
      <c r="J966" s="342">
        <v>0</v>
      </c>
      <c r="K966" s="342">
        <v>0</v>
      </c>
      <c r="L966" s="4">
        <v>157424</v>
      </c>
    </row>
    <row r="967" spans="1:12">
      <c r="A967" s="5" t="s">
        <v>107</v>
      </c>
      <c r="B967" s="5" t="s">
        <v>1618</v>
      </c>
      <c r="C967" s="5" t="s">
        <v>1619</v>
      </c>
      <c r="D967" s="4">
        <v>28608</v>
      </c>
      <c r="E967" s="4">
        <v>12144</v>
      </c>
      <c r="F967" s="342">
        <v>0</v>
      </c>
      <c r="G967" s="342">
        <v>0</v>
      </c>
      <c r="H967" s="4">
        <v>14592</v>
      </c>
      <c r="I967" s="4">
        <v>4256</v>
      </c>
      <c r="J967" s="342">
        <v>0</v>
      </c>
      <c r="K967" s="342">
        <v>0</v>
      </c>
      <c r="L967" s="4">
        <v>59600</v>
      </c>
    </row>
    <row r="968" spans="1:12">
      <c r="A968" s="5" t="s">
        <v>107</v>
      </c>
      <c r="B968" s="5" t="s">
        <v>1620</v>
      </c>
      <c r="C968" s="5" t="s">
        <v>1621</v>
      </c>
      <c r="D968" s="342">
        <v>0</v>
      </c>
      <c r="E968" s="342">
        <v>0</v>
      </c>
      <c r="F968" s="342">
        <v>0</v>
      </c>
      <c r="G968" s="342">
        <v>0</v>
      </c>
      <c r="H968" s="342">
        <v>0</v>
      </c>
      <c r="I968" s="342">
        <v>0</v>
      </c>
      <c r="J968" s="342">
        <v>0</v>
      </c>
      <c r="K968" s="342">
        <v>0</v>
      </c>
      <c r="L968" s="342">
        <v>0</v>
      </c>
    </row>
    <row r="969" spans="1:12">
      <c r="A969" s="5" t="s">
        <v>107</v>
      </c>
      <c r="B969" s="5" t="s">
        <v>1622</v>
      </c>
      <c r="C969" s="5" t="s">
        <v>1623</v>
      </c>
      <c r="D969" s="4">
        <v>20944</v>
      </c>
      <c r="E969" s="342">
        <v>0</v>
      </c>
      <c r="F969" s="342">
        <v>0</v>
      </c>
      <c r="G969" s="342">
        <v>0</v>
      </c>
      <c r="H969" s="342">
        <v>0</v>
      </c>
      <c r="I969" s="342">
        <v>0</v>
      </c>
      <c r="J969" s="342">
        <v>0</v>
      </c>
      <c r="K969" s="342">
        <v>0</v>
      </c>
      <c r="L969" s="4">
        <v>20944</v>
      </c>
    </row>
    <row r="970" spans="1:12">
      <c r="A970" s="5" t="s">
        <v>107</v>
      </c>
      <c r="B970" s="5" t="s">
        <v>1624</v>
      </c>
      <c r="C970" s="5" t="s">
        <v>1625</v>
      </c>
      <c r="D970" s="342">
        <v>0</v>
      </c>
      <c r="E970" s="4">
        <v>7456</v>
      </c>
      <c r="F970" s="342">
        <v>0</v>
      </c>
      <c r="G970" s="342">
        <v>0</v>
      </c>
      <c r="H970" s="342">
        <v>0</v>
      </c>
      <c r="I970" s="4">
        <v>8928</v>
      </c>
      <c r="J970" s="342">
        <v>0</v>
      </c>
      <c r="K970" s="342">
        <v>0</v>
      </c>
      <c r="L970" s="4">
        <v>16384</v>
      </c>
    </row>
    <row r="971" spans="1:12">
      <c r="A971" s="5" t="s">
        <v>107</v>
      </c>
      <c r="B971" s="5" t="s">
        <v>1626</v>
      </c>
      <c r="C971" s="5" t="s">
        <v>1627</v>
      </c>
      <c r="D971" s="342">
        <v>0</v>
      </c>
      <c r="E971" s="342">
        <v>0</v>
      </c>
      <c r="F971" s="342">
        <v>0</v>
      </c>
      <c r="G971" s="342">
        <v>0</v>
      </c>
      <c r="H971" s="4">
        <v>23536</v>
      </c>
      <c r="I971" s="342">
        <v>0</v>
      </c>
      <c r="J971" s="342">
        <v>0</v>
      </c>
      <c r="K971" s="342">
        <v>0</v>
      </c>
      <c r="L971" s="4">
        <v>23536</v>
      </c>
    </row>
    <row r="972" spans="1:12">
      <c r="A972" s="5" t="s">
        <v>107</v>
      </c>
      <c r="B972" s="5" t="s">
        <v>1628</v>
      </c>
      <c r="C972" s="5" t="s">
        <v>1629</v>
      </c>
      <c r="D972" s="4">
        <v>10896</v>
      </c>
      <c r="E972" s="4">
        <v>4320</v>
      </c>
      <c r="F972" s="342">
        <v>0</v>
      </c>
      <c r="G972" s="342">
        <v>0</v>
      </c>
      <c r="H972" s="4">
        <v>125436</v>
      </c>
      <c r="I972" s="342">
        <v>0</v>
      </c>
      <c r="J972" s="342">
        <v>0</v>
      </c>
      <c r="K972" s="342">
        <v>0</v>
      </c>
      <c r="L972" s="4">
        <v>140652</v>
      </c>
    </row>
    <row r="973" spans="1:12">
      <c r="A973" s="5" t="s">
        <v>107</v>
      </c>
      <c r="B973" s="5" t="s">
        <v>1630</v>
      </c>
      <c r="C973" s="5" t="s">
        <v>1631</v>
      </c>
      <c r="D973" s="342">
        <v>0</v>
      </c>
      <c r="E973" s="4">
        <v>1184</v>
      </c>
      <c r="F973" s="342">
        <v>0</v>
      </c>
      <c r="G973" s="342">
        <v>0</v>
      </c>
      <c r="H973" s="342">
        <v>0</v>
      </c>
      <c r="I973" s="342">
        <v>0</v>
      </c>
      <c r="J973" s="342">
        <v>0</v>
      </c>
      <c r="K973" s="342">
        <v>0</v>
      </c>
      <c r="L973" s="4">
        <v>1184</v>
      </c>
    </row>
    <row r="974" spans="1:12">
      <c r="A974" s="5" t="s">
        <v>107</v>
      </c>
      <c r="B974" s="5" t="s">
        <v>1632</v>
      </c>
      <c r="C974" s="5" t="s">
        <v>1633</v>
      </c>
      <c r="D974" s="342">
        <v>0</v>
      </c>
      <c r="E974" s="342">
        <v>240</v>
      </c>
      <c r="F974" s="342">
        <v>0</v>
      </c>
      <c r="G974" s="342">
        <v>0</v>
      </c>
      <c r="H974" s="342">
        <v>0</v>
      </c>
      <c r="I974" s="4">
        <v>7696</v>
      </c>
      <c r="J974" s="342">
        <v>0</v>
      </c>
      <c r="K974" s="342">
        <v>0</v>
      </c>
      <c r="L974" s="4">
        <v>7936</v>
      </c>
    </row>
    <row r="975" spans="1:12">
      <c r="A975" s="5" t="s">
        <v>107</v>
      </c>
      <c r="B975" s="5" t="s">
        <v>1634</v>
      </c>
      <c r="C975" s="5" t="s">
        <v>1635</v>
      </c>
      <c r="D975" s="4">
        <v>118176</v>
      </c>
      <c r="E975" s="342">
        <v>0</v>
      </c>
      <c r="F975" s="4">
        <v>7056</v>
      </c>
      <c r="G975" s="342">
        <v>0</v>
      </c>
      <c r="H975" s="342">
        <v>0</v>
      </c>
      <c r="I975" s="342">
        <v>0</v>
      </c>
      <c r="J975" s="342">
        <v>0</v>
      </c>
      <c r="K975" s="342">
        <v>0</v>
      </c>
      <c r="L975" s="4">
        <v>125232</v>
      </c>
    </row>
    <row r="976" spans="1:12">
      <c r="A976" s="5" t="s">
        <v>107</v>
      </c>
      <c r="B976" s="5" t="s">
        <v>1636</v>
      </c>
      <c r="C976" s="5" t="s">
        <v>1637</v>
      </c>
      <c r="D976" s="4">
        <v>11904</v>
      </c>
      <c r="E976" s="342">
        <v>0</v>
      </c>
      <c r="F976" s="342">
        <v>0</v>
      </c>
      <c r="G976" s="342">
        <v>0</v>
      </c>
      <c r="H976" s="342">
        <v>0</v>
      </c>
      <c r="I976" s="342">
        <v>0</v>
      </c>
      <c r="J976" s="342">
        <v>0</v>
      </c>
      <c r="K976" s="342">
        <v>0</v>
      </c>
      <c r="L976" s="4">
        <v>11904</v>
      </c>
    </row>
    <row r="977" spans="1:12">
      <c r="A977" s="5" t="s">
        <v>107</v>
      </c>
      <c r="B977" s="5" t="s">
        <v>1638</v>
      </c>
      <c r="C977" s="5" t="s">
        <v>1639</v>
      </c>
      <c r="D977" s="342">
        <v>0</v>
      </c>
      <c r="E977" s="342">
        <v>0</v>
      </c>
      <c r="F977" s="342">
        <v>0</v>
      </c>
      <c r="G977" s="342">
        <v>0</v>
      </c>
      <c r="H977" s="342">
        <v>0</v>
      </c>
      <c r="I977" s="4">
        <v>88840</v>
      </c>
      <c r="J977" s="342">
        <v>0</v>
      </c>
      <c r="K977" s="4">
        <v>2655</v>
      </c>
      <c r="L977" s="4">
        <v>91495</v>
      </c>
    </row>
    <row r="978" spans="1:12">
      <c r="A978" s="5" t="s">
        <v>107</v>
      </c>
      <c r="B978" s="5" t="s">
        <v>1640</v>
      </c>
      <c r="C978" s="5" t="s">
        <v>1641</v>
      </c>
      <c r="D978" s="342">
        <v>0</v>
      </c>
      <c r="E978" s="342">
        <v>0</v>
      </c>
      <c r="F978" s="342">
        <v>0</v>
      </c>
      <c r="G978" s="342">
        <v>0</v>
      </c>
      <c r="H978" s="342">
        <v>0</v>
      </c>
      <c r="I978" s="342">
        <v>0</v>
      </c>
      <c r="J978" s="342">
        <v>0</v>
      </c>
      <c r="K978" s="342">
        <v>0</v>
      </c>
      <c r="L978" s="342">
        <v>0</v>
      </c>
    </row>
    <row r="979" spans="1:12">
      <c r="A979" s="5" t="s">
        <v>107</v>
      </c>
      <c r="B979" s="5" t="s">
        <v>1642</v>
      </c>
      <c r="C979" s="5" t="s">
        <v>1643</v>
      </c>
      <c r="D979" s="4">
        <v>2400</v>
      </c>
      <c r="E979" s="342">
        <v>720</v>
      </c>
      <c r="F979" s="342">
        <v>0</v>
      </c>
      <c r="G979" s="342">
        <v>0</v>
      </c>
      <c r="H979" s="342">
        <v>0</v>
      </c>
      <c r="I979" s="4">
        <v>83744</v>
      </c>
      <c r="J979" s="342">
        <v>0</v>
      </c>
      <c r="K979" s="4">
        <v>5744</v>
      </c>
      <c r="L979" s="4">
        <v>92608</v>
      </c>
    </row>
    <row r="980" spans="1:12">
      <c r="A980" s="5" t="s">
        <v>107</v>
      </c>
      <c r="B980" s="5" t="s">
        <v>1644</v>
      </c>
      <c r="C980" s="5" t="s">
        <v>1645</v>
      </c>
      <c r="D980" s="342">
        <v>0</v>
      </c>
      <c r="E980" s="342">
        <v>0</v>
      </c>
      <c r="F980" s="342">
        <v>0</v>
      </c>
      <c r="G980" s="342">
        <v>0</v>
      </c>
      <c r="H980" s="342">
        <v>0</v>
      </c>
      <c r="I980" s="342">
        <v>0</v>
      </c>
      <c r="J980" s="342">
        <v>0</v>
      </c>
      <c r="K980" s="342">
        <v>0</v>
      </c>
      <c r="L980" s="342">
        <v>0</v>
      </c>
    </row>
    <row r="981" spans="1:12">
      <c r="A981" s="5" t="s">
        <v>107</v>
      </c>
      <c r="B981" s="5" t="s">
        <v>1646</v>
      </c>
      <c r="C981" s="5" t="s">
        <v>1647</v>
      </c>
      <c r="D981" s="342">
        <v>0</v>
      </c>
      <c r="E981" s="342">
        <v>0</v>
      </c>
      <c r="F981" s="342">
        <v>0</v>
      </c>
      <c r="G981" s="342">
        <v>0</v>
      </c>
      <c r="H981" s="342">
        <v>0</v>
      </c>
      <c r="I981" s="4">
        <v>22656</v>
      </c>
      <c r="J981" s="342">
        <v>0</v>
      </c>
      <c r="K981" s="342">
        <v>0</v>
      </c>
      <c r="L981" s="4">
        <v>22656</v>
      </c>
    </row>
    <row r="982" spans="1:12">
      <c r="A982" s="5" t="s">
        <v>107</v>
      </c>
      <c r="B982" s="5" t="s">
        <v>1648</v>
      </c>
      <c r="C982" s="5" t="s">
        <v>1649</v>
      </c>
      <c r="D982" s="342">
        <v>0</v>
      </c>
      <c r="E982" s="4">
        <v>73216</v>
      </c>
      <c r="F982" s="342">
        <v>0</v>
      </c>
      <c r="G982" s="4">
        <v>11760</v>
      </c>
      <c r="H982" s="342">
        <v>0</v>
      </c>
      <c r="I982" s="342">
        <v>0</v>
      </c>
      <c r="J982" s="342">
        <v>0</v>
      </c>
      <c r="K982" s="342">
        <v>0</v>
      </c>
      <c r="L982" s="4">
        <v>84976</v>
      </c>
    </row>
    <row r="983" spans="1:12">
      <c r="A983" s="5" t="s">
        <v>107</v>
      </c>
      <c r="B983" s="5" t="s">
        <v>1650</v>
      </c>
      <c r="C983" s="5" t="s">
        <v>1651</v>
      </c>
      <c r="D983" s="342">
        <v>0</v>
      </c>
      <c r="E983" s="342">
        <v>0</v>
      </c>
      <c r="F983" s="342">
        <v>0</v>
      </c>
      <c r="G983" s="342">
        <v>0</v>
      </c>
      <c r="H983" s="4">
        <v>36560</v>
      </c>
      <c r="I983" s="342">
        <v>0</v>
      </c>
      <c r="J983" s="342">
        <v>0</v>
      </c>
      <c r="K983" s="342">
        <v>0</v>
      </c>
      <c r="L983" s="4">
        <v>36560</v>
      </c>
    </row>
    <row r="984" spans="1:12">
      <c r="A984" s="5" t="s">
        <v>107</v>
      </c>
      <c r="B984" s="5" t="s">
        <v>1652</v>
      </c>
      <c r="C984" s="5" t="s">
        <v>1653</v>
      </c>
      <c r="D984" s="342">
        <v>0</v>
      </c>
      <c r="E984" s="342">
        <v>0</v>
      </c>
      <c r="F984" s="342">
        <v>0</v>
      </c>
      <c r="G984" s="342">
        <v>0</v>
      </c>
      <c r="H984" s="342">
        <v>0</v>
      </c>
      <c r="I984" s="342">
        <v>0</v>
      </c>
      <c r="J984" s="4">
        <v>3520</v>
      </c>
      <c r="K984" s="342">
        <v>0</v>
      </c>
      <c r="L984" s="4">
        <v>3520</v>
      </c>
    </row>
    <row r="985" spans="1:12">
      <c r="A985" s="5" t="s">
        <v>107</v>
      </c>
      <c r="B985" s="5" t="s">
        <v>1654</v>
      </c>
      <c r="C985" s="5" t="s">
        <v>1655</v>
      </c>
      <c r="D985" s="342">
        <v>0</v>
      </c>
      <c r="E985" s="342">
        <v>0</v>
      </c>
      <c r="F985" s="342">
        <v>0</v>
      </c>
      <c r="G985" s="342">
        <v>0</v>
      </c>
      <c r="H985" s="342">
        <v>0</v>
      </c>
      <c r="I985" s="342">
        <v>0</v>
      </c>
      <c r="J985" s="342">
        <v>0</v>
      </c>
      <c r="K985" s="342">
        <v>0</v>
      </c>
      <c r="L985" s="342">
        <v>0</v>
      </c>
    </row>
    <row r="986" spans="1:12">
      <c r="A986" s="5" t="s">
        <v>107</v>
      </c>
      <c r="B986" s="5" t="s">
        <v>1656</v>
      </c>
      <c r="C986" s="5" t="s">
        <v>1657</v>
      </c>
      <c r="D986" s="4">
        <v>15200</v>
      </c>
      <c r="E986" s="342">
        <v>0</v>
      </c>
      <c r="F986" s="342">
        <v>0</v>
      </c>
      <c r="G986" s="342">
        <v>0</v>
      </c>
      <c r="H986" s="342">
        <v>0</v>
      </c>
      <c r="I986" s="342">
        <v>0</v>
      </c>
      <c r="J986" s="342">
        <v>0</v>
      </c>
      <c r="K986" s="342">
        <v>0</v>
      </c>
      <c r="L986" s="4">
        <v>15200</v>
      </c>
    </row>
    <row r="987" spans="1:12">
      <c r="A987" s="5" t="s">
        <v>107</v>
      </c>
      <c r="B987" s="5" t="s">
        <v>1658</v>
      </c>
      <c r="C987" s="5" t="s">
        <v>1659</v>
      </c>
      <c r="D987" s="4">
        <v>8960</v>
      </c>
      <c r="E987" s="342">
        <v>0</v>
      </c>
      <c r="F987" s="342">
        <v>0</v>
      </c>
      <c r="G987" s="342">
        <v>0</v>
      </c>
      <c r="H987" s="342">
        <v>0</v>
      </c>
      <c r="I987" s="342">
        <v>0</v>
      </c>
      <c r="J987" s="4">
        <v>2816</v>
      </c>
      <c r="K987" s="342">
        <v>0</v>
      </c>
      <c r="L987" s="4">
        <v>11776</v>
      </c>
    </row>
    <row r="988" spans="1:12">
      <c r="A988" s="5" t="s">
        <v>107</v>
      </c>
      <c r="B988" s="5" t="s">
        <v>1660</v>
      </c>
      <c r="C988" s="5" t="s">
        <v>1661</v>
      </c>
      <c r="D988" s="4">
        <v>200528</v>
      </c>
      <c r="E988" s="342">
        <v>0</v>
      </c>
      <c r="F988" s="342">
        <v>0</v>
      </c>
      <c r="G988" s="342">
        <v>0</v>
      </c>
      <c r="H988" s="4">
        <v>6720</v>
      </c>
      <c r="I988" s="342">
        <v>0</v>
      </c>
      <c r="J988" s="342">
        <v>0</v>
      </c>
      <c r="K988" s="342">
        <v>0</v>
      </c>
      <c r="L988" s="4">
        <v>207248</v>
      </c>
    </row>
    <row r="989" spans="1:12">
      <c r="A989" s="5" t="s">
        <v>107</v>
      </c>
      <c r="B989" s="5" t="s">
        <v>1662</v>
      </c>
      <c r="C989" s="5" t="s">
        <v>1663</v>
      </c>
      <c r="D989" s="4">
        <v>33760</v>
      </c>
      <c r="E989" s="342">
        <v>0</v>
      </c>
      <c r="F989" s="342">
        <v>0</v>
      </c>
      <c r="G989" s="342">
        <v>0</v>
      </c>
      <c r="H989" s="342">
        <v>0</v>
      </c>
      <c r="I989" s="342">
        <v>0</v>
      </c>
      <c r="J989" s="342">
        <v>0</v>
      </c>
      <c r="K989" s="342">
        <v>0</v>
      </c>
      <c r="L989" s="4">
        <v>33760</v>
      </c>
    </row>
    <row r="990" spans="1:12">
      <c r="A990" s="5" t="s">
        <v>107</v>
      </c>
      <c r="B990" s="5" t="s">
        <v>1664</v>
      </c>
      <c r="C990" s="5" t="s">
        <v>1665</v>
      </c>
      <c r="D990" s="342">
        <v>0</v>
      </c>
      <c r="E990" s="342">
        <v>0</v>
      </c>
      <c r="F990" s="342">
        <v>0</v>
      </c>
      <c r="G990" s="342">
        <v>0</v>
      </c>
      <c r="H990" s="342">
        <v>0</v>
      </c>
      <c r="I990" s="342">
        <v>0</v>
      </c>
      <c r="J990" s="342">
        <v>0</v>
      </c>
      <c r="K990" s="342">
        <v>0</v>
      </c>
      <c r="L990" s="342">
        <v>0</v>
      </c>
    </row>
    <row r="991" spans="1:12">
      <c r="A991" s="5" t="s">
        <v>107</v>
      </c>
      <c r="B991" s="5" t="s">
        <v>1666</v>
      </c>
      <c r="C991" s="5" t="s">
        <v>1667</v>
      </c>
      <c r="D991" s="4">
        <v>481904</v>
      </c>
      <c r="E991" s="4">
        <v>254320</v>
      </c>
      <c r="F991" s="4">
        <v>7056</v>
      </c>
      <c r="G991" s="4">
        <v>11760</v>
      </c>
      <c r="H991" s="4">
        <v>236812</v>
      </c>
      <c r="I991" s="4">
        <v>218504</v>
      </c>
      <c r="J991" s="4">
        <v>6336</v>
      </c>
      <c r="K991" s="4">
        <v>8399</v>
      </c>
      <c r="L991" s="4">
        <v>1225091</v>
      </c>
    </row>
    <row r="993" spans="1:12">
      <c r="D993" s="4"/>
    </row>
    <row r="994" spans="1:12">
      <c r="A994" s="5" t="s">
        <v>1707</v>
      </c>
    </row>
    <row r="995" spans="1:12">
      <c r="A995" s="5" t="s">
        <v>1597</v>
      </c>
      <c r="B995" s="5" t="s">
        <v>174</v>
      </c>
      <c r="C995" s="5" t="s">
        <v>1669</v>
      </c>
      <c r="D995" s="342" t="s">
        <v>1670</v>
      </c>
      <c r="E995" s="342" t="s">
        <v>1671</v>
      </c>
      <c r="F995" s="342" t="s">
        <v>1672</v>
      </c>
      <c r="G995" s="342" t="s">
        <v>1673</v>
      </c>
      <c r="H995" s="342" t="s">
        <v>1674</v>
      </c>
      <c r="I995" s="342" t="s">
        <v>1675</v>
      </c>
      <c r="J995" s="342" t="s">
        <v>1676</v>
      </c>
      <c r="K995" s="342" t="s">
        <v>1677</v>
      </c>
      <c r="L995" s="342" t="s">
        <v>44</v>
      </c>
    </row>
    <row r="996" spans="1:12">
      <c r="A996" s="5" t="s">
        <v>109</v>
      </c>
      <c r="B996" s="5" t="s">
        <v>1612</v>
      </c>
      <c r="C996" s="5" t="s">
        <v>1613</v>
      </c>
      <c r="D996" s="4">
        <v>2784</v>
      </c>
      <c r="E996" s="342">
        <v>0</v>
      </c>
      <c r="F996" s="342">
        <v>0</v>
      </c>
      <c r="G996" s="342">
        <v>0</v>
      </c>
      <c r="H996" s="342">
        <v>0</v>
      </c>
      <c r="I996" s="342">
        <v>0</v>
      </c>
      <c r="J996" s="342">
        <v>0</v>
      </c>
      <c r="K996" s="342">
        <v>0</v>
      </c>
      <c r="L996" s="4">
        <v>2784</v>
      </c>
    </row>
    <row r="997" spans="1:12">
      <c r="A997" s="5" t="s">
        <v>109</v>
      </c>
      <c r="B997" s="5" t="s">
        <v>1614</v>
      </c>
      <c r="C997" s="5" t="s">
        <v>1615</v>
      </c>
      <c r="D997" s="342">
        <v>0</v>
      </c>
      <c r="E997" s="342">
        <v>0</v>
      </c>
      <c r="F997" s="342">
        <v>0</v>
      </c>
      <c r="G997" s="342">
        <v>0</v>
      </c>
      <c r="H997" s="4">
        <v>168544</v>
      </c>
      <c r="I997" s="342">
        <v>0</v>
      </c>
      <c r="J997" s="4">
        <v>1456</v>
      </c>
      <c r="K997" s="342">
        <v>0</v>
      </c>
      <c r="L997" s="4">
        <v>170000</v>
      </c>
    </row>
    <row r="998" spans="1:12">
      <c r="A998" s="5" t="s">
        <v>109</v>
      </c>
      <c r="B998" s="5" t="s">
        <v>1616</v>
      </c>
      <c r="C998" s="5" t="s">
        <v>1617</v>
      </c>
      <c r="D998" s="342">
        <v>0</v>
      </c>
      <c r="E998" s="4">
        <v>470480</v>
      </c>
      <c r="F998" s="342">
        <v>0</v>
      </c>
      <c r="G998" s="342">
        <v>0</v>
      </c>
      <c r="H998" s="4">
        <v>5760</v>
      </c>
      <c r="I998" s="342">
        <v>0</v>
      </c>
      <c r="J998" s="342">
        <v>0</v>
      </c>
      <c r="K998" s="342">
        <v>0</v>
      </c>
      <c r="L998" s="4">
        <v>476240</v>
      </c>
    </row>
    <row r="999" spans="1:12">
      <c r="A999" s="5" t="s">
        <v>109</v>
      </c>
      <c r="B999" s="5" t="s">
        <v>1618</v>
      </c>
      <c r="C999" s="5" t="s">
        <v>1619</v>
      </c>
      <c r="D999" s="4">
        <v>55392</v>
      </c>
      <c r="E999" s="4">
        <v>21072</v>
      </c>
      <c r="F999" s="342">
        <v>0</v>
      </c>
      <c r="G999" s="342">
        <v>0</v>
      </c>
      <c r="H999" s="4">
        <v>253744</v>
      </c>
      <c r="I999" s="4">
        <v>2000</v>
      </c>
      <c r="J999" s="342">
        <v>160</v>
      </c>
      <c r="K999" s="342">
        <v>0</v>
      </c>
      <c r="L999" s="4">
        <v>332368</v>
      </c>
    </row>
    <row r="1000" spans="1:12">
      <c r="A1000" s="5" t="s">
        <v>109</v>
      </c>
      <c r="B1000" s="5" t="s">
        <v>1620</v>
      </c>
      <c r="C1000" s="5" t="s">
        <v>1621</v>
      </c>
      <c r="D1000" s="342">
        <v>0</v>
      </c>
      <c r="E1000" s="342">
        <v>0</v>
      </c>
      <c r="F1000" s="342">
        <v>0</v>
      </c>
      <c r="G1000" s="342">
        <v>0</v>
      </c>
      <c r="H1000" s="342">
        <v>0</v>
      </c>
      <c r="I1000" s="342">
        <v>0</v>
      </c>
      <c r="J1000" s="342">
        <v>0</v>
      </c>
      <c r="K1000" s="342">
        <v>0</v>
      </c>
      <c r="L1000" s="342">
        <v>0</v>
      </c>
    </row>
    <row r="1001" spans="1:12">
      <c r="A1001" s="5" t="s">
        <v>109</v>
      </c>
      <c r="B1001" s="5" t="s">
        <v>1622</v>
      </c>
      <c r="C1001" s="5" t="s">
        <v>1623</v>
      </c>
      <c r="D1001" s="4">
        <v>83760</v>
      </c>
      <c r="E1001" s="342">
        <v>0</v>
      </c>
      <c r="F1001" s="342">
        <v>0</v>
      </c>
      <c r="G1001" s="342">
        <v>0</v>
      </c>
      <c r="H1001" s="342">
        <v>0</v>
      </c>
      <c r="I1001" s="342">
        <v>0</v>
      </c>
      <c r="J1001" s="342">
        <v>0</v>
      </c>
      <c r="K1001" s="342">
        <v>0</v>
      </c>
      <c r="L1001" s="4">
        <v>83760</v>
      </c>
    </row>
    <row r="1002" spans="1:12">
      <c r="A1002" s="5" t="s">
        <v>109</v>
      </c>
      <c r="B1002" s="5" t="s">
        <v>1624</v>
      </c>
      <c r="C1002" s="5" t="s">
        <v>1625</v>
      </c>
      <c r="D1002" s="342">
        <v>0</v>
      </c>
      <c r="E1002" s="4">
        <v>15024</v>
      </c>
      <c r="F1002" s="342">
        <v>0</v>
      </c>
      <c r="G1002" s="342">
        <v>0</v>
      </c>
      <c r="H1002" s="342">
        <v>0</v>
      </c>
      <c r="I1002" s="4">
        <v>13504</v>
      </c>
      <c r="J1002" s="342">
        <v>0</v>
      </c>
      <c r="K1002" s="342">
        <v>312</v>
      </c>
      <c r="L1002" s="4">
        <v>28840</v>
      </c>
    </row>
    <row r="1003" spans="1:12">
      <c r="A1003" s="5" t="s">
        <v>109</v>
      </c>
      <c r="B1003" s="5" t="s">
        <v>1626</v>
      </c>
      <c r="C1003" s="5" t="s">
        <v>1627</v>
      </c>
      <c r="D1003" s="342">
        <v>0</v>
      </c>
      <c r="E1003" s="342">
        <v>0</v>
      </c>
      <c r="F1003" s="342">
        <v>0</v>
      </c>
      <c r="G1003" s="342">
        <v>0</v>
      </c>
      <c r="H1003" s="4">
        <v>5824</v>
      </c>
      <c r="I1003" s="342">
        <v>0</v>
      </c>
      <c r="J1003" s="4">
        <v>15573</v>
      </c>
      <c r="K1003" s="342">
        <v>0</v>
      </c>
      <c r="L1003" s="4">
        <v>21397</v>
      </c>
    </row>
    <row r="1004" spans="1:12">
      <c r="A1004" s="5" t="s">
        <v>109</v>
      </c>
      <c r="B1004" s="5" t="s">
        <v>1628</v>
      </c>
      <c r="C1004" s="5" t="s">
        <v>1629</v>
      </c>
      <c r="D1004" s="4">
        <v>5712</v>
      </c>
      <c r="E1004" s="4">
        <v>25728</v>
      </c>
      <c r="F1004" s="342">
        <v>0</v>
      </c>
      <c r="G1004" s="342">
        <v>0</v>
      </c>
      <c r="H1004" s="4">
        <v>166352</v>
      </c>
      <c r="I1004" s="4">
        <v>23792</v>
      </c>
      <c r="J1004" s="4">
        <v>4280</v>
      </c>
      <c r="K1004" s="342">
        <v>0</v>
      </c>
      <c r="L1004" s="4">
        <v>225864</v>
      </c>
    </row>
    <row r="1005" spans="1:12">
      <c r="A1005" s="5" t="s">
        <v>109</v>
      </c>
      <c r="B1005" s="5" t="s">
        <v>1630</v>
      </c>
      <c r="C1005" s="5" t="s">
        <v>1631</v>
      </c>
      <c r="D1005" s="342">
        <v>0</v>
      </c>
      <c r="E1005" s="4">
        <v>7600</v>
      </c>
      <c r="F1005" s="342">
        <v>0</v>
      </c>
      <c r="G1005" s="342">
        <v>0</v>
      </c>
      <c r="H1005" s="342">
        <v>0</v>
      </c>
      <c r="I1005" s="4">
        <v>4128</v>
      </c>
      <c r="J1005" s="342">
        <v>0</v>
      </c>
      <c r="K1005" s="342">
        <v>0</v>
      </c>
      <c r="L1005" s="4">
        <v>11728</v>
      </c>
    </row>
    <row r="1006" spans="1:12">
      <c r="A1006" s="5" t="s">
        <v>109</v>
      </c>
      <c r="B1006" s="5" t="s">
        <v>1632</v>
      </c>
      <c r="C1006" s="5" t="s">
        <v>1633</v>
      </c>
      <c r="D1006" s="342">
        <v>0</v>
      </c>
      <c r="E1006" s="342">
        <v>0</v>
      </c>
      <c r="F1006" s="342">
        <v>0</v>
      </c>
      <c r="G1006" s="342">
        <v>0</v>
      </c>
      <c r="H1006" s="342">
        <v>0</v>
      </c>
      <c r="I1006" s="4">
        <v>74608</v>
      </c>
      <c r="J1006" s="342">
        <v>0</v>
      </c>
      <c r="K1006" s="4">
        <v>23912</v>
      </c>
      <c r="L1006" s="4">
        <v>98520</v>
      </c>
    </row>
    <row r="1007" spans="1:12">
      <c r="A1007" s="5" t="s">
        <v>109</v>
      </c>
      <c r="B1007" s="5" t="s">
        <v>1634</v>
      </c>
      <c r="C1007" s="5" t="s">
        <v>1635</v>
      </c>
      <c r="D1007" s="4">
        <v>238368</v>
      </c>
      <c r="E1007" s="342">
        <v>0</v>
      </c>
      <c r="F1007" s="4">
        <v>25776</v>
      </c>
      <c r="G1007" s="342">
        <v>0</v>
      </c>
      <c r="H1007" s="342">
        <v>0</v>
      </c>
      <c r="I1007" s="342">
        <v>0</v>
      </c>
      <c r="J1007" s="342">
        <v>0</v>
      </c>
      <c r="K1007" s="342">
        <v>0</v>
      </c>
      <c r="L1007" s="4">
        <v>264144</v>
      </c>
    </row>
    <row r="1008" spans="1:12">
      <c r="A1008" s="5" t="s">
        <v>109</v>
      </c>
      <c r="B1008" s="5" t="s">
        <v>1636</v>
      </c>
      <c r="C1008" s="5" t="s">
        <v>1637</v>
      </c>
      <c r="D1008" s="4">
        <v>32544</v>
      </c>
      <c r="E1008" s="342">
        <v>0</v>
      </c>
      <c r="F1008" s="342">
        <v>0</v>
      </c>
      <c r="G1008" s="342">
        <v>0</v>
      </c>
      <c r="H1008" s="342">
        <v>864</v>
      </c>
      <c r="I1008" s="342">
        <v>0</v>
      </c>
      <c r="J1008" s="342">
        <v>0</v>
      </c>
      <c r="K1008" s="342">
        <v>0</v>
      </c>
      <c r="L1008" s="4">
        <v>33408</v>
      </c>
    </row>
    <row r="1009" spans="1:12">
      <c r="A1009" s="5" t="s">
        <v>109</v>
      </c>
      <c r="B1009" s="5" t="s">
        <v>1638</v>
      </c>
      <c r="C1009" s="5" t="s">
        <v>1639</v>
      </c>
      <c r="D1009" s="342">
        <v>0</v>
      </c>
      <c r="E1009" s="342">
        <v>0</v>
      </c>
      <c r="F1009" s="342">
        <v>0</v>
      </c>
      <c r="G1009" s="342">
        <v>0</v>
      </c>
      <c r="H1009" s="342">
        <v>0</v>
      </c>
      <c r="I1009" s="4">
        <v>83040</v>
      </c>
      <c r="J1009" s="342">
        <v>0</v>
      </c>
      <c r="K1009" s="4">
        <v>16236</v>
      </c>
      <c r="L1009" s="4">
        <v>99276</v>
      </c>
    </row>
    <row r="1010" spans="1:12">
      <c r="A1010" s="5" t="s">
        <v>109</v>
      </c>
      <c r="B1010" s="5" t="s">
        <v>1640</v>
      </c>
      <c r="C1010" s="5" t="s">
        <v>1641</v>
      </c>
      <c r="D1010" s="342">
        <v>0</v>
      </c>
      <c r="E1010" s="342">
        <v>0</v>
      </c>
      <c r="F1010" s="342">
        <v>0</v>
      </c>
      <c r="G1010" s="342">
        <v>0</v>
      </c>
      <c r="H1010" s="342">
        <v>0</v>
      </c>
      <c r="I1010" s="342">
        <v>0</v>
      </c>
      <c r="J1010" s="342">
        <v>0</v>
      </c>
      <c r="K1010" s="342">
        <v>0</v>
      </c>
      <c r="L1010" s="342">
        <v>0</v>
      </c>
    </row>
    <row r="1011" spans="1:12">
      <c r="A1011" s="5" t="s">
        <v>109</v>
      </c>
      <c r="B1011" s="5" t="s">
        <v>1642</v>
      </c>
      <c r="C1011" s="5" t="s">
        <v>1643</v>
      </c>
      <c r="D1011" s="4">
        <v>7776</v>
      </c>
      <c r="E1011" s="4">
        <v>1392</v>
      </c>
      <c r="F1011" s="342">
        <v>0</v>
      </c>
      <c r="G1011" s="342">
        <v>0</v>
      </c>
      <c r="H1011" s="342">
        <v>0</v>
      </c>
      <c r="I1011" s="4">
        <v>114704</v>
      </c>
      <c r="J1011" s="4">
        <v>3584</v>
      </c>
      <c r="K1011" s="4">
        <v>36558</v>
      </c>
      <c r="L1011" s="4">
        <v>164014</v>
      </c>
    </row>
    <row r="1012" spans="1:12">
      <c r="A1012" s="5" t="s">
        <v>109</v>
      </c>
      <c r="B1012" s="5" t="s">
        <v>1644</v>
      </c>
      <c r="C1012" s="5" t="s">
        <v>1645</v>
      </c>
      <c r="D1012" s="342">
        <v>0</v>
      </c>
      <c r="E1012" s="342">
        <v>0</v>
      </c>
      <c r="F1012" s="342">
        <v>0</v>
      </c>
      <c r="G1012" s="342">
        <v>0</v>
      </c>
      <c r="H1012" s="342">
        <v>0</v>
      </c>
      <c r="I1012" s="342">
        <v>0</v>
      </c>
      <c r="J1012" s="342">
        <v>0</v>
      </c>
      <c r="K1012" s="342">
        <v>0</v>
      </c>
      <c r="L1012" s="342">
        <v>0</v>
      </c>
    </row>
    <row r="1013" spans="1:12">
      <c r="A1013" s="5" t="s">
        <v>109</v>
      </c>
      <c r="B1013" s="5" t="s">
        <v>1646</v>
      </c>
      <c r="C1013" s="5" t="s">
        <v>1647</v>
      </c>
      <c r="D1013" s="342">
        <v>0</v>
      </c>
      <c r="E1013" s="342">
        <v>0</v>
      </c>
      <c r="F1013" s="342">
        <v>0</v>
      </c>
      <c r="G1013" s="342">
        <v>0</v>
      </c>
      <c r="H1013" s="342">
        <v>0</v>
      </c>
      <c r="I1013" s="4">
        <v>102848</v>
      </c>
      <c r="J1013" s="342">
        <v>0</v>
      </c>
      <c r="K1013" s="342">
        <v>0</v>
      </c>
      <c r="L1013" s="4">
        <v>102848</v>
      </c>
    </row>
    <row r="1014" spans="1:12">
      <c r="A1014" s="5" t="s">
        <v>109</v>
      </c>
      <c r="B1014" s="5" t="s">
        <v>1648</v>
      </c>
      <c r="C1014" s="5" t="s">
        <v>1649</v>
      </c>
      <c r="D1014" s="342">
        <v>0</v>
      </c>
      <c r="E1014" s="4">
        <v>209776</v>
      </c>
      <c r="F1014" s="342">
        <v>0</v>
      </c>
      <c r="G1014" s="4">
        <v>21982</v>
      </c>
      <c r="H1014" s="342">
        <v>0</v>
      </c>
      <c r="I1014" s="342">
        <v>0</v>
      </c>
      <c r="J1014" s="342">
        <v>0</v>
      </c>
      <c r="K1014" s="342">
        <v>0</v>
      </c>
      <c r="L1014" s="4">
        <v>231758</v>
      </c>
    </row>
    <row r="1015" spans="1:12">
      <c r="A1015" s="5" t="s">
        <v>109</v>
      </c>
      <c r="B1015" s="5" t="s">
        <v>1650</v>
      </c>
      <c r="C1015" s="5" t="s">
        <v>1651</v>
      </c>
      <c r="D1015" s="342">
        <v>0</v>
      </c>
      <c r="E1015" s="342">
        <v>0</v>
      </c>
      <c r="F1015" s="342">
        <v>0</v>
      </c>
      <c r="G1015" s="342">
        <v>0</v>
      </c>
      <c r="H1015" s="4">
        <v>108752</v>
      </c>
      <c r="I1015" s="342">
        <v>0</v>
      </c>
      <c r="J1015" s="342">
        <v>0</v>
      </c>
      <c r="K1015" s="342">
        <v>0</v>
      </c>
      <c r="L1015" s="4">
        <v>108752</v>
      </c>
    </row>
    <row r="1016" spans="1:12">
      <c r="A1016" s="5" t="s">
        <v>109</v>
      </c>
      <c r="B1016" s="5" t="s">
        <v>1652</v>
      </c>
      <c r="C1016" s="5" t="s">
        <v>1653</v>
      </c>
      <c r="D1016" s="342">
        <v>0</v>
      </c>
      <c r="E1016" s="342">
        <v>0</v>
      </c>
      <c r="F1016" s="342">
        <v>0</v>
      </c>
      <c r="G1016" s="342">
        <v>0</v>
      </c>
      <c r="H1016" s="4">
        <v>26480</v>
      </c>
      <c r="I1016" s="342">
        <v>0</v>
      </c>
      <c r="J1016" s="4">
        <v>25738</v>
      </c>
      <c r="K1016" s="342">
        <v>0</v>
      </c>
      <c r="L1016" s="4">
        <v>52218</v>
      </c>
    </row>
    <row r="1017" spans="1:12">
      <c r="A1017" s="5" t="s">
        <v>109</v>
      </c>
      <c r="B1017" s="5" t="s">
        <v>1654</v>
      </c>
      <c r="C1017" s="5" t="s">
        <v>1655</v>
      </c>
      <c r="D1017" s="342">
        <v>0</v>
      </c>
      <c r="E1017" s="342">
        <v>0</v>
      </c>
      <c r="F1017" s="342">
        <v>0</v>
      </c>
      <c r="G1017" s="342">
        <v>0</v>
      </c>
      <c r="H1017" s="4">
        <v>10048</v>
      </c>
      <c r="I1017" s="342">
        <v>0</v>
      </c>
      <c r="J1017" s="342">
        <v>0</v>
      </c>
      <c r="K1017" s="342">
        <v>0</v>
      </c>
      <c r="L1017" s="4">
        <v>10048</v>
      </c>
    </row>
    <row r="1018" spans="1:12">
      <c r="A1018" s="5" t="s">
        <v>109</v>
      </c>
      <c r="B1018" s="5" t="s">
        <v>1656</v>
      </c>
      <c r="C1018" s="5" t="s">
        <v>1657</v>
      </c>
      <c r="D1018" s="4">
        <v>95792</v>
      </c>
      <c r="E1018" s="342">
        <v>0</v>
      </c>
      <c r="F1018" s="342">
        <v>0</v>
      </c>
      <c r="G1018" s="342">
        <v>0</v>
      </c>
      <c r="H1018" s="4">
        <v>3968</v>
      </c>
      <c r="I1018" s="342">
        <v>0</v>
      </c>
      <c r="J1018" s="342">
        <v>0</v>
      </c>
      <c r="K1018" s="342">
        <v>0</v>
      </c>
      <c r="L1018" s="4">
        <v>99760</v>
      </c>
    </row>
    <row r="1019" spans="1:12">
      <c r="A1019" s="5" t="s">
        <v>109</v>
      </c>
      <c r="B1019" s="5" t="s">
        <v>1658</v>
      </c>
      <c r="C1019" s="5" t="s">
        <v>1659</v>
      </c>
      <c r="D1019" s="4">
        <v>33312</v>
      </c>
      <c r="E1019" s="342">
        <v>0</v>
      </c>
      <c r="F1019" s="342">
        <v>0</v>
      </c>
      <c r="G1019" s="342">
        <v>0</v>
      </c>
      <c r="H1019" s="4">
        <v>31296</v>
      </c>
      <c r="I1019" s="342">
        <v>0</v>
      </c>
      <c r="J1019" s="4">
        <v>31085</v>
      </c>
      <c r="K1019" s="342">
        <v>0</v>
      </c>
      <c r="L1019" s="4">
        <v>95693</v>
      </c>
    </row>
    <row r="1020" spans="1:12">
      <c r="A1020" s="5" t="s">
        <v>109</v>
      </c>
      <c r="B1020" s="5" t="s">
        <v>1660</v>
      </c>
      <c r="C1020" s="5" t="s">
        <v>1661</v>
      </c>
      <c r="D1020" s="4">
        <v>565344</v>
      </c>
      <c r="E1020" s="342">
        <v>0</v>
      </c>
      <c r="F1020" s="342">
        <v>0</v>
      </c>
      <c r="G1020" s="342">
        <v>0</v>
      </c>
      <c r="H1020" s="342">
        <v>0</v>
      </c>
      <c r="I1020" s="342">
        <v>0</v>
      </c>
      <c r="J1020" s="342">
        <v>0</v>
      </c>
      <c r="K1020" s="342">
        <v>0</v>
      </c>
      <c r="L1020" s="4">
        <v>565344</v>
      </c>
    </row>
    <row r="1021" spans="1:12">
      <c r="A1021" s="5" t="s">
        <v>109</v>
      </c>
      <c r="B1021" s="5" t="s">
        <v>1662</v>
      </c>
      <c r="C1021" s="5" t="s">
        <v>1663</v>
      </c>
      <c r="D1021" s="4">
        <v>118216</v>
      </c>
      <c r="E1021" s="342">
        <v>0</v>
      </c>
      <c r="F1021" s="342">
        <v>0</v>
      </c>
      <c r="G1021" s="342">
        <v>0</v>
      </c>
      <c r="H1021" s="4">
        <v>5616</v>
      </c>
      <c r="I1021" s="342">
        <v>0</v>
      </c>
      <c r="J1021" s="342">
        <v>0</v>
      </c>
      <c r="K1021" s="342">
        <v>0</v>
      </c>
      <c r="L1021" s="4">
        <v>123832</v>
      </c>
    </row>
    <row r="1022" spans="1:12">
      <c r="A1022" s="5" t="s">
        <v>109</v>
      </c>
      <c r="B1022" s="5" t="s">
        <v>1664</v>
      </c>
      <c r="C1022" s="5" t="s">
        <v>1665</v>
      </c>
      <c r="D1022" s="342">
        <v>0</v>
      </c>
      <c r="E1022" s="342">
        <v>0</v>
      </c>
      <c r="F1022" s="342">
        <v>0</v>
      </c>
      <c r="G1022" s="342">
        <v>0</v>
      </c>
      <c r="H1022" s="342">
        <v>0</v>
      </c>
      <c r="I1022" s="342">
        <v>0</v>
      </c>
      <c r="J1022" s="342">
        <v>0</v>
      </c>
      <c r="K1022" s="342">
        <v>0</v>
      </c>
      <c r="L1022" s="342">
        <v>0</v>
      </c>
    </row>
    <row r="1023" spans="1:12">
      <c r="A1023" s="5" t="s">
        <v>109</v>
      </c>
      <c r="B1023" s="5" t="s">
        <v>1666</v>
      </c>
      <c r="C1023" s="5" t="s">
        <v>1667</v>
      </c>
      <c r="D1023" s="4">
        <v>1239000</v>
      </c>
      <c r="E1023" s="4">
        <v>751072</v>
      </c>
      <c r="F1023" s="4">
        <v>25776</v>
      </c>
      <c r="G1023" s="4">
        <v>21982</v>
      </c>
      <c r="H1023" s="4">
        <v>787248</v>
      </c>
      <c r="I1023" s="4">
        <v>418624</v>
      </c>
      <c r="J1023" s="4">
        <v>81876</v>
      </c>
      <c r="K1023" s="4">
        <v>77018</v>
      </c>
      <c r="L1023" s="4">
        <v>3402596</v>
      </c>
    </row>
    <row r="1026" spans="1:12">
      <c r="A1026" s="5" t="s">
        <v>1708</v>
      </c>
    </row>
    <row r="1027" spans="1:12">
      <c r="A1027" s="5" t="s">
        <v>1597</v>
      </c>
      <c r="B1027" s="5" t="s">
        <v>174</v>
      </c>
      <c r="C1027" s="5" t="s">
        <v>1669</v>
      </c>
      <c r="D1027" s="342" t="s">
        <v>1670</v>
      </c>
      <c r="E1027" s="342" t="s">
        <v>1671</v>
      </c>
      <c r="F1027" s="342" t="s">
        <v>1672</v>
      </c>
      <c r="G1027" s="342" t="s">
        <v>1673</v>
      </c>
      <c r="H1027" s="342" t="s">
        <v>1674</v>
      </c>
      <c r="I1027" s="342" t="s">
        <v>1675</v>
      </c>
      <c r="J1027" s="342" t="s">
        <v>1676</v>
      </c>
      <c r="K1027" s="342" t="s">
        <v>1677</v>
      </c>
      <c r="L1027" s="342" t="s">
        <v>44</v>
      </c>
    </row>
    <row r="1028" spans="1:12">
      <c r="A1028" s="5" t="s">
        <v>111</v>
      </c>
      <c r="B1028" s="5" t="s">
        <v>1612</v>
      </c>
      <c r="C1028" s="5" t="s">
        <v>1613</v>
      </c>
      <c r="D1028" s="4">
        <v>3264</v>
      </c>
      <c r="E1028" s="342">
        <v>0</v>
      </c>
      <c r="F1028" s="342">
        <v>0</v>
      </c>
      <c r="G1028" s="342">
        <v>0</v>
      </c>
      <c r="H1028" s="4">
        <v>1680</v>
      </c>
      <c r="I1028" s="342">
        <v>0</v>
      </c>
      <c r="J1028" s="342">
        <v>0</v>
      </c>
      <c r="K1028" s="342">
        <v>0</v>
      </c>
      <c r="L1028" s="4">
        <v>4944</v>
      </c>
    </row>
    <row r="1029" spans="1:12">
      <c r="A1029" s="5" t="s">
        <v>111</v>
      </c>
      <c r="B1029" s="5" t="s">
        <v>1614</v>
      </c>
      <c r="C1029" s="5" t="s">
        <v>1615</v>
      </c>
      <c r="D1029" s="342">
        <v>0</v>
      </c>
      <c r="E1029" s="342">
        <v>0</v>
      </c>
      <c r="F1029" s="342">
        <v>0</v>
      </c>
      <c r="G1029" s="342">
        <v>0</v>
      </c>
      <c r="H1029" s="4">
        <v>28656</v>
      </c>
      <c r="I1029" s="342">
        <v>0</v>
      </c>
      <c r="J1029" s="342">
        <v>416</v>
      </c>
      <c r="K1029" s="342">
        <v>0</v>
      </c>
      <c r="L1029" s="4">
        <v>29072</v>
      </c>
    </row>
    <row r="1030" spans="1:12">
      <c r="A1030" s="5" t="s">
        <v>111</v>
      </c>
      <c r="B1030" s="5" t="s">
        <v>1616</v>
      </c>
      <c r="C1030" s="5" t="s">
        <v>1617</v>
      </c>
      <c r="D1030" s="342">
        <v>0</v>
      </c>
      <c r="E1030" s="4">
        <v>144784</v>
      </c>
      <c r="F1030" s="342">
        <v>0</v>
      </c>
      <c r="G1030" s="342">
        <v>0</v>
      </c>
      <c r="H1030" s="342">
        <v>0</v>
      </c>
      <c r="I1030" s="342">
        <v>192</v>
      </c>
      <c r="J1030" s="342">
        <v>0</v>
      </c>
      <c r="K1030" s="342">
        <v>0</v>
      </c>
      <c r="L1030" s="4">
        <v>144976</v>
      </c>
    </row>
    <row r="1031" spans="1:12">
      <c r="A1031" s="5" t="s">
        <v>111</v>
      </c>
      <c r="B1031" s="5" t="s">
        <v>1618</v>
      </c>
      <c r="C1031" s="5" t="s">
        <v>1619</v>
      </c>
      <c r="D1031" s="4">
        <v>13872</v>
      </c>
      <c r="E1031" s="4">
        <v>7056</v>
      </c>
      <c r="F1031" s="342">
        <v>0</v>
      </c>
      <c r="G1031" s="342">
        <v>0</v>
      </c>
      <c r="H1031" s="4">
        <v>20592</v>
      </c>
      <c r="I1031" s="4">
        <v>19680</v>
      </c>
      <c r="J1031" s="342">
        <v>602</v>
      </c>
      <c r="K1031" s="342">
        <v>0</v>
      </c>
      <c r="L1031" s="4">
        <v>61802</v>
      </c>
    </row>
    <row r="1032" spans="1:12">
      <c r="A1032" s="5" t="s">
        <v>111</v>
      </c>
      <c r="B1032" s="5" t="s">
        <v>1620</v>
      </c>
      <c r="C1032" s="5" t="s">
        <v>1621</v>
      </c>
      <c r="D1032" s="342">
        <v>0</v>
      </c>
      <c r="E1032" s="342">
        <v>0</v>
      </c>
      <c r="F1032" s="342">
        <v>0</v>
      </c>
      <c r="G1032" s="342">
        <v>0</v>
      </c>
      <c r="H1032" s="342">
        <v>0</v>
      </c>
      <c r="I1032" s="342">
        <v>0</v>
      </c>
      <c r="J1032" s="342">
        <v>0</v>
      </c>
      <c r="K1032" s="342">
        <v>0</v>
      </c>
      <c r="L1032" s="342">
        <v>0</v>
      </c>
    </row>
    <row r="1033" spans="1:12">
      <c r="A1033" s="5" t="s">
        <v>111</v>
      </c>
      <c r="B1033" s="5" t="s">
        <v>1622</v>
      </c>
      <c r="C1033" s="5" t="s">
        <v>1623</v>
      </c>
      <c r="D1033" s="4">
        <v>25728</v>
      </c>
      <c r="E1033" s="342">
        <v>0</v>
      </c>
      <c r="F1033" s="342">
        <v>0</v>
      </c>
      <c r="G1033" s="342">
        <v>0</v>
      </c>
      <c r="H1033" s="342">
        <v>0</v>
      </c>
      <c r="I1033" s="342">
        <v>0</v>
      </c>
      <c r="J1033" s="342">
        <v>0</v>
      </c>
      <c r="K1033" s="342">
        <v>0</v>
      </c>
      <c r="L1033" s="4">
        <v>25728</v>
      </c>
    </row>
    <row r="1034" spans="1:12">
      <c r="A1034" s="5" t="s">
        <v>111</v>
      </c>
      <c r="B1034" s="5" t="s">
        <v>1624</v>
      </c>
      <c r="C1034" s="5" t="s">
        <v>1625</v>
      </c>
      <c r="D1034" s="342">
        <v>0</v>
      </c>
      <c r="E1034" s="342">
        <v>0</v>
      </c>
      <c r="F1034" s="342">
        <v>0</v>
      </c>
      <c r="G1034" s="342">
        <v>0</v>
      </c>
      <c r="H1034" s="342">
        <v>0</v>
      </c>
      <c r="I1034" s="4">
        <v>15616</v>
      </c>
      <c r="J1034" s="342">
        <v>0</v>
      </c>
      <c r="K1034" s="342">
        <v>0</v>
      </c>
      <c r="L1034" s="4">
        <v>15616</v>
      </c>
    </row>
    <row r="1035" spans="1:12">
      <c r="A1035" s="5" t="s">
        <v>111</v>
      </c>
      <c r="B1035" s="5" t="s">
        <v>1626</v>
      </c>
      <c r="C1035" s="5" t="s">
        <v>1627</v>
      </c>
      <c r="D1035" s="342">
        <v>0</v>
      </c>
      <c r="E1035" s="342">
        <v>0</v>
      </c>
      <c r="F1035" s="342">
        <v>0</v>
      </c>
      <c r="G1035" s="342">
        <v>0</v>
      </c>
      <c r="H1035" s="4">
        <v>10496</v>
      </c>
      <c r="I1035" s="342">
        <v>0</v>
      </c>
      <c r="J1035" s="342">
        <v>0</v>
      </c>
      <c r="K1035" s="342">
        <v>0</v>
      </c>
      <c r="L1035" s="4">
        <v>10496</v>
      </c>
    </row>
    <row r="1036" spans="1:12">
      <c r="A1036" s="5" t="s">
        <v>111</v>
      </c>
      <c r="B1036" s="5" t="s">
        <v>1628</v>
      </c>
      <c r="C1036" s="5" t="s">
        <v>1629</v>
      </c>
      <c r="D1036" s="4">
        <v>4224</v>
      </c>
      <c r="E1036" s="4">
        <v>5984</v>
      </c>
      <c r="F1036" s="342">
        <v>0</v>
      </c>
      <c r="G1036" s="342">
        <v>0</v>
      </c>
      <c r="H1036" s="4">
        <v>59888</v>
      </c>
      <c r="I1036" s="342">
        <v>0</v>
      </c>
      <c r="J1036" s="342">
        <v>150</v>
      </c>
      <c r="K1036" s="342">
        <v>210</v>
      </c>
      <c r="L1036" s="4">
        <v>70456</v>
      </c>
    </row>
    <row r="1037" spans="1:12">
      <c r="A1037" s="5" t="s">
        <v>111</v>
      </c>
      <c r="B1037" s="5" t="s">
        <v>1630</v>
      </c>
      <c r="C1037" s="5" t="s">
        <v>1631</v>
      </c>
      <c r="D1037" s="342">
        <v>0</v>
      </c>
      <c r="E1037" s="342">
        <v>0</v>
      </c>
      <c r="F1037" s="342">
        <v>0</v>
      </c>
      <c r="G1037" s="342">
        <v>0</v>
      </c>
      <c r="H1037" s="342">
        <v>0</v>
      </c>
      <c r="I1037" s="342">
        <v>0</v>
      </c>
      <c r="J1037" s="342">
        <v>0</v>
      </c>
      <c r="K1037" s="342">
        <v>0</v>
      </c>
      <c r="L1037" s="342">
        <v>0</v>
      </c>
    </row>
    <row r="1038" spans="1:12">
      <c r="A1038" s="5" t="s">
        <v>111</v>
      </c>
      <c r="B1038" s="5" t="s">
        <v>1632</v>
      </c>
      <c r="C1038" s="5" t="s">
        <v>1633</v>
      </c>
      <c r="D1038" s="342">
        <v>0</v>
      </c>
      <c r="E1038" s="342">
        <v>0</v>
      </c>
      <c r="F1038" s="342">
        <v>0</v>
      </c>
      <c r="G1038" s="342">
        <v>0</v>
      </c>
      <c r="H1038" s="342">
        <v>0</v>
      </c>
      <c r="I1038" s="4">
        <v>23072</v>
      </c>
      <c r="J1038" s="342">
        <v>0</v>
      </c>
      <c r="K1038" s="4">
        <v>8510</v>
      </c>
      <c r="L1038" s="4">
        <v>31582</v>
      </c>
    </row>
    <row r="1039" spans="1:12">
      <c r="A1039" s="5" t="s">
        <v>111</v>
      </c>
      <c r="B1039" s="5" t="s">
        <v>1634</v>
      </c>
      <c r="C1039" s="5" t="s">
        <v>1635</v>
      </c>
      <c r="D1039" s="4">
        <v>92304</v>
      </c>
      <c r="E1039" s="342">
        <v>0</v>
      </c>
      <c r="F1039" s="4">
        <v>6160</v>
      </c>
      <c r="G1039" s="342">
        <v>0</v>
      </c>
      <c r="H1039" s="342">
        <v>0</v>
      </c>
      <c r="I1039" s="342">
        <v>0</v>
      </c>
      <c r="J1039" s="342">
        <v>0</v>
      </c>
      <c r="K1039" s="342">
        <v>0</v>
      </c>
      <c r="L1039" s="4">
        <v>98464</v>
      </c>
    </row>
    <row r="1040" spans="1:12">
      <c r="A1040" s="5" t="s">
        <v>111</v>
      </c>
      <c r="B1040" s="5" t="s">
        <v>1636</v>
      </c>
      <c r="C1040" s="5" t="s">
        <v>1637</v>
      </c>
      <c r="D1040" s="4">
        <v>5856</v>
      </c>
      <c r="E1040" s="342">
        <v>0</v>
      </c>
      <c r="F1040" s="342">
        <v>0</v>
      </c>
      <c r="G1040" s="342">
        <v>0</v>
      </c>
      <c r="H1040" s="342">
        <v>0</v>
      </c>
      <c r="I1040" s="342">
        <v>0</v>
      </c>
      <c r="J1040" s="342">
        <v>48</v>
      </c>
      <c r="K1040" s="342">
        <v>0</v>
      </c>
      <c r="L1040" s="4">
        <v>5904</v>
      </c>
    </row>
    <row r="1041" spans="1:12">
      <c r="A1041" s="5" t="s">
        <v>111</v>
      </c>
      <c r="B1041" s="5" t="s">
        <v>1638</v>
      </c>
      <c r="C1041" s="5" t="s">
        <v>1639</v>
      </c>
      <c r="D1041" s="342">
        <v>0</v>
      </c>
      <c r="E1041" s="4">
        <v>0</v>
      </c>
      <c r="F1041" s="342">
        <v>0</v>
      </c>
      <c r="G1041" s="342">
        <v>0</v>
      </c>
      <c r="H1041" s="342">
        <v>0</v>
      </c>
      <c r="I1041" s="4">
        <v>86048</v>
      </c>
      <c r="J1041" s="342">
        <v>0</v>
      </c>
      <c r="K1041" s="4">
        <v>9346</v>
      </c>
      <c r="L1041" s="4">
        <v>95394</v>
      </c>
    </row>
    <row r="1042" spans="1:12">
      <c r="A1042" s="5" t="s">
        <v>111</v>
      </c>
      <c r="B1042" s="5" t="s">
        <v>1640</v>
      </c>
      <c r="C1042" s="5" t="s">
        <v>1641</v>
      </c>
      <c r="D1042" s="342">
        <v>0</v>
      </c>
      <c r="E1042" s="342">
        <v>0</v>
      </c>
      <c r="F1042" s="342">
        <v>0</v>
      </c>
      <c r="G1042" s="342">
        <v>0</v>
      </c>
      <c r="H1042" s="342">
        <v>0</v>
      </c>
      <c r="I1042" s="342">
        <v>0</v>
      </c>
      <c r="J1042" s="342">
        <v>0</v>
      </c>
      <c r="K1042" s="342">
        <v>0</v>
      </c>
      <c r="L1042" s="342">
        <v>0</v>
      </c>
    </row>
    <row r="1043" spans="1:12">
      <c r="A1043" s="5" t="s">
        <v>111</v>
      </c>
      <c r="B1043" s="5" t="s">
        <v>1642</v>
      </c>
      <c r="C1043" s="5" t="s">
        <v>1643</v>
      </c>
      <c r="D1043" s="4">
        <v>6672</v>
      </c>
      <c r="E1043" s="4">
        <v>1728</v>
      </c>
      <c r="F1043" s="342">
        <v>0</v>
      </c>
      <c r="G1043" s="342">
        <v>0</v>
      </c>
      <c r="H1043" s="342">
        <v>0</v>
      </c>
      <c r="I1043" s="4">
        <v>71248</v>
      </c>
      <c r="J1043" s="342">
        <v>0</v>
      </c>
      <c r="K1043" s="4">
        <v>20760</v>
      </c>
      <c r="L1043" s="4">
        <v>100408</v>
      </c>
    </row>
    <row r="1044" spans="1:12">
      <c r="A1044" s="5" t="s">
        <v>111</v>
      </c>
      <c r="B1044" s="5" t="s">
        <v>1644</v>
      </c>
      <c r="C1044" s="5" t="s">
        <v>1645</v>
      </c>
      <c r="D1044" s="342">
        <v>0</v>
      </c>
      <c r="E1044" s="342">
        <v>0</v>
      </c>
      <c r="F1044" s="342">
        <v>0</v>
      </c>
      <c r="G1044" s="342">
        <v>0</v>
      </c>
      <c r="H1044" s="342">
        <v>0</v>
      </c>
      <c r="I1044" s="342">
        <v>0</v>
      </c>
      <c r="J1044" s="342">
        <v>0</v>
      </c>
      <c r="K1044" s="342">
        <v>0</v>
      </c>
      <c r="L1044" s="342">
        <v>0</v>
      </c>
    </row>
    <row r="1045" spans="1:12">
      <c r="A1045" s="5" t="s">
        <v>111</v>
      </c>
      <c r="B1045" s="5" t="s">
        <v>1646</v>
      </c>
      <c r="C1045" s="5" t="s">
        <v>1647</v>
      </c>
      <c r="D1045" s="342">
        <v>0</v>
      </c>
      <c r="E1045" s="342">
        <v>0</v>
      </c>
      <c r="F1045" s="342">
        <v>0</v>
      </c>
      <c r="G1045" s="342">
        <v>0</v>
      </c>
      <c r="H1045" s="342">
        <v>0</v>
      </c>
      <c r="I1045" s="4">
        <v>72864</v>
      </c>
      <c r="J1045" s="342">
        <v>0</v>
      </c>
      <c r="K1045" s="342">
        <v>944</v>
      </c>
      <c r="L1045" s="4">
        <v>73808</v>
      </c>
    </row>
    <row r="1046" spans="1:12">
      <c r="A1046" s="5" t="s">
        <v>111</v>
      </c>
      <c r="B1046" s="5" t="s">
        <v>1648</v>
      </c>
      <c r="C1046" s="5" t="s">
        <v>1649</v>
      </c>
      <c r="D1046" s="342">
        <v>0</v>
      </c>
      <c r="E1046" s="4">
        <v>57248</v>
      </c>
      <c r="F1046" s="342">
        <v>0</v>
      </c>
      <c r="G1046" s="4">
        <v>13552</v>
      </c>
      <c r="H1046" s="342">
        <v>0</v>
      </c>
      <c r="I1046" s="342">
        <v>0</v>
      </c>
      <c r="J1046" s="342">
        <v>0</v>
      </c>
      <c r="K1046" s="342">
        <v>272</v>
      </c>
      <c r="L1046" s="4">
        <v>71072</v>
      </c>
    </row>
    <row r="1047" spans="1:12">
      <c r="A1047" s="5" t="s">
        <v>111</v>
      </c>
      <c r="B1047" s="5" t="s">
        <v>1650</v>
      </c>
      <c r="C1047" s="5" t="s">
        <v>1651</v>
      </c>
      <c r="D1047" s="342">
        <v>0</v>
      </c>
      <c r="E1047" s="342">
        <v>0</v>
      </c>
      <c r="F1047" s="342">
        <v>0</v>
      </c>
      <c r="G1047" s="342">
        <v>0</v>
      </c>
      <c r="H1047" s="342">
        <v>1008</v>
      </c>
      <c r="I1047" s="342">
        <v>0</v>
      </c>
      <c r="J1047" s="342">
        <v>0</v>
      </c>
      <c r="K1047" s="342">
        <v>0</v>
      </c>
      <c r="L1047" s="342">
        <v>1008</v>
      </c>
    </row>
    <row r="1048" spans="1:12">
      <c r="A1048" s="5" t="s">
        <v>111</v>
      </c>
      <c r="B1048" s="5" t="s">
        <v>1652</v>
      </c>
      <c r="C1048" s="5" t="s">
        <v>1653</v>
      </c>
      <c r="D1048" s="342">
        <v>0</v>
      </c>
      <c r="E1048" s="342">
        <v>0</v>
      </c>
      <c r="F1048" s="342">
        <v>0</v>
      </c>
      <c r="G1048" s="342">
        <v>0</v>
      </c>
      <c r="H1048" s="4">
        <v>1600</v>
      </c>
      <c r="I1048" s="342">
        <v>0</v>
      </c>
      <c r="J1048" s="4">
        <v>4718</v>
      </c>
      <c r="K1048" s="342">
        <v>0</v>
      </c>
      <c r="L1048" s="4">
        <v>6318</v>
      </c>
    </row>
    <row r="1049" spans="1:12">
      <c r="A1049" s="5" t="s">
        <v>111</v>
      </c>
      <c r="B1049" s="5" t="s">
        <v>1654</v>
      </c>
      <c r="C1049" s="5" t="s">
        <v>1655</v>
      </c>
      <c r="D1049" s="342">
        <v>0</v>
      </c>
      <c r="E1049" s="342">
        <v>0</v>
      </c>
      <c r="F1049" s="342">
        <v>0</v>
      </c>
      <c r="G1049" s="342">
        <v>0</v>
      </c>
      <c r="H1049" s="342">
        <v>672</v>
      </c>
      <c r="I1049" s="342">
        <v>0</v>
      </c>
      <c r="J1049" s="342">
        <v>0</v>
      </c>
      <c r="K1049" s="342">
        <v>0</v>
      </c>
      <c r="L1049" s="342">
        <v>672</v>
      </c>
    </row>
    <row r="1050" spans="1:12">
      <c r="A1050" s="5" t="s">
        <v>111</v>
      </c>
      <c r="B1050" s="5" t="s">
        <v>1656</v>
      </c>
      <c r="C1050" s="5" t="s">
        <v>1657</v>
      </c>
      <c r="D1050" s="4">
        <v>31248</v>
      </c>
      <c r="E1050" s="342">
        <v>0</v>
      </c>
      <c r="F1050" s="342">
        <v>0</v>
      </c>
      <c r="G1050" s="342">
        <v>0</v>
      </c>
      <c r="H1050" s="342">
        <v>0</v>
      </c>
      <c r="I1050" s="342">
        <v>0</v>
      </c>
      <c r="J1050" s="342">
        <v>0</v>
      </c>
      <c r="K1050" s="342">
        <v>0</v>
      </c>
      <c r="L1050" s="4">
        <v>31248</v>
      </c>
    </row>
    <row r="1051" spans="1:12">
      <c r="A1051" s="5" t="s">
        <v>111</v>
      </c>
      <c r="B1051" s="5" t="s">
        <v>1658</v>
      </c>
      <c r="C1051" s="5" t="s">
        <v>1659</v>
      </c>
      <c r="D1051" s="4">
        <v>5136</v>
      </c>
      <c r="E1051" s="342">
        <v>0</v>
      </c>
      <c r="F1051" s="342">
        <v>0</v>
      </c>
      <c r="G1051" s="342">
        <v>0</v>
      </c>
      <c r="H1051" s="342">
        <v>0</v>
      </c>
      <c r="I1051" s="342">
        <v>0</v>
      </c>
      <c r="J1051" s="342">
        <v>0</v>
      </c>
      <c r="K1051" s="342">
        <v>0</v>
      </c>
      <c r="L1051" s="4">
        <v>5136</v>
      </c>
    </row>
    <row r="1052" spans="1:12">
      <c r="A1052" s="5" t="s">
        <v>111</v>
      </c>
      <c r="B1052" s="5" t="s">
        <v>1660</v>
      </c>
      <c r="C1052" s="5" t="s">
        <v>1661</v>
      </c>
      <c r="D1052" s="4">
        <v>168304</v>
      </c>
      <c r="E1052" s="342">
        <v>0</v>
      </c>
      <c r="F1052" s="342">
        <v>0</v>
      </c>
      <c r="G1052" s="342">
        <v>0</v>
      </c>
      <c r="H1052" s="342">
        <v>800</v>
      </c>
      <c r="I1052" s="342">
        <v>0</v>
      </c>
      <c r="J1052" s="342">
        <v>0</v>
      </c>
      <c r="K1052" s="342">
        <v>0</v>
      </c>
      <c r="L1052" s="4">
        <v>169104</v>
      </c>
    </row>
    <row r="1053" spans="1:12">
      <c r="A1053" s="5" t="s">
        <v>111</v>
      </c>
      <c r="B1053" s="5" t="s">
        <v>1662</v>
      </c>
      <c r="C1053" s="5" t="s">
        <v>1663</v>
      </c>
      <c r="D1053" s="4">
        <v>69776</v>
      </c>
      <c r="E1053" s="342">
        <v>0</v>
      </c>
      <c r="F1053" s="342">
        <v>0</v>
      </c>
      <c r="G1053" s="342">
        <v>0</v>
      </c>
      <c r="H1053" s="342">
        <v>0</v>
      </c>
      <c r="I1053" s="342">
        <v>0</v>
      </c>
      <c r="J1053" s="342">
        <v>384</v>
      </c>
      <c r="K1053" s="342">
        <v>0</v>
      </c>
      <c r="L1053" s="4">
        <v>70160</v>
      </c>
    </row>
    <row r="1054" spans="1:12">
      <c r="A1054" s="5" t="s">
        <v>111</v>
      </c>
      <c r="B1054" s="5" t="s">
        <v>1664</v>
      </c>
      <c r="C1054" s="5" t="s">
        <v>1665</v>
      </c>
      <c r="D1054" s="342">
        <v>0</v>
      </c>
      <c r="E1054" s="342">
        <v>0</v>
      </c>
      <c r="F1054" s="342">
        <v>0</v>
      </c>
      <c r="G1054" s="342">
        <v>0</v>
      </c>
      <c r="H1054" s="342">
        <v>0</v>
      </c>
      <c r="I1054" s="342">
        <v>0</v>
      </c>
      <c r="J1054" s="342">
        <v>0</v>
      </c>
      <c r="K1054" s="342">
        <v>0</v>
      </c>
      <c r="L1054" s="342">
        <v>0</v>
      </c>
    </row>
    <row r="1055" spans="1:12">
      <c r="A1055" s="5" t="s">
        <v>111</v>
      </c>
      <c r="B1055" s="5" t="s">
        <v>1666</v>
      </c>
      <c r="C1055" s="5" t="s">
        <v>1667</v>
      </c>
      <c r="D1055" s="4">
        <v>426384</v>
      </c>
      <c r="E1055" s="4">
        <v>216800</v>
      </c>
      <c r="F1055" s="4">
        <v>6160</v>
      </c>
      <c r="G1055" s="4">
        <v>13552</v>
      </c>
      <c r="H1055" s="4">
        <v>125392</v>
      </c>
      <c r="I1055" s="4">
        <v>288720</v>
      </c>
      <c r="J1055" s="4">
        <v>6318</v>
      </c>
      <c r="K1055" s="4">
        <v>40042</v>
      </c>
      <c r="L1055" s="4">
        <v>1123368</v>
      </c>
    </row>
    <row r="1058" spans="1:12">
      <c r="A1058" s="5" t="s">
        <v>1709</v>
      </c>
    </row>
    <row r="1059" spans="1:12">
      <c r="A1059" s="5" t="s">
        <v>1597</v>
      </c>
      <c r="B1059" s="5" t="s">
        <v>174</v>
      </c>
      <c r="C1059" s="5" t="s">
        <v>1669</v>
      </c>
      <c r="D1059" s="342" t="s">
        <v>1670</v>
      </c>
      <c r="E1059" s="342" t="s">
        <v>1671</v>
      </c>
      <c r="F1059" s="342" t="s">
        <v>1672</v>
      </c>
      <c r="G1059" s="342" t="s">
        <v>1673</v>
      </c>
      <c r="H1059" s="342" t="s">
        <v>1674</v>
      </c>
      <c r="I1059" s="342" t="s">
        <v>1675</v>
      </c>
      <c r="J1059" s="342" t="s">
        <v>1676</v>
      </c>
      <c r="K1059" s="342" t="s">
        <v>1677</v>
      </c>
      <c r="L1059" s="342" t="s">
        <v>44</v>
      </c>
    </row>
    <row r="1060" spans="1:12">
      <c r="A1060" s="5" t="s">
        <v>113</v>
      </c>
      <c r="B1060" s="5" t="s">
        <v>1612</v>
      </c>
      <c r="C1060" s="5" t="s">
        <v>1613</v>
      </c>
      <c r="D1060" s="4">
        <v>3440</v>
      </c>
      <c r="E1060" s="342">
        <v>0</v>
      </c>
      <c r="F1060" s="342">
        <v>0</v>
      </c>
      <c r="G1060" s="342">
        <v>0</v>
      </c>
      <c r="H1060" s="342">
        <v>0</v>
      </c>
      <c r="I1060" s="342">
        <v>0</v>
      </c>
      <c r="J1060" s="342">
        <v>0</v>
      </c>
      <c r="K1060" s="342">
        <v>0</v>
      </c>
      <c r="L1060" s="4">
        <v>3440</v>
      </c>
    </row>
    <row r="1061" spans="1:12">
      <c r="A1061" s="5" t="s">
        <v>113</v>
      </c>
      <c r="B1061" s="5" t="s">
        <v>1614</v>
      </c>
      <c r="C1061" s="5" t="s">
        <v>1615</v>
      </c>
      <c r="D1061" s="342">
        <v>0</v>
      </c>
      <c r="E1061" s="342">
        <v>0</v>
      </c>
      <c r="F1061" s="342">
        <v>0</v>
      </c>
      <c r="G1061" s="342">
        <v>0</v>
      </c>
      <c r="H1061" s="4">
        <v>117680</v>
      </c>
      <c r="I1061" s="342">
        <v>0</v>
      </c>
      <c r="J1061" s="4">
        <v>10640</v>
      </c>
      <c r="K1061" s="342">
        <v>0</v>
      </c>
      <c r="L1061" s="4">
        <v>128320</v>
      </c>
    </row>
    <row r="1062" spans="1:12">
      <c r="A1062" s="5" t="s">
        <v>113</v>
      </c>
      <c r="B1062" s="5" t="s">
        <v>1616</v>
      </c>
      <c r="C1062" s="5" t="s">
        <v>1617</v>
      </c>
      <c r="D1062" s="342">
        <v>0</v>
      </c>
      <c r="E1062" s="4">
        <v>306624</v>
      </c>
      <c r="F1062" s="342">
        <v>0</v>
      </c>
      <c r="G1062" s="342">
        <v>0</v>
      </c>
      <c r="H1062" s="342">
        <v>0</v>
      </c>
      <c r="I1062" s="342">
        <v>0</v>
      </c>
      <c r="J1062" s="342">
        <v>0</v>
      </c>
      <c r="K1062" s="342">
        <v>0</v>
      </c>
      <c r="L1062" s="4">
        <v>306624</v>
      </c>
    </row>
    <row r="1063" spans="1:12">
      <c r="A1063" s="5" t="s">
        <v>113</v>
      </c>
      <c r="B1063" s="5" t="s">
        <v>1618</v>
      </c>
      <c r="C1063" s="5" t="s">
        <v>1619</v>
      </c>
      <c r="D1063" s="4">
        <v>20912</v>
      </c>
      <c r="E1063" s="4">
        <v>22176</v>
      </c>
      <c r="F1063" s="342">
        <v>0</v>
      </c>
      <c r="G1063" s="342">
        <v>0</v>
      </c>
      <c r="H1063" s="4">
        <v>15312</v>
      </c>
      <c r="I1063" s="4">
        <v>17168</v>
      </c>
      <c r="J1063" s="342">
        <v>729</v>
      </c>
      <c r="K1063" s="342">
        <v>184</v>
      </c>
      <c r="L1063" s="4">
        <v>76481</v>
      </c>
    </row>
    <row r="1064" spans="1:12">
      <c r="A1064" s="5" t="s">
        <v>113</v>
      </c>
      <c r="B1064" s="5" t="s">
        <v>1620</v>
      </c>
      <c r="C1064" s="5" t="s">
        <v>1621</v>
      </c>
      <c r="D1064" s="342">
        <v>0</v>
      </c>
      <c r="E1064" s="342">
        <v>0</v>
      </c>
      <c r="F1064" s="342">
        <v>0</v>
      </c>
      <c r="G1064" s="342">
        <v>0</v>
      </c>
      <c r="H1064" s="342">
        <v>0</v>
      </c>
      <c r="I1064" s="342">
        <v>0</v>
      </c>
      <c r="J1064" s="342">
        <v>0</v>
      </c>
      <c r="K1064" s="342">
        <v>0</v>
      </c>
      <c r="L1064" s="342">
        <v>0</v>
      </c>
    </row>
    <row r="1065" spans="1:12">
      <c r="A1065" s="5" t="s">
        <v>113</v>
      </c>
      <c r="B1065" s="5" t="s">
        <v>1622</v>
      </c>
      <c r="C1065" s="5" t="s">
        <v>1623</v>
      </c>
      <c r="D1065" s="4">
        <v>48432</v>
      </c>
      <c r="E1065" s="342">
        <v>0</v>
      </c>
      <c r="F1065" s="342">
        <v>0</v>
      </c>
      <c r="G1065" s="342">
        <v>0</v>
      </c>
      <c r="H1065" s="342">
        <v>0</v>
      </c>
      <c r="I1065" s="342">
        <v>0</v>
      </c>
      <c r="J1065" s="342">
        <v>24</v>
      </c>
      <c r="K1065" s="342">
        <v>0</v>
      </c>
      <c r="L1065" s="4">
        <v>48456</v>
      </c>
    </row>
    <row r="1066" spans="1:12">
      <c r="A1066" s="5" t="s">
        <v>113</v>
      </c>
      <c r="B1066" s="5" t="s">
        <v>1624</v>
      </c>
      <c r="C1066" s="5" t="s">
        <v>1625</v>
      </c>
      <c r="D1066" s="342">
        <v>0</v>
      </c>
      <c r="E1066" s="4">
        <v>48864</v>
      </c>
      <c r="F1066" s="342">
        <v>0</v>
      </c>
      <c r="G1066" s="342">
        <v>0</v>
      </c>
      <c r="H1066" s="342">
        <v>0</v>
      </c>
      <c r="I1066" s="4">
        <v>47232</v>
      </c>
      <c r="J1066" s="342">
        <v>0</v>
      </c>
      <c r="K1066" s="342">
        <v>42</v>
      </c>
      <c r="L1066" s="4">
        <v>96138</v>
      </c>
    </row>
    <row r="1067" spans="1:12">
      <c r="A1067" s="5" t="s">
        <v>113</v>
      </c>
      <c r="B1067" s="5" t="s">
        <v>1626</v>
      </c>
      <c r="C1067" s="5" t="s">
        <v>1627</v>
      </c>
      <c r="D1067" s="342">
        <v>0</v>
      </c>
      <c r="E1067" s="342">
        <v>0</v>
      </c>
      <c r="F1067" s="342">
        <v>0</v>
      </c>
      <c r="G1067" s="342">
        <v>0</v>
      </c>
      <c r="H1067" s="4">
        <v>14784</v>
      </c>
      <c r="I1067" s="342">
        <v>0</v>
      </c>
      <c r="J1067" s="342">
        <v>96</v>
      </c>
      <c r="K1067" s="342">
        <v>0</v>
      </c>
      <c r="L1067" s="4">
        <v>14880</v>
      </c>
    </row>
    <row r="1068" spans="1:12">
      <c r="A1068" s="5" t="s">
        <v>113</v>
      </c>
      <c r="B1068" s="5" t="s">
        <v>1628</v>
      </c>
      <c r="C1068" s="5" t="s">
        <v>1629</v>
      </c>
      <c r="D1068" s="4">
        <v>23568</v>
      </c>
      <c r="E1068" s="4">
        <v>10752</v>
      </c>
      <c r="F1068" s="342">
        <v>0</v>
      </c>
      <c r="G1068" s="342">
        <v>0</v>
      </c>
      <c r="H1068" s="342">
        <v>0</v>
      </c>
      <c r="I1068" s="342">
        <v>0</v>
      </c>
      <c r="J1068" s="4">
        <v>1351</v>
      </c>
      <c r="K1068" s="342">
        <v>0</v>
      </c>
      <c r="L1068" s="4">
        <v>35671</v>
      </c>
    </row>
    <row r="1069" spans="1:12">
      <c r="A1069" s="5" t="s">
        <v>113</v>
      </c>
      <c r="B1069" s="5" t="s">
        <v>1630</v>
      </c>
      <c r="C1069" s="5" t="s">
        <v>1631</v>
      </c>
      <c r="D1069" s="342">
        <v>0</v>
      </c>
      <c r="E1069" s="342">
        <v>0</v>
      </c>
      <c r="F1069" s="342">
        <v>0</v>
      </c>
      <c r="G1069" s="342">
        <v>0</v>
      </c>
      <c r="H1069" s="342">
        <v>0</v>
      </c>
      <c r="I1069" s="342">
        <v>0</v>
      </c>
      <c r="J1069" s="342">
        <v>0</v>
      </c>
      <c r="K1069" s="342">
        <v>0</v>
      </c>
      <c r="L1069" s="342">
        <v>0</v>
      </c>
    </row>
    <row r="1070" spans="1:12">
      <c r="A1070" s="5" t="s">
        <v>113</v>
      </c>
      <c r="B1070" s="5" t="s">
        <v>1632</v>
      </c>
      <c r="C1070" s="5" t="s">
        <v>1633</v>
      </c>
      <c r="D1070" s="342">
        <v>0</v>
      </c>
      <c r="E1070" s="342">
        <v>0</v>
      </c>
      <c r="F1070" s="342">
        <v>0</v>
      </c>
      <c r="G1070" s="342">
        <v>0</v>
      </c>
      <c r="H1070" s="342">
        <v>0</v>
      </c>
      <c r="I1070" s="4">
        <v>61808</v>
      </c>
      <c r="J1070" s="342">
        <v>0</v>
      </c>
      <c r="K1070" s="342">
        <v>498</v>
      </c>
      <c r="L1070" s="4">
        <v>62306</v>
      </c>
    </row>
    <row r="1071" spans="1:12">
      <c r="A1071" s="5" t="s">
        <v>113</v>
      </c>
      <c r="B1071" s="5" t="s">
        <v>1634</v>
      </c>
      <c r="C1071" s="5" t="s">
        <v>1635</v>
      </c>
      <c r="D1071" s="4">
        <v>177808</v>
      </c>
      <c r="E1071" s="342">
        <v>0</v>
      </c>
      <c r="F1071" s="4">
        <v>11904</v>
      </c>
      <c r="G1071" s="342">
        <v>0</v>
      </c>
      <c r="H1071" s="4">
        <v>2064</v>
      </c>
      <c r="I1071" s="342">
        <v>0</v>
      </c>
      <c r="J1071" s="342">
        <v>70</v>
      </c>
      <c r="K1071" s="342">
        <v>0</v>
      </c>
      <c r="L1071" s="4">
        <v>191846</v>
      </c>
    </row>
    <row r="1072" spans="1:12">
      <c r="A1072" s="5" t="s">
        <v>113</v>
      </c>
      <c r="B1072" s="5" t="s">
        <v>1636</v>
      </c>
      <c r="C1072" s="5" t="s">
        <v>1637</v>
      </c>
      <c r="D1072" s="4">
        <v>30672</v>
      </c>
      <c r="E1072" s="342">
        <v>0</v>
      </c>
      <c r="F1072" s="342">
        <v>0</v>
      </c>
      <c r="G1072" s="342">
        <v>0</v>
      </c>
      <c r="H1072" s="342">
        <v>0</v>
      </c>
      <c r="I1072" s="342">
        <v>0</v>
      </c>
      <c r="J1072" s="342">
        <v>24</v>
      </c>
      <c r="K1072" s="342">
        <v>0</v>
      </c>
      <c r="L1072" s="4">
        <v>30696</v>
      </c>
    </row>
    <row r="1073" spans="1:12">
      <c r="A1073" s="5" t="s">
        <v>113</v>
      </c>
      <c r="B1073" s="5" t="s">
        <v>1638</v>
      </c>
      <c r="C1073" s="5" t="s">
        <v>1639</v>
      </c>
      <c r="D1073" s="342">
        <v>0</v>
      </c>
      <c r="E1073" s="342">
        <v>0</v>
      </c>
      <c r="F1073" s="342">
        <v>0</v>
      </c>
      <c r="G1073" s="342">
        <v>0</v>
      </c>
      <c r="H1073" s="342">
        <v>0</v>
      </c>
      <c r="I1073" s="4">
        <v>69344</v>
      </c>
      <c r="J1073" s="342">
        <v>0</v>
      </c>
      <c r="K1073" s="4">
        <v>9150</v>
      </c>
      <c r="L1073" s="4">
        <v>78494</v>
      </c>
    </row>
    <row r="1074" spans="1:12">
      <c r="A1074" s="5" t="s">
        <v>113</v>
      </c>
      <c r="B1074" s="5" t="s">
        <v>1640</v>
      </c>
      <c r="C1074" s="5" t="s">
        <v>1641</v>
      </c>
      <c r="D1074" s="342">
        <v>0</v>
      </c>
      <c r="E1074" s="342">
        <v>0</v>
      </c>
      <c r="F1074" s="342">
        <v>0</v>
      </c>
      <c r="G1074" s="342">
        <v>0</v>
      </c>
      <c r="H1074" s="342">
        <v>0</v>
      </c>
      <c r="I1074" s="342">
        <v>0</v>
      </c>
      <c r="J1074" s="342">
        <v>0</v>
      </c>
      <c r="K1074" s="342">
        <v>0</v>
      </c>
      <c r="L1074" s="342">
        <v>0</v>
      </c>
    </row>
    <row r="1075" spans="1:12">
      <c r="A1075" s="5" t="s">
        <v>113</v>
      </c>
      <c r="B1075" s="5" t="s">
        <v>1642</v>
      </c>
      <c r="C1075" s="5" t="s">
        <v>1643</v>
      </c>
      <c r="D1075" s="4">
        <v>5856</v>
      </c>
      <c r="E1075" s="4">
        <v>672</v>
      </c>
      <c r="F1075" s="342">
        <v>0</v>
      </c>
      <c r="G1075" s="342">
        <v>0</v>
      </c>
      <c r="H1075" s="342">
        <v>0</v>
      </c>
      <c r="I1075" s="4">
        <v>122624</v>
      </c>
      <c r="J1075" s="342">
        <v>10</v>
      </c>
      <c r="K1075" s="4">
        <v>14388</v>
      </c>
      <c r="L1075" s="4">
        <v>143550</v>
      </c>
    </row>
    <row r="1076" spans="1:12">
      <c r="A1076" s="5" t="s">
        <v>113</v>
      </c>
      <c r="B1076" s="5" t="s">
        <v>1644</v>
      </c>
      <c r="C1076" s="5" t="s">
        <v>1645</v>
      </c>
      <c r="D1076" s="342">
        <v>0</v>
      </c>
      <c r="E1076" s="342">
        <v>0</v>
      </c>
      <c r="F1076" s="342">
        <v>0</v>
      </c>
      <c r="G1076" s="342">
        <v>0</v>
      </c>
      <c r="H1076" s="342">
        <v>0</v>
      </c>
      <c r="I1076" s="342">
        <v>0</v>
      </c>
      <c r="J1076" s="342">
        <v>0</v>
      </c>
      <c r="K1076" s="342">
        <v>0</v>
      </c>
      <c r="L1076" s="342">
        <v>0</v>
      </c>
    </row>
    <row r="1077" spans="1:12">
      <c r="A1077" s="5" t="s">
        <v>113</v>
      </c>
      <c r="B1077" s="5" t="s">
        <v>1646</v>
      </c>
      <c r="C1077" s="5" t="s">
        <v>1647</v>
      </c>
      <c r="D1077" s="342">
        <v>0</v>
      </c>
      <c r="E1077" s="342">
        <v>0</v>
      </c>
      <c r="F1077" s="342">
        <v>0</v>
      </c>
      <c r="G1077" s="342">
        <v>0</v>
      </c>
      <c r="H1077" s="342">
        <v>0</v>
      </c>
      <c r="I1077" s="4">
        <v>62624</v>
      </c>
      <c r="J1077" s="342">
        <v>0</v>
      </c>
      <c r="K1077" s="342">
        <v>860</v>
      </c>
      <c r="L1077" s="4">
        <v>63484</v>
      </c>
    </row>
    <row r="1078" spans="1:12">
      <c r="A1078" s="5" t="s">
        <v>113</v>
      </c>
      <c r="B1078" s="5" t="s">
        <v>1648</v>
      </c>
      <c r="C1078" s="5" t="s">
        <v>1649</v>
      </c>
      <c r="D1078" s="342">
        <v>0</v>
      </c>
      <c r="E1078" s="4">
        <v>111888</v>
      </c>
      <c r="F1078" s="342">
        <v>0</v>
      </c>
      <c r="G1078" s="4">
        <v>44832</v>
      </c>
      <c r="H1078" s="342">
        <v>0</v>
      </c>
      <c r="I1078" s="342">
        <v>0</v>
      </c>
      <c r="J1078" s="342">
        <v>0</v>
      </c>
      <c r="K1078" s="342">
        <v>0</v>
      </c>
      <c r="L1078" s="4">
        <v>156720</v>
      </c>
    </row>
    <row r="1079" spans="1:12">
      <c r="A1079" s="5" t="s">
        <v>113</v>
      </c>
      <c r="B1079" s="5" t="s">
        <v>1650</v>
      </c>
      <c r="C1079" s="5" t="s">
        <v>1651</v>
      </c>
      <c r="D1079" s="342">
        <v>0</v>
      </c>
      <c r="E1079" s="342">
        <v>0</v>
      </c>
      <c r="F1079" s="342">
        <v>0</v>
      </c>
      <c r="G1079" s="342">
        <v>0</v>
      </c>
      <c r="H1079" s="342">
        <v>0</v>
      </c>
      <c r="I1079" s="342">
        <v>0</v>
      </c>
      <c r="J1079" s="342">
        <v>0</v>
      </c>
      <c r="K1079" s="342">
        <v>0</v>
      </c>
      <c r="L1079" s="342">
        <v>0</v>
      </c>
    </row>
    <row r="1080" spans="1:12">
      <c r="A1080" s="5" t="s">
        <v>113</v>
      </c>
      <c r="B1080" s="5" t="s">
        <v>1652</v>
      </c>
      <c r="C1080" s="5" t="s">
        <v>1653</v>
      </c>
      <c r="D1080" s="342">
        <v>0</v>
      </c>
      <c r="E1080" s="342">
        <v>0</v>
      </c>
      <c r="F1080" s="342">
        <v>0</v>
      </c>
      <c r="G1080" s="342">
        <v>0</v>
      </c>
      <c r="H1080" s="342">
        <v>0</v>
      </c>
      <c r="I1080" s="342">
        <v>0</v>
      </c>
      <c r="J1080" s="4">
        <v>27778</v>
      </c>
      <c r="K1080" s="342">
        <v>0</v>
      </c>
      <c r="L1080" s="4">
        <v>27778</v>
      </c>
    </row>
    <row r="1081" spans="1:12">
      <c r="A1081" s="5" t="s">
        <v>113</v>
      </c>
      <c r="B1081" s="5" t="s">
        <v>1654</v>
      </c>
      <c r="C1081" s="5" t="s">
        <v>1655</v>
      </c>
      <c r="D1081" s="342">
        <v>0</v>
      </c>
      <c r="E1081" s="342">
        <v>0</v>
      </c>
      <c r="F1081" s="342">
        <v>0</v>
      </c>
      <c r="G1081" s="342">
        <v>0</v>
      </c>
      <c r="H1081" s="342">
        <v>0</v>
      </c>
      <c r="I1081" s="342">
        <v>0</v>
      </c>
      <c r="J1081" s="342">
        <v>0</v>
      </c>
      <c r="K1081" s="342">
        <v>0</v>
      </c>
      <c r="L1081" s="342">
        <v>0</v>
      </c>
    </row>
    <row r="1082" spans="1:12">
      <c r="A1082" s="5" t="s">
        <v>113</v>
      </c>
      <c r="B1082" s="5" t="s">
        <v>1656</v>
      </c>
      <c r="C1082" s="5" t="s">
        <v>1657</v>
      </c>
      <c r="D1082" s="4">
        <v>19344</v>
      </c>
      <c r="E1082" s="342">
        <v>0</v>
      </c>
      <c r="F1082" s="342">
        <v>0</v>
      </c>
      <c r="G1082" s="342">
        <v>0</v>
      </c>
      <c r="H1082" s="342">
        <v>0</v>
      </c>
      <c r="I1082" s="342">
        <v>0</v>
      </c>
      <c r="J1082" s="342">
        <v>0</v>
      </c>
      <c r="K1082" s="342">
        <v>0</v>
      </c>
      <c r="L1082" s="4">
        <v>19344</v>
      </c>
    </row>
    <row r="1083" spans="1:12">
      <c r="A1083" s="5" t="s">
        <v>113</v>
      </c>
      <c r="B1083" s="5" t="s">
        <v>1658</v>
      </c>
      <c r="C1083" s="5" t="s">
        <v>1659</v>
      </c>
      <c r="D1083" s="4">
        <v>11664</v>
      </c>
      <c r="E1083" s="342">
        <v>0</v>
      </c>
      <c r="F1083" s="342">
        <v>0</v>
      </c>
      <c r="G1083" s="342">
        <v>0</v>
      </c>
      <c r="H1083" s="342">
        <v>0</v>
      </c>
      <c r="I1083" s="342">
        <v>0</v>
      </c>
      <c r="J1083" s="342">
        <v>0</v>
      </c>
      <c r="K1083" s="342">
        <v>0</v>
      </c>
      <c r="L1083" s="4">
        <v>11664</v>
      </c>
    </row>
    <row r="1084" spans="1:12">
      <c r="A1084" s="5" t="s">
        <v>113</v>
      </c>
      <c r="B1084" s="5" t="s">
        <v>1660</v>
      </c>
      <c r="C1084" s="5" t="s">
        <v>1661</v>
      </c>
      <c r="D1084" s="4">
        <v>367168</v>
      </c>
      <c r="E1084" s="342">
        <v>0</v>
      </c>
      <c r="F1084" s="342">
        <v>0</v>
      </c>
      <c r="G1084" s="342">
        <v>0</v>
      </c>
      <c r="H1084" s="342">
        <v>0</v>
      </c>
      <c r="I1084" s="342">
        <v>0</v>
      </c>
      <c r="J1084" s="342">
        <v>0</v>
      </c>
      <c r="K1084" s="342">
        <v>0</v>
      </c>
      <c r="L1084" s="4">
        <v>367168</v>
      </c>
    </row>
    <row r="1085" spans="1:12">
      <c r="A1085" s="5" t="s">
        <v>113</v>
      </c>
      <c r="B1085" s="5" t="s">
        <v>1662</v>
      </c>
      <c r="C1085" s="5" t="s">
        <v>1663</v>
      </c>
      <c r="D1085" s="4">
        <v>72320</v>
      </c>
      <c r="E1085" s="342">
        <v>0</v>
      </c>
      <c r="F1085" s="342">
        <v>0</v>
      </c>
      <c r="G1085" s="342">
        <v>0</v>
      </c>
      <c r="H1085" s="4">
        <v>47152</v>
      </c>
      <c r="I1085" s="342">
        <v>0</v>
      </c>
      <c r="J1085" s="342">
        <v>960</v>
      </c>
      <c r="K1085" s="342">
        <v>0</v>
      </c>
      <c r="L1085" s="4">
        <v>120432</v>
      </c>
    </row>
    <row r="1086" spans="1:12">
      <c r="A1086" s="5" t="s">
        <v>113</v>
      </c>
      <c r="B1086" s="5" t="s">
        <v>1664</v>
      </c>
      <c r="C1086" s="5" t="s">
        <v>1665</v>
      </c>
      <c r="D1086" s="342">
        <v>0</v>
      </c>
      <c r="E1086" s="342">
        <v>0</v>
      </c>
      <c r="F1086" s="342">
        <v>0</v>
      </c>
      <c r="G1086" s="342">
        <v>0</v>
      </c>
      <c r="H1086" s="342">
        <v>0</v>
      </c>
      <c r="I1086" s="342">
        <v>0</v>
      </c>
      <c r="J1086" s="342">
        <v>0</v>
      </c>
      <c r="K1086" s="342">
        <v>0</v>
      </c>
      <c r="L1086" s="342">
        <v>0</v>
      </c>
    </row>
    <row r="1087" spans="1:12">
      <c r="A1087" s="5" t="s">
        <v>113</v>
      </c>
      <c r="B1087" s="5" t="s">
        <v>1666</v>
      </c>
      <c r="C1087" s="5" t="s">
        <v>1667</v>
      </c>
      <c r="D1087" s="4">
        <v>781184</v>
      </c>
      <c r="E1087" s="4">
        <v>500976</v>
      </c>
      <c r="F1087" s="4">
        <v>11904</v>
      </c>
      <c r="G1087" s="4">
        <v>44832</v>
      </c>
      <c r="H1087" s="4">
        <v>196992</v>
      </c>
      <c r="I1087" s="4">
        <v>380800</v>
      </c>
      <c r="J1087" s="4">
        <v>41682</v>
      </c>
      <c r="K1087" s="4">
        <v>25122</v>
      </c>
      <c r="L1087" s="4">
        <v>1983492</v>
      </c>
    </row>
    <row r="1090" spans="1:12">
      <c r="A1090" s="5" t="s">
        <v>1710</v>
      </c>
    </row>
    <row r="1091" spans="1:12">
      <c r="A1091" s="5" t="s">
        <v>1597</v>
      </c>
      <c r="B1091" s="5" t="s">
        <v>174</v>
      </c>
      <c r="C1091" s="5" t="s">
        <v>1669</v>
      </c>
      <c r="D1091" s="342" t="s">
        <v>1670</v>
      </c>
      <c r="E1091" s="342" t="s">
        <v>1671</v>
      </c>
      <c r="F1091" s="342" t="s">
        <v>1672</v>
      </c>
      <c r="G1091" s="342" t="s">
        <v>1673</v>
      </c>
      <c r="H1091" s="342" t="s">
        <v>1674</v>
      </c>
      <c r="I1091" s="342" t="s">
        <v>1675</v>
      </c>
      <c r="J1091" s="342" t="s">
        <v>1676</v>
      </c>
      <c r="K1091" s="342" t="s">
        <v>1677</v>
      </c>
      <c r="L1091" s="342" t="s">
        <v>44</v>
      </c>
    </row>
    <row r="1092" spans="1:12">
      <c r="A1092" s="5" t="s">
        <v>115</v>
      </c>
      <c r="B1092" s="5" t="s">
        <v>1612</v>
      </c>
      <c r="C1092" s="5" t="s">
        <v>1613</v>
      </c>
      <c r="D1092" s="4">
        <v>3744</v>
      </c>
      <c r="E1092" s="342">
        <v>0</v>
      </c>
      <c r="F1092" s="342">
        <v>0</v>
      </c>
      <c r="G1092" s="342">
        <v>0</v>
      </c>
      <c r="H1092" s="342">
        <v>0</v>
      </c>
      <c r="I1092" s="342">
        <v>0</v>
      </c>
      <c r="J1092" s="342">
        <v>0</v>
      </c>
      <c r="K1092" s="342">
        <v>0</v>
      </c>
      <c r="L1092" s="4">
        <v>3744</v>
      </c>
    </row>
    <row r="1093" spans="1:12">
      <c r="A1093" s="5" t="s">
        <v>115</v>
      </c>
      <c r="B1093" s="5" t="s">
        <v>1614</v>
      </c>
      <c r="C1093" s="5" t="s">
        <v>1615</v>
      </c>
      <c r="D1093" s="342">
        <v>0</v>
      </c>
      <c r="E1093" s="342">
        <v>0</v>
      </c>
      <c r="F1093" s="342">
        <v>0</v>
      </c>
      <c r="G1093" s="342">
        <v>0</v>
      </c>
      <c r="H1093" s="4">
        <v>67232</v>
      </c>
      <c r="I1093" s="342">
        <v>0</v>
      </c>
      <c r="J1093" s="342">
        <v>0</v>
      </c>
      <c r="K1093" s="342">
        <v>0</v>
      </c>
      <c r="L1093" s="4">
        <v>67232</v>
      </c>
    </row>
    <row r="1094" spans="1:12">
      <c r="A1094" s="5" t="s">
        <v>115</v>
      </c>
      <c r="B1094" s="5" t="s">
        <v>1616</v>
      </c>
      <c r="C1094" s="5" t="s">
        <v>1617</v>
      </c>
      <c r="D1094" s="342">
        <v>0</v>
      </c>
      <c r="E1094" s="4">
        <v>130016</v>
      </c>
      <c r="F1094" s="342">
        <v>0</v>
      </c>
      <c r="G1094" s="342">
        <v>0</v>
      </c>
      <c r="H1094" s="342">
        <v>0</v>
      </c>
      <c r="I1094" s="342">
        <v>0</v>
      </c>
      <c r="J1094" s="342">
        <v>0</v>
      </c>
      <c r="K1094" s="342">
        <v>0</v>
      </c>
      <c r="L1094" s="4">
        <v>130016</v>
      </c>
    </row>
    <row r="1095" spans="1:12">
      <c r="A1095" s="5" t="s">
        <v>115</v>
      </c>
      <c r="B1095" s="5" t="s">
        <v>1618</v>
      </c>
      <c r="C1095" s="5" t="s">
        <v>1619</v>
      </c>
      <c r="D1095" s="4">
        <v>7008</v>
      </c>
      <c r="E1095" s="342">
        <v>0</v>
      </c>
      <c r="F1095" s="342">
        <v>0</v>
      </c>
      <c r="G1095" s="342">
        <v>0</v>
      </c>
      <c r="H1095" s="342">
        <v>0</v>
      </c>
      <c r="I1095" s="4">
        <v>6272</v>
      </c>
      <c r="J1095" s="342">
        <v>0</v>
      </c>
      <c r="K1095" s="342">
        <v>0</v>
      </c>
      <c r="L1095" s="4">
        <v>13280</v>
      </c>
    </row>
    <row r="1096" spans="1:12">
      <c r="A1096" s="5" t="s">
        <v>115</v>
      </c>
      <c r="B1096" s="5" t="s">
        <v>1620</v>
      </c>
      <c r="C1096" s="5" t="s">
        <v>1621</v>
      </c>
      <c r="D1096" s="342">
        <v>0</v>
      </c>
      <c r="E1096" s="342">
        <v>0</v>
      </c>
      <c r="F1096" s="342">
        <v>0</v>
      </c>
      <c r="G1096" s="342">
        <v>0</v>
      </c>
      <c r="H1096" s="342">
        <v>720</v>
      </c>
      <c r="I1096" s="342">
        <v>0</v>
      </c>
      <c r="J1096" s="342">
        <v>0</v>
      </c>
      <c r="K1096" s="342">
        <v>0</v>
      </c>
      <c r="L1096" s="342">
        <v>720</v>
      </c>
    </row>
    <row r="1097" spans="1:12">
      <c r="A1097" s="5" t="s">
        <v>115</v>
      </c>
      <c r="B1097" s="5" t="s">
        <v>1622</v>
      </c>
      <c r="C1097" s="5" t="s">
        <v>1623</v>
      </c>
      <c r="D1097" s="4">
        <v>33408</v>
      </c>
      <c r="E1097" s="342">
        <v>0</v>
      </c>
      <c r="F1097" s="342">
        <v>0</v>
      </c>
      <c r="G1097" s="342">
        <v>0</v>
      </c>
      <c r="H1097" s="342">
        <v>0</v>
      </c>
      <c r="I1097" s="342">
        <v>0</v>
      </c>
      <c r="J1097" s="342">
        <v>0</v>
      </c>
      <c r="K1097" s="342">
        <v>0</v>
      </c>
      <c r="L1097" s="4">
        <v>33408</v>
      </c>
    </row>
    <row r="1098" spans="1:12">
      <c r="A1098" s="5" t="s">
        <v>115</v>
      </c>
      <c r="B1098" s="5" t="s">
        <v>1624</v>
      </c>
      <c r="C1098" s="5" t="s">
        <v>1625</v>
      </c>
      <c r="D1098" s="342">
        <v>0</v>
      </c>
      <c r="E1098" s="4">
        <v>5472</v>
      </c>
      <c r="F1098" s="342">
        <v>0</v>
      </c>
      <c r="G1098" s="342">
        <v>0</v>
      </c>
      <c r="H1098" s="342">
        <v>0</v>
      </c>
      <c r="I1098" s="342">
        <v>0</v>
      </c>
      <c r="J1098" s="342">
        <v>0</v>
      </c>
      <c r="K1098" s="342">
        <v>0</v>
      </c>
      <c r="L1098" s="4">
        <v>5472</v>
      </c>
    </row>
    <row r="1099" spans="1:12">
      <c r="A1099" s="5" t="s">
        <v>115</v>
      </c>
      <c r="B1099" s="5" t="s">
        <v>1626</v>
      </c>
      <c r="C1099" s="5" t="s">
        <v>1627</v>
      </c>
      <c r="D1099" s="342">
        <v>0</v>
      </c>
      <c r="E1099" s="342">
        <v>0</v>
      </c>
      <c r="F1099" s="342">
        <v>0</v>
      </c>
      <c r="G1099" s="342">
        <v>0</v>
      </c>
      <c r="H1099" s="342">
        <v>0</v>
      </c>
      <c r="I1099" s="342">
        <v>0</v>
      </c>
      <c r="J1099" s="342">
        <v>0</v>
      </c>
      <c r="K1099" s="342">
        <v>0</v>
      </c>
      <c r="L1099" s="342">
        <v>0</v>
      </c>
    </row>
    <row r="1100" spans="1:12">
      <c r="A1100" s="5" t="s">
        <v>115</v>
      </c>
      <c r="B1100" s="5" t="s">
        <v>1628</v>
      </c>
      <c r="C1100" s="5" t="s">
        <v>1629</v>
      </c>
      <c r="D1100" s="4">
        <v>1680</v>
      </c>
      <c r="E1100" s="4">
        <v>3072</v>
      </c>
      <c r="F1100" s="342">
        <v>0</v>
      </c>
      <c r="G1100" s="342">
        <v>0</v>
      </c>
      <c r="H1100" s="4">
        <v>82992</v>
      </c>
      <c r="I1100" s="342">
        <v>0</v>
      </c>
      <c r="J1100" s="342">
        <v>0</v>
      </c>
      <c r="K1100" s="342">
        <v>0</v>
      </c>
      <c r="L1100" s="4">
        <v>87744</v>
      </c>
    </row>
    <row r="1101" spans="1:12">
      <c r="A1101" s="5" t="s">
        <v>115</v>
      </c>
      <c r="B1101" s="5" t="s">
        <v>1630</v>
      </c>
      <c r="C1101" s="5" t="s">
        <v>1631</v>
      </c>
      <c r="D1101" s="342">
        <v>0</v>
      </c>
      <c r="E1101" s="342">
        <v>0</v>
      </c>
      <c r="F1101" s="342">
        <v>0</v>
      </c>
      <c r="G1101" s="342">
        <v>0</v>
      </c>
      <c r="H1101" s="342">
        <v>0</v>
      </c>
      <c r="I1101" s="342">
        <v>0</v>
      </c>
      <c r="J1101" s="342">
        <v>0</v>
      </c>
      <c r="K1101" s="342">
        <v>0</v>
      </c>
      <c r="L1101" s="342">
        <v>0</v>
      </c>
    </row>
    <row r="1102" spans="1:12">
      <c r="A1102" s="5" t="s">
        <v>115</v>
      </c>
      <c r="B1102" s="5" t="s">
        <v>1632</v>
      </c>
      <c r="C1102" s="5" t="s">
        <v>1633</v>
      </c>
      <c r="D1102" s="342">
        <v>0</v>
      </c>
      <c r="E1102" s="342">
        <v>0</v>
      </c>
      <c r="F1102" s="342">
        <v>0</v>
      </c>
      <c r="G1102" s="342">
        <v>0</v>
      </c>
      <c r="H1102" s="342">
        <v>0</v>
      </c>
      <c r="I1102" s="342">
        <v>256</v>
      </c>
      <c r="J1102" s="342">
        <v>0</v>
      </c>
      <c r="K1102" s="342">
        <v>0</v>
      </c>
      <c r="L1102" s="342">
        <v>256</v>
      </c>
    </row>
    <row r="1103" spans="1:12">
      <c r="A1103" s="5" t="s">
        <v>115</v>
      </c>
      <c r="B1103" s="5" t="s">
        <v>1634</v>
      </c>
      <c r="C1103" s="5" t="s">
        <v>1635</v>
      </c>
      <c r="D1103" s="4">
        <v>99216</v>
      </c>
      <c r="E1103" s="342">
        <v>0</v>
      </c>
      <c r="F1103" s="4">
        <v>16704</v>
      </c>
      <c r="G1103" s="342">
        <v>0</v>
      </c>
      <c r="H1103" s="342">
        <v>0</v>
      </c>
      <c r="I1103" s="342">
        <v>0</v>
      </c>
      <c r="J1103" s="342">
        <v>0</v>
      </c>
      <c r="K1103" s="342">
        <v>0</v>
      </c>
      <c r="L1103" s="4">
        <v>115920</v>
      </c>
    </row>
    <row r="1104" spans="1:12">
      <c r="A1104" s="5" t="s">
        <v>115</v>
      </c>
      <c r="B1104" s="5" t="s">
        <v>1636</v>
      </c>
      <c r="C1104" s="5" t="s">
        <v>1637</v>
      </c>
      <c r="D1104" s="4">
        <v>13360</v>
      </c>
      <c r="E1104" s="342">
        <v>0</v>
      </c>
      <c r="F1104" s="342">
        <v>0</v>
      </c>
      <c r="G1104" s="342">
        <v>0</v>
      </c>
      <c r="H1104" s="342">
        <v>0</v>
      </c>
      <c r="I1104" s="342">
        <v>0</v>
      </c>
      <c r="J1104" s="342">
        <v>0</v>
      </c>
      <c r="K1104" s="342">
        <v>0</v>
      </c>
      <c r="L1104" s="4">
        <v>13360</v>
      </c>
    </row>
    <row r="1105" spans="1:12">
      <c r="A1105" s="5" t="s">
        <v>115</v>
      </c>
      <c r="B1105" s="5" t="s">
        <v>1638</v>
      </c>
      <c r="C1105" s="5" t="s">
        <v>1639</v>
      </c>
      <c r="D1105" s="342">
        <v>0</v>
      </c>
      <c r="E1105" s="4">
        <v>6912</v>
      </c>
      <c r="F1105" s="342">
        <v>0</v>
      </c>
      <c r="G1105" s="342">
        <v>0</v>
      </c>
      <c r="H1105" s="342">
        <v>0</v>
      </c>
      <c r="I1105" s="4">
        <v>33984</v>
      </c>
      <c r="J1105" s="342">
        <v>0</v>
      </c>
      <c r="K1105" s="342">
        <v>0</v>
      </c>
      <c r="L1105" s="4">
        <v>40896</v>
      </c>
    </row>
    <row r="1106" spans="1:12">
      <c r="A1106" s="5" t="s">
        <v>115</v>
      </c>
      <c r="B1106" s="5" t="s">
        <v>1640</v>
      </c>
      <c r="C1106" s="5" t="s">
        <v>1641</v>
      </c>
      <c r="D1106" s="342">
        <v>0</v>
      </c>
      <c r="E1106" s="342">
        <v>0</v>
      </c>
      <c r="F1106" s="342">
        <v>0</v>
      </c>
      <c r="G1106" s="342">
        <v>0</v>
      </c>
      <c r="H1106" s="342">
        <v>0</v>
      </c>
      <c r="I1106" s="342">
        <v>0</v>
      </c>
      <c r="J1106" s="342">
        <v>0</v>
      </c>
      <c r="K1106" s="342">
        <v>0</v>
      </c>
      <c r="L1106" s="342">
        <v>0</v>
      </c>
    </row>
    <row r="1107" spans="1:12">
      <c r="A1107" s="5" t="s">
        <v>115</v>
      </c>
      <c r="B1107" s="5" t="s">
        <v>1642</v>
      </c>
      <c r="C1107" s="5" t="s">
        <v>1643</v>
      </c>
      <c r="D1107" s="4">
        <v>9264</v>
      </c>
      <c r="E1107" s="342">
        <v>0</v>
      </c>
      <c r="F1107" s="342">
        <v>0</v>
      </c>
      <c r="G1107" s="342">
        <v>0</v>
      </c>
      <c r="H1107" s="342">
        <v>0</v>
      </c>
      <c r="I1107" s="4">
        <v>5760</v>
      </c>
      <c r="J1107" s="342">
        <v>0</v>
      </c>
      <c r="K1107" s="4">
        <v>7360</v>
      </c>
      <c r="L1107" s="4">
        <v>22384</v>
      </c>
    </row>
    <row r="1108" spans="1:12">
      <c r="A1108" s="5" t="s">
        <v>115</v>
      </c>
      <c r="B1108" s="5" t="s">
        <v>1644</v>
      </c>
      <c r="C1108" s="5" t="s">
        <v>1645</v>
      </c>
      <c r="D1108" s="342">
        <v>0</v>
      </c>
      <c r="E1108" s="342">
        <v>0</v>
      </c>
      <c r="F1108" s="342">
        <v>0</v>
      </c>
      <c r="G1108" s="342">
        <v>0</v>
      </c>
      <c r="H1108" s="342">
        <v>0</v>
      </c>
      <c r="I1108" s="342">
        <v>0</v>
      </c>
      <c r="J1108" s="342">
        <v>0</v>
      </c>
      <c r="K1108" s="342">
        <v>0</v>
      </c>
      <c r="L1108" s="342">
        <v>0</v>
      </c>
    </row>
    <row r="1109" spans="1:12">
      <c r="A1109" s="5" t="s">
        <v>115</v>
      </c>
      <c r="B1109" s="5" t="s">
        <v>1646</v>
      </c>
      <c r="C1109" s="5" t="s">
        <v>1647</v>
      </c>
      <c r="D1109" s="342">
        <v>0</v>
      </c>
      <c r="E1109" s="342">
        <v>0</v>
      </c>
      <c r="F1109" s="342">
        <v>0</v>
      </c>
      <c r="G1109" s="342">
        <v>0</v>
      </c>
      <c r="H1109" s="342">
        <v>0</v>
      </c>
      <c r="I1109" s="4">
        <v>21888</v>
      </c>
      <c r="J1109" s="342">
        <v>0</v>
      </c>
      <c r="K1109" s="342">
        <v>0</v>
      </c>
      <c r="L1109" s="4">
        <v>21888</v>
      </c>
    </row>
    <row r="1110" spans="1:12">
      <c r="A1110" s="5" t="s">
        <v>115</v>
      </c>
      <c r="B1110" s="5" t="s">
        <v>1648</v>
      </c>
      <c r="C1110" s="5" t="s">
        <v>1649</v>
      </c>
      <c r="D1110" s="342">
        <v>0</v>
      </c>
      <c r="E1110" s="4">
        <v>56868</v>
      </c>
      <c r="F1110" s="342">
        <v>0</v>
      </c>
      <c r="G1110" s="4">
        <v>23984</v>
      </c>
      <c r="H1110" s="342">
        <v>0</v>
      </c>
      <c r="I1110" s="342">
        <v>0</v>
      </c>
      <c r="J1110" s="342">
        <v>0</v>
      </c>
      <c r="K1110" s="342">
        <v>0</v>
      </c>
      <c r="L1110" s="4">
        <v>80852</v>
      </c>
    </row>
    <row r="1111" spans="1:12">
      <c r="A1111" s="5" t="s">
        <v>115</v>
      </c>
      <c r="B1111" s="5" t="s">
        <v>1650</v>
      </c>
      <c r="C1111" s="5" t="s">
        <v>1651</v>
      </c>
      <c r="D1111" s="342">
        <v>0</v>
      </c>
      <c r="E1111" s="342">
        <v>0</v>
      </c>
      <c r="F1111" s="342">
        <v>0</v>
      </c>
      <c r="G1111" s="342">
        <v>0</v>
      </c>
      <c r="H1111" s="4">
        <v>4000</v>
      </c>
      <c r="I1111" s="342">
        <v>0</v>
      </c>
      <c r="J1111" s="342">
        <v>0</v>
      </c>
      <c r="K1111" s="342">
        <v>0</v>
      </c>
      <c r="L1111" s="4">
        <v>4000</v>
      </c>
    </row>
    <row r="1112" spans="1:12">
      <c r="A1112" s="5" t="s">
        <v>115</v>
      </c>
      <c r="B1112" s="5" t="s">
        <v>1652</v>
      </c>
      <c r="C1112" s="5" t="s">
        <v>1653</v>
      </c>
      <c r="D1112" s="342">
        <v>0</v>
      </c>
      <c r="E1112" s="342">
        <v>0</v>
      </c>
      <c r="F1112" s="342">
        <v>0</v>
      </c>
      <c r="G1112" s="342">
        <v>0</v>
      </c>
      <c r="H1112" s="342">
        <v>0</v>
      </c>
      <c r="I1112" s="342">
        <v>0</v>
      </c>
      <c r="J1112" s="4">
        <v>3680</v>
      </c>
      <c r="K1112" s="342">
        <v>0</v>
      </c>
      <c r="L1112" s="4">
        <v>3680</v>
      </c>
    </row>
    <row r="1113" spans="1:12">
      <c r="A1113" s="5" t="s">
        <v>115</v>
      </c>
      <c r="B1113" s="5" t="s">
        <v>1654</v>
      </c>
      <c r="C1113" s="5" t="s">
        <v>1655</v>
      </c>
      <c r="D1113" s="342">
        <v>0</v>
      </c>
      <c r="E1113" s="342">
        <v>0</v>
      </c>
      <c r="F1113" s="342">
        <v>0</v>
      </c>
      <c r="G1113" s="342">
        <v>0</v>
      </c>
      <c r="H1113" s="342">
        <v>0</v>
      </c>
      <c r="I1113" s="342">
        <v>0</v>
      </c>
      <c r="J1113" s="342">
        <v>0</v>
      </c>
      <c r="K1113" s="342">
        <v>0</v>
      </c>
      <c r="L1113" s="342">
        <v>0</v>
      </c>
    </row>
    <row r="1114" spans="1:12">
      <c r="A1114" s="5" t="s">
        <v>115</v>
      </c>
      <c r="B1114" s="5" t="s">
        <v>1656</v>
      </c>
      <c r="C1114" s="5" t="s">
        <v>1657</v>
      </c>
      <c r="D1114" s="4">
        <v>64800</v>
      </c>
      <c r="E1114" s="342">
        <v>0</v>
      </c>
      <c r="F1114" s="342">
        <v>0</v>
      </c>
      <c r="G1114" s="342">
        <v>0</v>
      </c>
      <c r="H1114" s="342">
        <v>0</v>
      </c>
      <c r="I1114" s="342">
        <v>0</v>
      </c>
      <c r="J1114" s="342">
        <v>0</v>
      </c>
      <c r="K1114" s="342">
        <v>0</v>
      </c>
      <c r="L1114" s="4">
        <v>64800</v>
      </c>
    </row>
    <row r="1115" spans="1:12">
      <c r="A1115" s="5" t="s">
        <v>115</v>
      </c>
      <c r="B1115" s="5" t="s">
        <v>1658</v>
      </c>
      <c r="C1115" s="5" t="s">
        <v>1659</v>
      </c>
      <c r="D1115" s="342">
        <v>1056</v>
      </c>
      <c r="E1115" s="342">
        <v>0</v>
      </c>
      <c r="F1115" s="342">
        <v>0</v>
      </c>
      <c r="G1115" s="342">
        <v>0</v>
      </c>
      <c r="H1115" s="342">
        <v>0</v>
      </c>
      <c r="I1115" s="342">
        <v>0</v>
      </c>
      <c r="J1115" s="4">
        <v>23596</v>
      </c>
      <c r="K1115" s="342">
        <v>0</v>
      </c>
      <c r="L1115" s="4">
        <v>24652</v>
      </c>
    </row>
    <row r="1116" spans="1:12">
      <c r="A1116" s="5" t="s">
        <v>115</v>
      </c>
      <c r="B1116" s="5" t="s">
        <v>1660</v>
      </c>
      <c r="C1116" s="5" t="s">
        <v>1661</v>
      </c>
      <c r="D1116" s="4">
        <v>180768</v>
      </c>
      <c r="E1116" s="342">
        <v>0</v>
      </c>
      <c r="F1116" s="342">
        <v>0</v>
      </c>
      <c r="G1116" s="342">
        <v>0</v>
      </c>
      <c r="H1116" s="342">
        <v>0</v>
      </c>
      <c r="I1116" s="342">
        <v>0</v>
      </c>
      <c r="J1116" s="342">
        <v>0</v>
      </c>
      <c r="K1116" s="342">
        <v>0</v>
      </c>
      <c r="L1116" s="4">
        <v>180768</v>
      </c>
    </row>
    <row r="1117" spans="1:12">
      <c r="A1117" s="5" t="s">
        <v>115</v>
      </c>
      <c r="B1117" s="5" t="s">
        <v>1662</v>
      </c>
      <c r="C1117" s="5" t="s">
        <v>1663</v>
      </c>
      <c r="D1117" s="4">
        <v>33408</v>
      </c>
      <c r="E1117" s="342">
        <v>0</v>
      </c>
      <c r="F1117" s="342">
        <v>0</v>
      </c>
      <c r="G1117" s="342">
        <v>0</v>
      </c>
      <c r="H1117" s="342">
        <v>0</v>
      </c>
      <c r="I1117" s="342">
        <v>0</v>
      </c>
      <c r="J1117" s="342">
        <v>0</v>
      </c>
      <c r="K1117" s="342">
        <v>0</v>
      </c>
      <c r="L1117" s="4">
        <v>33408</v>
      </c>
    </row>
    <row r="1118" spans="1:12">
      <c r="A1118" s="5" t="s">
        <v>115</v>
      </c>
      <c r="B1118" s="5" t="s">
        <v>1664</v>
      </c>
      <c r="C1118" s="5" t="s">
        <v>1665</v>
      </c>
      <c r="D1118" s="342">
        <v>0</v>
      </c>
      <c r="E1118" s="342">
        <v>0</v>
      </c>
      <c r="F1118" s="342">
        <v>0</v>
      </c>
      <c r="G1118" s="342">
        <v>0</v>
      </c>
      <c r="H1118" s="342">
        <v>0</v>
      </c>
      <c r="I1118" s="342">
        <v>0</v>
      </c>
      <c r="J1118" s="342">
        <v>0</v>
      </c>
      <c r="K1118" s="342">
        <v>0</v>
      </c>
      <c r="L1118" s="342">
        <v>0</v>
      </c>
    </row>
    <row r="1119" spans="1:12">
      <c r="A1119" s="5" t="s">
        <v>115</v>
      </c>
      <c r="B1119" s="5" t="s">
        <v>1666</v>
      </c>
      <c r="C1119" s="5" t="s">
        <v>1667</v>
      </c>
      <c r="D1119" s="4">
        <v>447712</v>
      </c>
      <c r="E1119" s="4">
        <v>202340</v>
      </c>
      <c r="F1119" s="4">
        <v>16704</v>
      </c>
      <c r="G1119" s="4">
        <v>23984</v>
      </c>
      <c r="H1119" s="4">
        <v>154944</v>
      </c>
      <c r="I1119" s="4">
        <v>68160</v>
      </c>
      <c r="J1119" s="4">
        <v>27276</v>
      </c>
      <c r="K1119" s="4">
        <v>7360</v>
      </c>
      <c r="L1119" s="4">
        <v>948480</v>
      </c>
    </row>
    <row r="1122" spans="1:12">
      <c r="A1122" s="5" t="s">
        <v>1711</v>
      </c>
    </row>
    <row r="1123" spans="1:12">
      <c r="A1123" s="5" t="s">
        <v>1597</v>
      </c>
      <c r="B1123" s="5" t="s">
        <v>174</v>
      </c>
      <c r="C1123" s="5" t="s">
        <v>1669</v>
      </c>
      <c r="D1123" s="342" t="s">
        <v>1670</v>
      </c>
      <c r="E1123" s="342" t="s">
        <v>1671</v>
      </c>
      <c r="F1123" s="342" t="s">
        <v>1672</v>
      </c>
      <c r="G1123" s="342" t="s">
        <v>1673</v>
      </c>
      <c r="H1123" s="342" t="s">
        <v>1674</v>
      </c>
      <c r="I1123" s="342" t="s">
        <v>1675</v>
      </c>
      <c r="J1123" s="342" t="s">
        <v>1676</v>
      </c>
      <c r="K1123" s="342" t="s">
        <v>1677</v>
      </c>
      <c r="L1123" s="342" t="s">
        <v>44</v>
      </c>
    </row>
    <row r="1124" spans="1:12">
      <c r="A1124" s="5" t="s">
        <v>117</v>
      </c>
      <c r="B1124" s="5" t="s">
        <v>1612</v>
      </c>
      <c r="C1124" s="5" t="s">
        <v>1613</v>
      </c>
      <c r="D1124" s="342">
        <v>0</v>
      </c>
      <c r="E1124" s="342">
        <v>0</v>
      </c>
      <c r="F1124" s="342">
        <v>0</v>
      </c>
      <c r="G1124" s="342">
        <v>0</v>
      </c>
      <c r="H1124" s="342">
        <v>0</v>
      </c>
      <c r="I1124" s="342">
        <v>0</v>
      </c>
      <c r="J1124" s="342">
        <v>0</v>
      </c>
      <c r="K1124" s="342">
        <v>0</v>
      </c>
      <c r="L1124" s="342">
        <v>0</v>
      </c>
    </row>
    <row r="1125" spans="1:12">
      <c r="A1125" s="5" t="s">
        <v>117</v>
      </c>
      <c r="B1125" s="5" t="s">
        <v>1614</v>
      </c>
      <c r="C1125" s="5" t="s">
        <v>1615</v>
      </c>
      <c r="D1125" s="342">
        <v>0</v>
      </c>
      <c r="E1125" s="342">
        <v>0</v>
      </c>
      <c r="F1125" s="342">
        <v>0</v>
      </c>
      <c r="G1125" s="342">
        <v>0</v>
      </c>
      <c r="H1125" s="4">
        <v>280208</v>
      </c>
      <c r="I1125" s="342">
        <v>0</v>
      </c>
      <c r="J1125" s="4">
        <v>3760</v>
      </c>
      <c r="K1125" s="342">
        <v>0</v>
      </c>
      <c r="L1125" s="4">
        <v>283968</v>
      </c>
    </row>
    <row r="1126" spans="1:12">
      <c r="A1126" s="5" t="s">
        <v>117</v>
      </c>
      <c r="B1126" s="5" t="s">
        <v>1616</v>
      </c>
      <c r="C1126" s="5" t="s">
        <v>1617</v>
      </c>
      <c r="D1126" s="342">
        <v>0</v>
      </c>
      <c r="E1126" s="4">
        <v>1937568</v>
      </c>
      <c r="F1126" s="342">
        <v>0</v>
      </c>
      <c r="G1126" s="342">
        <v>0</v>
      </c>
      <c r="H1126" s="4">
        <v>170160</v>
      </c>
      <c r="I1126" s="4">
        <v>17664</v>
      </c>
      <c r="J1126" s="342">
        <v>0</v>
      </c>
      <c r="K1126" s="4">
        <v>1480</v>
      </c>
      <c r="L1126" s="4">
        <v>2126872</v>
      </c>
    </row>
    <row r="1127" spans="1:12">
      <c r="A1127" s="5" t="s">
        <v>117</v>
      </c>
      <c r="B1127" s="5" t="s">
        <v>1618</v>
      </c>
      <c r="C1127" s="5" t="s">
        <v>1619</v>
      </c>
      <c r="D1127" s="4">
        <v>220944</v>
      </c>
      <c r="E1127" s="4">
        <v>143680</v>
      </c>
      <c r="F1127" s="342">
        <v>0</v>
      </c>
      <c r="G1127" s="342">
        <v>0</v>
      </c>
      <c r="H1127" s="4">
        <v>278976</v>
      </c>
      <c r="I1127" s="4">
        <v>107728</v>
      </c>
      <c r="J1127" s="4">
        <v>36901</v>
      </c>
      <c r="K1127" s="342">
        <v>480</v>
      </c>
      <c r="L1127" s="4">
        <v>788709</v>
      </c>
    </row>
    <row r="1128" spans="1:12">
      <c r="A1128" s="5" t="s">
        <v>117</v>
      </c>
      <c r="B1128" s="5" t="s">
        <v>1620</v>
      </c>
      <c r="C1128" s="5" t="s">
        <v>1621</v>
      </c>
      <c r="D1128" s="342">
        <v>0</v>
      </c>
      <c r="E1128" s="342">
        <v>0</v>
      </c>
      <c r="F1128" s="342">
        <v>0</v>
      </c>
      <c r="G1128" s="342">
        <v>0</v>
      </c>
      <c r="H1128" s="342">
        <v>0</v>
      </c>
      <c r="I1128" s="342">
        <v>0</v>
      </c>
      <c r="J1128" s="342">
        <v>384</v>
      </c>
      <c r="K1128" s="342">
        <v>0</v>
      </c>
      <c r="L1128" s="342">
        <v>384</v>
      </c>
    </row>
    <row r="1129" spans="1:12">
      <c r="A1129" s="5" t="s">
        <v>117</v>
      </c>
      <c r="B1129" s="5" t="s">
        <v>1622</v>
      </c>
      <c r="C1129" s="5" t="s">
        <v>1623</v>
      </c>
      <c r="D1129" s="4">
        <v>281856</v>
      </c>
      <c r="E1129" s="342">
        <v>0</v>
      </c>
      <c r="F1129" s="342">
        <v>0</v>
      </c>
      <c r="G1129" s="342">
        <v>0</v>
      </c>
      <c r="H1129" s="4">
        <v>61296</v>
      </c>
      <c r="I1129" s="342">
        <v>0</v>
      </c>
      <c r="J1129" s="4">
        <v>17992</v>
      </c>
      <c r="K1129" s="342">
        <v>0</v>
      </c>
      <c r="L1129" s="4">
        <v>361144</v>
      </c>
    </row>
    <row r="1130" spans="1:12">
      <c r="A1130" s="5" t="s">
        <v>117</v>
      </c>
      <c r="B1130" s="5" t="s">
        <v>1624</v>
      </c>
      <c r="C1130" s="5" t="s">
        <v>1625</v>
      </c>
      <c r="D1130" s="342">
        <v>0</v>
      </c>
      <c r="E1130" s="4">
        <v>109904</v>
      </c>
      <c r="F1130" s="342">
        <v>0</v>
      </c>
      <c r="G1130" s="342">
        <v>0</v>
      </c>
      <c r="H1130" s="342">
        <v>0</v>
      </c>
      <c r="I1130" s="4">
        <v>202336</v>
      </c>
      <c r="J1130" s="342">
        <v>0</v>
      </c>
      <c r="K1130" s="342">
        <v>143</v>
      </c>
      <c r="L1130" s="4">
        <v>312383</v>
      </c>
    </row>
    <row r="1131" spans="1:12">
      <c r="A1131" s="5" t="s">
        <v>117</v>
      </c>
      <c r="B1131" s="5" t="s">
        <v>1626</v>
      </c>
      <c r="C1131" s="5" t="s">
        <v>1627</v>
      </c>
      <c r="D1131" s="342">
        <v>0</v>
      </c>
      <c r="E1131" s="342">
        <v>0</v>
      </c>
      <c r="F1131" s="342">
        <v>0</v>
      </c>
      <c r="G1131" s="342">
        <v>0</v>
      </c>
      <c r="H1131" s="4">
        <v>108448</v>
      </c>
      <c r="I1131" s="342">
        <v>0</v>
      </c>
      <c r="J1131" s="342">
        <v>807</v>
      </c>
      <c r="K1131" s="342">
        <v>0</v>
      </c>
      <c r="L1131" s="4">
        <v>109255</v>
      </c>
    </row>
    <row r="1132" spans="1:12">
      <c r="A1132" s="5" t="s">
        <v>117</v>
      </c>
      <c r="B1132" s="5" t="s">
        <v>1628</v>
      </c>
      <c r="C1132" s="5" t="s">
        <v>1629</v>
      </c>
      <c r="D1132" s="4">
        <v>40032</v>
      </c>
      <c r="E1132" s="4">
        <v>98928</v>
      </c>
      <c r="F1132" s="342">
        <v>0</v>
      </c>
      <c r="G1132" s="342">
        <v>0</v>
      </c>
      <c r="H1132" s="4">
        <v>485568</v>
      </c>
      <c r="I1132" s="342">
        <v>0</v>
      </c>
      <c r="J1132" s="4">
        <v>19664</v>
      </c>
      <c r="K1132" s="342">
        <v>0</v>
      </c>
      <c r="L1132" s="4">
        <v>644192</v>
      </c>
    </row>
    <row r="1133" spans="1:12">
      <c r="A1133" s="5" t="s">
        <v>117</v>
      </c>
      <c r="B1133" s="5" t="s">
        <v>1630</v>
      </c>
      <c r="C1133" s="5" t="s">
        <v>1631</v>
      </c>
      <c r="D1133" s="342">
        <v>0</v>
      </c>
      <c r="E1133" s="4">
        <v>43104</v>
      </c>
      <c r="F1133" s="342">
        <v>0</v>
      </c>
      <c r="G1133" s="342">
        <v>0</v>
      </c>
      <c r="H1133" s="342">
        <v>0</v>
      </c>
      <c r="I1133" s="342">
        <v>0</v>
      </c>
      <c r="J1133" s="342">
        <v>0</v>
      </c>
      <c r="K1133" s="342">
        <v>0</v>
      </c>
      <c r="L1133" s="4">
        <v>43104</v>
      </c>
    </row>
    <row r="1134" spans="1:12">
      <c r="A1134" s="5" t="s">
        <v>117</v>
      </c>
      <c r="B1134" s="5" t="s">
        <v>1632</v>
      </c>
      <c r="C1134" s="5" t="s">
        <v>1633</v>
      </c>
      <c r="D1134" s="342">
        <v>0</v>
      </c>
      <c r="E1134" s="4">
        <v>6528</v>
      </c>
      <c r="F1134" s="342">
        <v>0</v>
      </c>
      <c r="G1134" s="342">
        <v>0</v>
      </c>
      <c r="H1134" s="342">
        <v>0</v>
      </c>
      <c r="I1134" s="4">
        <v>354944</v>
      </c>
      <c r="J1134" s="342">
        <v>0</v>
      </c>
      <c r="K1134" s="4">
        <v>952</v>
      </c>
      <c r="L1134" s="4">
        <v>362424</v>
      </c>
    </row>
    <row r="1135" spans="1:12">
      <c r="A1135" s="5" t="s">
        <v>117</v>
      </c>
      <c r="B1135" s="5" t="s">
        <v>1634</v>
      </c>
      <c r="C1135" s="5" t="s">
        <v>1635</v>
      </c>
      <c r="D1135" s="4">
        <v>1132416</v>
      </c>
      <c r="E1135" s="342">
        <v>0</v>
      </c>
      <c r="F1135" s="4">
        <v>355792</v>
      </c>
      <c r="G1135" s="342">
        <v>0</v>
      </c>
      <c r="H1135" s="4">
        <v>13056</v>
      </c>
      <c r="I1135" s="342">
        <v>0</v>
      </c>
      <c r="J1135" s="342">
        <v>480</v>
      </c>
      <c r="K1135" s="342">
        <v>0</v>
      </c>
      <c r="L1135" s="4">
        <v>1501744</v>
      </c>
    </row>
    <row r="1136" spans="1:12">
      <c r="A1136" s="5" t="s">
        <v>117</v>
      </c>
      <c r="B1136" s="5" t="s">
        <v>1636</v>
      </c>
      <c r="C1136" s="5" t="s">
        <v>1637</v>
      </c>
      <c r="D1136" s="4">
        <v>201008</v>
      </c>
      <c r="E1136" s="342">
        <v>0</v>
      </c>
      <c r="F1136" s="342">
        <v>0</v>
      </c>
      <c r="G1136" s="342">
        <v>0</v>
      </c>
      <c r="H1136" s="342">
        <v>0</v>
      </c>
      <c r="I1136" s="342">
        <v>0</v>
      </c>
      <c r="J1136" s="342">
        <v>0</v>
      </c>
      <c r="K1136" s="342">
        <v>0</v>
      </c>
      <c r="L1136" s="4">
        <v>201008</v>
      </c>
    </row>
    <row r="1137" spans="1:12">
      <c r="A1137" s="5" t="s">
        <v>117</v>
      </c>
      <c r="B1137" s="5" t="s">
        <v>1638</v>
      </c>
      <c r="C1137" s="5" t="s">
        <v>1639</v>
      </c>
      <c r="D1137" s="342">
        <v>0</v>
      </c>
      <c r="E1137" s="342">
        <v>0</v>
      </c>
      <c r="F1137" s="342">
        <v>0</v>
      </c>
      <c r="G1137" s="342">
        <v>0</v>
      </c>
      <c r="H1137" s="342">
        <v>0</v>
      </c>
      <c r="I1137" s="4">
        <v>393504</v>
      </c>
      <c r="J1137" s="342">
        <v>0</v>
      </c>
      <c r="K1137" s="4">
        <v>8688</v>
      </c>
      <c r="L1137" s="4">
        <v>402192</v>
      </c>
    </row>
    <row r="1138" spans="1:12">
      <c r="A1138" s="5" t="s">
        <v>117</v>
      </c>
      <c r="B1138" s="5" t="s">
        <v>1640</v>
      </c>
      <c r="C1138" s="5" t="s">
        <v>1641</v>
      </c>
      <c r="D1138" s="342">
        <v>0</v>
      </c>
      <c r="E1138" s="342">
        <v>0</v>
      </c>
      <c r="F1138" s="342">
        <v>0</v>
      </c>
      <c r="G1138" s="342">
        <v>0</v>
      </c>
      <c r="H1138" s="342">
        <v>0</v>
      </c>
      <c r="I1138" s="342">
        <v>0</v>
      </c>
      <c r="J1138" s="342">
        <v>0</v>
      </c>
      <c r="K1138" s="342">
        <v>0</v>
      </c>
      <c r="L1138" s="342">
        <v>0</v>
      </c>
    </row>
    <row r="1139" spans="1:12">
      <c r="A1139" s="5" t="s">
        <v>117</v>
      </c>
      <c r="B1139" s="5" t="s">
        <v>1642</v>
      </c>
      <c r="C1139" s="5" t="s">
        <v>1643</v>
      </c>
      <c r="D1139" s="4">
        <v>5376</v>
      </c>
      <c r="E1139" s="342">
        <v>0</v>
      </c>
      <c r="F1139" s="342">
        <v>0</v>
      </c>
      <c r="G1139" s="342">
        <v>0</v>
      </c>
      <c r="H1139" s="4">
        <v>18880</v>
      </c>
      <c r="I1139" s="4">
        <v>636240</v>
      </c>
      <c r="J1139" s="342">
        <v>0</v>
      </c>
      <c r="K1139" s="4">
        <v>17287</v>
      </c>
      <c r="L1139" s="4">
        <v>677783</v>
      </c>
    </row>
    <row r="1140" spans="1:12">
      <c r="A1140" s="5" t="s">
        <v>117</v>
      </c>
      <c r="B1140" s="5" t="s">
        <v>1644</v>
      </c>
      <c r="C1140" s="5" t="s">
        <v>1645</v>
      </c>
      <c r="D1140" s="342">
        <v>0</v>
      </c>
      <c r="E1140" s="342">
        <v>0</v>
      </c>
      <c r="F1140" s="342">
        <v>0</v>
      </c>
      <c r="G1140" s="342">
        <v>0</v>
      </c>
      <c r="H1140" s="342">
        <v>0</v>
      </c>
      <c r="I1140" s="4">
        <v>93472</v>
      </c>
      <c r="J1140" s="342">
        <v>0</v>
      </c>
      <c r="K1140" s="342">
        <v>0</v>
      </c>
      <c r="L1140" s="4">
        <v>93472</v>
      </c>
    </row>
    <row r="1141" spans="1:12">
      <c r="A1141" s="5" t="s">
        <v>117</v>
      </c>
      <c r="B1141" s="5" t="s">
        <v>1646</v>
      </c>
      <c r="C1141" s="5" t="s">
        <v>1647</v>
      </c>
      <c r="D1141" s="342">
        <v>0</v>
      </c>
      <c r="E1141" s="342">
        <v>0</v>
      </c>
      <c r="F1141" s="342">
        <v>0</v>
      </c>
      <c r="G1141" s="342">
        <v>0</v>
      </c>
      <c r="H1141" s="342">
        <v>0</v>
      </c>
      <c r="I1141" s="4">
        <v>112240</v>
      </c>
      <c r="J1141" s="342">
        <v>0</v>
      </c>
      <c r="K1141" s="342">
        <v>0</v>
      </c>
      <c r="L1141" s="4">
        <v>112240</v>
      </c>
    </row>
    <row r="1142" spans="1:12">
      <c r="A1142" s="5" t="s">
        <v>117</v>
      </c>
      <c r="B1142" s="5" t="s">
        <v>1648</v>
      </c>
      <c r="C1142" s="5" t="s">
        <v>1649</v>
      </c>
      <c r="D1142" s="342">
        <v>0</v>
      </c>
      <c r="E1142" s="4">
        <v>838656</v>
      </c>
      <c r="F1142" s="342">
        <v>0</v>
      </c>
      <c r="G1142" s="4">
        <v>304192</v>
      </c>
      <c r="H1142" s="342">
        <v>0</v>
      </c>
      <c r="I1142" s="4">
        <v>17616</v>
      </c>
      <c r="J1142" s="342">
        <v>0</v>
      </c>
      <c r="K1142" s="342">
        <v>0</v>
      </c>
      <c r="L1142" s="4">
        <v>1160464</v>
      </c>
    </row>
    <row r="1143" spans="1:12">
      <c r="A1143" s="5" t="s">
        <v>117</v>
      </c>
      <c r="B1143" s="5" t="s">
        <v>1650</v>
      </c>
      <c r="C1143" s="5" t="s">
        <v>1651</v>
      </c>
      <c r="D1143" s="342">
        <v>0</v>
      </c>
      <c r="E1143" s="342">
        <v>0</v>
      </c>
      <c r="F1143" s="342">
        <v>0</v>
      </c>
      <c r="G1143" s="342">
        <v>0</v>
      </c>
      <c r="H1143" s="4">
        <v>198992</v>
      </c>
      <c r="I1143" s="342">
        <v>0</v>
      </c>
      <c r="J1143" s="342">
        <v>0</v>
      </c>
      <c r="K1143" s="342">
        <v>0</v>
      </c>
      <c r="L1143" s="4">
        <v>198992</v>
      </c>
    </row>
    <row r="1144" spans="1:12">
      <c r="A1144" s="5" t="s">
        <v>117</v>
      </c>
      <c r="B1144" s="5" t="s">
        <v>1652</v>
      </c>
      <c r="C1144" s="5" t="s">
        <v>1653</v>
      </c>
      <c r="D1144" s="342">
        <v>0</v>
      </c>
      <c r="E1144" s="342">
        <v>0</v>
      </c>
      <c r="F1144" s="342">
        <v>0</v>
      </c>
      <c r="G1144" s="342">
        <v>0</v>
      </c>
      <c r="H1144" s="4">
        <v>94848</v>
      </c>
      <c r="I1144" s="342">
        <v>0</v>
      </c>
      <c r="J1144" s="4">
        <v>92124</v>
      </c>
      <c r="K1144" s="342">
        <v>0</v>
      </c>
      <c r="L1144" s="4">
        <v>186972</v>
      </c>
    </row>
    <row r="1145" spans="1:12">
      <c r="A1145" s="5" t="s">
        <v>117</v>
      </c>
      <c r="B1145" s="5" t="s">
        <v>1654</v>
      </c>
      <c r="C1145" s="5" t="s">
        <v>1655</v>
      </c>
      <c r="D1145" s="342">
        <v>0</v>
      </c>
      <c r="E1145" s="342">
        <v>0</v>
      </c>
      <c r="F1145" s="342">
        <v>0</v>
      </c>
      <c r="G1145" s="342">
        <v>0</v>
      </c>
      <c r="H1145" s="4">
        <v>5760</v>
      </c>
      <c r="I1145" s="342">
        <v>0</v>
      </c>
      <c r="J1145" s="4">
        <v>5720</v>
      </c>
      <c r="K1145" s="342">
        <v>0</v>
      </c>
      <c r="L1145" s="4">
        <v>11480</v>
      </c>
    </row>
    <row r="1146" spans="1:12">
      <c r="A1146" s="5" t="s">
        <v>117</v>
      </c>
      <c r="B1146" s="5" t="s">
        <v>1656</v>
      </c>
      <c r="C1146" s="5" t="s">
        <v>1657</v>
      </c>
      <c r="D1146" s="4">
        <v>49824</v>
      </c>
      <c r="E1146" s="342">
        <v>0</v>
      </c>
      <c r="F1146" s="342">
        <v>0</v>
      </c>
      <c r="G1146" s="342">
        <v>0</v>
      </c>
      <c r="H1146" s="4">
        <v>0</v>
      </c>
      <c r="I1146" s="342">
        <v>0</v>
      </c>
      <c r="J1146" s="342">
        <v>0</v>
      </c>
      <c r="K1146" s="342">
        <v>0</v>
      </c>
      <c r="L1146" s="4">
        <v>49824</v>
      </c>
    </row>
    <row r="1147" spans="1:12">
      <c r="A1147" s="5" t="s">
        <v>117</v>
      </c>
      <c r="B1147" s="5" t="s">
        <v>1658</v>
      </c>
      <c r="C1147" s="5" t="s">
        <v>1659</v>
      </c>
      <c r="D1147" s="4">
        <v>61440</v>
      </c>
      <c r="E1147" s="342">
        <v>0</v>
      </c>
      <c r="F1147" s="342">
        <v>0</v>
      </c>
      <c r="G1147" s="342">
        <v>0</v>
      </c>
      <c r="H1147" s="4">
        <v>40448</v>
      </c>
      <c r="I1147" s="342">
        <v>0</v>
      </c>
      <c r="J1147" s="4">
        <v>11192</v>
      </c>
      <c r="K1147" s="342">
        <v>0</v>
      </c>
      <c r="L1147" s="4">
        <v>113080</v>
      </c>
    </row>
    <row r="1148" spans="1:12">
      <c r="A1148" s="5" t="s">
        <v>117</v>
      </c>
      <c r="B1148" s="5" t="s">
        <v>1660</v>
      </c>
      <c r="C1148" s="5" t="s">
        <v>1661</v>
      </c>
      <c r="D1148" s="4">
        <v>2064096</v>
      </c>
      <c r="E1148" s="342">
        <v>0</v>
      </c>
      <c r="F1148" s="342">
        <v>0</v>
      </c>
      <c r="G1148" s="342">
        <v>0</v>
      </c>
      <c r="H1148" s="4">
        <v>4512</v>
      </c>
      <c r="I1148" s="342">
        <v>0</v>
      </c>
      <c r="J1148" s="342">
        <v>0</v>
      </c>
      <c r="K1148" s="342">
        <v>0</v>
      </c>
      <c r="L1148" s="4">
        <v>2068608</v>
      </c>
    </row>
    <row r="1149" spans="1:12">
      <c r="A1149" s="5" t="s">
        <v>117</v>
      </c>
      <c r="B1149" s="5" t="s">
        <v>1662</v>
      </c>
      <c r="C1149" s="5" t="s">
        <v>1663</v>
      </c>
      <c r="D1149" s="4">
        <v>611256</v>
      </c>
      <c r="E1149" s="342">
        <v>0</v>
      </c>
      <c r="F1149" s="342">
        <v>0</v>
      </c>
      <c r="G1149" s="342">
        <v>0</v>
      </c>
      <c r="H1149" s="4">
        <v>38528</v>
      </c>
      <c r="I1149" s="342">
        <v>0</v>
      </c>
      <c r="J1149" s="342">
        <v>0</v>
      </c>
      <c r="K1149" s="342">
        <v>0</v>
      </c>
      <c r="L1149" s="4">
        <v>649784</v>
      </c>
    </row>
    <row r="1150" spans="1:12">
      <c r="A1150" s="5" t="s">
        <v>117</v>
      </c>
      <c r="B1150" s="5" t="s">
        <v>1664</v>
      </c>
      <c r="C1150" s="5" t="s">
        <v>1665</v>
      </c>
      <c r="D1150" s="342">
        <v>0</v>
      </c>
      <c r="E1150" s="342">
        <v>0</v>
      </c>
      <c r="F1150" s="342">
        <v>0</v>
      </c>
      <c r="G1150" s="342">
        <v>0</v>
      </c>
      <c r="H1150" s="342">
        <v>0</v>
      </c>
      <c r="I1150" s="342">
        <v>0</v>
      </c>
      <c r="J1150" s="342">
        <v>0</v>
      </c>
      <c r="K1150" s="342">
        <v>0</v>
      </c>
      <c r="L1150" s="342">
        <v>0</v>
      </c>
    </row>
    <row r="1151" spans="1:12">
      <c r="A1151" s="5" t="s">
        <v>117</v>
      </c>
      <c r="B1151" s="5" t="s">
        <v>1666</v>
      </c>
      <c r="C1151" s="5" t="s">
        <v>1667</v>
      </c>
      <c r="D1151" s="4">
        <v>4668248</v>
      </c>
      <c r="E1151" s="4">
        <v>3178368</v>
      </c>
      <c r="F1151" s="4">
        <v>355792</v>
      </c>
      <c r="G1151" s="4">
        <v>304192</v>
      </c>
      <c r="H1151" s="4">
        <v>1799680</v>
      </c>
      <c r="I1151" s="4">
        <v>1935744</v>
      </c>
      <c r="J1151" s="4">
        <v>189024</v>
      </c>
      <c r="K1151" s="4">
        <v>29030</v>
      </c>
      <c r="L1151" s="4">
        <v>12460078</v>
      </c>
    </row>
    <row r="1154" spans="1:12">
      <c r="A1154" s="5" t="s">
        <v>1712</v>
      </c>
    </row>
    <row r="1155" spans="1:12">
      <c r="A1155" s="5" t="s">
        <v>1597</v>
      </c>
      <c r="B1155" s="5" t="s">
        <v>174</v>
      </c>
      <c r="C1155" s="5" t="s">
        <v>1669</v>
      </c>
      <c r="D1155" s="342" t="s">
        <v>1670</v>
      </c>
      <c r="E1155" s="342" t="s">
        <v>1671</v>
      </c>
      <c r="F1155" s="342" t="s">
        <v>1672</v>
      </c>
      <c r="G1155" s="342" t="s">
        <v>1673</v>
      </c>
      <c r="H1155" s="342" t="s">
        <v>1674</v>
      </c>
      <c r="I1155" s="342" t="s">
        <v>1675</v>
      </c>
      <c r="J1155" s="342" t="s">
        <v>1676</v>
      </c>
      <c r="K1155" s="342" t="s">
        <v>1677</v>
      </c>
      <c r="L1155" s="342" t="s">
        <v>44</v>
      </c>
    </row>
    <row r="1156" spans="1:12">
      <c r="A1156" s="5" t="s">
        <v>119</v>
      </c>
      <c r="B1156" s="5" t="s">
        <v>1612</v>
      </c>
      <c r="C1156" s="5" t="s">
        <v>1613</v>
      </c>
      <c r="D1156" s="4">
        <v>47440</v>
      </c>
      <c r="E1156" s="342">
        <v>0</v>
      </c>
      <c r="F1156" s="342">
        <v>0</v>
      </c>
      <c r="G1156" s="342">
        <v>0</v>
      </c>
      <c r="H1156" s="342">
        <v>0</v>
      </c>
      <c r="I1156" s="342">
        <v>0</v>
      </c>
      <c r="J1156" s="342">
        <v>0</v>
      </c>
      <c r="K1156" s="342">
        <v>0</v>
      </c>
      <c r="L1156" s="4">
        <v>47440</v>
      </c>
    </row>
    <row r="1157" spans="1:12">
      <c r="A1157" s="5" t="s">
        <v>119</v>
      </c>
      <c r="B1157" s="5" t="s">
        <v>1614</v>
      </c>
      <c r="C1157" s="5" t="s">
        <v>1615</v>
      </c>
      <c r="D1157" s="342">
        <v>0</v>
      </c>
      <c r="E1157" s="342">
        <v>0</v>
      </c>
      <c r="F1157" s="342">
        <v>0</v>
      </c>
      <c r="G1157" s="342">
        <v>0</v>
      </c>
      <c r="H1157" s="4">
        <v>158880</v>
      </c>
      <c r="I1157" s="342">
        <v>0</v>
      </c>
      <c r="J1157" s="342">
        <v>992</v>
      </c>
      <c r="K1157" s="342">
        <v>0</v>
      </c>
      <c r="L1157" s="4">
        <v>159872</v>
      </c>
    </row>
    <row r="1158" spans="1:12">
      <c r="A1158" s="5" t="s">
        <v>119</v>
      </c>
      <c r="B1158" s="5" t="s">
        <v>1616</v>
      </c>
      <c r="C1158" s="5" t="s">
        <v>1617</v>
      </c>
      <c r="D1158" s="342">
        <v>0</v>
      </c>
      <c r="E1158" s="4">
        <v>441200</v>
      </c>
      <c r="F1158" s="342">
        <v>0</v>
      </c>
      <c r="G1158" s="342">
        <v>0</v>
      </c>
      <c r="H1158" s="342">
        <v>0</v>
      </c>
      <c r="I1158" s="4">
        <v>7264</v>
      </c>
      <c r="J1158" s="342">
        <v>0</v>
      </c>
      <c r="K1158" s="342">
        <v>0</v>
      </c>
      <c r="L1158" s="4">
        <v>448464</v>
      </c>
    </row>
    <row r="1159" spans="1:12">
      <c r="A1159" s="5" t="s">
        <v>119</v>
      </c>
      <c r="B1159" s="5" t="s">
        <v>1618</v>
      </c>
      <c r="C1159" s="5" t="s">
        <v>1619</v>
      </c>
      <c r="D1159" s="4">
        <v>65440</v>
      </c>
      <c r="E1159" s="4">
        <v>93792</v>
      </c>
      <c r="F1159" s="342">
        <v>0</v>
      </c>
      <c r="G1159" s="342">
        <v>0</v>
      </c>
      <c r="H1159" s="4">
        <v>97920</v>
      </c>
      <c r="I1159" s="4">
        <v>25616</v>
      </c>
      <c r="J1159" s="342">
        <v>98</v>
      </c>
      <c r="K1159" s="342">
        <v>0</v>
      </c>
      <c r="L1159" s="4">
        <v>282866</v>
      </c>
    </row>
    <row r="1160" spans="1:12">
      <c r="A1160" s="5" t="s">
        <v>119</v>
      </c>
      <c r="B1160" s="5" t="s">
        <v>1620</v>
      </c>
      <c r="C1160" s="5" t="s">
        <v>1621</v>
      </c>
      <c r="D1160" s="342">
        <v>0</v>
      </c>
      <c r="E1160" s="342">
        <v>0</v>
      </c>
      <c r="F1160" s="342">
        <v>0</v>
      </c>
      <c r="G1160" s="342">
        <v>0</v>
      </c>
      <c r="H1160" s="342">
        <v>480</v>
      </c>
      <c r="I1160" s="342">
        <v>0</v>
      </c>
      <c r="J1160" s="342">
        <v>0</v>
      </c>
      <c r="K1160" s="342">
        <v>0</v>
      </c>
      <c r="L1160" s="342">
        <v>480</v>
      </c>
    </row>
    <row r="1161" spans="1:12">
      <c r="A1161" s="5" t="s">
        <v>119</v>
      </c>
      <c r="B1161" s="5" t="s">
        <v>1622</v>
      </c>
      <c r="C1161" s="5" t="s">
        <v>1623</v>
      </c>
      <c r="D1161" s="4">
        <v>97456</v>
      </c>
      <c r="E1161" s="342">
        <v>0</v>
      </c>
      <c r="F1161" s="342">
        <v>0</v>
      </c>
      <c r="G1161" s="342">
        <v>0</v>
      </c>
      <c r="H1161" s="4">
        <v>50480</v>
      </c>
      <c r="I1161" s="342">
        <v>0</v>
      </c>
      <c r="J1161" s="342">
        <v>0</v>
      </c>
      <c r="K1161" s="342">
        <v>0</v>
      </c>
      <c r="L1161" s="4">
        <v>147936</v>
      </c>
    </row>
    <row r="1162" spans="1:12">
      <c r="A1162" s="5" t="s">
        <v>119</v>
      </c>
      <c r="B1162" s="5" t="s">
        <v>1624</v>
      </c>
      <c r="C1162" s="5" t="s">
        <v>1625</v>
      </c>
      <c r="D1162" s="342">
        <v>0</v>
      </c>
      <c r="E1162" s="4">
        <v>12864</v>
      </c>
      <c r="F1162" s="342">
        <v>0</v>
      </c>
      <c r="G1162" s="342">
        <v>0</v>
      </c>
      <c r="H1162" s="342">
        <v>0</v>
      </c>
      <c r="I1162" s="4">
        <v>77536</v>
      </c>
      <c r="J1162" s="342">
        <v>0</v>
      </c>
      <c r="K1162" s="4">
        <v>11660</v>
      </c>
      <c r="L1162" s="4">
        <v>102060</v>
      </c>
    </row>
    <row r="1163" spans="1:12">
      <c r="A1163" s="5" t="s">
        <v>119</v>
      </c>
      <c r="B1163" s="5" t="s">
        <v>1626</v>
      </c>
      <c r="C1163" s="5" t="s">
        <v>1627</v>
      </c>
      <c r="D1163" s="342">
        <v>0</v>
      </c>
      <c r="E1163" s="342">
        <v>0</v>
      </c>
      <c r="F1163" s="342">
        <v>0</v>
      </c>
      <c r="G1163" s="342">
        <v>0</v>
      </c>
      <c r="H1163" s="4">
        <v>25728</v>
      </c>
      <c r="I1163" s="342">
        <v>0</v>
      </c>
      <c r="J1163" s="342">
        <v>0</v>
      </c>
      <c r="K1163" s="342">
        <v>0</v>
      </c>
      <c r="L1163" s="4">
        <v>25728</v>
      </c>
    </row>
    <row r="1164" spans="1:12">
      <c r="A1164" s="5" t="s">
        <v>119</v>
      </c>
      <c r="B1164" s="5" t="s">
        <v>1628</v>
      </c>
      <c r="C1164" s="5" t="s">
        <v>1629</v>
      </c>
      <c r="D1164" s="4">
        <v>35616</v>
      </c>
      <c r="E1164" s="4">
        <v>10976</v>
      </c>
      <c r="F1164" s="342">
        <v>0</v>
      </c>
      <c r="G1164" s="342">
        <v>0</v>
      </c>
      <c r="H1164" s="4">
        <v>207616</v>
      </c>
      <c r="I1164" s="342">
        <v>0</v>
      </c>
      <c r="J1164" s="342">
        <v>0</v>
      </c>
      <c r="K1164" s="342">
        <v>0</v>
      </c>
      <c r="L1164" s="4">
        <v>254208</v>
      </c>
    </row>
    <row r="1165" spans="1:12">
      <c r="A1165" s="5" t="s">
        <v>119</v>
      </c>
      <c r="B1165" s="5" t="s">
        <v>1630</v>
      </c>
      <c r="C1165" s="5" t="s">
        <v>1631</v>
      </c>
      <c r="D1165" s="342">
        <v>0</v>
      </c>
      <c r="E1165" s="4">
        <v>6304</v>
      </c>
      <c r="F1165" s="342">
        <v>0</v>
      </c>
      <c r="G1165" s="342">
        <v>0</v>
      </c>
      <c r="H1165" s="342">
        <v>0</v>
      </c>
      <c r="I1165" s="342">
        <v>0</v>
      </c>
      <c r="J1165" s="342">
        <v>0</v>
      </c>
      <c r="K1165" s="342">
        <v>0</v>
      </c>
      <c r="L1165" s="4">
        <v>6304</v>
      </c>
    </row>
    <row r="1166" spans="1:12">
      <c r="A1166" s="5" t="s">
        <v>119</v>
      </c>
      <c r="B1166" s="5" t="s">
        <v>1632</v>
      </c>
      <c r="C1166" s="5" t="s">
        <v>1633</v>
      </c>
      <c r="D1166" s="342">
        <v>0</v>
      </c>
      <c r="E1166" s="4">
        <v>3456</v>
      </c>
      <c r="F1166" s="342">
        <v>0</v>
      </c>
      <c r="G1166" s="342">
        <v>0</v>
      </c>
      <c r="H1166" s="342">
        <v>0</v>
      </c>
      <c r="I1166" s="4">
        <v>59424</v>
      </c>
      <c r="J1166" s="342">
        <v>0</v>
      </c>
      <c r="K1166" s="342">
        <v>384</v>
      </c>
      <c r="L1166" s="4">
        <v>63264</v>
      </c>
    </row>
    <row r="1167" spans="1:12">
      <c r="A1167" s="5" t="s">
        <v>119</v>
      </c>
      <c r="B1167" s="5" t="s">
        <v>1634</v>
      </c>
      <c r="C1167" s="5" t="s">
        <v>1635</v>
      </c>
      <c r="D1167" s="4">
        <v>294176</v>
      </c>
      <c r="E1167" s="342">
        <v>0</v>
      </c>
      <c r="F1167" s="4">
        <v>53680</v>
      </c>
      <c r="G1167" s="342">
        <v>0</v>
      </c>
      <c r="H1167" s="342">
        <v>0</v>
      </c>
      <c r="I1167" s="342">
        <v>0</v>
      </c>
      <c r="J1167" s="342">
        <v>0</v>
      </c>
      <c r="K1167" s="342">
        <v>0</v>
      </c>
      <c r="L1167" s="4">
        <v>347856</v>
      </c>
    </row>
    <row r="1168" spans="1:12">
      <c r="A1168" s="5" t="s">
        <v>119</v>
      </c>
      <c r="B1168" s="5" t="s">
        <v>1636</v>
      </c>
      <c r="C1168" s="5" t="s">
        <v>1637</v>
      </c>
      <c r="D1168" s="4">
        <v>53904</v>
      </c>
      <c r="E1168" s="342">
        <v>0</v>
      </c>
      <c r="F1168" s="342">
        <v>0</v>
      </c>
      <c r="G1168" s="342">
        <v>0</v>
      </c>
      <c r="H1168" s="342">
        <v>0</v>
      </c>
      <c r="I1168" s="342">
        <v>0</v>
      </c>
      <c r="J1168" s="342">
        <v>0</v>
      </c>
      <c r="K1168" s="342">
        <v>0</v>
      </c>
      <c r="L1168" s="4">
        <v>53904</v>
      </c>
    </row>
    <row r="1169" spans="1:12">
      <c r="A1169" s="5" t="s">
        <v>119</v>
      </c>
      <c r="B1169" s="5" t="s">
        <v>1638</v>
      </c>
      <c r="C1169" s="5" t="s">
        <v>1639</v>
      </c>
      <c r="D1169" s="342">
        <v>0</v>
      </c>
      <c r="E1169" s="342">
        <v>0</v>
      </c>
      <c r="F1169" s="342">
        <v>0</v>
      </c>
      <c r="G1169" s="342">
        <v>0</v>
      </c>
      <c r="H1169" s="342">
        <v>0</v>
      </c>
      <c r="I1169" s="4">
        <v>116576</v>
      </c>
      <c r="J1169" s="342">
        <v>0</v>
      </c>
      <c r="K1169" s="4">
        <v>5380</v>
      </c>
      <c r="L1169" s="4">
        <v>121956</v>
      </c>
    </row>
    <row r="1170" spans="1:12">
      <c r="A1170" s="5" t="s">
        <v>119</v>
      </c>
      <c r="B1170" s="5" t="s">
        <v>1640</v>
      </c>
      <c r="C1170" s="5" t="s">
        <v>1641</v>
      </c>
      <c r="D1170" s="342">
        <v>0</v>
      </c>
      <c r="E1170" s="342">
        <v>0</v>
      </c>
      <c r="F1170" s="342">
        <v>0</v>
      </c>
      <c r="G1170" s="342">
        <v>0</v>
      </c>
      <c r="H1170" s="342">
        <v>0</v>
      </c>
      <c r="I1170" s="342">
        <v>0</v>
      </c>
      <c r="J1170" s="342">
        <v>0</v>
      </c>
      <c r="K1170" s="342">
        <v>0</v>
      </c>
      <c r="L1170" s="342">
        <v>0</v>
      </c>
    </row>
    <row r="1171" spans="1:12">
      <c r="A1171" s="5" t="s">
        <v>119</v>
      </c>
      <c r="B1171" s="5" t="s">
        <v>1642</v>
      </c>
      <c r="C1171" s="5" t="s">
        <v>1643</v>
      </c>
      <c r="D1171" s="4">
        <v>27360</v>
      </c>
      <c r="E1171" s="4">
        <v>864</v>
      </c>
      <c r="F1171" s="342">
        <v>0</v>
      </c>
      <c r="G1171" s="342">
        <v>0</v>
      </c>
      <c r="H1171" s="342">
        <v>0</v>
      </c>
      <c r="I1171" s="4">
        <v>111312</v>
      </c>
      <c r="J1171" s="342">
        <v>0</v>
      </c>
      <c r="K1171" s="4">
        <v>22517</v>
      </c>
      <c r="L1171" s="4">
        <v>162053</v>
      </c>
    </row>
    <row r="1172" spans="1:12">
      <c r="A1172" s="5" t="s">
        <v>119</v>
      </c>
      <c r="B1172" s="5" t="s">
        <v>1644</v>
      </c>
      <c r="C1172" s="5" t="s">
        <v>1645</v>
      </c>
      <c r="D1172" s="342">
        <v>0</v>
      </c>
      <c r="E1172" s="342">
        <v>0</v>
      </c>
      <c r="F1172" s="342">
        <v>0</v>
      </c>
      <c r="G1172" s="342">
        <v>0</v>
      </c>
      <c r="H1172" s="342">
        <v>0</v>
      </c>
      <c r="I1172" s="4">
        <v>28716</v>
      </c>
      <c r="J1172" s="342">
        <v>0</v>
      </c>
      <c r="K1172" s="342">
        <v>0</v>
      </c>
      <c r="L1172" s="4">
        <v>28716</v>
      </c>
    </row>
    <row r="1173" spans="1:12">
      <c r="A1173" s="5" t="s">
        <v>119</v>
      </c>
      <c r="B1173" s="5" t="s">
        <v>1646</v>
      </c>
      <c r="C1173" s="5" t="s">
        <v>1647</v>
      </c>
      <c r="D1173" s="342">
        <v>0</v>
      </c>
      <c r="E1173" s="342">
        <v>0</v>
      </c>
      <c r="F1173" s="342">
        <v>0</v>
      </c>
      <c r="G1173" s="342">
        <v>0</v>
      </c>
      <c r="H1173" s="342">
        <v>0</v>
      </c>
      <c r="I1173" s="4">
        <v>67056</v>
      </c>
      <c r="J1173" s="342">
        <v>0</v>
      </c>
      <c r="K1173" s="342">
        <v>0</v>
      </c>
      <c r="L1173" s="4">
        <v>67056</v>
      </c>
    </row>
    <row r="1174" spans="1:12">
      <c r="A1174" s="5" t="s">
        <v>119</v>
      </c>
      <c r="B1174" s="5" t="s">
        <v>1648</v>
      </c>
      <c r="C1174" s="5" t="s">
        <v>1649</v>
      </c>
      <c r="D1174" s="342">
        <v>0</v>
      </c>
      <c r="E1174" s="4">
        <v>287856</v>
      </c>
      <c r="F1174" s="342">
        <v>0</v>
      </c>
      <c r="G1174" s="4">
        <v>61056</v>
      </c>
      <c r="H1174" s="342">
        <v>0</v>
      </c>
      <c r="I1174" s="342">
        <v>720</v>
      </c>
      <c r="J1174" s="342">
        <v>0</v>
      </c>
      <c r="K1174" s="342">
        <v>0</v>
      </c>
      <c r="L1174" s="4">
        <v>349632</v>
      </c>
    </row>
    <row r="1175" spans="1:12">
      <c r="A1175" s="5" t="s">
        <v>119</v>
      </c>
      <c r="B1175" s="5" t="s">
        <v>1650</v>
      </c>
      <c r="C1175" s="5" t="s">
        <v>1651</v>
      </c>
      <c r="D1175" s="342">
        <v>0</v>
      </c>
      <c r="E1175" s="342">
        <v>0</v>
      </c>
      <c r="F1175" s="342">
        <v>0</v>
      </c>
      <c r="G1175" s="342">
        <v>0</v>
      </c>
      <c r="H1175" s="4">
        <v>71392</v>
      </c>
      <c r="I1175" s="342">
        <v>0</v>
      </c>
      <c r="J1175" s="342">
        <v>0</v>
      </c>
      <c r="K1175" s="342">
        <v>0</v>
      </c>
      <c r="L1175" s="4">
        <v>71392</v>
      </c>
    </row>
    <row r="1176" spans="1:12">
      <c r="A1176" s="5" t="s">
        <v>119</v>
      </c>
      <c r="B1176" s="5" t="s">
        <v>1652</v>
      </c>
      <c r="C1176" s="5" t="s">
        <v>1653</v>
      </c>
      <c r="D1176" s="342">
        <v>0</v>
      </c>
      <c r="E1176" s="342">
        <v>0</v>
      </c>
      <c r="F1176" s="342">
        <v>0</v>
      </c>
      <c r="G1176" s="342">
        <v>0</v>
      </c>
      <c r="H1176" s="4">
        <v>38480</v>
      </c>
      <c r="I1176" s="342">
        <v>0</v>
      </c>
      <c r="J1176" s="4">
        <v>26100</v>
      </c>
      <c r="K1176" s="342">
        <v>0</v>
      </c>
      <c r="L1176" s="4">
        <v>64580</v>
      </c>
    </row>
    <row r="1177" spans="1:12">
      <c r="A1177" s="5" t="s">
        <v>119</v>
      </c>
      <c r="B1177" s="5" t="s">
        <v>1654</v>
      </c>
      <c r="C1177" s="5" t="s">
        <v>1655</v>
      </c>
      <c r="D1177" s="342">
        <v>0</v>
      </c>
      <c r="E1177" s="342">
        <v>0</v>
      </c>
      <c r="F1177" s="342">
        <v>0</v>
      </c>
      <c r="G1177" s="342">
        <v>0</v>
      </c>
      <c r="H1177" s="4">
        <v>6336</v>
      </c>
      <c r="I1177" s="342">
        <v>0</v>
      </c>
      <c r="J1177" s="342">
        <v>0</v>
      </c>
      <c r="K1177" s="342">
        <v>0</v>
      </c>
      <c r="L1177" s="4">
        <v>6336</v>
      </c>
    </row>
    <row r="1178" spans="1:12">
      <c r="A1178" s="5" t="s">
        <v>119</v>
      </c>
      <c r="B1178" s="5" t="s">
        <v>1656</v>
      </c>
      <c r="C1178" s="5" t="s">
        <v>1657</v>
      </c>
      <c r="D1178" s="4">
        <v>89328</v>
      </c>
      <c r="E1178" s="342">
        <v>0</v>
      </c>
      <c r="F1178" s="342">
        <v>0</v>
      </c>
      <c r="G1178" s="342">
        <v>0</v>
      </c>
      <c r="H1178" s="342">
        <v>0</v>
      </c>
      <c r="I1178" s="342">
        <v>0</v>
      </c>
      <c r="J1178" s="342">
        <v>0</v>
      </c>
      <c r="K1178" s="342">
        <v>0</v>
      </c>
      <c r="L1178" s="4">
        <v>89328</v>
      </c>
    </row>
    <row r="1179" spans="1:12">
      <c r="A1179" s="5" t="s">
        <v>119</v>
      </c>
      <c r="B1179" s="5" t="s">
        <v>1658</v>
      </c>
      <c r="C1179" s="5" t="s">
        <v>1659</v>
      </c>
      <c r="D1179" s="4">
        <v>23376</v>
      </c>
      <c r="E1179" s="342">
        <v>0</v>
      </c>
      <c r="F1179" s="342">
        <v>0</v>
      </c>
      <c r="G1179" s="342">
        <v>0</v>
      </c>
      <c r="H1179" s="4">
        <v>53760</v>
      </c>
      <c r="I1179" s="342">
        <v>0</v>
      </c>
      <c r="J1179" s="342">
        <v>152</v>
      </c>
      <c r="K1179" s="342">
        <v>0</v>
      </c>
      <c r="L1179" s="4">
        <v>77288</v>
      </c>
    </row>
    <row r="1180" spans="1:12">
      <c r="A1180" s="5" t="s">
        <v>119</v>
      </c>
      <c r="B1180" s="5" t="s">
        <v>1660</v>
      </c>
      <c r="C1180" s="5" t="s">
        <v>1661</v>
      </c>
      <c r="D1180" s="4">
        <v>597040</v>
      </c>
      <c r="E1180" s="342">
        <v>0</v>
      </c>
      <c r="F1180" s="342">
        <v>0</v>
      </c>
      <c r="G1180" s="342">
        <v>0</v>
      </c>
      <c r="H1180" s="342">
        <v>0</v>
      </c>
      <c r="I1180" s="342">
        <v>0</v>
      </c>
      <c r="J1180" s="342">
        <v>0</v>
      </c>
      <c r="K1180" s="342">
        <v>0</v>
      </c>
      <c r="L1180" s="4">
        <v>597040</v>
      </c>
    </row>
    <row r="1181" spans="1:12">
      <c r="A1181" s="5" t="s">
        <v>119</v>
      </c>
      <c r="B1181" s="5" t="s">
        <v>1662</v>
      </c>
      <c r="C1181" s="5" t="s">
        <v>1663</v>
      </c>
      <c r="D1181" s="4">
        <v>134576</v>
      </c>
      <c r="E1181" s="342">
        <v>0</v>
      </c>
      <c r="F1181" s="342">
        <v>0</v>
      </c>
      <c r="G1181" s="342">
        <v>0</v>
      </c>
      <c r="H1181" s="4">
        <v>98928</v>
      </c>
      <c r="I1181" s="342">
        <v>0</v>
      </c>
      <c r="J1181" s="342">
        <v>0</v>
      </c>
      <c r="K1181" s="342">
        <v>0</v>
      </c>
      <c r="L1181" s="4">
        <v>233504</v>
      </c>
    </row>
    <row r="1182" spans="1:12">
      <c r="A1182" s="5" t="s">
        <v>119</v>
      </c>
      <c r="B1182" s="5" t="s">
        <v>1664</v>
      </c>
      <c r="C1182" s="5" t="s">
        <v>1665</v>
      </c>
      <c r="D1182" s="342">
        <v>0</v>
      </c>
      <c r="E1182" s="342">
        <v>0</v>
      </c>
      <c r="F1182" s="342">
        <v>0</v>
      </c>
      <c r="G1182" s="342">
        <v>0</v>
      </c>
      <c r="H1182" s="342">
        <v>0</v>
      </c>
      <c r="I1182" s="342">
        <v>0</v>
      </c>
      <c r="J1182" s="342">
        <v>0</v>
      </c>
      <c r="K1182" s="342">
        <v>0</v>
      </c>
      <c r="L1182" s="342">
        <v>0</v>
      </c>
    </row>
    <row r="1183" spans="1:12">
      <c r="A1183" s="5" t="s">
        <v>119</v>
      </c>
      <c r="B1183" s="5" t="s">
        <v>1666</v>
      </c>
      <c r="C1183" s="5" t="s">
        <v>1667</v>
      </c>
      <c r="D1183" s="4">
        <v>1465712</v>
      </c>
      <c r="E1183" s="4">
        <v>857312</v>
      </c>
      <c r="F1183" s="4">
        <v>53680</v>
      </c>
      <c r="G1183" s="4">
        <v>61056</v>
      </c>
      <c r="H1183" s="4">
        <v>810000</v>
      </c>
      <c r="I1183" s="4">
        <v>494220</v>
      </c>
      <c r="J1183" s="4">
        <v>27342</v>
      </c>
      <c r="K1183" s="4">
        <v>39941</v>
      </c>
      <c r="L1183" s="4">
        <v>3809263</v>
      </c>
    </row>
    <row r="1186" spans="1:12">
      <c r="A1186" s="5" t="s">
        <v>1713</v>
      </c>
    </row>
    <row r="1187" spans="1:12">
      <c r="A1187" s="5" t="s">
        <v>1597</v>
      </c>
      <c r="B1187" s="5" t="s">
        <v>174</v>
      </c>
      <c r="C1187" s="5" t="s">
        <v>1669</v>
      </c>
      <c r="D1187" s="342" t="s">
        <v>1670</v>
      </c>
      <c r="E1187" s="342" t="s">
        <v>1671</v>
      </c>
      <c r="F1187" s="342" t="s">
        <v>1672</v>
      </c>
      <c r="G1187" s="342" t="s">
        <v>1673</v>
      </c>
      <c r="H1187" s="342" t="s">
        <v>1674</v>
      </c>
      <c r="I1187" s="342" t="s">
        <v>1675</v>
      </c>
      <c r="J1187" s="342" t="s">
        <v>1676</v>
      </c>
      <c r="K1187" s="342" t="s">
        <v>1677</v>
      </c>
      <c r="L1187" s="342" t="s">
        <v>44</v>
      </c>
    </row>
    <row r="1188" spans="1:12">
      <c r="A1188" s="5" t="s">
        <v>121</v>
      </c>
      <c r="B1188" s="5" t="s">
        <v>1612</v>
      </c>
      <c r="C1188" s="5" t="s">
        <v>1613</v>
      </c>
      <c r="D1188" s="342">
        <v>1056</v>
      </c>
      <c r="E1188" s="342">
        <v>0</v>
      </c>
      <c r="F1188" s="342">
        <v>0</v>
      </c>
      <c r="G1188" s="342">
        <v>0</v>
      </c>
      <c r="H1188" s="342">
        <v>0</v>
      </c>
      <c r="I1188" s="342">
        <v>0</v>
      </c>
      <c r="J1188" s="342">
        <v>400</v>
      </c>
      <c r="K1188" s="342">
        <v>0</v>
      </c>
      <c r="L1188" s="4">
        <v>1456</v>
      </c>
    </row>
    <row r="1189" spans="1:12">
      <c r="A1189" s="5" t="s">
        <v>121</v>
      </c>
      <c r="B1189" s="5" t="s">
        <v>1614</v>
      </c>
      <c r="C1189" s="5" t="s">
        <v>1615</v>
      </c>
      <c r="D1189" s="4">
        <v>46176</v>
      </c>
      <c r="E1189" s="342">
        <v>0</v>
      </c>
      <c r="F1189" s="342">
        <v>0</v>
      </c>
      <c r="G1189" s="342">
        <v>0</v>
      </c>
      <c r="H1189" s="4">
        <v>564848</v>
      </c>
      <c r="I1189" s="342">
        <v>0</v>
      </c>
      <c r="J1189" s="4">
        <v>9264</v>
      </c>
      <c r="K1189" s="342">
        <v>0</v>
      </c>
      <c r="L1189" s="4">
        <v>620288</v>
      </c>
    </row>
    <row r="1190" spans="1:12">
      <c r="A1190" s="5" t="s">
        <v>121</v>
      </c>
      <c r="B1190" s="5" t="s">
        <v>1616</v>
      </c>
      <c r="C1190" s="5" t="s">
        <v>1617</v>
      </c>
      <c r="D1190" s="342">
        <v>0</v>
      </c>
      <c r="E1190" s="4">
        <v>1456816</v>
      </c>
      <c r="F1190" s="342">
        <v>0</v>
      </c>
      <c r="G1190" s="342">
        <v>0</v>
      </c>
      <c r="H1190" s="342">
        <v>0</v>
      </c>
      <c r="I1190" s="342">
        <v>0</v>
      </c>
      <c r="J1190" s="342">
        <v>0</v>
      </c>
      <c r="K1190" s="342">
        <v>0</v>
      </c>
      <c r="L1190" s="4">
        <v>1456816</v>
      </c>
    </row>
    <row r="1191" spans="1:12">
      <c r="A1191" s="5" t="s">
        <v>121</v>
      </c>
      <c r="B1191" s="5" t="s">
        <v>1618</v>
      </c>
      <c r="C1191" s="5" t="s">
        <v>1619</v>
      </c>
      <c r="D1191" s="4">
        <v>369456</v>
      </c>
      <c r="E1191" s="4">
        <v>120112</v>
      </c>
      <c r="F1191" s="342">
        <v>0</v>
      </c>
      <c r="G1191" s="342">
        <v>0</v>
      </c>
      <c r="H1191" s="4">
        <v>259456</v>
      </c>
      <c r="I1191" s="4">
        <v>91712</v>
      </c>
      <c r="J1191" s="4">
        <v>66719</v>
      </c>
      <c r="K1191" s="4">
        <v>2064</v>
      </c>
      <c r="L1191" s="4">
        <v>909519</v>
      </c>
    </row>
    <row r="1192" spans="1:12">
      <c r="A1192" s="5" t="s">
        <v>121</v>
      </c>
      <c r="B1192" s="5" t="s">
        <v>1620</v>
      </c>
      <c r="C1192" s="5" t="s">
        <v>1621</v>
      </c>
      <c r="D1192" s="342">
        <v>0</v>
      </c>
      <c r="E1192" s="342">
        <v>0</v>
      </c>
      <c r="F1192" s="342">
        <v>0</v>
      </c>
      <c r="G1192" s="342">
        <v>0</v>
      </c>
      <c r="H1192" s="342">
        <v>0</v>
      </c>
      <c r="I1192" s="342">
        <v>0</v>
      </c>
      <c r="J1192" s="4">
        <v>1349</v>
      </c>
      <c r="K1192" s="342">
        <v>0</v>
      </c>
      <c r="L1192" s="4">
        <v>1349</v>
      </c>
    </row>
    <row r="1193" spans="1:12">
      <c r="A1193" s="5" t="s">
        <v>121</v>
      </c>
      <c r="B1193" s="5" t="s">
        <v>1622</v>
      </c>
      <c r="C1193" s="5" t="s">
        <v>1623</v>
      </c>
      <c r="D1193" s="4">
        <v>245952</v>
      </c>
      <c r="E1193" s="342">
        <v>0</v>
      </c>
      <c r="F1193" s="342">
        <v>0</v>
      </c>
      <c r="G1193" s="342">
        <v>0</v>
      </c>
      <c r="H1193" s="342">
        <v>0</v>
      </c>
      <c r="I1193" s="342">
        <v>0</v>
      </c>
      <c r="J1193" s="4">
        <v>28668</v>
      </c>
      <c r="K1193" s="342">
        <v>0</v>
      </c>
      <c r="L1193" s="4">
        <v>274620</v>
      </c>
    </row>
    <row r="1194" spans="1:12">
      <c r="A1194" s="5" t="s">
        <v>121</v>
      </c>
      <c r="B1194" s="5" t="s">
        <v>1624</v>
      </c>
      <c r="C1194" s="5" t="s">
        <v>1625</v>
      </c>
      <c r="D1194" s="342">
        <v>0</v>
      </c>
      <c r="E1194" s="4">
        <v>267408</v>
      </c>
      <c r="F1194" s="342">
        <v>0</v>
      </c>
      <c r="G1194" s="342">
        <v>0</v>
      </c>
      <c r="H1194" s="342">
        <v>0</v>
      </c>
      <c r="I1194" s="4">
        <v>233312</v>
      </c>
      <c r="J1194" s="342">
        <v>0</v>
      </c>
      <c r="K1194" s="4">
        <v>2956</v>
      </c>
      <c r="L1194" s="4">
        <v>503676</v>
      </c>
    </row>
    <row r="1195" spans="1:12">
      <c r="A1195" s="5" t="s">
        <v>121</v>
      </c>
      <c r="B1195" s="5" t="s">
        <v>1626</v>
      </c>
      <c r="C1195" s="5" t="s">
        <v>1627</v>
      </c>
      <c r="D1195" s="342">
        <v>0</v>
      </c>
      <c r="E1195" s="342">
        <v>0</v>
      </c>
      <c r="F1195" s="342">
        <v>0</v>
      </c>
      <c r="G1195" s="342">
        <v>0</v>
      </c>
      <c r="H1195" s="4">
        <v>111952</v>
      </c>
      <c r="I1195" s="342">
        <v>0</v>
      </c>
      <c r="J1195" s="342">
        <v>0</v>
      </c>
      <c r="K1195" s="342">
        <v>0</v>
      </c>
      <c r="L1195" s="4">
        <v>111952</v>
      </c>
    </row>
    <row r="1196" spans="1:12">
      <c r="A1196" s="5" t="s">
        <v>121</v>
      </c>
      <c r="B1196" s="5" t="s">
        <v>1628</v>
      </c>
      <c r="C1196" s="5" t="s">
        <v>1629</v>
      </c>
      <c r="D1196" s="4">
        <v>16992</v>
      </c>
      <c r="E1196" s="4">
        <v>136128</v>
      </c>
      <c r="F1196" s="342">
        <v>0</v>
      </c>
      <c r="G1196" s="342">
        <v>0</v>
      </c>
      <c r="H1196" s="4">
        <v>166784</v>
      </c>
      <c r="I1196" s="342">
        <v>0</v>
      </c>
      <c r="J1196" s="4">
        <v>1952</v>
      </c>
      <c r="K1196" s="4">
        <v>8376</v>
      </c>
      <c r="L1196" s="4">
        <v>330232</v>
      </c>
    </row>
    <row r="1197" spans="1:12">
      <c r="A1197" s="5" t="s">
        <v>121</v>
      </c>
      <c r="B1197" s="5" t="s">
        <v>1630</v>
      </c>
      <c r="C1197" s="5" t="s">
        <v>1631</v>
      </c>
      <c r="D1197" s="342">
        <v>0</v>
      </c>
      <c r="E1197" s="4">
        <v>28800</v>
      </c>
      <c r="F1197" s="342">
        <v>0</v>
      </c>
      <c r="G1197" s="342">
        <v>0</v>
      </c>
      <c r="H1197" s="342">
        <v>0</v>
      </c>
      <c r="I1197" s="342">
        <v>0</v>
      </c>
      <c r="J1197" s="342">
        <v>0</v>
      </c>
      <c r="K1197" s="342">
        <v>0</v>
      </c>
      <c r="L1197" s="4">
        <v>28800</v>
      </c>
    </row>
    <row r="1198" spans="1:12">
      <c r="A1198" s="5" t="s">
        <v>121</v>
      </c>
      <c r="B1198" s="5" t="s">
        <v>1632</v>
      </c>
      <c r="C1198" s="5" t="s">
        <v>1633</v>
      </c>
      <c r="D1198" s="342">
        <v>0</v>
      </c>
      <c r="E1198" s="4">
        <v>12496</v>
      </c>
      <c r="F1198" s="342">
        <v>0</v>
      </c>
      <c r="G1198" s="342">
        <v>0</v>
      </c>
      <c r="H1198" s="342">
        <v>0</v>
      </c>
      <c r="I1198" s="4">
        <v>211552</v>
      </c>
      <c r="J1198" s="342">
        <v>0</v>
      </c>
      <c r="K1198" s="4">
        <v>15271</v>
      </c>
      <c r="L1198" s="4">
        <v>239319</v>
      </c>
    </row>
    <row r="1199" spans="1:12">
      <c r="A1199" s="5" t="s">
        <v>121</v>
      </c>
      <c r="B1199" s="5" t="s">
        <v>1634</v>
      </c>
      <c r="C1199" s="5" t="s">
        <v>1635</v>
      </c>
      <c r="D1199" s="4">
        <v>975360</v>
      </c>
      <c r="E1199" s="342">
        <v>0</v>
      </c>
      <c r="F1199" s="4">
        <v>239168</v>
      </c>
      <c r="G1199" s="342">
        <v>0</v>
      </c>
      <c r="H1199" s="342">
        <v>0</v>
      </c>
      <c r="I1199" s="342">
        <v>0</v>
      </c>
      <c r="J1199" s="342">
        <v>0</v>
      </c>
      <c r="K1199" s="342">
        <v>0</v>
      </c>
      <c r="L1199" s="4">
        <v>1214528</v>
      </c>
    </row>
    <row r="1200" spans="1:12">
      <c r="A1200" s="5" t="s">
        <v>121</v>
      </c>
      <c r="B1200" s="5" t="s">
        <v>1636</v>
      </c>
      <c r="C1200" s="5" t="s">
        <v>1637</v>
      </c>
      <c r="D1200" s="4">
        <v>269312</v>
      </c>
      <c r="E1200" s="342">
        <v>0</v>
      </c>
      <c r="F1200" s="342">
        <v>0</v>
      </c>
      <c r="G1200" s="342">
        <v>0</v>
      </c>
      <c r="H1200" s="4">
        <v>24240</v>
      </c>
      <c r="I1200" s="342">
        <v>0</v>
      </c>
      <c r="J1200" s="342">
        <v>0</v>
      </c>
      <c r="K1200" s="342">
        <v>0</v>
      </c>
      <c r="L1200" s="4">
        <v>293552</v>
      </c>
    </row>
    <row r="1201" spans="1:12">
      <c r="A1201" s="5" t="s">
        <v>121</v>
      </c>
      <c r="B1201" s="5" t="s">
        <v>1638</v>
      </c>
      <c r="C1201" s="5" t="s">
        <v>1639</v>
      </c>
      <c r="D1201" s="342">
        <v>0</v>
      </c>
      <c r="E1201" s="4">
        <v>27840</v>
      </c>
      <c r="F1201" s="342">
        <v>0</v>
      </c>
      <c r="G1201" s="342">
        <v>0</v>
      </c>
      <c r="H1201" s="342">
        <v>0</v>
      </c>
      <c r="I1201" s="4">
        <v>338144</v>
      </c>
      <c r="J1201" s="342">
        <v>0</v>
      </c>
      <c r="K1201" s="4">
        <v>17406</v>
      </c>
      <c r="L1201" s="4">
        <v>383390</v>
      </c>
    </row>
    <row r="1202" spans="1:12">
      <c r="A1202" s="5" t="s">
        <v>121</v>
      </c>
      <c r="B1202" s="5" t="s">
        <v>1640</v>
      </c>
      <c r="C1202" s="5" t="s">
        <v>1641</v>
      </c>
      <c r="D1202" s="342">
        <v>0</v>
      </c>
      <c r="E1202" s="342">
        <v>0</v>
      </c>
      <c r="F1202" s="342">
        <v>0</v>
      </c>
      <c r="G1202" s="342">
        <v>0</v>
      </c>
      <c r="H1202" s="342">
        <v>0</v>
      </c>
      <c r="I1202" s="342">
        <v>0</v>
      </c>
      <c r="J1202" s="342">
        <v>0</v>
      </c>
      <c r="K1202" s="342">
        <v>0</v>
      </c>
      <c r="L1202" s="342">
        <v>0</v>
      </c>
    </row>
    <row r="1203" spans="1:12">
      <c r="A1203" s="5" t="s">
        <v>121</v>
      </c>
      <c r="B1203" s="5" t="s">
        <v>1642</v>
      </c>
      <c r="C1203" s="5" t="s">
        <v>1643</v>
      </c>
      <c r="D1203" s="4">
        <v>7440</v>
      </c>
      <c r="E1203" s="342">
        <v>0</v>
      </c>
      <c r="F1203" s="342">
        <v>0</v>
      </c>
      <c r="G1203" s="342">
        <v>0</v>
      </c>
      <c r="H1203" s="342">
        <v>0</v>
      </c>
      <c r="I1203" s="4">
        <v>244072</v>
      </c>
      <c r="J1203" s="4">
        <v>1348</v>
      </c>
      <c r="K1203" s="4">
        <v>2953</v>
      </c>
      <c r="L1203" s="4">
        <v>255813</v>
      </c>
    </row>
    <row r="1204" spans="1:12">
      <c r="A1204" s="5" t="s">
        <v>121</v>
      </c>
      <c r="B1204" s="5" t="s">
        <v>1644</v>
      </c>
      <c r="C1204" s="5" t="s">
        <v>1645</v>
      </c>
      <c r="D1204" s="342">
        <v>0</v>
      </c>
      <c r="E1204" s="342">
        <v>0</v>
      </c>
      <c r="F1204" s="342">
        <v>0</v>
      </c>
      <c r="G1204" s="342">
        <v>0</v>
      </c>
      <c r="H1204" s="342">
        <v>0</v>
      </c>
      <c r="I1204" s="4">
        <v>36928</v>
      </c>
      <c r="J1204" s="342">
        <v>0</v>
      </c>
      <c r="K1204" s="342">
        <v>0</v>
      </c>
      <c r="L1204" s="4">
        <v>36928</v>
      </c>
    </row>
    <row r="1205" spans="1:12">
      <c r="A1205" s="5" t="s">
        <v>121</v>
      </c>
      <c r="B1205" s="5" t="s">
        <v>1646</v>
      </c>
      <c r="C1205" s="5" t="s">
        <v>1647</v>
      </c>
      <c r="D1205" s="342">
        <v>0</v>
      </c>
      <c r="E1205" s="342">
        <v>0</v>
      </c>
      <c r="F1205" s="342">
        <v>0</v>
      </c>
      <c r="G1205" s="342">
        <v>0</v>
      </c>
      <c r="H1205" s="342">
        <v>0</v>
      </c>
      <c r="I1205" s="4">
        <v>259968</v>
      </c>
      <c r="J1205" s="342">
        <v>0</v>
      </c>
      <c r="K1205" s="342">
        <v>0</v>
      </c>
      <c r="L1205" s="4">
        <v>259968</v>
      </c>
    </row>
    <row r="1206" spans="1:12">
      <c r="A1206" s="5" t="s">
        <v>121</v>
      </c>
      <c r="B1206" s="5" t="s">
        <v>1648</v>
      </c>
      <c r="C1206" s="5" t="s">
        <v>1649</v>
      </c>
      <c r="D1206" s="342">
        <v>0</v>
      </c>
      <c r="E1206" s="4">
        <v>836544</v>
      </c>
      <c r="F1206" s="342">
        <v>0</v>
      </c>
      <c r="G1206" s="4">
        <v>218688</v>
      </c>
      <c r="H1206" s="342">
        <v>0</v>
      </c>
      <c r="I1206" s="342">
        <v>0</v>
      </c>
      <c r="J1206" s="342">
        <v>0</v>
      </c>
      <c r="K1206" s="4">
        <v>1044</v>
      </c>
      <c r="L1206" s="4">
        <v>1056276</v>
      </c>
    </row>
    <row r="1207" spans="1:12">
      <c r="A1207" s="5" t="s">
        <v>121</v>
      </c>
      <c r="B1207" s="5" t="s">
        <v>1650</v>
      </c>
      <c r="C1207" s="5" t="s">
        <v>1651</v>
      </c>
      <c r="D1207" s="342">
        <v>0</v>
      </c>
      <c r="E1207" s="342">
        <v>0</v>
      </c>
      <c r="F1207" s="342">
        <v>0</v>
      </c>
      <c r="G1207" s="342">
        <v>0</v>
      </c>
      <c r="H1207" s="4">
        <v>205264</v>
      </c>
      <c r="I1207" s="342">
        <v>0</v>
      </c>
      <c r="J1207" s="342">
        <v>0</v>
      </c>
      <c r="K1207" s="342">
        <v>0</v>
      </c>
      <c r="L1207" s="4">
        <v>205264</v>
      </c>
    </row>
    <row r="1208" spans="1:12">
      <c r="A1208" s="5" t="s">
        <v>121</v>
      </c>
      <c r="B1208" s="5" t="s">
        <v>1652</v>
      </c>
      <c r="C1208" s="5" t="s">
        <v>1653</v>
      </c>
      <c r="D1208" s="342">
        <v>0</v>
      </c>
      <c r="E1208" s="342">
        <v>0</v>
      </c>
      <c r="F1208" s="342">
        <v>0</v>
      </c>
      <c r="G1208" s="342">
        <v>0</v>
      </c>
      <c r="H1208" s="4">
        <v>96752</v>
      </c>
      <c r="I1208" s="342">
        <v>0</v>
      </c>
      <c r="J1208" s="4">
        <v>15698</v>
      </c>
      <c r="K1208" s="342">
        <v>0</v>
      </c>
      <c r="L1208" s="4">
        <v>112450</v>
      </c>
    </row>
    <row r="1209" spans="1:12">
      <c r="A1209" s="5" t="s">
        <v>121</v>
      </c>
      <c r="B1209" s="5" t="s">
        <v>1654</v>
      </c>
      <c r="C1209" s="5" t="s">
        <v>1655</v>
      </c>
      <c r="D1209" s="342">
        <v>0</v>
      </c>
      <c r="E1209" s="342">
        <v>0</v>
      </c>
      <c r="F1209" s="342">
        <v>0</v>
      </c>
      <c r="G1209" s="342">
        <v>0</v>
      </c>
      <c r="H1209" s="4">
        <v>53008</v>
      </c>
      <c r="I1209" s="342">
        <v>0</v>
      </c>
      <c r="J1209" s="342">
        <v>672</v>
      </c>
      <c r="K1209" s="342">
        <v>0</v>
      </c>
      <c r="L1209" s="4">
        <v>53680</v>
      </c>
    </row>
    <row r="1210" spans="1:12">
      <c r="A1210" s="5" t="s">
        <v>121</v>
      </c>
      <c r="B1210" s="5" t="s">
        <v>1656</v>
      </c>
      <c r="C1210" s="5" t="s">
        <v>1657</v>
      </c>
      <c r="D1210" s="4">
        <v>41872</v>
      </c>
      <c r="E1210" s="342">
        <v>0</v>
      </c>
      <c r="F1210" s="342">
        <v>0</v>
      </c>
      <c r="G1210" s="342">
        <v>0</v>
      </c>
      <c r="H1210" s="4">
        <v>4576</v>
      </c>
      <c r="I1210" s="342">
        <v>0</v>
      </c>
      <c r="J1210" s="342">
        <v>0</v>
      </c>
      <c r="K1210" s="342">
        <v>0</v>
      </c>
      <c r="L1210" s="4">
        <v>46448</v>
      </c>
    </row>
    <row r="1211" spans="1:12">
      <c r="A1211" s="5" t="s">
        <v>121</v>
      </c>
      <c r="B1211" s="5" t="s">
        <v>1658</v>
      </c>
      <c r="C1211" s="5" t="s">
        <v>1659</v>
      </c>
      <c r="D1211" s="4">
        <v>182400</v>
      </c>
      <c r="E1211" s="342">
        <v>0</v>
      </c>
      <c r="F1211" s="342">
        <v>0</v>
      </c>
      <c r="G1211" s="342">
        <v>0</v>
      </c>
      <c r="H1211" s="4">
        <v>85824</v>
      </c>
      <c r="I1211" s="342">
        <v>0</v>
      </c>
      <c r="J1211" s="4">
        <v>19777</v>
      </c>
      <c r="K1211" s="342">
        <v>0</v>
      </c>
      <c r="L1211" s="4">
        <v>288001</v>
      </c>
    </row>
    <row r="1212" spans="1:12">
      <c r="A1212" s="5" t="s">
        <v>121</v>
      </c>
      <c r="B1212" s="5" t="s">
        <v>1660</v>
      </c>
      <c r="C1212" s="5" t="s">
        <v>1661</v>
      </c>
      <c r="D1212" s="4">
        <v>1744272</v>
      </c>
      <c r="E1212" s="342">
        <v>0</v>
      </c>
      <c r="F1212" s="342">
        <v>0</v>
      </c>
      <c r="G1212" s="342">
        <v>0</v>
      </c>
      <c r="H1212" s="342">
        <v>0</v>
      </c>
      <c r="I1212" s="342">
        <v>0</v>
      </c>
      <c r="J1212" s="342">
        <v>0</v>
      </c>
      <c r="K1212" s="342">
        <v>0</v>
      </c>
      <c r="L1212" s="4">
        <v>1744272</v>
      </c>
    </row>
    <row r="1213" spans="1:12">
      <c r="A1213" s="5" t="s">
        <v>121</v>
      </c>
      <c r="B1213" s="5" t="s">
        <v>1662</v>
      </c>
      <c r="C1213" s="5" t="s">
        <v>1663</v>
      </c>
      <c r="D1213" s="4">
        <v>483264</v>
      </c>
      <c r="E1213" s="342">
        <v>0</v>
      </c>
      <c r="F1213" s="342">
        <v>0</v>
      </c>
      <c r="G1213" s="342">
        <v>0</v>
      </c>
      <c r="H1213" s="4">
        <v>31392</v>
      </c>
      <c r="I1213" s="342">
        <v>0</v>
      </c>
      <c r="J1213" s="342">
        <v>400</v>
      </c>
      <c r="K1213" s="342">
        <v>0</v>
      </c>
      <c r="L1213" s="4">
        <v>515056</v>
      </c>
    </row>
    <row r="1214" spans="1:12">
      <c r="A1214" s="5" t="s">
        <v>121</v>
      </c>
      <c r="B1214" s="5" t="s">
        <v>1664</v>
      </c>
      <c r="C1214" s="5" t="s">
        <v>1665</v>
      </c>
      <c r="D1214" s="342">
        <v>0</v>
      </c>
      <c r="E1214" s="342">
        <v>0</v>
      </c>
      <c r="F1214" s="342">
        <v>0</v>
      </c>
      <c r="G1214" s="342">
        <v>0</v>
      </c>
      <c r="H1214" s="342">
        <v>0</v>
      </c>
      <c r="I1214" s="342">
        <v>0</v>
      </c>
      <c r="J1214" s="342">
        <v>0</v>
      </c>
      <c r="K1214" s="342">
        <v>0</v>
      </c>
      <c r="L1214" s="342">
        <v>0</v>
      </c>
    </row>
    <row r="1215" spans="1:12">
      <c r="A1215" s="5" t="s">
        <v>121</v>
      </c>
      <c r="B1215" s="5" t="s">
        <v>1666</v>
      </c>
      <c r="C1215" s="5" t="s">
        <v>1667</v>
      </c>
      <c r="D1215" s="4">
        <v>4383552</v>
      </c>
      <c r="E1215" s="4">
        <v>2886144</v>
      </c>
      <c r="F1215" s="4">
        <v>239168</v>
      </c>
      <c r="G1215" s="4">
        <v>218688</v>
      </c>
      <c r="H1215" s="4">
        <v>1604096</v>
      </c>
      <c r="I1215" s="4">
        <v>1415688</v>
      </c>
      <c r="J1215" s="4">
        <v>146247</v>
      </c>
      <c r="K1215" s="4">
        <v>50070</v>
      </c>
      <c r="L1215" s="4">
        <v>10943653</v>
      </c>
    </row>
    <row r="1218" spans="1:12">
      <c r="A1218" s="5" t="s">
        <v>1714</v>
      </c>
    </row>
    <row r="1219" spans="1:12">
      <c r="A1219" s="5" t="s">
        <v>1597</v>
      </c>
      <c r="B1219" s="5" t="s">
        <v>174</v>
      </c>
      <c r="C1219" s="5" t="s">
        <v>1669</v>
      </c>
      <c r="D1219" s="342" t="s">
        <v>1670</v>
      </c>
      <c r="E1219" s="342" t="s">
        <v>1671</v>
      </c>
      <c r="F1219" s="342" t="s">
        <v>1672</v>
      </c>
      <c r="G1219" s="342" t="s">
        <v>1673</v>
      </c>
      <c r="H1219" s="342" t="s">
        <v>1674</v>
      </c>
      <c r="I1219" s="342" t="s">
        <v>1675</v>
      </c>
      <c r="J1219" s="342" t="s">
        <v>1676</v>
      </c>
      <c r="K1219" s="342" t="s">
        <v>1677</v>
      </c>
      <c r="L1219" s="342" t="s">
        <v>44</v>
      </c>
    </row>
    <row r="1220" spans="1:12">
      <c r="A1220" s="5" t="s">
        <v>1715</v>
      </c>
      <c r="B1220" s="5" t="s">
        <v>1612</v>
      </c>
      <c r="C1220" s="5" t="s">
        <v>1613</v>
      </c>
      <c r="D1220" s="342">
        <v>0</v>
      </c>
      <c r="E1220" s="342">
        <v>0</v>
      </c>
      <c r="F1220" s="342">
        <v>0</v>
      </c>
      <c r="G1220" s="342">
        <v>0</v>
      </c>
      <c r="H1220" s="342">
        <v>0</v>
      </c>
      <c r="I1220" s="342">
        <v>0</v>
      </c>
      <c r="J1220" s="342">
        <v>0</v>
      </c>
      <c r="K1220" s="342">
        <v>0</v>
      </c>
      <c r="L1220" s="342">
        <v>0</v>
      </c>
    </row>
    <row r="1221" spans="1:12">
      <c r="A1221" s="5" t="s">
        <v>1715</v>
      </c>
      <c r="B1221" s="5" t="s">
        <v>1614</v>
      </c>
      <c r="C1221" s="5" t="s">
        <v>1615</v>
      </c>
      <c r="D1221" s="342">
        <v>0</v>
      </c>
      <c r="E1221" s="342">
        <v>0</v>
      </c>
      <c r="F1221" s="342">
        <v>0</v>
      </c>
      <c r="G1221" s="342">
        <v>0</v>
      </c>
      <c r="H1221" s="4">
        <v>1664</v>
      </c>
      <c r="I1221" s="342">
        <v>0</v>
      </c>
      <c r="J1221" s="342">
        <v>0</v>
      </c>
      <c r="K1221" s="342">
        <v>0</v>
      </c>
      <c r="L1221" s="4">
        <v>1664</v>
      </c>
    </row>
    <row r="1222" spans="1:12">
      <c r="A1222" s="5" t="s">
        <v>1715</v>
      </c>
      <c r="B1222" s="5" t="s">
        <v>1616</v>
      </c>
      <c r="C1222" s="5" t="s">
        <v>1617</v>
      </c>
      <c r="D1222" s="342">
        <v>0</v>
      </c>
      <c r="E1222" s="342">
        <v>432</v>
      </c>
      <c r="F1222" s="342">
        <v>0</v>
      </c>
      <c r="G1222" s="342">
        <v>0</v>
      </c>
      <c r="H1222" s="342">
        <v>0</v>
      </c>
      <c r="I1222" s="342">
        <v>0</v>
      </c>
      <c r="J1222" s="342">
        <v>0</v>
      </c>
      <c r="K1222" s="342">
        <v>0</v>
      </c>
      <c r="L1222" s="342">
        <v>432</v>
      </c>
    </row>
    <row r="1223" spans="1:12">
      <c r="A1223" s="5" t="s">
        <v>1715</v>
      </c>
      <c r="B1223" s="5" t="s">
        <v>1618</v>
      </c>
      <c r="C1223" s="5" t="s">
        <v>1619</v>
      </c>
      <c r="D1223" s="342">
        <v>192</v>
      </c>
      <c r="E1223" s="342">
        <v>528</v>
      </c>
      <c r="F1223" s="342">
        <v>0</v>
      </c>
      <c r="G1223" s="342">
        <v>0</v>
      </c>
      <c r="H1223" s="4">
        <v>2048</v>
      </c>
      <c r="I1223" s="342">
        <v>0</v>
      </c>
      <c r="J1223" s="342">
        <v>0</v>
      </c>
      <c r="K1223" s="342">
        <v>0</v>
      </c>
      <c r="L1223" s="4">
        <v>2768</v>
      </c>
    </row>
    <row r="1224" spans="1:12">
      <c r="A1224" s="5" t="s">
        <v>1715</v>
      </c>
      <c r="B1224" s="5" t="s">
        <v>1620</v>
      </c>
      <c r="C1224" s="5" t="s">
        <v>1621</v>
      </c>
      <c r="D1224" s="342">
        <v>0</v>
      </c>
      <c r="E1224" s="342">
        <v>0</v>
      </c>
      <c r="F1224" s="342">
        <v>0</v>
      </c>
      <c r="G1224" s="342">
        <v>0</v>
      </c>
      <c r="H1224" s="342">
        <v>0</v>
      </c>
      <c r="I1224" s="342">
        <v>0</v>
      </c>
      <c r="J1224" s="342">
        <v>0</v>
      </c>
      <c r="K1224" s="342">
        <v>0</v>
      </c>
      <c r="L1224" s="342">
        <v>0</v>
      </c>
    </row>
    <row r="1225" spans="1:12">
      <c r="A1225" s="5" t="s">
        <v>1715</v>
      </c>
      <c r="B1225" s="5" t="s">
        <v>1622</v>
      </c>
      <c r="C1225" s="5" t="s">
        <v>1623</v>
      </c>
      <c r="D1225" s="342">
        <v>864</v>
      </c>
      <c r="E1225" s="342">
        <v>0</v>
      </c>
      <c r="F1225" s="342">
        <v>0</v>
      </c>
      <c r="G1225" s="342">
        <v>0</v>
      </c>
      <c r="H1225" s="342">
        <v>0</v>
      </c>
      <c r="I1225" s="342">
        <v>0</v>
      </c>
      <c r="J1225" s="342">
        <v>0</v>
      </c>
      <c r="K1225" s="342">
        <v>0</v>
      </c>
      <c r="L1225" s="342">
        <v>864</v>
      </c>
    </row>
    <row r="1226" spans="1:12">
      <c r="A1226" s="5" t="s">
        <v>1715</v>
      </c>
      <c r="B1226" s="5" t="s">
        <v>1624</v>
      </c>
      <c r="C1226" s="5" t="s">
        <v>1625</v>
      </c>
      <c r="D1226" s="342">
        <v>0</v>
      </c>
      <c r="E1226" s="342">
        <v>0</v>
      </c>
      <c r="F1226" s="342">
        <v>0</v>
      </c>
      <c r="G1226" s="342">
        <v>0</v>
      </c>
      <c r="H1226" s="342">
        <v>0</v>
      </c>
      <c r="I1226" s="342">
        <v>320</v>
      </c>
      <c r="J1226" s="342">
        <v>0</v>
      </c>
      <c r="K1226" s="342">
        <v>0</v>
      </c>
      <c r="L1226" s="342">
        <v>320</v>
      </c>
    </row>
    <row r="1227" spans="1:12">
      <c r="A1227" s="5" t="s">
        <v>1715</v>
      </c>
      <c r="B1227" s="5" t="s">
        <v>1626</v>
      </c>
      <c r="C1227" s="5" t="s">
        <v>1627</v>
      </c>
      <c r="D1227" s="342">
        <v>0</v>
      </c>
      <c r="E1227" s="342">
        <v>0</v>
      </c>
      <c r="F1227" s="342">
        <v>0</v>
      </c>
      <c r="G1227" s="342">
        <v>0</v>
      </c>
      <c r="H1227" s="342">
        <v>0</v>
      </c>
      <c r="I1227" s="342">
        <v>0</v>
      </c>
      <c r="J1227" s="342">
        <v>0</v>
      </c>
      <c r="K1227" s="342">
        <v>0</v>
      </c>
      <c r="L1227" s="342">
        <v>0</v>
      </c>
    </row>
    <row r="1228" spans="1:12">
      <c r="A1228" s="5" t="s">
        <v>1715</v>
      </c>
      <c r="B1228" s="5" t="s">
        <v>1628</v>
      </c>
      <c r="C1228" s="5" t="s">
        <v>1629</v>
      </c>
      <c r="D1228" s="342">
        <v>336</v>
      </c>
      <c r="E1228" s="342">
        <v>0</v>
      </c>
      <c r="F1228" s="342">
        <v>0</v>
      </c>
      <c r="G1228" s="342">
        <v>0</v>
      </c>
      <c r="H1228" s="342">
        <v>0</v>
      </c>
      <c r="I1228" s="342">
        <v>0</v>
      </c>
      <c r="J1228" s="342">
        <v>0</v>
      </c>
      <c r="K1228" s="342">
        <v>0</v>
      </c>
      <c r="L1228" s="342">
        <v>336</v>
      </c>
    </row>
    <row r="1229" spans="1:12">
      <c r="A1229" s="5" t="s">
        <v>1715</v>
      </c>
      <c r="B1229" s="5" t="s">
        <v>1630</v>
      </c>
      <c r="C1229" s="5" t="s">
        <v>1631</v>
      </c>
      <c r="D1229" s="342">
        <v>0</v>
      </c>
      <c r="E1229" s="342">
        <v>0</v>
      </c>
      <c r="F1229" s="342">
        <v>0</v>
      </c>
      <c r="G1229" s="342">
        <v>0</v>
      </c>
      <c r="H1229" s="342">
        <v>0</v>
      </c>
      <c r="I1229" s="342">
        <v>0</v>
      </c>
      <c r="J1229" s="342">
        <v>0</v>
      </c>
      <c r="K1229" s="342">
        <v>0</v>
      </c>
      <c r="L1229" s="342">
        <v>0</v>
      </c>
    </row>
    <row r="1230" spans="1:12">
      <c r="A1230" s="5" t="s">
        <v>1715</v>
      </c>
      <c r="B1230" s="5" t="s">
        <v>1632</v>
      </c>
      <c r="C1230" s="5" t="s">
        <v>1633</v>
      </c>
      <c r="D1230" s="342">
        <v>0</v>
      </c>
      <c r="E1230" s="342">
        <v>0</v>
      </c>
      <c r="F1230" s="342">
        <v>0</v>
      </c>
      <c r="G1230" s="342">
        <v>0</v>
      </c>
      <c r="H1230" s="342">
        <v>0</v>
      </c>
      <c r="I1230" s="342">
        <v>0</v>
      </c>
      <c r="J1230" s="342">
        <v>0</v>
      </c>
      <c r="K1230" s="342">
        <v>0</v>
      </c>
      <c r="L1230" s="342">
        <v>0</v>
      </c>
    </row>
    <row r="1231" spans="1:12">
      <c r="A1231" s="5" t="s">
        <v>1715</v>
      </c>
      <c r="B1231" s="5" t="s">
        <v>1634</v>
      </c>
      <c r="C1231" s="5" t="s">
        <v>1635</v>
      </c>
      <c r="D1231" s="4">
        <v>3072</v>
      </c>
      <c r="E1231" s="342">
        <v>0</v>
      </c>
      <c r="F1231" s="4">
        <v>1280</v>
      </c>
      <c r="G1231" s="342">
        <v>0</v>
      </c>
      <c r="H1231" s="342">
        <v>0</v>
      </c>
      <c r="I1231" s="342">
        <v>0</v>
      </c>
      <c r="J1231" s="342">
        <v>0</v>
      </c>
      <c r="K1231" s="342">
        <v>0</v>
      </c>
      <c r="L1231" s="4">
        <v>4352</v>
      </c>
    </row>
    <row r="1232" spans="1:12">
      <c r="A1232" s="5" t="s">
        <v>1715</v>
      </c>
      <c r="B1232" s="5" t="s">
        <v>1636</v>
      </c>
      <c r="C1232" s="5" t="s">
        <v>1637</v>
      </c>
      <c r="D1232" s="4">
        <v>1440</v>
      </c>
      <c r="E1232" s="342">
        <v>0</v>
      </c>
      <c r="F1232" s="342">
        <v>0</v>
      </c>
      <c r="G1232" s="342">
        <v>0</v>
      </c>
      <c r="H1232" s="4">
        <v>1360</v>
      </c>
      <c r="I1232" s="342">
        <v>0</v>
      </c>
      <c r="J1232" s="342">
        <v>0</v>
      </c>
      <c r="K1232" s="342">
        <v>0</v>
      </c>
      <c r="L1232" s="4">
        <v>2800</v>
      </c>
    </row>
    <row r="1233" spans="1:12">
      <c r="A1233" s="5" t="s">
        <v>1715</v>
      </c>
      <c r="B1233" s="5" t="s">
        <v>1638</v>
      </c>
      <c r="C1233" s="5" t="s">
        <v>1639</v>
      </c>
      <c r="D1233" s="342">
        <v>0</v>
      </c>
      <c r="E1233" s="342">
        <v>0</v>
      </c>
      <c r="F1233" s="342">
        <v>0</v>
      </c>
      <c r="G1233" s="342">
        <v>0</v>
      </c>
      <c r="H1233" s="342">
        <v>0</v>
      </c>
      <c r="I1233" s="342">
        <v>0</v>
      </c>
      <c r="J1233" s="342">
        <v>0</v>
      </c>
      <c r="K1233" s="342">
        <v>0</v>
      </c>
      <c r="L1233" s="342">
        <v>0</v>
      </c>
    </row>
    <row r="1234" spans="1:12">
      <c r="A1234" s="5" t="s">
        <v>1715</v>
      </c>
      <c r="B1234" s="5" t="s">
        <v>1640</v>
      </c>
      <c r="C1234" s="5" t="s">
        <v>1641</v>
      </c>
      <c r="D1234" s="342">
        <v>0</v>
      </c>
      <c r="E1234" s="342">
        <v>0</v>
      </c>
      <c r="F1234" s="342">
        <v>0</v>
      </c>
      <c r="G1234" s="342">
        <v>0</v>
      </c>
      <c r="H1234" s="342">
        <v>0</v>
      </c>
      <c r="I1234" s="342">
        <v>0</v>
      </c>
      <c r="J1234" s="342">
        <v>0</v>
      </c>
      <c r="K1234" s="342">
        <v>0</v>
      </c>
      <c r="L1234" s="342">
        <v>0</v>
      </c>
    </row>
    <row r="1235" spans="1:12">
      <c r="A1235" s="5" t="s">
        <v>1715</v>
      </c>
      <c r="B1235" s="5" t="s">
        <v>1642</v>
      </c>
      <c r="C1235" s="5" t="s">
        <v>1643</v>
      </c>
      <c r="D1235" s="342">
        <v>0</v>
      </c>
      <c r="E1235" s="342">
        <v>0</v>
      </c>
      <c r="F1235" s="342">
        <v>0</v>
      </c>
      <c r="G1235" s="342">
        <v>0</v>
      </c>
      <c r="H1235" s="342">
        <v>0</v>
      </c>
      <c r="I1235" s="4">
        <v>4880</v>
      </c>
      <c r="J1235" s="342">
        <v>0</v>
      </c>
      <c r="K1235" s="342">
        <v>0</v>
      </c>
      <c r="L1235" s="4">
        <v>4880</v>
      </c>
    </row>
    <row r="1236" spans="1:12">
      <c r="A1236" s="5" t="s">
        <v>1715</v>
      </c>
      <c r="B1236" s="5" t="s">
        <v>1644</v>
      </c>
      <c r="C1236" s="5" t="s">
        <v>1645</v>
      </c>
      <c r="D1236" s="342">
        <v>0</v>
      </c>
      <c r="E1236" s="342">
        <v>0</v>
      </c>
      <c r="F1236" s="342">
        <v>0</v>
      </c>
      <c r="G1236" s="342">
        <v>0</v>
      </c>
      <c r="H1236" s="342">
        <v>0</v>
      </c>
      <c r="I1236" s="342">
        <v>0</v>
      </c>
      <c r="J1236" s="342">
        <v>0</v>
      </c>
      <c r="K1236" s="342">
        <v>0</v>
      </c>
      <c r="L1236" s="342">
        <v>0</v>
      </c>
    </row>
    <row r="1237" spans="1:12">
      <c r="A1237" s="5" t="s">
        <v>1715</v>
      </c>
      <c r="B1237" s="5" t="s">
        <v>1646</v>
      </c>
      <c r="C1237" s="5" t="s">
        <v>1647</v>
      </c>
      <c r="D1237" s="342">
        <v>0</v>
      </c>
      <c r="E1237" s="342">
        <v>0</v>
      </c>
      <c r="F1237" s="342">
        <v>0</v>
      </c>
      <c r="G1237" s="342">
        <v>0</v>
      </c>
      <c r="H1237" s="342">
        <v>0</v>
      </c>
      <c r="I1237" s="342">
        <v>0</v>
      </c>
      <c r="J1237" s="342">
        <v>0</v>
      </c>
      <c r="K1237" s="342">
        <v>0</v>
      </c>
      <c r="L1237" s="342">
        <v>0</v>
      </c>
    </row>
    <row r="1238" spans="1:12">
      <c r="A1238" s="5" t="s">
        <v>1715</v>
      </c>
      <c r="B1238" s="5" t="s">
        <v>1648</v>
      </c>
      <c r="C1238" s="5" t="s">
        <v>1649</v>
      </c>
      <c r="D1238" s="342">
        <v>0</v>
      </c>
      <c r="E1238" s="4">
        <v>1264</v>
      </c>
      <c r="F1238" s="342">
        <v>0</v>
      </c>
      <c r="G1238" s="4">
        <v>2704</v>
      </c>
      <c r="H1238" s="342">
        <v>0</v>
      </c>
      <c r="I1238" s="342">
        <v>0</v>
      </c>
      <c r="J1238" s="342">
        <v>0</v>
      </c>
      <c r="K1238" s="342">
        <v>0</v>
      </c>
      <c r="L1238" s="4">
        <v>3968</v>
      </c>
    </row>
    <row r="1239" spans="1:12">
      <c r="A1239" s="5" t="s">
        <v>1715</v>
      </c>
      <c r="B1239" s="5" t="s">
        <v>1650</v>
      </c>
      <c r="C1239" s="5" t="s">
        <v>1651</v>
      </c>
      <c r="D1239" s="342">
        <v>0</v>
      </c>
      <c r="E1239" s="342">
        <v>0</v>
      </c>
      <c r="F1239" s="342">
        <v>0</v>
      </c>
      <c r="G1239" s="342">
        <v>0</v>
      </c>
      <c r="H1239" s="342">
        <v>0</v>
      </c>
      <c r="I1239" s="342">
        <v>0</v>
      </c>
      <c r="J1239" s="342">
        <v>0</v>
      </c>
      <c r="K1239" s="342">
        <v>0</v>
      </c>
      <c r="L1239" s="342">
        <v>0</v>
      </c>
    </row>
    <row r="1240" spans="1:12">
      <c r="A1240" s="5" t="s">
        <v>1715</v>
      </c>
      <c r="B1240" s="5" t="s">
        <v>1652</v>
      </c>
      <c r="C1240" s="5" t="s">
        <v>1653</v>
      </c>
      <c r="D1240" s="342">
        <v>0</v>
      </c>
      <c r="E1240" s="342">
        <v>0</v>
      </c>
      <c r="F1240" s="342">
        <v>0</v>
      </c>
      <c r="G1240" s="342">
        <v>0</v>
      </c>
      <c r="H1240" s="342">
        <v>0</v>
      </c>
      <c r="I1240" s="342">
        <v>0</v>
      </c>
      <c r="J1240" s="342">
        <v>0</v>
      </c>
      <c r="K1240" s="342">
        <v>0</v>
      </c>
      <c r="L1240" s="342">
        <v>0</v>
      </c>
    </row>
    <row r="1241" spans="1:12">
      <c r="A1241" s="5" t="s">
        <v>1715</v>
      </c>
      <c r="B1241" s="5" t="s">
        <v>1654</v>
      </c>
      <c r="C1241" s="5" t="s">
        <v>1655</v>
      </c>
      <c r="D1241" s="342">
        <v>0</v>
      </c>
      <c r="E1241" s="342">
        <v>0</v>
      </c>
      <c r="F1241" s="342">
        <v>0</v>
      </c>
      <c r="G1241" s="342">
        <v>0</v>
      </c>
      <c r="H1241" s="342">
        <v>0</v>
      </c>
      <c r="I1241" s="342">
        <v>0</v>
      </c>
      <c r="J1241" s="342">
        <v>0</v>
      </c>
      <c r="K1241" s="342">
        <v>0</v>
      </c>
      <c r="L1241" s="342">
        <v>0</v>
      </c>
    </row>
    <row r="1242" spans="1:12">
      <c r="A1242" s="5" t="s">
        <v>1715</v>
      </c>
      <c r="B1242" s="5" t="s">
        <v>1656</v>
      </c>
      <c r="C1242" s="5" t="s">
        <v>1657</v>
      </c>
      <c r="D1242" s="342">
        <v>192</v>
      </c>
      <c r="E1242" s="342">
        <v>0</v>
      </c>
      <c r="F1242" s="342">
        <v>0</v>
      </c>
      <c r="G1242" s="342">
        <v>0</v>
      </c>
      <c r="H1242" s="342">
        <v>0</v>
      </c>
      <c r="I1242" s="342">
        <v>0</v>
      </c>
      <c r="J1242" s="342">
        <v>0</v>
      </c>
      <c r="K1242" s="342">
        <v>0</v>
      </c>
      <c r="L1242" s="342">
        <v>192</v>
      </c>
    </row>
    <row r="1243" spans="1:12">
      <c r="A1243" s="5" t="s">
        <v>1715</v>
      </c>
      <c r="B1243" s="5" t="s">
        <v>1658</v>
      </c>
      <c r="C1243" s="5" t="s">
        <v>1659</v>
      </c>
      <c r="D1243" s="342">
        <v>0</v>
      </c>
      <c r="E1243" s="342">
        <v>0</v>
      </c>
      <c r="F1243" s="342">
        <v>0</v>
      </c>
      <c r="G1243" s="342">
        <v>0</v>
      </c>
      <c r="H1243" s="342">
        <v>0</v>
      </c>
      <c r="I1243" s="342">
        <v>0</v>
      </c>
      <c r="J1243" s="342">
        <v>0</v>
      </c>
      <c r="K1243" s="342">
        <v>0</v>
      </c>
      <c r="L1243" s="342">
        <v>0</v>
      </c>
    </row>
    <row r="1244" spans="1:12">
      <c r="A1244" s="5" t="s">
        <v>1715</v>
      </c>
      <c r="B1244" s="5" t="s">
        <v>1660</v>
      </c>
      <c r="C1244" s="5" t="s">
        <v>1661</v>
      </c>
      <c r="D1244" s="4">
        <v>1744</v>
      </c>
      <c r="E1244" s="342">
        <v>0</v>
      </c>
      <c r="F1244" s="342">
        <v>0</v>
      </c>
      <c r="G1244" s="342">
        <v>0</v>
      </c>
      <c r="H1244" s="342">
        <v>0</v>
      </c>
      <c r="I1244" s="342">
        <v>0</v>
      </c>
      <c r="J1244" s="342">
        <v>0</v>
      </c>
      <c r="K1244" s="342">
        <v>0</v>
      </c>
      <c r="L1244" s="4">
        <v>1744</v>
      </c>
    </row>
    <row r="1245" spans="1:12">
      <c r="A1245" s="5" t="s">
        <v>1715</v>
      </c>
      <c r="B1245" s="5" t="s">
        <v>1662</v>
      </c>
      <c r="C1245" s="5" t="s">
        <v>1663</v>
      </c>
      <c r="D1245" s="342">
        <v>544</v>
      </c>
      <c r="E1245" s="342">
        <v>0</v>
      </c>
      <c r="F1245" s="342">
        <v>0</v>
      </c>
      <c r="G1245" s="342">
        <v>0</v>
      </c>
      <c r="H1245" s="342">
        <v>896</v>
      </c>
      <c r="I1245" s="342">
        <v>0</v>
      </c>
      <c r="J1245" s="342">
        <v>0</v>
      </c>
      <c r="K1245" s="342">
        <v>0</v>
      </c>
      <c r="L1245" s="342">
        <v>1440</v>
      </c>
    </row>
    <row r="1246" spans="1:12">
      <c r="A1246" s="5" t="s">
        <v>1715</v>
      </c>
      <c r="B1246" s="5" t="s">
        <v>1664</v>
      </c>
      <c r="C1246" s="5" t="s">
        <v>1665</v>
      </c>
      <c r="D1246" s="342">
        <v>0</v>
      </c>
      <c r="E1246" s="342">
        <v>0</v>
      </c>
      <c r="F1246" s="342">
        <v>0</v>
      </c>
      <c r="G1246" s="342">
        <v>0</v>
      </c>
      <c r="H1246" s="342">
        <v>0</v>
      </c>
      <c r="I1246" s="342">
        <v>0</v>
      </c>
      <c r="J1246" s="342">
        <v>0</v>
      </c>
      <c r="K1246" s="342">
        <v>0</v>
      </c>
      <c r="L1246" s="342">
        <v>0</v>
      </c>
    </row>
    <row r="1247" spans="1:12">
      <c r="A1247" s="5" t="s">
        <v>1715</v>
      </c>
      <c r="B1247" s="5" t="s">
        <v>1666</v>
      </c>
      <c r="C1247" s="5" t="s">
        <v>1667</v>
      </c>
      <c r="D1247" s="4">
        <v>8384</v>
      </c>
      <c r="E1247" s="4">
        <v>2224</v>
      </c>
      <c r="F1247" s="4">
        <v>1280</v>
      </c>
      <c r="G1247" s="4">
        <v>2704</v>
      </c>
      <c r="H1247" s="4">
        <v>5968</v>
      </c>
      <c r="I1247" s="4">
        <v>5200</v>
      </c>
      <c r="J1247" s="342">
        <v>0</v>
      </c>
      <c r="K1247" s="342">
        <v>0</v>
      </c>
      <c r="L1247" s="4">
        <v>25760</v>
      </c>
    </row>
    <row r="1250" spans="1:12">
      <c r="A1250" s="5" t="s">
        <v>1928</v>
      </c>
    </row>
    <row r="1251" spans="1:12">
      <c r="A1251" s="5" t="s">
        <v>1597</v>
      </c>
      <c r="B1251" s="5" t="s">
        <v>174</v>
      </c>
      <c r="C1251" s="5" t="s">
        <v>1669</v>
      </c>
      <c r="D1251" s="342" t="s">
        <v>1670</v>
      </c>
      <c r="E1251" s="342" t="s">
        <v>1671</v>
      </c>
      <c r="F1251" s="342" t="s">
        <v>1672</v>
      </c>
      <c r="G1251" s="342" t="s">
        <v>1673</v>
      </c>
      <c r="H1251" s="342" t="s">
        <v>1674</v>
      </c>
      <c r="I1251" s="342" t="s">
        <v>1675</v>
      </c>
      <c r="J1251" s="342" t="s">
        <v>1676</v>
      </c>
      <c r="K1251" s="342" t="s">
        <v>1677</v>
      </c>
      <c r="L1251" s="342" t="s">
        <v>44</v>
      </c>
    </row>
    <row r="1252" spans="1:12">
      <c r="A1252" s="5" t="s">
        <v>123</v>
      </c>
      <c r="B1252" s="5" t="s">
        <v>1612</v>
      </c>
      <c r="C1252" s="5" t="s">
        <v>1613</v>
      </c>
      <c r="D1252" s="4">
        <v>2176</v>
      </c>
      <c r="E1252" s="342">
        <v>0</v>
      </c>
      <c r="F1252" s="342">
        <v>0</v>
      </c>
      <c r="G1252" s="342">
        <v>0</v>
      </c>
      <c r="H1252" s="4">
        <v>11808</v>
      </c>
      <c r="I1252" s="342">
        <v>0</v>
      </c>
      <c r="J1252" s="342">
        <v>0</v>
      </c>
      <c r="K1252" s="342">
        <v>0</v>
      </c>
      <c r="L1252" s="4">
        <v>13984</v>
      </c>
    </row>
    <row r="1253" spans="1:12">
      <c r="A1253" s="5" t="s">
        <v>123</v>
      </c>
      <c r="B1253" s="5" t="s">
        <v>1614</v>
      </c>
      <c r="C1253" s="5" t="s">
        <v>1615</v>
      </c>
      <c r="D1253" s="342">
        <v>0</v>
      </c>
      <c r="E1253" s="342">
        <v>0</v>
      </c>
      <c r="F1253" s="342">
        <v>0</v>
      </c>
      <c r="G1253" s="342">
        <v>0</v>
      </c>
      <c r="H1253" s="4">
        <v>131776</v>
      </c>
      <c r="I1253" s="342">
        <v>0</v>
      </c>
      <c r="J1253" s="342">
        <v>0</v>
      </c>
      <c r="K1253" s="342">
        <v>0</v>
      </c>
      <c r="L1253" s="4">
        <v>131776</v>
      </c>
    </row>
    <row r="1254" spans="1:12">
      <c r="A1254" s="5" t="s">
        <v>123</v>
      </c>
      <c r="B1254" s="5" t="s">
        <v>1616</v>
      </c>
      <c r="C1254" s="5" t="s">
        <v>1617</v>
      </c>
      <c r="D1254" s="342">
        <v>0</v>
      </c>
      <c r="E1254" s="4">
        <v>254224</v>
      </c>
      <c r="F1254" s="342">
        <v>0</v>
      </c>
      <c r="G1254" s="342">
        <v>0</v>
      </c>
      <c r="H1254" s="342">
        <v>0</v>
      </c>
      <c r="I1254" s="342">
        <v>0</v>
      </c>
      <c r="J1254" s="342">
        <v>0</v>
      </c>
      <c r="K1254" s="342">
        <v>0</v>
      </c>
      <c r="L1254" s="4">
        <v>254224</v>
      </c>
    </row>
    <row r="1255" spans="1:12">
      <c r="A1255" s="5" t="s">
        <v>123</v>
      </c>
      <c r="B1255" s="5" t="s">
        <v>1618</v>
      </c>
      <c r="C1255" s="5" t="s">
        <v>1619</v>
      </c>
      <c r="D1255" s="4">
        <v>37584</v>
      </c>
      <c r="E1255" s="4">
        <v>16032</v>
      </c>
      <c r="F1255" s="342">
        <v>0</v>
      </c>
      <c r="G1255" s="342">
        <v>0</v>
      </c>
      <c r="H1255" s="4">
        <v>46768</v>
      </c>
      <c r="I1255" s="4">
        <v>23296</v>
      </c>
      <c r="J1255" s="342">
        <v>624</v>
      </c>
      <c r="K1255" s="4">
        <v>3240</v>
      </c>
      <c r="L1255" s="4">
        <v>127544</v>
      </c>
    </row>
    <row r="1256" spans="1:12">
      <c r="A1256" s="5" t="s">
        <v>123</v>
      </c>
      <c r="B1256" s="5" t="s">
        <v>1620</v>
      </c>
      <c r="C1256" s="5" t="s">
        <v>1621</v>
      </c>
      <c r="D1256" s="342">
        <v>0</v>
      </c>
      <c r="E1256" s="342">
        <v>0</v>
      </c>
      <c r="F1256" s="342">
        <v>0</v>
      </c>
      <c r="G1256" s="342">
        <v>0</v>
      </c>
      <c r="H1256" s="342">
        <v>0</v>
      </c>
      <c r="I1256" s="342">
        <v>0</v>
      </c>
      <c r="J1256" s="342">
        <v>0</v>
      </c>
      <c r="K1256" s="342">
        <v>0</v>
      </c>
      <c r="L1256" s="342">
        <v>0</v>
      </c>
    </row>
    <row r="1257" spans="1:12">
      <c r="A1257" s="5" t="s">
        <v>123</v>
      </c>
      <c r="B1257" s="5" t="s">
        <v>1622</v>
      </c>
      <c r="C1257" s="5" t="s">
        <v>1623</v>
      </c>
      <c r="D1257" s="4">
        <v>54720</v>
      </c>
      <c r="E1257" s="342">
        <v>0</v>
      </c>
      <c r="F1257" s="342">
        <v>0</v>
      </c>
      <c r="G1257" s="342">
        <v>0</v>
      </c>
      <c r="H1257" s="342">
        <v>0</v>
      </c>
      <c r="I1257" s="342">
        <v>0</v>
      </c>
      <c r="J1257" s="342">
        <v>0</v>
      </c>
      <c r="K1257" s="342">
        <v>0</v>
      </c>
      <c r="L1257" s="4">
        <v>54720</v>
      </c>
    </row>
    <row r="1258" spans="1:12">
      <c r="A1258" s="5" t="s">
        <v>123</v>
      </c>
      <c r="B1258" s="5" t="s">
        <v>1624</v>
      </c>
      <c r="C1258" s="5" t="s">
        <v>1625</v>
      </c>
      <c r="D1258" s="342">
        <v>0</v>
      </c>
      <c r="E1258" s="4">
        <v>32272</v>
      </c>
      <c r="F1258" s="342">
        <v>0</v>
      </c>
      <c r="G1258" s="342">
        <v>0</v>
      </c>
      <c r="H1258" s="342">
        <v>0</v>
      </c>
      <c r="I1258" s="4">
        <v>26416</v>
      </c>
      <c r="J1258" s="342">
        <v>0</v>
      </c>
      <c r="K1258" s="342">
        <v>0</v>
      </c>
      <c r="L1258" s="4">
        <v>58688</v>
      </c>
    </row>
    <row r="1259" spans="1:12">
      <c r="A1259" s="5" t="s">
        <v>123</v>
      </c>
      <c r="B1259" s="5" t="s">
        <v>1626</v>
      </c>
      <c r="C1259" s="5" t="s">
        <v>1627</v>
      </c>
      <c r="D1259" s="342">
        <v>0</v>
      </c>
      <c r="E1259" s="342">
        <v>0</v>
      </c>
      <c r="F1259" s="342">
        <v>0</v>
      </c>
      <c r="G1259" s="342">
        <v>0</v>
      </c>
      <c r="H1259" s="4">
        <v>35328</v>
      </c>
      <c r="I1259" s="342">
        <v>0</v>
      </c>
      <c r="J1259" s="4">
        <v>23128</v>
      </c>
      <c r="K1259" s="342">
        <v>0</v>
      </c>
      <c r="L1259" s="4">
        <v>58456</v>
      </c>
    </row>
    <row r="1260" spans="1:12">
      <c r="A1260" s="5" t="s">
        <v>123</v>
      </c>
      <c r="B1260" s="5" t="s">
        <v>1628</v>
      </c>
      <c r="C1260" s="5" t="s">
        <v>1629</v>
      </c>
      <c r="D1260" s="4">
        <v>18096</v>
      </c>
      <c r="E1260" s="4">
        <v>14720</v>
      </c>
      <c r="F1260" s="342">
        <v>0</v>
      </c>
      <c r="G1260" s="342">
        <v>0</v>
      </c>
      <c r="H1260" s="4">
        <v>66688</v>
      </c>
      <c r="I1260" s="342">
        <v>0</v>
      </c>
      <c r="J1260" s="4">
        <v>3500</v>
      </c>
      <c r="K1260" s="342">
        <v>0</v>
      </c>
      <c r="L1260" s="4">
        <v>103004</v>
      </c>
    </row>
    <row r="1261" spans="1:12">
      <c r="A1261" s="5" t="s">
        <v>123</v>
      </c>
      <c r="B1261" s="5" t="s">
        <v>1630</v>
      </c>
      <c r="C1261" s="5" t="s">
        <v>1631</v>
      </c>
      <c r="D1261" s="342">
        <v>0</v>
      </c>
      <c r="E1261" s="4">
        <v>800</v>
      </c>
      <c r="F1261" s="342">
        <v>0</v>
      </c>
      <c r="G1261" s="342">
        <v>0</v>
      </c>
      <c r="H1261" s="342">
        <v>0</v>
      </c>
      <c r="I1261" s="342">
        <v>0</v>
      </c>
      <c r="J1261" s="342">
        <v>0</v>
      </c>
      <c r="K1261" s="342">
        <v>0</v>
      </c>
      <c r="L1261" s="4">
        <v>800</v>
      </c>
    </row>
    <row r="1262" spans="1:12">
      <c r="A1262" s="5" t="s">
        <v>123</v>
      </c>
      <c r="B1262" s="5" t="s">
        <v>1632</v>
      </c>
      <c r="C1262" s="5" t="s">
        <v>1633</v>
      </c>
      <c r="D1262" s="342">
        <v>0</v>
      </c>
      <c r="E1262" s="342">
        <v>384</v>
      </c>
      <c r="F1262" s="342">
        <v>0</v>
      </c>
      <c r="G1262" s="342">
        <v>0</v>
      </c>
      <c r="H1262" s="342">
        <v>0</v>
      </c>
      <c r="I1262" s="4">
        <v>42016</v>
      </c>
      <c r="J1262" s="342">
        <v>0</v>
      </c>
      <c r="K1262" s="342">
        <v>0</v>
      </c>
      <c r="L1262" s="4">
        <v>42400</v>
      </c>
    </row>
    <row r="1263" spans="1:12">
      <c r="A1263" s="5" t="s">
        <v>123</v>
      </c>
      <c r="B1263" s="5" t="s">
        <v>1634</v>
      </c>
      <c r="C1263" s="5" t="s">
        <v>1635</v>
      </c>
      <c r="D1263" s="4">
        <v>281290</v>
      </c>
      <c r="E1263" s="342">
        <v>0</v>
      </c>
      <c r="F1263" s="4">
        <v>52635</v>
      </c>
      <c r="G1263" s="342">
        <v>0</v>
      </c>
      <c r="H1263" s="342">
        <v>0</v>
      </c>
      <c r="I1263" s="342">
        <v>0</v>
      </c>
      <c r="J1263" s="342">
        <v>0</v>
      </c>
      <c r="K1263" s="342">
        <v>0</v>
      </c>
      <c r="L1263" s="4">
        <v>333925</v>
      </c>
    </row>
    <row r="1264" spans="1:12">
      <c r="A1264" s="5" t="s">
        <v>123</v>
      </c>
      <c r="B1264" s="5" t="s">
        <v>1636</v>
      </c>
      <c r="C1264" s="5" t="s">
        <v>1637</v>
      </c>
      <c r="D1264" s="4">
        <v>3072</v>
      </c>
      <c r="E1264" s="342">
        <v>0</v>
      </c>
      <c r="F1264" s="342">
        <v>0</v>
      </c>
      <c r="G1264" s="342">
        <v>0</v>
      </c>
      <c r="H1264" s="342">
        <v>0</v>
      </c>
      <c r="I1264" s="342">
        <v>0</v>
      </c>
      <c r="J1264" s="342">
        <v>0</v>
      </c>
      <c r="K1264" s="342">
        <v>0</v>
      </c>
      <c r="L1264" s="4">
        <v>3072</v>
      </c>
    </row>
    <row r="1265" spans="1:12">
      <c r="A1265" s="5" t="s">
        <v>123</v>
      </c>
      <c r="B1265" s="5" t="s">
        <v>1638</v>
      </c>
      <c r="C1265" s="5" t="s">
        <v>1639</v>
      </c>
      <c r="D1265" s="342">
        <v>0</v>
      </c>
      <c r="E1265" s="342">
        <v>0</v>
      </c>
      <c r="F1265" s="342">
        <v>0</v>
      </c>
      <c r="G1265" s="342">
        <v>0</v>
      </c>
      <c r="H1265" s="342">
        <v>0</v>
      </c>
      <c r="I1265" s="4">
        <v>88944</v>
      </c>
      <c r="J1265" s="342">
        <v>0</v>
      </c>
      <c r="K1265" s="4">
        <v>6543</v>
      </c>
      <c r="L1265" s="4">
        <v>95487</v>
      </c>
    </row>
    <row r="1266" spans="1:12">
      <c r="A1266" s="5" t="s">
        <v>123</v>
      </c>
      <c r="B1266" s="5" t="s">
        <v>1640</v>
      </c>
      <c r="C1266" s="5" t="s">
        <v>1641</v>
      </c>
      <c r="D1266" s="342">
        <v>0</v>
      </c>
      <c r="E1266" s="342">
        <v>0</v>
      </c>
      <c r="F1266" s="342">
        <v>0</v>
      </c>
      <c r="G1266" s="342">
        <v>0</v>
      </c>
      <c r="H1266" s="342">
        <v>0</v>
      </c>
      <c r="I1266" s="342">
        <v>0</v>
      </c>
      <c r="J1266" s="342">
        <v>0</v>
      </c>
      <c r="K1266" s="342">
        <v>0</v>
      </c>
      <c r="L1266" s="342">
        <v>0</v>
      </c>
    </row>
    <row r="1267" spans="1:12">
      <c r="A1267" s="5" t="s">
        <v>123</v>
      </c>
      <c r="B1267" s="5" t="s">
        <v>1642</v>
      </c>
      <c r="C1267" s="5" t="s">
        <v>1643</v>
      </c>
      <c r="D1267" s="4">
        <v>15648</v>
      </c>
      <c r="E1267" s="342">
        <v>0</v>
      </c>
      <c r="F1267" s="342">
        <v>0</v>
      </c>
      <c r="G1267" s="342">
        <v>0</v>
      </c>
      <c r="H1267" s="342">
        <v>0</v>
      </c>
      <c r="I1267" s="4">
        <v>134240</v>
      </c>
      <c r="J1267" s="342">
        <v>0</v>
      </c>
      <c r="K1267" s="4">
        <v>14355</v>
      </c>
      <c r="L1267" s="4">
        <v>164243</v>
      </c>
    </row>
    <row r="1268" spans="1:12">
      <c r="A1268" s="5" t="s">
        <v>123</v>
      </c>
      <c r="B1268" s="5" t="s">
        <v>1644</v>
      </c>
      <c r="C1268" s="5" t="s">
        <v>1645</v>
      </c>
      <c r="D1268" s="342">
        <v>0</v>
      </c>
      <c r="E1268" s="342">
        <v>0</v>
      </c>
      <c r="F1268" s="342">
        <v>0</v>
      </c>
      <c r="G1268" s="342">
        <v>0</v>
      </c>
      <c r="H1268" s="342">
        <v>0</v>
      </c>
      <c r="I1268" s="342">
        <v>0</v>
      </c>
      <c r="J1268" s="342">
        <v>0</v>
      </c>
      <c r="K1268" s="342">
        <v>0</v>
      </c>
      <c r="L1268" s="342">
        <v>0</v>
      </c>
    </row>
    <row r="1269" spans="1:12">
      <c r="A1269" s="5" t="s">
        <v>123</v>
      </c>
      <c r="B1269" s="5" t="s">
        <v>1646</v>
      </c>
      <c r="C1269" s="5" t="s">
        <v>1647</v>
      </c>
      <c r="D1269" s="342">
        <v>0</v>
      </c>
      <c r="E1269" s="342">
        <v>0</v>
      </c>
      <c r="F1269" s="342">
        <v>0</v>
      </c>
      <c r="G1269" s="342">
        <v>0</v>
      </c>
      <c r="H1269" s="342">
        <v>0</v>
      </c>
      <c r="I1269" s="4">
        <v>64864</v>
      </c>
      <c r="J1269" s="342">
        <v>0</v>
      </c>
      <c r="K1269" s="342">
        <v>0</v>
      </c>
      <c r="L1269" s="4">
        <v>64864</v>
      </c>
    </row>
    <row r="1270" spans="1:12">
      <c r="A1270" s="5" t="s">
        <v>123</v>
      </c>
      <c r="B1270" s="5" t="s">
        <v>1648</v>
      </c>
      <c r="C1270" s="5" t="s">
        <v>1649</v>
      </c>
      <c r="D1270" s="342">
        <v>0</v>
      </c>
      <c r="E1270" s="4">
        <v>109280</v>
      </c>
      <c r="F1270" s="342">
        <v>0</v>
      </c>
      <c r="G1270" s="4">
        <v>37216</v>
      </c>
      <c r="H1270" s="342">
        <v>0</v>
      </c>
      <c r="I1270" s="342">
        <v>0</v>
      </c>
      <c r="J1270" s="342">
        <v>0</v>
      </c>
      <c r="K1270" s="342">
        <v>0</v>
      </c>
      <c r="L1270" s="4">
        <v>146496</v>
      </c>
    </row>
    <row r="1271" spans="1:12">
      <c r="A1271" s="5" t="s">
        <v>123</v>
      </c>
      <c r="B1271" s="5" t="s">
        <v>1650</v>
      </c>
      <c r="C1271" s="5" t="s">
        <v>1651</v>
      </c>
      <c r="D1271" s="342">
        <v>0</v>
      </c>
      <c r="E1271" s="342">
        <v>0</v>
      </c>
      <c r="F1271" s="342">
        <v>0</v>
      </c>
      <c r="G1271" s="342">
        <v>0</v>
      </c>
      <c r="H1271" s="4">
        <v>66480</v>
      </c>
      <c r="I1271" s="342">
        <v>0</v>
      </c>
      <c r="J1271" s="342">
        <v>0</v>
      </c>
      <c r="K1271" s="342">
        <v>0</v>
      </c>
      <c r="L1271" s="4">
        <v>66480</v>
      </c>
    </row>
    <row r="1272" spans="1:12">
      <c r="A1272" s="5" t="s">
        <v>123</v>
      </c>
      <c r="B1272" s="5" t="s">
        <v>1652</v>
      </c>
      <c r="C1272" s="5" t="s">
        <v>1653</v>
      </c>
      <c r="D1272" s="342">
        <v>0</v>
      </c>
      <c r="E1272" s="342">
        <v>0</v>
      </c>
      <c r="F1272" s="342">
        <v>0</v>
      </c>
      <c r="G1272" s="342">
        <v>0</v>
      </c>
      <c r="H1272" s="4">
        <v>46928</v>
      </c>
      <c r="I1272" s="342">
        <v>0</v>
      </c>
      <c r="J1272" s="4">
        <v>34645</v>
      </c>
      <c r="K1272" s="342">
        <v>0</v>
      </c>
      <c r="L1272" s="4">
        <v>81573</v>
      </c>
    </row>
    <row r="1273" spans="1:12">
      <c r="A1273" s="5" t="s">
        <v>123</v>
      </c>
      <c r="B1273" s="5" t="s">
        <v>1654</v>
      </c>
      <c r="C1273" s="5" t="s">
        <v>1655</v>
      </c>
      <c r="D1273" s="342">
        <v>0</v>
      </c>
      <c r="E1273" s="342">
        <v>0</v>
      </c>
      <c r="F1273" s="342">
        <v>0</v>
      </c>
      <c r="G1273" s="342">
        <v>0</v>
      </c>
      <c r="H1273" s="4">
        <v>7680</v>
      </c>
      <c r="I1273" s="342">
        <v>0</v>
      </c>
      <c r="J1273" s="342">
        <v>0</v>
      </c>
      <c r="K1273" s="342">
        <v>0</v>
      </c>
      <c r="L1273" s="4">
        <v>7680</v>
      </c>
    </row>
    <row r="1274" spans="1:12">
      <c r="A1274" s="5" t="s">
        <v>123</v>
      </c>
      <c r="B1274" s="5" t="s">
        <v>1656</v>
      </c>
      <c r="C1274" s="5" t="s">
        <v>1657</v>
      </c>
      <c r="D1274" s="4">
        <v>6240</v>
      </c>
      <c r="E1274" s="342">
        <v>0</v>
      </c>
      <c r="F1274" s="342">
        <v>0</v>
      </c>
      <c r="G1274" s="342">
        <v>0</v>
      </c>
      <c r="H1274" s="342">
        <v>0</v>
      </c>
      <c r="I1274" s="342">
        <v>0</v>
      </c>
      <c r="J1274" s="342">
        <v>0</v>
      </c>
      <c r="K1274" s="342">
        <v>0</v>
      </c>
      <c r="L1274" s="4">
        <v>6240</v>
      </c>
    </row>
    <row r="1275" spans="1:12">
      <c r="A1275" s="5" t="s">
        <v>123</v>
      </c>
      <c r="B1275" s="5" t="s">
        <v>1658</v>
      </c>
      <c r="C1275" s="5" t="s">
        <v>1659</v>
      </c>
      <c r="D1275" s="4">
        <v>25776</v>
      </c>
      <c r="E1275" s="342">
        <v>0</v>
      </c>
      <c r="F1275" s="342">
        <v>0</v>
      </c>
      <c r="G1275" s="342">
        <v>0</v>
      </c>
      <c r="H1275" s="4">
        <v>47632</v>
      </c>
      <c r="I1275" s="342">
        <v>0</v>
      </c>
      <c r="J1275" s="4">
        <v>4712</v>
      </c>
      <c r="K1275" s="342">
        <v>0</v>
      </c>
      <c r="L1275" s="4">
        <v>78120</v>
      </c>
    </row>
    <row r="1276" spans="1:12">
      <c r="A1276" s="5" t="s">
        <v>123</v>
      </c>
      <c r="B1276" s="5" t="s">
        <v>1660</v>
      </c>
      <c r="C1276" s="5" t="s">
        <v>1661</v>
      </c>
      <c r="D1276" s="4">
        <v>456576</v>
      </c>
      <c r="E1276" s="342">
        <v>0</v>
      </c>
      <c r="F1276" s="342">
        <v>0</v>
      </c>
      <c r="G1276" s="342">
        <v>0</v>
      </c>
      <c r="H1276" s="4">
        <v>3264</v>
      </c>
      <c r="I1276" s="342">
        <v>0</v>
      </c>
      <c r="J1276" s="342">
        <v>0</v>
      </c>
      <c r="K1276" s="342">
        <v>0</v>
      </c>
      <c r="L1276" s="4">
        <v>459840</v>
      </c>
    </row>
    <row r="1277" spans="1:12">
      <c r="A1277" s="5" t="s">
        <v>123</v>
      </c>
      <c r="B1277" s="5" t="s">
        <v>1662</v>
      </c>
      <c r="C1277" s="5" t="s">
        <v>1663</v>
      </c>
      <c r="D1277" s="4">
        <v>54864</v>
      </c>
      <c r="E1277" s="342">
        <v>0</v>
      </c>
      <c r="F1277" s="342">
        <v>0</v>
      </c>
      <c r="G1277" s="342">
        <v>0</v>
      </c>
      <c r="H1277" s="342">
        <v>0</v>
      </c>
      <c r="I1277" s="342">
        <v>0</v>
      </c>
      <c r="J1277" s="342">
        <v>0</v>
      </c>
      <c r="K1277" s="342">
        <v>0</v>
      </c>
      <c r="L1277" s="4">
        <v>54864</v>
      </c>
    </row>
    <row r="1278" spans="1:12">
      <c r="A1278" s="5" t="s">
        <v>123</v>
      </c>
      <c r="B1278" s="5" t="s">
        <v>1664</v>
      </c>
      <c r="C1278" s="5" t="s">
        <v>1665</v>
      </c>
      <c r="D1278" s="342">
        <v>0</v>
      </c>
      <c r="E1278" s="342">
        <v>0</v>
      </c>
      <c r="F1278" s="342">
        <v>0</v>
      </c>
      <c r="G1278" s="342">
        <v>0</v>
      </c>
      <c r="H1278" s="342">
        <v>0</v>
      </c>
      <c r="I1278" s="342">
        <v>0</v>
      </c>
      <c r="J1278" s="342">
        <v>0</v>
      </c>
      <c r="K1278" s="342">
        <v>0</v>
      </c>
      <c r="L1278" s="342">
        <v>0</v>
      </c>
    </row>
    <row r="1279" spans="1:12">
      <c r="A1279" s="5" t="s">
        <v>123</v>
      </c>
      <c r="B1279" s="5" t="s">
        <v>1666</v>
      </c>
      <c r="C1279" s="5" t="s">
        <v>1667</v>
      </c>
      <c r="D1279" s="4">
        <v>956042</v>
      </c>
      <c r="E1279" s="4">
        <v>427712</v>
      </c>
      <c r="F1279" s="4">
        <v>52635</v>
      </c>
      <c r="G1279" s="4">
        <v>37216</v>
      </c>
      <c r="H1279" s="4">
        <v>464352</v>
      </c>
      <c r="I1279" s="4">
        <v>379776</v>
      </c>
      <c r="J1279" s="4">
        <v>66609</v>
      </c>
      <c r="K1279" s="4">
        <v>24138</v>
      </c>
      <c r="L1279" s="4">
        <v>2408480</v>
      </c>
    </row>
    <row r="1282" spans="1:12">
      <c r="A1282" s="5" t="s">
        <v>1716</v>
      </c>
    </row>
    <row r="1283" spans="1:12">
      <c r="A1283" s="5" t="s">
        <v>1597</v>
      </c>
      <c r="B1283" s="5" t="s">
        <v>174</v>
      </c>
      <c r="C1283" s="5" t="s">
        <v>1669</v>
      </c>
      <c r="D1283" s="342" t="s">
        <v>1670</v>
      </c>
      <c r="E1283" s="342" t="s">
        <v>1671</v>
      </c>
      <c r="F1283" s="342" t="s">
        <v>1672</v>
      </c>
      <c r="G1283" s="342" t="s">
        <v>1673</v>
      </c>
      <c r="H1283" s="342" t="s">
        <v>1674</v>
      </c>
      <c r="I1283" s="342" t="s">
        <v>1675</v>
      </c>
      <c r="J1283" s="342" t="s">
        <v>1676</v>
      </c>
      <c r="K1283" s="342" t="s">
        <v>1677</v>
      </c>
      <c r="L1283" s="342" t="s">
        <v>44</v>
      </c>
    </row>
    <row r="1284" spans="1:12">
      <c r="A1284" s="5" t="s">
        <v>125</v>
      </c>
      <c r="B1284" s="5" t="s">
        <v>1612</v>
      </c>
      <c r="C1284" s="5" t="s">
        <v>1613</v>
      </c>
      <c r="D1284" s="4">
        <v>24240</v>
      </c>
      <c r="E1284" s="342">
        <v>0</v>
      </c>
      <c r="F1284" s="342">
        <v>0</v>
      </c>
      <c r="G1284" s="342">
        <v>0</v>
      </c>
      <c r="H1284" s="4">
        <v>19936</v>
      </c>
      <c r="I1284" s="342">
        <v>0</v>
      </c>
      <c r="J1284" s="342">
        <v>0</v>
      </c>
      <c r="K1284" s="342">
        <v>0</v>
      </c>
      <c r="L1284" s="4">
        <v>44176</v>
      </c>
    </row>
    <row r="1285" spans="1:12">
      <c r="A1285" s="5" t="s">
        <v>125</v>
      </c>
      <c r="B1285" s="5" t="s">
        <v>1614</v>
      </c>
      <c r="C1285" s="5" t="s">
        <v>1615</v>
      </c>
      <c r="D1285" s="4">
        <v>4608</v>
      </c>
      <c r="E1285" s="342">
        <v>0</v>
      </c>
      <c r="F1285" s="342">
        <v>0</v>
      </c>
      <c r="G1285" s="342">
        <v>0</v>
      </c>
      <c r="H1285" s="4">
        <v>86608</v>
      </c>
      <c r="I1285" s="342">
        <v>0</v>
      </c>
      <c r="J1285" s="4">
        <v>6288</v>
      </c>
      <c r="K1285" s="342">
        <v>0</v>
      </c>
      <c r="L1285" s="4">
        <v>97504</v>
      </c>
    </row>
    <row r="1286" spans="1:12">
      <c r="A1286" s="5" t="s">
        <v>125</v>
      </c>
      <c r="B1286" s="5" t="s">
        <v>1616</v>
      </c>
      <c r="C1286" s="5" t="s">
        <v>1617</v>
      </c>
      <c r="D1286" s="342">
        <v>0</v>
      </c>
      <c r="E1286" s="4">
        <v>2209718</v>
      </c>
      <c r="F1286" s="342">
        <v>0</v>
      </c>
      <c r="G1286" s="342">
        <v>0</v>
      </c>
      <c r="H1286" s="342">
        <v>0</v>
      </c>
      <c r="I1286" s="342">
        <v>0</v>
      </c>
      <c r="J1286" s="342">
        <v>0</v>
      </c>
      <c r="K1286" s="342">
        <v>320</v>
      </c>
      <c r="L1286" s="4">
        <v>2210038</v>
      </c>
    </row>
    <row r="1287" spans="1:12">
      <c r="A1287" s="5" t="s">
        <v>125</v>
      </c>
      <c r="B1287" s="5" t="s">
        <v>1618</v>
      </c>
      <c r="C1287" s="5" t="s">
        <v>1619</v>
      </c>
      <c r="D1287" s="4">
        <v>402320</v>
      </c>
      <c r="E1287" s="4">
        <v>225680</v>
      </c>
      <c r="F1287" s="342">
        <v>0</v>
      </c>
      <c r="G1287" s="342">
        <v>0</v>
      </c>
      <c r="H1287" s="4">
        <v>432528</v>
      </c>
      <c r="I1287" s="4">
        <v>35008</v>
      </c>
      <c r="J1287" s="4">
        <v>10649</v>
      </c>
      <c r="K1287" s="4">
        <v>10016</v>
      </c>
      <c r="L1287" s="4">
        <v>1116201</v>
      </c>
    </row>
    <row r="1288" spans="1:12">
      <c r="A1288" s="5" t="s">
        <v>125</v>
      </c>
      <c r="B1288" s="5" t="s">
        <v>1620</v>
      </c>
      <c r="C1288" s="5" t="s">
        <v>1621</v>
      </c>
      <c r="D1288" s="342">
        <v>0</v>
      </c>
      <c r="E1288" s="342">
        <v>0</v>
      </c>
      <c r="F1288" s="342">
        <v>0</v>
      </c>
      <c r="G1288" s="342">
        <v>0</v>
      </c>
      <c r="H1288" s="4">
        <v>53056</v>
      </c>
      <c r="I1288" s="342">
        <v>0</v>
      </c>
      <c r="J1288" s="342">
        <v>128</v>
      </c>
      <c r="K1288" s="342">
        <v>0</v>
      </c>
      <c r="L1288" s="4">
        <v>53184</v>
      </c>
    </row>
    <row r="1289" spans="1:12">
      <c r="A1289" s="5" t="s">
        <v>125</v>
      </c>
      <c r="B1289" s="5" t="s">
        <v>1622</v>
      </c>
      <c r="C1289" s="5" t="s">
        <v>1623</v>
      </c>
      <c r="D1289" s="4">
        <v>598864</v>
      </c>
      <c r="E1289" s="342">
        <v>0</v>
      </c>
      <c r="F1289" s="342">
        <v>0</v>
      </c>
      <c r="G1289" s="342">
        <v>0</v>
      </c>
      <c r="H1289" s="4">
        <v>53520</v>
      </c>
      <c r="I1289" s="342">
        <v>0</v>
      </c>
      <c r="J1289" s="4">
        <v>201872</v>
      </c>
      <c r="K1289" s="342">
        <v>0</v>
      </c>
      <c r="L1289" s="4">
        <v>854256</v>
      </c>
    </row>
    <row r="1290" spans="1:12">
      <c r="A1290" s="5" t="s">
        <v>125</v>
      </c>
      <c r="B1290" s="5" t="s">
        <v>1624</v>
      </c>
      <c r="C1290" s="5" t="s">
        <v>1625</v>
      </c>
      <c r="D1290" s="342">
        <v>0</v>
      </c>
      <c r="E1290" s="4">
        <v>226048</v>
      </c>
      <c r="F1290" s="342">
        <v>0</v>
      </c>
      <c r="G1290" s="342">
        <v>0</v>
      </c>
      <c r="H1290" s="342">
        <v>0</v>
      </c>
      <c r="I1290" s="4">
        <v>333868</v>
      </c>
      <c r="J1290" s="342">
        <v>0</v>
      </c>
      <c r="K1290" s="4">
        <v>5723</v>
      </c>
      <c r="L1290" s="4">
        <v>565639</v>
      </c>
    </row>
    <row r="1291" spans="1:12">
      <c r="A1291" s="5" t="s">
        <v>125</v>
      </c>
      <c r="B1291" s="5" t="s">
        <v>1626</v>
      </c>
      <c r="C1291" s="5" t="s">
        <v>1627</v>
      </c>
      <c r="D1291" s="342">
        <v>0</v>
      </c>
      <c r="E1291" s="342">
        <v>0</v>
      </c>
      <c r="F1291" s="342">
        <v>0</v>
      </c>
      <c r="G1291" s="342">
        <v>0</v>
      </c>
      <c r="H1291" s="4">
        <v>13632</v>
      </c>
      <c r="I1291" s="342">
        <v>0</v>
      </c>
      <c r="J1291" s="342">
        <v>112</v>
      </c>
      <c r="K1291" s="342">
        <v>0</v>
      </c>
      <c r="L1291" s="4">
        <v>13744</v>
      </c>
    </row>
    <row r="1292" spans="1:12">
      <c r="A1292" s="5" t="s">
        <v>125</v>
      </c>
      <c r="B1292" s="5" t="s">
        <v>1628</v>
      </c>
      <c r="C1292" s="5" t="s">
        <v>1629</v>
      </c>
      <c r="D1292" s="4">
        <v>45072</v>
      </c>
      <c r="E1292" s="4">
        <v>48352</v>
      </c>
      <c r="F1292" s="342">
        <v>0</v>
      </c>
      <c r="G1292" s="342">
        <v>0</v>
      </c>
      <c r="H1292" s="4">
        <v>71072</v>
      </c>
      <c r="I1292" s="342">
        <v>0</v>
      </c>
      <c r="J1292" s="342">
        <v>0</v>
      </c>
      <c r="K1292" s="342">
        <v>0</v>
      </c>
      <c r="L1292" s="4">
        <v>164496</v>
      </c>
    </row>
    <row r="1293" spans="1:12">
      <c r="A1293" s="5" t="s">
        <v>125</v>
      </c>
      <c r="B1293" s="5" t="s">
        <v>1630</v>
      </c>
      <c r="C1293" s="5" t="s">
        <v>1631</v>
      </c>
      <c r="D1293" s="342">
        <v>0</v>
      </c>
      <c r="E1293" s="4">
        <v>21664</v>
      </c>
      <c r="F1293" s="342">
        <v>0</v>
      </c>
      <c r="G1293" s="342">
        <v>0</v>
      </c>
      <c r="H1293" s="342">
        <v>0</v>
      </c>
      <c r="I1293" s="4">
        <v>960</v>
      </c>
      <c r="J1293" s="342">
        <v>0</v>
      </c>
      <c r="K1293" s="342">
        <v>0</v>
      </c>
      <c r="L1293" s="4">
        <v>22624</v>
      </c>
    </row>
    <row r="1294" spans="1:12">
      <c r="A1294" s="5" t="s">
        <v>125</v>
      </c>
      <c r="B1294" s="5" t="s">
        <v>1632</v>
      </c>
      <c r="C1294" s="5" t="s">
        <v>1633</v>
      </c>
      <c r="D1294" s="342">
        <v>0</v>
      </c>
      <c r="E1294" s="4">
        <v>15024</v>
      </c>
      <c r="F1294" s="342">
        <v>0</v>
      </c>
      <c r="G1294" s="342">
        <v>0</v>
      </c>
      <c r="H1294" s="342">
        <v>0</v>
      </c>
      <c r="I1294" s="4">
        <v>167520</v>
      </c>
      <c r="J1294" s="342">
        <v>0</v>
      </c>
      <c r="K1294" s="4">
        <v>5241</v>
      </c>
      <c r="L1294" s="4">
        <v>187785</v>
      </c>
    </row>
    <row r="1295" spans="1:12">
      <c r="A1295" s="5" t="s">
        <v>125</v>
      </c>
      <c r="B1295" s="5" t="s">
        <v>1634</v>
      </c>
      <c r="C1295" s="5" t="s">
        <v>1635</v>
      </c>
      <c r="D1295" s="4">
        <v>1860432</v>
      </c>
      <c r="E1295" s="342">
        <v>0</v>
      </c>
      <c r="F1295" s="4">
        <v>273984</v>
      </c>
      <c r="G1295" s="342">
        <v>0</v>
      </c>
      <c r="H1295" s="4">
        <v>7360</v>
      </c>
      <c r="I1295" s="342">
        <v>0</v>
      </c>
      <c r="J1295" s="342">
        <v>0</v>
      </c>
      <c r="K1295" s="342">
        <v>0</v>
      </c>
      <c r="L1295" s="4">
        <v>2141776</v>
      </c>
    </row>
    <row r="1296" spans="1:12">
      <c r="A1296" s="5" t="s">
        <v>125</v>
      </c>
      <c r="B1296" s="5" t="s">
        <v>1636</v>
      </c>
      <c r="C1296" s="5" t="s">
        <v>1637</v>
      </c>
      <c r="D1296" s="4">
        <v>397232</v>
      </c>
      <c r="E1296" s="342">
        <v>0</v>
      </c>
      <c r="F1296" s="342">
        <v>0</v>
      </c>
      <c r="G1296" s="342">
        <v>0</v>
      </c>
      <c r="H1296" s="4">
        <v>37248</v>
      </c>
      <c r="I1296" s="342">
        <v>0</v>
      </c>
      <c r="J1296" s="342">
        <v>0</v>
      </c>
      <c r="K1296" s="342">
        <v>0</v>
      </c>
      <c r="L1296" s="4">
        <v>434480</v>
      </c>
    </row>
    <row r="1297" spans="1:12">
      <c r="A1297" s="5" t="s">
        <v>125</v>
      </c>
      <c r="B1297" s="5" t="s">
        <v>1638</v>
      </c>
      <c r="C1297" s="5" t="s">
        <v>1639</v>
      </c>
      <c r="D1297" s="342">
        <v>0</v>
      </c>
      <c r="E1297" s="342">
        <v>0</v>
      </c>
      <c r="F1297" s="342">
        <v>0</v>
      </c>
      <c r="G1297" s="342">
        <v>0</v>
      </c>
      <c r="H1297" s="342">
        <v>0</v>
      </c>
      <c r="I1297" s="4">
        <v>358816</v>
      </c>
      <c r="J1297" s="342">
        <v>0</v>
      </c>
      <c r="K1297" s="4">
        <v>264</v>
      </c>
      <c r="L1297" s="4">
        <v>359080</v>
      </c>
    </row>
    <row r="1298" spans="1:12">
      <c r="A1298" s="5" t="s">
        <v>125</v>
      </c>
      <c r="B1298" s="5" t="s">
        <v>1640</v>
      </c>
      <c r="C1298" s="5" t="s">
        <v>1641</v>
      </c>
      <c r="D1298" s="342">
        <v>0</v>
      </c>
      <c r="E1298" s="342">
        <v>0</v>
      </c>
      <c r="F1298" s="342">
        <v>0</v>
      </c>
      <c r="G1298" s="342">
        <v>0</v>
      </c>
      <c r="H1298" s="342">
        <v>0</v>
      </c>
      <c r="I1298" s="4">
        <v>32400</v>
      </c>
      <c r="J1298" s="342">
        <v>0</v>
      </c>
      <c r="K1298" s="342">
        <v>0</v>
      </c>
      <c r="L1298" s="4">
        <v>32400</v>
      </c>
    </row>
    <row r="1299" spans="1:12">
      <c r="A1299" s="5" t="s">
        <v>125</v>
      </c>
      <c r="B1299" s="5" t="s">
        <v>1642</v>
      </c>
      <c r="C1299" s="5" t="s">
        <v>1643</v>
      </c>
      <c r="D1299" s="4">
        <v>54432</v>
      </c>
      <c r="E1299" s="342">
        <v>960</v>
      </c>
      <c r="F1299" s="342">
        <v>0</v>
      </c>
      <c r="G1299" s="342">
        <v>0</v>
      </c>
      <c r="H1299" s="4">
        <v>9456</v>
      </c>
      <c r="I1299" s="4">
        <v>421286</v>
      </c>
      <c r="J1299" s="4">
        <v>19776</v>
      </c>
      <c r="K1299" s="4">
        <v>11464</v>
      </c>
      <c r="L1299" s="4">
        <v>517374</v>
      </c>
    </row>
    <row r="1300" spans="1:12">
      <c r="A1300" s="5" t="s">
        <v>125</v>
      </c>
      <c r="B1300" s="5" t="s">
        <v>1644</v>
      </c>
      <c r="C1300" s="5" t="s">
        <v>1645</v>
      </c>
      <c r="D1300" s="342">
        <v>0</v>
      </c>
      <c r="E1300" s="342">
        <v>0</v>
      </c>
      <c r="F1300" s="342">
        <v>0</v>
      </c>
      <c r="G1300" s="342">
        <v>0</v>
      </c>
      <c r="H1300" s="342">
        <v>0</v>
      </c>
      <c r="I1300" s="4">
        <v>31344</v>
      </c>
      <c r="J1300" s="342">
        <v>0</v>
      </c>
      <c r="K1300" s="342">
        <v>0</v>
      </c>
      <c r="L1300" s="4">
        <v>31344</v>
      </c>
    </row>
    <row r="1301" spans="1:12">
      <c r="A1301" s="5" t="s">
        <v>125</v>
      </c>
      <c r="B1301" s="5" t="s">
        <v>1646</v>
      </c>
      <c r="C1301" s="5" t="s">
        <v>1647</v>
      </c>
      <c r="D1301" s="342">
        <v>0</v>
      </c>
      <c r="E1301" s="342">
        <v>0</v>
      </c>
      <c r="F1301" s="342">
        <v>0</v>
      </c>
      <c r="G1301" s="342">
        <v>0</v>
      </c>
      <c r="H1301" s="342">
        <v>0</v>
      </c>
      <c r="I1301" s="4">
        <v>37472</v>
      </c>
      <c r="J1301" s="342">
        <v>0</v>
      </c>
      <c r="K1301" s="342">
        <v>0</v>
      </c>
      <c r="L1301" s="4">
        <v>37472</v>
      </c>
    </row>
    <row r="1302" spans="1:12">
      <c r="A1302" s="5" t="s">
        <v>125</v>
      </c>
      <c r="B1302" s="5" t="s">
        <v>1648</v>
      </c>
      <c r="C1302" s="5" t="s">
        <v>1649</v>
      </c>
      <c r="D1302" s="342">
        <v>0</v>
      </c>
      <c r="E1302" s="4">
        <v>1357648</v>
      </c>
      <c r="F1302" s="342">
        <v>0</v>
      </c>
      <c r="G1302" s="4">
        <v>165392</v>
      </c>
      <c r="H1302" s="342">
        <v>0</v>
      </c>
      <c r="I1302" s="4">
        <v>1872</v>
      </c>
      <c r="J1302" s="342">
        <v>0</v>
      </c>
      <c r="K1302" s="342">
        <v>150</v>
      </c>
      <c r="L1302" s="4">
        <v>1525062</v>
      </c>
    </row>
    <row r="1303" spans="1:12">
      <c r="A1303" s="5" t="s">
        <v>125</v>
      </c>
      <c r="B1303" s="5" t="s">
        <v>1650</v>
      </c>
      <c r="C1303" s="5" t="s">
        <v>1651</v>
      </c>
      <c r="D1303" s="342">
        <v>0</v>
      </c>
      <c r="E1303" s="342">
        <v>0</v>
      </c>
      <c r="F1303" s="342">
        <v>0</v>
      </c>
      <c r="G1303" s="342">
        <v>0</v>
      </c>
      <c r="H1303" s="4">
        <v>140160</v>
      </c>
      <c r="I1303" s="342">
        <v>0</v>
      </c>
      <c r="J1303" s="4">
        <v>1584</v>
      </c>
      <c r="K1303" s="342">
        <v>0</v>
      </c>
      <c r="L1303" s="4">
        <v>141744</v>
      </c>
    </row>
    <row r="1304" spans="1:12">
      <c r="A1304" s="5" t="s">
        <v>125</v>
      </c>
      <c r="B1304" s="5" t="s">
        <v>1652</v>
      </c>
      <c r="C1304" s="5" t="s">
        <v>1653</v>
      </c>
      <c r="D1304" s="342">
        <v>0</v>
      </c>
      <c r="E1304" s="342">
        <v>0</v>
      </c>
      <c r="F1304" s="342">
        <v>0</v>
      </c>
      <c r="G1304" s="342">
        <v>0</v>
      </c>
      <c r="H1304" s="4">
        <v>170704</v>
      </c>
      <c r="I1304" s="342">
        <v>0</v>
      </c>
      <c r="J1304" s="4">
        <v>1712</v>
      </c>
      <c r="K1304" s="342">
        <v>0</v>
      </c>
      <c r="L1304" s="4">
        <v>172416</v>
      </c>
    </row>
    <row r="1305" spans="1:12">
      <c r="A1305" s="5" t="s">
        <v>125</v>
      </c>
      <c r="B1305" s="5" t="s">
        <v>1654</v>
      </c>
      <c r="C1305" s="5" t="s">
        <v>1655</v>
      </c>
      <c r="D1305" s="342">
        <v>0</v>
      </c>
      <c r="E1305" s="342">
        <v>0</v>
      </c>
      <c r="F1305" s="342">
        <v>0</v>
      </c>
      <c r="G1305" s="342">
        <v>0</v>
      </c>
      <c r="H1305" s="4">
        <v>73144</v>
      </c>
      <c r="I1305" s="342">
        <v>0</v>
      </c>
      <c r="J1305" s="4">
        <v>12512</v>
      </c>
      <c r="K1305" s="342">
        <v>0</v>
      </c>
      <c r="L1305" s="4">
        <v>85656</v>
      </c>
    </row>
    <row r="1306" spans="1:12">
      <c r="A1306" s="5" t="s">
        <v>125</v>
      </c>
      <c r="B1306" s="5" t="s">
        <v>1656</v>
      </c>
      <c r="C1306" s="5" t="s">
        <v>1657</v>
      </c>
      <c r="D1306" s="4">
        <v>351696</v>
      </c>
      <c r="E1306" s="342">
        <v>0</v>
      </c>
      <c r="F1306" s="342">
        <v>0</v>
      </c>
      <c r="G1306" s="342">
        <v>0</v>
      </c>
      <c r="H1306" s="342">
        <v>0</v>
      </c>
      <c r="I1306" s="342">
        <v>0</v>
      </c>
      <c r="J1306" s="342">
        <v>442</v>
      </c>
      <c r="K1306" s="342">
        <v>0</v>
      </c>
      <c r="L1306" s="4">
        <v>352138</v>
      </c>
    </row>
    <row r="1307" spans="1:12">
      <c r="A1307" s="5" t="s">
        <v>125</v>
      </c>
      <c r="B1307" s="5" t="s">
        <v>1658</v>
      </c>
      <c r="C1307" s="5" t="s">
        <v>1659</v>
      </c>
      <c r="D1307" s="4">
        <v>77616</v>
      </c>
      <c r="E1307" s="342">
        <v>0</v>
      </c>
      <c r="F1307" s="342">
        <v>0</v>
      </c>
      <c r="G1307" s="342">
        <v>0</v>
      </c>
      <c r="H1307" s="4">
        <v>114976</v>
      </c>
      <c r="I1307" s="342">
        <v>0</v>
      </c>
      <c r="J1307" s="4">
        <v>336722</v>
      </c>
      <c r="K1307" s="342">
        <v>0</v>
      </c>
      <c r="L1307" s="4">
        <v>529314</v>
      </c>
    </row>
    <row r="1308" spans="1:12">
      <c r="A1308" s="5" t="s">
        <v>125</v>
      </c>
      <c r="B1308" s="5" t="s">
        <v>1660</v>
      </c>
      <c r="C1308" s="5" t="s">
        <v>1661</v>
      </c>
      <c r="D1308" s="4">
        <v>3123696</v>
      </c>
      <c r="E1308" s="342">
        <v>0</v>
      </c>
      <c r="F1308" s="342">
        <v>0</v>
      </c>
      <c r="G1308" s="342">
        <v>0</v>
      </c>
      <c r="H1308" s="4">
        <v>17632</v>
      </c>
      <c r="I1308" s="342">
        <v>0</v>
      </c>
      <c r="J1308" s="342">
        <v>0</v>
      </c>
      <c r="K1308" s="342">
        <v>0</v>
      </c>
      <c r="L1308" s="4">
        <v>3141328</v>
      </c>
    </row>
    <row r="1309" spans="1:12">
      <c r="A1309" s="5" t="s">
        <v>125</v>
      </c>
      <c r="B1309" s="5" t="s">
        <v>1662</v>
      </c>
      <c r="C1309" s="5" t="s">
        <v>1663</v>
      </c>
      <c r="D1309" s="4">
        <v>965760</v>
      </c>
      <c r="E1309" s="342">
        <v>0</v>
      </c>
      <c r="F1309" s="342">
        <v>0</v>
      </c>
      <c r="G1309" s="342">
        <v>0</v>
      </c>
      <c r="H1309" s="4">
        <v>49088</v>
      </c>
      <c r="I1309" s="342">
        <v>0</v>
      </c>
      <c r="J1309" s="4">
        <v>2320</v>
      </c>
      <c r="K1309" s="342">
        <v>0</v>
      </c>
      <c r="L1309" s="4">
        <v>1017168</v>
      </c>
    </row>
    <row r="1310" spans="1:12">
      <c r="A1310" s="5" t="s">
        <v>125</v>
      </c>
      <c r="B1310" s="5" t="s">
        <v>1664</v>
      </c>
      <c r="C1310" s="5" t="s">
        <v>1665</v>
      </c>
      <c r="D1310" s="342">
        <v>0</v>
      </c>
      <c r="E1310" s="342">
        <v>0</v>
      </c>
      <c r="F1310" s="342">
        <v>0</v>
      </c>
      <c r="G1310" s="342">
        <v>0</v>
      </c>
      <c r="H1310" s="342">
        <v>0</v>
      </c>
      <c r="I1310" s="342">
        <v>0</v>
      </c>
      <c r="J1310" s="342">
        <v>0</v>
      </c>
      <c r="K1310" s="342">
        <v>0</v>
      </c>
      <c r="L1310" s="342">
        <v>0</v>
      </c>
    </row>
    <row r="1311" spans="1:12">
      <c r="A1311" s="5" t="s">
        <v>125</v>
      </c>
      <c r="B1311" s="5" t="s">
        <v>1666</v>
      </c>
      <c r="C1311" s="5" t="s">
        <v>1667</v>
      </c>
      <c r="D1311" s="4">
        <v>7905968</v>
      </c>
      <c r="E1311" s="4">
        <v>4105094</v>
      </c>
      <c r="F1311" s="4">
        <v>273984</v>
      </c>
      <c r="G1311" s="4">
        <v>165392</v>
      </c>
      <c r="H1311" s="4">
        <v>1350120</v>
      </c>
      <c r="I1311" s="4">
        <v>1420546</v>
      </c>
      <c r="J1311" s="4">
        <v>594117</v>
      </c>
      <c r="K1311" s="4">
        <v>33178</v>
      </c>
      <c r="L1311" s="4">
        <v>15848399</v>
      </c>
    </row>
    <row r="1314" spans="1:12">
      <c r="A1314" s="5" t="s">
        <v>1717</v>
      </c>
    </row>
    <row r="1315" spans="1:12">
      <c r="A1315" s="5" t="s">
        <v>1597</v>
      </c>
      <c r="B1315" s="5" t="s">
        <v>174</v>
      </c>
      <c r="C1315" s="5" t="s">
        <v>1669</v>
      </c>
      <c r="D1315" s="342" t="s">
        <v>1670</v>
      </c>
      <c r="E1315" s="342" t="s">
        <v>1671</v>
      </c>
      <c r="F1315" s="342" t="s">
        <v>1672</v>
      </c>
      <c r="G1315" s="342" t="s">
        <v>1673</v>
      </c>
      <c r="H1315" s="342" t="s">
        <v>1674</v>
      </c>
      <c r="I1315" s="342" t="s">
        <v>1675</v>
      </c>
      <c r="J1315" s="342" t="s">
        <v>1676</v>
      </c>
      <c r="K1315" s="342" t="s">
        <v>1677</v>
      </c>
      <c r="L1315" s="342" t="s">
        <v>44</v>
      </c>
    </row>
    <row r="1316" spans="1:12">
      <c r="A1316" s="5" t="s">
        <v>127</v>
      </c>
      <c r="B1316" s="5" t="s">
        <v>1612</v>
      </c>
      <c r="C1316" s="5" t="s">
        <v>1613</v>
      </c>
      <c r="D1316" s="4">
        <v>8688</v>
      </c>
      <c r="E1316" s="342">
        <v>0</v>
      </c>
      <c r="F1316" s="342">
        <v>0</v>
      </c>
      <c r="G1316" s="342">
        <v>0</v>
      </c>
      <c r="H1316" s="342">
        <v>0</v>
      </c>
      <c r="I1316" s="342">
        <v>0</v>
      </c>
      <c r="J1316" s="342">
        <v>0</v>
      </c>
      <c r="K1316" s="342">
        <v>0</v>
      </c>
      <c r="L1316" s="4">
        <v>8688</v>
      </c>
    </row>
    <row r="1317" spans="1:12">
      <c r="A1317" s="5" t="s">
        <v>127</v>
      </c>
      <c r="B1317" s="5" t="s">
        <v>1614</v>
      </c>
      <c r="C1317" s="5" t="s">
        <v>1615</v>
      </c>
      <c r="D1317" s="342">
        <v>0</v>
      </c>
      <c r="E1317" s="342">
        <v>0</v>
      </c>
      <c r="F1317" s="342">
        <v>0</v>
      </c>
      <c r="G1317" s="342">
        <v>0</v>
      </c>
      <c r="H1317" s="342">
        <v>0</v>
      </c>
      <c r="I1317" s="342">
        <v>0</v>
      </c>
      <c r="J1317" s="342">
        <v>0</v>
      </c>
      <c r="K1317" s="342">
        <v>0</v>
      </c>
      <c r="L1317" s="342">
        <v>0</v>
      </c>
    </row>
    <row r="1318" spans="1:12">
      <c r="A1318" s="5" t="s">
        <v>127</v>
      </c>
      <c r="B1318" s="5" t="s">
        <v>1616</v>
      </c>
      <c r="C1318" s="5" t="s">
        <v>1617</v>
      </c>
      <c r="D1318" s="342">
        <v>0</v>
      </c>
      <c r="E1318" s="4">
        <v>320144</v>
      </c>
      <c r="F1318" s="342">
        <v>0</v>
      </c>
      <c r="G1318" s="342">
        <v>0</v>
      </c>
      <c r="H1318" s="342">
        <v>0</v>
      </c>
      <c r="I1318" s="342">
        <v>0</v>
      </c>
      <c r="J1318" s="342">
        <v>0</v>
      </c>
      <c r="K1318" s="342">
        <v>0</v>
      </c>
      <c r="L1318" s="4">
        <v>320144</v>
      </c>
    </row>
    <row r="1319" spans="1:12">
      <c r="A1319" s="5" t="s">
        <v>127</v>
      </c>
      <c r="B1319" s="5" t="s">
        <v>1618</v>
      </c>
      <c r="C1319" s="5" t="s">
        <v>1619</v>
      </c>
      <c r="D1319" s="4">
        <v>48048</v>
      </c>
      <c r="E1319" s="4">
        <v>19648</v>
      </c>
      <c r="F1319" s="342">
        <v>0</v>
      </c>
      <c r="G1319" s="342">
        <v>0</v>
      </c>
      <c r="H1319" s="4">
        <v>38752</v>
      </c>
      <c r="I1319" s="4">
        <v>7344</v>
      </c>
      <c r="J1319" s="4">
        <v>7815</v>
      </c>
      <c r="K1319" s="4">
        <v>1566</v>
      </c>
      <c r="L1319" s="4">
        <v>123173</v>
      </c>
    </row>
    <row r="1320" spans="1:12">
      <c r="A1320" s="5" t="s">
        <v>127</v>
      </c>
      <c r="B1320" s="5" t="s">
        <v>1620</v>
      </c>
      <c r="C1320" s="5" t="s">
        <v>1621</v>
      </c>
      <c r="D1320" s="342">
        <v>0</v>
      </c>
      <c r="E1320" s="342">
        <v>0</v>
      </c>
      <c r="F1320" s="342">
        <v>0</v>
      </c>
      <c r="G1320" s="342">
        <v>0</v>
      </c>
      <c r="H1320" s="342">
        <v>0</v>
      </c>
      <c r="I1320" s="342">
        <v>0</v>
      </c>
      <c r="J1320" s="342">
        <v>0</v>
      </c>
      <c r="K1320" s="342">
        <v>0</v>
      </c>
      <c r="L1320" s="342">
        <v>0</v>
      </c>
    </row>
    <row r="1321" spans="1:12">
      <c r="A1321" s="5" t="s">
        <v>127</v>
      </c>
      <c r="B1321" s="5" t="s">
        <v>1622</v>
      </c>
      <c r="C1321" s="5" t="s">
        <v>1623</v>
      </c>
      <c r="D1321" s="4">
        <v>43392</v>
      </c>
      <c r="E1321" s="342">
        <v>0</v>
      </c>
      <c r="F1321" s="342">
        <v>0</v>
      </c>
      <c r="G1321" s="342">
        <v>0</v>
      </c>
      <c r="H1321" s="342">
        <v>0</v>
      </c>
      <c r="I1321" s="342">
        <v>0</v>
      </c>
      <c r="J1321" s="342">
        <v>0</v>
      </c>
      <c r="K1321" s="342">
        <v>0</v>
      </c>
      <c r="L1321" s="4">
        <v>43392</v>
      </c>
    </row>
    <row r="1322" spans="1:12">
      <c r="A1322" s="5" t="s">
        <v>127</v>
      </c>
      <c r="B1322" s="5" t="s">
        <v>1624</v>
      </c>
      <c r="C1322" s="5" t="s">
        <v>1625</v>
      </c>
      <c r="D1322" s="342">
        <v>0</v>
      </c>
      <c r="E1322" s="4">
        <v>27392</v>
      </c>
      <c r="F1322" s="342">
        <v>0</v>
      </c>
      <c r="G1322" s="342">
        <v>0</v>
      </c>
      <c r="H1322" s="342">
        <v>0</v>
      </c>
      <c r="I1322" s="4">
        <v>20608</v>
      </c>
      <c r="J1322" s="342">
        <v>0</v>
      </c>
      <c r="K1322" s="342">
        <v>160</v>
      </c>
      <c r="L1322" s="4">
        <v>48160</v>
      </c>
    </row>
    <row r="1323" spans="1:12">
      <c r="A1323" s="5" t="s">
        <v>127</v>
      </c>
      <c r="B1323" s="5" t="s">
        <v>1626</v>
      </c>
      <c r="C1323" s="5" t="s">
        <v>1627</v>
      </c>
      <c r="D1323" s="342">
        <v>0</v>
      </c>
      <c r="E1323" s="342">
        <v>0</v>
      </c>
      <c r="F1323" s="342">
        <v>0</v>
      </c>
      <c r="G1323" s="342">
        <v>0</v>
      </c>
      <c r="H1323" s="342">
        <v>1360</v>
      </c>
      <c r="I1323" s="342">
        <v>0</v>
      </c>
      <c r="J1323" s="342">
        <v>0</v>
      </c>
      <c r="K1323" s="342">
        <v>0</v>
      </c>
      <c r="L1323" s="342">
        <v>1360</v>
      </c>
    </row>
    <row r="1324" spans="1:12">
      <c r="A1324" s="5" t="s">
        <v>127</v>
      </c>
      <c r="B1324" s="5" t="s">
        <v>1628</v>
      </c>
      <c r="C1324" s="5" t="s">
        <v>1629</v>
      </c>
      <c r="D1324" s="4">
        <v>12336</v>
      </c>
      <c r="E1324" s="4">
        <v>11376</v>
      </c>
      <c r="F1324" s="342">
        <v>0</v>
      </c>
      <c r="G1324" s="342">
        <v>0</v>
      </c>
      <c r="H1324" s="4">
        <v>7536</v>
      </c>
      <c r="I1324" s="342">
        <v>0</v>
      </c>
      <c r="J1324" s="4">
        <v>1360</v>
      </c>
      <c r="K1324" s="342">
        <v>0</v>
      </c>
      <c r="L1324" s="4">
        <v>32608</v>
      </c>
    </row>
    <row r="1325" spans="1:12">
      <c r="A1325" s="5" t="s">
        <v>127</v>
      </c>
      <c r="B1325" s="5" t="s">
        <v>1630</v>
      </c>
      <c r="C1325" s="5" t="s">
        <v>1631</v>
      </c>
      <c r="D1325" s="342">
        <v>0</v>
      </c>
      <c r="E1325" s="342">
        <v>1024</v>
      </c>
      <c r="F1325" s="342">
        <v>0</v>
      </c>
      <c r="G1325" s="342">
        <v>0</v>
      </c>
      <c r="H1325" s="342">
        <v>0</v>
      </c>
      <c r="I1325" s="342">
        <v>0</v>
      </c>
      <c r="J1325" s="342">
        <v>0</v>
      </c>
      <c r="K1325" s="342">
        <v>0</v>
      </c>
      <c r="L1325" s="342">
        <v>1024</v>
      </c>
    </row>
    <row r="1326" spans="1:12">
      <c r="A1326" s="5" t="s">
        <v>127</v>
      </c>
      <c r="B1326" s="5" t="s">
        <v>1632</v>
      </c>
      <c r="C1326" s="5" t="s">
        <v>1633</v>
      </c>
      <c r="D1326" s="342">
        <v>0</v>
      </c>
      <c r="E1326" s="4">
        <v>2208</v>
      </c>
      <c r="F1326" s="342">
        <v>0</v>
      </c>
      <c r="G1326" s="342">
        <v>0</v>
      </c>
      <c r="H1326" s="342">
        <v>0</v>
      </c>
      <c r="I1326" s="4">
        <v>23168</v>
      </c>
      <c r="J1326" s="342">
        <v>0</v>
      </c>
      <c r="K1326" s="342">
        <v>880</v>
      </c>
      <c r="L1326" s="4">
        <v>26256</v>
      </c>
    </row>
    <row r="1327" spans="1:12">
      <c r="A1327" s="5" t="s">
        <v>127</v>
      </c>
      <c r="B1327" s="5" t="s">
        <v>1634</v>
      </c>
      <c r="C1327" s="5" t="s">
        <v>1635</v>
      </c>
      <c r="D1327" s="4">
        <v>237216</v>
      </c>
      <c r="E1327" s="342">
        <v>0</v>
      </c>
      <c r="F1327" s="4">
        <v>10976</v>
      </c>
      <c r="G1327" s="342">
        <v>0</v>
      </c>
      <c r="H1327" s="342">
        <v>0</v>
      </c>
      <c r="I1327" s="342">
        <v>0</v>
      </c>
      <c r="J1327" s="342">
        <v>0</v>
      </c>
      <c r="K1327" s="342">
        <v>0</v>
      </c>
      <c r="L1327" s="4">
        <v>248192</v>
      </c>
    </row>
    <row r="1328" spans="1:12">
      <c r="A1328" s="5" t="s">
        <v>127</v>
      </c>
      <c r="B1328" s="5" t="s">
        <v>1636</v>
      </c>
      <c r="C1328" s="5" t="s">
        <v>1637</v>
      </c>
      <c r="D1328" s="4">
        <v>25600</v>
      </c>
      <c r="E1328" s="342">
        <v>0</v>
      </c>
      <c r="F1328" s="342">
        <v>0</v>
      </c>
      <c r="G1328" s="342">
        <v>0</v>
      </c>
      <c r="H1328" s="342">
        <v>0</v>
      </c>
      <c r="I1328" s="342">
        <v>0</v>
      </c>
      <c r="J1328" s="342">
        <v>0</v>
      </c>
      <c r="K1328" s="342">
        <v>0</v>
      </c>
      <c r="L1328" s="4">
        <v>25600</v>
      </c>
    </row>
    <row r="1329" spans="1:12">
      <c r="A1329" s="5" t="s">
        <v>127</v>
      </c>
      <c r="B1329" s="5" t="s">
        <v>1638</v>
      </c>
      <c r="C1329" s="5" t="s">
        <v>1639</v>
      </c>
      <c r="D1329" s="342">
        <v>0</v>
      </c>
      <c r="E1329" s="342">
        <v>0</v>
      </c>
      <c r="F1329" s="342">
        <v>0</v>
      </c>
      <c r="G1329" s="342">
        <v>0</v>
      </c>
      <c r="H1329" s="342">
        <v>0</v>
      </c>
      <c r="I1329" s="4">
        <v>117760</v>
      </c>
      <c r="J1329" s="342">
        <v>0</v>
      </c>
      <c r="K1329" s="4">
        <v>3900</v>
      </c>
      <c r="L1329" s="4">
        <v>121660</v>
      </c>
    </row>
    <row r="1330" spans="1:12">
      <c r="A1330" s="5" t="s">
        <v>127</v>
      </c>
      <c r="B1330" s="5" t="s">
        <v>1640</v>
      </c>
      <c r="C1330" s="5" t="s">
        <v>1641</v>
      </c>
      <c r="D1330" s="342">
        <v>0</v>
      </c>
      <c r="E1330" s="342">
        <v>0</v>
      </c>
      <c r="F1330" s="342">
        <v>0</v>
      </c>
      <c r="G1330" s="342">
        <v>0</v>
      </c>
      <c r="H1330" s="342">
        <v>0</v>
      </c>
      <c r="I1330" s="4">
        <v>16880</v>
      </c>
      <c r="J1330" s="342">
        <v>0</v>
      </c>
      <c r="K1330" s="342">
        <v>0</v>
      </c>
      <c r="L1330" s="4">
        <v>16880</v>
      </c>
    </row>
    <row r="1331" spans="1:12">
      <c r="A1331" s="5" t="s">
        <v>127</v>
      </c>
      <c r="B1331" s="5" t="s">
        <v>1642</v>
      </c>
      <c r="C1331" s="5" t="s">
        <v>1643</v>
      </c>
      <c r="D1331" s="4">
        <v>6576</v>
      </c>
      <c r="E1331" s="4">
        <v>1632</v>
      </c>
      <c r="F1331" s="342">
        <v>0</v>
      </c>
      <c r="G1331" s="342">
        <v>0</v>
      </c>
      <c r="H1331" s="342">
        <v>0</v>
      </c>
      <c r="I1331" s="4">
        <v>76936</v>
      </c>
      <c r="J1331" s="342">
        <v>0</v>
      </c>
      <c r="K1331" s="4">
        <v>50083</v>
      </c>
      <c r="L1331" s="4">
        <v>135227</v>
      </c>
    </row>
    <row r="1332" spans="1:12">
      <c r="A1332" s="5" t="s">
        <v>127</v>
      </c>
      <c r="B1332" s="5" t="s">
        <v>1644</v>
      </c>
      <c r="C1332" s="5" t="s">
        <v>1645</v>
      </c>
      <c r="D1332" s="342">
        <v>0</v>
      </c>
      <c r="E1332" s="342">
        <v>0</v>
      </c>
      <c r="F1332" s="342">
        <v>0</v>
      </c>
      <c r="G1332" s="342">
        <v>0</v>
      </c>
      <c r="H1332" s="342">
        <v>0</v>
      </c>
      <c r="I1332" s="4">
        <v>22288</v>
      </c>
      <c r="J1332" s="342">
        <v>0</v>
      </c>
      <c r="K1332" s="342">
        <v>0</v>
      </c>
      <c r="L1332" s="4">
        <v>22288</v>
      </c>
    </row>
    <row r="1333" spans="1:12">
      <c r="A1333" s="5" t="s">
        <v>127</v>
      </c>
      <c r="B1333" s="5" t="s">
        <v>1646</v>
      </c>
      <c r="C1333" s="5" t="s">
        <v>1647</v>
      </c>
      <c r="D1333" s="342">
        <v>0</v>
      </c>
      <c r="E1333" s="342">
        <v>0</v>
      </c>
      <c r="F1333" s="342">
        <v>0</v>
      </c>
      <c r="G1333" s="342">
        <v>0</v>
      </c>
      <c r="H1333" s="342">
        <v>0</v>
      </c>
      <c r="I1333" s="4">
        <v>26432</v>
      </c>
      <c r="J1333" s="342">
        <v>0</v>
      </c>
      <c r="K1333" s="342">
        <v>0</v>
      </c>
      <c r="L1333" s="4">
        <v>26432</v>
      </c>
    </row>
    <row r="1334" spans="1:12">
      <c r="A1334" s="5" t="s">
        <v>127</v>
      </c>
      <c r="B1334" s="5" t="s">
        <v>1648</v>
      </c>
      <c r="C1334" s="5" t="s">
        <v>1649</v>
      </c>
      <c r="D1334" s="342">
        <v>0</v>
      </c>
      <c r="E1334" s="4">
        <v>130352</v>
      </c>
      <c r="F1334" s="342">
        <v>0</v>
      </c>
      <c r="G1334" s="4">
        <v>16032</v>
      </c>
      <c r="H1334" s="342">
        <v>0</v>
      </c>
      <c r="I1334" s="342">
        <v>960</v>
      </c>
      <c r="J1334" s="342">
        <v>0</v>
      </c>
      <c r="K1334" s="4">
        <v>6319</v>
      </c>
      <c r="L1334" s="4">
        <v>153663</v>
      </c>
    </row>
    <row r="1335" spans="1:12">
      <c r="A1335" s="5" t="s">
        <v>127</v>
      </c>
      <c r="B1335" s="5" t="s">
        <v>1650</v>
      </c>
      <c r="C1335" s="5" t="s">
        <v>1651</v>
      </c>
      <c r="D1335" s="342">
        <v>0</v>
      </c>
      <c r="E1335" s="342">
        <v>0</v>
      </c>
      <c r="F1335" s="342">
        <v>0</v>
      </c>
      <c r="G1335" s="342">
        <v>0</v>
      </c>
      <c r="H1335" s="342">
        <v>0</v>
      </c>
      <c r="I1335" s="342">
        <v>0</v>
      </c>
      <c r="J1335" s="342">
        <v>0</v>
      </c>
      <c r="K1335" s="342">
        <v>0</v>
      </c>
      <c r="L1335" s="342">
        <v>0</v>
      </c>
    </row>
    <row r="1336" spans="1:12">
      <c r="A1336" s="5" t="s">
        <v>127</v>
      </c>
      <c r="B1336" s="5" t="s">
        <v>1652</v>
      </c>
      <c r="C1336" s="5" t="s">
        <v>1653</v>
      </c>
      <c r="D1336" s="342">
        <v>0</v>
      </c>
      <c r="E1336" s="342">
        <v>0</v>
      </c>
      <c r="F1336" s="342">
        <v>0</v>
      </c>
      <c r="G1336" s="342">
        <v>0</v>
      </c>
      <c r="H1336" s="342">
        <v>0</v>
      </c>
      <c r="I1336" s="342">
        <v>0</v>
      </c>
      <c r="J1336" s="4">
        <v>3430</v>
      </c>
      <c r="K1336" s="342">
        <v>0</v>
      </c>
      <c r="L1336" s="4">
        <v>3430</v>
      </c>
    </row>
    <row r="1337" spans="1:12">
      <c r="A1337" s="5" t="s">
        <v>127</v>
      </c>
      <c r="B1337" s="5" t="s">
        <v>1654</v>
      </c>
      <c r="C1337" s="5" t="s">
        <v>1655</v>
      </c>
      <c r="D1337" s="342">
        <v>0</v>
      </c>
      <c r="E1337" s="342">
        <v>0</v>
      </c>
      <c r="F1337" s="342">
        <v>0</v>
      </c>
      <c r="G1337" s="342">
        <v>0</v>
      </c>
      <c r="H1337" s="4">
        <v>7776</v>
      </c>
      <c r="I1337" s="342">
        <v>0</v>
      </c>
      <c r="J1337" s="342">
        <v>0</v>
      </c>
      <c r="K1337" s="342">
        <v>0</v>
      </c>
      <c r="L1337" s="4">
        <v>7776</v>
      </c>
    </row>
    <row r="1338" spans="1:12">
      <c r="A1338" s="5" t="s">
        <v>127</v>
      </c>
      <c r="B1338" s="5" t="s">
        <v>1656</v>
      </c>
      <c r="C1338" s="5" t="s">
        <v>1657</v>
      </c>
      <c r="D1338" s="4">
        <v>11376</v>
      </c>
      <c r="E1338" s="342">
        <v>0</v>
      </c>
      <c r="F1338" s="342">
        <v>0</v>
      </c>
      <c r="G1338" s="342">
        <v>0</v>
      </c>
      <c r="H1338" s="342">
        <v>0</v>
      </c>
      <c r="I1338" s="342">
        <v>0</v>
      </c>
      <c r="J1338" s="342">
        <v>0</v>
      </c>
      <c r="K1338" s="342">
        <v>0</v>
      </c>
      <c r="L1338" s="4">
        <v>11376</v>
      </c>
    </row>
    <row r="1339" spans="1:12">
      <c r="A1339" s="5" t="s">
        <v>127</v>
      </c>
      <c r="B1339" s="5" t="s">
        <v>1658</v>
      </c>
      <c r="C1339" s="5" t="s">
        <v>1659</v>
      </c>
      <c r="D1339" s="4">
        <v>13152</v>
      </c>
      <c r="E1339" s="342">
        <v>0</v>
      </c>
      <c r="F1339" s="342">
        <v>0</v>
      </c>
      <c r="G1339" s="342">
        <v>0</v>
      </c>
      <c r="H1339" s="4">
        <v>57184</v>
      </c>
      <c r="I1339" s="342">
        <v>0</v>
      </c>
      <c r="J1339" s="342">
        <v>272</v>
      </c>
      <c r="K1339" s="342">
        <v>0</v>
      </c>
      <c r="L1339" s="4">
        <v>70608</v>
      </c>
    </row>
    <row r="1340" spans="1:12">
      <c r="A1340" s="5" t="s">
        <v>127</v>
      </c>
      <c r="B1340" s="5" t="s">
        <v>1660</v>
      </c>
      <c r="C1340" s="5" t="s">
        <v>1661</v>
      </c>
      <c r="D1340" s="4">
        <v>368064</v>
      </c>
      <c r="E1340" s="342">
        <v>0</v>
      </c>
      <c r="F1340" s="342">
        <v>0</v>
      </c>
      <c r="G1340" s="342">
        <v>0</v>
      </c>
      <c r="H1340" s="342">
        <v>0</v>
      </c>
      <c r="I1340" s="342">
        <v>0</v>
      </c>
      <c r="J1340" s="342">
        <v>0</v>
      </c>
      <c r="K1340" s="342">
        <v>0</v>
      </c>
      <c r="L1340" s="4">
        <v>368064</v>
      </c>
    </row>
    <row r="1341" spans="1:12">
      <c r="A1341" s="5" t="s">
        <v>127</v>
      </c>
      <c r="B1341" s="5" t="s">
        <v>1662</v>
      </c>
      <c r="C1341" s="5" t="s">
        <v>1663</v>
      </c>
      <c r="D1341" s="4">
        <v>119128</v>
      </c>
      <c r="E1341" s="342">
        <v>0</v>
      </c>
      <c r="F1341" s="342">
        <v>0</v>
      </c>
      <c r="G1341" s="342">
        <v>0</v>
      </c>
      <c r="H1341" s="342">
        <v>0</v>
      </c>
      <c r="I1341" s="342">
        <v>0</v>
      </c>
      <c r="J1341" s="342">
        <v>48</v>
      </c>
      <c r="K1341" s="342">
        <v>0</v>
      </c>
      <c r="L1341" s="4">
        <v>119176</v>
      </c>
    </row>
    <row r="1342" spans="1:12">
      <c r="A1342" s="5" t="s">
        <v>127</v>
      </c>
      <c r="B1342" s="5" t="s">
        <v>1664</v>
      </c>
      <c r="C1342" s="5" t="s">
        <v>1665</v>
      </c>
      <c r="D1342" s="342">
        <v>0</v>
      </c>
      <c r="E1342" s="342">
        <v>0</v>
      </c>
      <c r="F1342" s="342">
        <v>0</v>
      </c>
      <c r="G1342" s="342">
        <v>0</v>
      </c>
      <c r="H1342" s="342">
        <v>0</v>
      </c>
      <c r="I1342" s="342">
        <v>0</v>
      </c>
      <c r="J1342" s="342">
        <v>0</v>
      </c>
      <c r="K1342" s="342">
        <v>0</v>
      </c>
      <c r="L1342" s="342">
        <v>0</v>
      </c>
    </row>
    <row r="1343" spans="1:12">
      <c r="A1343" s="5" t="s">
        <v>127</v>
      </c>
      <c r="B1343" s="5" t="s">
        <v>1666</v>
      </c>
      <c r="C1343" s="5" t="s">
        <v>1667</v>
      </c>
      <c r="D1343" s="4">
        <v>893576</v>
      </c>
      <c r="E1343" s="4">
        <v>513776</v>
      </c>
      <c r="F1343" s="4">
        <v>10976</v>
      </c>
      <c r="G1343" s="4">
        <v>16032</v>
      </c>
      <c r="H1343" s="4">
        <v>112608</v>
      </c>
      <c r="I1343" s="4">
        <v>312376</v>
      </c>
      <c r="J1343" s="4">
        <v>12925</v>
      </c>
      <c r="K1343" s="4">
        <v>62908</v>
      </c>
      <c r="L1343" s="4">
        <v>1935177</v>
      </c>
    </row>
    <row r="1346" spans="1:12">
      <c r="A1346" s="5" t="s">
        <v>1718</v>
      </c>
    </row>
    <row r="1347" spans="1:12">
      <c r="A1347" s="5" t="s">
        <v>1597</v>
      </c>
      <c r="B1347" s="5" t="s">
        <v>174</v>
      </c>
      <c r="C1347" s="5" t="s">
        <v>1669</v>
      </c>
      <c r="D1347" s="342" t="s">
        <v>1670</v>
      </c>
      <c r="E1347" s="342" t="s">
        <v>1671</v>
      </c>
      <c r="F1347" s="342" t="s">
        <v>1672</v>
      </c>
      <c r="G1347" s="342" t="s">
        <v>1673</v>
      </c>
      <c r="H1347" s="342" t="s">
        <v>1674</v>
      </c>
      <c r="I1347" s="342" t="s">
        <v>1675</v>
      </c>
      <c r="J1347" s="342" t="s">
        <v>1676</v>
      </c>
      <c r="K1347" s="342" t="s">
        <v>1677</v>
      </c>
      <c r="L1347" s="342" t="s">
        <v>44</v>
      </c>
    </row>
    <row r="1348" spans="1:12">
      <c r="A1348" s="5" t="s">
        <v>129</v>
      </c>
      <c r="B1348" s="5" t="s">
        <v>1612</v>
      </c>
      <c r="C1348" s="5" t="s">
        <v>1613</v>
      </c>
      <c r="D1348" s="4">
        <v>1536</v>
      </c>
      <c r="E1348" s="342">
        <v>0</v>
      </c>
      <c r="F1348" s="342">
        <v>0</v>
      </c>
      <c r="G1348" s="342">
        <v>0</v>
      </c>
      <c r="H1348" s="4">
        <v>4672</v>
      </c>
      <c r="I1348" s="342">
        <v>0</v>
      </c>
      <c r="J1348" s="342">
        <v>0</v>
      </c>
      <c r="K1348" s="342">
        <v>0</v>
      </c>
      <c r="L1348" s="4">
        <v>6208</v>
      </c>
    </row>
    <row r="1349" spans="1:12">
      <c r="A1349" s="5" t="s">
        <v>129</v>
      </c>
      <c r="B1349" s="5" t="s">
        <v>1614</v>
      </c>
      <c r="C1349" s="5" t="s">
        <v>1615</v>
      </c>
      <c r="D1349" s="342">
        <v>0</v>
      </c>
      <c r="E1349" s="342">
        <v>0</v>
      </c>
      <c r="F1349" s="342">
        <v>0</v>
      </c>
      <c r="G1349" s="342">
        <v>0</v>
      </c>
      <c r="H1349" s="4">
        <v>84480</v>
      </c>
      <c r="I1349" s="342">
        <v>0</v>
      </c>
      <c r="J1349" s="4">
        <v>32080</v>
      </c>
      <c r="K1349" s="342">
        <v>0</v>
      </c>
      <c r="L1349" s="4">
        <v>116560</v>
      </c>
    </row>
    <row r="1350" spans="1:12">
      <c r="A1350" s="5" t="s">
        <v>129</v>
      </c>
      <c r="B1350" s="5" t="s">
        <v>1616</v>
      </c>
      <c r="C1350" s="5" t="s">
        <v>1617</v>
      </c>
      <c r="D1350" s="342">
        <v>0</v>
      </c>
      <c r="E1350" s="4">
        <v>185072</v>
      </c>
      <c r="F1350" s="342">
        <v>0</v>
      </c>
      <c r="G1350" s="342">
        <v>0</v>
      </c>
      <c r="H1350" s="342">
        <v>0</v>
      </c>
      <c r="I1350" s="342">
        <v>0</v>
      </c>
      <c r="J1350" s="342">
        <v>0</v>
      </c>
      <c r="K1350" s="342">
        <v>0</v>
      </c>
      <c r="L1350" s="4">
        <v>185072</v>
      </c>
    </row>
    <row r="1351" spans="1:12">
      <c r="A1351" s="5" t="s">
        <v>129</v>
      </c>
      <c r="B1351" s="5" t="s">
        <v>1618</v>
      </c>
      <c r="C1351" s="5" t="s">
        <v>1619</v>
      </c>
      <c r="D1351" s="4">
        <v>9168</v>
      </c>
      <c r="E1351" s="4">
        <v>11040</v>
      </c>
      <c r="F1351" s="342">
        <v>0</v>
      </c>
      <c r="G1351" s="342">
        <v>0</v>
      </c>
      <c r="H1351" s="4">
        <v>30896</v>
      </c>
      <c r="I1351" s="4">
        <v>1312</v>
      </c>
      <c r="J1351" s="4">
        <v>1827</v>
      </c>
      <c r="K1351" s="4">
        <v>1792</v>
      </c>
      <c r="L1351" s="4">
        <v>56035</v>
      </c>
    </row>
    <row r="1352" spans="1:12">
      <c r="A1352" s="5" t="s">
        <v>129</v>
      </c>
      <c r="B1352" s="5" t="s">
        <v>1620</v>
      </c>
      <c r="C1352" s="5" t="s">
        <v>1621</v>
      </c>
      <c r="D1352" s="342">
        <v>0</v>
      </c>
      <c r="E1352" s="342">
        <v>0</v>
      </c>
      <c r="F1352" s="342">
        <v>0</v>
      </c>
      <c r="G1352" s="342">
        <v>0</v>
      </c>
      <c r="H1352" s="342">
        <v>0</v>
      </c>
      <c r="I1352" s="342">
        <v>0</v>
      </c>
      <c r="J1352" s="342">
        <v>0</v>
      </c>
      <c r="K1352" s="342">
        <v>0</v>
      </c>
      <c r="L1352" s="342">
        <v>0</v>
      </c>
    </row>
    <row r="1353" spans="1:12">
      <c r="A1353" s="5" t="s">
        <v>129</v>
      </c>
      <c r="B1353" s="5" t="s">
        <v>1622</v>
      </c>
      <c r="C1353" s="5" t="s">
        <v>1623</v>
      </c>
      <c r="D1353" s="4">
        <v>25488</v>
      </c>
      <c r="E1353" s="342">
        <v>0</v>
      </c>
      <c r="F1353" s="342">
        <v>0</v>
      </c>
      <c r="G1353" s="342">
        <v>0</v>
      </c>
      <c r="H1353" s="342">
        <v>0</v>
      </c>
      <c r="I1353" s="342">
        <v>0</v>
      </c>
      <c r="J1353" s="342">
        <v>0</v>
      </c>
      <c r="K1353" s="342">
        <v>0</v>
      </c>
      <c r="L1353" s="4">
        <v>25488</v>
      </c>
    </row>
    <row r="1354" spans="1:12">
      <c r="A1354" s="5" t="s">
        <v>129</v>
      </c>
      <c r="B1354" s="5" t="s">
        <v>1624</v>
      </c>
      <c r="C1354" s="5" t="s">
        <v>1625</v>
      </c>
      <c r="D1354" s="342">
        <v>0</v>
      </c>
      <c r="E1354" s="4">
        <v>1248</v>
      </c>
      <c r="F1354" s="342">
        <v>0</v>
      </c>
      <c r="G1354" s="342">
        <v>0</v>
      </c>
      <c r="H1354" s="342">
        <v>0</v>
      </c>
      <c r="I1354" s="4">
        <v>5568</v>
      </c>
      <c r="J1354" s="342">
        <v>0</v>
      </c>
      <c r="K1354" s="342">
        <v>108</v>
      </c>
      <c r="L1354" s="4">
        <v>6924</v>
      </c>
    </row>
    <row r="1355" spans="1:12">
      <c r="A1355" s="5" t="s">
        <v>129</v>
      </c>
      <c r="B1355" s="5" t="s">
        <v>1626</v>
      </c>
      <c r="C1355" s="5" t="s">
        <v>1627</v>
      </c>
      <c r="D1355" s="342">
        <v>0</v>
      </c>
      <c r="E1355" s="342">
        <v>0</v>
      </c>
      <c r="F1355" s="342">
        <v>0</v>
      </c>
      <c r="G1355" s="342">
        <v>0</v>
      </c>
      <c r="H1355" s="4">
        <v>18784</v>
      </c>
      <c r="I1355" s="342">
        <v>0</v>
      </c>
      <c r="J1355" s="342">
        <v>0</v>
      </c>
      <c r="K1355" s="342">
        <v>0</v>
      </c>
      <c r="L1355" s="4">
        <v>18784</v>
      </c>
    </row>
    <row r="1356" spans="1:12">
      <c r="A1356" s="5" t="s">
        <v>129</v>
      </c>
      <c r="B1356" s="5" t="s">
        <v>1628</v>
      </c>
      <c r="C1356" s="5" t="s">
        <v>1629</v>
      </c>
      <c r="D1356" s="4">
        <v>1296</v>
      </c>
      <c r="E1356" s="4">
        <v>4208</v>
      </c>
      <c r="F1356" s="342">
        <v>0</v>
      </c>
      <c r="G1356" s="342">
        <v>0</v>
      </c>
      <c r="H1356" s="4">
        <v>109840</v>
      </c>
      <c r="I1356" s="342">
        <v>0</v>
      </c>
      <c r="J1356" s="4">
        <v>20720</v>
      </c>
      <c r="K1356" s="342">
        <v>0</v>
      </c>
      <c r="L1356" s="4">
        <v>136064</v>
      </c>
    </row>
    <row r="1357" spans="1:12">
      <c r="A1357" s="5" t="s">
        <v>129</v>
      </c>
      <c r="B1357" s="5" t="s">
        <v>1630</v>
      </c>
      <c r="C1357" s="5" t="s">
        <v>1631</v>
      </c>
      <c r="D1357" s="342">
        <v>0</v>
      </c>
      <c r="E1357" s="342">
        <v>0</v>
      </c>
      <c r="F1357" s="342">
        <v>0</v>
      </c>
      <c r="G1357" s="342">
        <v>0</v>
      </c>
      <c r="H1357" s="342">
        <v>0</v>
      </c>
      <c r="I1357" s="342">
        <v>0</v>
      </c>
      <c r="J1357" s="342">
        <v>0</v>
      </c>
      <c r="K1357" s="342">
        <v>0</v>
      </c>
      <c r="L1357" s="342">
        <v>0</v>
      </c>
    </row>
    <row r="1358" spans="1:12">
      <c r="A1358" s="5" t="s">
        <v>129</v>
      </c>
      <c r="B1358" s="5" t="s">
        <v>1632</v>
      </c>
      <c r="C1358" s="5" t="s">
        <v>1633</v>
      </c>
      <c r="D1358" s="342">
        <v>0</v>
      </c>
      <c r="E1358" s="342">
        <v>0</v>
      </c>
      <c r="F1358" s="342">
        <v>0</v>
      </c>
      <c r="G1358" s="342">
        <v>0</v>
      </c>
      <c r="H1358" s="342">
        <v>0</v>
      </c>
      <c r="I1358" s="4">
        <v>78160</v>
      </c>
      <c r="J1358" s="342">
        <v>0</v>
      </c>
      <c r="K1358" s="4">
        <v>61458</v>
      </c>
      <c r="L1358" s="4">
        <v>139618</v>
      </c>
    </row>
    <row r="1359" spans="1:12">
      <c r="A1359" s="5" t="s">
        <v>129</v>
      </c>
      <c r="B1359" s="5" t="s">
        <v>1634</v>
      </c>
      <c r="C1359" s="5" t="s">
        <v>1635</v>
      </c>
      <c r="D1359" s="4">
        <v>128704</v>
      </c>
      <c r="E1359" s="342">
        <v>0</v>
      </c>
      <c r="F1359" s="4">
        <v>10335</v>
      </c>
      <c r="G1359" s="342">
        <v>0</v>
      </c>
      <c r="H1359" s="342">
        <v>0</v>
      </c>
      <c r="I1359" s="342">
        <v>0</v>
      </c>
      <c r="J1359" s="342">
        <v>0</v>
      </c>
      <c r="K1359" s="342">
        <v>0</v>
      </c>
      <c r="L1359" s="4">
        <v>139039</v>
      </c>
    </row>
    <row r="1360" spans="1:12">
      <c r="A1360" s="5" t="s">
        <v>129</v>
      </c>
      <c r="B1360" s="5" t="s">
        <v>1636</v>
      </c>
      <c r="C1360" s="5" t="s">
        <v>1637</v>
      </c>
      <c r="D1360" s="4">
        <v>20432</v>
      </c>
      <c r="E1360" s="342">
        <v>0</v>
      </c>
      <c r="F1360" s="342">
        <v>0</v>
      </c>
      <c r="G1360" s="342">
        <v>0</v>
      </c>
      <c r="H1360" s="342">
        <v>0</v>
      </c>
      <c r="I1360" s="342">
        <v>0</v>
      </c>
      <c r="J1360" s="342">
        <v>0</v>
      </c>
      <c r="K1360" s="342">
        <v>0</v>
      </c>
      <c r="L1360" s="4">
        <v>20432</v>
      </c>
    </row>
    <row r="1361" spans="1:12">
      <c r="A1361" s="5" t="s">
        <v>129</v>
      </c>
      <c r="B1361" s="5" t="s">
        <v>1638</v>
      </c>
      <c r="C1361" s="5" t="s">
        <v>1639</v>
      </c>
      <c r="D1361" s="342">
        <v>0</v>
      </c>
      <c r="E1361" s="342">
        <v>0</v>
      </c>
      <c r="F1361" s="342">
        <v>0</v>
      </c>
      <c r="G1361" s="342">
        <v>0</v>
      </c>
      <c r="H1361" s="342">
        <v>0</v>
      </c>
      <c r="I1361" s="4">
        <v>102208</v>
      </c>
      <c r="J1361" s="342">
        <v>0</v>
      </c>
      <c r="K1361" s="4">
        <v>6770</v>
      </c>
      <c r="L1361" s="4">
        <v>108978</v>
      </c>
    </row>
    <row r="1362" spans="1:12">
      <c r="A1362" s="5" t="s">
        <v>129</v>
      </c>
      <c r="B1362" s="5" t="s">
        <v>1640</v>
      </c>
      <c r="C1362" s="5" t="s">
        <v>1641</v>
      </c>
      <c r="D1362" s="342">
        <v>0</v>
      </c>
      <c r="E1362" s="342">
        <v>0</v>
      </c>
      <c r="F1362" s="342">
        <v>0</v>
      </c>
      <c r="G1362" s="342">
        <v>0</v>
      </c>
      <c r="H1362" s="342">
        <v>0</v>
      </c>
      <c r="I1362" s="342">
        <v>0</v>
      </c>
      <c r="J1362" s="342">
        <v>0</v>
      </c>
      <c r="K1362" s="342">
        <v>0</v>
      </c>
      <c r="L1362" s="342">
        <v>0</v>
      </c>
    </row>
    <row r="1363" spans="1:12">
      <c r="A1363" s="5" t="s">
        <v>129</v>
      </c>
      <c r="B1363" s="5" t="s">
        <v>1642</v>
      </c>
      <c r="C1363" s="5" t="s">
        <v>1643</v>
      </c>
      <c r="D1363" s="342">
        <v>480</v>
      </c>
      <c r="E1363" s="342">
        <v>0</v>
      </c>
      <c r="F1363" s="342">
        <v>0</v>
      </c>
      <c r="G1363" s="342">
        <v>0</v>
      </c>
      <c r="H1363" s="4">
        <v>1664</v>
      </c>
      <c r="I1363" s="4">
        <v>28656</v>
      </c>
      <c r="J1363" s="342">
        <v>0</v>
      </c>
      <c r="K1363" s="4">
        <v>8575</v>
      </c>
      <c r="L1363" s="4">
        <v>39375</v>
      </c>
    </row>
    <row r="1364" spans="1:12">
      <c r="A1364" s="5" t="s">
        <v>129</v>
      </c>
      <c r="B1364" s="5" t="s">
        <v>1644</v>
      </c>
      <c r="C1364" s="5" t="s">
        <v>1645</v>
      </c>
      <c r="D1364" s="342">
        <v>0</v>
      </c>
      <c r="E1364" s="342">
        <v>0</v>
      </c>
      <c r="F1364" s="342">
        <v>0</v>
      </c>
      <c r="G1364" s="342">
        <v>0</v>
      </c>
      <c r="H1364" s="342">
        <v>0</v>
      </c>
      <c r="I1364" s="342">
        <v>0</v>
      </c>
      <c r="J1364" s="342">
        <v>0</v>
      </c>
      <c r="K1364" s="342">
        <v>0</v>
      </c>
      <c r="L1364" s="342">
        <v>0</v>
      </c>
    </row>
    <row r="1365" spans="1:12">
      <c r="A1365" s="5" t="s">
        <v>129</v>
      </c>
      <c r="B1365" s="5" t="s">
        <v>1646</v>
      </c>
      <c r="C1365" s="5" t="s">
        <v>1647</v>
      </c>
      <c r="D1365" s="342">
        <v>0</v>
      </c>
      <c r="E1365" s="342">
        <v>0</v>
      </c>
      <c r="F1365" s="342">
        <v>0</v>
      </c>
      <c r="G1365" s="342">
        <v>0</v>
      </c>
      <c r="H1365" s="342">
        <v>0</v>
      </c>
      <c r="I1365" s="4">
        <v>52624</v>
      </c>
      <c r="J1365" s="342">
        <v>0</v>
      </c>
      <c r="K1365" s="342">
        <v>0</v>
      </c>
      <c r="L1365" s="4">
        <v>52624</v>
      </c>
    </row>
    <row r="1366" spans="1:12">
      <c r="A1366" s="5" t="s">
        <v>129</v>
      </c>
      <c r="B1366" s="5" t="s">
        <v>1648</v>
      </c>
      <c r="C1366" s="5" t="s">
        <v>1649</v>
      </c>
      <c r="D1366" s="342">
        <v>0</v>
      </c>
      <c r="E1366" s="4">
        <v>87328</v>
      </c>
      <c r="F1366" s="342">
        <v>0</v>
      </c>
      <c r="G1366" s="4">
        <v>16034</v>
      </c>
      <c r="H1366" s="342">
        <v>0</v>
      </c>
      <c r="I1366" s="342">
        <v>64</v>
      </c>
      <c r="J1366" s="342">
        <v>0</v>
      </c>
      <c r="K1366" s="342">
        <v>0</v>
      </c>
      <c r="L1366" s="4">
        <v>103426</v>
      </c>
    </row>
    <row r="1367" spans="1:12">
      <c r="A1367" s="5" t="s">
        <v>129</v>
      </c>
      <c r="B1367" s="5" t="s">
        <v>1650</v>
      </c>
      <c r="C1367" s="5" t="s">
        <v>1651</v>
      </c>
      <c r="D1367" s="342">
        <v>0</v>
      </c>
      <c r="E1367" s="342">
        <v>0</v>
      </c>
      <c r="F1367" s="342">
        <v>0</v>
      </c>
      <c r="G1367" s="342">
        <v>0</v>
      </c>
      <c r="H1367" s="4">
        <v>46784</v>
      </c>
      <c r="I1367" s="342">
        <v>0</v>
      </c>
      <c r="J1367" s="4">
        <v>17568</v>
      </c>
      <c r="K1367" s="342">
        <v>0</v>
      </c>
      <c r="L1367" s="4">
        <v>64352</v>
      </c>
    </row>
    <row r="1368" spans="1:12">
      <c r="A1368" s="5" t="s">
        <v>129</v>
      </c>
      <c r="B1368" s="5" t="s">
        <v>1652</v>
      </c>
      <c r="C1368" s="5" t="s">
        <v>1653</v>
      </c>
      <c r="D1368" s="342">
        <v>0</v>
      </c>
      <c r="E1368" s="342">
        <v>0</v>
      </c>
      <c r="F1368" s="342">
        <v>0</v>
      </c>
      <c r="G1368" s="342">
        <v>0</v>
      </c>
      <c r="H1368" s="4">
        <v>12944</v>
      </c>
      <c r="I1368" s="342">
        <v>0</v>
      </c>
      <c r="J1368" s="4">
        <v>15044</v>
      </c>
      <c r="K1368" s="342">
        <v>0</v>
      </c>
      <c r="L1368" s="4">
        <v>27988</v>
      </c>
    </row>
    <row r="1369" spans="1:12">
      <c r="A1369" s="5" t="s">
        <v>129</v>
      </c>
      <c r="B1369" s="5" t="s">
        <v>1654</v>
      </c>
      <c r="C1369" s="5" t="s">
        <v>1655</v>
      </c>
      <c r="D1369" s="342">
        <v>0</v>
      </c>
      <c r="E1369" s="342">
        <v>0</v>
      </c>
      <c r="F1369" s="342">
        <v>0</v>
      </c>
      <c r="G1369" s="342">
        <v>0</v>
      </c>
      <c r="H1369" s="342">
        <v>0</v>
      </c>
      <c r="I1369" s="342">
        <v>0</v>
      </c>
      <c r="J1369" s="342">
        <v>0</v>
      </c>
      <c r="K1369" s="342">
        <v>0</v>
      </c>
      <c r="L1369" s="342">
        <v>0</v>
      </c>
    </row>
    <row r="1370" spans="1:12">
      <c r="A1370" s="5" t="s">
        <v>129</v>
      </c>
      <c r="B1370" s="5" t="s">
        <v>1656</v>
      </c>
      <c r="C1370" s="5" t="s">
        <v>1657</v>
      </c>
      <c r="D1370" s="342">
        <v>640</v>
      </c>
      <c r="E1370" s="342">
        <v>0</v>
      </c>
      <c r="F1370" s="342">
        <v>0</v>
      </c>
      <c r="G1370" s="342">
        <v>0</v>
      </c>
      <c r="H1370" s="342">
        <v>0</v>
      </c>
      <c r="I1370" s="342">
        <v>0</v>
      </c>
      <c r="J1370" s="342">
        <v>0</v>
      </c>
      <c r="K1370" s="342">
        <v>0</v>
      </c>
      <c r="L1370" s="342">
        <v>640</v>
      </c>
    </row>
    <row r="1371" spans="1:12">
      <c r="A1371" s="5" t="s">
        <v>129</v>
      </c>
      <c r="B1371" s="5" t="s">
        <v>1658</v>
      </c>
      <c r="C1371" s="5" t="s">
        <v>1659</v>
      </c>
      <c r="D1371" s="4">
        <v>7488</v>
      </c>
      <c r="E1371" s="342">
        <v>0</v>
      </c>
      <c r="F1371" s="342">
        <v>0</v>
      </c>
      <c r="G1371" s="342">
        <v>0</v>
      </c>
      <c r="H1371" s="342">
        <v>0</v>
      </c>
      <c r="I1371" s="342">
        <v>0</v>
      </c>
      <c r="J1371" s="342">
        <v>0</v>
      </c>
      <c r="K1371" s="342">
        <v>0</v>
      </c>
      <c r="L1371" s="4">
        <v>7488</v>
      </c>
    </row>
    <row r="1372" spans="1:12">
      <c r="A1372" s="5" t="s">
        <v>129</v>
      </c>
      <c r="B1372" s="5" t="s">
        <v>1660</v>
      </c>
      <c r="C1372" s="5" t="s">
        <v>1661</v>
      </c>
      <c r="D1372" s="4">
        <v>224256</v>
      </c>
      <c r="E1372" s="342">
        <v>0</v>
      </c>
      <c r="F1372" s="342">
        <v>0</v>
      </c>
      <c r="G1372" s="342">
        <v>0</v>
      </c>
      <c r="H1372" s="342">
        <v>0</v>
      </c>
      <c r="I1372" s="342">
        <v>0</v>
      </c>
      <c r="J1372" s="342">
        <v>0</v>
      </c>
      <c r="K1372" s="342">
        <v>0</v>
      </c>
      <c r="L1372" s="4">
        <v>224256</v>
      </c>
    </row>
    <row r="1373" spans="1:12">
      <c r="A1373" s="5" t="s">
        <v>129</v>
      </c>
      <c r="B1373" s="5" t="s">
        <v>1662</v>
      </c>
      <c r="C1373" s="5" t="s">
        <v>1663</v>
      </c>
      <c r="D1373" s="4">
        <v>49216</v>
      </c>
      <c r="E1373" s="342">
        <v>0</v>
      </c>
      <c r="F1373" s="342">
        <v>0</v>
      </c>
      <c r="G1373" s="342">
        <v>0</v>
      </c>
      <c r="H1373" s="342">
        <v>0</v>
      </c>
      <c r="I1373" s="342">
        <v>0</v>
      </c>
      <c r="J1373" s="4">
        <v>5544</v>
      </c>
      <c r="K1373" s="342">
        <v>0</v>
      </c>
      <c r="L1373" s="4">
        <v>54760</v>
      </c>
    </row>
    <row r="1374" spans="1:12">
      <c r="A1374" s="5" t="s">
        <v>129</v>
      </c>
      <c r="B1374" s="5" t="s">
        <v>1664</v>
      </c>
      <c r="C1374" s="5" t="s">
        <v>1665</v>
      </c>
      <c r="D1374" s="342">
        <v>0</v>
      </c>
      <c r="E1374" s="342">
        <v>0</v>
      </c>
      <c r="F1374" s="342">
        <v>0</v>
      </c>
      <c r="G1374" s="342">
        <v>0</v>
      </c>
      <c r="H1374" s="342">
        <v>0</v>
      </c>
      <c r="I1374" s="342">
        <v>0</v>
      </c>
      <c r="J1374" s="342">
        <v>0</v>
      </c>
      <c r="K1374" s="342">
        <v>0</v>
      </c>
      <c r="L1374" s="342">
        <v>0</v>
      </c>
    </row>
    <row r="1375" spans="1:12">
      <c r="A1375" s="5" t="s">
        <v>129</v>
      </c>
      <c r="B1375" s="5" t="s">
        <v>1666</v>
      </c>
      <c r="C1375" s="5" t="s">
        <v>1667</v>
      </c>
      <c r="D1375" s="4">
        <v>468704</v>
      </c>
      <c r="E1375" s="4">
        <v>288896</v>
      </c>
      <c r="F1375" s="4">
        <v>10335</v>
      </c>
      <c r="G1375" s="4">
        <v>16034</v>
      </c>
      <c r="H1375" s="4">
        <v>310064</v>
      </c>
      <c r="I1375" s="4">
        <v>268592</v>
      </c>
      <c r="J1375" s="4">
        <v>92783</v>
      </c>
      <c r="K1375" s="4">
        <v>78703</v>
      </c>
      <c r="L1375" s="4">
        <v>1534111</v>
      </c>
    </row>
    <row r="1378" spans="1:12">
      <c r="A1378" s="5" t="s">
        <v>1719</v>
      </c>
    </row>
    <row r="1379" spans="1:12">
      <c r="A1379" s="5" t="s">
        <v>1597</v>
      </c>
      <c r="B1379" s="5" t="s">
        <v>174</v>
      </c>
      <c r="C1379" s="5" t="s">
        <v>1669</v>
      </c>
      <c r="D1379" s="342" t="s">
        <v>1670</v>
      </c>
      <c r="E1379" s="342" t="s">
        <v>1671</v>
      </c>
      <c r="F1379" s="342" t="s">
        <v>1672</v>
      </c>
      <c r="G1379" s="342" t="s">
        <v>1673</v>
      </c>
      <c r="H1379" s="342" t="s">
        <v>1674</v>
      </c>
      <c r="I1379" s="342" t="s">
        <v>1675</v>
      </c>
      <c r="J1379" s="342" t="s">
        <v>1676</v>
      </c>
      <c r="K1379" s="342" t="s">
        <v>1677</v>
      </c>
      <c r="L1379" s="342" t="s">
        <v>44</v>
      </c>
    </row>
    <row r="1380" spans="1:12">
      <c r="A1380" s="5" t="s">
        <v>131</v>
      </c>
      <c r="B1380" s="5" t="s">
        <v>1612</v>
      </c>
      <c r="C1380" s="5" t="s">
        <v>1613</v>
      </c>
      <c r="D1380" s="342">
        <v>1504</v>
      </c>
      <c r="E1380" s="342">
        <v>0</v>
      </c>
      <c r="F1380" s="342">
        <v>0</v>
      </c>
      <c r="G1380" s="342">
        <v>0</v>
      </c>
      <c r="H1380" s="342">
        <v>0</v>
      </c>
      <c r="I1380" s="342">
        <v>0</v>
      </c>
      <c r="J1380" s="342">
        <v>0</v>
      </c>
      <c r="K1380" s="342">
        <v>0</v>
      </c>
      <c r="L1380" s="342">
        <v>1504</v>
      </c>
    </row>
    <row r="1381" spans="1:12">
      <c r="A1381" s="5" t="s">
        <v>131</v>
      </c>
      <c r="B1381" s="5" t="s">
        <v>1614</v>
      </c>
      <c r="C1381" s="5" t="s">
        <v>1615</v>
      </c>
      <c r="D1381" s="4">
        <v>19632</v>
      </c>
      <c r="E1381" s="342">
        <v>0</v>
      </c>
      <c r="F1381" s="342">
        <v>0</v>
      </c>
      <c r="G1381" s="342">
        <v>0</v>
      </c>
      <c r="H1381" s="4">
        <v>1440</v>
      </c>
      <c r="I1381" s="342">
        <v>0</v>
      </c>
      <c r="J1381" s="4">
        <v>11720</v>
      </c>
      <c r="K1381" s="342">
        <v>0</v>
      </c>
      <c r="L1381" s="4">
        <v>32792</v>
      </c>
    </row>
    <row r="1382" spans="1:12">
      <c r="A1382" s="5" t="s">
        <v>131</v>
      </c>
      <c r="B1382" s="5" t="s">
        <v>1616</v>
      </c>
      <c r="C1382" s="5" t="s">
        <v>1617</v>
      </c>
      <c r="D1382" s="342">
        <v>0</v>
      </c>
      <c r="E1382" s="4">
        <v>297392</v>
      </c>
      <c r="F1382" s="342">
        <v>0</v>
      </c>
      <c r="G1382" s="342">
        <v>0</v>
      </c>
      <c r="H1382" s="342">
        <v>0</v>
      </c>
      <c r="I1382" s="342">
        <v>0</v>
      </c>
      <c r="J1382" s="342">
        <v>0</v>
      </c>
      <c r="K1382" s="342">
        <v>0</v>
      </c>
      <c r="L1382" s="4">
        <v>297392</v>
      </c>
    </row>
    <row r="1383" spans="1:12">
      <c r="A1383" s="5" t="s">
        <v>131</v>
      </c>
      <c r="B1383" s="5" t="s">
        <v>1618</v>
      </c>
      <c r="C1383" s="5" t="s">
        <v>1619</v>
      </c>
      <c r="D1383" s="4">
        <v>18864</v>
      </c>
      <c r="E1383" s="4">
        <v>14784</v>
      </c>
      <c r="F1383" s="342">
        <v>0</v>
      </c>
      <c r="G1383" s="342">
        <v>0</v>
      </c>
      <c r="H1383" s="4">
        <v>28048</v>
      </c>
      <c r="I1383" s="4">
        <v>8944</v>
      </c>
      <c r="J1383" s="342">
        <v>0</v>
      </c>
      <c r="K1383" s="342">
        <v>0</v>
      </c>
      <c r="L1383" s="4">
        <v>70640</v>
      </c>
    </row>
    <row r="1384" spans="1:12">
      <c r="A1384" s="5" t="s">
        <v>131</v>
      </c>
      <c r="B1384" s="5" t="s">
        <v>1620</v>
      </c>
      <c r="C1384" s="5" t="s">
        <v>1621</v>
      </c>
      <c r="D1384" s="342">
        <v>0</v>
      </c>
      <c r="E1384" s="342">
        <v>0</v>
      </c>
      <c r="F1384" s="342">
        <v>0</v>
      </c>
      <c r="G1384" s="342">
        <v>0</v>
      </c>
      <c r="H1384" s="342">
        <v>0</v>
      </c>
      <c r="I1384" s="342">
        <v>0</v>
      </c>
      <c r="J1384" s="342">
        <v>448</v>
      </c>
      <c r="K1384" s="342">
        <v>0</v>
      </c>
      <c r="L1384" s="342">
        <v>448</v>
      </c>
    </row>
    <row r="1385" spans="1:12">
      <c r="A1385" s="5" t="s">
        <v>131</v>
      </c>
      <c r="B1385" s="5" t="s">
        <v>1622</v>
      </c>
      <c r="C1385" s="5" t="s">
        <v>1623</v>
      </c>
      <c r="D1385" s="4">
        <v>143040</v>
      </c>
      <c r="E1385" s="342">
        <v>0</v>
      </c>
      <c r="F1385" s="342">
        <v>0</v>
      </c>
      <c r="G1385" s="342">
        <v>0</v>
      </c>
      <c r="H1385" s="342">
        <v>0</v>
      </c>
      <c r="I1385" s="342">
        <v>0</v>
      </c>
      <c r="J1385" s="342">
        <v>0</v>
      </c>
      <c r="K1385" s="342">
        <v>0</v>
      </c>
      <c r="L1385" s="4">
        <v>143040</v>
      </c>
    </row>
    <row r="1386" spans="1:12">
      <c r="A1386" s="5" t="s">
        <v>131</v>
      </c>
      <c r="B1386" s="5" t="s">
        <v>1624</v>
      </c>
      <c r="C1386" s="5" t="s">
        <v>1625</v>
      </c>
      <c r="D1386" s="342">
        <v>0</v>
      </c>
      <c r="E1386" s="4">
        <v>9984</v>
      </c>
      <c r="F1386" s="342">
        <v>0</v>
      </c>
      <c r="G1386" s="342">
        <v>0</v>
      </c>
      <c r="H1386" s="342">
        <v>0</v>
      </c>
      <c r="I1386" s="4">
        <v>19904</v>
      </c>
      <c r="J1386" s="342">
        <v>0</v>
      </c>
      <c r="K1386" s="342">
        <v>0</v>
      </c>
      <c r="L1386" s="4">
        <v>29888</v>
      </c>
    </row>
    <row r="1387" spans="1:12">
      <c r="A1387" s="5" t="s">
        <v>131</v>
      </c>
      <c r="B1387" s="5" t="s">
        <v>1626</v>
      </c>
      <c r="C1387" s="5" t="s">
        <v>1627</v>
      </c>
      <c r="D1387" s="342">
        <v>0</v>
      </c>
      <c r="E1387" s="342">
        <v>0</v>
      </c>
      <c r="F1387" s="342">
        <v>0</v>
      </c>
      <c r="G1387" s="342">
        <v>0</v>
      </c>
      <c r="H1387" s="4">
        <v>40352</v>
      </c>
      <c r="I1387" s="342">
        <v>0</v>
      </c>
      <c r="J1387" s="4">
        <v>12480</v>
      </c>
      <c r="K1387" s="342">
        <v>0</v>
      </c>
      <c r="L1387" s="4">
        <v>52832</v>
      </c>
    </row>
    <row r="1388" spans="1:12">
      <c r="A1388" s="5" t="s">
        <v>131</v>
      </c>
      <c r="B1388" s="5" t="s">
        <v>1628</v>
      </c>
      <c r="C1388" s="5" t="s">
        <v>1629</v>
      </c>
      <c r="D1388" s="342">
        <v>0</v>
      </c>
      <c r="E1388" s="4">
        <v>10512</v>
      </c>
      <c r="F1388" s="342">
        <v>0</v>
      </c>
      <c r="G1388" s="342">
        <v>0</v>
      </c>
      <c r="H1388" s="4">
        <v>18400</v>
      </c>
      <c r="I1388" s="342">
        <v>0</v>
      </c>
      <c r="J1388" s="342">
        <v>0</v>
      </c>
      <c r="K1388" s="4">
        <v>528</v>
      </c>
      <c r="L1388" s="4">
        <v>29440</v>
      </c>
    </row>
    <row r="1389" spans="1:12">
      <c r="A1389" s="5" t="s">
        <v>131</v>
      </c>
      <c r="B1389" s="5" t="s">
        <v>1630</v>
      </c>
      <c r="C1389" s="5" t="s">
        <v>1631</v>
      </c>
      <c r="D1389" s="342">
        <v>0</v>
      </c>
      <c r="E1389" s="342">
        <v>256</v>
      </c>
      <c r="F1389" s="342">
        <v>0</v>
      </c>
      <c r="G1389" s="342">
        <v>0</v>
      </c>
      <c r="H1389" s="342">
        <v>0</v>
      </c>
      <c r="I1389" s="342">
        <v>0</v>
      </c>
      <c r="J1389" s="342">
        <v>0</v>
      </c>
      <c r="K1389" s="342">
        <v>0</v>
      </c>
      <c r="L1389" s="342">
        <v>256</v>
      </c>
    </row>
    <row r="1390" spans="1:12">
      <c r="A1390" s="5" t="s">
        <v>131</v>
      </c>
      <c r="B1390" s="5" t="s">
        <v>1632</v>
      </c>
      <c r="C1390" s="5" t="s">
        <v>1633</v>
      </c>
      <c r="D1390" s="342">
        <v>0</v>
      </c>
      <c r="E1390" s="4">
        <v>8640</v>
      </c>
      <c r="F1390" s="342">
        <v>0</v>
      </c>
      <c r="G1390" s="342">
        <v>0</v>
      </c>
      <c r="H1390" s="342">
        <v>0</v>
      </c>
      <c r="I1390" s="4">
        <v>50400</v>
      </c>
      <c r="J1390" s="342">
        <v>0</v>
      </c>
      <c r="K1390" s="342">
        <v>420</v>
      </c>
      <c r="L1390" s="4">
        <v>59460</v>
      </c>
    </row>
    <row r="1391" spans="1:12">
      <c r="A1391" s="5" t="s">
        <v>131</v>
      </c>
      <c r="B1391" s="5" t="s">
        <v>1634</v>
      </c>
      <c r="C1391" s="5" t="s">
        <v>1635</v>
      </c>
      <c r="D1391" s="4">
        <v>241824</v>
      </c>
      <c r="E1391" s="342">
        <v>0</v>
      </c>
      <c r="F1391" s="4">
        <v>32040</v>
      </c>
      <c r="G1391" s="342">
        <v>0</v>
      </c>
      <c r="H1391" s="342">
        <v>0</v>
      </c>
      <c r="I1391" s="342">
        <v>0</v>
      </c>
      <c r="J1391" s="342">
        <v>0</v>
      </c>
      <c r="K1391" s="342">
        <v>0</v>
      </c>
      <c r="L1391" s="4">
        <v>273864</v>
      </c>
    </row>
    <row r="1392" spans="1:12">
      <c r="A1392" s="5" t="s">
        <v>131</v>
      </c>
      <c r="B1392" s="5" t="s">
        <v>1636</v>
      </c>
      <c r="C1392" s="5" t="s">
        <v>1637</v>
      </c>
      <c r="D1392" s="4">
        <v>202176</v>
      </c>
      <c r="E1392" s="342">
        <v>0</v>
      </c>
      <c r="F1392" s="342">
        <v>0</v>
      </c>
      <c r="G1392" s="342">
        <v>0</v>
      </c>
      <c r="H1392" s="342">
        <v>0</v>
      </c>
      <c r="I1392" s="342">
        <v>0</v>
      </c>
      <c r="J1392" s="342">
        <v>0</v>
      </c>
      <c r="K1392" s="342">
        <v>0</v>
      </c>
      <c r="L1392" s="4">
        <v>202176</v>
      </c>
    </row>
    <row r="1393" spans="1:12">
      <c r="A1393" s="5" t="s">
        <v>131</v>
      </c>
      <c r="B1393" s="5" t="s">
        <v>1638</v>
      </c>
      <c r="C1393" s="5" t="s">
        <v>1639</v>
      </c>
      <c r="D1393" s="342">
        <v>0</v>
      </c>
      <c r="E1393" s="342">
        <v>0</v>
      </c>
      <c r="F1393" s="342">
        <v>0</v>
      </c>
      <c r="G1393" s="342">
        <v>0</v>
      </c>
      <c r="H1393" s="342">
        <v>0</v>
      </c>
      <c r="I1393" s="4">
        <v>52288</v>
      </c>
      <c r="J1393" s="342">
        <v>0</v>
      </c>
      <c r="K1393" s="4">
        <v>3040</v>
      </c>
      <c r="L1393" s="4">
        <v>55328</v>
      </c>
    </row>
    <row r="1394" spans="1:12">
      <c r="A1394" s="5" t="s">
        <v>131</v>
      </c>
      <c r="B1394" s="5" t="s">
        <v>1640</v>
      </c>
      <c r="C1394" s="5" t="s">
        <v>1641</v>
      </c>
      <c r="D1394" s="342">
        <v>0</v>
      </c>
      <c r="E1394" s="342">
        <v>0</v>
      </c>
      <c r="F1394" s="342">
        <v>0</v>
      </c>
      <c r="G1394" s="342">
        <v>0</v>
      </c>
      <c r="H1394" s="342">
        <v>0</v>
      </c>
      <c r="I1394" s="342">
        <v>0</v>
      </c>
      <c r="J1394" s="342">
        <v>0</v>
      </c>
      <c r="K1394" s="342">
        <v>0</v>
      </c>
      <c r="L1394" s="342">
        <v>0</v>
      </c>
    </row>
    <row r="1395" spans="1:12">
      <c r="A1395" s="5" t="s">
        <v>131</v>
      </c>
      <c r="B1395" s="5" t="s">
        <v>1642</v>
      </c>
      <c r="C1395" s="5" t="s">
        <v>1643</v>
      </c>
      <c r="D1395" s="4">
        <v>2400</v>
      </c>
      <c r="E1395" s="342">
        <v>0</v>
      </c>
      <c r="F1395" s="342">
        <v>0</v>
      </c>
      <c r="G1395" s="342">
        <v>0</v>
      </c>
      <c r="H1395" s="342">
        <v>0</v>
      </c>
      <c r="I1395" s="4">
        <v>45456</v>
      </c>
      <c r="J1395" s="342">
        <v>0</v>
      </c>
      <c r="K1395" s="4">
        <v>8352</v>
      </c>
      <c r="L1395" s="4">
        <v>56208</v>
      </c>
    </row>
    <row r="1396" spans="1:12">
      <c r="A1396" s="5" t="s">
        <v>131</v>
      </c>
      <c r="B1396" s="5" t="s">
        <v>1644</v>
      </c>
      <c r="C1396" s="5" t="s">
        <v>1645</v>
      </c>
      <c r="D1396" s="342">
        <v>0</v>
      </c>
      <c r="E1396" s="342">
        <v>0</v>
      </c>
      <c r="F1396" s="342">
        <v>0</v>
      </c>
      <c r="G1396" s="342">
        <v>0</v>
      </c>
      <c r="H1396" s="342">
        <v>0</v>
      </c>
      <c r="I1396" s="4">
        <v>13776</v>
      </c>
      <c r="J1396" s="342">
        <v>0</v>
      </c>
      <c r="K1396" s="342">
        <v>0</v>
      </c>
      <c r="L1396" s="4">
        <v>13776</v>
      </c>
    </row>
    <row r="1397" spans="1:12">
      <c r="A1397" s="5" t="s">
        <v>131</v>
      </c>
      <c r="B1397" s="5" t="s">
        <v>1646</v>
      </c>
      <c r="C1397" s="5" t="s">
        <v>1647</v>
      </c>
      <c r="D1397" s="342">
        <v>0</v>
      </c>
      <c r="E1397" s="342">
        <v>0</v>
      </c>
      <c r="F1397" s="342">
        <v>0</v>
      </c>
      <c r="G1397" s="342">
        <v>0</v>
      </c>
      <c r="H1397" s="342">
        <v>0</v>
      </c>
      <c r="I1397" s="4">
        <v>22016</v>
      </c>
      <c r="J1397" s="342">
        <v>0</v>
      </c>
      <c r="K1397" s="342">
        <v>0</v>
      </c>
      <c r="L1397" s="4">
        <v>22016</v>
      </c>
    </row>
    <row r="1398" spans="1:12">
      <c r="A1398" s="5" t="s">
        <v>131</v>
      </c>
      <c r="B1398" s="5" t="s">
        <v>1648</v>
      </c>
      <c r="C1398" s="5" t="s">
        <v>1649</v>
      </c>
      <c r="D1398" s="342">
        <v>0</v>
      </c>
      <c r="E1398" s="4">
        <v>270640</v>
      </c>
      <c r="F1398" s="342">
        <v>0</v>
      </c>
      <c r="G1398" s="4">
        <v>25572</v>
      </c>
      <c r="H1398" s="342">
        <v>0</v>
      </c>
      <c r="I1398" s="342">
        <v>0</v>
      </c>
      <c r="J1398" s="342">
        <v>0</v>
      </c>
      <c r="K1398" s="342">
        <v>0</v>
      </c>
      <c r="L1398" s="4">
        <v>296212</v>
      </c>
    </row>
    <row r="1399" spans="1:12">
      <c r="A1399" s="5" t="s">
        <v>131</v>
      </c>
      <c r="B1399" s="5" t="s">
        <v>1650</v>
      </c>
      <c r="C1399" s="5" t="s">
        <v>1651</v>
      </c>
      <c r="D1399" s="342">
        <v>0</v>
      </c>
      <c r="E1399" s="342">
        <v>0</v>
      </c>
      <c r="F1399" s="342">
        <v>0</v>
      </c>
      <c r="G1399" s="342">
        <v>0</v>
      </c>
      <c r="H1399" s="4">
        <v>43600</v>
      </c>
      <c r="I1399" s="342">
        <v>0</v>
      </c>
      <c r="J1399" s="342">
        <v>0</v>
      </c>
      <c r="K1399" s="342">
        <v>0</v>
      </c>
      <c r="L1399" s="4">
        <v>43600</v>
      </c>
    </row>
    <row r="1400" spans="1:12">
      <c r="A1400" s="5" t="s">
        <v>131</v>
      </c>
      <c r="B1400" s="5" t="s">
        <v>1652</v>
      </c>
      <c r="C1400" s="5" t="s">
        <v>1653</v>
      </c>
      <c r="D1400" s="342">
        <v>0</v>
      </c>
      <c r="E1400" s="342">
        <v>0</v>
      </c>
      <c r="F1400" s="342">
        <v>0</v>
      </c>
      <c r="G1400" s="342">
        <v>0</v>
      </c>
      <c r="H1400" s="342">
        <v>0</v>
      </c>
      <c r="I1400" s="342">
        <v>0</v>
      </c>
      <c r="J1400" s="4">
        <v>2820</v>
      </c>
      <c r="K1400" s="342">
        <v>0</v>
      </c>
      <c r="L1400" s="4">
        <v>2820</v>
      </c>
    </row>
    <row r="1401" spans="1:12">
      <c r="A1401" s="5" t="s">
        <v>131</v>
      </c>
      <c r="B1401" s="5" t="s">
        <v>1654</v>
      </c>
      <c r="C1401" s="5" t="s">
        <v>1655</v>
      </c>
      <c r="D1401" s="342">
        <v>0</v>
      </c>
      <c r="E1401" s="342">
        <v>0</v>
      </c>
      <c r="F1401" s="342">
        <v>0</v>
      </c>
      <c r="G1401" s="342">
        <v>0</v>
      </c>
      <c r="H1401" s="4">
        <v>4672</v>
      </c>
      <c r="I1401" s="342">
        <v>0</v>
      </c>
      <c r="J1401" s="342">
        <v>0</v>
      </c>
      <c r="K1401" s="342">
        <v>0</v>
      </c>
      <c r="L1401" s="4">
        <v>4672</v>
      </c>
    </row>
    <row r="1402" spans="1:12">
      <c r="A1402" s="5" t="s">
        <v>131</v>
      </c>
      <c r="B1402" s="5" t="s">
        <v>1656</v>
      </c>
      <c r="C1402" s="5" t="s">
        <v>1657</v>
      </c>
      <c r="D1402" s="4">
        <v>3280</v>
      </c>
      <c r="E1402" s="342">
        <v>0</v>
      </c>
      <c r="F1402" s="342">
        <v>0</v>
      </c>
      <c r="G1402" s="342">
        <v>0</v>
      </c>
      <c r="H1402" s="342">
        <v>0</v>
      </c>
      <c r="I1402" s="342">
        <v>0</v>
      </c>
      <c r="J1402" s="342">
        <v>0</v>
      </c>
      <c r="K1402" s="342">
        <v>0</v>
      </c>
      <c r="L1402" s="4">
        <v>3280</v>
      </c>
    </row>
    <row r="1403" spans="1:12">
      <c r="A1403" s="5" t="s">
        <v>131</v>
      </c>
      <c r="B1403" s="5" t="s">
        <v>1658</v>
      </c>
      <c r="C1403" s="5" t="s">
        <v>1659</v>
      </c>
      <c r="D1403" s="4">
        <v>55200</v>
      </c>
      <c r="E1403" s="342">
        <v>0</v>
      </c>
      <c r="F1403" s="342">
        <v>0</v>
      </c>
      <c r="G1403" s="342">
        <v>0</v>
      </c>
      <c r="H1403" s="342">
        <v>0</v>
      </c>
      <c r="I1403" s="342">
        <v>0</v>
      </c>
      <c r="J1403" s="4">
        <v>22000</v>
      </c>
      <c r="K1403" s="342">
        <v>0</v>
      </c>
      <c r="L1403" s="4">
        <v>77200</v>
      </c>
    </row>
    <row r="1404" spans="1:12">
      <c r="A1404" s="5" t="s">
        <v>131</v>
      </c>
      <c r="B1404" s="5" t="s">
        <v>1660</v>
      </c>
      <c r="C1404" s="5" t="s">
        <v>1661</v>
      </c>
      <c r="D1404" s="4">
        <v>578880</v>
      </c>
      <c r="E1404" s="342">
        <v>0</v>
      </c>
      <c r="F1404" s="342">
        <v>0</v>
      </c>
      <c r="G1404" s="342">
        <v>0</v>
      </c>
      <c r="H1404" s="342">
        <v>0</v>
      </c>
      <c r="I1404" s="342">
        <v>0</v>
      </c>
      <c r="J1404" s="342">
        <v>0</v>
      </c>
      <c r="K1404" s="342">
        <v>0</v>
      </c>
      <c r="L1404" s="4">
        <v>578880</v>
      </c>
    </row>
    <row r="1405" spans="1:12">
      <c r="A1405" s="5" t="s">
        <v>131</v>
      </c>
      <c r="B1405" s="5" t="s">
        <v>1662</v>
      </c>
      <c r="C1405" s="5" t="s">
        <v>1663</v>
      </c>
      <c r="D1405" s="4">
        <v>211712</v>
      </c>
      <c r="E1405" s="342">
        <v>0</v>
      </c>
      <c r="F1405" s="342">
        <v>0</v>
      </c>
      <c r="G1405" s="342">
        <v>0</v>
      </c>
      <c r="H1405" s="342">
        <v>0</v>
      </c>
      <c r="I1405" s="342">
        <v>0</v>
      </c>
      <c r="J1405" s="342">
        <v>0</v>
      </c>
      <c r="K1405" s="342">
        <v>0</v>
      </c>
      <c r="L1405" s="4">
        <v>211712</v>
      </c>
    </row>
    <row r="1406" spans="1:12">
      <c r="A1406" s="5" t="s">
        <v>131</v>
      </c>
      <c r="B1406" s="5" t="s">
        <v>1664</v>
      </c>
      <c r="C1406" s="5" t="s">
        <v>1665</v>
      </c>
      <c r="D1406" s="342">
        <v>0</v>
      </c>
      <c r="E1406" s="342">
        <v>0</v>
      </c>
      <c r="F1406" s="342">
        <v>0</v>
      </c>
      <c r="G1406" s="342">
        <v>0</v>
      </c>
      <c r="H1406" s="342">
        <v>0</v>
      </c>
      <c r="I1406" s="342">
        <v>0</v>
      </c>
      <c r="J1406" s="342">
        <v>0</v>
      </c>
      <c r="K1406" s="342">
        <v>0</v>
      </c>
      <c r="L1406" s="342">
        <v>0</v>
      </c>
    </row>
    <row r="1407" spans="1:12">
      <c r="A1407" s="5" t="s">
        <v>131</v>
      </c>
      <c r="B1407" s="5" t="s">
        <v>1666</v>
      </c>
      <c r="C1407" s="5" t="s">
        <v>1667</v>
      </c>
      <c r="D1407" s="4">
        <v>1478512</v>
      </c>
      <c r="E1407" s="4">
        <v>612208</v>
      </c>
      <c r="F1407" s="4">
        <v>32040</v>
      </c>
      <c r="G1407" s="4">
        <v>25572</v>
      </c>
      <c r="H1407" s="4">
        <v>136512</v>
      </c>
      <c r="I1407" s="4">
        <v>212784</v>
      </c>
      <c r="J1407" s="4">
        <v>49468</v>
      </c>
      <c r="K1407" s="4">
        <v>12340</v>
      </c>
      <c r="L1407" s="4">
        <v>2559436</v>
      </c>
    </row>
    <row r="1410" spans="1:12">
      <c r="A1410" s="5" t="s">
        <v>1720</v>
      </c>
    </row>
    <row r="1411" spans="1:12">
      <c r="A1411" s="5" t="s">
        <v>1597</v>
      </c>
      <c r="B1411" s="5" t="s">
        <v>174</v>
      </c>
      <c r="C1411" s="5" t="s">
        <v>1669</v>
      </c>
      <c r="D1411" s="342" t="s">
        <v>1670</v>
      </c>
      <c r="E1411" s="342" t="s">
        <v>1671</v>
      </c>
      <c r="F1411" s="342" t="s">
        <v>1672</v>
      </c>
      <c r="G1411" s="342" t="s">
        <v>1673</v>
      </c>
      <c r="H1411" s="342" t="s">
        <v>1674</v>
      </c>
      <c r="I1411" s="342" t="s">
        <v>1675</v>
      </c>
      <c r="J1411" s="342" t="s">
        <v>1676</v>
      </c>
      <c r="K1411" s="342" t="s">
        <v>1677</v>
      </c>
      <c r="L1411" s="342" t="s">
        <v>44</v>
      </c>
    </row>
    <row r="1412" spans="1:12">
      <c r="A1412" s="5" t="s">
        <v>133</v>
      </c>
      <c r="B1412" s="5" t="s">
        <v>1612</v>
      </c>
      <c r="C1412" s="5" t="s">
        <v>1613</v>
      </c>
      <c r="D1412" s="4">
        <v>8720</v>
      </c>
      <c r="E1412" s="342">
        <v>0</v>
      </c>
      <c r="F1412" s="342">
        <v>0</v>
      </c>
      <c r="G1412" s="342">
        <v>0</v>
      </c>
      <c r="H1412" s="4">
        <v>29456</v>
      </c>
      <c r="I1412" s="342">
        <v>0</v>
      </c>
      <c r="J1412" s="342">
        <v>96</v>
      </c>
      <c r="K1412" s="342">
        <v>0</v>
      </c>
      <c r="L1412" s="4">
        <v>38272</v>
      </c>
    </row>
    <row r="1413" spans="1:12">
      <c r="A1413" s="5" t="s">
        <v>133</v>
      </c>
      <c r="B1413" s="5" t="s">
        <v>1614</v>
      </c>
      <c r="C1413" s="5" t="s">
        <v>1615</v>
      </c>
      <c r="D1413" s="342">
        <v>0</v>
      </c>
      <c r="E1413" s="342">
        <v>0</v>
      </c>
      <c r="F1413" s="342">
        <v>0</v>
      </c>
      <c r="G1413" s="342">
        <v>0</v>
      </c>
      <c r="H1413" s="4">
        <v>124816</v>
      </c>
      <c r="I1413" s="342">
        <v>0</v>
      </c>
      <c r="J1413" s="4">
        <v>10336</v>
      </c>
      <c r="K1413" s="342">
        <v>0</v>
      </c>
      <c r="L1413" s="4">
        <v>135152</v>
      </c>
    </row>
    <row r="1414" spans="1:12">
      <c r="A1414" s="5" t="s">
        <v>133</v>
      </c>
      <c r="B1414" s="5" t="s">
        <v>1616</v>
      </c>
      <c r="C1414" s="5" t="s">
        <v>1617</v>
      </c>
      <c r="D1414" s="342">
        <v>0</v>
      </c>
      <c r="E1414" s="4">
        <v>282528</v>
      </c>
      <c r="F1414" s="342">
        <v>0</v>
      </c>
      <c r="G1414" s="342">
        <v>0</v>
      </c>
      <c r="H1414" s="342">
        <v>0</v>
      </c>
      <c r="I1414" s="4">
        <v>7680</v>
      </c>
      <c r="J1414" s="342">
        <v>0</v>
      </c>
      <c r="K1414" s="4">
        <v>3880</v>
      </c>
      <c r="L1414" s="4">
        <v>294088</v>
      </c>
    </row>
    <row r="1415" spans="1:12">
      <c r="A1415" s="5" t="s">
        <v>133</v>
      </c>
      <c r="B1415" s="5" t="s">
        <v>1618</v>
      </c>
      <c r="C1415" s="5" t="s">
        <v>1619</v>
      </c>
      <c r="D1415" s="4">
        <v>32160</v>
      </c>
      <c r="E1415" s="4">
        <v>51360</v>
      </c>
      <c r="F1415" s="342">
        <v>0</v>
      </c>
      <c r="G1415" s="342">
        <v>0</v>
      </c>
      <c r="H1415" s="4">
        <v>57872</v>
      </c>
      <c r="I1415" s="4">
        <v>6764</v>
      </c>
      <c r="J1415" s="4">
        <v>11430</v>
      </c>
      <c r="K1415" s="342">
        <v>0</v>
      </c>
      <c r="L1415" s="4">
        <v>159586</v>
      </c>
    </row>
    <row r="1416" spans="1:12">
      <c r="A1416" s="5" t="s">
        <v>133</v>
      </c>
      <c r="B1416" s="5" t="s">
        <v>1620</v>
      </c>
      <c r="C1416" s="5" t="s">
        <v>1621</v>
      </c>
      <c r="D1416" s="342">
        <v>0</v>
      </c>
      <c r="E1416" s="342">
        <v>0</v>
      </c>
      <c r="F1416" s="342">
        <v>0</v>
      </c>
      <c r="G1416" s="342">
        <v>0</v>
      </c>
      <c r="H1416" s="342">
        <v>0</v>
      </c>
      <c r="I1416" s="342">
        <v>0</v>
      </c>
      <c r="J1416" s="342">
        <v>0</v>
      </c>
      <c r="K1416" s="342">
        <v>0</v>
      </c>
      <c r="L1416" s="342">
        <v>0</v>
      </c>
    </row>
    <row r="1417" spans="1:12">
      <c r="A1417" s="5" t="s">
        <v>133</v>
      </c>
      <c r="B1417" s="5" t="s">
        <v>1622</v>
      </c>
      <c r="C1417" s="5" t="s">
        <v>1623</v>
      </c>
      <c r="D1417" s="4">
        <v>31440</v>
      </c>
      <c r="E1417" s="342">
        <v>0</v>
      </c>
      <c r="F1417" s="342">
        <v>0</v>
      </c>
      <c r="G1417" s="342">
        <v>0</v>
      </c>
      <c r="H1417" s="342">
        <v>0</v>
      </c>
      <c r="I1417" s="342">
        <v>0</v>
      </c>
      <c r="J1417" s="342">
        <v>0</v>
      </c>
      <c r="K1417" s="342">
        <v>0</v>
      </c>
      <c r="L1417" s="4">
        <v>31440</v>
      </c>
    </row>
    <row r="1418" spans="1:12">
      <c r="A1418" s="5" t="s">
        <v>133</v>
      </c>
      <c r="B1418" s="5" t="s">
        <v>1624</v>
      </c>
      <c r="C1418" s="5" t="s">
        <v>1625</v>
      </c>
      <c r="D1418" s="342">
        <v>0</v>
      </c>
      <c r="E1418" s="4">
        <v>6624</v>
      </c>
      <c r="F1418" s="342">
        <v>0</v>
      </c>
      <c r="G1418" s="342">
        <v>0</v>
      </c>
      <c r="H1418" s="342">
        <v>0</v>
      </c>
      <c r="I1418" s="4">
        <v>25728</v>
      </c>
      <c r="J1418" s="342">
        <v>0</v>
      </c>
      <c r="K1418" s="4">
        <v>16536</v>
      </c>
      <c r="L1418" s="4">
        <v>48888</v>
      </c>
    </row>
    <row r="1419" spans="1:12">
      <c r="A1419" s="5" t="s">
        <v>133</v>
      </c>
      <c r="B1419" s="5" t="s">
        <v>1626</v>
      </c>
      <c r="C1419" s="5" t="s">
        <v>1627</v>
      </c>
      <c r="D1419" s="342">
        <v>0</v>
      </c>
      <c r="E1419" s="342">
        <v>0</v>
      </c>
      <c r="F1419" s="342">
        <v>0</v>
      </c>
      <c r="G1419" s="342">
        <v>0</v>
      </c>
      <c r="H1419" s="4">
        <v>27792</v>
      </c>
      <c r="I1419" s="342">
        <v>0</v>
      </c>
      <c r="J1419" s="4">
        <v>32480</v>
      </c>
      <c r="K1419" s="342">
        <v>0</v>
      </c>
      <c r="L1419" s="4">
        <v>60272</v>
      </c>
    </row>
    <row r="1420" spans="1:12">
      <c r="A1420" s="5" t="s">
        <v>133</v>
      </c>
      <c r="B1420" s="5" t="s">
        <v>1628</v>
      </c>
      <c r="C1420" s="5" t="s">
        <v>1629</v>
      </c>
      <c r="D1420" s="4">
        <v>9360</v>
      </c>
      <c r="E1420" s="4">
        <v>14048</v>
      </c>
      <c r="F1420" s="342">
        <v>0</v>
      </c>
      <c r="G1420" s="342">
        <v>0</v>
      </c>
      <c r="H1420" s="4">
        <v>193488</v>
      </c>
      <c r="I1420" s="342">
        <v>0</v>
      </c>
      <c r="J1420" s="342">
        <v>0</v>
      </c>
      <c r="K1420" s="342">
        <v>0</v>
      </c>
      <c r="L1420" s="4">
        <v>216896</v>
      </c>
    </row>
    <row r="1421" spans="1:12">
      <c r="A1421" s="5" t="s">
        <v>133</v>
      </c>
      <c r="B1421" s="5" t="s">
        <v>1630</v>
      </c>
      <c r="C1421" s="5" t="s">
        <v>1631</v>
      </c>
      <c r="D1421" s="342">
        <v>0</v>
      </c>
      <c r="E1421" s="342">
        <v>0</v>
      </c>
      <c r="F1421" s="342">
        <v>0</v>
      </c>
      <c r="G1421" s="342">
        <v>0</v>
      </c>
      <c r="H1421" s="342">
        <v>0</v>
      </c>
      <c r="I1421" s="342">
        <v>0</v>
      </c>
      <c r="J1421" s="342">
        <v>0</v>
      </c>
      <c r="K1421" s="342">
        <v>0</v>
      </c>
      <c r="L1421" s="342">
        <v>0</v>
      </c>
    </row>
    <row r="1422" spans="1:12">
      <c r="A1422" s="5" t="s">
        <v>133</v>
      </c>
      <c r="B1422" s="5" t="s">
        <v>1632</v>
      </c>
      <c r="C1422" s="5" t="s">
        <v>1633</v>
      </c>
      <c r="D1422" s="342">
        <v>0</v>
      </c>
      <c r="E1422" s="342">
        <v>0</v>
      </c>
      <c r="F1422" s="342">
        <v>0</v>
      </c>
      <c r="G1422" s="342">
        <v>0</v>
      </c>
      <c r="H1422" s="342">
        <v>0</v>
      </c>
      <c r="I1422" s="4">
        <v>36576</v>
      </c>
      <c r="J1422" s="342">
        <v>0</v>
      </c>
      <c r="K1422" s="342">
        <v>0</v>
      </c>
      <c r="L1422" s="4">
        <v>36576</v>
      </c>
    </row>
    <row r="1423" spans="1:12">
      <c r="A1423" s="5" t="s">
        <v>133</v>
      </c>
      <c r="B1423" s="5" t="s">
        <v>1634</v>
      </c>
      <c r="C1423" s="5" t="s">
        <v>1635</v>
      </c>
      <c r="D1423" s="4">
        <v>267896</v>
      </c>
      <c r="E1423" s="342">
        <v>0</v>
      </c>
      <c r="F1423" s="342">
        <v>432</v>
      </c>
      <c r="G1423" s="342">
        <v>0</v>
      </c>
      <c r="H1423" s="342">
        <v>0</v>
      </c>
      <c r="I1423" s="342">
        <v>0</v>
      </c>
      <c r="J1423" s="342">
        <v>0</v>
      </c>
      <c r="K1423" s="342">
        <v>0</v>
      </c>
      <c r="L1423" s="4">
        <v>268328</v>
      </c>
    </row>
    <row r="1424" spans="1:12">
      <c r="A1424" s="5" t="s">
        <v>133</v>
      </c>
      <c r="B1424" s="5" t="s">
        <v>1636</v>
      </c>
      <c r="C1424" s="5" t="s">
        <v>1637</v>
      </c>
      <c r="D1424" s="4">
        <v>40128</v>
      </c>
      <c r="E1424" s="342">
        <v>0</v>
      </c>
      <c r="F1424" s="342">
        <v>0</v>
      </c>
      <c r="G1424" s="342">
        <v>0</v>
      </c>
      <c r="H1424" s="342">
        <v>0</v>
      </c>
      <c r="I1424" s="342">
        <v>0</v>
      </c>
      <c r="J1424" s="342">
        <v>0</v>
      </c>
      <c r="K1424" s="342">
        <v>0</v>
      </c>
      <c r="L1424" s="4">
        <v>40128</v>
      </c>
    </row>
    <row r="1425" spans="1:12">
      <c r="A1425" s="5" t="s">
        <v>133</v>
      </c>
      <c r="B1425" s="5" t="s">
        <v>1638</v>
      </c>
      <c r="C1425" s="5" t="s">
        <v>1639</v>
      </c>
      <c r="D1425" s="342">
        <v>0</v>
      </c>
      <c r="E1425" s="4">
        <v>21040</v>
      </c>
      <c r="F1425" s="342">
        <v>0</v>
      </c>
      <c r="G1425" s="342">
        <v>0</v>
      </c>
      <c r="H1425" s="342">
        <v>0</v>
      </c>
      <c r="I1425" s="4">
        <v>184880</v>
      </c>
      <c r="J1425" s="342">
        <v>0</v>
      </c>
      <c r="K1425" s="4">
        <v>1344</v>
      </c>
      <c r="L1425" s="4">
        <v>207264</v>
      </c>
    </row>
    <row r="1426" spans="1:12">
      <c r="A1426" s="5" t="s">
        <v>133</v>
      </c>
      <c r="B1426" s="5" t="s">
        <v>1640</v>
      </c>
      <c r="C1426" s="5" t="s">
        <v>1641</v>
      </c>
      <c r="D1426" s="342">
        <v>0</v>
      </c>
      <c r="E1426" s="342">
        <v>0</v>
      </c>
      <c r="F1426" s="342">
        <v>0</v>
      </c>
      <c r="G1426" s="342">
        <v>0</v>
      </c>
      <c r="H1426" s="342">
        <v>0</v>
      </c>
      <c r="I1426" s="342">
        <v>0</v>
      </c>
      <c r="J1426" s="342">
        <v>0</v>
      </c>
      <c r="K1426" s="342">
        <v>0</v>
      </c>
      <c r="L1426" s="342">
        <v>0</v>
      </c>
    </row>
    <row r="1427" spans="1:12">
      <c r="A1427" s="5" t="s">
        <v>133</v>
      </c>
      <c r="B1427" s="5" t="s">
        <v>1642</v>
      </c>
      <c r="C1427" s="5" t="s">
        <v>1643</v>
      </c>
      <c r="D1427" s="4">
        <v>6048</v>
      </c>
      <c r="E1427" s="4">
        <v>2976</v>
      </c>
      <c r="F1427" s="342">
        <v>0</v>
      </c>
      <c r="G1427" s="342">
        <v>0</v>
      </c>
      <c r="H1427" s="342">
        <v>0</v>
      </c>
      <c r="I1427" s="4">
        <v>119760</v>
      </c>
      <c r="J1427" s="342">
        <v>24</v>
      </c>
      <c r="K1427" s="4">
        <v>793</v>
      </c>
      <c r="L1427" s="4">
        <v>129601</v>
      </c>
    </row>
    <row r="1428" spans="1:12">
      <c r="A1428" s="5" t="s">
        <v>133</v>
      </c>
      <c r="B1428" s="5" t="s">
        <v>1644</v>
      </c>
      <c r="C1428" s="5" t="s">
        <v>1645</v>
      </c>
      <c r="D1428" s="342">
        <v>0</v>
      </c>
      <c r="E1428" s="342">
        <v>0</v>
      </c>
      <c r="F1428" s="342">
        <v>0</v>
      </c>
      <c r="G1428" s="342">
        <v>0</v>
      </c>
      <c r="H1428" s="342">
        <v>0</v>
      </c>
      <c r="I1428" s="342">
        <v>0</v>
      </c>
      <c r="J1428" s="342">
        <v>0</v>
      </c>
      <c r="K1428" s="342">
        <v>0</v>
      </c>
      <c r="L1428" s="342">
        <v>0</v>
      </c>
    </row>
    <row r="1429" spans="1:12">
      <c r="A1429" s="5" t="s">
        <v>133</v>
      </c>
      <c r="B1429" s="5" t="s">
        <v>1646</v>
      </c>
      <c r="C1429" s="5" t="s">
        <v>1647</v>
      </c>
      <c r="D1429" s="342">
        <v>0</v>
      </c>
      <c r="E1429" s="342">
        <v>0</v>
      </c>
      <c r="F1429" s="342">
        <v>0</v>
      </c>
      <c r="G1429" s="342">
        <v>0</v>
      </c>
      <c r="H1429" s="342">
        <v>0</v>
      </c>
      <c r="I1429" s="4">
        <v>59920</v>
      </c>
      <c r="J1429" s="342">
        <v>0</v>
      </c>
      <c r="K1429" s="342">
        <v>48</v>
      </c>
      <c r="L1429" s="4">
        <v>59968</v>
      </c>
    </row>
    <row r="1430" spans="1:12">
      <c r="A1430" s="5" t="s">
        <v>133</v>
      </c>
      <c r="B1430" s="5" t="s">
        <v>1648</v>
      </c>
      <c r="C1430" s="5" t="s">
        <v>1649</v>
      </c>
      <c r="D1430" s="342">
        <v>0</v>
      </c>
      <c r="E1430" s="4">
        <v>124704</v>
      </c>
      <c r="F1430" s="342">
        <v>0</v>
      </c>
      <c r="G1430" s="4">
        <v>35584</v>
      </c>
      <c r="H1430" s="342">
        <v>0</v>
      </c>
      <c r="I1430" s="342">
        <v>0</v>
      </c>
      <c r="J1430" s="342">
        <v>0</v>
      </c>
      <c r="K1430" s="342">
        <v>0</v>
      </c>
      <c r="L1430" s="4">
        <v>160288</v>
      </c>
    </row>
    <row r="1431" spans="1:12">
      <c r="A1431" s="5" t="s">
        <v>133</v>
      </c>
      <c r="B1431" s="5" t="s">
        <v>1650</v>
      </c>
      <c r="C1431" s="5" t="s">
        <v>1651</v>
      </c>
      <c r="D1431" s="342">
        <v>0</v>
      </c>
      <c r="E1431" s="342">
        <v>0</v>
      </c>
      <c r="F1431" s="342">
        <v>0</v>
      </c>
      <c r="G1431" s="342">
        <v>0</v>
      </c>
      <c r="H1431" s="4">
        <v>20480</v>
      </c>
      <c r="I1431" s="342">
        <v>0</v>
      </c>
      <c r="J1431" s="4">
        <v>16704</v>
      </c>
      <c r="K1431" s="342">
        <v>0</v>
      </c>
      <c r="L1431" s="4">
        <v>37184</v>
      </c>
    </row>
    <row r="1432" spans="1:12">
      <c r="A1432" s="5" t="s">
        <v>133</v>
      </c>
      <c r="B1432" s="5" t="s">
        <v>1652</v>
      </c>
      <c r="C1432" s="5" t="s">
        <v>1653</v>
      </c>
      <c r="D1432" s="342">
        <v>0</v>
      </c>
      <c r="E1432" s="342">
        <v>0</v>
      </c>
      <c r="F1432" s="342">
        <v>0</v>
      </c>
      <c r="G1432" s="342">
        <v>0</v>
      </c>
      <c r="H1432" s="342">
        <v>0</v>
      </c>
      <c r="I1432" s="342">
        <v>0</v>
      </c>
      <c r="J1432" s="4">
        <v>1680</v>
      </c>
      <c r="K1432" s="342">
        <v>0</v>
      </c>
      <c r="L1432" s="4">
        <v>1680</v>
      </c>
    </row>
    <row r="1433" spans="1:12">
      <c r="A1433" s="5" t="s">
        <v>133</v>
      </c>
      <c r="B1433" s="5" t="s">
        <v>1654</v>
      </c>
      <c r="C1433" s="5" t="s">
        <v>1655</v>
      </c>
      <c r="D1433" s="342">
        <v>0</v>
      </c>
      <c r="E1433" s="342">
        <v>0</v>
      </c>
      <c r="F1433" s="342">
        <v>0</v>
      </c>
      <c r="G1433" s="342">
        <v>0</v>
      </c>
      <c r="H1433" s="4">
        <v>6000</v>
      </c>
      <c r="I1433" s="342">
        <v>0</v>
      </c>
      <c r="J1433" s="342">
        <v>0</v>
      </c>
      <c r="K1433" s="342">
        <v>0</v>
      </c>
      <c r="L1433" s="4">
        <v>6000</v>
      </c>
    </row>
    <row r="1434" spans="1:12">
      <c r="A1434" s="5" t="s">
        <v>133</v>
      </c>
      <c r="B1434" s="5" t="s">
        <v>1656</v>
      </c>
      <c r="C1434" s="5" t="s">
        <v>1657</v>
      </c>
      <c r="D1434" s="4">
        <v>53408</v>
      </c>
      <c r="E1434" s="342">
        <v>0</v>
      </c>
      <c r="F1434" s="342">
        <v>0</v>
      </c>
      <c r="G1434" s="342">
        <v>0</v>
      </c>
      <c r="H1434" s="342">
        <v>0</v>
      </c>
      <c r="I1434" s="342">
        <v>0</v>
      </c>
      <c r="J1434" s="342">
        <v>0</v>
      </c>
      <c r="K1434" s="342">
        <v>0</v>
      </c>
      <c r="L1434" s="4">
        <v>53408</v>
      </c>
    </row>
    <row r="1435" spans="1:12">
      <c r="A1435" s="5" t="s">
        <v>133</v>
      </c>
      <c r="B1435" s="5" t="s">
        <v>1658</v>
      </c>
      <c r="C1435" s="5" t="s">
        <v>1659</v>
      </c>
      <c r="D1435" s="4">
        <v>7248</v>
      </c>
      <c r="E1435" s="342">
        <v>0</v>
      </c>
      <c r="F1435" s="342">
        <v>0</v>
      </c>
      <c r="G1435" s="342">
        <v>0</v>
      </c>
      <c r="H1435" s="4">
        <v>12352</v>
      </c>
      <c r="I1435" s="342">
        <v>0</v>
      </c>
      <c r="J1435" s="4">
        <v>351054</v>
      </c>
      <c r="K1435" s="342">
        <v>0</v>
      </c>
      <c r="L1435" s="4">
        <v>370654</v>
      </c>
    </row>
    <row r="1436" spans="1:12">
      <c r="A1436" s="5" t="s">
        <v>133</v>
      </c>
      <c r="B1436" s="5" t="s">
        <v>1660</v>
      </c>
      <c r="C1436" s="5" t="s">
        <v>1661</v>
      </c>
      <c r="D1436" s="4">
        <v>448112</v>
      </c>
      <c r="E1436" s="342">
        <v>0</v>
      </c>
      <c r="F1436" s="342">
        <v>0</v>
      </c>
      <c r="G1436" s="342">
        <v>0</v>
      </c>
      <c r="H1436" s="342">
        <v>0</v>
      </c>
      <c r="I1436" s="342">
        <v>0</v>
      </c>
      <c r="J1436" s="342">
        <v>0</v>
      </c>
      <c r="K1436" s="342">
        <v>0</v>
      </c>
      <c r="L1436" s="4">
        <v>448112</v>
      </c>
    </row>
    <row r="1437" spans="1:12">
      <c r="A1437" s="5" t="s">
        <v>133</v>
      </c>
      <c r="B1437" s="5" t="s">
        <v>1662</v>
      </c>
      <c r="C1437" s="5" t="s">
        <v>1663</v>
      </c>
      <c r="D1437" s="4">
        <v>116096</v>
      </c>
      <c r="E1437" s="342">
        <v>0</v>
      </c>
      <c r="F1437" s="342">
        <v>0</v>
      </c>
      <c r="G1437" s="342">
        <v>0</v>
      </c>
      <c r="H1437" s="342">
        <v>0</v>
      </c>
      <c r="I1437" s="342">
        <v>0</v>
      </c>
      <c r="J1437" s="4">
        <v>1664</v>
      </c>
      <c r="K1437" s="342">
        <v>0</v>
      </c>
      <c r="L1437" s="4">
        <v>117760</v>
      </c>
    </row>
    <row r="1438" spans="1:12">
      <c r="A1438" s="5" t="s">
        <v>133</v>
      </c>
      <c r="B1438" s="5" t="s">
        <v>1664</v>
      </c>
      <c r="C1438" s="5" t="s">
        <v>1665</v>
      </c>
      <c r="D1438" s="342">
        <v>0</v>
      </c>
      <c r="E1438" s="342">
        <v>0</v>
      </c>
      <c r="F1438" s="342">
        <v>0</v>
      </c>
      <c r="G1438" s="342">
        <v>0</v>
      </c>
      <c r="H1438" s="342">
        <v>0</v>
      </c>
      <c r="I1438" s="342">
        <v>0</v>
      </c>
      <c r="J1438" s="342">
        <v>0</v>
      </c>
      <c r="K1438" s="342">
        <v>0</v>
      </c>
      <c r="L1438" s="342">
        <v>0</v>
      </c>
    </row>
    <row r="1439" spans="1:12">
      <c r="A1439" s="5" t="s">
        <v>133</v>
      </c>
      <c r="B1439" s="5" t="s">
        <v>1666</v>
      </c>
      <c r="C1439" s="5" t="s">
        <v>1667</v>
      </c>
      <c r="D1439" s="4">
        <v>1020616</v>
      </c>
      <c r="E1439" s="4">
        <v>503280</v>
      </c>
      <c r="F1439" s="342">
        <v>432</v>
      </c>
      <c r="G1439" s="4">
        <v>35584</v>
      </c>
      <c r="H1439" s="4">
        <v>472256</v>
      </c>
      <c r="I1439" s="4">
        <v>441308</v>
      </c>
      <c r="J1439" s="4">
        <v>425468</v>
      </c>
      <c r="K1439" s="4">
        <v>22601</v>
      </c>
      <c r="L1439" s="4">
        <v>2921545</v>
      </c>
    </row>
    <row r="1442" spans="1:12">
      <c r="A1442" s="5" t="s">
        <v>1721</v>
      </c>
    </row>
    <row r="1443" spans="1:12">
      <c r="A1443" s="5" t="s">
        <v>1597</v>
      </c>
      <c r="B1443" s="5" t="s">
        <v>174</v>
      </c>
      <c r="C1443" s="5" t="s">
        <v>1669</v>
      </c>
      <c r="D1443" s="342" t="s">
        <v>1670</v>
      </c>
      <c r="E1443" s="342" t="s">
        <v>1671</v>
      </c>
      <c r="F1443" s="342" t="s">
        <v>1672</v>
      </c>
      <c r="G1443" s="342" t="s">
        <v>1673</v>
      </c>
      <c r="H1443" s="342" t="s">
        <v>1674</v>
      </c>
      <c r="I1443" s="342" t="s">
        <v>1675</v>
      </c>
      <c r="J1443" s="342" t="s">
        <v>1676</v>
      </c>
      <c r="K1443" s="342" t="s">
        <v>1677</v>
      </c>
      <c r="L1443" s="342" t="s">
        <v>44</v>
      </c>
    </row>
    <row r="1444" spans="1:12">
      <c r="A1444" s="5" t="s">
        <v>135</v>
      </c>
      <c r="B1444" s="5" t="s">
        <v>1612</v>
      </c>
      <c r="C1444" s="5" t="s">
        <v>1613</v>
      </c>
      <c r="D1444" s="4">
        <v>1248</v>
      </c>
      <c r="E1444" s="342">
        <v>0</v>
      </c>
      <c r="F1444" s="342">
        <v>0</v>
      </c>
      <c r="G1444" s="342">
        <v>0</v>
      </c>
      <c r="H1444" s="342">
        <v>0</v>
      </c>
      <c r="I1444" s="342">
        <v>0</v>
      </c>
      <c r="J1444" s="342">
        <v>0</v>
      </c>
      <c r="K1444" s="342">
        <v>0</v>
      </c>
      <c r="L1444" s="4">
        <v>1248</v>
      </c>
    </row>
    <row r="1445" spans="1:12">
      <c r="A1445" s="5" t="s">
        <v>135</v>
      </c>
      <c r="B1445" s="5" t="s">
        <v>1614</v>
      </c>
      <c r="C1445" s="5" t="s">
        <v>1615</v>
      </c>
      <c r="D1445" s="342">
        <v>0</v>
      </c>
      <c r="E1445" s="342">
        <v>0</v>
      </c>
      <c r="F1445" s="342">
        <v>0</v>
      </c>
      <c r="G1445" s="342">
        <v>0</v>
      </c>
      <c r="H1445" s="4">
        <v>43920</v>
      </c>
      <c r="I1445" s="342">
        <v>0</v>
      </c>
      <c r="J1445" s="342">
        <v>576</v>
      </c>
      <c r="K1445" s="342">
        <v>0</v>
      </c>
      <c r="L1445" s="4">
        <v>44496</v>
      </c>
    </row>
    <row r="1446" spans="1:12">
      <c r="A1446" s="5" t="s">
        <v>135</v>
      </c>
      <c r="B1446" s="5" t="s">
        <v>1616</v>
      </c>
      <c r="C1446" s="5" t="s">
        <v>1617</v>
      </c>
      <c r="D1446" s="342">
        <v>0</v>
      </c>
      <c r="E1446" s="4">
        <v>835008</v>
      </c>
      <c r="F1446" s="342">
        <v>0</v>
      </c>
      <c r="G1446" s="342">
        <v>0</v>
      </c>
      <c r="H1446" s="342">
        <v>0</v>
      </c>
      <c r="I1446" s="342">
        <v>0</v>
      </c>
      <c r="J1446" s="342">
        <v>0</v>
      </c>
      <c r="K1446" s="342">
        <v>740</v>
      </c>
      <c r="L1446" s="4">
        <v>835748</v>
      </c>
    </row>
    <row r="1447" spans="1:12">
      <c r="A1447" s="5" t="s">
        <v>135</v>
      </c>
      <c r="B1447" s="5" t="s">
        <v>1618</v>
      </c>
      <c r="C1447" s="5" t="s">
        <v>1619</v>
      </c>
      <c r="D1447" s="4">
        <v>81360</v>
      </c>
      <c r="E1447" s="4">
        <v>45264</v>
      </c>
      <c r="F1447" s="342">
        <v>0</v>
      </c>
      <c r="G1447" s="342">
        <v>0</v>
      </c>
      <c r="H1447" s="4">
        <v>110112</v>
      </c>
      <c r="I1447" s="4">
        <v>103840</v>
      </c>
      <c r="J1447" s="4">
        <v>2681</v>
      </c>
      <c r="K1447" s="342">
        <v>0</v>
      </c>
      <c r="L1447" s="4">
        <v>343257</v>
      </c>
    </row>
    <row r="1448" spans="1:12">
      <c r="A1448" s="5" t="s">
        <v>135</v>
      </c>
      <c r="B1448" s="5" t="s">
        <v>1620</v>
      </c>
      <c r="C1448" s="5" t="s">
        <v>1621</v>
      </c>
      <c r="D1448" s="342">
        <v>0</v>
      </c>
      <c r="E1448" s="342">
        <v>0</v>
      </c>
      <c r="F1448" s="342">
        <v>0</v>
      </c>
      <c r="G1448" s="342">
        <v>0</v>
      </c>
      <c r="H1448" s="342">
        <v>0</v>
      </c>
      <c r="I1448" s="342">
        <v>0</v>
      </c>
      <c r="J1448" s="342">
        <v>0</v>
      </c>
      <c r="K1448" s="342">
        <v>0</v>
      </c>
      <c r="L1448" s="342">
        <v>0</v>
      </c>
    </row>
    <row r="1449" spans="1:12">
      <c r="A1449" s="5" t="s">
        <v>135</v>
      </c>
      <c r="B1449" s="5" t="s">
        <v>1622</v>
      </c>
      <c r="C1449" s="5" t="s">
        <v>1623</v>
      </c>
      <c r="D1449" s="4">
        <v>148832</v>
      </c>
      <c r="E1449" s="342">
        <v>0</v>
      </c>
      <c r="F1449" s="342">
        <v>0</v>
      </c>
      <c r="G1449" s="342">
        <v>0</v>
      </c>
      <c r="H1449" s="4">
        <v>42624</v>
      </c>
      <c r="I1449" s="342">
        <v>0</v>
      </c>
      <c r="J1449" s="342">
        <v>0</v>
      </c>
      <c r="K1449" s="342">
        <v>0</v>
      </c>
      <c r="L1449" s="4">
        <v>191456</v>
      </c>
    </row>
    <row r="1450" spans="1:12">
      <c r="A1450" s="5" t="s">
        <v>135</v>
      </c>
      <c r="B1450" s="5" t="s">
        <v>1624</v>
      </c>
      <c r="C1450" s="5" t="s">
        <v>1625</v>
      </c>
      <c r="D1450" s="342">
        <v>0</v>
      </c>
      <c r="E1450" s="4">
        <v>48128</v>
      </c>
      <c r="F1450" s="342">
        <v>0</v>
      </c>
      <c r="G1450" s="342">
        <v>0</v>
      </c>
      <c r="H1450" s="342">
        <v>0</v>
      </c>
      <c r="I1450" s="4">
        <v>59072</v>
      </c>
      <c r="J1450" s="342">
        <v>0</v>
      </c>
      <c r="K1450" s="342">
        <v>736</v>
      </c>
      <c r="L1450" s="4">
        <v>107936</v>
      </c>
    </row>
    <row r="1451" spans="1:12">
      <c r="A1451" s="5" t="s">
        <v>135</v>
      </c>
      <c r="B1451" s="5" t="s">
        <v>1626</v>
      </c>
      <c r="C1451" s="5" t="s">
        <v>1627</v>
      </c>
      <c r="D1451" s="342">
        <v>0</v>
      </c>
      <c r="E1451" s="342">
        <v>0</v>
      </c>
      <c r="F1451" s="342">
        <v>0</v>
      </c>
      <c r="G1451" s="342">
        <v>0</v>
      </c>
      <c r="H1451" s="4">
        <v>6160</v>
      </c>
      <c r="I1451" s="342">
        <v>0</v>
      </c>
      <c r="J1451" s="342">
        <v>266</v>
      </c>
      <c r="K1451" s="342">
        <v>0</v>
      </c>
      <c r="L1451" s="4">
        <v>6426</v>
      </c>
    </row>
    <row r="1452" spans="1:12">
      <c r="A1452" s="5" t="s">
        <v>135</v>
      </c>
      <c r="B1452" s="5" t="s">
        <v>1628</v>
      </c>
      <c r="C1452" s="5" t="s">
        <v>1629</v>
      </c>
      <c r="D1452" s="4">
        <v>18960</v>
      </c>
      <c r="E1452" s="4">
        <v>16576</v>
      </c>
      <c r="F1452" s="342">
        <v>0</v>
      </c>
      <c r="G1452" s="342">
        <v>0</v>
      </c>
      <c r="H1452" s="4">
        <v>56272</v>
      </c>
      <c r="I1452" s="342">
        <v>0</v>
      </c>
      <c r="J1452" s="342">
        <v>0</v>
      </c>
      <c r="K1452" s="342">
        <v>0</v>
      </c>
      <c r="L1452" s="4">
        <v>91808</v>
      </c>
    </row>
    <row r="1453" spans="1:12">
      <c r="A1453" s="5" t="s">
        <v>135</v>
      </c>
      <c r="B1453" s="5" t="s">
        <v>1630</v>
      </c>
      <c r="C1453" s="5" t="s">
        <v>1631</v>
      </c>
      <c r="D1453" s="342">
        <v>0</v>
      </c>
      <c r="E1453" s="4">
        <v>5312</v>
      </c>
      <c r="F1453" s="342">
        <v>0</v>
      </c>
      <c r="G1453" s="342">
        <v>0</v>
      </c>
      <c r="H1453" s="342">
        <v>0</v>
      </c>
      <c r="I1453" s="342">
        <v>0</v>
      </c>
      <c r="J1453" s="342">
        <v>0</v>
      </c>
      <c r="K1453" s="342">
        <v>0</v>
      </c>
      <c r="L1453" s="4">
        <v>5312</v>
      </c>
    </row>
    <row r="1454" spans="1:12">
      <c r="A1454" s="5" t="s">
        <v>135</v>
      </c>
      <c r="B1454" s="5" t="s">
        <v>1632</v>
      </c>
      <c r="C1454" s="5" t="s">
        <v>1633</v>
      </c>
      <c r="D1454" s="342">
        <v>0</v>
      </c>
      <c r="E1454" s="4">
        <v>2016</v>
      </c>
      <c r="F1454" s="342">
        <v>0</v>
      </c>
      <c r="G1454" s="342">
        <v>0</v>
      </c>
      <c r="H1454" s="342">
        <v>0</v>
      </c>
      <c r="I1454" s="4">
        <v>130464</v>
      </c>
      <c r="J1454" s="342">
        <v>0</v>
      </c>
      <c r="K1454" s="342">
        <v>0</v>
      </c>
      <c r="L1454" s="4">
        <v>132480</v>
      </c>
    </row>
    <row r="1455" spans="1:12">
      <c r="A1455" s="5" t="s">
        <v>135</v>
      </c>
      <c r="B1455" s="5" t="s">
        <v>1634</v>
      </c>
      <c r="C1455" s="5" t="s">
        <v>1635</v>
      </c>
      <c r="D1455" s="4">
        <v>450048</v>
      </c>
      <c r="E1455" s="342">
        <v>0</v>
      </c>
      <c r="F1455" s="4">
        <v>63248</v>
      </c>
      <c r="G1455" s="342">
        <v>0</v>
      </c>
      <c r="H1455" s="342">
        <v>0</v>
      </c>
      <c r="I1455" s="342">
        <v>0</v>
      </c>
      <c r="J1455" s="342">
        <v>0</v>
      </c>
      <c r="K1455" s="342">
        <v>0</v>
      </c>
      <c r="L1455" s="4">
        <v>513296</v>
      </c>
    </row>
    <row r="1456" spans="1:12">
      <c r="A1456" s="5" t="s">
        <v>135</v>
      </c>
      <c r="B1456" s="5" t="s">
        <v>1636</v>
      </c>
      <c r="C1456" s="5" t="s">
        <v>1637</v>
      </c>
      <c r="D1456" s="4">
        <v>47120</v>
      </c>
      <c r="E1456" s="342">
        <v>0</v>
      </c>
      <c r="F1456" s="342">
        <v>0</v>
      </c>
      <c r="G1456" s="342">
        <v>0</v>
      </c>
      <c r="H1456" s="4">
        <v>17984</v>
      </c>
      <c r="I1456" s="342">
        <v>0</v>
      </c>
      <c r="J1456" s="342">
        <v>0</v>
      </c>
      <c r="K1456" s="342">
        <v>0</v>
      </c>
      <c r="L1456" s="4">
        <v>65104</v>
      </c>
    </row>
    <row r="1457" spans="1:12">
      <c r="A1457" s="5" t="s">
        <v>135</v>
      </c>
      <c r="B1457" s="5" t="s">
        <v>1638</v>
      </c>
      <c r="C1457" s="5" t="s">
        <v>1639</v>
      </c>
      <c r="D1457" s="342">
        <v>0</v>
      </c>
      <c r="E1457" s="342">
        <v>0</v>
      </c>
      <c r="F1457" s="342">
        <v>0</v>
      </c>
      <c r="G1457" s="342">
        <v>0</v>
      </c>
      <c r="H1457" s="342">
        <v>0</v>
      </c>
      <c r="I1457" s="4">
        <v>296528</v>
      </c>
      <c r="J1457" s="342">
        <v>0</v>
      </c>
      <c r="K1457" s="4">
        <v>8218</v>
      </c>
      <c r="L1457" s="4">
        <v>304746</v>
      </c>
    </row>
    <row r="1458" spans="1:12">
      <c r="A1458" s="5" t="s">
        <v>135</v>
      </c>
      <c r="B1458" s="5" t="s">
        <v>1640</v>
      </c>
      <c r="C1458" s="5" t="s">
        <v>1641</v>
      </c>
      <c r="D1458" s="342">
        <v>0</v>
      </c>
      <c r="E1458" s="4">
        <v>8688</v>
      </c>
      <c r="F1458" s="342">
        <v>0</v>
      </c>
      <c r="G1458" s="342">
        <v>0</v>
      </c>
      <c r="H1458" s="342">
        <v>0</v>
      </c>
      <c r="I1458" s="4">
        <v>45696</v>
      </c>
      <c r="J1458" s="342">
        <v>0</v>
      </c>
      <c r="K1458" s="342">
        <v>0</v>
      </c>
      <c r="L1458" s="4">
        <v>54384</v>
      </c>
    </row>
    <row r="1459" spans="1:12">
      <c r="A1459" s="5" t="s">
        <v>135</v>
      </c>
      <c r="B1459" s="5" t="s">
        <v>1642</v>
      </c>
      <c r="C1459" s="5" t="s">
        <v>1643</v>
      </c>
      <c r="D1459" s="4">
        <v>19200</v>
      </c>
      <c r="E1459" s="4">
        <v>768</v>
      </c>
      <c r="F1459" s="342">
        <v>0</v>
      </c>
      <c r="G1459" s="342">
        <v>0</v>
      </c>
      <c r="H1459" s="4">
        <v>10576</v>
      </c>
      <c r="I1459" s="4">
        <v>323424</v>
      </c>
      <c r="J1459" s="342">
        <v>0</v>
      </c>
      <c r="K1459" s="4">
        <v>21452</v>
      </c>
      <c r="L1459" s="4">
        <v>375420</v>
      </c>
    </row>
    <row r="1460" spans="1:12">
      <c r="A1460" s="5" t="s">
        <v>135</v>
      </c>
      <c r="B1460" s="5" t="s">
        <v>1644</v>
      </c>
      <c r="C1460" s="5" t="s">
        <v>1645</v>
      </c>
      <c r="D1460" s="342">
        <v>0</v>
      </c>
      <c r="E1460" s="342">
        <v>0</v>
      </c>
      <c r="F1460" s="342">
        <v>0</v>
      </c>
      <c r="G1460" s="342">
        <v>0</v>
      </c>
      <c r="H1460" s="342">
        <v>0</v>
      </c>
      <c r="I1460" s="4">
        <v>23808</v>
      </c>
      <c r="J1460" s="342">
        <v>0</v>
      </c>
      <c r="K1460" s="342">
        <v>0</v>
      </c>
      <c r="L1460" s="4">
        <v>23808</v>
      </c>
    </row>
    <row r="1461" spans="1:12">
      <c r="A1461" s="5" t="s">
        <v>135</v>
      </c>
      <c r="B1461" s="5" t="s">
        <v>1646</v>
      </c>
      <c r="C1461" s="5" t="s">
        <v>1647</v>
      </c>
      <c r="D1461" s="342">
        <v>0</v>
      </c>
      <c r="E1461" s="342">
        <v>0</v>
      </c>
      <c r="F1461" s="342">
        <v>0</v>
      </c>
      <c r="G1461" s="342">
        <v>0</v>
      </c>
      <c r="H1461" s="342">
        <v>0</v>
      </c>
      <c r="I1461" s="4">
        <v>143424</v>
      </c>
      <c r="J1461" s="342">
        <v>0</v>
      </c>
      <c r="K1461" s="342">
        <v>0</v>
      </c>
      <c r="L1461" s="4">
        <v>143424</v>
      </c>
    </row>
    <row r="1462" spans="1:12">
      <c r="A1462" s="5" t="s">
        <v>135</v>
      </c>
      <c r="B1462" s="5" t="s">
        <v>1648</v>
      </c>
      <c r="C1462" s="5" t="s">
        <v>1649</v>
      </c>
      <c r="D1462" s="342">
        <v>0</v>
      </c>
      <c r="E1462" s="4">
        <v>350640</v>
      </c>
      <c r="F1462" s="342">
        <v>0</v>
      </c>
      <c r="G1462" s="4">
        <v>73808</v>
      </c>
      <c r="H1462" s="342">
        <v>0</v>
      </c>
      <c r="I1462" s="4">
        <v>3152</v>
      </c>
      <c r="J1462" s="342">
        <v>0</v>
      </c>
      <c r="K1462" s="342">
        <v>0</v>
      </c>
      <c r="L1462" s="4">
        <v>427600</v>
      </c>
    </row>
    <row r="1463" spans="1:12">
      <c r="A1463" s="5" t="s">
        <v>135</v>
      </c>
      <c r="B1463" s="5" t="s">
        <v>1650</v>
      </c>
      <c r="C1463" s="5" t="s">
        <v>1651</v>
      </c>
      <c r="D1463" s="342">
        <v>0</v>
      </c>
      <c r="E1463" s="342">
        <v>0</v>
      </c>
      <c r="F1463" s="342">
        <v>0</v>
      </c>
      <c r="G1463" s="342">
        <v>0</v>
      </c>
      <c r="H1463" s="4">
        <v>50128</v>
      </c>
      <c r="I1463" s="342">
        <v>0</v>
      </c>
      <c r="J1463" s="342">
        <v>0</v>
      </c>
      <c r="K1463" s="342">
        <v>0</v>
      </c>
      <c r="L1463" s="4">
        <v>50128</v>
      </c>
    </row>
    <row r="1464" spans="1:12">
      <c r="A1464" s="5" t="s">
        <v>135</v>
      </c>
      <c r="B1464" s="5" t="s">
        <v>1652</v>
      </c>
      <c r="C1464" s="5" t="s">
        <v>1653</v>
      </c>
      <c r="D1464" s="342">
        <v>0</v>
      </c>
      <c r="E1464" s="342">
        <v>0</v>
      </c>
      <c r="F1464" s="342">
        <v>0</v>
      </c>
      <c r="G1464" s="342">
        <v>0</v>
      </c>
      <c r="H1464" s="342">
        <v>0</v>
      </c>
      <c r="I1464" s="342">
        <v>0</v>
      </c>
      <c r="J1464" s="4">
        <v>42160</v>
      </c>
      <c r="K1464" s="342">
        <v>0</v>
      </c>
      <c r="L1464" s="4">
        <v>42160</v>
      </c>
    </row>
    <row r="1465" spans="1:12">
      <c r="A1465" s="5" t="s">
        <v>135</v>
      </c>
      <c r="B1465" s="5" t="s">
        <v>1654</v>
      </c>
      <c r="C1465" s="5" t="s">
        <v>1655</v>
      </c>
      <c r="D1465" s="342">
        <v>0</v>
      </c>
      <c r="E1465" s="342">
        <v>0</v>
      </c>
      <c r="F1465" s="342">
        <v>0</v>
      </c>
      <c r="G1465" s="342">
        <v>0</v>
      </c>
      <c r="H1465" s="4">
        <v>7328</v>
      </c>
      <c r="I1465" s="342">
        <v>0</v>
      </c>
      <c r="J1465" s="342">
        <v>0</v>
      </c>
      <c r="K1465" s="342">
        <v>0</v>
      </c>
      <c r="L1465" s="4">
        <v>7328</v>
      </c>
    </row>
    <row r="1466" spans="1:12">
      <c r="A1466" s="5" t="s">
        <v>135</v>
      </c>
      <c r="B1466" s="5" t="s">
        <v>1656</v>
      </c>
      <c r="C1466" s="5" t="s">
        <v>1657</v>
      </c>
      <c r="D1466" s="4">
        <v>58480</v>
      </c>
      <c r="E1466" s="342">
        <v>0</v>
      </c>
      <c r="F1466" s="342">
        <v>0</v>
      </c>
      <c r="G1466" s="342">
        <v>0</v>
      </c>
      <c r="H1466" s="4">
        <v>6288</v>
      </c>
      <c r="I1466" s="342">
        <v>0</v>
      </c>
      <c r="J1466" s="342">
        <v>0</v>
      </c>
      <c r="K1466" s="342">
        <v>0</v>
      </c>
      <c r="L1466" s="4">
        <v>64768</v>
      </c>
    </row>
    <row r="1467" spans="1:12">
      <c r="A1467" s="5" t="s">
        <v>135</v>
      </c>
      <c r="B1467" s="5" t="s">
        <v>1658</v>
      </c>
      <c r="C1467" s="5" t="s">
        <v>1659</v>
      </c>
      <c r="D1467" s="4">
        <v>49024</v>
      </c>
      <c r="E1467" s="342">
        <v>0</v>
      </c>
      <c r="F1467" s="342">
        <v>0</v>
      </c>
      <c r="G1467" s="342">
        <v>0</v>
      </c>
      <c r="H1467" s="4">
        <v>29760</v>
      </c>
      <c r="I1467" s="342">
        <v>0</v>
      </c>
      <c r="J1467" s="4">
        <v>34463</v>
      </c>
      <c r="K1467" s="342">
        <v>0</v>
      </c>
      <c r="L1467" s="4">
        <v>113247</v>
      </c>
    </row>
    <row r="1468" spans="1:12">
      <c r="A1468" s="5" t="s">
        <v>135</v>
      </c>
      <c r="B1468" s="5" t="s">
        <v>1660</v>
      </c>
      <c r="C1468" s="5" t="s">
        <v>1661</v>
      </c>
      <c r="D1468" s="4">
        <v>908464</v>
      </c>
      <c r="E1468" s="342">
        <v>0</v>
      </c>
      <c r="F1468" s="342">
        <v>0</v>
      </c>
      <c r="G1468" s="342">
        <v>0</v>
      </c>
      <c r="H1468" s="342">
        <v>640</v>
      </c>
      <c r="I1468" s="342">
        <v>0</v>
      </c>
      <c r="J1468" s="342">
        <v>0</v>
      </c>
      <c r="K1468" s="342">
        <v>0</v>
      </c>
      <c r="L1468" s="4">
        <v>909104</v>
      </c>
    </row>
    <row r="1469" spans="1:12">
      <c r="A1469" s="5" t="s">
        <v>135</v>
      </c>
      <c r="B1469" s="5" t="s">
        <v>1662</v>
      </c>
      <c r="C1469" s="5" t="s">
        <v>1663</v>
      </c>
      <c r="D1469" s="4">
        <v>313392</v>
      </c>
      <c r="E1469" s="342">
        <v>0</v>
      </c>
      <c r="F1469" s="342">
        <v>0</v>
      </c>
      <c r="G1469" s="342">
        <v>0</v>
      </c>
      <c r="H1469" s="4">
        <v>42384</v>
      </c>
      <c r="I1469" s="342">
        <v>0</v>
      </c>
      <c r="J1469" s="342">
        <v>0</v>
      </c>
      <c r="K1469" s="342">
        <v>0</v>
      </c>
      <c r="L1469" s="4">
        <v>355776</v>
      </c>
    </row>
    <row r="1470" spans="1:12">
      <c r="A1470" s="5" t="s">
        <v>135</v>
      </c>
      <c r="B1470" s="5" t="s">
        <v>1664</v>
      </c>
      <c r="C1470" s="5" t="s">
        <v>1665</v>
      </c>
      <c r="D1470" s="342">
        <v>0</v>
      </c>
      <c r="E1470" s="342">
        <v>0</v>
      </c>
      <c r="F1470" s="342">
        <v>0</v>
      </c>
      <c r="G1470" s="342">
        <v>0</v>
      </c>
      <c r="H1470" s="342">
        <v>0</v>
      </c>
      <c r="I1470" s="342">
        <v>0</v>
      </c>
      <c r="J1470" s="342">
        <v>0</v>
      </c>
      <c r="K1470" s="342">
        <v>0</v>
      </c>
      <c r="L1470" s="342">
        <v>0</v>
      </c>
    </row>
    <row r="1471" spans="1:12">
      <c r="A1471" s="5" t="s">
        <v>135</v>
      </c>
      <c r="B1471" s="5" t="s">
        <v>1666</v>
      </c>
      <c r="C1471" s="5" t="s">
        <v>1667</v>
      </c>
      <c r="D1471" s="4">
        <v>2096128</v>
      </c>
      <c r="E1471" s="4">
        <v>1312400</v>
      </c>
      <c r="F1471" s="4">
        <v>63248</v>
      </c>
      <c r="G1471" s="4">
        <v>73808</v>
      </c>
      <c r="H1471" s="4">
        <v>424176</v>
      </c>
      <c r="I1471" s="4">
        <v>1129408</v>
      </c>
      <c r="J1471" s="4">
        <v>80146</v>
      </c>
      <c r="K1471" s="4">
        <v>31146</v>
      </c>
      <c r="L1471" s="4">
        <v>5210460</v>
      </c>
    </row>
    <row r="1474" spans="1:12">
      <c r="A1474" s="5" t="s">
        <v>1722</v>
      </c>
    </row>
    <row r="1475" spans="1:12">
      <c r="A1475" s="5" t="s">
        <v>1597</v>
      </c>
      <c r="B1475" s="5" t="s">
        <v>174</v>
      </c>
      <c r="C1475" s="5" t="s">
        <v>1669</v>
      </c>
      <c r="D1475" s="342" t="s">
        <v>1670</v>
      </c>
      <c r="E1475" s="342" t="s">
        <v>1671</v>
      </c>
      <c r="F1475" s="342" t="s">
        <v>1672</v>
      </c>
      <c r="G1475" s="342" t="s">
        <v>1673</v>
      </c>
      <c r="H1475" s="342" t="s">
        <v>1674</v>
      </c>
      <c r="I1475" s="342" t="s">
        <v>1675</v>
      </c>
      <c r="J1475" s="342" t="s">
        <v>1676</v>
      </c>
      <c r="K1475" s="342" t="s">
        <v>1677</v>
      </c>
      <c r="L1475" s="342" t="s">
        <v>44</v>
      </c>
    </row>
    <row r="1476" spans="1:12">
      <c r="A1476" s="5" t="s">
        <v>137</v>
      </c>
      <c r="B1476" s="5" t="s">
        <v>1612</v>
      </c>
      <c r="C1476" s="5" t="s">
        <v>1613</v>
      </c>
      <c r="D1476" s="4">
        <v>3648</v>
      </c>
      <c r="E1476" s="342">
        <v>0</v>
      </c>
      <c r="F1476" s="342">
        <v>0</v>
      </c>
      <c r="G1476" s="342">
        <v>0</v>
      </c>
      <c r="H1476" s="4">
        <v>3552</v>
      </c>
      <c r="I1476" s="342">
        <v>0</v>
      </c>
      <c r="J1476" s="342">
        <v>0</v>
      </c>
      <c r="K1476" s="342">
        <v>0</v>
      </c>
      <c r="L1476" s="4">
        <v>7200</v>
      </c>
    </row>
    <row r="1477" spans="1:12">
      <c r="A1477" s="5" t="s">
        <v>137</v>
      </c>
      <c r="B1477" s="5" t="s">
        <v>1614</v>
      </c>
      <c r="C1477" s="5" t="s">
        <v>1615</v>
      </c>
      <c r="D1477" s="342">
        <v>0</v>
      </c>
      <c r="E1477" s="342">
        <v>0</v>
      </c>
      <c r="F1477" s="342">
        <v>0</v>
      </c>
      <c r="G1477" s="342">
        <v>0</v>
      </c>
      <c r="H1477" s="4">
        <v>33952</v>
      </c>
      <c r="I1477" s="342">
        <v>0</v>
      </c>
      <c r="J1477" s="342">
        <v>0</v>
      </c>
      <c r="K1477" s="342">
        <v>0</v>
      </c>
      <c r="L1477" s="4">
        <v>33952</v>
      </c>
    </row>
    <row r="1478" spans="1:12">
      <c r="A1478" s="5" t="s">
        <v>137</v>
      </c>
      <c r="B1478" s="5" t="s">
        <v>1616</v>
      </c>
      <c r="C1478" s="5" t="s">
        <v>1617</v>
      </c>
      <c r="D1478" s="342">
        <v>0</v>
      </c>
      <c r="E1478" s="4">
        <v>98336</v>
      </c>
      <c r="F1478" s="342">
        <v>0</v>
      </c>
      <c r="G1478" s="342">
        <v>0</v>
      </c>
      <c r="H1478" s="342">
        <v>0</v>
      </c>
      <c r="I1478" s="342">
        <v>0</v>
      </c>
      <c r="J1478" s="342">
        <v>0</v>
      </c>
      <c r="K1478" s="342">
        <v>0</v>
      </c>
      <c r="L1478" s="4">
        <v>98336</v>
      </c>
    </row>
    <row r="1479" spans="1:12">
      <c r="A1479" s="5" t="s">
        <v>137</v>
      </c>
      <c r="B1479" s="5" t="s">
        <v>1618</v>
      </c>
      <c r="C1479" s="5" t="s">
        <v>1619</v>
      </c>
      <c r="D1479" s="4">
        <v>5280</v>
      </c>
      <c r="E1479" s="342">
        <v>0</v>
      </c>
      <c r="F1479" s="342">
        <v>0</v>
      </c>
      <c r="G1479" s="342">
        <v>0</v>
      </c>
      <c r="H1479" s="4">
        <v>25664</v>
      </c>
      <c r="I1479" s="4">
        <v>5088</v>
      </c>
      <c r="J1479" s="4">
        <v>6393</v>
      </c>
      <c r="K1479" s="4">
        <v>2712</v>
      </c>
      <c r="L1479" s="4">
        <v>45137</v>
      </c>
    </row>
    <row r="1480" spans="1:12">
      <c r="A1480" s="5" t="s">
        <v>137</v>
      </c>
      <c r="B1480" s="5" t="s">
        <v>1620</v>
      </c>
      <c r="C1480" s="5" t="s">
        <v>1621</v>
      </c>
      <c r="D1480" s="342">
        <v>0</v>
      </c>
      <c r="E1480" s="342">
        <v>0</v>
      </c>
      <c r="F1480" s="342">
        <v>0</v>
      </c>
      <c r="G1480" s="342">
        <v>0</v>
      </c>
      <c r="H1480" s="342">
        <v>0</v>
      </c>
      <c r="I1480" s="342">
        <v>0</v>
      </c>
      <c r="J1480" s="342">
        <v>0</v>
      </c>
      <c r="K1480" s="342">
        <v>0</v>
      </c>
      <c r="L1480" s="342">
        <v>0</v>
      </c>
    </row>
    <row r="1481" spans="1:12">
      <c r="A1481" s="5" t="s">
        <v>137</v>
      </c>
      <c r="B1481" s="5" t="s">
        <v>1622</v>
      </c>
      <c r="C1481" s="5" t="s">
        <v>1623</v>
      </c>
      <c r="D1481" s="4">
        <v>19632</v>
      </c>
      <c r="E1481" s="342">
        <v>0</v>
      </c>
      <c r="F1481" s="342">
        <v>0</v>
      </c>
      <c r="G1481" s="342">
        <v>0</v>
      </c>
      <c r="H1481" s="342">
        <v>0</v>
      </c>
      <c r="I1481" s="342">
        <v>0</v>
      </c>
      <c r="J1481" s="342">
        <v>0</v>
      </c>
      <c r="K1481" s="342">
        <v>0</v>
      </c>
      <c r="L1481" s="4">
        <v>19632</v>
      </c>
    </row>
    <row r="1482" spans="1:12">
      <c r="A1482" s="5" t="s">
        <v>137</v>
      </c>
      <c r="B1482" s="5" t="s">
        <v>1624</v>
      </c>
      <c r="C1482" s="5" t="s">
        <v>1625</v>
      </c>
      <c r="D1482" s="342">
        <v>0</v>
      </c>
      <c r="E1482" s="4">
        <v>4800</v>
      </c>
      <c r="F1482" s="342">
        <v>0</v>
      </c>
      <c r="G1482" s="342">
        <v>0</v>
      </c>
      <c r="H1482" s="342">
        <v>0</v>
      </c>
      <c r="I1482" s="4">
        <v>10304</v>
      </c>
      <c r="J1482" s="342">
        <v>0</v>
      </c>
      <c r="K1482" s="4">
        <v>1088</v>
      </c>
      <c r="L1482" s="4">
        <v>16192</v>
      </c>
    </row>
    <row r="1483" spans="1:12">
      <c r="A1483" s="5" t="s">
        <v>137</v>
      </c>
      <c r="B1483" s="5" t="s">
        <v>1626</v>
      </c>
      <c r="C1483" s="5" t="s">
        <v>1627</v>
      </c>
      <c r="D1483" s="342">
        <v>0</v>
      </c>
      <c r="E1483" s="342">
        <v>0</v>
      </c>
      <c r="F1483" s="342">
        <v>0</v>
      </c>
      <c r="G1483" s="342">
        <v>0</v>
      </c>
      <c r="H1483" s="4">
        <v>14320</v>
      </c>
      <c r="I1483" s="342">
        <v>0</v>
      </c>
      <c r="J1483" s="342">
        <v>0</v>
      </c>
      <c r="K1483" s="342">
        <v>0</v>
      </c>
      <c r="L1483" s="4">
        <v>14320</v>
      </c>
    </row>
    <row r="1484" spans="1:12">
      <c r="A1484" s="5" t="s">
        <v>137</v>
      </c>
      <c r="B1484" s="5" t="s">
        <v>1628</v>
      </c>
      <c r="C1484" s="5" t="s">
        <v>1629</v>
      </c>
      <c r="D1484" s="342">
        <v>1536</v>
      </c>
      <c r="E1484" s="4">
        <v>3904</v>
      </c>
      <c r="F1484" s="342">
        <v>0</v>
      </c>
      <c r="G1484" s="342">
        <v>0</v>
      </c>
      <c r="H1484" s="4">
        <v>58576</v>
      </c>
      <c r="I1484" s="342">
        <v>0</v>
      </c>
      <c r="J1484" s="4">
        <v>5745</v>
      </c>
      <c r="K1484" s="342">
        <v>0</v>
      </c>
      <c r="L1484" s="4">
        <v>69761</v>
      </c>
    </row>
    <row r="1485" spans="1:12">
      <c r="A1485" s="5" t="s">
        <v>137</v>
      </c>
      <c r="B1485" s="5" t="s">
        <v>1630</v>
      </c>
      <c r="C1485" s="5" t="s">
        <v>1631</v>
      </c>
      <c r="D1485" s="342">
        <v>0</v>
      </c>
      <c r="E1485" s="342">
        <v>0</v>
      </c>
      <c r="F1485" s="342">
        <v>0</v>
      </c>
      <c r="G1485" s="342">
        <v>0</v>
      </c>
      <c r="H1485" s="342">
        <v>0</v>
      </c>
      <c r="I1485" s="342">
        <v>0</v>
      </c>
      <c r="J1485" s="342">
        <v>0</v>
      </c>
      <c r="K1485" s="342">
        <v>0</v>
      </c>
      <c r="L1485" s="342">
        <v>0</v>
      </c>
    </row>
    <row r="1486" spans="1:12">
      <c r="A1486" s="5" t="s">
        <v>137</v>
      </c>
      <c r="B1486" s="5" t="s">
        <v>1632</v>
      </c>
      <c r="C1486" s="5" t="s">
        <v>1633</v>
      </c>
      <c r="D1486" s="342">
        <v>0</v>
      </c>
      <c r="E1486" s="342">
        <v>0</v>
      </c>
      <c r="F1486" s="342">
        <v>0</v>
      </c>
      <c r="G1486" s="342">
        <v>0</v>
      </c>
      <c r="H1486" s="342">
        <v>0</v>
      </c>
      <c r="I1486" s="4">
        <v>16480</v>
      </c>
      <c r="J1486" s="342">
        <v>0</v>
      </c>
      <c r="K1486" s="342">
        <v>1008</v>
      </c>
      <c r="L1486" s="4">
        <v>17488</v>
      </c>
    </row>
    <row r="1487" spans="1:12">
      <c r="A1487" s="5" t="s">
        <v>137</v>
      </c>
      <c r="B1487" s="5" t="s">
        <v>1634</v>
      </c>
      <c r="C1487" s="5" t="s">
        <v>1635</v>
      </c>
      <c r="D1487" s="4">
        <v>74400</v>
      </c>
      <c r="E1487" s="342">
        <v>0</v>
      </c>
      <c r="F1487" s="4">
        <v>576</v>
      </c>
      <c r="G1487" s="342">
        <v>0</v>
      </c>
      <c r="H1487" s="342">
        <v>0</v>
      </c>
      <c r="I1487" s="342">
        <v>0</v>
      </c>
      <c r="J1487" s="342">
        <v>0</v>
      </c>
      <c r="K1487" s="342">
        <v>0</v>
      </c>
      <c r="L1487" s="4">
        <v>74976</v>
      </c>
    </row>
    <row r="1488" spans="1:12">
      <c r="A1488" s="5" t="s">
        <v>137</v>
      </c>
      <c r="B1488" s="5" t="s">
        <v>1636</v>
      </c>
      <c r="C1488" s="5" t="s">
        <v>1637</v>
      </c>
      <c r="D1488" s="4">
        <v>7520</v>
      </c>
      <c r="E1488" s="342">
        <v>0</v>
      </c>
      <c r="F1488" s="342">
        <v>0</v>
      </c>
      <c r="G1488" s="342">
        <v>0</v>
      </c>
      <c r="H1488" s="342">
        <v>0</v>
      </c>
      <c r="I1488" s="342">
        <v>0</v>
      </c>
      <c r="J1488" s="342">
        <v>0</v>
      </c>
      <c r="K1488" s="342">
        <v>0</v>
      </c>
      <c r="L1488" s="4">
        <v>7520</v>
      </c>
    </row>
    <row r="1489" spans="1:12">
      <c r="A1489" s="5" t="s">
        <v>137</v>
      </c>
      <c r="B1489" s="5" t="s">
        <v>1638</v>
      </c>
      <c r="C1489" s="5" t="s">
        <v>1639</v>
      </c>
      <c r="D1489" s="342">
        <v>0</v>
      </c>
      <c r="E1489" s="342">
        <v>0</v>
      </c>
      <c r="F1489" s="342">
        <v>0</v>
      </c>
      <c r="G1489" s="342">
        <v>0</v>
      </c>
      <c r="H1489" s="342">
        <v>0</v>
      </c>
      <c r="I1489" s="4">
        <v>93472</v>
      </c>
      <c r="J1489" s="342">
        <v>0</v>
      </c>
      <c r="K1489" s="4">
        <v>3480</v>
      </c>
      <c r="L1489" s="4">
        <v>96952</v>
      </c>
    </row>
    <row r="1490" spans="1:12">
      <c r="A1490" s="5" t="s">
        <v>137</v>
      </c>
      <c r="B1490" s="5" t="s">
        <v>1640</v>
      </c>
      <c r="C1490" s="5" t="s">
        <v>1641</v>
      </c>
      <c r="D1490" s="342">
        <v>0</v>
      </c>
      <c r="E1490" s="342">
        <v>0</v>
      </c>
      <c r="F1490" s="342">
        <v>0</v>
      </c>
      <c r="G1490" s="342">
        <v>0</v>
      </c>
      <c r="H1490" s="342">
        <v>0</v>
      </c>
      <c r="I1490" s="342">
        <v>0</v>
      </c>
      <c r="J1490" s="342">
        <v>0</v>
      </c>
      <c r="K1490" s="342">
        <v>0</v>
      </c>
      <c r="L1490" s="342">
        <v>0</v>
      </c>
    </row>
    <row r="1491" spans="1:12">
      <c r="A1491" s="5" t="s">
        <v>137</v>
      </c>
      <c r="B1491" s="5" t="s">
        <v>1642</v>
      </c>
      <c r="C1491" s="5" t="s">
        <v>1643</v>
      </c>
      <c r="D1491" s="342">
        <v>624</v>
      </c>
      <c r="E1491" s="342">
        <v>480</v>
      </c>
      <c r="F1491" s="342">
        <v>0</v>
      </c>
      <c r="G1491" s="342">
        <v>0</v>
      </c>
      <c r="H1491" s="342">
        <v>0</v>
      </c>
      <c r="I1491" s="4">
        <v>34224</v>
      </c>
      <c r="J1491" s="4">
        <v>3780</v>
      </c>
      <c r="K1491" s="4">
        <v>43485</v>
      </c>
      <c r="L1491" s="4">
        <v>82593</v>
      </c>
    </row>
    <row r="1492" spans="1:12">
      <c r="A1492" s="5" t="s">
        <v>137</v>
      </c>
      <c r="B1492" s="5" t="s">
        <v>1644</v>
      </c>
      <c r="C1492" s="5" t="s">
        <v>1645</v>
      </c>
      <c r="D1492" s="342">
        <v>0</v>
      </c>
      <c r="E1492" s="342">
        <v>0</v>
      </c>
      <c r="F1492" s="342">
        <v>0</v>
      </c>
      <c r="G1492" s="342">
        <v>0</v>
      </c>
      <c r="H1492" s="342">
        <v>0</v>
      </c>
      <c r="I1492" s="342">
        <v>0</v>
      </c>
      <c r="J1492" s="342">
        <v>0</v>
      </c>
      <c r="K1492" s="342">
        <v>0</v>
      </c>
      <c r="L1492" s="342">
        <v>0</v>
      </c>
    </row>
    <row r="1493" spans="1:12">
      <c r="A1493" s="5" t="s">
        <v>137</v>
      </c>
      <c r="B1493" s="5" t="s">
        <v>1646</v>
      </c>
      <c r="C1493" s="5" t="s">
        <v>1647</v>
      </c>
      <c r="D1493" s="342">
        <v>0</v>
      </c>
      <c r="E1493" s="342">
        <v>0</v>
      </c>
      <c r="F1493" s="342">
        <v>0</v>
      </c>
      <c r="G1493" s="342">
        <v>0</v>
      </c>
      <c r="H1493" s="342">
        <v>0</v>
      </c>
      <c r="I1493" s="4">
        <v>86096</v>
      </c>
      <c r="J1493" s="342">
        <v>0</v>
      </c>
      <c r="K1493" s="342">
        <v>528</v>
      </c>
      <c r="L1493" s="4">
        <v>86624</v>
      </c>
    </row>
    <row r="1494" spans="1:12">
      <c r="A1494" s="5" t="s">
        <v>137</v>
      </c>
      <c r="B1494" s="5" t="s">
        <v>1648</v>
      </c>
      <c r="C1494" s="5" t="s">
        <v>1649</v>
      </c>
      <c r="D1494" s="342">
        <v>0</v>
      </c>
      <c r="E1494" s="4">
        <v>44192</v>
      </c>
      <c r="F1494" s="342">
        <v>0</v>
      </c>
      <c r="G1494" s="4">
        <v>3827</v>
      </c>
      <c r="H1494" s="342">
        <v>0</v>
      </c>
      <c r="I1494" s="4">
        <v>1056</v>
      </c>
      <c r="J1494" s="342">
        <v>0</v>
      </c>
      <c r="K1494" s="342">
        <v>0</v>
      </c>
      <c r="L1494" s="4">
        <v>49075</v>
      </c>
    </row>
    <row r="1495" spans="1:12">
      <c r="A1495" s="5" t="s">
        <v>137</v>
      </c>
      <c r="B1495" s="5" t="s">
        <v>1650</v>
      </c>
      <c r="C1495" s="5" t="s">
        <v>1651</v>
      </c>
      <c r="D1495" s="342">
        <v>0</v>
      </c>
      <c r="E1495" s="342">
        <v>0</v>
      </c>
      <c r="F1495" s="342">
        <v>0</v>
      </c>
      <c r="G1495" s="342">
        <v>0</v>
      </c>
      <c r="H1495" s="4">
        <v>7808</v>
      </c>
      <c r="I1495" s="342">
        <v>0</v>
      </c>
      <c r="J1495" s="342">
        <v>0</v>
      </c>
      <c r="K1495" s="342">
        <v>0</v>
      </c>
      <c r="L1495" s="4">
        <v>7808</v>
      </c>
    </row>
    <row r="1496" spans="1:12">
      <c r="A1496" s="5" t="s">
        <v>137</v>
      </c>
      <c r="B1496" s="5" t="s">
        <v>1652</v>
      </c>
      <c r="C1496" s="5" t="s">
        <v>1653</v>
      </c>
      <c r="D1496" s="342">
        <v>0</v>
      </c>
      <c r="E1496" s="342">
        <v>0</v>
      </c>
      <c r="F1496" s="342">
        <v>0</v>
      </c>
      <c r="G1496" s="342">
        <v>0</v>
      </c>
      <c r="H1496" s="342">
        <v>0</v>
      </c>
      <c r="I1496" s="342">
        <v>0</v>
      </c>
      <c r="J1496" s="4">
        <v>3800</v>
      </c>
      <c r="K1496" s="342">
        <v>0</v>
      </c>
      <c r="L1496" s="4">
        <v>3800</v>
      </c>
    </row>
    <row r="1497" spans="1:12">
      <c r="A1497" s="5" t="s">
        <v>137</v>
      </c>
      <c r="B1497" s="5" t="s">
        <v>1654</v>
      </c>
      <c r="C1497" s="5" t="s">
        <v>1655</v>
      </c>
      <c r="D1497" s="342">
        <v>0</v>
      </c>
      <c r="E1497" s="342">
        <v>0</v>
      </c>
      <c r="F1497" s="342">
        <v>0</v>
      </c>
      <c r="G1497" s="342">
        <v>0</v>
      </c>
      <c r="H1497" s="4">
        <v>1968</v>
      </c>
      <c r="I1497" s="342">
        <v>0</v>
      </c>
      <c r="J1497" s="342">
        <v>0</v>
      </c>
      <c r="K1497" s="342">
        <v>0</v>
      </c>
      <c r="L1497" s="4">
        <v>1968</v>
      </c>
    </row>
    <row r="1498" spans="1:12">
      <c r="A1498" s="5" t="s">
        <v>137</v>
      </c>
      <c r="B1498" s="5" t="s">
        <v>1656</v>
      </c>
      <c r="C1498" s="5" t="s">
        <v>1657</v>
      </c>
      <c r="D1498" s="4">
        <v>11024</v>
      </c>
      <c r="E1498" s="342">
        <v>0</v>
      </c>
      <c r="F1498" s="342">
        <v>0</v>
      </c>
      <c r="G1498" s="342">
        <v>0</v>
      </c>
      <c r="H1498" s="342">
        <v>0</v>
      </c>
      <c r="I1498" s="342">
        <v>0</v>
      </c>
      <c r="J1498" s="342">
        <v>0</v>
      </c>
      <c r="K1498" s="342">
        <v>0</v>
      </c>
      <c r="L1498" s="4">
        <v>11024</v>
      </c>
    </row>
    <row r="1499" spans="1:12">
      <c r="A1499" s="5" t="s">
        <v>137</v>
      </c>
      <c r="B1499" s="5" t="s">
        <v>1658</v>
      </c>
      <c r="C1499" s="5" t="s">
        <v>1659</v>
      </c>
      <c r="D1499" s="4">
        <v>1296</v>
      </c>
      <c r="E1499" s="342">
        <v>0</v>
      </c>
      <c r="F1499" s="342">
        <v>0</v>
      </c>
      <c r="G1499" s="342">
        <v>0</v>
      </c>
      <c r="H1499" s="342">
        <v>0</v>
      </c>
      <c r="I1499" s="342">
        <v>0</v>
      </c>
      <c r="J1499" s="4">
        <v>83559</v>
      </c>
      <c r="K1499" s="342">
        <v>0</v>
      </c>
      <c r="L1499" s="4">
        <v>84855</v>
      </c>
    </row>
    <row r="1500" spans="1:12">
      <c r="A1500" s="5" t="s">
        <v>137</v>
      </c>
      <c r="B1500" s="5" t="s">
        <v>1660</v>
      </c>
      <c r="C1500" s="5" t="s">
        <v>1661</v>
      </c>
      <c r="D1500" s="4">
        <v>133824</v>
      </c>
      <c r="E1500" s="342">
        <v>0</v>
      </c>
      <c r="F1500" s="342">
        <v>0</v>
      </c>
      <c r="G1500" s="342">
        <v>0</v>
      </c>
      <c r="H1500" s="342">
        <v>0</v>
      </c>
      <c r="I1500" s="342">
        <v>0</v>
      </c>
      <c r="J1500" s="342">
        <v>0</v>
      </c>
      <c r="K1500" s="342">
        <v>0</v>
      </c>
      <c r="L1500" s="4">
        <v>133824</v>
      </c>
    </row>
    <row r="1501" spans="1:12">
      <c r="A1501" s="5" t="s">
        <v>137</v>
      </c>
      <c r="B1501" s="5" t="s">
        <v>1662</v>
      </c>
      <c r="C1501" s="5" t="s">
        <v>1663</v>
      </c>
      <c r="D1501" s="4">
        <v>29360</v>
      </c>
      <c r="E1501" s="342">
        <v>0</v>
      </c>
      <c r="F1501" s="342">
        <v>0</v>
      </c>
      <c r="G1501" s="342">
        <v>0</v>
      </c>
      <c r="H1501" s="342">
        <v>0</v>
      </c>
      <c r="I1501" s="342">
        <v>0</v>
      </c>
      <c r="J1501" s="342">
        <v>0</v>
      </c>
      <c r="K1501" s="342">
        <v>0</v>
      </c>
      <c r="L1501" s="4">
        <v>29360</v>
      </c>
    </row>
    <row r="1502" spans="1:12">
      <c r="A1502" s="5" t="s">
        <v>137</v>
      </c>
      <c r="B1502" s="5" t="s">
        <v>1664</v>
      </c>
      <c r="C1502" s="5" t="s">
        <v>1665</v>
      </c>
      <c r="D1502" s="342">
        <v>0</v>
      </c>
      <c r="E1502" s="342">
        <v>0</v>
      </c>
      <c r="F1502" s="342">
        <v>0</v>
      </c>
      <c r="G1502" s="342">
        <v>0</v>
      </c>
      <c r="H1502" s="342">
        <v>0</v>
      </c>
      <c r="I1502" s="342">
        <v>0</v>
      </c>
      <c r="J1502" s="342">
        <v>0</v>
      </c>
      <c r="K1502" s="342">
        <v>0</v>
      </c>
      <c r="L1502" s="342">
        <v>0</v>
      </c>
    </row>
    <row r="1503" spans="1:12">
      <c r="A1503" s="5" t="s">
        <v>137</v>
      </c>
      <c r="B1503" s="5" t="s">
        <v>1666</v>
      </c>
      <c r="C1503" s="5" t="s">
        <v>1667</v>
      </c>
      <c r="D1503" s="4">
        <v>288144</v>
      </c>
      <c r="E1503" s="4">
        <v>151712</v>
      </c>
      <c r="F1503" s="4">
        <v>576</v>
      </c>
      <c r="G1503" s="4">
        <v>3827</v>
      </c>
      <c r="H1503" s="4">
        <v>145840</v>
      </c>
      <c r="I1503" s="4">
        <v>246720</v>
      </c>
      <c r="J1503" s="4">
        <v>103277</v>
      </c>
      <c r="K1503" s="4">
        <v>52301</v>
      </c>
      <c r="L1503" s="4">
        <v>992397</v>
      </c>
    </row>
    <row r="1506" spans="1:12">
      <c r="A1506" s="5" t="s">
        <v>1723</v>
      </c>
    </row>
    <row r="1507" spans="1:12">
      <c r="A1507" s="5" t="s">
        <v>1597</v>
      </c>
      <c r="B1507" s="5" t="s">
        <v>174</v>
      </c>
      <c r="C1507" s="5" t="s">
        <v>1669</v>
      </c>
      <c r="D1507" s="342" t="s">
        <v>1670</v>
      </c>
      <c r="E1507" s="342" t="s">
        <v>1671</v>
      </c>
      <c r="F1507" s="342" t="s">
        <v>1672</v>
      </c>
      <c r="G1507" s="342" t="s">
        <v>1673</v>
      </c>
      <c r="H1507" s="342" t="s">
        <v>1674</v>
      </c>
      <c r="I1507" s="342" t="s">
        <v>1675</v>
      </c>
      <c r="J1507" s="342" t="s">
        <v>1676</v>
      </c>
      <c r="K1507" s="342" t="s">
        <v>1677</v>
      </c>
      <c r="L1507" s="342" t="s">
        <v>44</v>
      </c>
    </row>
    <row r="1508" spans="1:12">
      <c r="A1508" s="5" t="s">
        <v>139</v>
      </c>
      <c r="B1508" s="5" t="s">
        <v>1612</v>
      </c>
      <c r="C1508" s="5" t="s">
        <v>1613</v>
      </c>
      <c r="D1508" s="4">
        <v>2256</v>
      </c>
      <c r="E1508" s="342">
        <v>0</v>
      </c>
      <c r="F1508" s="342">
        <v>0</v>
      </c>
      <c r="G1508" s="342">
        <v>0</v>
      </c>
      <c r="H1508" s="342">
        <v>0</v>
      </c>
      <c r="I1508" s="342">
        <v>0</v>
      </c>
      <c r="J1508" s="342">
        <v>0</v>
      </c>
      <c r="K1508" s="342">
        <v>0</v>
      </c>
      <c r="L1508" s="4">
        <v>2256</v>
      </c>
    </row>
    <row r="1509" spans="1:12">
      <c r="A1509" s="5" t="s">
        <v>139</v>
      </c>
      <c r="B1509" s="5" t="s">
        <v>1614</v>
      </c>
      <c r="C1509" s="5" t="s">
        <v>1615</v>
      </c>
      <c r="D1509" s="342">
        <v>0</v>
      </c>
      <c r="E1509" s="342">
        <v>0</v>
      </c>
      <c r="F1509" s="342">
        <v>0</v>
      </c>
      <c r="G1509" s="342">
        <v>0</v>
      </c>
      <c r="H1509" s="4">
        <v>24304</v>
      </c>
      <c r="I1509" s="342">
        <v>0</v>
      </c>
      <c r="J1509" s="4">
        <v>3222</v>
      </c>
      <c r="K1509" s="342">
        <v>0</v>
      </c>
      <c r="L1509" s="4">
        <v>27526</v>
      </c>
    </row>
    <row r="1510" spans="1:12">
      <c r="A1510" s="5" t="s">
        <v>139</v>
      </c>
      <c r="B1510" s="5" t="s">
        <v>1616</v>
      </c>
      <c r="C1510" s="5" t="s">
        <v>1617</v>
      </c>
      <c r="D1510" s="342">
        <v>0</v>
      </c>
      <c r="E1510" s="4">
        <v>121488</v>
      </c>
      <c r="F1510" s="342">
        <v>0</v>
      </c>
      <c r="G1510" s="342">
        <v>0</v>
      </c>
      <c r="H1510" s="4">
        <v>33760</v>
      </c>
      <c r="I1510" s="342">
        <v>0</v>
      </c>
      <c r="J1510" s="342">
        <v>0</v>
      </c>
      <c r="K1510" s="342">
        <v>0</v>
      </c>
      <c r="L1510" s="4">
        <v>155248</v>
      </c>
    </row>
    <row r="1511" spans="1:12">
      <c r="A1511" s="5" t="s">
        <v>139</v>
      </c>
      <c r="B1511" s="5" t="s">
        <v>1618</v>
      </c>
      <c r="C1511" s="5" t="s">
        <v>1619</v>
      </c>
      <c r="D1511" s="4">
        <v>9776</v>
      </c>
      <c r="E1511" s="4">
        <v>7392</v>
      </c>
      <c r="F1511" s="342">
        <v>0</v>
      </c>
      <c r="G1511" s="342">
        <v>0</v>
      </c>
      <c r="H1511" s="4">
        <v>15584</v>
      </c>
      <c r="I1511" s="4">
        <v>2144</v>
      </c>
      <c r="J1511" s="342">
        <v>60</v>
      </c>
      <c r="K1511" s="4">
        <v>4914</v>
      </c>
      <c r="L1511" s="4">
        <v>39870</v>
      </c>
    </row>
    <row r="1512" spans="1:12">
      <c r="A1512" s="5" t="s">
        <v>139</v>
      </c>
      <c r="B1512" s="5" t="s">
        <v>1620</v>
      </c>
      <c r="C1512" s="5" t="s">
        <v>1621</v>
      </c>
      <c r="D1512" s="342">
        <v>0</v>
      </c>
      <c r="E1512" s="342">
        <v>0</v>
      </c>
      <c r="F1512" s="342">
        <v>0</v>
      </c>
      <c r="G1512" s="342">
        <v>0</v>
      </c>
      <c r="H1512" s="342">
        <v>0</v>
      </c>
      <c r="I1512" s="342">
        <v>0</v>
      </c>
      <c r="J1512" s="342">
        <v>0</v>
      </c>
      <c r="K1512" s="342">
        <v>0</v>
      </c>
      <c r="L1512" s="342">
        <v>0</v>
      </c>
    </row>
    <row r="1513" spans="1:12">
      <c r="A1513" s="5" t="s">
        <v>139</v>
      </c>
      <c r="B1513" s="5" t="s">
        <v>1622</v>
      </c>
      <c r="C1513" s="5" t="s">
        <v>1623</v>
      </c>
      <c r="D1513" s="4">
        <v>20160</v>
      </c>
      <c r="E1513" s="342">
        <v>0</v>
      </c>
      <c r="F1513" s="342">
        <v>0</v>
      </c>
      <c r="G1513" s="342">
        <v>0</v>
      </c>
      <c r="H1513" s="342">
        <v>0</v>
      </c>
      <c r="I1513" s="342">
        <v>0</v>
      </c>
      <c r="J1513" s="342">
        <v>0</v>
      </c>
      <c r="K1513" s="342">
        <v>0</v>
      </c>
      <c r="L1513" s="4">
        <v>20160</v>
      </c>
    </row>
    <row r="1514" spans="1:12">
      <c r="A1514" s="5" t="s">
        <v>139</v>
      </c>
      <c r="B1514" s="5" t="s">
        <v>1624</v>
      </c>
      <c r="C1514" s="5" t="s">
        <v>1625</v>
      </c>
      <c r="D1514" s="342">
        <v>0</v>
      </c>
      <c r="E1514" s="4">
        <v>20736</v>
      </c>
      <c r="F1514" s="342">
        <v>0</v>
      </c>
      <c r="G1514" s="342">
        <v>0</v>
      </c>
      <c r="H1514" s="342">
        <v>0</v>
      </c>
      <c r="I1514" s="4">
        <v>16720</v>
      </c>
      <c r="J1514" s="342">
        <v>0</v>
      </c>
      <c r="K1514" s="342">
        <v>364</v>
      </c>
      <c r="L1514" s="4">
        <v>37820</v>
      </c>
    </row>
    <row r="1515" spans="1:12">
      <c r="A1515" s="5" t="s">
        <v>139</v>
      </c>
      <c r="B1515" s="5" t="s">
        <v>1626</v>
      </c>
      <c r="C1515" s="5" t="s">
        <v>1627</v>
      </c>
      <c r="D1515" s="342">
        <v>0</v>
      </c>
      <c r="E1515" s="342">
        <v>0</v>
      </c>
      <c r="F1515" s="342">
        <v>0</v>
      </c>
      <c r="G1515" s="342">
        <v>0</v>
      </c>
      <c r="H1515" s="342">
        <v>0</v>
      </c>
      <c r="I1515" s="342">
        <v>0</v>
      </c>
      <c r="J1515" s="4">
        <v>15973</v>
      </c>
      <c r="K1515" s="342">
        <v>0</v>
      </c>
      <c r="L1515" s="4">
        <v>15973</v>
      </c>
    </row>
    <row r="1516" spans="1:12">
      <c r="A1516" s="5" t="s">
        <v>139</v>
      </c>
      <c r="B1516" s="5" t="s">
        <v>1628</v>
      </c>
      <c r="C1516" s="5" t="s">
        <v>1629</v>
      </c>
      <c r="D1516" s="4">
        <v>8400</v>
      </c>
      <c r="E1516" s="342">
        <v>576</v>
      </c>
      <c r="F1516" s="342">
        <v>0</v>
      </c>
      <c r="G1516" s="342">
        <v>0</v>
      </c>
      <c r="H1516" s="342">
        <v>0</v>
      </c>
      <c r="I1516" s="342">
        <v>0</v>
      </c>
      <c r="J1516" s="342">
        <v>0</v>
      </c>
      <c r="K1516" s="342">
        <v>0</v>
      </c>
      <c r="L1516" s="4">
        <v>8976</v>
      </c>
    </row>
    <row r="1517" spans="1:12">
      <c r="A1517" s="5" t="s">
        <v>139</v>
      </c>
      <c r="B1517" s="5" t="s">
        <v>1630</v>
      </c>
      <c r="C1517" s="5" t="s">
        <v>1631</v>
      </c>
      <c r="D1517" s="342">
        <v>0</v>
      </c>
      <c r="E1517" s="342">
        <v>672</v>
      </c>
      <c r="F1517" s="342">
        <v>0</v>
      </c>
      <c r="G1517" s="342">
        <v>0</v>
      </c>
      <c r="H1517" s="342">
        <v>0</v>
      </c>
      <c r="I1517" s="342">
        <v>0</v>
      </c>
      <c r="J1517" s="342">
        <v>0</v>
      </c>
      <c r="K1517" s="342">
        <v>0</v>
      </c>
      <c r="L1517" s="342">
        <v>672</v>
      </c>
    </row>
    <row r="1518" spans="1:12">
      <c r="A1518" s="5" t="s">
        <v>139</v>
      </c>
      <c r="B1518" s="5" t="s">
        <v>1632</v>
      </c>
      <c r="C1518" s="5" t="s">
        <v>1633</v>
      </c>
      <c r="D1518" s="342">
        <v>0</v>
      </c>
      <c r="E1518" s="342">
        <v>512</v>
      </c>
      <c r="F1518" s="342">
        <v>0</v>
      </c>
      <c r="G1518" s="342">
        <v>0</v>
      </c>
      <c r="H1518" s="342">
        <v>0</v>
      </c>
      <c r="I1518" s="4">
        <v>62288</v>
      </c>
      <c r="J1518" s="342">
        <v>0</v>
      </c>
      <c r="K1518" s="4">
        <v>17356</v>
      </c>
      <c r="L1518" s="4">
        <v>80156</v>
      </c>
    </row>
    <row r="1519" spans="1:12">
      <c r="A1519" s="5" t="s">
        <v>139</v>
      </c>
      <c r="B1519" s="5" t="s">
        <v>1634</v>
      </c>
      <c r="C1519" s="5" t="s">
        <v>1635</v>
      </c>
      <c r="D1519" s="4">
        <v>107968</v>
      </c>
      <c r="E1519" s="342">
        <v>0</v>
      </c>
      <c r="F1519" s="4">
        <v>13520</v>
      </c>
      <c r="G1519" s="342">
        <v>0</v>
      </c>
      <c r="H1519" s="342">
        <v>0</v>
      </c>
      <c r="I1519" s="342">
        <v>0</v>
      </c>
      <c r="J1519" s="342">
        <v>0</v>
      </c>
      <c r="K1519" s="342">
        <v>0</v>
      </c>
      <c r="L1519" s="4">
        <v>121488</v>
      </c>
    </row>
    <row r="1520" spans="1:12">
      <c r="A1520" s="5" t="s">
        <v>139</v>
      </c>
      <c r="B1520" s="5" t="s">
        <v>1636</v>
      </c>
      <c r="C1520" s="5" t="s">
        <v>1637</v>
      </c>
      <c r="D1520" s="4">
        <v>9600</v>
      </c>
      <c r="E1520" s="342">
        <v>0</v>
      </c>
      <c r="F1520" s="342">
        <v>0</v>
      </c>
      <c r="G1520" s="342">
        <v>0</v>
      </c>
      <c r="H1520" s="342">
        <v>0</v>
      </c>
      <c r="I1520" s="342">
        <v>0</v>
      </c>
      <c r="J1520" s="342">
        <v>0</v>
      </c>
      <c r="K1520" s="342">
        <v>0</v>
      </c>
      <c r="L1520" s="4">
        <v>9600</v>
      </c>
    </row>
    <row r="1521" spans="1:12">
      <c r="A1521" s="5" t="s">
        <v>139</v>
      </c>
      <c r="B1521" s="5" t="s">
        <v>1638</v>
      </c>
      <c r="C1521" s="5" t="s">
        <v>1639</v>
      </c>
      <c r="D1521" s="342">
        <v>0</v>
      </c>
      <c r="E1521" s="342">
        <v>0</v>
      </c>
      <c r="F1521" s="342">
        <v>0</v>
      </c>
      <c r="G1521" s="342">
        <v>0</v>
      </c>
      <c r="H1521" s="342">
        <v>0</v>
      </c>
      <c r="I1521" s="4">
        <v>107504</v>
      </c>
      <c r="J1521" s="342">
        <v>0</v>
      </c>
      <c r="K1521" s="4">
        <v>3456</v>
      </c>
      <c r="L1521" s="4">
        <v>110960</v>
      </c>
    </row>
    <row r="1522" spans="1:12">
      <c r="A1522" s="5" t="s">
        <v>139</v>
      </c>
      <c r="B1522" s="5" t="s">
        <v>1640</v>
      </c>
      <c r="C1522" s="5" t="s">
        <v>1641</v>
      </c>
      <c r="D1522" s="342">
        <v>0</v>
      </c>
      <c r="E1522" s="342">
        <v>0</v>
      </c>
      <c r="F1522" s="342">
        <v>0</v>
      </c>
      <c r="G1522" s="342">
        <v>0</v>
      </c>
      <c r="H1522" s="342">
        <v>0</v>
      </c>
      <c r="I1522" s="342">
        <v>0</v>
      </c>
      <c r="J1522" s="342">
        <v>0</v>
      </c>
      <c r="K1522" s="342">
        <v>0</v>
      </c>
      <c r="L1522" s="342">
        <v>0</v>
      </c>
    </row>
    <row r="1523" spans="1:12">
      <c r="A1523" s="5" t="s">
        <v>139</v>
      </c>
      <c r="B1523" s="5" t="s">
        <v>1642</v>
      </c>
      <c r="C1523" s="5" t="s">
        <v>1643</v>
      </c>
      <c r="D1523" s="342">
        <v>0</v>
      </c>
      <c r="E1523" s="342">
        <v>864</v>
      </c>
      <c r="F1523" s="342">
        <v>0</v>
      </c>
      <c r="G1523" s="342">
        <v>0</v>
      </c>
      <c r="H1523" s="342">
        <v>0</v>
      </c>
      <c r="I1523" s="4">
        <v>53952</v>
      </c>
      <c r="J1523" s="342">
        <v>684</v>
      </c>
      <c r="K1523" s="4">
        <v>24102</v>
      </c>
      <c r="L1523" s="4">
        <v>79602</v>
      </c>
    </row>
    <row r="1524" spans="1:12">
      <c r="A1524" s="5" t="s">
        <v>139</v>
      </c>
      <c r="B1524" s="5" t="s">
        <v>1644</v>
      </c>
      <c r="C1524" s="5" t="s">
        <v>1645</v>
      </c>
      <c r="D1524" s="342">
        <v>0</v>
      </c>
      <c r="E1524" s="342">
        <v>0</v>
      </c>
      <c r="F1524" s="342">
        <v>0</v>
      </c>
      <c r="G1524" s="342">
        <v>0</v>
      </c>
      <c r="H1524" s="342">
        <v>0</v>
      </c>
      <c r="I1524" s="4">
        <v>22752</v>
      </c>
      <c r="J1524" s="342">
        <v>0</v>
      </c>
      <c r="K1524" s="342">
        <v>0</v>
      </c>
      <c r="L1524" s="4">
        <v>22752</v>
      </c>
    </row>
    <row r="1525" spans="1:12">
      <c r="A1525" s="5" t="s">
        <v>139</v>
      </c>
      <c r="B1525" s="5" t="s">
        <v>1646</v>
      </c>
      <c r="C1525" s="5" t="s">
        <v>1647</v>
      </c>
      <c r="D1525" s="342">
        <v>0</v>
      </c>
      <c r="E1525" s="342">
        <v>0</v>
      </c>
      <c r="F1525" s="342">
        <v>0</v>
      </c>
      <c r="G1525" s="342">
        <v>0</v>
      </c>
      <c r="H1525" s="342">
        <v>0</v>
      </c>
      <c r="I1525" s="4">
        <v>68960</v>
      </c>
      <c r="J1525" s="342">
        <v>0</v>
      </c>
      <c r="K1525" s="342">
        <v>0</v>
      </c>
      <c r="L1525" s="4">
        <v>68960</v>
      </c>
    </row>
    <row r="1526" spans="1:12">
      <c r="A1526" s="5" t="s">
        <v>139</v>
      </c>
      <c r="B1526" s="5" t="s">
        <v>1648</v>
      </c>
      <c r="C1526" s="5" t="s">
        <v>1649</v>
      </c>
      <c r="D1526" s="342">
        <v>0</v>
      </c>
      <c r="E1526" s="4">
        <v>64432</v>
      </c>
      <c r="F1526" s="342">
        <v>0</v>
      </c>
      <c r="G1526" s="4">
        <v>30240</v>
      </c>
      <c r="H1526" s="342">
        <v>0</v>
      </c>
      <c r="I1526" s="342">
        <v>0</v>
      </c>
      <c r="J1526" s="342">
        <v>0</v>
      </c>
      <c r="K1526" s="342">
        <v>0</v>
      </c>
      <c r="L1526" s="4">
        <v>94672</v>
      </c>
    </row>
    <row r="1527" spans="1:12">
      <c r="A1527" s="5" t="s">
        <v>139</v>
      </c>
      <c r="B1527" s="5" t="s">
        <v>1650</v>
      </c>
      <c r="C1527" s="5" t="s">
        <v>1651</v>
      </c>
      <c r="D1527" s="342">
        <v>0</v>
      </c>
      <c r="E1527" s="342">
        <v>0</v>
      </c>
      <c r="F1527" s="342">
        <v>0</v>
      </c>
      <c r="G1527" s="342">
        <v>0</v>
      </c>
      <c r="H1527" s="342">
        <v>0</v>
      </c>
      <c r="I1527" s="342">
        <v>0</v>
      </c>
      <c r="J1527" s="342">
        <v>0</v>
      </c>
      <c r="K1527" s="342">
        <v>0</v>
      </c>
      <c r="L1527" s="342">
        <v>0</v>
      </c>
    </row>
    <row r="1528" spans="1:12">
      <c r="A1528" s="5" t="s">
        <v>139</v>
      </c>
      <c r="B1528" s="5" t="s">
        <v>1652</v>
      </c>
      <c r="C1528" s="5" t="s">
        <v>1653</v>
      </c>
      <c r="D1528" s="342">
        <v>0</v>
      </c>
      <c r="E1528" s="342">
        <v>0</v>
      </c>
      <c r="F1528" s="342">
        <v>0</v>
      </c>
      <c r="G1528" s="342">
        <v>0</v>
      </c>
      <c r="H1528" s="342">
        <v>0</v>
      </c>
      <c r="I1528" s="342">
        <v>0</v>
      </c>
      <c r="J1528" s="342">
        <v>640</v>
      </c>
      <c r="K1528" s="342">
        <v>0</v>
      </c>
      <c r="L1528" s="342">
        <v>640</v>
      </c>
    </row>
    <row r="1529" spans="1:12">
      <c r="A1529" s="5" t="s">
        <v>139</v>
      </c>
      <c r="B1529" s="5" t="s">
        <v>1654</v>
      </c>
      <c r="C1529" s="5" t="s">
        <v>1655</v>
      </c>
      <c r="D1529" s="342">
        <v>0</v>
      </c>
      <c r="E1529" s="342">
        <v>0</v>
      </c>
      <c r="F1529" s="342">
        <v>0</v>
      </c>
      <c r="G1529" s="342">
        <v>0</v>
      </c>
      <c r="H1529" s="4">
        <v>1520</v>
      </c>
      <c r="I1529" s="342">
        <v>0</v>
      </c>
      <c r="J1529" s="342">
        <v>160</v>
      </c>
      <c r="K1529" s="342">
        <v>0</v>
      </c>
      <c r="L1529" s="4">
        <v>1680</v>
      </c>
    </row>
    <row r="1530" spans="1:12">
      <c r="A1530" s="5" t="s">
        <v>139</v>
      </c>
      <c r="B1530" s="5" t="s">
        <v>1656</v>
      </c>
      <c r="C1530" s="5" t="s">
        <v>1657</v>
      </c>
      <c r="D1530" s="4">
        <v>3056</v>
      </c>
      <c r="E1530" s="342">
        <v>0</v>
      </c>
      <c r="F1530" s="342">
        <v>0</v>
      </c>
      <c r="G1530" s="342">
        <v>0</v>
      </c>
      <c r="H1530" s="342">
        <v>0</v>
      </c>
      <c r="I1530" s="342">
        <v>0</v>
      </c>
      <c r="J1530" s="342">
        <v>0</v>
      </c>
      <c r="K1530" s="342">
        <v>0</v>
      </c>
      <c r="L1530" s="4">
        <v>3056</v>
      </c>
    </row>
    <row r="1531" spans="1:12">
      <c r="A1531" s="5" t="s">
        <v>139</v>
      </c>
      <c r="B1531" s="5" t="s">
        <v>1658</v>
      </c>
      <c r="C1531" s="5" t="s">
        <v>1659</v>
      </c>
      <c r="D1531" s="4">
        <v>4272</v>
      </c>
      <c r="E1531" s="342">
        <v>0</v>
      </c>
      <c r="F1531" s="342">
        <v>0</v>
      </c>
      <c r="G1531" s="342">
        <v>0</v>
      </c>
      <c r="H1531" s="342">
        <v>0</v>
      </c>
      <c r="I1531" s="342">
        <v>0</v>
      </c>
      <c r="J1531" s="4">
        <v>28988</v>
      </c>
      <c r="K1531" s="342">
        <v>0</v>
      </c>
      <c r="L1531" s="4">
        <v>33260</v>
      </c>
    </row>
    <row r="1532" spans="1:12">
      <c r="A1532" s="5" t="s">
        <v>139</v>
      </c>
      <c r="B1532" s="5" t="s">
        <v>1660</v>
      </c>
      <c r="C1532" s="5" t="s">
        <v>1661</v>
      </c>
      <c r="D1532" s="4">
        <v>209808</v>
      </c>
      <c r="E1532" s="342">
        <v>0</v>
      </c>
      <c r="F1532" s="342">
        <v>0</v>
      </c>
      <c r="G1532" s="342">
        <v>0</v>
      </c>
      <c r="H1532" s="342">
        <v>0</v>
      </c>
      <c r="I1532" s="342">
        <v>0</v>
      </c>
      <c r="J1532" s="342">
        <v>0</v>
      </c>
      <c r="K1532" s="342">
        <v>0</v>
      </c>
      <c r="L1532" s="4">
        <v>209808</v>
      </c>
    </row>
    <row r="1533" spans="1:12">
      <c r="A1533" s="5" t="s">
        <v>139</v>
      </c>
      <c r="B1533" s="5" t="s">
        <v>1662</v>
      </c>
      <c r="C1533" s="5" t="s">
        <v>1663</v>
      </c>
      <c r="D1533" s="4">
        <v>43184</v>
      </c>
      <c r="E1533" s="342">
        <v>0</v>
      </c>
      <c r="F1533" s="342">
        <v>0</v>
      </c>
      <c r="G1533" s="342">
        <v>0</v>
      </c>
      <c r="H1533" s="342">
        <v>0</v>
      </c>
      <c r="I1533" s="342">
        <v>0</v>
      </c>
      <c r="J1533" s="342">
        <v>0</v>
      </c>
      <c r="K1533" s="342">
        <v>0</v>
      </c>
      <c r="L1533" s="4">
        <v>43184</v>
      </c>
    </row>
    <row r="1534" spans="1:12">
      <c r="A1534" s="5" t="s">
        <v>139</v>
      </c>
      <c r="B1534" s="5" t="s">
        <v>1664</v>
      </c>
      <c r="C1534" s="5" t="s">
        <v>1665</v>
      </c>
      <c r="D1534" s="342">
        <v>0</v>
      </c>
      <c r="E1534" s="342">
        <v>0</v>
      </c>
      <c r="F1534" s="342">
        <v>0</v>
      </c>
      <c r="G1534" s="342">
        <v>0</v>
      </c>
      <c r="H1534" s="342">
        <v>0</v>
      </c>
      <c r="I1534" s="342">
        <v>0</v>
      </c>
      <c r="J1534" s="342">
        <v>0</v>
      </c>
      <c r="K1534" s="342">
        <v>0</v>
      </c>
      <c r="L1534" s="342">
        <v>0</v>
      </c>
    </row>
    <row r="1535" spans="1:12">
      <c r="A1535" s="5" t="s">
        <v>139</v>
      </c>
      <c r="B1535" s="5" t="s">
        <v>1666</v>
      </c>
      <c r="C1535" s="5" t="s">
        <v>1667</v>
      </c>
      <c r="D1535" s="4">
        <v>418480</v>
      </c>
      <c r="E1535" s="4">
        <v>216672</v>
      </c>
      <c r="F1535" s="4">
        <v>13520</v>
      </c>
      <c r="G1535" s="4">
        <v>30240</v>
      </c>
      <c r="H1535" s="4">
        <v>75168</v>
      </c>
      <c r="I1535" s="4">
        <v>334320</v>
      </c>
      <c r="J1535" s="4">
        <v>49727</v>
      </c>
      <c r="K1535" s="4">
        <v>50192</v>
      </c>
      <c r="L1535" s="4">
        <v>1188319</v>
      </c>
    </row>
    <row r="1538" spans="1:12">
      <c r="A1538" s="5" t="s">
        <v>1724</v>
      </c>
    </row>
    <row r="1539" spans="1:12">
      <c r="A1539" s="5" t="s">
        <v>1597</v>
      </c>
      <c r="B1539" s="5" t="s">
        <v>174</v>
      </c>
      <c r="C1539" s="5" t="s">
        <v>1669</v>
      </c>
      <c r="D1539" s="342" t="s">
        <v>1670</v>
      </c>
      <c r="E1539" s="342" t="s">
        <v>1671</v>
      </c>
      <c r="F1539" s="342" t="s">
        <v>1672</v>
      </c>
      <c r="G1539" s="342" t="s">
        <v>1673</v>
      </c>
      <c r="H1539" s="342" t="s">
        <v>1674</v>
      </c>
      <c r="I1539" s="342" t="s">
        <v>1675</v>
      </c>
      <c r="J1539" s="342" t="s">
        <v>1676</v>
      </c>
      <c r="K1539" s="342" t="s">
        <v>1677</v>
      </c>
      <c r="L1539" s="342" t="s">
        <v>44</v>
      </c>
    </row>
    <row r="1540" spans="1:12">
      <c r="A1540" s="5" t="s">
        <v>141</v>
      </c>
      <c r="B1540" s="5" t="s">
        <v>1612</v>
      </c>
      <c r="C1540" s="5" t="s">
        <v>1613</v>
      </c>
      <c r="D1540" s="4">
        <v>15664</v>
      </c>
      <c r="E1540" s="342">
        <v>0</v>
      </c>
      <c r="F1540" s="342">
        <v>0</v>
      </c>
      <c r="G1540" s="342">
        <v>0</v>
      </c>
      <c r="H1540" s="4">
        <v>9840</v>
      </c>
      <c r="I1540" s="342">
        <v>0</v>
      </c>
      <c r="J1540" s="342">
        <v>0</v>
      </c>
      <c r="K1540" s="342">
        <v>0</v>
      </c>
      <c r="L1540" s="4">
        <v>25504</v>
      </c>
    </row>
    <row r="1541" spans="1:12">
      <c r="A1541" s="5" t="s">
        <v>141</v>
      </c>
      <c r="B1541" s="5" t="s">
        <v>1614</v>
      </c>
      <c r="C1541" s="5" t="s">
        <v>1615</v>
      </c>
      <c r="D1541" s="342">
        <v>0</v>
      </c>
      <c r="E1541" s="342">
        <v>0</v>
      </c>
      <c r="F1541" s="342">
        <v>0</v>
      </c>
      <c r="G1541" s="342">
        <v>0</v>
      </c>
      <c r="H1541" s="4">
        <v>30512</v>
      </c>
      <c r="I1541" s="342">
        <v>0</v>
      </c>
      <c r="J1541" s="4">
        <v>12992</v>
      </c>
      <c r="K1541" s="342">
        <v>0</v>
      </c>
      <c r="L1541" s="4">
        <v>43504</v>
      </c>
    </row>
    <row r="1542" spans="1:12">
      <c r="A1542" s="5" t="s">
        <v>141</v>
      </c>
      <c r="B1542" s="5" t="s">
        <v>1616</v>
      </c>
      <c r="C1542" s="5" t="s">
        <v>1617</v>
      </c>
      <c r="D1542" s="342">
        <v>0</v>
      </c>
      <c r="E1542" s="4">
        <v>297408</v>
      </c>
      <c r="F1542" s="342">
        <v>0</v>
      </c>
      <c r="G1542" s="342">
        <v>0</v>
      </c>
      <c r="H1542" s="342">
        <v>0</v>
      </c>
      <c r="I1542" s="342">
        <v>0</v>
      </c>
      <c r="J1542" s="342">
        <v>0</v>
      </c>
      <c r="K1542" s="342">
        <v>0</v>
      </c>
      <c r="L1542" s="4">
        <v>297408</v>
      </c>
    </row>
    <row r="1543" spans="1:12">
      <c r="A1543" s="5" t="s">
        <v>141</v>
      </c>
      <c r="B1543" s="5" t="s">
        <v>1618</v>
      </c>
      <c r="C1543" s="5" t="s">
        <v>1619</v>
      </c>
      <c r="D1543" s="4">
        <v>44064</v>
      </c>
      <c r="E1543" s="4">
        <v>25824</v>
      </c>
      <c r="F1543" s="342">
        <v>0</v>
      </c>
      <c r="G1543" s="342">
        <v>0</v>
      </c>
      <c r="H1543" s="4">
        <v>33056</v>
      </c>
      <c r="I1543" s="4">
        <v>6672</v>
      </c>
      <c r="J1543" s="4">
        <v>1023</v>
      </c>
      <c r="K1543" s="342">
        <v>0</v>
      </c>
      <c r="L1543" s="4">
        <v>110639</v>
      </c>
    </row>
    <row r="1544" spans="1:12">
      <c r="A1544" s="5" t="s">
        <v>141</v>
      </c>
      <c r="B1544" s="5" t="s">
        <v>1620</v>
      </c>
      <c r="C1544" s="5" t="s">
        <v>1621</v>
      </c>
      <c r="D1544" s="342">
        <v>0</v>
      </c>
      <c r="E1544" s="342">
        <v>0</v>
      </c>
      <c r="F1544" s="342">
        <v>0</v>
      </c>
      <c r="G1544" s="342">
        <v>0</v>
      </c>
      <c r="H1544" s="342">
        <v>0</v>
      </c>
      <c r="I1544" s="342">
        <v>0</v>
      </c>
      <c r="J1544" s="342">
        <v>0</v>
      </c>
      <c r="K1544" s="342">
        <v>0</v>
      </c>
      <c r="L1544" s="342">
        <v>0</v>
      </c>
    </row>
    <row r="1545" spans="1:12">
      <c r="A1545" s="5" t="s">
        <v>141</v>
      </c>
      <c r="B1545" s="5" t="s">
        <v>1622</v>
      </c>
      <c r="C1545" s="5" t="s">
        <v>1623</v>
      </c>
      <c r="D1545" s="4">
        <v>45696</v>
      </c>
      <c r="E1545" s="342">
        <v>0</v>
      </c>
      <c r="F1545" s="342">
        <v>0</v>
      </c>
      <c r="G1545" s="342">
        <v>0</v>
      </c>
      <c r="H1545" s="4">
        <v>4880</v>
      </c>
      <c r="I1545" s="342">
        <v>0</v>
      </c>
      <c r="J1545" s="342">
        <v>0</v>
      </c>
      <c r="K1545" s="342">
        <v>0</v>
      </c>
      <c r="L1545" s="4">
        <v>50576</v>
      </c>
    </row>
    <row r="1546" spans="1:12">
      <c r="A1546" s="5" t="s">
        <v>141</v>
      </c>
      <c r="B1546" s="5" t="s">
        <v>1624</v>
      </c>
      <c r="C1546" s="5" t="s">
        <v>1625</v>
      </c>
      <c r="D1546" s="342">
        <v>0</v>
      </c>
      <c r="E1546" s="4">
        <v>6656</v>
      </c>
      <c r="F1546" s="342">
        <v>0</v>
      </c>
      <c r="G1546" s="342">
        <v>0</v>
      </c>
      <c r="H1546" s="342">
        <v>0</v>
      </c>
      <c r="I1546" s="4">
        <v>56000</v>
      </c>
      <c r="J1546" s="342">
        <v>0</v>
      </c>
      <c r="K1546" s="342">
        <v>0</v>
      </c>
      <c r="L1546" s="4">
        <v>62656</v>
      </c>
    </row>
    <row r="1547" spans="1:12">
      <c r="A1547" s="5" t="s">
        <v>141</v>
      </c>
      <c r="B1547" s="5" t="s">
        <v>1626</v>
      </c>
      <c r="C1547" s="5" t="s">
        <v>1627</v>
      </c>
      <c r="D1547" s="342">
        <v>0</v>
      </c>
      <c r="E1547" s="342">
        <v>0</v>
      </c>
      <c r="F1547" s="342">
        <v>0</v>
      </c>
      <c r="G1547" s="342">
        <v>0</v>
      </c>
      <c r="H1547" s="342">
        <v>0</v>
      </c>
      <c r="I1547" s="342">
        <v>0</v>
      </c>
      <c r="J1547" s="342">
        <v>0</v>
      </c>
      <c r="K1547" s="342">
        <v>0</v>
      </c>
      <c r="L1547" s="342">
        <v>0</v>
      </c>
    </row>
    <row r="1548" spans="1:12">
      <c r="A1548" s="5" t="s">
        <v>141</v>
      </c>
      <c r="B1548" s="5" t="s">
        <v>1628</v>
      </c>
      <c r="C1548" s="5" t="s">
        <v>1629</v>
      </c>
      <c r="D1548" s="4">
        <v>6144</v>
      </c>
      <c r="E1548" s="4">
        <v>17376</v>
      </c>
      <c r="F1548" s="342">
        <v>0</v>
      </c>
      <c r="G1548" s="342">
        <v>0</v>
      </c>
      <c r="H1548" s="4">
        <v>87360</v>
      </c>
      <c r="I1548" s="342">
        <v>0</v>
      </c>
      <c r="J1548" s="342">
        <v>168</v>
      </c>
      <c r="K1548" s="342">
        <v>0</v>
      </c>
      <c r="L1548" s="4">
        <v>111048</v>
      </c>
    </row>
    <row r="1549" spans="1:12">
      <c r="A1549" s="5" t="s">
        <v>141</v>
      </c>
      <c r="B1549" s="5" t="s">
        <v>1630</v>
      </c>
      <c r="C1549" s="5" t="s">
        <v>1631</v>
      </c>
      <c r="D1549" s="342">
        <v>0</v>
      </c>
      <c r="E1549" s="342">
        <v>384</v>
      </c>
      <c r="F1549" s="342">
        <v>0</v>
      </c>
      <c r="G1549" s="342">
        <v>0</v>
      </c>
      <c r="H1549" s="342">
        <v>0</v>
      </c>
      <c r="I1549" s="342">
        <v>0</v>
      </c>
      <c r="J1549" s="342">
        <v>0</v>
      </c>
      <c r="K1549" s="342">
        <v>0</v>
      </c>
      <c r="L1549" s="342">
        <v>384</v>
      </c>
    </row>
    <row r="1550" spans="1:12">
      <c r="A1550" s="5" t="s">
        <v>141</v>
      </c>
      <c r="B1550" s="5" t="s">
        <v>1632</v>
      </c>
      <c r="C1550" s="5" t="s">
        <v>1633</v>
      </c>
      <c r="D1550" s="342">
        <v>0</v>
      </c>
      <c r="E1550" s="342">
        <v>0</v>
      </c>
      <c r="F1550" s="342">
        <v>0</v>
      </c>
      <c r="G1550" s="342">
        <v>0</v>
      </c>
      <c r="H1550" s="342">
        <v>0</v>
      </c>
      <c r="I1550" s="4">
        <v>2288</v>
      </c>
      <c r="J1550" s="342">
        <v>0</v>
      </c>
      <c r="K1550" s="4">
        <v>14560</v>
      </c>
      <c r="L1550" s="4">
        <v>16848</v>
      </c>
    </row>
    <row r="1551" spans="1:12">
      <c r="A1551" s="5" t="s">
        <v>141</v>
      </c>
      <c r="B1551" s="5" t="s">
        <v>1634</v>
      </c>
      <c r="C1551" s="5" t="s">
        <v>1635</v>
      </c>
      <c r="D1551" s="4">
        <v>208608</v>
      </c>
      <c r="E1551" s="342">
        <v>0</v>
      </c>
      <c r="F1551" s="4">
        <v>2820</v>
      </c>
      <c r="G1551" s="342">
        <v>0</v>
      </c>
      <c r="H1551" s="342">
        <v>0</v>
      </c>
      <c r="I1551" s="342">
        <v>0</v>
      </c>
      <c r="J1551" s="342">
        <v>0</v>
      </c>
      <c r="K1551" s="342">
        <v>0</v>
      </c>
      <c r="L1551" s="4">
        <v>211428</v>
      </c>
    </row>
    <row r="1552" spans="1:12">
      <c r="A1552" s="5" t="s">
        <v>141</v>
      </c>
      <c r="B1552" s="5" t="s">
        <v>1636</v>
      </c>
      <c r="C1552" s="5" t="s">
        <v>1637</v>
      </c>
      <c r="D1552" s="4">
        <v>16496</v>
      </c>
      <c r="E1552" s="342">
        <v>0</v>
      </c>
      <c r="F1552" s="342">
        <v>0</v>
      </c>
      <c r="G1552" s="342">
        <v>0</v>
      </c>
      <c r="H1552" s="342">
        <v>0</v>
      </c>
      <c r="I1552" s="342">
        <v>0</v>
      </c>
      <c r="J1552" s="342">
        <v>0</v>
      </c>
      <c r="K1552" s="342">
        <v>0</v>
      </c>
      <c r="L1552" s="4">
        <v>16496</v>
      </c>
    </row>
    <row r="1553" spans="1:12">
      <c r="A1553" s="5" t="s">
        <v>141</v>
      </c>
      <c r="B1553" s="5" t="s">
        <v>1638</v>
      </c>
      <c r="C1553" s="5" t="s">
        <v>1639</v>
      </c>
      <c r="D1553" s="342">
        <v>0</v>
      </c>
      <c r="E1553" s="4">
        <v>40048</v>
      </c>
      <c r="F1553" s="342">
        <v>0</v>
      </c>
      <c r="G1553" s="342">
        <v>0</v>
      </c>
      <c r="H1553" s="342">
        <v>0</v>
      </c>
      <c r="I1553" s="4">
        <v>267936</v>
      </c>
      <c r="J1553" s="342">
        <v>0</v>
      </c>
      <c r="K1553" s="4">
        <v>4980</v>
      </c>
      <c r="L1553" s="4">
        <v>312964</v>
      </c>
    </row>
    <row r="1554" spans="1:12">
      <c r="A1554" s="5" t="s">
        <v>141</v>
      </c>
      <c r="B1554" s="5" t="s">
        <v>1640</v>
      </c>
      <c r="C1554" s="5" t="s">
        <v>1641</v>
      </c>
      <c r="D1554" s="342">
        <v>0</v>
      </c>
      <c r="E1554" s="342">
        <v>0</v>
      </c>
      <c r="F1554" s="342">
        <v>0</v>
      </c>
      <c r="G1554" s="342">
        <v>0</v>
      </c>
      <c r="H1554" s="342">
        <v>0</v>
      </c>
      <c r="I1554" s="342">
        <v>0</v>
      </c>
      <c r="J1554" s="342">
        <v>0</v>
      </c>
      <c r="K1554" s="342">
        <v>0</v>
      </c>
      <c r="L1554" s="342">
        <v>0</v>
      </c>
    </row>
    <row r="1555" spans="1:12">
      <c r="A1555" s="5" t="s">
        <v>141</v>
      </c>
      <c r="B1555" s="5" t="s">
        <v>1642</v>
      </c>
      <c r="C1555" s="5" t="s">
        <v>1643</v>
      </c>
      <c r="D1555" s="342">
        <v>0</v>
      </c>
      <c r="E1555" s="4">
        <v>2064</v>
      </c>
      <c r="F1555" s="342">
        <v>0</v>
      </c>
      <c r="G1555" s="342">
        <v>0</v>
      </c>
      <c r="H1555" s="4">
        <v>18448</v>
      </c>
      <c r="I1555" s="4">
        <v>229600</v>
      </c>
      <c r="J1555" s="342">
        <v>0</v>
      </c>
      <c r="K1555" s="4">
        <v>14474</v>
      </c>
      <c r="L1555" s="4">
        <v>264586</v>
      </c>
    </row>
    <row r="1556" spans="1:12">
      <c r="A1556" s="5" t="s">
        <v>141</v>
      </c>
      <c r="B1556" s="5" t="s">
        <v>1644</v>
      </c>
      <c r="C1556" s="5" t="s">
        <v>1645</v>
      </c>
      <c r="D1556" s="342">
        <v>0</v>
      </c>
      <c r="E1556" s="342">
        <v>0</v>
      </c>
      <c r="F1556" s="342">
        <v>0</v>
      </c>
      <c r="G1556" s="342">
        <v>0</v>
      </c>
      <c r="H1556" s="342">
        <v>0</v>
      </c>
      <c r="I1556" s="4">
        <v>38768</v>
      </c>
      <c r="J1556" s="342">
        <v>0</v>
      </c>
      <c r="K1556" s="342">
        <v>0</v>
      </c>
      <c r="L1556" s="4">
        <v>38768</v>
      </c>
    </row>
    <row r="1557" spans="1:12">
      <c r="A1557" s="5" t="s">
        <v>141</v>
      </c>
      <c r="B1557" s="5" t="s">
        <v>1646</v>
      </c>
      <c r="C1557" s="5" t="s">
        <v>1647</v>
      </c>
      <c r="D1557" s="342">
        <v>0</v>
      </c>
      <c r="E1557" s="342">
        <v>0</v>
      </c>
      <c r="F1557" s="342">
        <v>0</v>
      </c>
      <c r="G1557" s="342">
        <v>0</v>
      </c>
      <c r="H1557" s="342">
        <v>0</v>
      </c>
      <c r="I1557" s="4">
        <v>69568</v>
      </c>
      <c r="J1557" s="342">
        <v>0</v>
      </c>
      <c r="K1557" s="342">
        <v>0</v>
      </c>
      <c r="L1557" s="4">
        <v>69568</v>
      </c>
    </row>
    <row r="1558" spans="1:12">
      <c r="A1558" s="5" t="s">
        <v>141</v>
      </c>
      <c r="B1558" s="5" t="s">
        <v>1648</v>
      </c>
      <c r="C1558" s="5" t="s">
        <v>1649</v>
      </c>
      <c r="D1558" s="342">
        <v>0</v>
      </c>
      <c r="E1558" s="4">
        <v>111440</v>
      </c>
      <c r="F1558" s="342">
        <v>0</v>
      </c>
      <c r="G1558" s="4">
        <v>24624</v>
      </c>
      <c r="H1558" s="342">
        <v>0</v>
      </c>
      <c r="I1558" s="342">
        <v>0</v>
      </c>
      <c r="J1558" s="342">
        <v>0</v>
      </c>
      <c r="K1558" s="342">
        <v>0</v>
      </c>
      <c r="L1558" s="4">
        <v>136064</v>
      </c>
    </row>
    <row r="1559" spans="1:12">
      <c r="A1559" s="5" t="s">
        <v>141</v>
      </c>
      <c r="B1559" s="5" t="s">
        <v>1650</v>
      </c>
      <c r="C1559" s="5" t="s">
        <v>1651</v>
      </c>
      <c r="D1559" s="342">
        <v>0</v>
      </c>
      <c r="E1559" s="342">
        <v>0</v>
      </c>
      <c r="F1559" s="342">
        <v>0</v>
      </c>
      <c r="G1559" s="342">
        <v>0</v>
      </c>
      <c r="H1559" s="4">
        <v>31824</v>
      </c>
      <c r="I1559" s="342">
        <v>0</v>
      </c>
      <c r="J1559" s="342">
        <v>0</v>
      </c>
      <c r="K1559" s="342">
        <v>0</v>
      </c>
      <c r="L1559" s="4">
        <v>31824</v>
      </c>
    </row>
    <row r="1560" spans="1:12">
      <c r="A1560" s="5" t="s">
        <v>141</v>
      </c>
      <c r="B1560" s="5" t="s">
        <v>1652</v>
      </c>
      <c r="C1560" s="5" t="s">
        <v>1653</v>
      </c>
      <c r="D1560" s="342">
        <v>0</v>
      </c>
      <c r="E1560" s="342">
        <v>0</v>
      </c>
      <c r="F1560" s="342">
        <v>0</v>
      </c>
      <c r="G1560" s="342">
        <v>0</v>
      </c>
      <c r="H1560" s="342">
        <v>0</v>
      </c>
      <c r="I1560" s="342">
        <v>0</v>
      </c>
      <c r="J1560" s="342">
        <v>0</v>
      </c>
      <c r="K1560" s="342">
        <v>0</v>
      </c>
      <c r="L1560" s="342">
        <v>0</v>
      </c>
    </row>
    <row r="1561" spans="1:12">
      <c r="A1561" s="5" t="s">
        <v>141</v>
      </c>
      <c r="B1561" s="5" t="s">
        <v>1654</v>
      </c>
      <c r="C1561" s="5" t="s">
        <v>1655</v>
      </c>
      <c r="D1561" s="342">
        <v>0</v>
      </c>
      <c r="E1561" s="342">
        <v>0</v>
      </c>
      <c r="F1561" s="342">
        <v>0</v>
      </c>
      <c r="G1561" s="342">
        <v>0</v>
      </c>
      <c r="H1561" s="4">
        <v>9312</v>
      </c>
      <c r="I1561" s="342">
        <v>0</v>
      </c>
      <c r="J1561" s="342">
        <v>0</v>
      </c>
      <c r="K1561" s="342">
        <v>0</v>
      </c>
      <c r="L1561" s="4">
        <v>9312</v>
      </c>
    </row>
    <row r="1562" spans="1:12">
      <c r="A1562" s="5" t="s">
        <v>141</v>
      </c>
      <c r="B1562" s="5" t="s">
        <v>1656</v>
      </c>
      <c r="C1562" s="5" t="s">
        <v>1657</v>
      </c>
      <c r="D1562" s="4">
        <v>67648</v>
      </c>
      <c r="E1562" s="342">
        <v>0</v>
      </c>
      <c r="F1562" s="342">
        <v>0</v>
      </c>
      <c r="G1562" s="342">
        <v>0</v>
      </c>
      <c r="H1562" s="342">
        <v>0</v>
      </c>
      <c r="I1562" s="342">
        <v>0</v>
      </c>
      <c r="J1562" s="342">
        <v>0</v>
      </c>
      <c r="K1562" s="342">
        <v>0</v>
      </c>
      <c r="L1562" s="4">
        <v>67648</v>
      </c>
    </row>
    <row r="1563" spans="1:12">
      <c r="A1563" s="5" t="s">
        <v>141</v>
      </c>
      <c r="B1563" s="5" t="s">
        <v>1658</v>
      </c>
      <c r="C1563" s="5" t="s">
        <v>1659</v>
      </c>
      <c r="D1563" s="4">
        <v>14304</v>
      </c>
      <c r="E1563" s="342">
        <v>0</v>
      </c>
      <c r="F1563" s="342">
        <v>0</v>
      </c>
      <c r="G1563" s="342">
        <v>0</v>
      </c>
      <c r="H1563" s="4">
        <v>32848</v>
      </c>
      <c r="I1563" s="342">
        <v>0</v>
      </c>
      <c r="J1563" s="4">
        <v>48748</v>
      </c>
      <c r="K1563" s="342">
        <v>0</v>
      </c>
      <c r="L1563" s="4">
        <v>95900</v>
      </c>
    </row>
    <row r="1564" spans="1:12">
      <c r="A1564" s="5" t="s">
        <v>141</v>
      </c>
      <c r="B1564" s="5" t="s">
        <v>1660</v>
      </c>
      <c r="C1564" s="5" t="s">
        <v>1661</v>
      </c>
      <c r="D1564" s="4">
        <v>398064</v>
      </c>
      <c r="E1564" s="342">
        <v>0</v>
      </c>
      <c r="F1564" s="342">
        <v>0</v>
      </c>
      <c r="G1564" s="342">
        <v>0</v>
      </c>
      <c r="H1564" s="342">
        <v>0</v>
      </c>
      <c r="I1564" s="342">
        <v>0</v>
      </c>
      <c r="J1564" s="342">
        <v>0</v>
      </c>
      <c r="K1564" s="342">
        <v>0</v>
      </c>
      <c r="L1564" s="4">
        <v>398064</v>
      </c>
    </row>
    <row r="1565" spans="1:12">
      <c r="A1565" s="5" t="s">
        <v>141</v>
      </c>
      <c r="B1565" s="5" t="s">
        <v>1662</v>
      </c>
      <c r="C1565" s="5" t="s">
        <v>1663</v>
      </c>
      <c r="D1565" s="4">
        <v>104080</v>
      </c>
      <c r="E1565" s="342">
        <v>0</v>
      </c>
      <c r="F1565" s="342">
        <v>0</v>
      </c>
      <c r="G1565" s="342">
        <v>0</v>
      </c>
      <c r="H1565" s="4">
        <v>6368</v>
      </c>
      <c r="I1565" s="342">
        <v>0</v>
      </c>
      <c r="J1565" s="342">
        <v>432</v>
      </c>
      <c r="K1565" s="342">
        <v>0</v>
      </c>
      <c r="L1565" s="4">
        <v>110880</v>
      </c>
    </row>
    <row r="1566" spans="1:12">
      <c r="A1566" s="5" t="s">
        <v>141</v>
      </c>
      <c r="B1566" s="5" t="s">
        <v>1664</v>
      </c>
      <c r="C1566" s="5" t="s">
        <v>1665</v>
      </c>
      <c r="D1566" s="342">
        <v>0</v>
      </c>
      <c r="E1566" s="342">
        <v>0</v>
      </c>
      <c r="F1566" s="342">
        <v>0</v>
      </c>
      <c r="G1566" s="342">
        <v>0</v>
      </c>
      <c r="H1566" s="342">
        <v>0</v>
      </c>
      <c r="I1566" s="342">
        <v>0</v>
      </c>
      <c r="J1566" s="342">
        <v>0</v>
      </c>
      <c r="K1566" s="342">
        <v>0</v>
      </c>
      <c r="L1566" s="342">
        <v>0</v>
      </c>
    </row>
    <row r="1567" spans="1:12">
      <c r="A1567" s="5" t="s">
        <v>141</v>
      </c>
      <c r="B1567" s="5" t="s">
        <v>1666</v>
      </c>
      <c r="C1567" s="5" t="s">
        <v>1667</v>
      </c>
      <c r="D1567" s="4">
        <v>920768</v>
      </c>
      <c r="E1567" s="4">
        <v>501200</v>
      </c>
      <c r="F1567" s="4">
        <v>2820</v>
      </c>
      <c r="G1567" s="4">
        <v>24624</v>
      </c>
      <c r="H1567" s="4">
        <v>264448</v>
      </c>
      <c r="I1567" s="4">
        <v>670832</v>
      </c>
      <c r="J1567" s="4">
        <v>63363</v>
      </c>
      <c r="K1567" s="4">
        <v>34014</v>
      </c>
      <c r="L1567" s="4">
        <v>2482069</v>
      </c>
    </row>
    <row r="1570" spans="1:12">
      <c r="A1570" s="5" t="s">
        <v>1725</v>
      </c>
    </row>
    <row r="1571" spans="1:12">
      <c r="A1571" s="5" t="s">
        <v>1597</v>
      </c>
      <c r="B1571" s="5" t="s">
        <v>174</v>
      </c>
      <c r="C1571" s="5" t="s">
        <v>1669</v>
      </c>
      <c r="D1571" s="342" t="s">
        <v>1670</v>
      </c>
      <c r="E1571" s="342" t="s">
        <v>1671</v>
      </c>
      <c r="F1571" s="342" t="s">
        <v>1672</v>
      </c>
      <c r="G1571" s="342" t="s">
        <v>1673</v>
      </c>
      <c r="H1571" s="342" t="s">
        <v>1674</v>
      </c>
      <c r="I1571" s="342" t="s">
        <v>1675</v>
      </c>
      <c r="J1571" s="342" t="s">
        <v>1676</v>
      </c>
      <c r="K1571" s="342" t="s">
        <v>1677</v>
      </c>
      <c r="L1571" s="342" t="s">
        <v>44</v>
      </c>
    </row>
    <row r="1572" spans="1:12">
      <c r="A1572" s="5" t="s">
        <v>143</v>
      </c>
      <c r="B1572" s="5" t="s">
        <v>1612</v>
      </c>
      <c r="C1572" s="5" t="s">
        <v>1613</v>
      </c>
      <c r="D1572" s="4">
        <v>9056</v>
      </c>
      <c r="E1572" s="342">
        <v>0</v>
      </c>
      <c r="F1572" s="342">
        <v>0</v>
      </c>
      <c r="G1572" s="342">
        <v>0</v>
      </c>
      <c r="H1572" s="4">
        <v>31754</v>
      </c>
      <c r="I1572" s="342">
        <v>0</v>
      </c>
      <c r="J1572" s="342">
        <v>0</v>
      </c>
      <c r="K1572" s="342">
        <v>0</v>
      </c>
      <c r="L1572" s="4">
        <v>40810</v>
      </c>
    </row>
    <row r="1573" spans="1:12">
      <c r="A1573" s="5" t="s">
        <v>143</v>
      </c>
      <c r="B1573" s="5" t="s">
        <v>1614</v>
      </c>
      <c r="C1573" s="5" t="s">
        <v>1615</v>
      </c>
      <c r="D1573" s="342">
        <v>0</v>
      </c>
      <c r="E1573" s="342">
        <v>0</v>
      </c>
      <c r="F1573" s="342">
        <v>0</v>
      </c>
      <c r="G1573" s="342">
        <v>0</v>
      </c>
      <c r="H1573" s="4">
        <v>14800</v>
      </c>
      <c r="I1573" s="342">
        <v>0</v>
      </c>
      <c r="J1573" s="342">
        <v>80</v>
      </c>
      <c r="K1573" s="342">
        <v>0</v>
      </c>
      <c r="L1573" s="4">
        <v>14880</v>
      </c>
    </row>
    <row r="1574" spans="1:12">
      <c r="A1574" s="5" t="s">
        <v>143</v>
      </c>
      <c r="B1574" s="5" t="s">
        <v>1616</v>
      </c>
      <c r="C1574" s="5" t="s">
        <v>1617</v>
      </c>
      <c r="D1574" s="342">
        <v>0</v>
      </c>
      <c r="E1574" s="4">
        <v>211104</v>
      </c>
      <c r="F1574" s="342">
        <v>0</v>
      </c>
      <c r="G1574" s="342">
        <v>0</v>
      </c>
      <c r="H1574" s="342">
        <v>224</v>
      </c>
      <c r="I1574" s="342">
        <v>640</v>
      </c>
      <c r="J1574" s="342">
        <v>0</v>
      </c>
      <c r="K1574" s="342">
        <v>0</v>
      </c>
      <c r="L1574" s="4">
        <v>211968</v>
      </c>
    </row>
    <row r="1575" spans="1:12">
      <c r="A1575" s="5" t="s">
        <v>143</v>
      </c>
      <c r="B1575" s="5" t="s">
        <v>1618</v>
      </c>
      <c r="C1575" s="5" t="s">
        <v>1619</v>
      </c>
      <c r="D1575" s="4">
        <v>10416</v>
      </c>
      <c r="E1575" s="4">
        <v>7872</v>
      </c>
      <c r="F1575" s="342">
        <v>0</v>
      </c>
      <c r="G1575" s="342">
        <v>0</v>
      </c>
      <c r="H1575" s="4">
        <v>11424</v>
      </c>
      <c r="I1575" s="342">
        <v>0</v>
      </c>
      <c r="J1575" s="342">
        <v>0</v>
      </c>
      <c r="K1575" s="342">
        <v>0</v>
      </c>
      <c r="L1575" s="4">
        <v>29712</v>
      </c>
    </row>
    <row r="1576" spans="1:12">
      <c r="A1576" s="5" t="s">
        <v>143</v>
      </c>
      <c r="B1576" s="5" t="s">
        <v>1620</v>
      </c>
      <c r="C1576" s="5" t="s">
        <v>1621</v>
      </c>
      <c r="D1576" s="342">
        <v>0</v>
      </c>
      <c r="E1576" s="342">
        <v>0</v>
      </c>
      <c r="F1576" s="342">
        <v>0</v>
      </c>
      <c r="G1576" s="342">
        <v>0</v>
      </c>
      <c r="H1576" s="342">
        <v>0</v>
      </c>
      <c r="I1576" s="342">
        <v>0</v>
      </c>
      <c r="J1576" s="342">
        <v>240</v>
      </c>
      <c r="K1576" s="342">
        <v>0</v>
      </c>
      <c r="L1576" s="342">
        <v>240</v>
      </c>
    </row>
    <row r="1577" spans="1:12">
      <c r="A1577" s="5" t="s">
        <v>143</v>
      </c>
      <c r="B1577" s="5" t="s">
        <v>1622</v>
      </c>
      <c r="C1577" s="5" t="s">
        <v>1623</v>
      </c>
      <c r="D1577" s="4">
        <v>25216</v>
      </c>
      <c r="E1577" s="342">
        <v>0</v>
      </c>
      <c r="F1577" s="342">
        <v>0</v>
      </c>
      <c r="G1577" s="342">
        <v>0</v>
      </c>
      <c r="H1577" s="342">
        <v>0</v>
      </c>
      <c r="I1577" s="342">
        <v>0</v>
      </c>
      <c r="J1577" s="342">
        <v>0</v>
      </c>
      <c r="K1577" s="342">
        <v>0</v>
      </c>
      <c r="L1577" s="4">
        <v>25216</v>
      </c>
    </row>
    <row r="1578" spans="1:12">
      <c r="A1578" s="5" t="s">
        <v>143</v>
      </c>
      <c r="B1578" s="5" t="s">
        <v>1624</v>
      </c>
      <c r="C1578" s="5" t="s">
        <v>1625</v>
      </c>
      <c r="D1578" s="342">
        <v>0</v>
      </c>
      <c r="E1578" s="342">
        <v>0</v>
      </c>
      <c r="F1578" s="342">
        <v>0</v>
      </c>
      <c r="G1578" s="342">
        <v>0</v>
      </c>
      <c r="H1578" s="342">
        <v>0</v>
      </c>
      <c r="I1578" s="4">
        <v>11648</v>
      </c>
      <c r="J1578" s="342">
        <v>0</v>
      </c>
      <c r="K1578" s="342">
        <v>0</v>
      </c>
      <c r="L1578" s="4">
        <v>11648</v>
      </c>
    </row>
    <row r="1579" spans="1:12">
      <c r="A1579" s="5" t="s">
        <v>143</v>
      </c>
      <c r="B1579" s="5" t="s">
        <v>1626</v>
      </c>
      <c r="C1579" s="5" t="s">
        <v>1627</v>
      </c>
      <c r="D1579" s="342">
        <v>0</v>
      </c>
      <c r="E1579" s="342">
        <v>0</v>
      </c>
      <c r="F1579" s="342">
        <v>0</v>
      </c>
      <c r="G1579" s="342">
        <v>0</v>
      </c>
      <c r="H1579" s="4">
        <v>23152</v>
      </c>
      <c r="I1579" s="342">
        <v>0</v>
      </c>
      <c r="J1579" s="342">
        <v>0</v>
      </c>
      <c r="K1579" s="342">
        <v>0</v>
      </c>
      <c r="L1579" s="4">
        <v>23152</v>
      </c>
    </row>
    <row r="1580" spans="1:12">
      <c r="A1580" s="5" t="s">
        <v>143</v>
      </c>
      <c r="B1580" s="5" t="s">
        <v>1628</v>
      </c>
      <c r="C1580" s="5" t="s">
        <v>1629</v>
      </c>
      <c r="D1580" s="4">
        <v>5040</v>
      </c>
      <c r="E1580" s="4">
        <v>3200</v>
      </c>
      <c r="F1580" s="342">
        <v>0</v>
      </c>
      <c r="G1580" s="342">
        <v>0</v>
      </c>
      <c r="H1580" s="4">
        <v>7056</v>
      </c>
      <c r="I1580" s="342">
        <v>0</v>
      </c>
      <c r="J1580" s="342">
        <v>0</v>
      </c>
      <c r="K1580" s="342">
        <v>0</v>
      </c>
      <c r="L1580" s="4">
        <v>15296</v>
      </c>
    </row>
    <row r="1581" spans="1:12">
      <c r="A1581" s="5" t="s">
        <v>143</v>
      </c>
      <c r="B1581" s="5" t="s">
        <v>1630</v>
      </c>
      <c r="C1581" s="5" t="s">
        <v>1631</v>
      </c>
      <c r="D1581" s="342">
        <v>0</v>
      </c>
      <c r="E1581" s="342">
        <v>0</v>
      </c>
      <c r="F1581" s="342">
        <v>0</v>
      </c>
      <c r="G1581" s="342">
        <v>0</v>
      </c>
      <c r="H1581" s="342">
        <v>0</v>
      </c>
      <c r="I1581" s="342">
        <v>0</v>
      </c>
      <c r="J1581" s="342">
        <v>0</v>
      </c>
      <c r="K1581" s="342">
        <v>0</v>
      </c>
      <c r="L1581" s="342">
        <v>0</v>
      </c>
    </row>
    <row r="1582" spans="1:12">
      <c r="A1582" s="5" t="s">
        <v>143</v>
      </c>
      <c r="B1582" s="5" t="s">
        <v>1632</v>
      </c>
      <c r="C1582" s="5" t="s">
        <v>1633</v>
      </c>
      <c r="D1582" s="342">
        <v>0</v>
      </c>
      <c r="E1582" s="342">
        <v>0</v>
      </c>
      <c r="F1582" s="342">
        <v>0</v>
      </c>
      <c r="G1582" s="342">
        <v>0</v>
      </c>
      <c r="H1582" s="342">
        <v>0</v>
      </c>
      <c r="I1582" s="4">
        <v>5536</v>
      </c>
      <c r="J1582" s="342">
        <v>0</v>
      </c>
      <c r="K1582" s="4">
        <v>2264</v>
      </c>
      <c r="L1582" s="4">
        <v>7800</v>
      </c>
    </row>
    <row r="1583" spans="1:12">
      <c r="A1583" s="5" t="s">
        <v>143</v>
      </c>
      <c r="B1583" s="5" t="s">
        <v>1634</v>
      </c>
      <c r="C1583" s="5" t="s">
        <v>1635</v>
      </c>
      <c r="D1583" s="4">
        <v>79648</v>
      </c>
      <c r="E1583" s="342">
        <v>0</v>
      </c>
      <c r="F1583" s="4">
        <v>9280</v>
      </c>
      <c r="G1583" s="342">
        <v>0</v>
      </c>
      <c r="H1583" s="342">
        <v>0</v>
      </c>
      <c r="I1583" s="342">
        <v>0</v>
      </c>
      <c r="J1583" s="342">
        <v>0</v>
      </c>
      <c r="K1583" s="342">
        <v>0</v>
      </c>
      <c r="L1583" s="4">
        <v>88928</v>
      </c>
    </row>
    <row r="1584" spans="1:12">
      <c r="A1584" s="5" t="s">
        <v>143</v>
      </c>
      <c r="B1584" s="5" t="s">
        <v>1636</v>
      </c>
      <c r="C1584" s="5" t="s">
        <v>1637</v>
      </c>
      <c r="D1584" s="4">
        <v>11456</v>
      </c>
      <c r="E1584" s="342">
        <v>0</v>
      </c>
      <c r="F1584" s="342">
        <v>0</v>
      </c>
      <c r="G1584" s="342">
        <v>0</v>
      </c>
      <c r="H1584" s="4">
        <v>1776</v>
      </c>
      <c r="I1584" s="342">
        <v>0</v>
      </c>
      <c r="J1584" s="342">
        <v>0</v>
      </c>
      <c r="K1584" s="342">
        <v>0</v>
      </c>
      <c r="L1584" s="4">
        <v>13232</v>
      </c>
    </row>
    <row r="1585" spans="1:12">
      <c r="A1585" s="5" t="s">
        <v>143</v>
      </c>
      <c r="B1585" s="5" t="s">
        <v>1638</v>
      </c>
      <c r="C1585" s="5" t="s">
        <v>1639</v>
      </c>
      <c r="D1585" s="342">
        <v>0</v>
      </c>
      <c r="E1585" s="342">
        <v>0</v>
      </c>
      <c r="F1585" s="342">
        <v>0</v>
      </c>
      <c r="G1585" s="342">
        <v>0</v>
      </c>
      <c r="H1585" s="342">
        <v>0</v>
      </c>
      <c r="I1585" s="342">
        <v>0</v>
      </c>
      <c r="J1585" s="342">
        <v>0</v>
      </c>
      <c r="K1585" s="342">
        <v>0</v>
      </c>
      <c r="L1585" s="342">
        <v>0</v>
      </c>
    </row>
    <row r="1586" spans="1:12">
      <c r="A1586" s="5" t="s">
        <v>143</v>
      </c>
      <c r="B1586" s="5" t="s">
        <v>1640</v>
      </c>
      <c r="C1586" s="5" t="s">
        <v>1641</v>
      </c>
      <c r="D1586" s="342">
        <v>0</v>
      </c>
      <c r="E1586" s="342">
        <v>0</v>
      </c>
      <c r="F1586" s="342">
        <v>0</v>
      </c>
      <c r="G1586" s="342">
        <v>0</v>
      </c>
      <c r="H1586" s="342">
        <v>0</v>
      </c>
      <c r="I1586" s="342">
        <v>0</v>
      </c>
      <c r="J1586" s="342">
        <v>0</v>
      </c>
      <c r="K1586" s="342">
        <v>0</v>
      </c>
      <c r="L1586" s="342">
        <v>0</v>
      </c>
    </row>
    <row r="1587" spans="1:12">
      <c r="A1587" s="5" t="s">
        <v>143</v>
      </c>
      <c r="B1587" s="5" t="s">
        <v>1642</v>
      </c>
      <c r="C1587" s="5" t="s">
        <v>1643</v>
      </c>
      <c r="D1587" s="4">
        <v>1968</v>
      </c>
      <c r="E1587" s="342">
        <v>816</v>
      </c>
      <c r="F1587" s="342">
        <v>0</v>
      </c>
      <c r="G1587" s="342">
        <v>0</v>
      </c>
      <c r="H1587" s="342">
        <v>0</v>
      </c>
      <c r="I1587" s="4">
        <v>8588</v>
      </c>
      <c r="J1587" s="342">
        <v>0</v>
      </c>
      <c r="K1587" s="342">
        <v>52</v>
      </c>
      <c r="L1587" s="4">
        <v>11424</v>
      </c>
    </row>
    <row r="1588" spans="1:12">
      <c r="A1588" s="5" t="s">
        <v>143</v>
      </c>
      <c r="B1588" s="5" t="s">
        <v>1644</v>
      </c>
      <c r="C1588" s="5" t="s">
        <v>1645</v>
      </c>
      <c r="D1588" s="342">
        <v>0</v>
      </c>
      <c r="E1588" s="342">
        <v>0</v>
      </c>
      <c r="F1588" s="342">
        <v>0</v>
      </c>
      <c r="G1588" s="342">
        <v>0</v>
      </c>
      <c r="H1588" s="342">
        <v>0</v>
      </c>
      <c r="I1588" s="342">
        <v>0</v>
      </c>
      <c r="J1588" s="342">
        <v>0</v>
      </c>
      <c r="K1588" s="342">
        <v>0</v>
      </c>
      <c r="L1588" s="342">
        <v>0</v>
      </c>
    </row>
    <row r="1589" spans="1:12">
      <c r="A1589" s="5" t="s">
        <v>143</v>
      </c>
      <c r="B1589" s="5" t="s">
        <v>1646</v>
      </c>
      <c r="C1589" s="5" t="s">
        <v>1647</v>
      </c>
      <c r="D1589" s="342">
        <v>0</v>
      </c>
      <c r="E1589" s="342">
        <v>0</v>
      </c>
      <c r="F1589" s="342">
        <v>0</v>
      </c>
      <c r="G1589" s="342">
        <v>0</v>
      </c>
      <c r="H1589" s="342">
        <v>0</v>
      </c>
      <c r="I1589" s="342">
        <v>0</v>
      </c>
      <c r="J1589" s="342">
        <v>0</v>
      </c>
      <c r="K1589" s="342">
        <v>0</v>
      </c>
      <c r="L1589" s="342">
        <v>0</v>
      </c>
    </row>
    <row r="1590" spans="1:12">
      <c r="A1590" s="5" t="s">
        <v>143</v>
      </c>
      <c r="B1590" s="5" t="s">
        <v>1648</v>
      </c>
      <c r="C1590" s="5" t="s">
        <v>1649</v>
      </c>
      <c r="D1590" s="342">
        <v>0</v>
      </c>
      <c r="E1590" s="4">
        <v>53008</v>
      </c>
      <c r="F1590" s="342">
        <v>0</v>
      </c>
      <c r="G1590" s="4">
        <v>13936</v>
      </c>
      <c r="H1590" s="342">
        <v>0</v>
      </c>
      <c r="I1590" s="342">
        <v>0</v>
      </c>
      <c r="J1590" s="342">
        <v>0</v>
      </c>
      <c r="K1590" s="342">
        <v>0</v>
      </c>
      <c r="L1590" s="4">
        <v>66944</v>
      </c>
    </row>
    <row r="1591" spans="1:12">
      <c r="A1591" s="5" t="s">
        <v>143</v>
      </c>
      <c r="B1591" s="5" t="s">
        <v>1650</v>
      </c>
      <c r="C1591" s="5" t="s">
        <v>1651</v>
      </c>
      <c r="D1591" s="342">
        <v>0</v>
      </c>
      <c r="E1591" s="342">
        <v>0</v>
      </c>
      <c r="F1591" s="342">
        <v>0</v>
      </c>
      <c r="G1591" s="342">
        <v>0</v>
      </c>
      <c r="H1591" s="342">
        <v>0</v>
      </c>
      <c r="I1591" s="342">
        <v>0</v>
      </c>
      <c r="J1591" s="342">
        <v>0</v>
      </c>
      <c r="K1591" s="342">
        <v>0</v>
      </c>
      <c r="L1591" s="342">
        <v>0</v>
      </c>
    </row>
    <row r="1592" spans="1:12">
      <c r="A1592" s="5" t="s">
        <v>143</v>
      </c>
      <c r="B1592" s="5" t="s">
        <v>1652</v>
      </c>
      <c r="C1592" s="5" t="s">
        <v>1653</v>
      </c>
      <c r="D1592" s="342">
        <v>0</v>
      </c>
      <c r="E1592" s="342">
        <v>0</v>
      </c>
      <c r="F1592" s="342">
        <v>0</v>
      </c>
      <c r="G1592" s="342">
        <v>0</v>
      </c>
      <c r="H1592" s="4">
        <v>4048</v>
      </c>
      <c r="I1592" s="342">
        <v>0</v>
      </c>
      <c r="J1592" s="4">
        <v>13331</v>
      </c>
      <c r="K1592" s="342">
        <v>0</v>
      </c>
      <c r="L1592" s="4">
        <v>17379</v>
      </c>
    </row>
    <row r="1593" spans="1:12">
      <c r="A1593" s="5" t="s">
        <v>143</v>
      </c>
      <c r="B1593" s="5" t="s">
        <v>1654</v>
      </c>
      <c r="C1593" s="5" t="s">
        <v>1655</v>
      </c>
      <c r="D1593" s="342">
        <v>0</v>
      </c>
      <c r="E1593" s="342">
        <v>0</v>
      </c>
      <c r="F1593" s="342">
        <v>0</v>
      </c>
      <c r="G1593" s="342">
        <v>0</v>
      </c>
      <c r="H1593" s="4">
        <v>11312</v>
      </c>
      <c r="I1593" s="342">
        <v>0</v>
      </c>
      <c r="J1593" s="342">
        <v>0</v>
      </c>
      <c r="K1593" s="342">
        <v>0</v>
      </c>
      <c r="L1593" s="4">
        <v>11312</v>
      </c>
    </row>
    <row r="1594" spans="1:12">
      <c r="A1594" s="5" t="s">
        <v>143</v>
      </c>
      <c r="B1594" s="5" t="s">
        <v>1656</v>
      </c>
      <c r="C1594" s="5" t="s">
        <v>1657</v>
      </c>
      <c r="D1594" s="4">
        <v>31584</v>
      </c>
      <c r="E1594" s="342">
        <v>0</v>
      </c>
      <c r="F1594" s="342">
        <v>0</v>
      </c>
      <c r="G1594" s="342">
        <v>0</v>
      </c>
      <c r="H1594" s="342">
        <v>0</v>
      </c>
      <c r="I1594" s="342">
        <v>0</v>
      </c>
      <c r="J1594" s="342">
        <v>0</v>
      </c>
      <c r="K1594" s="342">
        <v>0</v>
      </c>
      <c r="L1594" s="4">
        <v>31584</v>
      </c>
    </row>
    <row r="1595" spans="1:12">
      <c r="A1595" s="5" t="s">
        <v>143</v>
      </c>
      <c r="B1595" s="5" t="s">
        <v>1658</v>
      </c>
      <c r="C1595" s="5" t="s">
        <v>1659</v>
      </c>
      <c r="D1595" s="4">
        <v>864</v>
      </c>
      <c r="E1595" s="342">
        <v>0</v>
      </c>
      <c r="F1595" s="342">
        <v>0</v>
      </c>
      <c r="G1595" s="342">
        <v>0</v>
      </c>
      <c r="H1595" s="342">
        <v>0</v>
      </c>
      <c r="I1595" s="342">
        <v>0</v>
      </c>
      <c r="J1595" s="4">
        <v>87566</v>
      </c>
      <c r="K1595" s="342">
        <v>0</v>
      </c>
      <c r="L1595" s="4">
        <v>88430</v>
      </c>
    </row>
    <row r="1596" spans="1:12">
      <c r="A1596" s="5" t="s">
        <v>143</v>
      </c>
      <c r="B1596" s="5" t="s">
        <v>1660</v>
      </c>
      <c r="C1596" s="5" t="s">
        <v>1661</v>
      </c>
      <c r="D1596" s="4">
        <v>116256</v>
      </c>
      <c r="E1596" s="342">
        <v>0</v>
      </c>
      <c r="F1596" s="342">
        <v>0</v>
      </c>
      <c r="G1596" s="342">
        <v>0</v>
      </c>
      <c r="H1596" s="342">
        <v>0</v>
      </c>
      <c r="I1596" s="342">
        <v>0</v>
      </c>
      <c r="J1596" s="342">
        <v>0</v>
      </c>
      <c r="K1596" s="342">
        <v>0</v>
      </c>
      <c r="L1596" s="4">
        <v>116256</v>
      </c>
    </row>
    <row r="1597" spans="1:12">
      <c r="A1597" s="5" t="s">
        <v>143</v>
      </c>
      <c r="B1597" s="5" t="s">
        <v>1662</v>
      </c>
      <c r="C1597" s="5" t="s">
        <v>1663</v>
      </c>
      <c r="D1597" s="4">
        <v>21680</v>
      </c>
      <c r="E1597" s="342">
        <v>0</v>
      </c>
      <c r="F1597" s="342">
        <v>0</v>
      </c>
      <c r="G1597" s="342">
        <v>0</v>
      </c>
      <c r="H1597" s="342">
        <v>0</v>
      </c>
      <c r="I1597" s="342">
        <v>0</v>
      </c>
      <c r="J1597" s="342">
        <v>0</v>
      </c>
      <c r="K1597" s="342">
        <v>0</v>
      </c>
      <c r="L1597" s="4">
        <v>21680</v>
      </c>
    </row>
    <row r="1598" spans="1:12">
      <c r="A1598" s="5" t="s">
        <v>143</v>
      </c>
      <c r="B1598" s="5" t="s">
        <v>1664</v>
      </c>
      <c r="C1598" s="5" t="s">
        <v>1665</v>
      </c>
      <c r="D1598" s="342">
        <v>0</v>
      </c>
      <c r="E1598" s="342">
        <v>0</v>
      </c>
      <c r="F1598" s="342">
        <v>0</v>
      </c>
      <c r="G1598" s="342">
        <v>0</v>
      </c>
      <c r="H1598" s="342">
        <v>0</v>
      </c>
      <c r="I1598" s="342">
        <v>0</v>
      </c>
      <c r="J1598" s="342">
        <v>0</v>
      </c>
      <c r="K1598" s="342">
        <v>0</v>
      </c>
      <c r="L1598" s="342">
        <v>0</v>
      </c>
    </row>
    <row r="1599" spans="1:12">
      <c r="A1599" s="5" t="s">
        <v>143</v>
      </c>
      <c r="B1599" s="5" t="s">
        <v>1666</v>
      </c>
      <c r="C1599" s="5" t="s">
        <v>1667</v>
      </c>
      <c r="D1599" s="4">
        <v>313184</v>
      </c>
      <c r="E1599" s="4">
        <v>276000</v>
      </c>
      <c r="F1599" s="4">
        <v>9280</v>
      </c>
      <c r="G1599" s="4">
        <v>13936</v>
      </c>
      <c r="H1599" s="4">
        <v>105546</v>
      </c>
      <c r="I1599" s="4">
        <v>26412</v>
      </c>
      <c r="J1599" s="4">
        <v>101217</v>
      </c>
      <c r="K1599" s="4">
        <v>2316</v>
      </c>
      <c r="L1599" s="4">
        <v>847891</v>
      </c>
    </row>
    <row r="1602" spans="1:12">
      <c r="A1602" s="5" t="s">
        <v>1726</v>
      </c>
    </row>
    <row r="1603" spans="1:12">
      <c r="A1603" s="5" t="s">
        <v>1597</v>
      </c>
      <c r="B1603" s="5" t="s">
        <v>174</v>
      </c>
      <c r="C1603" s="5" t="s">
        <v>1669</v>
      </c>
      <c r="D1603" s="342" t="s">
        <v>1670</v>
      </c>
      <c r="E1603" s="342" t="s">
        <v>1671</v>
      </c>
      <c r="F1603" s="342" t="s">
        <v>1672</v>
      </c>
      <c r="G1603" s="342" t="s">
        <v>1673</v>
      </c>
      <c r="H1603" s="342" t="s">
        <v>1674</v>
      </c>
      <c r="I1603" s="342" t="s">
        <v>1675</v>
      </c>
      <c r="J1603" s="342" t="s">
        <v>1676</v>
      </c>
      <c r="K1603" s="342" t="s">
        <v>1677</v>
      </c>
      <c r="L1603" s="342" t="s">
        <v>44</v>
      </c>
    </row>
    <row r="1604" spans="1:12">
      <c r="A1604" s="5" t="s">
        <v>145</v>
      </c>
      <c r="B1604" s="5" t="s">
        <v>1612</v>
      </c>
      <c r="C1604" s="5" t="s">
        <v>1613</v>
      </c>
      <c r="D1604" s="4">
        <v>3664</v>
      </c>
      <c r="E1604" s="342">
        <v>0</v>
      </c>
      <c r="F1604" s="342">
        <v>0</v>
      </c>
      <c r="G1604" s="342">
        <v>0</v>
      </c>
      <c r="H1604" s="342">
        <v>0</v>
      </c>
      <c r="I1604" s="342">
        <v>0</v>
      </c>
      <c r="J1604" s="342">
        <v>0</v>
      </c>
      <c r="K1604" s="342">
        <v>0</v>
      </c>
      <c r="L1604" s="4">
        <v>3664</v>
      </c>
    </row>
    <row r="1605" spans="1:12">
      <c r="A1605" s="5" t="s">
        <v>145</v>
      </c>
      <c r="B1605" s="5" t="s">
        <v>1614</v>
      </c>
      <c r="C1605" s="5" t="s">
        <v>1615</v>
      </c>
      <c r="D1605" s="342">
        <v>0</v>
      </c>
      <c r="E1605" s="342">
        <v>0</v>
      </c>
      <c r="F1605" s="342">
        <v>0</v>
      </c>
      <c r="G1605" s="342">
        <v>0</v>
      </c>
      <c r="H1605" s="4">
        <v>51712</v>
      </c>
      <c r="I1605" s="342">
        <v>0</v>
      </c>
      <c r="J1605" s="342">
        <v>0</v>
      </c>
      <c r="K1605" s="342">
        <v>0</v>
      </c>
      <c r="L1605" s="4">
        <v>51712</v>
      </c>
    </row>
    <row r="1606" spans="1:12">
      <c r="A1606" s="5" t="s">
        <v>145</v>
      </c>
      <c r="B1606" s="5" t="s">
        <v>1616</v>
      </c>
      <c r="C1606" s="5" t="s">
        <v>1617</v>
      </c>
      <c r="D1606" s="342">
        <v>0</v>
      </c>
      <c r="E1606" s="4">
        <v>332192</v>
      </c>
      <c r="F1606" s="342">
        <v>0</v>
      </c>
      <c r="G1606" s="342">
        <v>0</v>
      </c>
      <c r="H1606" s="4">
        <v>42720</v>
      </c>
      <c r="I1606" s="342">
        <v>0</v>
      </c>
      <c r="J1606" s="4">
        <v>7412</v>
      </c>
      <c r="K1606" s="342">
        <v>0</v>
      </c>
      <c r="L1606" s="4">
        <v>382324</v>
      </c>
    </row>
    <row r="1607" spans="1:12">
      <c r="A1607" s="5" t="s">
        <v>145</v>
      </c>
      <c r="B1607" s="5" t="s">
        <v>1618</v>
      </c>
      <c r="C1607" s="5" t="s">
        <v>1619</v>
      </c>
      <c r="D1607" s="4">
        <v>60864</v>
      </c>
      <c r="E1607" s="4">
        <v>20672</v>
      </c>
      <c r="F1607" s="342">
        <v>0</v>
      </c>
      <c r="G1607" s="342">
        <v>0</v>
      </c>
      <c r="H1607" s="4">
        <v>12432</v>
      </c>
      <c r="I1607" s="4">
        <v>14848</v>
      </c>
      <c r="J1607" s="342">
        <v>0</v>
      </c>
      <c r="K1607" s="342">
        <v>858</v>
      </c>
      <c r="L1607" s="4">
        <v>109674</v>
      </c>
    </row>
    <row r="1608" spans="1:12">
      <c r="A1608" s="5" t="s">
        <v>145</v>
      </c>
      <c r="B1608" s="5" t="s">
        <v>1620</v>
      </c>
      <c r="C1608" s="5" t="s">
        <v>1621</v>
      </c>
      <c r="D1608" s="342">
        <v>0</v>
      </c>
      <c r="E1608" s="342">
        <v>0</v>
      </c>
      <c r="F1608" s="342">
        <v>0</v>
      </c>
      <c r="G1608" s="342">
        <v>0</v>
      </c>
      <c r="H1608" s="342">
        <v>0</v>
      </c>
      <c r="I1608" s="342">
        <v>0</v>
      </c>
      <c r="J1608" s="342">
        <v>0</v>
      </c>
      <c r="K1608" s="342">
        <v>0</v>
      </c>
      <c r="L1608" s="342">
        <v>0</v>
      </c>
    </row>
    <row r="1609" spans="1:12">
      <c r="A1609" s="5" t="s">
        <v>145</v>
      </c>
      <c r="B1609" s="5" t="s">
        <v>1622</v>
      </c>
      <c r="C1609" s="5" t="s">
        <v>1623</v>
      </c>
      <c r="D1609" s="4">
        <v>46560</v>
      </c>
      <c r="E1609" s="342">
        <v>0</v>
      </c>
      <c r="F1609" s="342">
        <v>0</v>
      </c>
      <c r="G1609" s="342">
        <v>0</v>
      </c>
      <c r="H1609" s="4">
        <v>704</v>
      </c>
      <c r="I1609" s="342">
        <v>0</v>
      </c>
      <c r="J1609" s="342">
        <v>0</v>
      </c>
      <c r="K1609" s="342">
        <v>0</v>
      </c>
      <c r="L1609" s="4">
        <v>47264</v>
      </c>
    </row>
    <row r="1610" spans="1:12">
      <c r="A1610" s="5" t="s">
        <v>145</v>
      </c>
      <c r="B1610" s="5" t="s">
        <v>1624</v>
      </c>
      <c r="C1610" s="5" t="s">
        <v>1625</v>
      </c>
      <c r="D1610" s="342">
        <v>0</v>
      </c>
      <c r="E1610" s="4">
        <v>43280</v>
      </c>
      <c r="F1610" s="342">
        <v>0</v>
      </c>
      <c r="G1610" s="342">
        <v>0</v>
      </c>
      <c r="H1610" s="342">
        <v>0</v>
      </c>
      <c r="I1610" s="4">
        <v>8640</v>
      </c>
      <c r="J1610" s="342">
        <v>0</v>
      </c>
      <c r="K1610" s="342">
        <v>164</v>
      </c>
      <c r="L1610" s="4">
        <v>52084</v>
      </c>
    </row>
    <row r="1611" spans="1:12">
      <c r="A1611" s="5" t="s">
        <v>145</v>
      </c>
      <c r="B1611" s="5" t="s">
        <v>1626</v>
      </c>
      <c r="C1611" s="5" t="s">
        <v>1627</v>
      </c>
      <c r="D1611" s="342">
        <v>0</v>
      </c>
      <c r="E1611" s="342">
        <v>0</v>
      </c>
      <c r="F1611" s="342">
        <v>0</v>
      </c>
      <c r="G1611" s="342">
        <v>0</v>
      </c>
      <c r="H1611" s="4">
        <v>15680</v>
      </c>
      <c r="I1611" s="342">
        <v>0</v>
      </c>
      <c r="J1611" s="342">
        <v>0</v>
      </c>
      <c r="K1611" s="342">
        <v>0</v>
      </c>
      <c r="L1611" s="4">
        <v>15680</v>
      </c>
    </row>
    <row r="1612" spans="1:12">
      <c r="A1612" s="5" t="s">
        <v>145</v>
      </c>
      <c r="B1612" s="5" t="s">
        <v>1628</v>
      </c>
      <c r="C1612" s="5" t="s">
        <v>1629</v>
      </c>
      <c r="D1612" s="4">
        <v>17136</v>
      </c>
      <c r="E1612" s="4">
        <v>6288</v>
      </c>
      <c r="F1612" s="342">
        <v>0</v>
      </c>
      <c r="G1612" s="342">
        <v>0</v>
      </c>
      <c r="H1612" s="4">
        <v>70784</v>
      </c>
      <c r="I1612" s="342">
        <v>0</v>
      </c>
      <c r="J1612" s="342">
        <v>234</v>
      </c>
      <c r="K1612" s="342">
        <v>0</v>
      </c>
      <c r="L1612" s="4">
        <v>94442</v>
      </c>
    </row>
    <row r="1613" spans="1:12">
      <c r="A1613" s="5" t="s">
        <v>145</v>
      </c>
      <c r="B1613" s="5" t="s">
        <v>1630</v>
      </c>
      <c r="C1613" s="5" t="s">
        <v>1631</v>
      </c>
      <c r="D1613" s="342">
        <v>0</v>
      </c>
      <c r="E1613" s="4">
        <v>2544</v>
      </c>
      <c r="F1613" s="342">
        <v>0</v>
      </c>
      <c r="G1613" s="342">
        <v>0</v>
      </c>
      <c r="H1613" s="342">
        <v>0</v>
      </c>
      <c r="I1613" s="342">
        <v>0</v>
      </c>
      <c r="J1613" s="342">
        <v>0</v>
      </c>
      <c r="K1613" s="342">
        <v>0</v>
      </c>
      <c r="L1613" s="4">
        <v>2544</v>
      </c>
    </row>
    <row r="1614" spans="1:12">
      <c r="A1614" s="5" t="s">
        <v>145</v>
      </c>
      <c r="B1614" s="5" t="s">
        <v>1632</v>
      </c>
      <c r="C1614" s="5" t="s">
        <v>1633</v>
      </c>
      <c r="D1614" s="342">
        <v>0</v>
      </c>
      <c r="E1614" s="342">
        <v>0</v>
      </c>
      <c r="F1614" s="342">
        <v>0</v>
      </c>
      <c r="G1614" s="342">
        <v>0</v>
      </c>
      <c r="H1614" s="342">
        <v>0</v>
      </c>
      <c r="I1614" s="4">
        <v>55264</v>
      </c>
      <c r="J1614" s="342">
        <v>0</v>
      </c>
      <c r="K1614" s="342">
        <v>448</v>
      </c>
      <c r="L1614" s="4">
        <v>55712</v>
      </c>
    </row>
    <row r="1615" spans="1:12">
      <c r="A1615" s="5" t="s">
        <v>145</v>
      </c>
      <c r="B1615" s="5" t="s">
        <v>1634</v>
      </c>
      <c r="C1615" s="5" t="s">
        <v>1635</v>
      </c>
      <c r="D1615" s="4">
        <v>239760</v>
      </c>
      <c r="E1615" s="342">
        <v>0</v>
      </c>
      <c r="F1615" s="4">
        <v>32832</v>
      </c>
      <c r="G1615" s="342">
        <v>0</v>
      </c>
      <c r="H1615" s="342">
        <v>432</v>
      </c>
      <c r="I1615" s="342">
        <v>0</v>
      </c>
      <c r="J1615" s="342">
        <v>0</v>
      </c>
      <c r="K1615" s="342">
        <v>0</v>
      </c>
      <c r="L1615" s="4">
        <v>273024</v>
      </c>
    </row>
    <row r="1616" spans="1:12">
      <c r="A1616" s="5" t="s">
        <v>145</v>
      </c>
      <c r="B1616" s="5" t="s">
        <v>1636</v>
      </c>
      <c r="C1616" s="5" t="s">
        <v>1637</v>
      </c>
      <c r="D1616" s="4">
        <v>5472</v>
      </c>
      <c r="E1616" s="342">
        <v>0</v>
      </c>
      <c r="F1616" s="342">
        <v>0</v>
      </c>
      <c r="G1616" s="342">
        <v>0</v>
      </c>
      <c r="H1616" s="342">
        <v>0</v>
      </c>
      <c r="I1616" s="342">
        <v>0</v>
      </c>
      <c r="J1616" s="342">
        <v>0</v>
      </c>
      <c r="K1616" s="342">
        <v>0</v>
      </c>
      <c r="L1616" s="4">
        <v>5472</v>
      </c>
    </row>
    <row r="1617" spans="1:12">
      <c r="A1617" s="5" t="s">
        <v>145</v>
      </c>
      <c r="B1617" s="5" t="s">
        <v>1638</v>
      </c>
      <c r="C1617" s="5" t="s">
        <v>1639</v>
      </c>
      <c r="D1617" s="342">
        <v>0</v>
      </c>
      <c r="E1617" s="342">
        <v>0</v>
      </c>
      <c r="F1617" s="342">
        <v>0</v>
      </c>
      <c r="G1617" s="342">
        <v>0</v>
      </c>
      <c r="H1617" s="342">
        <v>0</v>
      </c>
      <c r="I1617" s="4">
        <v>79312</v>
      </c>
      <c r="J1617" s="342">
        <v>0</v>
      </c>
      <c r="K1617" s="4">
        <v>3708</v>
      </c>
      <c r="L1617" s="4">
        <v>83020</v>
      </c>
    </row>
    <row r="1618" spans="1:12">
      <c r="A1618" s="5" t="s">
        <v>145</v>
      </c>
      <c r="B1618" s="5" t="s">
        <v>1640</v>
      </c>
      <c r="C1618" s="5" t="s">
        <v>1641</v>
      </c>
      <c r="D1618" s="342">
        <v>0</v>
      </c>
      <c r="E1618" s="342">
        <v>0</v>
      </c>
      <c r="F1618" s="342">
        <v>0</v>
      </c>
      <c r="G1618" s="342">
        <v>0</v>
      </c>
      <c r="H1618" s="342">
        <v>0</v>
      </c>
      <c r="I1618" s="4">
        <v>33488</v>
      </c>
      <c r="J1618" s="342">
        <v>0</v>
      </c>
      <c r="K1618" s="342">
        <v>0</v>
      </c>
      <c r="L1618" s="4">
        <v>33488</v>
      </c>
    </row>
    <row r="1619" spans="1:12">
      <c r="A1619" s="5" t="s">
        <v>145</v>
      </c>
      <c r="B1619" s="5" t="s">
        <v>1642</v>
      </c>
      <c r="C1619" s="5" t="s">
        <v>1643</v>
      </c>
      <c r="D1619" s="4">
        <v>8640</v>
      </c>
      <c r="E1619" s="342">
        <v>0</v>
      </c>
      <c r="F1619" s="342">
        <v>0</v>
      </c>
      <c r="G1619" s="342">
        <v>0</v>
      </c>
      <c r="H1619" s="4">
        <v>2000</v>
      </c>
      <c r="I1619" s="4">
        <v>127184</v>
      </c>
      <c r="J1619" s="342">
        <v>0</v>
      </c>
      <c r="K1619" s="4">
        <v>13246</v>
      </c>
      <c r="L1619" s="4">
        <v>151070</v>
      </c>
    </row>
    <row r="1620" spans="1:12">
      <c r="A1620" s="5" t="s">
        <v>145</v>
      </c>
      <c r="B1620" s="5" t="s">
        <v>1644</v>
      </c>
      <c r="C1620" s="5" t="s">
        <v>1645</v>
      </c>
      <c r="D1620" s="342">
        <v>0</v>
      </c>
      <c r="E1620" s="342">
        <v>0</v>
      </c>
      <c r="F1620" s="342">
        <v>0</v>
      </c>
      <c r="G1620" s="342">
        <v>0</v>
      </c>
      <c r="H1620" s="342">
        <v>0</v>
      </c>
      <c r="I1620" s="342">
        <v>0</v>
      </c>
      <c r="J1620" s="342">
        <v>0</v>
      </c>
      <c r="K1620" s="342">
        <v>0</v>
      </c>
      <c r="L1620" s="342">
        <v>0</v>
      </c>
    </row>
    <row r="1621" spans="1:12">
      <c r="A1621" s="5" t="s">
        <v>145</v>
      </c>
      <c r="B1621" s="5" t="s">
        <v>1646</v>
      </c>
      <c r="C1621" s="5" t="s">
        <v>1647</v>
      </c>
      <c r="D1621" s="342">
        <v>0</v>
      </c>
      <c r="E1621" s="342">
        <v>0</v>
      </c>
      <c r="F1621" s="342">
        <v>0</v>
      </c>
      <c r="G1621" s="342">
        <v>0</v>
      </c>
      <c r="H1621" s="342">
        <v>0</v>
      </c>
      <c r="I1621" s="4">
        <v>22032</v>
      </c>
      <c r="J1621" s="342">
        <v>0</v>
      </c>
      <c r="K1621" s="342">
        <v>0</v>
      </c>
      <c r="L1621" s="4">
        <v>22032</v>
      </c>
    </row>
    <row r="1622" spans="1:12">
      <c r="A1622" s="5" t="s">
        <v>145</v>
      </c>
      <c r="B1622" s="5" t="s">
        <v>1648</v>
      </c>
      <c r="C1622" s="5" t="s">
        <v>1649</v>
      </c>
      <c r="D1622" s="342">
        <v>0</v>
      </c>
      <c r="E1622" s="4">
        <v>187280</v>
      </c>
      <c r="F1622" s="342">
        <v>0</v>
      </c>
      <c r="G1622" s="4">
        <v>48960</v>
      </c>
      <c r="H1622" s="342">
        <v>0</v>
      </c>
      <c r="I1622" s="342">
        <v>0</v>
      </c>
      <c r="J1622" s="342">
        <v>0</v>
      </c>
      <c r="K1622" s="342">
        <v>0</v>
      </c>
      <c r="L1622" s="4">
        <v>236240</v>
      </c>
    </row>
    <row r="1623" spans="1:12">
      <c r="A1623" s="5" t="s">
        <v>145</v>
      </c>
      <c r="B1623" s="5" t="s">
        <v>1650</v>
      </c>
      <c r="C1623" s="5" t="s">
        <v>1651</v>
      </c>
      <c r="D1623" s="342">
        <v>0</v>
      </c>
      <c r="E1623" s="342">
        <v>0</v>
      </c>
      <c r="F1623" s="342">
        <v>0</v>
      </c>
      <c r="G1623" s="342">
        <v>0</v>
      </c>
      <c r="H1623" s="4">
        <v>23856</v>
      </c>
      <c r="I1623" s="342">
        <v>0</v>
      </c>
      <c r="J1623" s="342">
        <v>0</v>
      </c>
      <c r="K1623" s="342">
        <v>0</v>
      </c>
      <c r="L1623" s="4">
        <v>23856</v>
      </c>
    </row>
    <row r="1624" spans="1:12">
      <c r="A1624" s="5" t="s">
        <v>145</v>
      </c>
      <c r="B1624" s="5" t="s">
        <v>1652</v>
      </c>
      <c r="C1624" s="5" t="s">
        <v>1653</v>
      </c>
      <c r="D1624" s="342">
        <v>0</v>
      </c>
      <c r="E1624" s="342">
        <v>0</v>
      </c>
      <c r="F1624" s="342">
        <v>0</v>
      </c>
      <c r="G1624" s="342">
        <v>0</v>
      </c>
      <c r="H1624" s="342">
        <v>0</v>
      </c>
      <c r="I1624" s="342">
        <v>0</v>
      </c>
      <c r="J1624" s="342">
        <v>0</v>
      </c>
      <c r="K1624" s="342">
        <v>0</v>
      </c>
      <c r="L1624" s="342">
        <v>0</v>
      </c>
    </row>
    <row r="1625" spans="1:12">
      <c r="A1625" s="5" t="s">
        <v>145</v>
      </c>
      <c r="B1625" s="5" t="s">
        <v>1654</v>
      </c>
      <c r="C1625" s="5" t="s">
        <v>1655</v>
      </c>
      <c r="D1625" s="342">
        <v>0</v>
      </c>
      <c r="E1625" s="342">
        <v>0</v>
      </c>
      <c r="F1625" s="342">
        <v>0</v>
      </c>
      <c r="G1625" s="342">
        <v>0</v>
      </c>
      <c r="H1625" s="4">
        <v>1600</v>
      </c>
      <c r="I1625" s="342">
        <v>0</v>
      </c>
      <c r="J1625" s="342">
        <v>0</v>
      </c>
      <c r="K1625" s="342">
        <v>0</v>
      </c>
      <c r="L1625" s="4">
        <v>1600</v>
      </c>
    </row>
    <row r="1626" spans="1:12">
      <c r="A1626" s="5" t="s">
        <v>145</v>
      </c>
      <c r="B1626" s="5" t="s">
        <v>1656</v>
      </c>
      <c r="C1626" s="5" t="s">
        <v>1657</v>
      </c>
      <c r="D1626" s="4">
        <v>38544</v>
      </c>
      <c r="E1626" s="342">
        <v>0</v>
      </c>
      <c r="F1626" s="342">
        <v>0</v>
      </c>
      <c r="G1626" s="342">
        <v>0</v>
      </c>
      <c r="H1626" s="342">
        <v>0</v>
      </c>
      <c r="I1626" s="342">
        <v>0</v>
      </c>
      <c r="J1626" s="342">
        <v>0</v>
      </c>
      <c r="K1626" s="342">
        <v>0</v>
      </c>
      <c r="L1626" s="4">
        <v>38544</v>
      </c>
    </row>
    <row r="1627" spans="1:12">
      <c r="A1627" s="5" t="s">
        <v>145</v>
      </c>
      <c r="B1627" s="5" t="s">
        <v>1658</v>
      </c>
      <c r="C1627" s="5" t="s">
        <v>1659</v>
      </c>
      <c r="D1627" s="4">
        <v>6720</v>
      </c>
      <c r="E1627" s="342">
        <v>0</v>
      </c>
      <c r="F1627" s="342">
        <v>0</v>
      </c>
      <c r="G1627" s="342">
        <v>0</v>
      </c>
      <c r="H1627" s="4">
        <v>25072</v>
      </c>
      <c r="I1627" s="342">
        <v>0</v>
      </c>
      <c r="J1627" s="4">
        <v>13056</v>
      </c>
      <c r="K1627" s="342">
        <v>0</v>
      </c>
      <c r="L1627" s="4">
        <v>44848</v>
      </c>
    </row>
    <row r="1628" spans="1:12">
      <c r="A1628" s="5" t="s">
        <v>145</v>
      </c>
      <c r="B1628" s="5" t="s">
        <v>1660</v>
      </c>
      <c r="C1628" s="5" t="s">
        <v>1661</v>
      </c>
      <c r="D1628" s="4">
        <v>437520</v>
      </c>
      <c r="E1628" s="342">
        <v>0</v>
      </c>
      <c r="F1628" s="342">
        <v>0</v>
      </c>
      <c r="G1628" s="342">
        <v>0</v>
      </c>
      <c r="H1628" s="4">
        <v>2016</v>
      </c>
      <c r="I1628" s="342">
        <v>0</v>
      </c>
      <c r="J1628" s="342">
        <v>0</v>
      </c>
      <c r="K1628" s="342">
        <v>0</v>
      </c>
      <c r="L1628" s="4">
        <v>439536</v>
      </c>
    </row>
    <row r="1629" spans="1:12">
      <c r="A1629" s="5" t="s">
        <v>145</v>
      </c>
      <c r="B1629" s="5" t="s">
        <v>1662</v>
      </c>
      <c r="C1629" s="5" t="s">
        <v>1663</v>
      </c>
      <c r="D1629" s="4">
        <v>81136</v>
      </c>
      <c r="E1629" s="342">
        <v>0</v>
      </c>
      <c r="F1629" s="342">
        <v>0</v>
      </c>
      <c r="G1629" s="342">
        <v>0</v>
      </c>
      <c r="H1629" s="342">
        <v>256</v>
      </c>
      <c r="I1629" s="342">
        <v>0</v>
      </c>
      <c r="J1629" s="342">
        <v>0</v>
      </c>
      <c r="K1629" s="342">
        <v>0</v>
      </c>
      <c r="L1629" s="4">
        <v>81392</v>
      </c>
    </row>
    <row r="1630" spans="1:12">
      <c r="A1630" s="5" t="s">
        <v>145</v>
      </c>
      <c r="B1630" s="5" t="s">
        <v>1664</v>
      </c>
      <c r="C1630" s="5" t="s">
        <v>1665</v>
      </c>
      <c r="D1630" s="342">
        <v>0</v>
      </c>
      <c r="E1630" s="342">
        <v>0</v>
      </c>
      <c r="F1630" s="342">
        <v>0</v>
      </c>
      <c r="G1630" s="342">
        <v>0</v>
      </c>
      <c r="H1630" s="342">
        <v>0</v>
      </c>
      <c r="I1630" s="342">
        <v>0</v>
      </c>
      <c r="J1630" s="342">
        <v>0</v>
      </c>
      <c r="K1630" s="342">
        <v>0</v>
      </c>
      <c r="L1630" s="342">
        <v>0</v>
      </c>
    </row>
    <row r="1631" spans="1:12">
      <c r="A1631" s="5" t="s">
        <v>145</v>
      </c>
      <c r="B1631" s="5" t="s">
        <v>1666</v>
      </c>
      <c r="C1631" s="5" t="s">
        <v>1667</v>
      </c>
      <c r="D1631" s="4">
        <v>946016</v>
      </c>
      <c r="E1631" s="4">
        <v>592256</v>
      </c>
      <c r="F1631" s="4">
        <v>32832</v>
      </c>
      <c r="G1631" s="4">
        <v>48960</v>
      </c>
      <c r="H1631" s="4">
        <v>249264</v>
      </c>
      <c r="I1631" s="4">
        <v>340768</v>
      </c>
      <c r="J1631" s="4">
        <v>20702</v>
      </c>
      <c r="K1631" s="4">
        <v>18424</v>
      </c>
      <c r="L1631" s="4">
        <v>2249222</v>
      </c>
    </row>
    <row r="1633" spans="1:12">
      <c r="K1633" s="342" t="s">
        <v>44</v>
      </c>
      <c r="L1633" s="4">
        <f>L1631+L1599+L1567+L1535+L1503+L1471+L1439+L1407+L1375+L1343+L1311+L1279+L1247+L1215+L1183+L1151+L1119+L1087+L1055+L1023+L991+L959+L927+L895+L863+L831+L799+L767+L735+L703+L671+L639+L607+L575+L543+L511+L479+L447+L415+L383+L351+L319+L287+L255+L223+L191+L159+L127+L95+L63+L31</f>
        <v>261591261</v>
      </c>
    </row>
    <row r="1634" spans="1:12">
      <c r="A1634" s="5" t="s">
        <v>2201</v>
      </c>
    </row>
    <row r="1635" spans="1:12">
      <c r="A1635" s="5" t="s">
        <v>1727</v>
      </c>
    </row>
  </sheetData>
  <sheetProtection algorithmName="SHA-512" hashValue="oe/qYJxb6xSc3lGzGxPaAd4jmWI4lQuCJdl+giFGASOxA9ShNcuMBfL6kUZuYjLTDIYjLUXWKQtZYl0iDPgEeA==" saltValue="WpmZfSiwOM9pH3lf5+5E3A==" spinCount="100000" sheet="1" objects="1" scenarios="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A333-0198-4CC9-ABA6-BF2545B8C306}">
  <sheetPr codeName="Sheet15">
    <tabColor theme="8" tint="-0.249977111117893"/>
  </sheetPr>
  <dimension ref="A1:H55"/>
  <sheetViews>
    <sheetView workbookViewId="0">
      <pane ySplit="4" topLeftCell="A5" activePane="bottomLeft" state="frozen"/>
      <selection pane="bottomLeft"/>
    </sheetView>
  </sheetViews>
  <sheetFormatPr defaultColWidth="15.5703125" defaultRowHeight="14.25"/>
  <cols>
    <col min="1" max="1" width="15.5703125" style="18"/>
    <col min="2" max="2" width="22.28515625" style="18" customWidth="1"/>
    <col min="3" max="3" width="18.28515625" style="18" customWidth="1"/>
    <col min="4" max="4" width="15.5703125" style="18"/>
    <col min="5" max="5" width="15.5703125" style="18" customWidth="1"/>
    <col min="6" max="6" width="16.140625" style="18" bestFit="1" customWidth="1"/>
    <col min="7" max="7" width="15.5703125" style="18" customWidth="1"/>
    <col min="8" max="8" width="16.140625" style="18" bestFit="1" customWidth="1"/>
    <col min="9" max="9" width="2.85546875" style="18" customWidth="1"/>
    <col min="10" max="16384" width="15.5703125" style="18"/>
  </cols>
  <sheetData>
    <row r="1" spans="1:8" ht="15">
      <c r="A1" s="246" t="s">
        <v>1884</v>
      </c>
      <c r="B1" s="26"/>
    </row>
    <row r="2" spans="1:8">
      <c r="A2" s="251" t="s">
        <v>1915</v>
      </c>
    </row>
    <row r="4" spans="1:8" ht="45">
      <c r="A4" s="50" t="s">
        <v>1597</v>
      </c>
      <c r="B4" s="50" t="s">
        <v>1860</v>
      </c>
      <c r="C4" s="52" t="s">
        <v>1916</v>
      </c>
      <c r="D4" s="52" t="s">
        <v>1953</v>
      </c>
      <c r="E4" s="52" t="s">
        <v>1954</v>
      </c>
      <c r="F4" s="52" t="s">
        <v>1608</v>
      </c>
      <c r="G4" s="52" t="s">
        <v>1609</v>
      </c>
      <c r="H4" s="52" t="s">
        <v>1610</v>
      </c>
    </row>
    <row r="5" spans="1:8">
      <c r="A5" s="116" t="s">
        <v>45</v>
      </c>
      <c r="B5" s="117" t="s">
        <v>46</v>
      </c>
      <c r="C5" s="152">
        <v>312069692</v>
      </c>
      <c r="D5" s="332">
        <v>0.10780000000000001</v>
      </c>
      <c r="E5" s="332">
        <v>0.1492</v>
      </c>
      <c r="F5" s="152">
        <f t="shared" ref="F5:F36" si="0">C5*(D5/E5)</f>
        <v>225476627.32975873</v>
      </c>
      <c r="G5" s="152">
        <f>F5/(D5*100)</f>
        <v>20916199.195710454</v>
      </c>
      <c r="H5" s="153">
        <f>G5*(Dash!B$19*100)</f>
        <v>104580995.97855227</v>
      </c>
    </row>
    <row r="6" spans="1:8">
      <c r="A6" s="121" t="s">
        <v>48</v>
      </c>
      <c r="B6" s="122" t="s">
        <v>49</v>
      </c>
      <c r="C6" s="159">
        <v>26783306</v>
      </c>
      <c r="D6" s="157">
        <v>0.15429999999999999</v>
      </c>
      <c r="E6" s="157">
        <v>0.1641</v>
      </c>
      <c r="F6" s="159">
        <f t="shared" si="0"/>
        <v>25183815.452772699</v>
      </c>
      <c r="G6" s="159">
        <f t="shared" ref="G6:G54" si="1">F6/(D6*100)</f>
        <v>1632133.211456429</v>
      </c>
      <c r="H6" s="160">
        <f>G6*(Dash!B$19*100)</f>
        <v>8160666.0572821451</v>
      </c>
    </row>
    <row r="7" spans="1:8">
      <c r="A7" s="126" t="s">
        <v>50</v>
      </c>
      <c r="B7" s="11" t="s">
        <v>51</v>
      </c>
      <c r="C7" s="165">
        <v>37020753</v>
      </c>
      <c r="D7" s="18">
        <v>0.15909999999999999</v>
      </c>
      <c r="E7" s="18">
        <v>0.22320000000000001</v>
      </c>
      <c r="F7" s="165">
        <f t="shared" si="0"/>
        <v>26388896.963709675</v>
      </c>
      <c r="G7" s="165">
        <f t="shared" si="1"/>
        <v>1658635.8870967743</v>
      </c>
      <c r="H7" s="166">
        <f>G7*(Dash!B$19*100)</f>
        <v>8293179.435483871</v>
      </c>
    </row>
    <row r="8" spans="1:8">
      <c r="A8" s="121" t="s">
        <v>53</v>
      </c>
      <c r="B8" s="122" t="s">
        <v>54</v>
      </c>
      <c r="C8" s="159">
        <v>9263209</v>
      </c>
      <c r="D8" s="157">
        <v>0.14630000000000001</v>
      </c>
      <c r="E8" s="157">
        <v>0.16239999999999999</v>
      </c>
      <c r="F8" s="159">
        <f t="shared" si="0"/>
        <v>8344873.6250000009</v>
      </c>
      <c r="G8" s="159">
        <f t="shared" si="1"/>
        <v>570394.64285714284</v>
      </c>
      <c r="H8" s="160">
        <f>G8*(Dash!B$19*100)</f>
        <v>2851973.2142857141</v>
      </c>
    </row>
    <row r="9" spans="1:8">
      <c r="A9" s="126" t="s">
        <v>55</v>
      </c>
      <c r="B9" s="11" t="s">
        <v>56</v>
      </c>
      <c r="C9" s="165">
        <v>332004008</v>
      </c>
      <c r="D9" s="18">
        <v>8.5199999999999998E-2</v>
      </c>
      <c r="E9" s="18">
        <v>9.8699999999999996E-2</v>
      </c>
      <c r="F9" s="165">
        <f t="shared" si="0"/>
        <v>286593125.44680852</v>
      </c>
      <c r="G9" s="165">
        <f t="shared" si="1"/>
        <v>33637690.780141845</v>
      </c>
      <c r="H9" s="166">
        <f>G9*(Dash!B$19*100)</f>
        <v>168188453.90070921</v>
      </c>
    </row>
    <row r="10" spans="1:8">
      <c r="A10" s="121" t="s">
        <v>57</v>
      </c>
      <c r="B10" s="122" t="s">
        <v>58</v>
      </c>
      <c r="C10" s="159">
        <v>2318274</v>
      </c>
      <c r="D10" s="157">
        <v>3.6299999999999999E-2</v>
      </c>
      <c r="E10" s="157">
        <v>3.6299999999999999E-2</v>
      </c>
      <c r="F10" s="159">
        <f t="shared" si="0"/>
        <v>2318274</v>
      </c>
      <c r="G10" s="159">
        <f t="shared" si="1"/>
        <v>638642.97520661156</v>
      </c>
      <c r="H10" s="160">
        <f>G10*(Dash!B$19*100)</f>
        <v>3193214.8760330579</v>
      </c>
    </row>
    <row r="11" spans="1:8">
      <c r="A11" s="126" t="s">
        <v>59</v>
      </c>
      <c r="B11" s="11" t="s">
        <v>60</v>
      </c>
      <c r="C11" s="165">
        <v>34124460</v>
      </c>
      <c r="D11" s="18">
        <v>0.25030000000000002</v>
      </c>
      <c r="E11" s="18">
        <v>0.28589999999999999</v>
      </c>
      <c r="F11" s="165">
        <f t="shared" si="0"/>
        <v>29875314.228751317</v>
      </c>
      <c r="G11" s="165">
        <f t="shared" si="1"/>
        <v>1193580.2728226655</v>
      </c>
      <c r="H11" s="166">
        <f>G11*(Dash!B$19*100)</f>
        <v>5967901.3641133271</v>
      </c>
    </row>
    <row r="12" spans="1:8">
      <c r="A12" s="121" t="s">
        <v>61</v>
      </c>
      <c r="B12" s="122" t="s">
        <v>62</v>
      </c>
      <c r="C12" s="159">
        <v>14161352</v>
      </c>
      <c r="D12" s="157">
        <v>9.6000000000000002E-2</v>
      </c>
      <c r="E12" s="157">
        <v>9.6000000000000002E-2</v>
      </c>
      <c r="F12" s="159">
        <f t="shared" si="0"/>
        <v>14161352</v>
      </c>
      <c r="G12" s="159">
        <f t="shared" si="1"/>
        <v>1475140.8333333335</v>
      </c>
      <c r="H12" s="160">
        <f>G12*(Dash!B$19*100)</f>
        <v>7375704.1666666679</v>
      </c>
    </row>
    <row r="13" spans="1:8">
      <c r="A13" s="126" t="s">
        <v>63</v>
      </c>
      <c r="B13" s="11" t="s">
        <v>64</v>
      </c>
      <c r="C13" s="165">
        <v>1507752</v>
      </c>
      <c r="D13" s="18">
        <v>0.20399999999999999</v>
      </c>
      <c r="E13" s="18">
        <v>0.20399999999999999</v>
      </c>
      <c r="F13" s="165">
        <f t="shared" si="0"/>
        <v>1507752</v>
      </c>
      <c r="G13" s="165">
        <f t="shared" si="1"/>
        <v>73909.411764705888</v>
      </c>
      <c r="H13" s="166">
        <f>G13*(Dash!B$19*100)</f>
        <v>369547.05882352946</v>
      </c>
    </row>
    <row r="14" spans="1:8">
      <c r="A14" s="121" t="s">
        <v>65</v>
      </c>
      <c r="B14" s="122" t="s">
        <v>66</v>
      </c>
      <c r="C14" s="159">
        <v>758172</v>
      </c>
      <c r="D14" s="157">
        <v>0.2525</v>
      </c>
      <c r="E14" s="157">
        <v>0.2525</v>
      </c>
      <c r="F14" s="159">
        <f t="shared" si="0"/>
        <v>758172</v>
      </c>
      <c r="G14" s="159">
        <f t="shared" si="1"/>
        <v>30026.61386138614</v>
      </c>
      <c r="H14" s="160">
        <f>G14*(Dash!B$19*100)</f>
        <v>150133.0693069307</v>
      </c>
    </row>
    <row r="15" spans="1:8">
      <c r="A15" s="126" t="s">
        <v>67</v>
      </c>
      <c r="B15" s="11" t="s">
        <v>68</v>
      </c>
      <c r="C15" s="165">
        <v>3707387</v>
      </c>
      <c r="D15" s="18">
        <v>0.18149999999999999</v>
      </c>
      <c r="E15" s="18">
        <v>0.20130000000000001</v>
      </c>
      <c r="F15" s="165">
        <f t="shared" si="0"/>
        <v>3342725.9836065569</v>
      </c>
      <c r="G15" s="165">
        <f t="shared" si="1"/>
        <v>184172.2305017387</v>
      </c>
      <c r="H15" s="166">
        <f>G15*(Dash!B$19*100)</f>
        <v>920861.15250869351</v>
      </c>
    </row>
    <row r="16" spans="1:8">
      <c r="A16" s="121" t="s">
        <v>69</v>
      </c>
      <c r="B16" s="122" t="s">
        <v>70</v>
      </c>
      <c r="C16" s="159">
        <v>41186016</v>
      </c>
      <c r="D16" s="157">
        <v>0.15140000000000001</v>
      </c>
      <c r="E16" s="157">
        <v>0.2676</v>
      </c>
      <c r="F16" s="159">
        <f t="shared" si="0"/>
        <v>23301804.269058295</v>
      </c>
      <c r="G16" s="159">
        <f t="shared" si="1"/>
        <v>1539088.789237668</v>
      </c>
      <c r="H16" s="160">
        <f>G16*(Dash!B$19*100)</f>
        <v>7695443.94618834</v>
      </c>
    </row>
    <row r="17" spans="1:8">
      <c r="A17" s="126" t="s">
        <v>71</v>
      </c>
      <c r="B17" s="11" t="s">
        <v>72</v>
      </c>
      <c r="C17" s="165">
        <v>156185965</v>
      </c>
      <c r="D17" s="18">
        <v>7.4999999999999997E-2</v>
      </c>
      <c r="E17" s="18">
        <v>8.1199999999999994E-2</v>
      </c>
      <c r="F17" s="165">
        <f t="shared" si="0"/>
        <v>144260435.65270936</v>
      </c>
      <c r="G17" s="165">
        <f t="shared" si="1"/>
        <v>19234724.753694583</v>
      </c>
      <c r="H17" s="166">
        <f>G17*(Dash!B$19*100)</f>
        <v>96173623.76847291</v>
      </c>
    </row>
    <row r="18" spans="1:8">
      <c r="A18" s="121" t="s">
        <v>73</v>
      </c>
      <c r="B18" s="122" t="s">
        <v>74</v>
      </c>
      <c r="C18" s="159">
        <v>403162160</v>
      </c>
      <c r="D18" s="157">
        <v>9.6000000000000002E-2</v>
      </c>
      <c r="E18" s="157">
        <v>0.1159</v>
      </c>
      <c r="F18" s="159">
        <f t="shared" si="0"/>
        <v>333939321.48403794</v>
      </c>
      <c r="G18" s="159">
        <f t="shared" si="1"/>
        <v>34785345.98792062</v>
      </c>
      <c r="H18" s="160">
        <f>G18*(Dash!B$19*100)</f>
        <v>173926729.93960309</v>
      </c>
    </row>
    <row r="19" spans="1:8">
      <c r="A19" s="126" t="s">
        <v>75</v>
      </c>
      <c r="B19" s="11" t="s">
        <v>76</v>
      </c>
      <c r="C19" s="165">
        <v>85229773</v>
      </c>
      <c r="D19" s="18">
        <v>0.19689999999999999</v>
      </c>
      <c r="E19" s="18">
        <v>0.2661</v>
      </c>
      <c r="F19" s="165">
        <f t="shared" si="0"/>
        <v>63065547.92822247</v>
      </c>
      <c r="G19" s="165">
        <f t="shared" si="1"/>
        <v>3202922.6982337469</v>
      </c>
      <c r="H19" s="166">
        <f>G19*(Dash!B$19*100)</f>
        <v>16014613.491168734</v>
      </c>
    </row>
    <row r="20" spans="1:8">
      <c r="A20" s="121" t="s">
        <v>77</v>
      </c>
      <c r="B20" s="122" t="s">
        <v>78</v>
      </c>
      <c r="C20" s="159">
        <v>67841447</v>
      </c>
      <c r="D20" s="157">
        <v>0.1226</v>
      </c>
      <c r="E20" s="157">
        <v>0.1226</v>
      </c>
      <c r="F20" s="159">
        <f t="shared" si="0"/>
        <v>67841447</v>
      </c>
      <c r="G20" s="159">
        <f t="shared" si="1"/>
        <v>5533560.1141924961</v>
      </c>
      <c r="H20" s="160">
        <f>G20*(Dash!B$19*100)</f>
        <v>27667800.570962481</v>
      </c>
    </row>
    <row r="21" spans="1:8">
      <c r="A21" s="126" t="s">
        <v>79</v>
      </c>
      <c r="B21" s="11" t="s">
        <v>80</v>
      </c>
      <c r="C21" s="165">
        <v>2274128</v>
      </c>
      <c r="D21" s="18">
        <v>0.22</v>
      </c>
      <c r="E21" s="18">
        <v>0.22</v>
      </c>
      <c r="F21" s="165">
        <f t="shared" si="0"/>
        <v>2274128</v>
      </c>
      <c r="G21" s="165">
        <f t="shared" si="1"/>
        <v>103369.45454545454</v>
      </c>
      <c r="H21" s="166">
        <f>G21*(Dash!B$19*100)</f>
        <v>516847.27272727271</v>
      </c>
    </row>
    <row r="22" spans="1:8">
      <c r="A22" s="121" t="s">
        <v>81</v>
      </c>
      <c r="B22" s="122" t="s">
        <v>82</v>
      </c>
      <c r="C22" s="159">
        <v>15996906</v>
      </c>
      <c r="D22" s="157">
        <v>0.13200000000000001</v>
      </c>
      <c r="E22" s="157">
        <v>0.13200000000000001</v>
      </c>
      <c r="F22" s="159">
        <f t="shared" si="0"/>
        <v>15996906</v>
      </c>
      <c r="G22" s="159">
        <f t="shared" si="1"/>
        <v>1211886.8181818181</v>
      </c>
      <c r="H22" s="160">
        <f>G22*(Dash!B$19*100)</f>
        <v>6059434.0909090908</v>
      </c>
    </row>
    <row r="23" spans="1:8">
      <c r="A23" s="126" t="s">
        <v>83</v>
      </c>
      <c r="B23" s="11" t="s">
        <v>84</v>
      </c>
      <c r="C23" s="165">
        <v>23837852</v>
      </c>
      <c r="D23" s="18">
        <v>0.1249</v>
      </c>
      <c r="E23" s="18">
        <v>0.1467</v>
      </c>
      <c r="F23" s="165">
        <f t="shared" si="0"/>
        <v>20295485.445126109</v>
      </c>
      <c r="G23" s="165">
        <f t="shared" si="1"/>
        <v>1624938.7866394003</v>
      </c>
      <c r="H23" s="166">
        <f>G23*(Dash!B$19*100)</f>
        <v>8124693.933197001</v>
      </c>
    </row>
    <row r="24" spans="1:8">
      <c r="A24" s="121" t="s">
        <v>85</v>
      </c>
      <c r="B24" s="122" t="s">
        <v>86</v>
      </c>
      <c r="C24" s="159">
        <v>2153638</v>
      </c>
      <c r="D24" s="157">
        <v>8.0500000000000002E-2</v>
      </c>
      <c r="E24" s="157">
        <v>8.0500000000000002E-2</v>
      </c>
      <c r="F24" s="159">
        <f t="shared" si="0"/>
        <v>2153638</v>
      </c>
      <c r="G24" s="159">
        <f t="shared" si="1"/>
        <v>267532.6708074534</v>
      </c>
      <c r="H24" s="160">
        <f>G24*(Dash!B$19*100)</f>
        <v>1337663.3540372669</v>
      </c>
    </row>
    <row r="25" spans="1:8">
      <c r="A25" s="126" t="s">
        <v>87</v>
      </c>
      <c r="B25" s="11" t="s">
        <v>88</v>
      </c>
      <c r="C25" s="165">
        <v>235455193</v>
      </c>
      <c r="D25" s="18">
        <v>7.9200000000000007E-2</v>
      </c>
      <c r="E25" s="18">
        <v>9.5600000000000004E-2</v>
      </c>
      <c r="F25" s="165">
        <f t="shared" si="0"/>
        <v>195063297.96652722</v>
      </c>
      <c r="G25" s="165">
        <f t="shared" si="1"/>
        <v>24629204.288702931</v>
      </c>
      <c r="H25" s="166">
        <f>G25*(Dash!B$19*100)</f>
        <v>123146021.44351466</v>
      </c>
    </row>
    <row r="26" spans="1:8">
      <c r="A26" s="121" t="s">
        <v>89</v>
      </c>
      <c r="B26" s="122" t="s">
        <v>90</v>
      </c>
      <c r="C26" s="159">
        <v>14729667</v>
      </c>
      <c r="D26" s="157">
        <v>0.15190000000000001</v>
      </c>
      <c r="E26" s="157">
        <v>0.16839999999999999</v>
      </c>
      <c r="F26" s="159">
        <f t="shared" si="0"/>
        <v>13286439.532660333</v>
      </c>
      <c r="G26" s="159">
        <f t="shared" si="1"/>
        <v>874683.31353919243</v>
      </c>
      <c r="H26" s="160">
        <f>G26*(Dash!B$19*100)</f>
        <v>4373416.5676959623</v>
      </c>
    </row>
    <row r="27" spans="1:8">
      <c r="A27" s="126" t="s">
        <v>91</v>
      </c>
      <c r="B27" s="11" t="s">
        <v>92</v>
      </c>
      <c r="C27" s="165">
        <v>7708697</v>
      </c>
      <c r="D27" s="18">
        <v>0.17499999999999999</v>
      </c>
      <c r="E27" s="18">
        <v>0.17499999999999999</v>
      </c>
      <c r="F27" s="165">
        <f t="shared" si="0"/>
        <v>7708697</v>
      </c>
      <c r="G27" s="165">
        <f t="shared" si="1"/>
        <v>440496.97142857144</v>
      </c>
      <c r="H27" s="166">
        <f>G27*(Dash!B$19*100)</f>
        <v>2202484.8571428573</v>
      </c>
    </row>
    <row r="28" spans="1:8">
      <c r="A28" s="121" t="s">
        <v>93</v>
      </c>
      <c r="B28" s="122" t="s">
        <v>94</v>
      </c>
      <c r="C28" s="281">
        <v>51843926</v>
      </c>
      <c r="D28" s="157">
        <v>0.23019999999999999</v>
      </c>
      <c r="E28" s="157">
        <v>0.2878</v>
      </c>
      <c r="F28" s="159">
        <f t="shared" si="0"/>
        <v>41467935.250868656</v>
      </c>
      <c r="G28" s="159">
        <f t="shared" si="1"/>
        <v>1801387.2828353022</v>
      </c>
      <c r="H28" s="160">
        <f>G28*(Dash!B$19*100)</f>
        <v>9006936.4141765106</v>
      </c>
    </row>
    <row r="29" spans="1:8">
      <c r="A29" s="126" t="s">
        <v>95</v>
      </c>
      <c r="B29" s="11" t="s">
        <v>96</v>
      </c>
      <c r="C29" s="165">
        <v>38475740</v>
      </c>
      <c r="D29" s="18">
        <v>0.19089999999999999</v>
      </c>
      <c r="E29" s="18">
        <v>0.22009999999999999</v>
      </c>
      <c r="F29" s="165">
        <f t="shared" si="0"/>
        <v>33371280.172648795</v>
      </c>
      <c r="G29" s="165">
        <f t="shared" si="1"/>
        <v>1748102.6805997274</v>
      </c>
      <c r="H29" s="166">
        <f>G29*(Dash!B$19*100)</f>
        <v>8740513.4029986374</v>
      </c>
    </row>
    <row r="30" spans="1:8">
      <c r="A30" s="121" t="s">
        <v>97</v>
      </c>
      <c r="B30" s="122" t="s">
        <v>98</v>
      </c>
      <c r="C30" s="159">
        <v>285520371</v>
      </c>
      <c r="D30" s="157">
        <v>0.08</v>
      </c>
      <c r="E30" s="157">
        <v>0.10780000000000001</v>
      </c>
      <c r="F30" s="159">
        <f t="shared" si="0"/>
        <v>211888958.07050091</v>
      </c>
      <c r="G30" s="159">
        <f t="shared" si="1"/>
        <v>26486119.758812614</v>
      </c>
      <c r="H30" s="160">
        <f>G30*(Dash!B$19*100)</f>
        <v>132430598.79406306</v>
      </c>
    </row>
    <row r="31" spans="1:8">
      <c r="A31" s="126" t="s">
        <v>99</v>
      </c>
      <c r="B31" s="11" t="s">
        <v>100</v>
      </c>
      <c r="C31" s="165">
        <v>34277504</v>
      </c>
      <c r="D31" s="18">
        <v>0.1157</v>
      </c>
      <c r="E31" s="18">
        <v>0.1391</v>
      </c>
      <c r="F31" s="165">
        <f t="shared" si="0"/>
        <v>28511194.915887851</v>
      </c>
      <c r="G31" s="165">
        <f t="shared" si="1"/>
        <v>2464234.6513299784</v>
      </c>
      <c r="H31" s="166">
        <f>G31*(Dash!B$19*100)</f>
        <v>12321173.256649893</v>
      </c>
    </row>
    <row r="32" spans="1:8">
      <c r="A32" s="121" t="s">
        <v>101</v>
      </c>
      <c r="B32" s="122" t="s">
        <v>102</v>
      </c>
      <c r="C32" s="159">
        <v>37545037</v>
      </c>
      <c r="D32" s="157">
        <v>7.3700000000000002E-2</v>
      </c>
      <c r="E32" s="157">
        <v>0.08</v>
      </c>
      <c r="F32" s="159">
        <f t="shared" si="0"/>
        <v>34588365.33625</v>
      </c>
      <c r="G32" s="159">
        <f t="shared" si="1"/>
        <v>4693129.625</v>
      </c>
      <c r="H32" s="160">
        <f>G32*(Dash!B$19*100)</f>
        <v>23465648.125</v>
      </c>
    </row>
    <row r="33" spans="1:8">
      <c r="A33" s="126" t="s">
        <v>103</v>
      </c>
      <c r="B33" s="11" t="s">
        <v>104</v>
      </c>
      <c r="C33" s="165">
        <v>5698400</v>
      </c>
      <c r="D33" s="18">
        <v>0.1072</v>
      </c>
      <c r="E33" s="18">
        <v>0.1072</v>
      </c>
      <c r="F33" s="165">
        <f t="shared" si="0"/>
        <v>5698400</v>
      </c>
      <c r="G33" s="165">
        <f t="shared" si="1"/>
        <v>531567.1641791045</v>
      </c>
      <c r="H33" s="166">
        <f>G33*(Dash!B$19*100)</f>
        <v>2657835.8208955224</v>
      </c>
    </row>
    <row r="34" spans="1:8">
      <c r="A34" s="121" t="s">
        <v>105</v>
      </c>
      <c r="B34" s="122" t="s">
        <v>106</v>
      </c>
      <c r="C34" s="159">
        <v>4818145</v>
      </c>
      <c r="D34" s="157">
        <v>6.4199999999999993E-2</v>
      </c>
      <c r="E34" s="157">
        <v>8.5099999999999995E-2</v>
      </c>
      <c r="F34" s="159">
        <f t="shared" si="0"/>
        <v>3634840.2937720325</v>
      </c>
      <c r="G34" s="159">
        <f t="shared" si="1"/>
        <v>566174.50058754405</v>
      </c>
      <c r="H34" s="160">
        <f>G34*(Dash!B$19*100)</f>
        <v>2830872.5029377202</v>
      </c>
    </row>
    <row r="35" spans="1:8">
      <c r="A35" s="126" t="s">
        <v>107</v>
      </c>
      <c r="B35" s="11" t="s">
        <v>108</v>
      </c>
      <c r="C35" s="165">
        <v>6095790</v>
      </c>
      <c r="D35" s="18">
        <v>8.1100000000000005E-2</v>
      </c>
      <c r="E35" s="18">
        <v>0.12</v>
      </c>
      <c r="F35" s="165">
        <f t="shared" si="0"/>
        <v>4119738.0750000002</v>
      </c>
      <c r="G35" s="165">
        <f t="shared" si="1"/>
        <v>507982.49999999994</v>
      </c>
      <c r="H35" s="166">
        <f>G35*(Dash!B$19*100)</f>
        <v>2539912.4999999995</v>
      </c>
    </row>
    <row r="36" spans="1:8">
      <c r="A36" s="121" t="s">
        <v>109</v>
      </c>
      <c r="B36" s="122" t="s">
        <v>110</v>
      </c>
      <c r="C36" s="159">
        <v>31709861</v>
      </c>
      <c r="D36" s="157">
        <v>0.16420000000000001</v>
      </c>
      <c r="E36" s="157">
        <v>0.18870000000000001</v>
      </c>
      <c r="F36" s="159">
        <f t="shared" si="0"/>
        <v>27592788.427133016</v>
      </c>
      <c r="G36" s="159">
        <f t="shared" si="1"/>
        <v>1680437.7848436672</v>
      </c>
      <c r="H36" s="160">
        <f>G36*(Dash!B$19*100)</f>
        <v>8402188.9242183361</v>
      </c>
    </row>
    <row r="37" spans="1:8">
      <c r="A37" s="126" t="s">
        <v>111</v>
      </c>
      <c r="B37" s="11" t="s">
        <v>112</v>
      </c>
      <c r="C37" s="165">
        <v>13030638</v>
      </c>
      <c r="D37" s="18">
        <v>0.1855</v>
      </c>
      <c r="E37" s="18">
        <v>0.2185</v>
      </c>
      <c r="F37" s="165">
        <f t="shared" ref="F37:F54" si="2">C37*(D37/E37)</f>
        <v>11062624.022883296</v>
      </c>
      <c r="G37" s="165">
        <f t="shared" si="1"/>
        <v>596367.87185354694</v>
      </c>
      <c r="H37" s="166">
        <f>G37*(Dash!B$19*100)</f>
        <v>2981839.3592677349</v>
      </c>
    </row>
    <row r="38" spans="1:8">
      <c r="A38" s="121" t="s">
        <v>113</v>
      </c>
      <c r="B38" s="122" t="s">
        <v>114</v>
      </c>
      <c r="C38" s="159">
        <v>3868832</v>
      </c>
      <c r="D38" s="157">
        <v>7.4899999999999994E-2</v>
      </c>
      <c r="E38" s="157">
        <v>7.4899999999999994E-2</v>
      </c>
      <c r="F38" s="159">
        <f t="shared" si="2"/>
        <v>3868832</v>
      </c>
      <c r="G38" s="159">
        <f t="shared" si="1"/>
        <v>516532.97730307083</v>
      </c>
      <c r="H38" s="160">
        <f>G38*(Dash!B$19*100)</f>
        <v>2582664.8865153543</v>
      </c>
    </row>
    <row r="39" spans="1:8">
      <c r="A39" s="126" t="s">
        <v>115</v>
      </c>
      <c r="B39" s="11" t="s">
        <v>116</v>
      </c>
      <c r="C39" s="165">
        <v>567580</v>
      </c>
      <c r="D39" s="18">
        <v>1.44E-2</v>
      </c>
      <c r="E39" s="18">
        <v>0.28410000000000002</v>
      </c>
      <c r="F39" s="165">
        <f t="shared" si="2"/>
        <v>28768.574445617738</v>
      </c>
      <c r="G39" s="165">
        <f t="shared" si="1"/>
        <v>19978.176698345651</v>
      </c>
      <c r="H39" s="166">
        <f>G39*(Dash!B$19*100)</f>
        <v>99890.883491728251</v>
      </c>
    </row>
    <row r="40" spans="1:8">
      <c r="A40" s="121" t="s">
        <v>117</v>
      </c>
      <c r="B40" s="122" t="s">
        <v>118</v>
      </c>
      <c r="C40" s="159">
        <v>116361579</v>
      </c>
      <c r="D40" s="157">
        <v>0.1055</v>
      </c>
      <c r="E40" s="157">
        <v>0.15559999999999999</v>
      </c>
      <c r="F40" s="159">
        <f t="shared" si="2"/>
        <v>78895543.6021851</v>
      </c>
      <c r="G40" s="159">
        <f t="shared" si="1"/>
        <v>7478250.5784061709</v>
      </c>
      <c r="H40" s="160">
        <f>G40*(Dash!B$19*100)</f>
        <v>37391252.892030858</v>
      </c>
    </row>
    <row r="41" spans="1:8">
      <c r="A41" s="126" t="s">
        <v>119</v>
      </c>
      <c r="B41" s="11" t="s">
        <v>120</v>
      </c>
      <c r="C41" s="165">
        <v>10586308</v>
      </c>
      <c r="D41" s="18">
        <v>0.30680000000000002</v>
      </c>
      <c r="E41" s="18">
        <v>0.30680000000000002</v>
      </c>
      <c r="F41" s="165">
        <f t="shared" si="2"/>
        <v>10586308</v>
      </c>
      <c r="G41" s="165">
        <f t="shared" si="1"/>
        <v>345055.67144719686</v>
      </c>
      <c r="H41" s="166">
        <f>G41*(Dash!B$19*100)</f>
        <v>1725278.3572359844</v>
      </c>
    </row>
    <row r="42" spans="1:8">
      <c r="A42" s="121" t="s">
        <v>121</v>
      </c>
      <c r="B42" s="122" t="s">
        <v>122</v>
      </c>
      <c r="C42" s="159">
        <v>76878078</v>
      </c>
      <c r="D42" s="157">
        <v>0.13880000000000001</v>
      </c>
      <c r="E42" s="157">
        <v>0.1615</v>
      </c>
      <c r="F42" s="159">
        <f t="shared" si="2"/>
        <v>66072304.807430342</v>
      </c>
      <c r="G42" s="159">
        <f t="shared" si="1"/>
        <v>4760252.5077399379</v>
      </c>
      <c r="H42" s="160">
        <f>G42*(Dash!B$19*100)</f>
        <v>23801262.53869969</v>
      </c>
    </row>
    <row r="43" spans="1:8">
      <c r="A43" s="126" t="s">
        <v>123</v>
      </c>
      <c r="B43" s="11" t="s">
        <v>124</v>
      </c>
      <c r="C43" s="165">
        <v>6270777</v>
      </c>
      <c r="D43" s="18">
        <v>0.13389999999999999</v>
      </c>
      <c r="E43" s="18">
        <v>0.13389999999999999</v>
      </c>
      <c r="F43" s="165">
        <f t="shared" si="2"/>
        <v>6270777</v>
      </c>
      <c r="G43" s="165">
        <f t="shared" si="1"/>
        <v>468317.92382374912</v>
      </c>
      <c r="H43" s="166">
        <f>G43*(Dash!B$19*100)</f>
        <v>2341589.6191187454</v>
      </c>
    </row>
    <row r="44" spans="1:8">
      <c r="A44" s="121" t="s">
        <v>125</v>
      </c>
      <c r="B44" s="122" t="s">
        <v>126</v>
      </c>
      <c r="C44" s="159">
        <v>325317769</v>
      </c>
      <c r="D44" s="157">
        <v>0.11119999999999999</v>
      </c>
      <c r="E44" s="157">
        <v>0.13020000000000001</v>
      </c>
      <c r="F44" s="159">
        <f t="shared" si="2"/>
        <v>277844361.84946233</v>
      </c>
      <c r="G44" s="159">
        <f t="shared" si="1"/>
        <v>24986003.763440859</v>
      </c>
      <c r="H44" s="160">
        <f>G44*(Dash!B$19*100)</f>
        <v>124930018.8172043</v>
      </c>
    </row>
    <row r="45" spans="1:8">
      <c r="A45" s="126" t="s">
        <v>127</v>
      </c>
      <c r="B45" s="11" t="s">
        <v>128</v>
      </c>
      <c r="C45" s="165">
        <v>16225889</v>
      </c>
      <c r="D45" s="18">
        <v>0.1348</v>
      </c>
      <c r="E45" s="18">
        <v>0.2044</v>
      </c>
      <c r="F45" s="165">
        <f t="shared" si="2"/>
        <v>10700830.906066537</v>
      </c>
      <c r="G45" s="165">
        <f t="shared" si="1"/>
        <v>793830.18590998044</v>
      </c>
      <c r="H45" s="166">
        <f>G45*(Dash!B$19*100)</f>
        <v>3969150.9295499022</v>
      </c>
    </row>
    <row r="46" spans="1:8">
      <c r="A46" s="121" t="s">
        <v>129</v>
      </c>
      <c r="B46" s="122" t="s">
        <v>130</v>
      </c>
      <c r="C46" s="281">
        <v>7755769</v>
      </c>
      <c r="D46" s="157">
        <v>0.1143</v>
      </c>
      <c r="E46" s="157">
        <v>0.1143</v>
      </c>
      <c r="F46" s="159">
        <f t="shared" si="2"/>
        <v>7755769</v>
      </c>
      <c r="G46" s="159">
        <f t="shared" si="1"/>
        <v>678544.96937882761</v>
      </c>
      <c r="H46" s="160">
        <f>G46*(Dash!B$19*100)</f>
        <v>3392724.846894138</v>
      </c>
    </row>
    <row r="47" spans="1:8">
      <c r="A47" s="126" t="s">
        <v>131</v>
      </c>
      <c r="B47" s="11" t="s">
        <v>132</v>
      </c>
      <c r="C47" s="165">
        <v>23308134</v>
      </c>
      <c r="D47" s="18">
        <v>0.1143</v>
      </c>
      <c r="E47" s="18">
        <v>0.1449</v>
      </c>
      <c r="F47" s="165">
        <f t="shared" si="2"/>
        <v>18385919.366459627</v>
      </c>
      <c r="G47" s="165">
        <f t="shared" si="1"/>
        <v>1608566.8737060041</v>
      </c>
      <c r="H47" s="166">
        <f>G47*(Dash!B$19*100)</f>
        <v>8042834.3685300201</v>
      </c>
    </row>
    <row r="48" spans="1:8">
      <c r="A48" s="121" t="s">
        <v>133</v>
      </c>
      <c r="B48" s="122" t="s">
        <v>134</v>
      </c>
      <c r="C48" s="281">
        <v>22550587</v>
      </c>
      <c r="D48" s="157">
        <v>0.11550000000000001</v>
      </c>
      <c r="E48" s="157">
        <v>0.11550000000000001</v>
      </c>
      <c r="F48" s="159">
        <f t="shared" si="2"/>
        <v>22550587</v>
      </c>
      <c r="G48" s="159">
        <f t="shared" si="1"/>
        <v>1952431.7748917749</v>
      </c>
      <c r="H48" s="160">
        <f>G48*(Dash!B$19*100)</f>
        <v>9762158.8744588736</v>
      </c>
    </row>
    <row r="49" spans="1:8">
      <c r="A49" s="126" t="s">
        <v>135</v>
      </c>
      <c r="B49" s="11" t="s">
        <v>136</v>
      </c>
      <c r="C49" s="165">
        <v>31865498</v>
      </c>
      <c r="D49" s="18">
        <v>0.1525</v>
      </c>
      <c r="E49" s="18">
        <v>0.188</v>
      </c>
      <c r="F49" s="165">
        <f t="shared" si="2"/>
        <v>25848342.792553194</v>
      </c>
      <c r="G49" s="165">
        <f t="shared" si="1"/>
        <v>1694973.2978723405</v>
      </c>
      <c r="H49" s="166">
        <f>G49*(Dash!B$19*100)</f>
        <v>8474866.4893617034</v>
      </c>
    </row>
    <row r="50" spans="1:8">
      <c r="A50" s="121" t="s">
        <v>137</v>
      </c>
      <c r="B50" s="122" t="s">
        <v>138</v>
      </c>
      <c r="C50" s="281">
        <v>3215102</v>
      </c>
      <c r="D50" s="157">
        <v>0.24840000000000001</v>
      </c>
      <c r="E50" s="157">
        <v>0.24840000000000001</v>
      </c>
      <c r="F50" s="159">
        <f t="shared" si="2"/>
        <v>3215102</v>
      </c>
      <c r="G50" s="159">
        <f t="shared" si="1"/>
        <v>129432.44766505636</v>
      </c>
      <c r="H50" s="160">
        <f>G50*(Dash!B$19*100)</f>
        <v>647162.23832528177</v>
      </c>
    </row>
    <row r="51" spans="1:8">
      <c r="A51" s="126" t="s">
        <v>139</v>
      </c>
      <c r="B51" s="11" t="s">
        <v>140</v>
      </c>
      <c r="C51" s="165">
        <v>16414368</v>
      </c>
      <c r="D51" s="18">
        <v>0.1426</v>
      </c>
      <c r="E51" s="18">
        <v>0.17219999999999999</v>
      </c>
      <c r="F51" s="165">
        <f t="shared" si="2"/>
        <v>13592850.620209061</v>
      </c>
      <c r="G51" s="165">
        <f t="shared" si="1"/>
        <v>953215.33101045305</v>
      </c>
      <c r="H51" s="166">
        <f>G51*(Dash!B$19*100)</f>
        <v>4766076.6550522652</v>
      </c>
    </row>
    <row r="52" spans="1:8">
      <c r="A52" s="121" t="s">
        <v>141</v>
      </c>
      <c r="B52" s="122" t="s">
        <v>142</v>
      </c>
      <c r="C52" s="159">
        <v>22767075</v>
      </c>
      <c r="D52" s="157">
        <v>0.1225</v>
      </c>
      <c r="E52" s="157">
        <v>0.1225</v>
      </c>
      <c r="F52" s="159">
        <f t="shared" si="2"/>
        <v>22767075</v>
      </c>
      <c r="G52" s="159">
        <f t="shared" si="1"/>
        <v>1858536.7346938776</v>
      </c>
      <c r="H52" s="160">
        <f>G52*(Dash!B$19*100)</f>
        <v>9292683.6734693889</v>
      </c>
    </row>
    <row r="53" spans="1:8">
      <c r="A53" s="126" t="s">
        <v>143</v>
      </c>
      <c r="B53" s="11" t="s">
        <v>144</v>
      </c>
      <c r="C53" s="165">
        <v>7673107</v>
      </c>
      <c r="D53" s="18">
        <v>0.26500000000000001</v>
      </c>
      <c r="E53" s="18">
        <v>0.26500000000000001</v>
      </c>
      <c r="F53" s="165">
        <f t="shared" si="2"/>
        <v>7673107</v>
      </c>
      <c r="G53" s="165">
        <f t="shared" si="1"/>
        <v>289551.20754716982</v>
      </c>
      <c r="H53" s="166">
        <f>G53*(Dash!B$19*100)</f>
        <v>1447756.0377358492</v>
      </c>
    </row>
    <row r="54" spans="1:8">
      <c r="A54" s="128" t="s">
        <v>145</v>
      </c>
      <c r="B54" s="129" t="s">
        <v>146</v>
      </c>
      <c r="C54" s="172">
        <v>9027953</v>
      </c>
      <c r="D54" s="170">
        <v>0.12989999999999999</v>
      </c>
      <c r="E54" s="170">
        <v>0.12989999999999999</v>
      </c>
      <c r="F54" s="172">
        <f t="shared" si="2"/>
        <v>9027953</v>
      </c>
      <c r="G54" s="172">
        <f t="shared" si="1"/>
        <v>694992.53271747509</v>
      </c>
      <c r="H54" s="173">
        <f>G54*(Dash!B$19*100)</f>
        <v>3474962.6635873755</v>
      </c>
    </row>
    <row r="55" spans="1:8">
      <c r="A55" s="367"/>
      <c r="B55" s="368" t="s">
        <v>44</v>
      </c>
      <c r="C55" s="369">
        <f>SUM(C5:C54)</f>
        <v>3039149624</v>
      </c>
      <c r="D55" s="368" t="s">
        <v>26</v>
      </c>
      <c r="E55" s="368" t="s">
        <v>26</v>
      </c>
      <c r="F55" s="369">
        <f>SUM(F5:F54)</f>
        <v>2500158634.3925061</v>
      </c>
      <c r="G55" s="369">
        <f>SUM(G5:G54)</f>
        <v>245762251.47617078</v>
      </c>
      <c r="H55" s="369">
        <f>SUM(H5:H54)</f>
        <v>1228811257.3808539</v>
      </c>
    </row>
  </sheetData>
  <sheetProtection algorithmName="SHA-512" hashValue="EdStvCB2rpQDL/Zxbs51PGTSvAKpAW/sZSEphuyVPv0M1R9U+UyRiXBua35mdWzxPgzEGyKi00+rSmarO2tIfg==" saltValue="IXghosXr23sznrWaaY1yvg==" spinCount="100000" sheet="1" objects="1" scenarios="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E8648-C0E0-4B54-A419-C6A8405901F4}">
  <sheetPr codeName="Sheet16">
    <tabColor theme="8" tint="-0.249977111117893"/>
  </sheetPr>
  <dimension ref="A1:I62"/>
  <sheetViews>
    <sheetView workbookViewId="0"/>
  </sheetViews>
  <sheetFormatPr defaultColWidth="15.5703125" defaultRowHeight="14.25"/>
  <cols>
    <col min="1" max="1" width="15.5703125" style="18"/>
    <col min="2" max="2" width="22.28515625" style="18" customWidth="1"/>
    <col min="3" max="3" width="16.85546875" style="18" customWidth="1"/>
    <col min="4" max="4" width="18.140625" style="18" customWidth="1"/>
    <col min="5" max="5" width="15.5703125" style="18"/>
    <col min="6" max="6" width="16.5703125" style="18" customWidth="1"/>
    <col min="7" max="7" width="17.28515625" style="18" customWidth="1"/>
    <col min="8" max="16384" width="15.5703125" style="18"/>
  </cols>
  <sheetData>
    <row r="1" spans="1:9" ht="15">
      <c r="A1" s="246" t="s">
        <v>1884</v>
      </c>
      <c r="B1" s="26"/>
    </row>
    <row r="2" spans="1:9">
      <c r="A2" s="251" t="s">
        <v>1885</v>
      </c>
    </row>
    <row r="3" spans="1:9" ht="13.9" customHeight="1"/>
    <row r="4" spans="1:9" ht="90">
      <c r="A4" s="50" t="s">
        <v>1597</v>
      </c>
      <c r="B4" s="50" t="s">
        <v>1860</v>
      </c>
      <c r="C4" s="52" t="s">
        <v>1882</v>
      </c>
      <c r="D4" s="52" t="s">
        <v>1775</v>
      </c>
      <c r="E4" s="52" t="s">
        <v>1883</v>
      </c>
      <c r="F4" s="52" t="s">
        <v>1776</v>
      </c>
      <c r="G4" s="52" t="s">
        <v>1611</v>
      </c>
    </row>
    <row r="5" spans="1:9">
      <c r="A5" s="116" t="s">
        <v>45</v>
      </c>
      <c r="B5" s="117" t="s">
        <v>46</v>
      </c>
      <c r="C5" s="176">
        <v>28141.4555555556</v>
      </c>
      <c r="D5" s="152">
        <f>C5*Dash!B$17</f>
        <v>90295111.654543519</v>
      </c>
      <c r="E5" s="176">
        <v>4971.3</v>
      </c>
      <c r="F5" s="152">
        <f>30*E5*Dash!B$18</f>
        <v>8202645</v>
      </c>
      <c r="G5" s="153">
        <f t="shared" ref="G5:G36" si="0">SUM(D5,F5)</f>
        <v>98497756.654543519</v>
      </c>
      <c r="I5" s="337"/>
    </row>
    <row r="6" spans="1:9">
      <c r="A6" s="121" t="s">
        <v>48</v>
      </c>
      <c r="B6" s="122" t="s">
        <v>49</v>
      </c>
      <c r="C6" s="177">
        <v>2201.0944444444399</v>
      </c>
      <c r="D6" s="159">
        <f>C6*Dash!B$17</f>
        <v>7062465.8426408181</v>
      </c>
      <c r="E6" s="177">
        <v>999.63333333333298</v>
      </c>
      <c r="F6" s="159">
        <f>30*E6*Dash!B$18</f>
        <v>1649394.9999999993</v>
      </c>
      <c r="G6" s="160">
        <f t="shared" si="0"/>
        <v>8711860.8426408172</v>
      </c>
      <c r="I6" s="337"/>
    </row>
    <row r="7" spans="1:9">
      <c r="A7" s="126" t="s">
        <v>50</v>
      </c>
      <c r="B7" s="11" t="s">
        <v>51</v>
      </c>
      <c r="C7" s="178">
        <v>5035.8511111111102</v>
      </c>
      <c r="D7" s="165">
        <f>C7*Dash!B$17</f>
        <v>16158110.139532804</v>
      </c>
      <c r="E7" s="178">
        <v>780.7</v>
      </c>
      <c r="F7" s="165">
        <f>30*E7*Dash!B$18</f>
        <v>1288155</v>
      </c>
      <c r="G7" s="166">
        <f t="shared" si="0"/>
        <v>17446265.139532804</v>
      </c>
      <c r="I7" s="337"/>
    </row>
    <row r="8" spans="1:9">
      <c r="A8" s="121" t="s">
        <v>53</v>
      </c>
      <c r="B8" s="122" t="s">
        <v>54</v>
      </c>
      <c r="C8" s="177">
        <v>2061.8988888888898</v>
      </c>
      <c r="D8" s="159">
        <f>C8*Dash!B$17</f>
        <v>6615840.8197846953</v>
      </c>
      <c r="E8" s="177">
        <v>624.36666666666702</v>
      </c>
      <c r="F8" s="159">
        <f>30*E8*Dash!B$18</f>
        <v>1030205.0000000006</v>
      </c>
      <c r="G8" s="160">
        <f t="shared" si="0"/>
        <v>7646045.8197846962</v>
      </c>
      <c r="I8" s="337"/>
    </row>
    <row r="9" spans="1:9">
      <c r="A9" s="126" t="s">
        <v>55</v>
      </c>
      <c r="B9" s="11" t="s">
        <v>56</v>
      </c>
      <c r="C9" s="178">
        <v>18987.093333333301</v>
      </c>
      <c r="D9" s="165">
        <f>C9*Dash!B$17</f>
        <v>60922282.7562702</v>
      </c>
      <c r="E9" s="178">
        <v>3450.0666666666698</v>
      </c>
      <c r="F9" s="165">
        <f>30*E9*Dash!B$18</f>
        <v>5692610.0000000047</v>
      </c>
      <c r="G9" s="166">
        <f t="shared" si="0"/>
        <v>66614892.756270207</v>
      </c>
      <c r="I9" s="337"/>
    </row>
    <row r="10" spans="1:9">
      <c r="A10" s="121" t="s">
        <v>57</v>
      </c>
      <c r="B10" s="122" t="s">
        <v>58</v>
      </c>
      <c r="C10" s="177">
        <v>11949.9344444444</v>
      </c>
      <c r="D10" s="159">
        <f>C10*Dash!B$17</f>
        <v>38342745.377737418</v>
      </c>
      <c r="E10" s="177">
        <v>704.63333333333298</v>
      </c>
      <c r="F10" s="159">
        <f>30*E10*Dash!B$18</f>
        <v>1162644.9999999993</v>
      </c>
      <c r="G10" s="160">
        <f t="shared" si="0"/>
        <v>39505390.377737418</v>
      </c>
      <c r="I10" s="337"/>
    </row>
    <row r="11" spans="1:9">
      <c r="A11" s="126" t="s">
        <v>59</v>
      </c>
      <c r="B11" s="11" t="s">
        <v>60</v>
      </c>
      <c r="C11" s="178">
        <v>2019.5288888888899</v>
      </c>
      <c r="D11" s="165">
        <f>C11*Dash!B$17</f>
        <v>6479891.7792935139</v>
      </c>
      <c r="E11" s="178">
        <v>427.933333333333</v>
      </c>
      <c r="F11" s="165">
        <f>30*E11*Dash!B$18</f>
        <v>706089.99999999942</v>
      </c>
      <c r="G11" s="166">
        <f t="shared" si="0"/>
        <v>7185981.7792935129</v>
      </c>
      <c r="I11" s="337"/>
    </row>
    <row r="12" spans="1:9">
      <c r="A12" s="121" t="s">
        <v>61</v>
      </c>
      <c r="B12" s="122" t="s">
        <v>62</v>
      </c>
      <c r="C12" s="177">
        <v>4469.82</v>
      </c>
      <c r="D12" s="159">
        <f>C12*Dash!B$17</f>
        <v>14341933.919478221</v>
      </c>
      <c r="E12" s="177">
        <v>921.86666666666702</v>
      </c>
      <c r="F12" s="159">
        <f>30*E12*Dash!B$18</f>
        <v>1521080.0000000007</v>
      </c>
      <c r="G12" s="160">
        <f t="shared" si="0"/>
        <v>15863013.919478221</v>
      </c>
      <c r="I12" s="337"/>
    </row>
    <row r="13" spans="1:9">
      <c r="A13" s="126" t="s">
        <v>63</v>
      </c>
      <c r="B13" s="11" t="s">
        <v>64</v>
      </c>
      <c r="C13" s="178">
        <v>1521.3355555555599</v>
      </c>
      <c r="D13" s="165">
        <f>C13*Dash!B$17</f>
        <v>4881380.9073140593</v>
      </c>
      <c r="E13" s="178">
        <v>448.36666666666702</v>
      </c>
      <c r="F13" s="165">
        <f>30*E13*Dash!B$18</f>
        <v>739805.00000000058</v>
      </c>
      <c r="G13" s="166">
        <f t="shared" si="0"/>
        <v>5621185.9073140603</v>
      </c>
      <c r="I13" s="337"/>
    </row>
    <row r="14" spans="1:9">
      <c r="A14" s="121" t="s">
        <v>65</v>
      </c>
      <c r="B14" s="122" t="s">
        <v>66</v>
      </c>
      <c r="C14" s="177">
        <v>652.39333333333298</v>
      </c>
      <c r="D14" s="159">
        <f>C14*Dash!B$17</f>
        <v>2093279.3884708534</v>
      </c>
      <c r="E14" s="177">
        <v>244.3</v>
      </c>
      <c r="F14" s="159">
        <f>30*E14*Dash!B$18</f>
        <v>403095</v>
      </c>
      <c r="G14" s="160">
        <f t="shared" si="0"/>
        <v>2496374.3884708537</v>
      </c>
      <c r="I14" s="337"/>
    </row>
    <row r="15" spans="1:9">
      <c r="A15" s="126" t="s">
        <v>67</v>
      </c>
      <c r="B15" s="11" t="s">
        <v>68</v>
      </c>
      <c r="C15" s="178">
        <v>1485.65888888889</v>
      </c>
      <c r="D15" s="165">
        <f>C15*Dash!B$17</f>
        <v>4766908.2001802977</v>
      </c>
      <c r="E15" s="178">
        <v>837.66666666666697</v>
      </c>
      <c r="F15" s="165">
        <f>30*E15*Dash!B$18</f>
        <v>1382150.0000000005</v>
      </c>
      <c r="G15" s="166">
        <f t="shared" si="0"/>
        <v>6149058.2001802977</v>
      </c>
      <c r="I15" s="337"/>
    </row>
    <row r="16" spans="1:9">
      <c r="A16" s="121" t="s">
        <v>69</v>
      </c>
      <c r="B16" s="122" t="s">
        <v>70</v>
      </c>
      <c r="C16" s="177">
        <v>2210.2211111111101</v>
      </c>
      <c r="D16" s="159">
        <f>C16*Dash!B$17</f>
        <v>7091749.8071491187</v>
      </c>
      <c r="E16" s="177">
        <v>603.56666666666695</v>
      </c>
      <c r="F16" s="159">
        <f>30*E16*Dash!B$18</f>
        <v>995885.00000000035</v>
      </c>
      <c r="G16" s="160">
        <f t="shared" si="0"/>
        <v>8087634.8071491187</v>
      </c>
      <c r="I16" s="337"/>
    </row>
    <row r="17" spans="1:9">
      <c r="A17" s="126" t="s">
        <v>71</v>
      </c>
      <c r="B17" s="11" t="s">
        <v>72</v>
      </c>
      <c r="C17" s="178">
        <v>19945.98</v>
      </c>
      <c r="D17" s="165">
        <f>C17*Dash!B$17</f>
        <v>63998981.41742491</v>
      </c>
      <c r="E17" s="178">
        <v>3466.7</v>
      </c>
      <c r="F17" s="165">
        <f>30*E17*Dash!B$18</f>
        <v>5720055</v>
      </c>
      <c r="G17" s="166">
        <f t="shared" si="0"/>
        <v>69719036.417424917</v>
      </c>
      <c r="I17" s="337"/>
    </row>
    <row r="18" spans="1:9">
      <c r="A18" s="121" t="s">
        <v>73</v>
      </c>
      <c r="B18" s="122" t="s">
        <v>74</v>
      </c>
      <c r="C18" s="177">
        <v>34752.068888888898</v>
      </c>
      <c r="D18" s="159">
        <f>C18*Dash!B$17</f>
        <v>111506028.33438472</v>
      </c>
      <c r="E18" s="177">
        <v>7913.4333333333298</v>
      </c>
      <c r="F18" s="159">
        <f>30*E18*Dash!B$18</f>
        <v>13057164.999999994</v>
      </c>
      <c r="G18" s="160">
        <f t="shared" si="0"/>
        <v>124563193.33438472</v>
      </c>
      <c r="I18" s="337"/>
    </row>
    <row r="19" spans="1:9">
      <c r="A19" s="126" t="s">
        <v>75</v>
      </c>
      <c r="B19" s="11" t="s">
        <v>76</v>
      </c>
      <c r="C19" s="178">
        <v>5557.04</v>
      </c>
      <c r="D19" s="165">
        <f>C19*Dash!B$17</f>
        <v>17830404.908452075</v>
      </c>
      <c r="E19" s="178">
        <v>1123.36666666667</v>
      </c>
      <c r="F19" s="165">
        <f>30*E19*Dash!B$18</f>
        <v>1853555.0000000056</v>
      </c>
      <c r="G19" s="166">
        <f t="shared" si="0"/>
        <v>19683959.908452079</v>
      </c>
      <c r="I19" s="337"/>
    </row>
    <row r="20" spans="1:9">
      <c r="A20" s="121" t="s">
        <v>77</v>
      </c>
      <c r="B20" s="122" t="s">
        <v>78</v>
      </c>
      <c r="C20" s="177">
        <v>10414.018888888901</v>
      </c>
      <c r="D20" s="159">
        <f>C20*Dash!B$17</f>
        <v>33414582.855829231</v>
      </c>
      <c r="E20" s="177">
        <v>4247.9333333333298</v>
      </c>
      <c r="F20" s="159">
        <f>30*E20*Dash!B$18</f>
        <v>7009089.9999999944</v>
      </c>
      <c r="G20" s="160">
        <f t="shared" si="0"/>
        <v>40423672.855829224</v>
      </c>
      <c r="I20" s="337"/>
    </row>
    <row r="21" spans="1:9">
      <c r="A21" s="126" t="s">
        <v>79</v>
      </c>
      <c r="B21" s="11" t="s">
        <v>80</v>
      </c>
      <c r="C21" s="178">
        <v>671.99555555555503</v>
      </c>
      <c r="D21" s="165">
        <f>C21*Dash!B$17</f>
        <v>2156175.3833400062</v>
      </c>
      <c r="E21" s="178">
        <v>442.5</v>
      </c>
      <c r="F21" s="165">
        <f>30*E21*Dash!B$18</f>
        <v>730125</v>
      </c>
      <c r="G21" s="166">
        <f t="shared" si="0"/>
        <v>2886300.3833400062</v>
      </c>
      <c r="I21" s="337"/>
    </row>
    <row r="22" spans="1:9">
      <c r="A22" s="121" t="s">
        <v>81</v>
      </c>
      <c r="B22" s="122" t="s">
        <v>82</v>
      </c>
      <c r="C22" s="177">
        <v>1208.28555555556</v>
      </c>
      <c r="D22" s="159">
        <f>C22*Dash!B$17</f>
        <v>3876923.8120635445</v>
      </c>
      <c r="E22" s="177">
        <v>243.13333333333301</v>
      </c>
      <c r="F22" s="159">
        <f>30*E22*Dash!B$18</f>
        <v>401169.99999999948</v>
      </c>
      <c r="G22" s="160">
        <f t="shared" si="0"/>
        <v>4278093.8120635441</v>
      </c>
      <c r="I22" s="337"/>
    </row>
    <row r="23" spans="1:9">
      <c r="A23" s="126" t="s">
        <v>83</v>
      </c>
      <c r="B23" s="11" t="s">
        <v>84</v>
      </c>
      <c r="C23" s="178">
        <v>1792.69333333333</v>
      </c>
      <c r="D23" s="165">
        <f>C23*Dash!B$17</f>
        <v>5752063.690384795</v>
      </c>
      <c r="E23" s="178">
        <v>791.5</v>
      </c>
      <c r="F23" s="165">
        <f>30*E23*Dash!B$18</f>
        <v>1305975</v>
      </c>
      <c r="G23" s="166">
        <f t="shared" si="0"/>
        <v>7058038.690384795</v>
      </c>
      <c r="I23" s="337"/>
    </row>
    <row r="24" spans="1:9">
      <c r="A24" s="121" t="s">
        <v>85</v>
      </c>
      <c r="B24" s="122" t="s">
        <v>86</v>
      </c>
      <c r="C24" s="177">
        <v>1844.79111111111</v>
      </c>
      <c r="D24" s="159">
        <f>C24*Dash!B$17</f>
        <v>5919225.4298375202</v>
      </c>
      <c r="E24" s="177">
        <v>542.83333333333303</v>
      </c>
      <c r="F24" s="159">
        <f>30*E24*Dash!B$18</f>
        <v>895674.99999999953</v>
      </c>
      <c r="G24" s="160">
        <f t="shared" si="0"/>
        <v>6814900.4298375193</v>
      </c>
      <c r="I24" s="337"/>
    </row>
    <row r="25" spans="1:9">
      <c r="A25" s="126" t="s">
        <v>87</v>
      </c>
      <c r="B25" s="11" t="s">
        <v>88</v>
      </c>
      <c r="C25" s="178">
        <v>27249.778888888901</v>
      </c>
      <c r="D25" s="165">
        <f>C25*Dash!B$17</f>
        <v>87434064.043929577</v>
      </c>
      <c r="E25" s="178">
        <v>4348.4333333333298</v>
      </c>
      <c r="F25" s="165">
        <f>30*E25*Dash!B$18</f>
        <v>7174914.9999999944</v>
      </c>
      <c r="G25" s="166">
        <f t="shared" si="0"/>
        <v>94608979.043929577</v>
      </c>
      <c r="I25" s="337"/>
    </row>
    <row r="26" spans="1:9">
      <c r="A26" s="121" t="s">
        <v>89</v>
      </c>
      <c r="B26" s="122" t="s">
        <v>90</v>
      </c>
      <c r="C26" s="177">
        <v>1595.36666666667</v>
      </c>
      <c r="D26" s="159">
        <f>C26*Dash!B$17</f>
        <v>5118918.2809758829</v>
      </c>
      <c r="E26" s="177">
        <v>684.16666666666697</v>
      </c>
      <c r="F26" s="159">
        <f>30*E26*Dash!B$18</f>
        <v>1128875.0000000005</v>
      </c>
      <c r="G26" s="160">
        <f t="shared" si="0"/>
        <v>6247793.2809758838</v>
      </c>
      <c r="I26" s="337"/>
    </row>
    <row r="27" spans="1:9">
      <c r="A27" s="126" t="s">
        <v>91</v>
      </c>
      <c r="B27" s="11" t="s">
        <v>92</v>
      </c>
      <c r="C27" s="178">
        <v>3001.1455555555599</v>
      </c>
      <c r="D27" s="165">
        <f>C27*Dash!B$17</f>
        <v>9629522.2717052568</v>
      </c>
      <c r="E27" s="178">
        <v>739.53333333333296</v>
      </c>
      <c r="F27" s="165">
        <f>30*E27*Dash!B$18</f>
        <v>1220229.9999999993</v>
      </c>
      <c r="G27" s="166">
        <f t="shared" si="0"/>
        <v>10849752.271705257</v>
      </c>
      <c r="I27" s="337"/>
    </row>
    <row r="28" spans="1:9">
      <c r="A28" s="121" t="s">
        <v>93</v>
      </c>
      <c r="B28" s="122" t="s">
        <v>94</v>
      </c>
      <c r="C28" s="177">
        <v>4032.46888888889</v>
      </c>
      <c r="D28" s="159">
        <f>C28*Dash!B$17</f>
        <v>12938642.347297257</v>
      </c>
      <c r="E28" s="177">
        <v>1780.86666666667</v>
      </c>
      <c r="F28" s="159">
        <f>30*E28*Dash!B$18</f>
        <v>2938430.0000000056</v>
      </c>
      <c r="G28" s="160">
        <f t="shared" si="0"/>
        <v>15877072.347297262</v>
      </c>
      <c r="I28" s="337"/>
    </row>
    <row r="29" spans="1:9">
      <c r="A29" s="126" t="s">
        <v>95</v>
      </c>
      <c r="B29" s="11" t="s">
        <v>96</v>
      </c>
      <c r="C29" s="178">
        <v>4066.8055555555602</v>
      </c>
      <c r="D29" s="165">
        <f>C29*Dash!B$17</f>
        <v>13048815.509605478</v>
      </c>
      <c r="E29" s="178">
        <v>1217.3333333333301</v>
      </c>
      <c r="F29" s="165">
        <f>30*E29*Dash!B$18</f>
        <v>2008599.9999999949</v>
      </c>
      <c r="G29" s="166">
        <f t="shared" si="0"/>
        <v>15057415.509605473</v>
      </c>
      <c r="I29" s="337"/>
    </row>
    <row r="30" spans="1:9">
      <c r="A30" s="121" t="s">
        <v>97</v>
      </c>
      <c r="B30" s="122" t="s">
        <v>98</v>
      </c>
      <c r="C30" s="177">
        <v>33523.511111111096</v>
      </c>
      <c r="D30" s="159">
        <f>C30*Dash!B$17</f>
        <v>107564058.75503919</v>
      </c>
      <c r="E30" s="177">
        <v>9389.2999999999993</v>
      </c>
      <c r="F30" s="159">
        <f>30*E30*Dash!B$18</f>
        <v>15492345</v>
      </c>
      <c r="G30" s="160">
        <f t="shared" si="0"/>
        <v>123056403.75503919</v>
      </c>
      <c r="I30" s="337"/>
    </row>
    <row r="31" spans="1:9">
      <c r="A31" s="126" t="s">
        <v>99</v>
      </c>
      <c r="B31" s="11" t="s">
        <v>100</v>
      </c>
      <c r="C31" s="178">
        <v>4481.3355555555599</v>
      </c>
      <c r="D31" s="165">
        <f>C31*Dash!B$17</f>
        <v>14378882.910002207</v>
      </c>
      <c r="E31" s="178">
        <v>557.03333333333296</v>
      </c>
      <c r="F31" s="165">
        <f>30*E31*Dash!B$18</f>
        <v>919104.99999999942</v>
      </c>
      <c r="G31" s="166">
        <f t="shared" si="0"/>
        <v>15297987.910002207</v>
      </c>
      <c r="I31" s="337"/>
    </row>
    <row r="32" spans="1:9">
      <c r="A32" s="121" t="s">
        <v>101</v>
      </c>
      <c r="B32" s="122" t="s">
        <v>102</v>
      </c>
      <c r="C32" s="177">
        <v>2405.0333333333301</v>
      </c>
      <c r="D32" s="159">
        <f>C32*Dash!B$17</f>
        <v>7716827.3310354911</v>
      </c>
      <c r="E32" s="177">
        <v>822.03333333333296</v>
      </c>
      <c r="F32" s="159">
        <f>30*E32*Dash!B$18</f>
        <v>1356354.9999999993</v>
      </c>
      <c r="G32" s="160">
        <f t="shared" si="0"/>
        <v>9073182.3310354911</v>
      </c>
      <c r="I32" s="337"/>
    </row>
    <row r="33" spans="1:9">
      <c r="A33" s="126" t="s">
        <v>103</v>
      </c>
      <c r="B33" s="11" t="s">
        <v>104</v>
      </c>
      <c r="C33" s="178">
        <v>3390.4655555555601</v>
      </c>
      <c r="D33" s="165">
        <f>C33*Dash!B$17</f>
        <v>10878700.474302065</v>
      </c>
      <c r="E33" s="178">
        <v>1027.2333333333299</v>
      </c>
      <c r="F33" s="165">
        <f>30*E33*Dash!B$18</f>
        <v>1694934.9999999944</v>
      </c>
      <c r="G33" s="166">
        <f t="shared" si="0"/>
        <v>12573635.474302059</v>
      </c>
      <c r="I33" s="337"/>
    </row>
    <row r="34" spans="1:9">
      <c r="A34" s="121" t="s">
        <v>105</v>
      </c>
      <c r="B34" s="122" t="s">
        <v>106</v>
      </c>
      <c r="C34" s="177">
        <v>4079.1266666666702</v>
      </c>
      <c r="D34" s="159">
        <f>C34*Dash!B$17</f>
        <v>13088349.218204502</v>
      </c>
      <c r="E34" s="177">
        <v>723.3</v>
      </c>
      <c r="F34" s="159">
        <f>30*E34*Dash!B$18</f>
        <v>1193445</v>
      </c>
      <c r="G34" s="160">
        <f t="shared" si="0"/>
        <v>14281794.218204502</v>
      </c>
      <c r="I34" s="337"/>
    </row>
    <row r="35" spans="1:9">
      <c r="A35" s="126" t="s">
        <v>107</v>
      </c>
      <c r="B35" s="11" t="s">
        <v>108</v>
      </c>
      <c r="C35" s="178">
        <v>1537.51111111111</v>
      </c>
      <c r="D35" s="165">
        <f>C35*Dash!B$17</f>
        <v>4933282.0462611644</v>
      </c>
      <c r="E35" s="178">
        <v>444</v>
      </c>
      <c r="F35" s="165">
        <f>30*E35*Dash!B$18</f>
        <v>732600</v>
      </c>
      <c r="G35" s="166">
        <f t="shared" si="0"/>
        <v>5665882.0462611644</v>
      </c>
      <c r="I35" s="337"/>
    </row>
    <row r="36" spans="1:9">
      <c r="A36" s="121" t="s">
        <v>109</v>
      </c>
      <c r="B36" s="122" t="s">
        <v>110</v>
      </c>
      <c r="C36" s="177">
        <v>3535.7988888888899</v>
      </c>
      <c r="D36" s="159">
        <f>C36*Dash!B$17</f>
        <v>11345019.266325932</v>
      </c>
      <c r="E36" s="177">
        <v>1784.43333333333</v>
      </c>
      <c r="F36" s="159">
        <f>30*E36*Dash!B$18</f>
        <v>2944314.9999999944</v>
      </c>
      <c r="G36" s="160">
        <f t="shared" si="0"/>
        <v>14289334.266325926</v>
      </c>
      <c r="I36" s="337"/>
    </row>
    <row r="37" spans="1:9">
      <c r="A37" s="126" t="s">
        <v>111</v>
      </c>
      <c r="B37" s="11" t="s">
        <v>112</v>
      </c>
      <c r="C37" s="178">
        <v>1245.0222222222201</v>
      </c>
      <c r="D37" s="165">
        <f>C37*Dash!B$17</f>
        <v>3994797.6516712103</v>
      </c>
      <c r="E37" s="178">
        <v>391.23333333333301</v>
      </c>
      <c r="F37" s="165">
        <f>30*E37*Dash!B$18</f>
        <v>645534.99999999953</v>
      </c>
      <c r="G37" s="166">
        <f t="shared" ref="G37:G54" si="1">SUM(D37,F37)</f>
        <v>4640332.6516712103</v>
      </c>
      <c r="I37" s="337"/>
    </row>
    <row r="38" spans="1:9">
      <c r="A38" s="121" t="s">
        <v>113</v>
      </c>
      <c r="B38" s="122" t="s">
        <v>114</v>
      </c>
      <c r="C38" s="177">
        <v>2313.4333333333302</v>
      </c>
      <c r="D38" s="159">
        <f>C38*Dash!B$17</f>
        <v>7422918.1474387906</v>
      </c>
      <c r="E38" s="177">
        <v>856.83333333333303</v>
      </c>
      <c r="F38" s="159">
        <f>30*E38*Dash!B$18</f>
        <v>1413774.9999999995</v>
      </c>
      <c r="G38" s="160">
        <f t="shared" si="1"/>
        <v>8836693.1474387906</v>
      </c>
      <c r="I38" s="337"/>
    </row>
    <row r="39" spans="1:9">
      <c r="A39" s="126" t="s">
        <v>115</v>
      </c>
      <c r="B39" s="11" t="s">
        <v>116</v>
      </c>
      <c r="C39" s="178">
        <v>926.44222222222197</v>
      </c>
      <c r="D39" s="165">
        <f>C39*Dash!B$17</f>
        <v>2972596.9124764903</v>
      </c>
      <c r="E39" s="178">
        <v>453.9</v>
      </c>
      <c r="F39" s="165">
        <f>30*E39*Dash!B$18</f>
        <v>748935</v>
      </c>
      <c r="G39" s="166">
        <f t="shared" si="1"/>
        <v>3721531.9124764903</v>
      </c>
      <c r="I39" s="337"/>
    </row>
    <row r="40" spans="1:9">
      <c r="A40" s="121" t="s">
        <v>117</v>
      </c>
      <c r="B40" s="122" t="s">
        <v>118</v>
      </c>
      <c r="C40" s="177">
        <v>16694.141111111101</v>
      </c>
      <c r="D40" s="159">
        <f>C40*Dash!B$17</f>
        <v>53565080.62024872</v>
      </c>
      <c r="E40" s="177">
        <v>3166.2666666666701</v>
      </c>
      <c r="F40" s="159">
        <f>30*E40*Dash!B$18</f>
        <v>5224340.0000000056</v>
      </c>
      <c r="G40" s="160">
        <f t="shared" si="1"/>
        <v>58789420.620248728</v>
      </c>
      <c r="I40" s="337"/>
    </row>
    <row r="41" spans="1:9">
      <c r="A41" s="126" t="s">
        <v>119</v>
      </c>
      <c r="B41" s="11" t="s">
        <v>120</v>
      </c>
      <c r="C41" s="178">
        <v>5018.1833333333298</v>
      </c>
      <c r="D41" s="165">
        <f>C41*Dash!B$17</f>
        <v>16101421.033172157</v>
      </c>
      <c r="E41" s="178">
        <v>908.5</v>
      </c>
      <c r="F41" s="165">
        <f>30*E41*Dash!B$18</f>
        <v>1499025</v>
      </c>
      <c r="G41" s="166">
        <f t="shared" si="1"/>
        <v>17600446.033172157</v>
      </c>
      <c r="I41" s="337"/>
    </row>
    <row r="42" spans="1:9">
      <c r="A42" s="121" t="s">
        <v>121</v>
      </c>
      <c r="B42" s="122" t="s">
        <v>122</v>
      </c>
      <c r="C42" s="177">
        <v>12372.02</v>
      </c>
      <c r="D42" s="159">
        <f>C42*Dash!B$17</f>
        <v>39697055.651114129</v>
      </c>
      <c r="E42" s="177">
        <v>5758.7</v>
      </c>
      <c r="F42" s="159">
        <f>30*E42*Dash!B$18</f>
        <v>9501855</v>
      </c>
      <c r="G42" s="160">
        <f t="shared" si="1"/>
        <v>49198910.651114129</v>
      </c>
      <c r="I42" s="337"/>
    </row>
    <row r="43" spans="1:9">
      <c r="A43" s="126" t="s">
        <v>123</v>
      </c>
      <c r="B43" s="11" t="s">
        <v>124</v>
      </c>
      <c r="C43" s="178">
        <v>2345.4322222222199</v>
      </c>
      <c r="D43" s="165">
        <f>C43*Dash!B$17</f>
        <v>7525590.2796367723</v>
      </c>
      <c r="E43" s="178">
        <v>1448.5</v>
      </c>
      <c r="F43" s="165">
        <f>30*E43*Dash!B$18</f>
        <v>2390025</v>
      </c>
      <c r="G43" s="166">
        <f t="shared" si="1"/>
        <v>9915615.2796367723</v>
      </c>
      <c r="I43" s="337"/>
    </row>
    <row r="44" spans="1:9">
      <c r="A44" s="121" t="s">
        <v>125</v>
      </c>
      <c r="B44" s="122" t="s">
        <v>126</v>
      </c>
      <c r="C44" s="177">
        <v>23017.9</v>
      </c>
      <c r="D44" s="159">
        <f>C44*Dash!B$17</f>
        <v>73855591.671511993</v>
      </c>
      <c r="E44" s="177">
        <v>4128.6000000000004</v>
      </c>
      <c r="F44" s="159">
        <f>30*E44*Dash!B$18</f>
        <v>6812190.0000000009</v>
      </c>
      <c r="G44" s="160">
        <f t="shared" si="1"/>
        <v>80667781.671511993</v>
      </c>
      <c r="I44" s="337"/>
    </row>
    <row r="45" spans="1:9">
      <c r="A45" s="126" t="s">
        <v>127</v>
      </c>
      <c r="B45" s="11" t="s">
        <v>128</v>
      </c>
      <c r="C45" s="178">
        <v>2595.70444444444</v>
      </c>
      <c r="D45" s="165">
        <f>C45*Dash!B$17</f>
        <v>8328617.6214518901</v>
      </c>
      <c r="E45" s="178">
        <v>557.29999999999995</v>
      </c>
      <c r="F45" s="165">
        <f>30*E45*Dash!B$18</f>
        <v>919545</v>
      </c>
      <c r="G45" s="166">
        <f t="shared" si="1"/>
        <v>9248162.6214518901</v>
      </c>
      <c r="I45" s="337"/>
    </row>
    <row r="46" spans="1:9">
      <c r="A46" s="121" t="s">
        <v>129</v>
      </c>
      <c r="B46" s="122" t="s">
        <v>130</v>
      </c>
      <c r="C46" s="177">
        <v>1552.89333333333</v>
      </c>
      <c r="D46" s="159">
        <f>C46*Dash!B$17</f>
        <v>4982637.6835453967</v>
      </c>
      <c r="E46" s="177">
        <v>735.16666666666697</v>
      </c>
      <c r="F46" s="159">
        <f>30*E46*Dash!B$18</f>
        <v>1213025.0000000005</v>
      </c>
      <c r="G46" s="160">
        <f t="shared" si="1"/>
        <v>6195662.6835453976</v>
      </c>
      <c r="I46" s="337"/>
    </row>
    <row r="47" spans="1:9">
      <c r="A47" s="126" t="s">
        <v>131</v>
      </c>
      <c r="B47" s="11" t="s">
        <v>132</v>
      </c>
      <c r="C47" s="178">
        <v>2497.4555555555598</v>
      </c>
      <c r="D47" s="165">
        <f>C47*Dash!B$17</f>
        <v>8013374.7096329629</v>
      </c>
      <c r="E47" s="178">
        <v>1876.2666666666701</v>
      </c>
      <c r="F47" s="165">
        <f>30*E47*Dash!B$18</f>
        <v>3095840.0000000056</v>
      </c>
      <c r="G47" s="166">
        <f t="shared" si="1"/>
        <v>11109214.709632969</v>
      </c>
      <c r="I47" s="337"/>
    </row>
    <row r="48" spans="1:9">
      <c r="A48" s="121" t="s">
        <v>133</v>
      </c>
      <c r="B48" s="122" t="s">
        <v>134</v>
      </c>
      <c r="C48" s="177">
        <v>3106.7744444444402</v>
      </c>
      <c r="D48" s="159">
        <f>C48*Dash!B$17</f>
        <v>9968444.766220076</v>
      </c>
      <c r="E48" s="177">
        <v>1121.5333333333299</v>
      </c>
      <c r="F48" s="159">
        <f>30*E48*Dash!B$18</f>
        <v>1850529.9999999944</v>
      </c>
      <c r="G48" s="160">
        <f t="shared" si="1"/>
        <v>11818974.76622007</v>
      </c>
      <c r="I48" s="337"/>
    </row>
    <row r="49" spans="1:9">
      <c r="A49" s="126" t="s">
        <v>135</v>
      </c>
      <c r="B49" s="11" t="s">
        <v>136</v>
      </c>
      <c r="C49" s="178">
        <v>7018.5366666666696</v>
      </c>
      <c r="D49" s="165">
        <f>C49*Dash!B$17</f>
        <v>22519785.82689422</v>
      </c>
      <c r="E49" s="178">
        <v>1106.93333333333</v>
      </c>
      <c r="F49" s="165">
        <f>30*E49*Dash!B$18</f>
        <v>1826439.9999999944</v>
      </c>
      <c r="G49" s="166">
        <f t="shared" si="1"/>
        <v>24346225.826894216</v>
      </c>
      <c r="I49" s="337"/>
    </row>
    <row r="50" spans="1:9">
      <c r="A50" s="121" t="s">
        <v>137</v>
      </c>
      <c r="B50" s="122" t="s">
        <v>138</v>
      </c>
      <c r="C50" s="177">
        <v>1386.7844444444399</v>
      </c>
      <c r="D50" s="159">
        <f>C50*Dash!B$17</f>
        <v>4449658.121083729</v>
      </c>
      <c r="E50" s="177">
        <v>229.2</v>
      </c>
      <c r="F50" s="159">
        <f>30*E50*Dash!B$18</f>
        <v>378180</v>
      </c>
      <c r="G50" s="160">
        <f t="shared" si="1"/>
        <v>4827838.121083729</v>
      </c>
      <c r="I50" s="337"/>
    </row>
    <row r="51" spans="1:9">
      <c r="A51" s="126" t="s">
        <v>139</v>
      </c>
      <c r="B51" s="11" t="s">
        <v>140</v>
      </c>
      <c r="C51" s="178">
        <v>1583.93333333333</v>
      </c>
      <c r="D51" s="165">
        <f>C51*Dash!B$17</f>
        <v>5082233.1099519646</v>
      </c>
      <c r="E51" s="178">
        <v>217.833333333333</v>
      </c>
      <c r="F51" s="165">
        <f>30*E51*Dash!B$18</f>
        <v>359424.99999999948</v>
      </c>
      <c r="G51" s="166">
        <f t="shared" si="1"/>
        <v>5441658.1099519636</v>
      </c>
      <c r="I51" s="337"/>
    </row>
    <row r="52" spans="1:9">
      <c r="A52" s="121" t="s">
        <v>141</v>
      </c>
      <c r="B52" s="122" t="s">
        <v>142</v>
      </c>
      <c r="C52" s="177">
        <v>3057.1555555555601</v>
      </c>
      <c r="D52" s="159">
        <f>C52*Dash!B$17</f>
        <v>9809236.8281817995</v>
      </c>
      <c r="E52" s="177">
        <v>665.36666666666702</v>
      </c>
      <c r="F52" s="159">
        <f>30*E52*Dash!B$18</f>
        <v>1097855.0000000007</v>
      </c>
      <c r="G52" s="160">
        <f t="shared" si="1"/>
        <v>10907091.8281818</v>
      </c>
      <c r="I52" s="337"/>
    </row>
    <row r="53" spans="1:9">
      <c r="A53" s="126" t="s">
        <v>143</v>
      </c>
      <c r="B53" s="11" t="s">
        <v>144</v>
      </c>
      <c r="C53" s="178">
        <v>1013.17555555556</v>
      </c>
      <c r="D53" s="165">
        <f>C53*Dash!B$17</f>
        <v>3250890.8337714891</v>
      </c>
      <c r="E53" s="178">
        <v>270.13333333333298</v>
      </c>
      <c r="F53" s="165">
        <f>30*E53*Dash!B$18</f>
        <v>445719.99999999942</v>
      </c>
      <c r="G53" s="166">
        <f t="shared" si="1"/>
        <v>3696610.8337714886</v>
      </c>
      <c r="I53" s="337"/>
    </row>
    <row r="54" spans="1:9">
      <c r="A54" s="121" t="s">
        <v>145</v>
      </c>
      <c r="B54" s="122" t="s">
        <v>146</v>
      </c>
      <c r="C54" s="177">
        <v>3536.6188888888901</v>
      </c>
      <c r="D54" s="159">
        <f>C54*Dash!B$17</f>
        <v>11347650.33106992</v>
      </c>
      <c r="E54" s="177">
        <v>252.666666666667</v>
      </c>
      <c r="F54" s="159">
        <f>30*E54*Dash!B$18</f>
        <v>416900.00000000052</v>
      </c>
      <c r="G54" s="160">
        <f t="shared" si="1"/>
        <v>11764550.33106992</v>
      </c>
      <c r="I54" s="337"/>
    </row>
    <row r="55" spans="1:9">
      <c r="A55" s="368"/>
      <c r="B55" s="368" t="s">
        <v>44</v>
      </c>
      <c r="C55" s="370">
        <f>SUM(C5:C54)</f>
        <v>341103.11333333346</v>
      </c>
      <c r="D55" s="370">
        <f>SUM(D5:D54)</f>
        <v>1094468750.67787</v>
      </c>
      <c r="E55" s="370">
        <f>SUM(E5:E54)</f>
        <v>81448.399999999994</v>
      </c>
      <c r="F55" s="370">
        <f>SUM(F5:F54)</f>
        <v>134389860</v>
      </c>
      <c r="G55" s="375">
        <f>SUM(G5:G54)</f>
        <v>1228858610.6778698</v>
      </c>
    </row>
    <row r="57" spans="1:9">
      <c r="A57" s="272" t="s">
        <v>1975</v>
      </c>
    </row>
    <row r="58" spans="1:9">
      <c r="A58" s="272" t="s">
        <v>1866</v>
      </c>
    </row>
    <row r="62" spans="1:9">
      <c r="B62" s="12"/>
    </row>
  </sheetData>
  <sheetProtection algorithmName="SHA-512" hashValue="pRqxqU+DZOsV7GITfuO7yj3yoIiHLa3Z0f/o0J+Y4/cLTwkwVhiRdt/4Xz2LdZQ8SnM4iAOcGAWi74wjM1JomA==" saltValue="4BgUEtmG+6qXbbB++h1vAQ==" spinCount="100000" sheet="1" objects="1" scenarios="1"/>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0">
    <tabColor theme="9" tint="-0.249977111117893"/>
    <outlinePr summaryRight="0"/>
    <pageSetUpPr fitToPage="1"/>
  </sheetPr>
  <dimension ref="A1:X324"/>
  <sheetViews>
    <sheetView showGridLines="0" zoomScaleNormal="100" workbookViewId="0">
      <pane xSplit="2" ySplit="5" topLeftCell="C6" activePane="bottomRight" state="frozen"/>
      <selection pane="topRight"/>
      <selection pane="bottomLeft"/>
      <selection pane="bottomRight"/>
    </sheetView>
  </sheetViews>
  <sheetFormatPr defaultColWidth="9.140625" defaultRowHeight="12.75" outlineLevelRow="1"/>
  <cols>
    <col min="1" max="1" width="7.28515625" style="11" customWidth="1"/>
    <col min="2" max="2" width="20.42578125" style="11" bestFit="1" customWidth="1"/>
    <col min="3" max="3" width="16.28515625" style="11" bestFit="1" customWidth="1"/>
    <col min="4" max="4" width="14.28515625" style="11" bestFit="1" customWidth="1"/>
    <col min="5" max="5" width="15.7109375" style="11" customWidth="1"/>
    <col min="6" max="6" width="14.28515625" style="11" bestFit="1" customWidth="1"/>
    <col min="7" max="8" width="15.28515625" style="11" bestFit="1" customWidth="1"/>
    <col min="9" max="10" width="16" style="11" bestFit="1" customWidth="1"/>
    <col min="11" max="12" width="16" style="11" customWidth="1"/>
    <col min="13" max="17" width="15.28515625" style="11" bestFit="1" customWidth="1"/>
    <col min="18" max="18" width="17.85546875" style="11" bestFit="1" customWidth="1"/>
    <col min="19" max="19" width="11.85546875" style="11" bestFit="1" customWidth="1"/>
    <col min="20" max="20" width="14.28515625" style="11" bestFit="1" customWidth="1"/>
    <col min="21" max="21" width="12.7109375" style="11" customWidth="1"/>
    <col min="22" max="22" width="9.140625" style="11"/>
    <col min="23" max="23" width="13.28515625" style="11" bestFit="1" customWidth="1"/>
    <col min="24" max="16384" width="9.140625" style="11"/>
  </cols>
  <sheetData>
    <row r="1" spans="1:24">
      <c r="A1" s="252" t="s">
        <v>1884</v>
      </c>
      <c r="E1" s="217" t="s">
        <v>1728</v>
      </c>
      <c r="F1" s="218">
        <v>2025</v>
      </c>
    </row>
    <row r="2" spans="1:24">
      <c r="A2" s="253"/>
    </row>
    <row r="3" spans="1:24" ht="22.9" customHeight="1">
      <c r="A3" s="686" t="s">
        <v>1729</v>
      </c>
      <c r="B3" s="686"/>
      <c r="C3" s="686"/>
      <c r="D3" s="686"/>
      <c r="E3" s="686"/>
      <c r="F3" s="686"/>
      <c r="G3" s="686"/>
      <c r="H3" s="686"/>
      <c r="I3" s="686"/>
      <c r="J3" s="686"/>
      <c r="K3" s="686"/>
      <c r="L3" s="686"/>
      <c r="M3" s="686"/>
      <c r="N3" s="686"/>
      <c r="O3" s="686"/>
      <c r="P3" s="686"/>
      <c r="Q3" s="686"/>
      <c r="R3" s="686"/>
      <c r="S3" s="686"/>
      <c r="T3" s="686"/>
      <c r="U3" s="686"/>
    </row>
    <row r="4" spans="1:24" ht="96" customHeight="1">
      <c r="A4" s="682" t="s">
        <v>41</v>
      </c>
      <c r="B4" s="683"/>
      <c r="C4" s="80" t="s">
        <v>1730</v>
      </c>
      <c r="D4" s="51" t="s">
        <v>11</v>
      </c>
      <c r="E4" s="51" t="s">
        <v>13</v>
      </c>
      <c r="F4" s="51" t="s">
        <v>29</v>
      </c>
      <c r="G4" s="51" t="s">
        <v>18</v>
      </c>
      <c r="H4" s="51" t="s">
        <v>1731</v>
      </c>
      <c r="I4" s="51" t="s">
        <v>33</v>
      </c>
      <c r="J4" s="51" t="s">
        <v>1732</v>
      </c>
      <c r="K4" s="51" t="s">
        <v>2034</v>
      </c>
      <c r="L4" s="51" t="s">
        <v>2039</v>
      </c>
      <c r="M4" s="51" t="s">
        <v>27</v>
      </c>
      <c r="N4" s="51" t="s">
        <v>1733</v>
      </c>
      <c r="O4" s="51" t="s">
        <v>30</v>
      </c>
      <c r="P4" s="51" t="s">
        <v>1734</v>
      </c>
      <c r="Q4" s="51" t="s">
        <v>32</v>
      </c>
      <c r="R4" s="51" t="s">
        <v>1735</v>
      </c>
      <c r="S4" s="51" t="s">
        <v>1924</v>
      </c>
      <c r="T4" s="51" t="s">
        <v>1923</v>
      </c>
      <c r="U4" s="51" t="s">
        <v>1925</v>
      </c>
    </row>
    <row r="5" spans="1:24" s="10" customFormat="1" ht="13.5" thickBot="1">
      <c r="A5" s="684" t="s">
        <v>1736</v>
      </c>
      <c r="B5" s="685"/>
      <c r="C5" s="106"/>
      <c r="D5" s="107">
        <f>Dash!B24</f>
        <v>3500</v>
      </c>
      <c r="E5" s="107">
        <f>Dash!B25</f>
        <v>3500</v>
      </c>
      <c r="F5" s="107">
        <f>Dash!B26</f>
        <v>3500</v>
      </c>
      <c r="G5" s="107">
        <f>Dash!B27</f>
        <v>1000</v>
      </c>
      <c r="H5" s="107">
        <f>Dash!C27</f>
        <v>1250</v>
      </c>
      <c r="I5" s="107">
        <f>Dash!B28</f>
        <v>1000</v>
      </c>
      <c r="J5" s="107">
        <f>Dash!C28</f>
        <v>1250</v>
      </c>
      <c r="K5" s="107">
        <f>Dash!B29</f>
        <v>1750</v>
      </c>
      <c r="L5" s="107">
        <f>Dash!C29</f>
        <v>3500</v>
      </c>
      <c r="M5" s="107">
        <f>Dash!B30</f>
        <v>1750</v>
      </c>
      <c r="N5" s="107">
        <f>Dash!C30</f>
        <v>3500</v>
      </c>
      <c r="O5" s="107">
        <f>Dash!B32</f>
        <v>3500</v>
      </c>
      <c r="P5" s="107">
        <f>Dash!C32</f>
        <v>4500</v>
      </c>
      <c r="Q5" s="107">
        <f>Dash!B34</f>
        <v>3500</v>
      </c>
      <c r="R5" s="107">
        <f>Dash!C34</f>
        <v>4500</v>
      </c>
      <c r="S5" s="107">
        <f>Dash!$B$31</f>
        <v>437</v>
      </c>
      <c r="T5" s="107">
        <f>Dash!$B$33</f>
        <v>875</v>
      </c>
      <c r="U5" s="107">
        <f>Dash!$B$35</f>
        <v>875</v>
      </c>
      <c r="V5" s="11"/>
      <c r="W5" s="11"/>
      <c r="X5" s="11"/>
    </row>
    <row r="6" spans="1:24">
      <c r="A6" s="104" t="s">
        <v>45</v>
      </c>
      <c r="B6" s="104" t="s">
        <v>46</v>
      </c>
      <c r="C6" s="105">
        <f>SUM(D6:U6)</f>
        <v>89697179.066666678</v>
      </c>
      <c r="D6" s="105">
        <f>D$5*D59</f>
        <v>12663000</v>
      </c>
      <c r="E6" s="105">
        <f t="shared" ref="E6:R21" si="0">E$5*E59</f>
        <v>20406458.333333336</v>
      </c>
      <c r="F6" s="105">
        <f t="shared" si="0"/>
        <v>73762.5</v>
      </c>
      <c r="G6" s="105">
        <f t="shared" si="0"/>
        <v>55099.999999999993</v>
      </c>
      <c r="H6" s="105">
        <f t="shared" si="0"/>
        <v>591250</v>
      </c>
      <c r="I6" s="105">
        <f t="shared" si="0"/>
        <v>383087.50000000006</v>
      </c>
      <c r="J6" s="105">
        <f t="shared" si="0"/>
        <v>1151562.5</v>
      </c>
      <c r="K6" s="105">
        <f t="shared" si="0"/>
        <v>3087568.75</v>
      </c>
      <c r="L6" s="105">
        <f t="shared" si="0"/>
        <v>6886074.9999999991</v>
      </c>
      <c r="M6" s="105">
        <f t="shared" si="0"/>
        <v>3762.5000000000005</v>
      </c>
      <c r="N6" s="105">
        <f t="shared" si="0"/>
        <v>58800</v>
      </c>
      <c r="O6" s="105">
        <f t="shared" si="0"/>
        <v>34144775</v>
      </c>
      <c r="P6" s="105">
        <f t="shared" si="0"/>
        <v>9359043.75</v>
      </c>
      <c r="Q6" s="105">
        <f t="shared" si="0"/>
        <v>0</v>
      </c>
      <c r="R6" s="105">
        <f t="shared" si="0"/>
        <v>344700</v>
      </c>
      <c r="S6" s="105">
        <f t="shared" ref="S6:T25" si="1">S$5*S59</f>
        <v>27399.899999999998</v>
      </c>
      <c r="T6" s="105">
        <f t="shared" si="1"/>
        <v>460833.33333333331</v>
      </c>
      <c r="U6" s="105">
        <f t="shared" ref="U6:U37" si="2">IFERROR(U$5*U59, 0)</f>
        <v>0</v>
      </c>
    </row>
    <row r="7" spans="1:24">
      <c r="A7" s="12" t="s">
        <v>48</v>
      </c>
      <c r="B7" s="12" t="s">
        <v>49</v>
      </c>
      <c r="C7" s="105">
        <f t="shared" ref="C7:C56" si="3">SUM(D7:U7)</f>
        <v>11033072.683333334</v>
      </c>
      <c r="D7" s="13">
        <f t="shared" ref="D7:Q55" si="4">D$5*D60</f>
        <v>2413949.9999999995</v>
      </c>
      <c r="E7" s="13">
        <f t="shared" si="4"/>
        <v>1853395.8333333333</v>
      </c>
      <c r="F7" s="13">
        <f t="shared" si="4"/>
        <v>0</v>
      </c>
      <c r="G7" s="13">
        <f t="shared" si="4"/>
        <v>0</v>
      </c>
      <c r="H7" s="13">
        <f t="shared" si="4"/>
        <v>40500</v>
      </c>
      <c r="I7" s="13">
        <f t="shared" si="4"/>
        <v>13750</v>
      </c>
      <c r="J7" s="13">
        <f t="shared" si="4"/>
        <v>122812.5</v>
      </c>
      <c r="K7" s="13">
        <f t="shared" si="4"/>
        <v>631312.5</v>
      </c>
      <c r="L7" s="13">
        <f t="shared" si="4"/>
        <v>1720600</v>
      </c>
      <c r="M7" s="13">
        <f t="shared" si="4"/>
        <v>0</v>
      </c>
      <c r="N7" s="13">
        <f t="shared" si="4"/>
        <v>0</v>
      </c>
      <c r="O7" s="13">
        <f t="shared" si="4"/>
        <v>2836050.0000000005</v>
      </c>
      <c r="P7" s="13">
        <f t="shared" si="4"/>
        <v>1341281.25</v>
      </c>
      <c r="Q7" s="13">
        <f t="shared" si="4"/>
        <v>0</v>
      </c>
      <c r="R7" s="13">
        <f t="shared" si="0"/>
        <v>0</v>
      </c>
      <c r="S7" s="105">
        <f t="shared" si="1"/>
        <v>12039.349999999999</v>
      </c>
      <c r="T7" s="105">
        <f t="shared" si="1"/>
        <v>47381.25</v>
      </c>
      <c r="U7" s="105">
        <f t="shared" si="2"/>
        <v>0</v>
      </c>
    </row>
    <row r="8" spans="1:24">
      <c r="A8" s="12" t="s">
        <v>50</v>
      </c>
      <c r="B8" s="12" t="s">
        <v>51</v>
      </c>
      <c r="C8" s="105">
        <f t="shared" si="3"/>
        <v>18960145.250000004</v>
      </c>
      <c r="D8" s="13">
        <f t="shared" si="4"/>
        <v>2158333.333333333</v>
      </c>
      <c r="E8" s="13">
        <f t="shared" si="0"/>
        <v>3625212.5000000005</v>
      </c>
      <c r="F8" s="13">
        <f t="shared" si="0"/>
        <v>0</v>
      </c>
      <c r="G8" s="13">
        <f t="shared" si="0"/>
        <v>1000</v>
      </c>
      <c r="H8" s="13">
        <f t="shared" si="0"/>
        <v>0</v>
      </c>
      <c r="I8" s="13">
        <f t="shared" si="0"/>
        <v>156750</v>
      </c>
      <c r="J8" s="13">
        <f t="shared" si="0"/>
        <v>333687.5</v>
      </c>
      <c r="K8" s="13">
        <f t="shared" si="0"/>
        <v>547691.66666666674</v>
      </c>
      <c r="L8" s="13">
        <f t="shared" si="0"/>
        <v>4089750</v>
      </c>
      <c r="M8" s="13">
        <f t="shared" si="0"/>
        <v>6737.5</v>
      </c>
      <c r="N8" s="13">
        <f t="shared" si="0"/>
        <v>0</v>
      </c>
      <c r="O8" s="13">
        <f t="shared" si="0"/>
        <v>3785745.8333333335</v>
      </c>
      <c r="P8" s="13">
        <f t="shared" si="0"/>
        <v>4124306.25</v>
      </c>
      <c r="Q8" s="13">
        <f t="shared" si="0"/>
        <v>0</v>
      </c>
      <c r="R8" s="13">
        <f t="shared" si="0"/>
        <v>0</v>
      </c>
      <c r="S8" s="105">
        <f t="shared" si="1"/>
        <v>24180.666666666668</v>
      </c>
      <c r="T8" s="105">
        <f t="shared" si="1"/>
        <v>106750</v>
      </c>
      <c r="U8" s="105">
        <f t="shared" si="2"/>
        <v>0</v>
      </c>
    </row>
    <row r="9" spans="1:24">
      <c r="A9" s="12" t="s">
        <v>53</v>
      </c>
      <c r="B9" s="12" t="s">
        <v>54</v>
      </c>
      <c r="C9" s="105">
        <f t="shared" si="3"/>
        <v>9409308.583333334</v>
      </c>
      <c r="D9" s="13">
        <f t="shared" si="4"/>
        <v>1798533.3333333333</v>
      </c>
      <c r="E9" s="13">
        <f t="shared" si="0"/>
        <v>1742431.2500000002</v>
      </c>
      <c r="F9" s="13">
        <f t="shared" si="0"/>
        <v>0</v>
      </c>
      <c r="G9" s="13">
        <f t="shared" si="0"/>
        <v>8000</v>
      </c>
      <c r="H9" s="13">
        <f t="shared" si="0"/>
        <v>433750</v>
      </c>
      <c r="I9" s="13">
        <f t="shared" si="0"/>
        <v>8333.3333333333339</v>
      </c>
      <c r="J9" s="13">
        <f t="shared" si="0"/>
        <v>151750</v>
      </c>
      <c r="K9" s="13">
        <f t="shared" si="0"/>
        <v>284550</v>
      </c>
      <c r="L9" s="13">
        <f t="shared" si="0"/>
        <v>1916031.25</v>
      </c>
      <c r="M9" s="13">
        <f t="shared" si="0"/>
        <v>0</v>
      </c>
      <c r="N9" s="13">
        <f t="shared" si="0"/>
        <v>0</v>
      </c>
      <c r="O9" s="13">
        <f t="shared" si="0"/>
        <v>1505700</v>
      </c>
      <c r="P9" s="13">
        <f t="shared" si="0"/>
        <v>1520718.75</v>
      </c>
      <c r="Q9" s="13">
        <f t="shared" si="0"/>
        <v>0</v>
      </c>
      <c r="R9" s="13">
        <f t="shared" si="0"/>
        <v>0</v>
      </c>
      <c r="S9" s="105">
        <f t="shared" si="1"/>
        <v>8885.6666666666661</v>
      </c>
      <c r="T9" s="105">
        <f t="shared" si="1"/>
        <v>30625</v>
      </c>
      <c r="U9" s="105">
        <f t="shared" si="2"/>
        <v>0</v>
      </c>
    </row>
    <row r="10" spans="1:24">
      <c r="A10" s="12" t="s">
        <v>55</v>
      </c>
      <c r="B10" s="12" t="s">
        <v>56</v>
      </c>
      <c r="C10" s="105">
        <f t="shared" si="3"/>
        <v>55908310.625</v>
      </c>
      <c r="D10" s="13">
        <f t="shared" si="4"/>
        <v>8163166.666666667</v>
      </c>
      <c r="E10" s="13">
        <f t="shared" si="0"/>
        <v>12076400</v>
      </c>
      <c r="F10" s="13">
        <f t="shared" si="0"/>
        <v>635658.33333333337</v>
      </c>
      <c r="G10" s="13">
        <f t="shared" si="0"/>
        <v>5000</v>
      </c>
      <c r="H10" s="13">
        <f t="shared" si="0"/>
        <v>241250</v>
      </c>
      <c r="I10" s="13">
        <f t="shared" si="0"/>
        <v>789212.49999999988</v>
      </c>
      <c r="J10" s="13">
        <f t="shared" si="0"/>
        <v>1901750</v>
      </c>
      <c r="K10" s="13">
        <f t="shared" si="0"/>
        <v>2293921.875</v>
      </c>
      <c r="L10" s="13">
        <f t="shared" si="0"/>
        <v>3922800.0000000005</v>
      </c>
      <c r="M10" s="13">
        <f t="shared" si="0"/>
        <v>54993.75</v>
      </c>
      <c r="N10" s="13">
        <f t="shared" si="0"/>
        <v>519574.99999999994</v>
      </c>
      <c r="O10" s="13">
        <f t="shared" si="0"/>
        <v>17531500</v>
      </c>
      <c r="P10" s="13">
        <f t="shared" si="0"/>
        <v>6928762.5000000009</v>
      </c>
      <c r="Q10" s="13">
        <f t="shared" si="0"/>
        <v>16625</v>
      </c>
      <c r="R10" s="13">
        <f t="shared" si="0"/>
        <v>597600</v>
      </c>
      <c r="S10" s="105">
        <f t="shared" si="1"/>
        <v>26220</v>
      </c>
      <c r="T10" s="105">
        <f t="shared" si="1"/>
        <v>203875</v>
      </c>
      <c r="U10" s="105">
        <f t="shared" si="2"/>
        <v>0</v>
      </c>
    </row>
    <row r="11" spans="1:24">
      <c r="A11" s="12" t="s">
        <v>57</v>
      </c>
      <c r="B11" s="12" t="s">
        <v>58</v>
      </c>
      <c r="C11" s="105">
        <f t="shared" si="3"/>
        <v>31263427.441666666</v>
      </c>
      <c r="D11" s="13">
        <f t="shared" si="4"/>
        <v>1582000</v>
      </c>
      <c r="E11" s="13">
        <f t="shared" si="0"/>
        <v>14335343.75</v>
      </c>
      <c r="F11" s="13">
        <f t="shared" si="0"/>
        <v>3811981.25</v>
      </c>
      <c r="G11" s="13">
        <f t="shared" si="0"/>
        <v>43699.999999999993</v>
      </c>
      <c r="H11" s="13">
        <f t="shared" si="0"/>
        <v>425124.99999999994</v>
      </c>
      <c r="I11" s="13">
        <f t="shared" si="0"/>
        <v>47950.000000000007</v>
      </c>
      <c r="J11" s="13">
        <f t="shared" si="0"/>
        <v>193265.62499999997</v>
      </c>
      <c r="K11" s="13">
        <f t="shared" si="0"/>
        <v>235345.83333333331</v>
      </c>
      <c r="L11" s="13">
        <f t="shared" si="0"/>
        <v>1068156.2499999998</v>
      </c>
      <c r="M11" s="13">
        <f t="shared" si="0"/>
        <v>1750</v>
      </c>
      <c r="N11" s="13">
        <f t="shared" si="0"/>
        <v>0</v>
      </c>
      <c r="O11" s="13">
        <f t="shared" si="0"/>
        <v>6992474.9999999991</v>
      </c>
      <c r="P11" s="13">
        <f t="shared" si="0"/>
        <v>2470912.5</v>
      </c>
      <c r="Q11" s="13">
        <f t="shared" si="0"/>
        <v>0</v>
      </c>
      <c r="R11" s="13">
        <f t="shared" si="0"/>
        <v>0</v>
      </c>
      <c r="S11" s="105">
        <f t="shared" si="1"/>
        <v>7880.5666666666657</v>
      </c>
      <c r="T11" s="105">
        <f t="shared" si="1"/>
        <v>47541.666666666672</v>
      </c>
      <c r="U11" s="105">
        <f t="shared" si="2"/>
        <v>0</v>
      </c>
    </row>
    <row r="12" spans="1:24">
      <c r="A12" s="12" t="s">
        <v>59</v>
      </c>
      <c r="B12" s="12" t="s">
        <v>60</v>
      </c>
      <c r="C12" s="105">
        <f t="shared" si="3"/>
        <v>7190435.291666666</v>
      </c>
      <c r="D12" s="13">
        <f t="shared" si="4"/>
        <v>1453025</v>
      </c>
      <c r="E12" s="13">
        <f t="shared" si="0"/>
        <v>902037.50000000012</v>
      </c>
      <c r="F12" s="13">
        <f t="shared" si="0"/>
        <v>0</v>
      </c>
      <c r="G12" s="13">
        <f t="shared" si="0"/>
        <v>1000</v>
      </c>
      <c r="H12" s="13">
        <f t="shared" si="0"/>
        <v>74250</v>
      </c>
      <c r="I12" s="13">
        <f t="shared" si="0"/>
        <v>7900.0000000000009</v>
      </c>
      <c r="J12" s="13">
        <f t="shared" si="0"/>
        <v>44828.125</v>
      </c>
      <c r="K12" s="13">
        <f t="shared" si="0"/>
        <v>606695.83333333337</v>
      </c>
      <c r="L12" s="13">
        <f t="shared" si="0"/>
        <v>859541.66666666674</v>
      </c>
      <c r="M12" s="13">
        <f t="shared" si="0"/>
        <v>0</v>
      </c>
      <c r="N12" s="13">
        <f t="shared" si="0"/>
        <v>0</v>
      </c>
      <c r="O12" s="13">
        <f t="shared" si="0"/>
        <v>1793225</v>
      </c>
      <c r="P12" s="13">
        <f t="shared" si="0"/>
        <v>787162.49999999988</v>
      </c>
      <c r="Q12" s="13">
        <f t="shared" si="0"/>
        <v>341862.5</v>
      </c>
      <c r="R12" s="13">
        <f t="shared" si="0"/>
        <v>182437.5</v>
      </c>
      <c r="S12" s="105">
        <f t="shared" si="1"/>
        <v>26511.333333333332</v>
      </c>
      <c r="T12" s="105">
        <f t="shared" si="1"/>
        <v>106750</v>
      </c>
      <c r="U12" s="105">
        <f t="shared" si="2"/>
        <v>3208.333333333333</v>
      </c>
    </row>
    <row r="13" spans="1:24">
      <c r="A13" s="12" t="s">
        <v>61</v>
      </c>
      <c r="B13" s="12" t="s">
        <v>62</v>
      </c>
      <c r="C13" s="105">
        <f t="shared" si="3"/>
        <v>15636038.916666664</v>
      </c>
      <c r="D13" s="13">
        <f t="shared" si="4"/>
        <v>1955800.0000000002</v>
      </c>
      <c r="E13" s="13">
        <f t="shared" si="0"/>
        <v>3163708.333333333</v>
      </c>
      <c r="F13" s="13">
        <f t="shared" si="0"/>
        <v>0</v>
      </c>
      <c r="G13" s="13">
        <f t="shared" si="0"/>
        <v>62000</v>
      </c>
      <c r="H13" s="13">
        <f t="shared" si="0"/>
        <v>165145.83333333334</v>
      </c>
      <c r="I13" s="13">
        <f t="shared" si="0"/>
        <v>7525</v>
      </c>
      <c r="J13" s="13">
        <f t="shared" si="0"/>
        <v>26125.000000000004</v>
      </c>
      <c r="K13" s="13">
        <f t="shared" si="0"/>
        <v>920616.66666666674</v>
      </c>
      <c r="L13" s="13">
        <f t="shared" si="0"/>
        <v>2738137.5</v>
      </c>
      <c r="M13" s="13">
        <f t="shared" si="0"/>
        <v>0</v>
      </c>
      <c r="N13" s="13">
        <f t="shared" si="0"/>
        <v>0</v>
      </c>
      <c r="O13" s="13">
        <f t="shared" si="0"/>
        <v>4848870.833333333</v>
      </c>
      <c r="P13" s="13">
        <f t="shared" si="0"/>
        <v>1685418.75</v>
      </c>
      <c r="Q13" s="13">
        <f t="shared" si="0"/>
        <v>0</v>
      </c>
      <c r="R13" s="13">
        <f t="shared" si="0"/>
        <v>0</v>
      </c>
      <c r="S13" s="105">
        <f t="shared" si="1"/>
        <v>15149.333333333332</v>
      </c>
      <c r="T13" s="105">
        <f t="shared" si="1"/>
        <v>47541.666666666672</v>
      </c>
      <c r="U13" s="105">
        <f t="shared" si="2"/>
        <v>0</v>
      </c>
    </row>
    <row r="14" spans="1:24">
      <c r="A14" s="12" t="s">
        <v>63</v>
      </c>
      <c r="B14" s="12" t="s">
        <v>64</v>
      </c>
      <c r="C14" s="105">
        <f t="shared" si="3"/>
        <v>6160462.333333333</v>
      </c>
      <c r="D14" s="13">
        <f t="shared" si="4"/>
        <v>1477000</v>
      </c>
      <c r="E14" s="13">
        <f t="shared" si="0"/>
        <v>1019870.8333333333</v>
      </c>
      <c r="F14" s="13">
        <f t="shared" si="0"/>
        <v>0</v>
      </c>
      <c r="G14" s="13">
        <f t="shared" si="0"/>
        <v>35150</v>
      </c>
      <c r="H14" s="13">
        <f t="shared" si="0"/>
        <v>243354.16666666663</v>
      </c>
      <c r="I14" s="13">
        <f t="shared" si="0"/>
        <v>4000</v>
      </c>
      <c r="J14" s="13">
        <f t="shared" si="0"/>
        <v>23718.749999999996</v>
      </c>
      <c r="K14" s="13">
        <f t="shared" si="0"/>
        <v>104897.91666666666</v>
      </c>
      <c r="L14" s="13">
        <f t="shared" si="0"/>
        <v>888606.25</v>
      </c>
      <c r="M14" s="13">
        <f t="shared" si="0"/>
        <v>0</v>
      </c>
      <c r="N14" s="13">
        <f t="shared" si="0"/>
        <v>0</v>
      </c>
      <c r="O14" s="13">
        <f t="shared" si="0"/>
        <v>1635258.3333333335</v>
      </c>
      <c r="P14" s="13">
        <f t="shared" si="0"/>
        <v>697387.49999999988</v>
      </c>
      <c r="Q14" s="13">
        <f t="shared" si="0"/>
        <v>0</v>
      </c>
      <c r="R14" s="13">
        <f t="shared" si="0"/>
        <v>0</v>
      </c>
      <c r="S14" s="105">
        <f t="shared" si="1"/>
        <v>3787.333333333333</v>
      </c>
      <c r="T14" s="105">
        <f t="shared" si="1"/>
        <v>27431.249999999996</v>
      </c>
      <c r="U14" s="105">
        <f t="shared" si="2"/>
        <v>0</v>
      </c>
    </row>
    <row r="15" spans="1:24">
      <c r="A15" s="12" t="s">
        <v>65</v>
      </c>
      <c r="B15" s="12" t="s">
        <v>66</v>
      </c>
      <c r="C15" s="105">
        <f t="shared" si="3"/>
        <v>3111721.4166666665</v>
      </c>
      <c r="D15" s="13">
        <f t="shared" si="4"/>
        <v>796891.66666666663</v>
      </c>
      <c r="E15" s="13">
        <f t="shared" si="0"/>
        <v>589837.5</v>
      </c>
      <c r="F15" s="13">
        <f t="shared" si="0"/>
        <v>0</v>
      </c>
      <c r="G15" s="13">
        <f t="shared" si="0"/>
        <v>0</v>
      </c>
      <c r="H15" s="13">
        <f t="shared" si="0"/>
        <v>84166.666666666657</v>
      </c>
      <c r="I15" s="13">
        <f t="shared" si="0"/>
        <v>4000</v>
      </c>
      <c r="J15" s="13">
        <f t="shared" si="0"/>
        <v>0</v>
      </c>
      <c r="K15" s="13">
        <f t="shared" si="0"/>
        <v>94893.75</v>
      </c>
      <c r="L15" s="13">
        <f t="shared" si="0"/>
        <v>737275</v>
      </c>
      <c r="M15" s="13">
        <f t="shared" si="0"/>
        <v>0</v>
      </c>
      <c r="N15" s="13">
        <f t="shared" si="0"/>
        <v>0</v>
      </c>
      <c r="O15" s="13">
        <f t="shared" si="0"/>
        <v>586337.49999999988</v>
      </c>
      <c r="P15" s="13">
        <f t="shared" si="0"/>
        <v>210375</v>
      </c>
      <c r="Q15" s="13">
        <f t="shared" si="0"/>
        <v>0</v>
      </c>
      <c r="R15" s="13">
        <f t="shared" si="0"/>
        <v>0</v>
      </c>
      <c r="S15" s="105">
        <f t="shared" si="1"/>
        <v>3131.8333333333335</v>
      </c>
      <c r="T15" s="105">
        <f t="shared" si="1"/>
        <v>4812.5</v>
      </c>
      <c r="U15" s="105">
        <f t="shared" si="2"/>
        <v>0</v>
      </c>
    </row>
    <row r="16" spans="1:24">
      <c r="A16" s="12" t="s">
        <v>67</v>
      </c>
      <c r="B16" s="12" t="s">
        <v>68</v>
      </c>
      <c r="C16" s="105">
        <f t="shared" si="3"/>
        <v>7788462.3583333325</v>
      </c>
      <c r="D16" s="13">
        <f t="shared" si="4"/>
        <v>1955100</v>
      </c>
      <c r="E16" s="13">
        <f t="shared" si="0"/>
        <v>1404958.3333333335</v>
      </c>
      <c r="F16" s="13">
        <f t="shared" si="0"/>
        <v>0</v>
      </c>
      <c r="G16" s="13">
        <f t="shared" si="0"/>
        <v>23666.666666666668</v>
      </c>
      <c r="H16" s="13">
        <f t="shared" si="0"/>
        <v>242791.66666666669</v>
      </c>
      <c r="I16" s="13">
        <f t="shared" si="0"/>
        <v>183350</v>
      </c>
      <c r="J16" s="13">
        <f t="shared" si="0"/>
        <v>493109.375</v>
      </c>
      <c r="K16" s="13">
        <f t="shared" si="0"/>
        <v>422143.75000000006</v>
      </c>
      <c r="L16" s="13">
        <f t="shared" si="0"/>
        <v>857850</v>
      </c>
      <c r="M16" s="13">
        <f t="shared" si="0"/>
        <v>0</v>
      </c>
      <c r="N16" s="13">
        <f t="shared" si="0"/>
        <v>0</v>
      </c>
      <c r="O16" s="13">
        <f t="shared" si="0"/>
        <v>1358729.1666666665</v>
      </c>
      <c r="P16" s="13">
        <f t="shared" si="0"/>
        <v>839137.5</v>
      </c>
      <c r="Q16" s="13">
        <f t="shared" si="0"/>
        <v>0</v>
      </c>
      <c r="R16" s="13">
        <f t="shared" si="0"/>
        <v>0</v>
      </c>
      <c r="S16" s="105">
        <f t="shared" si="1"/>
        <v>1034.2333333333333</v>
      </c>
      <c r="T16" s="105">
        <f t="shared" si="1"/>
        <v>6591.666666666667</v>
      </c>
      <c r="U16" s="105">
        <f t="shared" si="2"/>
        <v>0</v>
      </c>
    </row>
    <row r="17" spans="1:21">
      <c r="A17" s="12" t="s">
        <v>69</v>
      </c>
      <c r="B17" s="12" t="s">
        <v>70</v>
      </c>
      <c r="C17" s="105">
        <f t="shared" si="3"/>
        <v>8158518.333333333</v>
      </c>
      <c r="D17" s="13">
        <f t="shared" si="4"/>
        <v>1694000</v>
      </c>
      <c r="E17" s="13">
        <f t="shared" si="0"/>
        <v>1391862.5</v>
      </c>
      <c r="F17" s="13">
        <f t="shared" si="0"/>
        <v>0</v>
      </c>
      <c r="G17" s="13">
        <f t="shared" si="0"/>
        <v>107350</v>
      </c>
      <c r="H17" s="13">
        <f t="shared" si="0"/>
        <v>133375</v>
      </c>
      <c r="I17" s="13">
        <f t="shared" si="0"/>
        <v>0</v>
      </c>
      <c r="J17" s="13">
        <f t="shared" si="0"/>
        <v>16843.75</v>
      </c>
      <c r="K17" s="13">
        <f t="shared" si="0"/>
        <v>235272.91666666666</v>
      </c>
      <c r="L17" s="13">
        <f t="shared" si="0"/>
        <v>1231912.4999999998</v>
      </c>
      <c r="M17" s="13">
        <f t="shared" si="0"/>
        <v>0</v>
      </c>
      <c r="N17" s="13">
        <f t="shared" si="0"/>
        <v>0</v>
      </c>
      <c r="O17" s="13">
        <f t="shared" si="0"/>
        <v>2180368.75</v>
      </c>
      <c r="P17" s="13">
        <f t="shared" si="0"/>
        <v>954393.74999999988</v>
      </c>
      <c r="Q17" s="13">
        <f t="shared" si="0"/>
        <v>0</v>
      </c>
      <c r="R17" s="13">
        <f t="shared" si="0"/>
        <v>128700</v>
      </c>
      <c r="S17" s="105">
        <f t="shared" si="1"/>
        <v>11289.166666666666</v>
      </c>
      <c r="T17" s="105">
        <f t="shared" si="1"/>
        <v>73150</v>
      </c>
      <c r="U17" s="105">
        <f t="shared" si="2"/>
        <v>0</v>
      </c>
    </row>
    <row r="18" spans="1:21">
      <c r="A18" s="12" t="s">
        <v>71</v>
      </c>
      <c r="B18" s="12" t="s">
        <v>72</v>
      </c>
      <c r="C18" s="105">
        <f t="shared" si="3"/>
        <v>61233631.416666664</v>
      </c>
      <c r="D18" s="13">
        <f t="shared" si="4"/>
        <v>10759000</v>
      </c>
      <c r="E18" s="13">
        <f t="shared" si="0"/>
        <v>14328154.166666666</v>
      </c>
      <c r="F18" s="13">
        <f t="shared" si="0"/>
        <v>3500</v>
      </c>
      <c r="G18" s="13">
        <f t="shared" si="0"/>
        <v>0</v>
      </c>
      <c r="H18" s="13">
        <f t="shared" si="0"/>
        <v>29687.5</v>
      </c>
      <c r="I18" s="13">
        <f t="shared" si="0"/>
        <v>685112.5</v>
      </c>
      <c r="J18" s="13">
        <f t="shared" si="0"/>
        <v>1321875</v>
      </c>
      <c r="K18" s="13">
        <f t="shared" si="0"/>
        <v>3929756.2499999995</v>
      </c>
      <c r="L18" s="13">
        <f t="shared" si="0"/>
        <v>7647543.7499999991</v>
      </c>
      <c r="M18" s="13">
        <f t="shared" si="0"/>
        <v>0</v>
      </c>
      <c r="N18" s="13">
        <f t="shared" si="0"/>
        <v>64793.750000000007</v>
      </c>
      <c r="O18" s="13">
        <f t="shared" si="0"/>
        <v>15827568.749999998</v>
      </c>
      <c r="P18" s="13">
        <f t="shared" si="0"/>
        <v>4970662.4999999991</v>
      </c>
      <c r="Q18" s="13">
        <f t="shared" si="0"/>
        <v>44887.5</v>
      </c>
      <c r="R18" s="13">
        <f t="shared" si="0"/>
        <v>1205943.75</v>
      </c>
      <c r="S18" s="105">
        <f t="shared" si="1"/>
        <v>36271</v>
      </c>
      <c r="T18" s="105">
        <f t="shared" si="1"/>
        <v>378875</v>
      </c>
      <c r="U18" s="105">
        <f t="shared" si="2"/>
        <v>0</v>
      </c>
    </row>
    <row r="19" spans="1:21">
      <c r="A19" s="12" t="s">
        <v>73</v>
      </c>
      <c r="B19" s="12" t="s">
        <v>74</v>
      </c>
      <c r="C19" s="105">
        <f t="shared" si="3"/>
        <v>106760171.75</v>
      </c>
      <c r="D19" s="13">
        <f t="shared" si="4"/>
        <v>16206050</v>
      </c>
      <c r="E19" s="13">
        <f t="shared" si="0"/>
        <v>23704887.5</v>
      </c>
      <c r="F19" s="13">
        <f t="shared" si="0"/>
        <v>5687.5</v>
      </c>
      <c r="G19" s="13">
        <f t="shared" si="0"/>
        <v>368599.99999999994</v>
      </c>
      <c r="H19" s="13">
        <f t="shared" si="0"/>
        <v>1211250</v>
      </c>
      <c r="I19" s="13">
        <f t="shared" si="0"/>
        <v>237262.5</v>
      </c>
      <c r="J19" s="13">
        <f t="shared" si="0"/>
        <v>1439843.75</v>
      </c>
      <c r="K19" s="13">
        <f t="shared" si="0"/>
        <v>5478593.75</v>
      </c>
      <c r="L19" s="13">
        <f t="shared" si="0"/>
        <v>13680887.500000002</v>
      </c>
      <c r="M19" s="13">
        <f t="shared" si="0"/>
        <v>2625</v>
      </c>
      <c r="N19" s="13">
        <f t="shared" si="0"/>
        <v>268012.5</v>
      </c>
      <c r="O19" s="13">
        <f t="shared" si="0"/>
        <v>32648612.500000004</v>
      </c>
      <c r="P19" s="13">
        <f t="shared" si="0"/>
        <v>9555356.25</v>
      </c>
      <c r="Q19" s="13">
        <f t="shared" si="0"/>
        <v>0</v>
      </c>
      <c r="R19" s="13">
        <f t="shared" si="0"/>
        <v>1006537.5</v>
      </c>
      <c r="S19" s="105">
        <f t="shared" si="1"/>
        <v>112090.5</v>
      </c>
      <c r="T19" s="105">
        <f t="shared" si="1"/>
        <v>833875</v>
      </c>
      <c r="U19" s="105">
        <f t="shared" si="2"/>
        <v>0</v>
      </c>
    </row>
    <row r="20" spans="1:21">
      <c r="A20" s="12" t="s">
        <v>75</v>
      </c>
      <c r="B20" s="12" t="s">
        <v>76</v>
      </c>
      <c r="C20" s="105">
        <f t="shared" si="3"/>
        <v>19798271.458333332</v>
      </c>
      <c r="D20" s="13">
        <f t="shared" si="4"/>
        <v>2940000</v>
      </c>
      <c r="E20" s="13">
        <f t="shared" si="0"/>
        <v>2923083.333333333</v>
      </c>
      <c r="F20" s="13">
        <f t="shared" si="0"/>
        <v>4375</v>
      </c>
      <c r="G20" s="13">
        <f t="shared" si="0"/>
        <v>436049.99999999994</v>
      </c>
      <c r="H20" s="13">
        <f t="shared" si="0"/>
        <v>3689125</v>
      </c>
      <c r="I20" s="13">
        <f t="shared" si="0"/>
        <v>30312.5</v>
      </c>
      <c r="J20" s="13">
        <f t="shared" si="0"/>
        <v>130328.12499999999</v>
      </c>
      <c r="K20" s="13">
        <f t="shared" si="0"/>
        <v>894599.99999999988</v>
      </c>
      <c r="L20" s="13">
        <f t="shared" si="0"/>
        <v>1623956.2499999998</v>
      </c>
      <c r="M20" s="13">
        <f t="shared" si="0"/>
        <v>2493.7499999999995</v>
      </c>
      <c r="N20" s="13">
        <f t="shared" si="0"/>
        <v>5775.0000000000009</v>
      </c>
      <c r="O20" s="13">
        <f t="shared" si="0"/>
        <v>2617037.5</v>
      </c>
      <c r="P20" s="13">
        <f t="shared" si="0"/>
        <v>4334081.25</v>
      </c>
      <c r="Q20" s="13">
        <f t="shared" si="0"/>
        <v>0</v>
      </c>
      <c r="R20" s="13">
        <f t="shared" si="0"/>
        <v>110475</v>
      </c>
      <c r="S20" s="105">
        <f t="shared" si="1"/>
        <v>10378.75</v>
      </c>
      <c r="T20" s="105">
        <f t="shared" si="1"/>
        <v>46200.000000000007</v>
      </c>
      <c r="U20" s="105">
        <f t="shared" si="2"/>
        <v>0</v>
      </c>
    </row>
    <row r="21" spans="1:21">
      <c r="A21" s="12" t="s">
        <v>77</v>
      </c>
      <c r="B21" s="12" t="s">
        <v>78</v>
      </c>
      <c r="C21" s="105">
        <f t="shared" si="3"/>
        <v>44126251.683333337</v>
      </c>
      <c r="D21" s="13">
        <f t="shared" si="4"/>
        <v>9355500</v>
      </c>
      <c r="E21" s="13">
        <f t="shared" si="0"/>
        <v>11135118.75</v>
      </c>
      <c r="F21" s="13">
        <f t="shared" si="0"/>
        <v>0</v>
      </c>
      <c r="G21" s="13">
        <f t="shared" si="0"/>
        <v>307566.66666666669</v>
      </c>
      <c r="H21" s="13">
        <f t="shared" si="0"/>
        <v>593750</v>
      </c>
      <c r="I21" s="13">
        <f t="shared" si="0"/>
        <v>0</v>
      </c>
      <c r="J21" s="13">
        <f t="shared" si="0"/>
        <v>0</v>
      </c>
      <c r="K21" s="13">
        <f t="shared" si="0"/>
        <v>938437.5</v>
      </c>
      <c r="L21" s="13">
        <f t="shared" si="0"/>
        <v>3149387.4999999995</v>
      </c>
      <c r="M21" s="13">
        <f t="shared" si="0"/>
        <v>8502.0833333333339</v>
      </c>
      <c r="N21" s="13">
        <f t="shared" si="0"/>
        <v>0</v>
      </c>
      <c r="O21" s="13">
        <f t="shared" si="0"/>
        <v>12465950.000000002</v>
      </c>
      <c r="P21" s="13">
        <f t="shared" si="0"/>
        <v>6127143.7499999991</v>
      </c>
      <c r="Q21" s="13">
        <f t="shared" si="0"/>
        <v>0</v>
      </c>
      <c r="R21" s="13">
        <f t="shared" si="0"/>
        <v>0</v>
      </c>
      <c r="S21" s="105">
        <f t="shared" si="1"/>
        <v>5812.0999999999995</v>
      </c>
      <c r="T21" s="105">
        <f t="shared" si="1"/>
        <v>39083.333333333328</v>
      </c>
      <c r="U21" s="105">
        <f t="shared" si="2"/>
        <v>0</v>
      </c>
    </row>
    <row r="22" spans="1:21">
      <c r="A22" s="12" t="s">
        <v>79</v>
      </c>
      <c r="B22" s="12" t="s">
        <v>80</v>
      </c>
      <c r="C22" s="105">
        <f t="shared" si="3"/>
        <v>3957212.0750000002</v>
      </c>
      <c r="D22" s="13">
        <f t="shared" si="4"/>
        <v>1494500</v>
      </c>
      <c r="E22" s="13">
        <f t="shared" ref="E22:R37" si="5">E$5*E75</f>
        <v>561837.50000000012</v>
      </c>
      <c r="F22" s="13">
        <f t="shared" si="5"/>
        <v>0</v>
      </c>
      <c r="G22" s="13">
        <f t="shared" si="5"/>
        <v>16000</v>
      </c>
      <c r="H22" s="13">
        <f t="shared" si="5"/>
        <v>247000</v>
      </c>
      <c r="I22" s="13">
        <f t="shared" si="5"/>
        <v>78487.5</v>
      </c>
      <c r="J22" s="13">
        <f t="shared" si="5"/>
        <v>68578.125</v>
      </c>
      <c r="K22" s="13">
        <f t="shared" si="5"/>
        <v>143193.75</v>
      </c>
      <c r="L22" s="13">
        <f t="shared" si="5"/>
        <v>619850.00000000012</v>
      </c>
      <c r="M22" s="13">
        <f t="shared" si="5"/>
        <v>0</v>
      </c>
      <c r="N22" s="13">
        <f t="shared" si="5"/>
        <v>0</v>
      </c>
      <c r="O22" s="13">
        <f t="shared" si="5"/>
        <v>624283.33333333337</v>
      </c>
      <c r="P22" s="13">
        <f t="shared" si="5"/>
        <v>97987.5</v>
      </c>
      <c r="Q22" s="13">
        <f t="shared" si="5"/>
        <v>0</v>
      </c>
      <c r="R22" s="13">
        <f t="shared" si="5"/>
        <v>0</v>
      </c>
      <c r="S22" s="105">
        <f t="shared" si="1"/>
        <v>3102.7000000000003</v>
      </c>
      <c r="T22" s="105">
        <f t="shared" si="1"/>
        <v>2391.6666666666665</v>
      </c>
      <c r="U22" s="105">
        <f t="shared" si="2"/>
        <v>0</v>
      </c>
    </row>
    <row r="23" spans="1:21">
      <c r="A23" s="12" t="s">
        <v>81</v>
      </c>
      <c r="B23" s="12" t="s">
        <v>82</v>
      </c>
      <c r="C23" s="105">
        <f t="shared" si="3"/>
        <v>5249500.2</v>
      </c>
      <c r="D23" s="13">
        <f t="shared" si="4"/>
        <v>591850</v>
      </c>
      <c r="E23" s="13">
        <f t="shared" si="5"/>
        <v>699475.00000000012</v>
      </c>
      <c r="F23" s="13">
        <f t="shared" si="5"/>
        <v>0</v>
      </c>
      <c r="G23" s="13">
        <f t="shared" si="5"/>
        <v>0</v>
      </c>
      <c r="H23" s="13">
        <f t="shared" si="5"/>
        <v>1250</v>
      </c>
      <c r="I23" s="13">
        <f t="shared" si="5"/>
        <v>19000</v>
      </c>
      <c r="J23" s="13">
        <f t="shared" si="5"/>
        <v>159510.41666666666</v>
      </c>
      <c r="K23" s="13">
        <f t="shared" si="5"/>
        <v>98437.5</v>
      </c>
      <c r="L23" s="13">
        <f t="shared" si="5"/>
        <v>1286818.7499999998</v>
      </c>
      <c r="M23" s="13">
        <f t="shared" si="5"/>
        <v>0</v>
      </c>
      <c r="N23" s="13">
        <f t="shared" si="5"/>
        <v>318500</v>
      </c>
      <c r="O23" s="13">
        <f t="shared" si="5"/>
        <v>828902.08333333326</v>
      </c>
      <c r="P23" s="13">
        <f t="shared" si="5"/>
        <v>963918.74999999988</v>
      </c>
      <c r="Q23" s="13">
        <f t="shared" si="5"/>
        <v>0</v>
      </c>
      <c r="R23" s="13">
        <f t="shared" si="5"/>
        <v>262462.5</v>
      </c>
      <c r="S23" s="105">
        <f t="shared" si="1"/>
        <v>5287.7000000000007</v>
      </c>
      <c r="T23" s="105">
        <f t="shared" si="1"/>
        <v>14087.499999999998</v>
      </c>
      <c r="U23" s="105">
        <f t="shared" si="2"/>
        <v>0</v>
      </c>
    </row>
    <row r="24" spans="1:21">
      <c r="A24" s="12" t="s">
        <v>83</v>
      </c>
      <c r="B24" s="12" t="s">
        <v>84</v>
      </c>
      <c r="C24" s="105">
        <f t="shared" si="3"/>
        <v>9437443.1333333347</v>
      </c>
      <c r="D24" s="13">
        <f t="shared" si="4"/>
        <v>1559424.9999999998</v>
      </c>
      <c r="E24" s="13">
        <f t="shared" si="5"/>
        <v>950250</v>
      </c>
      <c r="F24" s="13">
        <f t="shared" si="5"/>
        <v>0</v>
      </c>
      <c r="G24" s="13">
        <f t="shared" si="5"/>
        <v>0</v>
      </c>
      <c r="H24" s="13">
        <f t="shared" si="5"/>
        <v>127458.33333333331</v>
      </c>
      <c r="I24" s="13">
        <f t="shared" si="5"/>
        <v>48925</v>
      </c>
      <c r="J24" s="13">
        <f t="shared" si="5"/>
        <v>323812.5</v>
      </c>
      <c r="K24" s="13">
        <f t="shared" si="5"/>
        <v>482912.5</v>
      </c>
      <c r="L24" s="13">
        <f t="shared" si="5"/>
        <v>1743962.5</v>
      </c>
      <c r="M24" s="13">
        <f t="shared" si="5"/>
        <v>0</v>
      </c>
      <c r="N24" s="13">
        <f t="shared" si="5"/>
        <v>0</v>
      </c>
      <c r="O24" s="13">
        <f t="shared" si="5"/>
        <v>1606587.5</v>
      </c>
      <c r="P24" s="13">
        <f t="shared" si="5"/>
        <v>2111118.75</v>
      </c>
      <c r="Q24" s="13">
        <f t="shared" si="5"/>
        <v>0</v>
      </c>
      <c r="R24" s="13">
        <f t="shared" si="5"/>
        <v>429243.75</v>
      </c>
      <c r="S24" s="105">
        <f t="shared" si="1"/>
        <v>18747.300000000003</v>
      </c>
      <c r="T24" s="105">
        <f t="shared" si="1"/>
        <v>35000</v>
      </c>
      <c r="U24" s="105">
        <f t="shared" si="2"/>
        <v>0</v>
      </c>
    </row>
    <row r="25" spans="1:21">
      <c r="A25" s="12" t="s">
        <v>85</v>
      </c>
      <c r="B25" s="12" t="s">
        <v>86</v>
      </c>
      <c r="C25" s="105">
        <f t="shared" si="3"/>
        <v>8015615.1333333338</v>
      </c>
      <c r="D25" s="13">
        <f t="shared" si="4"/>
        <v>2026500</v>
      </c>
      <c r="E25" s="13">
        <f t="shared" si="5"/>
        <v>1697718.75</v>
      </c>
      <c r="F25" s="13">
        <f t="shared" si="5"/>
        <v>0</v>
      </c>
      <c r="G25" s="13">
        <f t="shared" si="5"/>
        <v>0</v>
      </c>
      <c r="H25" s="13">
        <f t="shared" si="5"/>
        <v>132000</v>
      </c>
      <c r="I25" s="13">
        <f t="shared" si="5"/>
        <v>32225</v>
      </c>
      <c r="J25" s="13">
        <f t="shared" si="5"/>
        <v>160312.49999999997</v>
      </c>
      <c r="K25" s="13">
        <f t="shared" si="5"/>
        <v>148166.66666666669</v>
      </c>
      <c r="L25" s="13">
        <f t="shared" si="5"/>
        <v>1421437.4999999998</v>
      </c>
      <c r="M25" s="13">
        <f t="shared" si="5"/>
        <v>0</v>
      </c>
      <c r="N25" s="13">
        <f t="shared" si="5"/>
        <v>0</v>
      </c>
      <c r="O25" s="13">
        <f t="shared" si="5"/>
        <v>1369754.1666666667</v>
      </c>
      <c r="P25" s="13">
        <f t="shared" si="5"/>
        <v>997143.75</v>
      </c>
      <c r="Q25" s="13">
        <f t="shared" si="5"/>
        <v>0</v>
      </c>
      <c r="R25" s="13">
        <f t="shared" si="5"/>
        <v>0</v>
      </c>
      <c r="S25" s="105">
        <f t="shared" si="1"/>
        <v>4981.7999999999993</v>
      </c>
      <c r="T25" s="105">
        <f t="shared" si="1"/>
        <v>25375</v>
      </c>
      <c r="U25" s="105">
        <f t="shared" si="2"/>
        <v>0</v>
      </c>
    </row>
    <row r="26" spans="1:21">
      <c r="A26" s="12" t="s">
        <v>87</v>
      </c>
      <c r="B26" s="12" t="s">
        <v>88</v>
      </c>
      <c r="C26" s="105">
        <f t="shared" si="3"/>
        <v>69590267.791666672</v>
      </c>
      <c r="D26" s="13">
        <f t="shared" si="4"/>
        <v>9845500</v>
      </c>
      <c r="E26" s="13">
        <f t="shared" si="5"/>
        <v>18012400.000000004</v>
      </c>
      <c r="F26" s="13">
        <f t="shared" si="5"/>
        <v>247902.08333333334</v>
      </c>
      <c r="G26" s="13">
        <f t="shared" si="5"/>
        <v>236866.66666666669</v>
      </c>
      <c r="H26" s="13">
        <f t="shared" si="5"/>
        <v>996312.5</v>
      </c>
      <c r="I26" s="13">
        <f t="shared" si="5"/>
        <v>42012.499999999993</v>
      </c>
      <c r="J26" s="13">
        <f t="shared" si="5"/>
        <v>1729562.4999999998</v>
      </c>
      <c r="K26" s="13">
        <f t="shared" si="5"/>
        <v>1754097.9166666667</v>
      </c>
      <c r="L26" s="13">
        <f t="shared" si="5"/>
        <v>7655462.4999999991</v>
      </c>
      <c r="M26" s="13">
        <f t="shared" si="5"/>
        <v>10609.375</v>
      </c>
      <c r="N26" s="13">
        <f t="shared" si="5"/>
        <v>82862.5</v>
      </c>
      <c r="O26" s="13">
        <f t="shared" si="5"/>
        <v>22204875</v>
      </c>
      <c r="P26" s="13">
        <f t="shared" si="5"/>
        <v>6422118.7499999991</v>
      </c>
      <c r="Q26" s="13">
        <f t="shared" si="5"/>
        <v>0</v>
      </c>
      <c r="R26" s="13">
        <f t="shared" si="5"/>
        <v>0</v>
      </c>
      <c r="S26" s="105">
        <f t="shared" ref="S26:T45" si="6">S$5*S79</f>
        <v>45448</v>
      </c>
      <c r="T26" s="105">
        <f t="shared" si="6"/>
        <v>304237.5</v>
      </c>
      <c r="U26" s="105">
        <f t="shared" si="2"/>
        <v>0</v>
      </c>
    </row>
    <row r="27" spans="1:21">
      <c r="A27" s="12" t="s">
        <v>89</v>
      </c>
      <c r="B27" s="12" t="s">
        <v>90</v>
      </c>
      <c r="C27" s="105">
        <f t="shared" si="3"/>
        <v>7688159.3583333334</v>
      </c>
      <c r="D27" s="13">
        <f t="shared" si="4"/>
        <v>1743116.6666666665</v>
      </c>
      <c r="E27" s="13">
        <f t="shared" si="5"/>
        <v>1131462.5</v>
      </c>
      <c r="F27" s="13">
        <f t="shared" si="5"/>
        <v>0</v>
      </c>
      <c r="G27" s="13">
        <f t="shared" si="5"/>
        <v>79800</v>
      </c>
      <c r="H27" s="13">
        <f t="shared" si="5"/>
        <v>1036750.0000000001</v>
      </c>
      <c r="I27" s="13">
        <f t="shared" si="5"/>
        <v>1187.5</v>
      </c>
      <c r="J27" s="13">
        <f t="shared" si="5"/>
        <v>0</v>
      </c>
      <c r="K27" s="13">
        <f t="shared" si="5"/>
        <v>60221.874999999993</v>
      </c>
      <c r="L27" s="13">
        <f t="shared" si="5"/>
        <v>891625</v>
      </c>
      <c r="M27" s="13">
        <f t="shared" si="5"/>
        <v>0</v>
      </c>
      <c r="N27" s="13">
        <f t="shared" si="5"/>
        <v>5541.6666666666661</v>
      </c>
      <c r="O27" s="13">
        <f t="shared" si="5"/>
        <v>1439900.0000000002</v>
      </c>
      <c r="P27" s="13">
        <f t="shared" si="5"/>
        <v>1258987.5</v>
      </c>
      <c r="Q27" s="13">
        <f t="shared" si="5"/>
        <v>0</v>
      </c>
      <c r="R27" s="13">
        <f t="shared" si="5"/>
        <v>0</v>
      </c>
      <c r="S27" s="105">
        <f t="shared" si="6"/>
        <v>4566.6499999999996</v>
      </c>
      <c r="T27" s="105">
        <f t="shared" si="6"/>
        <v>35000</v>
      </c>
      <c r="U27" s="105">
        <f t="shared" si="2"/>
        <v>0</v>
      </c>
    </row>
    <row r="28" spans="1:21">
      <c r="A28" s="12" t="s">
        <v>91</v>
      </c>
      <c r="B28" s="12" t="s">
        <v>92</v>
      </c>
      <c r="C28" s="105">
        <f t="shared" si="3"/>
        <v>11323132.333333334</v>
      </c>
      <c r="D28" s="13">
        <f t="shared" si="4"/>
        <v>2831500</v>
      </c>
      <c r="E28" s="13">
        <f t="shared" si="5"/>
        <v>1911656.25</v>
      </c>
      <c r="F28" s="13">
        <f t="shared" si="5"/>
        <v>0</v>
      </c>
      <c r="G28" s="13">
        <f t="shared" si="5"/>
        <v>53900.000000000007</v>
      </c>
      <c r="H28" s="13">
        <f t="shared" si="5"/>
        <v>737000</v>
      </c>
      <c r="I28" s="13">
        <f t="shared" si="5"/>
        <v>0</v>
      </c>
      <c r="J28" s="13">
        <f t="shared" si="5"/>
        <v>74312.5</v>
      </c>
      <c r="K28" s="13">
        <f t="shared" si="5"/>
        <v>713285.41666666674</v>
      </c>
      <c r="L28" s="13">
        <f t="shared" si="5"/>
        <v>1080318.7499999998</v>
      </c>
      <c r="M28" s="13">
        <f t="shared" si="5"/>
        <v>0</v>
      </c>
      <c r="N28" s="13">
        <f t="shared" si="5"/>
        <v>0</v>
      </c>
      <c r="O28" s="13">
        <f t="shared" si="5"/>
        <v>2749425</v>
      </c>
      <c r="P28" s="13">
        <f t="shared" si="5"/>
        <v>1110600</v>
      </c>
      <c r="Q28" s="13">
        <f t="shared" si="5"/>
        <v>0</v>
      </c>
      <c r="R28" s="13">
        <f t="shared" si="5"/>
        <v>0</v>
      </c>
      <c r="S28" s="105">
        <f t="shared" si="6"/>
        <v>11799</v>
      </c>
      <c r="T28" s="105">
        <f t="shared" si="6"/>
        <v>49335.416666666664</v>
      </c>
      <c r="U28" s="105">
        <f t="shared" si="2"/>
        <v>0</v>
      </c>
    </row>
    <row r="29" spans="1:21">
      <c r="A29" s="12" t="s">
        <v>93</v>
      </c>
      <c r="B29" s="12" t="s">
        <v>94</v>
      </c>
      <c r="C29" s="105">
        <f t="shared" si="3"/>
        <v>23063815.866666663</v>
      </c>
      <c r="D29" s="13">
        <f t="shared" si="4"/>
        <v>6265000</v>
      </c>
      <c r="E29" s="13">
        <f t="shared" si="5"/>
        <v>5140143.75</v>
      </c>
      <c r="F29" s="13">
        <f t="shared" si="5"/>
        <v>0</v>
      </c>
      <c r="G29" s="13">
        <f t="shared" si="5"/>
        <v>38000</v>
      </c>
      <c r="H29" s="13">
        <f t="shared" si="5"/>
        <v>510000</v>
      </c>
      <c r="I29" s="13">
        <f t="shared" si="5"/>
        <v>73687.499999999985</v>
      </c>
      <c r="J29" s="13">
        <f t="shared" si="5"/>
        <v>175000</v>
      </c>
      <c r="K29" s="13">
        <f t="shared" si="5"/>
        <v>1034774.9999999999</v>
      </c>
      <c r="L29" s="13">
        <f t="shared" si="5"/>
        <v>2871968.75</v>
      </c>
      <c r="M29" s="13">
        <f t="shared" si="5"/>
        <v>0</v>
      </c>
      <c r="N29" s="13">
        <f t="shared" si="5"/>
        <v>0</v>
      </c>
      <c r="O29" s="13">
        <f t="shared" si="5"/>
        <v>5365937.5</v>
      </c>
      <c r="P29" s="13">
        <f t="shared" si="5"/>
        <v>983512.49999999988</v>
      </c>
      <c r="Q29" s="13">
        <f t="shared" si="5"/>
        <v>101208.33333333334</v>
      </c>
      <c r="R29" s="13">
        <f t="shared" si="5"/>
        <v>467437.5</v>
      </c>
      <c r="S29" s="105">
        <f t="shared" si="6"/>
        <v>11624.199999999999</v>
      </c>
      <c r="T29" s="105">
        <f t="shared" si="6"/>
        <v>25520.833333333336</v>
      </c>
      <c r="U29" s="105">
        <f t="shared" si="2"/>
        <v>0</v>
      </c>
    </row>
    <row r="30" spans="1:21">
      <c r="A30" s="12" t="s">
        <v>95</v>
      </c>
      <c r="B30" s="12" t="s">
        <v>96</v>
      </c>
      <c r="C30" s="105">
        <f t="shared" si="3"/>
        <v>21493889.133333333</v>
      </c>
      <c r="D30" s="13">
        <f t="shared" si="4"/>
        <v>3055500</v>
      </c>
      <c r="E30" s="13">
        <f t="shared" si="5"/>
        <v>1994343.75</v>
      </c>
      <c r="F30" s="13">
        <f t="shared" si="5"/>
        <v>0</v>
      </c>
      <c r="G30" s="13">
        <f t="shared" si="5"/>
        <v>69000</v>
      </c>
      <c r="H30" s="13">
        <f t="shared" si="5"/>
        <v>539125</v>
      </c>
      <c r="I30" s="13">
        <f t="shared" si="5"/>
        <v>6500</v>
      </c>
      <c r="J30" s="13">
        <f t="shared" si="5"/>
        <v>8843.7500000000018</v>
      </c>
      <c r="K30" s="13">
        <f t="shared" si="5"/>
        <v>5890456.25</v>
      </c>
      <c r="L30" s="13">
        <f t="shared" si="5"/>
        <v>3090427.083333333</v>
      </c>
      <c r="M30" s="13">
        <f t="shared" si="5"/>
        <v>0</v>
      </c>
      <c r="N30" s="13">
        <f t="shared" si="5"/>
        <v>0</v>
      </c>
      <c r="O30" s="13">
        <f t="shared" si="5"/>
        <v>4649750</v>
      </c>
      <c r="P30" s="13">
        <f t="shared" si="5"/>
        <v>2061056.25</v>
      </c>
      <c r="Q30" s="13">
        <f t="shared" si="5"/>
        <v>0</v>
      </c>
      <c r="R30" s="13">
        <f t="shared" si="5"/>
        <v>0</v>
      </c>
      <c r="S30" s="105">
        <f t="shared" si="6"/>
        <v>19512.05</v>
      </c>
      <c r="T30" s="105">
        <f t="shared" si="6"/>
        <v>109375</v>
      </c>
      <c r="U30" s="105">
        <f t="shared" si="2"/>
        <v>0</v>
      </c>
    </row>
    <row r="31" spans="1:21">
      <c r="A31" s="12" t="s">
        <v>97</v>
      </c>
      <c r="B31" s="12" t="s">
        <v>98</v>
      </c>
      <c r="C31" s="105">
        <f t="shared" si="3"/>
        <v>112028783.70833336</v>
      </c>
      <c r="D31" s="13">
        <f t="shared" si="4"/>
        <v>28619500</v>
      </c>
      <c r="E31" s="13">
        <f t="shared" si="5"/>
        <v>28743312.5</v>
      </c>
      <c r="F31" s="13">
        <f t="shared" si="5"/>
        <v>1458.3333333333335</v>
      </c>
      <c r="G31" s="13">
        <f t="shared" si="5"/>
        <v>0</v>
      </c>
      <c r="H31" s="13">
        <f t="shared" si="5"/>
        <v>729166.66666666674</v>
      </c>
      <c r="I31" s="13">
        <f t="shared" si="5"/>
        <v>30983.333333333336</v>
      </c>
      <c r="J31" s="13">
        <f t="shared" si="5"/>
        <v>363000.00000000006</v>
      </c>
      <c r="K31" s="13">
        <f t="shared" si="5"/>
        <v>2420184.3749999995</v>
      </c>
      <c r="L31" s="13">
        <f t="shared" si="5"/>
        <v>6203312.5</v>
      </c>
      <c r="M31" s="13">
        <f t="shared" si="5"/>
        <v>136324.99999999997</v>
      </c>
      <c r="N31" s="13">
        <f t="shared" si="5"/>
        <v>355366.66666666669</v>
      </c>
      <c r="O31" s="13">
        <f t="shared" si="5"/>
        <v>34051806.25</v>
      </c>
      <c r="P31" s="13">
        <f t="shared" si="5"/>
        <v>8132962.4999999991</v>
      </c>
      <c r="Q31" s="13">
        <f t="shared" si="5"/>
        <v>491122.91666666663</v>
      </c>
      <c r="R31" s="13">
        <f t="shared" si="5"/>
        <v>1195425.0000000002</v>
      </c>
      <c r="S31" s="105">
        <f t="shared" si="6"/>
        <v>33357.666666666664</v>
      </c>
      <c r="T31" s="105">
        <f t="shared" si="6"/>
        <v>521500</v>
      </c>
      <c r="U31" s="105">
        <f t="shared" si="2"/>
        <v>0</v>
      </c>
    </row>
    <row r="32" spans="1:21">
      <c r="A32" s="12" t="s">
        <v>99</v>
      </c>
      <c r="B32" s="12" t="s">
        <v>100</v>
      </c>
      <c r="C32" s="105">
        <f t="shared" si="3"/>
        <v>13862640.958333332</v>
      </c>
      <c r="D32" s="13">
        <f t="shared" si="4"/>
        <v>1547000</v>
      </c>
      <c r="E32" s="13">
        <f t="shared" si="5"/>
        <v>2823639.583333333</v>
      </c>
      <c r="F32" s="13">
        <f t="shared" si="5"/>
        <v>0</v>
      </c>
      <c r="G32" s="13">
        <f t="shared" si="5"/>
        <v>26599.999999999996</v>
      </c>
      <c r="H32" s="13">
        <f t="shared" si="5"/>
        <v>286250</v>
      </c>
      <c r="I32" s="13">
        <f t="shared" si="5"/>
        <v>43137.499999999993</v>
      </c>
      <c r="J32" s="13">
        <f t="shared" si="5"/>
        <v>579421.875</v>
      </c>
      <c r="K32" s="13">
        <f t="shared" si="5"/>
        <v>363270.83333333337</v>
      </c>
      <c r="L32" s="13">
        <f t="shared" si="5"/>
        <v>1488768.7499999998</v>
      </c>
      <c r="M32" s="13">
        <f t="shared" si="5"/>
        <v>0</v>
      </c>
      <c r="N32" s="13">
        <f t="shared" si="5"/>
        <v>61599.999999999993</v>
      </c>
      <c r="O32" s="13">
        <f t="shared" si="5"/>
        <v>4016425.0000000005</v>
      </c>
      <c r="P32" s="13">
        <f t="shared" si="5"/>
        <v>2574618.7499999995</v>
      </c>
      <c r="Q32" s="13">
        <f t="shared" si="5"/>
        <v>0</v>
      </c>
      <c r="R32" s="13">
        <f t="shared" si="5"/>
        <v>0</v>
      </c>
      <c r="S32" s="105">
        <f t="shared" si="6"/>
        <v>6992</v>
      </c>
      <c r="T32" s="105">
        <f t="shared" si="6"/>
        <v>44916.666666666672</v>
      </c>
      <c r="U32" s="105">
        <f t="shared" si="2"/>
        <v>0</v>
      </c>
    </row>
    <row r="33" spans="1:21">
      <c r="A33" s="12" t="s">
        <v>101</v>
      </c>
      <c r="B33" s="12" t="s">
        <v>102</v>
      </c>
      <c r="C33" s="105">
        <f t="shared" si="3"/>
        <v>10159129.333333334</v>
      </c>
      <c r="D33" s="13">
        <f t="shared" si="4"/>
        <v>2282000</v>
      </c>
      <c r="E33" s="13">
        <f t="shared" si="5"/>
        <v>1668070.8333333335</v>
      </c>
      <c r="F33" s="13">
        <f t="shared" si="5"/>
        <v>58712.499999999993</v>
      </c>
      <c r="G33" s="13">
        <f t="shared" si="5"/>
        <v>87399.999999999985</v>
      </c>
      <c r="H33" s="13">
        <f t="shared" si="5"/>
        <v>566437.5</v>
      </c>
      <c r="I33" s="13">
        <f t="shared" si="5"/>
        <v>0</v>
      </c>
      <c r="J33" s="13">
        <f t="shared" si="5"/>
        <v>28187.5</v>
      </c>
      <c r="K33" s="13">
        <f t="shared" si="5"/>
        <v>522987.49999999994</v>
      </c>
      <c r="L33" s="13">
        <f t="shared" si="5"/>
        <v>2096587.5</v>
      </c>
      <c r="M33" s="13">
        <f t="shared" si="5"/>
        <v>0</v>
      </c>
      <c r="N33" s="13">
        <f t="shared" si="5"/>
        <v>0</v>
      </c>
      <c r="O33" s="13">
        <f t="shared" si="5"/>
        <v>1522325</v>
      </c>
      <c r="P33" s="13">
        <f t="shared" si="5"/>
        <v>944250</v>
      </c>
      <c r="Q33" s="13">
        <f t="shared" si="5"/>
        <v>80500</v>
      </c>
      <c r="R33" s="13">
        <f t="shared" si="5"/>
        <v>213750</v>
      </c>
      <c r="S33" s="105">
        <f t="shared" si="6"/>
        <v>14421</v>
      </c>
      <c r="T33" s="105">
        <f t="shared" si="6"/>
        <v>71750</v>
      </c>
      <c r="U33" s="105">
        <f t="shared" si="2"/>
        <v>1750</v>
      </c>
    </row>
    <row r="34" spans="1:21">
      <c r="A34" s="12" t="s">
        <v>103</v>
      </c>
      <c r="B34" s="12" t="s">
        <v>104</v>
      </c>
      <c r="C34" s="105">
        <f t="shared" si="3"/>
        <v>13019698.375</v>
      </c>
      <c r="D34" s="13">
        <f t="shared" si="4"/>
        <v>2919000</v>
      </c>
      <c r="E34" s="13">
        <f t="shared" si="5"/>
        <v>3153675</v>
      </c>
      <c r="F34" s="13">
        <f t="shared" si="5"/>
        <v>4331.25</v>
      </c>
      <c r="G34" s="13">
        <f t="shared" si="5"/>
        <v>0</v>
      </c>
      <c r="H34" s="13">
        <f t="shared" si="5"/>
        <v>192500</v>
      </c>
      <c r="I34" s="13">
        <f t="shared" si="5"/>
        <v>0</v>
      </c>
      <c r="J34" s="13">
        <f t="shared" si="5"/>
        <v>0</v>
      </c>
      <c r="K34" s="13">
        <f t="shared" si="5"/>
        <v>431353.12499999994</v>
      </c>
      <c r="L34" s="13">
        <f t="shared" si="5"/>
        <v>1521800</v>
      </c>
      <c r="M34" s="13">
        <f t="shared" si="5"/>
        <v>0</v>
      </c>
      <c r="N34" s="13">
        <f t="shared" si="5"/>
        <v>0</v>
      </c>
      <c r="O34" s="13">
        <f t="shared" si="5"/>
        <v>2606362.5</v>
      </c>
      <c r="P34" s="13">
        <f t="shared" si="5"/>
        <v>2034900</v>
      </c>
      <c r="Q34" s="13">
        <f t="shared" si="5"/>
        <v>0</v>
      </c>
      <c r="R34" s="13">
        <f t="shared" si="5"/>
        <v>91912.499999999985</v>
      </c>
      <c r="S34" s="105">
        <f t="shared" si="6"/>
        <v>9614</v>
      </c>
      <c r="T34" s="105">
        <f t="shared" si="6"/>
        <v>54250</v>
      </c>
      <c r="U34" s="105">
        <f t="shared" si="2"/>
        <v>0</v>
      </c>
    </row>
    <row r="35" spans="1:21">
      <c r="A35" s="12" t="s">
        <v>105</v>
      </c>
      <c r="B35" s="12" t="s">
        <v>106</v>
      </c>
      <c r="C35" s="105">
        <f t="shared" si="3"/>
        <v>13129513.141666668</v>
      </c>
      <c r="D35" s="13">
        <f t="shared" si="4"/>
        <v>2170000</v>
      </c>
      <c r="E35" s="13">
        <f t="shared" si="5"/>
        <v>3295541.666666667</v>
      </c>
      <c r="F35" s="13">
        <f t="shared" si="5"/>
        <v>0</v>
      </c>
      <c r="G35" s="13">
        <f t="shared" si="5"/>
        <v>0</v>
      </c>
      <c r="H35" s="13">
        <f t="shared" si="5"/>
        <v>220500</v>
      </c>
      <c r="I35" s="13">
        <f t="shared" si="5"/>
        <v>68162.500000000015</v>
      </c>
      <c r="J35" s="13">
        <f t="shared" si="5"/>
        <v>158234.375</v>
      </c>
      <c r="K35" s="13">
        <f t="shared" si="5"/>
        <v>507850</v>
      </c>
      <c r="L35" s="13">
        <f t="shared" si="5"/>
        <v>1248974.9999999998</v>
      </c>
      <c r="M35" s="13">
        <f t="shared" si="5"/>
        <v>0</v>
      </c>
      <c r="N35" s="13">
        <f t="shared" si="5"/>
        <v>0</v>
      </c>
      <c r="O35" s="13">
        <f t="shared" si="5"/>
        <v>3940708.3333333335</v>
      </c>
      <c r="P35" s="13">
        <f t="shared" si="5"/>
        <v>1384087.5</v>
      </c>
      <c r="Q35" s="13">
        <f t="shared" si="5"/>
        <v>0</v>
      </c>
      <c r="R35" s="13">
        <f t="shared" si="5"/>
        <v>0</v>
      </c>
      <c r="S35" s="105">
        <f t="shared" si="6"/>
        <v>9453.7666666666682</v>
      </c>
      <c r="T35" s="105">
        <f t="shared" si="6"/>
        <v>126000</v>
      </c>
      <c r="U35" s="105">
        <f t="shared" si="2"/>
        <v>0</v>
      </c>
    </row>
    <row r="36" spans="1:21">
      <c r="A36" s="12" t="s">
        <v>107</v>
      </c>
      <c r="B36" s="12" t="s">
        <v>108</v>
      </c>
      <c r="C36" s="105">
        <f t="shared" si="3"/>
        <v>6889311.25</v>
      </c>
      <c r="D36" s="13">
        <f t="shared" si="4"/>
        <v>1153775</v>
      </c>
      <c r="E36" s="13">
        <f t="shared" si="5"/>
        <v>1319500</v>
      </c>
      <c r="F36" s="13">
        <f t="shared" si="5"/>
        <v>0</v>
      </c>
      <c r="G36" s="13">
        <f t="shared" si="5"/>
        <v>0</v>
      </c>
      <c r="H36" s="13">
        <f t="shared" si="5"/>
        <v>112812.5</v>
      </c>
      <c r="I36" s="13">
        <f t="shared" si="5"/>
        <v>2000</v>
      </c>
      <c r="J36" s="13">
        <f t="shared" si="5"/>
        <v>43312.5</v>
      </c>
      <c r="K36" s="13">
        <f t="shared" si="5"/>
        <v>349387.5</v>
      </c>
      <c r="L36" s="13">
        <f t="shared" si="5"/>
        <v>1423099.9999999998</v>
      </c>
      <c r="M36" s="13">
        <f t="shared" si="5"/>
        <v>0</v>
      </c>
      <c r="N36" s="13">
        <f t="shared" si="5"/>
        <v>0</v>
      </c>
      <c r="O36" s="13">
        <f t="shared" si="5"/>
        <v>1490650</v>
      </c>
      <c r="P36" s="13">
        <f t="shared" si="5"/>
        <v>967218.75</v>
      </c>
      <c r="Q36" s="13">
        <f t="shared" si="5"/>
        <v>0</v>
      </c>
      <c r="R36" s="13">
        <f t="shared" si="5"/>
        <v>0</v>
      </c>
      <c r="S36" s="105">
        <f t="shared" si="6"/>
        <v>6555</v>
      </c>
      <c r="T36" s="105">
        <f t="shared" si="6"/>
        <v>21000</v>
      </c>
      <c r="U36" s="105">
        <f t="shared" si="2"/>
        <v>0</v>
      </c>
    </row>
    <row r="37" spans="1:21">
      <c r="A37" s="12" t="s">
        <v>109</v>
      </c>
      <c r="B37" s="12" t="s">
        <v>110</v>
      </c>
      <c r="C37" s="105">
        <f t="shared" si="3"/>
        <v>18986059.208333332</v>
      </c>
      <c r="D37" s="13">
        <f t="shared" si="4"/>
        <v>4301500</v>
      </c>
      <c r="E37" s="13">
        <f t="shared" si="5"/>
        <v>2972841.6666666665</v>
      </c>
      <c r="F37" s="13">
        <f t="shared" si="5"/>
        <v>0</v>
      </c>
      <c r="G37" s="13">
        <f t="shared" si="5"/>
        <v>4000</v>
      </c>
      <c r="H37" s="13">
        <f t="shared" si="5"/>
        <v>138875</v>
      </c>
      <c r="I37" s="13">
        <f t="shared" si="5"/>
        <v>0</v>
      </c>
      <c r="J37" s="13">
        <f t="shared" si="5"/>
        <v>527109.375</v>
      </c>
      <c r="K37" s="13">
        <f t="shared" si="5"/>
        <v>767812.5</v>
      </c>
      <c r="L37" s="13">
        <f t="shared" si="5"/>
        <v>2423662.4999999995</v>
      </c>
      <c r="M37" s="13">
        <f t="shared" si="5"/>
        <v>0</v>
      </c>
      <c r="N37" s="13">
        <f t="shared" si="5"/>
        <v>0</v>
      </c>
      <c r="O37" s="13">
        <f t="shared" si="5"/>
        <v>3836729.1666666665</v>
      </c>
      <c r="P37" s="13">
        <f t="shared" si="5"/>
        <v>3129300.0000000005</v>
      </c>
      <c r="Q37" s="13">
        <f t="shared" si="5"/>
        <v>131104.16666666669</v>
      </c>
      <c r="R37" s="13">
        <f t="shared" ref="E37:R52" si="7">R$5*R90</f>
        <v>557887.5</v>
      </c>
      <c r="S37" s="105">
        <f t="shared" si="6"/>
        <v>29279</v>
      </c>
      <c r="T37" s="105">
        <f t="shared" si="6"/>
        <v>165958.33333333331</v>
      </c>
      <c r="U37" s="105">
        <f t="shared" si="2"/>
        <v>0</v>
      </c>
    </row>
    <row r="38" spans="1:21">
      <c r="A38" s="12" t="s">
        <v>111</v>
      </c>
      <c r="B38" s="12" t="s">
        <v>112</v>
      </c>
      <c r="C38" s="105">
        <f t="shared" si="3"/>
        <v>6485770.7249999996</v>
      </c>
      <c r="D38" s="13">
        <f t="shared" si="4"/>
        <v>1103900</v>
      </c>
      <c r="E38" s="13">
        <f t="shared" si="7"/>
        <v>792575.00000000012</v>
      </c>
      <c r="F38" s="13">
        <f t="shared" si="7"/>
        <v>0</v>
      </c>
      <c r="G38" s="13">
        <f t="shared" si="7"/>
        <v>0</v>
      </c>
      <c r="H38" s="13">
        <f t="shared" si="7"/>
        <v>853812.5</v>
      </c>
      <c r="I38" s="13">
        <f t="shared" si="7"/>
        <v>57050</v>
      </c>
      <c r="J38" s="13">
        <f t="shared" si="7"/>
        <v>193859.37499999997</v>
      </c>
      <c r="K38" s="13">
        <f t="shared" si="7"/>
        <v>294393.75</v>
      </c>
      <c r="L38" s="13">
        <f t="shared" si="7"/>
        <v>1165281.25</v>
      </c>
      <c r="M38" s="13">
        <f t="shared" si="7"/>
        <v>0</v>
      </c>
      <c r="N38" s="13">
        <f t="shared" si="7"/>
        <v>0</v>
      </c>
      <c r="O38" s="13">
        <f t="shared" si="7"/>
        <v>1134787.4999999998</v>
      </c>
      <c r="P38" s="13">
        <f t="shared" si="7"/>
        <v>868256.25</v>
      </c>
      <c r="Q38" s="13">
        <f t="shared" si="7"/>
        <v>0</v>
      </c>
      <c r="R38" s="13">
        <f t="shared" si="7"/>
        <v>0</v>
      </c>
      <c r="S38" s="105">
        <f t="shared" si="6"/>
        <v>4646.7666666666664</v>
      </c>
      <c r="T38" s="105">
        <f t="shared" si="6"/>
        <v>17208.333333333336</v>
      </c>
      <c r="U38" s="105">
        <f t="shared" ref="U38:U55" si="8">IFERROR(U$5*U91, 0)</f>
        <v>0</v>
      </c>
    </row>
    <row r="39" spans="1:21">
      <c r="A39" s="12" t="s">
        <v>113</v>
      </c>
      <c r="B39" s="12" t="s">
        <v>114</v>
      </c>
      <c r="C39" s="105">
        <f t="shared" si="3"/>
        <v>9070410.125</v>
      </c>
      <c r="D39" s="13">
        <f t="shared" si="4"/>
        <v>2523208.333333333</v>
      </c>
      <c r="E39" s="13">
        <f t="shared" si="7"/>
        <v>1630431.2500000002</v>
      </c>
      <c r="F39" s="13">
        <f t="shared" si="7"/>
        <v>0</v>
      </c>
      <c r="G39" s="13">
        <f t="shared" si="7"/>
        <v>4000</v>
      </c>
      <c r="H39" s="13">
        <f t="shared" si="7"/>
        <v>209000.00000000003</v>
      </c>
      <c r="I39" s="13">
        <f t="shared" si="7"/>
        <v>15200</v>
      </c>
      <c r="J39" s="13">
        <f t="shared" si="7"/>
        <v>374953.125</v>
      </c>
      <c r="K39" s="13">
        <f t="shared" si="7"/>
        <v>121741.66666666666</v>
      </c>
      <c r="L39" s="13">
        <f t="shared" si="7"/>
        <v>992600.00000000012</v>
      </c>
      <c r="M39" s="13">
        <f t="shared" si="7"/>
        <v>0</v>
      </c>
      <c r="N39" s="13">
        <f t="shared" si="7"/>
        <v>0</v>
      </c>
      <c r="O39" s="13">
        <f t="shared" si="7"/>
        <v>1628812.5</v>
      </c>
      <c r="P39" s="13">
        <f t="shared" si="7"/>
        <v>1542206.2500000002</v>
      </c>
      <c r="Q39" s="13">
        <f t="shared" si="7"/>
        <v>0</v>
      </c>
      <c r="R39" s="13">
        <f t="shared" si="7"/>
        <v>0</v>
      </c>
      <c r="S39" s="105">
        <f t="shared" si="6"/>
        <v>4807</v>
      </c>
      <c r="T39" s="105">
        <f t="shared" si="6"/>
        <v>23450</v>
      </c>
      <c r="U39" s="105">
        <f t="shared" si="8"/>
        <v>0</v>
      </c>
    </row>
    <row r="40" spans="1:21">
      <c r="A40" s="12" t="s">
        <v>115</v>
      </c>
      <c r="B40" s="12" t="s">
        <v>116</v>
      </c>
      <c r="C40" s="105">
        <f t="shared" si="3"/>
        <v>4615586.1333333338</v>
      </c>
      <c r="D40" s="13">
        <f t="shared" si="4"/>
        <v>1366575</v>
      </c>
      <c r="E40" s="13">
        <f t="shared" si="7"/>
        <v>1002662.4999999999</v>
      </c>
      <c r="F40" s="13">
        <f t="shared" si="7"/>
        <v>0</v>
      </c>
      <c r="G40" s="13">
        <f t="shared" si="7"/>
        <v>5666.666666666667</v>
      </c>
      <c r="H40" s="13">
        <f t="shared" si="7"/>
        <v>31250</v>
      </c>
      <c r="I40" s="13">
        <f t="shared" si="7"/>
        <v>10000</v>
      </c>
      <c r="J40" s="13">
        <f t="shared" si="7"/>
        <v>22500</v>
      </c>
      <c r="K40" s="13">
        <f t="shared" si="7"/>
        <v>182875</v>
      </c>
      <c r="L40" s="13">
        <f t="shared" si="7"/>
        <v>712162.5</v>
      </c>
      <c r="M40" s="13">
        <f t="shared" si="7"/>
        <v>0</v>
      </c>
      <c r="N40" s="13">
        <f t="shared" si="7"/>
        <v>0</v>
      </c>
      <c r="O40" s="13">
        <f t="shared" si="7"/>
        <v>1016837.5000000001</v>
      </c>
      <c r="P40" s="13">
        <f t="shared" si="7"/>
        <v>256162.5</v>
      </c>
      <c r="Q40" s="13">
        <f t="shared" si="7"/>
        <v>0</v>
      </c>
      <c r="R40" s="13">
        <f t="shared" si="7"/>
        <v>0</v>
      </c>
      <c r="S40" s="105">
        <f t="shared" si="6"/>
        <v>1194.4666666666665</v>
      </c>
      <c r="T40" s="105">
        <f t="shared" si="6"/>
        <v>7700.0000000000009</v>
      </c>
      <c r="U40" s="105">
        <f t="shared" si="8"/>
        <v>0</v>
      </c>
    </row>
    <row r="41" spans="1:21">
      <c r="A41" s="12" t="s">
        <v>117</v>
      </c>
      <c r="B41" s="12" t="s">
        <v>118</v>
      </c>
      <c r="C41" s="105">
        <f t="shared" si="3"/>
        <v>55895486.166666664</v>
      </c>
      <c r="D41" s="13">
        <f t="shared" si="4"/>
        <v>7570500</v>
      </c>
      <c r="E41" s="13">
        <f t="shared" si="7"/>
        <v>10372818.750000002</v>
      </c>
      <c r="F41" s="13">
        <f t="shared" si="7"/>
        <v>0</v>
      </c>
      <c r="G41" s="13">
        <f t="shared" si="7"/>
        <v>48000</v>
      </c>
      <c r="H41" s="13">
        <f t="shared" si="7"/>
        <v>323000</v>
      </c>
      <c r="I41" s="13">
        <f t="shared" si="7"/>
        <v>38000</v>
      </c>
      <c r="J41" s="13">
        <f t="shared" si="7"/>
        <v>119520.83333333334</v>
      </c>
      <c r="K41" s="13">
        <f t="shared" si="7"/>
        <v>2204475</v>
      </c>
      <c r="L41" s="13">
        <f t="shared" si="7"/>
        <v>8791431.25</v>
      </c>
      <c r="M41" s="13">
        <f t="shared" si="7"/>
        <v>0</v>
      </c>
      <c r="N41" s="13">
        <f t="shared" si="7"/>
        <v>307562.49999999994</v>
      </c>
      <c r="O41" s="13">
        <f t="shared" si="7"/>
        <v>17371681.25</v>
      </c>
      <c r="P41" s="13">
        <f t="shared" si="7"/>
        <v>8078793.75</v>
      </c>
      <c r="Q41" s="13">
        <f t="shared" si="7"/>
        <v>0</v>
      </c>
      <c r="R41" s="13">
        <f t="shared" si="7"/>
        <v>195637.5</v>
      </c>
      <c r="S41" s="105">
        <f t="shared" si="6"/>
        <v>33940.333333333336</v>
      </c>
      <c r="T41" s="105">
        <f t="shared" si="6"/>
        <v>440125</v>
      </c>
      <c r="U41" s="105">
        <f t="shared" si="8"/>
        <v>0</v>
      </c>
    </row>
    <row r="42" spans="1:21">
      <c r="A42" s="12" t="s">
        <v>119</v>
      </c>
      <c r="B42" s="12" t="s">
        <v>120</v>
      </c>
      <c r="C42" s="105">
        <f t="shared" si="3"/>
        <v>14891906.899999999</v>
      </c>
      <c r="D42" s="13">
        <f t="shared" si="4"/>
        <v>2544500</v>
      </c>
      <c r="E42" s="13">
        <f t="shared" si="7"/>
        <v>3007958.333333333</v>
      </c>
      <c r="F42" s="13">
        <f t="shared" si="7"/>
        <v>74025.000000000015</v>
      </c>
      <c r="G42" s="13">
        <f t="shared" si="7"/>
        <v>0</v>
      </c>
      <c r="H42" s="13">
        <f t="shared" si="7"/>
        <v>399583.33333333337</v>
      </c>
      <c r="I42" s="13">
        <f t="shared" si="7"/>
        <v>58512.5</v>
      </c>
      <c r="J42" s="13">
        <f t="shared" si="7"/>
        <v>1250</v>
      </c>
      <c r="K42" s="13">
        <f t="shared" si="7"/>
        <v>923941.66666666674</v>
      </c>
      <c r="L42" s="13">
        <f t="shared" si="7"/>
        <v>1994037.5</v>
      </c>
      <c r="M42" s="13">
        <f t="shared" si="7"/>
        <v>0</v>
      </c>
      <c r="N42" s="13">
        <f t="shared" si="7"/>
        <v>0</v>
      </c>
      <c r="O42" s="13">
        <f t="shared" si="7"/>
        <v>3550910.4166666665</v>
      </c>
      <c r="P42" s="13">
        <f t="shared" si="7"/>
        <v>2266818.75</v>
      </c>
      <c r="Q42" s="13">
        <f t="shared" si="7"/>
        <v>0</v>
      </c>
      <c r="R42" s="13">
        <f t="shared" si="7"/>
        <v>0</v>
      </c>
      <c r="S42" s="105">
        <f t="shared" si="6"/>
        <v>8536.0666666666675</v>
      </c>
      <c r="T42" s="105">
        <f t="shared" si="6"/>
        <v>61833.333333333336</v>
      </c>
      <c r="U42" s="105">
        <f t="shared" si="8"/>
        <v>0</v>
      </c>
    </row>
    <row r="43" spans="1:21">
      <c r="A43" s="12" t="s">
        <v>121</v>
      </c>
      <c r="B43" s="12" t="s">
        <v>122</v>
      </c>
      <c r="C43" s="105">
        <f t="shared" si="3"/>
        <v>56465511.225000001</v>
      </c>
      <c r="D43" s="13">
        <f t="shared" si="4"/>
        <v>13713000</v>
      </c>
      <c r="E43" s="13">
        <f t="shared" si="7"/>
        <v>11920037.5</v>
      </c>
      <c r="F43" s="13">
        <f t="shared" si="7"/>
        <v>4987.5</v>
      </c>
      <c r="G43" s="13">
        <f t="shared" si="7"/>
        <v>36300.000000000007</v>
      </c>
      <c r="H43" s="13">
        <f t="shared" si="7"/>
        <v>321166.66666666669</v>
      </c>
      <c r="I43" s="13">
        <f t="shared" si="7"/>
        <v>625012.5</v>
      </c>
      <c r="J43" s="13">
        <f t="shared" si="7"/>
        <v>556937.5</v>
      </c>
      <c r="K43" s="13">
        <f t="shared" si="7"/>
        <v>2421015.6250000005</v>
      </c>
      <c r="L43" s="13">
        <f t="shared" si="7"/>
        <v>4270845.833333334</v>
      </c>
      <c r="M43" s="13">
        <f t="shared" si="7"/>
        <v>0</v>
      </c>
      <c r="N43" s="13">
        <f t="shared" si="7"/>
        <v>9625</v>
      </c>
      <c r="O43" s="13">
        <f t="shared" si="7"/>
        <v>12318337.5</v>
      </c>
      <c r="P43" s="13">
        <f t="shared" si="7"/>
        <v>6706237.5</v>
      </c>
      <c r="Q43" s="13">
        <f t="shared" si="7"/>
        <v>862312.5</v>
      </c>
      <c r="R43" s="13">
        <f t="shared" si="7"/>
        <v>2593856.2499999995</v>
      </c>
      <c r="S43" s="105">
        <f t="shared" si="6"/>
        <v>12039.349999999999</v>
      </c>
      <c r="T43" s="105">
        <f t="shared" si="6"/>
        <v>63000</v>
      </c>
      <c r="U43" s="105">
        <f t="shared" si="8"/>
        <v>30800.000000000004</v>
      </c>
    </row>
    <row r="44" spans="1:21">
      <c r="A44" s="12" t="s">
        <v>123</v>
      </c>
      <c r="B44" s="12" t="s">
        <v>124</v>
      </c>
      <c r="C44" s="105">
        <f t="shared" si="3"/>
        <v>12254114.25</v>
      </c>
      <c r="D44" s="13">
        <f t="shared" si="4"/>
        <v>3391675.0000000005</v>
      </c>
      <c r="E44" s="13">
        <f t="shared" si="7"/>
        <v>2771737.5</v>
      </c>
      <c r="F44" s="13">
        <f t="shared" si="7"/>
        <v>0</v>
      </c>
      <c r="G44" s="13">
        <f t="shared" si="7"/>
        <v>10450</v>
      </c>
      <c r="H44" s="13">
        <f t="shared" si="7"/>
        <v>518375.00000000006</v>
      </c>
      <c r="I44" s="13">
        <f t="shared" si="7"/>
        <v>30000</v>
      </c>
      <c r="J44" s="13">
        <f t="shared" si="7"/>
        <v>197500</v>
      </c>
      <c r="K44" s="13">
        <f t="shared" si="7"/>
        <v>449006.25</v>
      </c>
      <c r="L44" s="13">
        <f t="shared" si="7"/>
        <v>1866156.25</v>
      </c>
      <c r="M44" s="13">
        <f t="shared" si="7"/>
        <v>0</v>
      </c>
      <c r="N44" s="13">
        <f t="shared" si="7"/>
        <v>0</v>
      </c>
      <c r="O44" s="13">
        <f t="shared" si="7"/>
        <v>2539162.5</v>
      </c>
      <c r="P44" s="13">
        <f t="shared" si="7"/>
        <v>441918.75</v>
      </c>
      <c r="Q44" s="13">
        <f t="shared" si="7"/>
        <v>0</v>
      </c>
      <c r="R44" s="13">
        <f t="shared" si="7"/>
        <v>0</v>
      </c>
      <c r="S44" s="105">
        <f t="shared" si="6"/>
        <v>14858</v>
      </c>
      <c r="T44" s="105">
        <f t="shared" si="6"/>
        <v>23274.999999999996</v>
      </c>
      <c r="U44" s="105">
        <f t="shared" si="8"/>
        <v>0</v>
      </c>
    </row>
    <row r="45" spans="1:21">
      <c r="A45" s="12" t="s">
        <v>125</v>
      </c>
      <c r="B45" s="12" t="s">
        <v>126</v>
      </c>
      <c r="C45" s="105">
        <f t="shared" si="3"/>
        <v>62745512.399999999</v>
      </c>
      <c r="D45" s="13">
        <f t="shared" si="4"/>
        <v>9762200</v>
      </c>
      <c r="E45" s="13">
        <f t="shared" si="7"/>
        <v>15611195.833333332</v>
      </c>
      <c r="F45" s="13">
        <f t="shared" si="7"/>
        <v>5206.25</v>
      </c>
      <c r="G45" s="13">
        <f t="shared" si="7"/>
        <v>42750</v>
      </c>
      <c r="H45" s="13">
        <f t="shared" si="7"/>
        <v>130625.00000000001</v>
      </c>
      <c r="I45" s="13">
        <f t="shared" si="7"/>
        <v>19299.999999999996</v>
      </c>
      <c r="J45" s="13">
        <f t="shared" si="7"/>
        <v>69406.25</v>
      </c>
      <c r="K45" s="13">
        <f t="shared" si="7"/>
        <v>2169241.666666667</v>
      </c>
      <c r="L45" s="13">
        <f t="shared" si="7"/>
        <v>4874100</v>
      </c>
      <c r="M45" s="13">
        <f t="shared" si="7"/>
        <v>24850.000000000004</v>
      </c>
      <c r="N45" s="13">
        <f t="shared" si="7"/>
        <v>67637.5</v>
      </c>
      <c r="O45" s="13">
        <f t="shared" si="7"/>
        <v>23187500</v>
      </c>
      <c r="P45" s="13">
        <f t="shared" si="7"/>
        <v>6194099.9999999991</v>
      </c>
      <c r="Q45" s="13">
        <f t="shared" si="7"/>
        <v>0</v>
      </c>
      <c r="R45" s="13">
        <f t="shared" si="7"/>
        <v>0</v>
      </c>
      <c r="S45" s="105">
        <f t="shared" si="6"/>
        <v>27399.899999999998</v>
      </c>
      <c r="T45" s="105">
        <f t="shared" si="6"/>
        <v>560000</v>
      </c>
      <c r="U45" s="105">
        <f t="shared" si="8"/>
        <v>0</v>
      </c>
    </row>
    <row r="46" spans="1:21">
      <c r="A46" s="12" t="s">
        <v>127</v>
      </c>
      <c r="B46" s="12" t="s">
        <v>128</v>
      </c>
      <c r="C46" s="105">
        <f t="shared" si="3"/>
        <v>8710755.708333334</v>
      </c>
      <c r="D46" s="13">
        <f t="shared" si="4"/>
        <v>1374333.3333333335</v>
      </c>
      <c r="E46" s="13">
        <f t="shared" si="7"/>
        <v>1710537.5000000002</v>
      </c>
      <c r="F46" s="13">
        <f t="shared" si="7"/>
        <v>0</v>
      </c>
      <c r="G46" s="13">
        <f t="shared" si="7"/>
        <v>0</v>
      </c>
      <c r="H46" s="13">
        <f t="shared" si="7"/>
        <v>234791.66666666669</v>
      </c>
      <c r="I46" s="13">
        <f t="shared" si="7"/>
        <v>0</v>
      </c>
      <c r="J46" s="13">
        <f t="shared" si="7"/>
        <v>224140.625</v>
      </c>
      <c r="K46" s="13">
        <f t="shared" si="7"/>
        <v>57881.249999999993</v>
      </c>
      <c r="L46" s="13">
        <f t="shared" si="7"/>
        <v>708181.24999999988</v>
      </c>
      <c r="M46" s="13">
        <f t="shared" si="7"/>
        <v>0</v>
      </c>
      <c r="N46" s="13">
        <f t="shared" si="7"/>
        <v>68468.75</v>
      </c>
      <c r="O46" s="13">
        <f t="shared" si="7"/>
        <v>2858814.5833333335</v>
      </c>
      <c r="P46" s="13">
        <f t="shared" si="7"/>
        <v>1433193.7499999998</v>
      </c>
      <c r="Q46" s="13">
        <f t="shared" si="7"/>
        <v>0</v>
      </c>
      <c r="R46" s="13">
        <f t="shared" si="7"/>
        <v>0</v>
      </c>
      <c r="S46" s="105">
        <f t="shared" ref="S46:T55" si="9">S$5*S99</f>
        <v>10488</v>
      </c>
      <c r="T46" s="105">
        <f t="shared" si="9"/>
        <v>29924.999999999996</v>
      </c>
      <c r="U46" s="105">
        <f t="shared" si="8"/>
        <v>0</v>
      </c>
    </row>
    <row r="47" spans="1:21">
      <c r="A47" s="12" t="s">
        <v>129</v>
      </c>
      <c r="B47" s="12" t="s">
        <v>130</v>
      </c>
      <c r="C47" s="105">
        <f t="shared" si="3"/>
        <v>11139412.466666667</v>
      </c>
      <c r="D47" s="13">
        <f t="shared" si="4"/>
        <v>2270975</v>
      </c>
      <c r="E47" s="13">
        <f t="shared" si="7"/>
        <v>1351320.8333333335</v>
      </c>
      <c r="F47" s="13">
        <f t="shared" si="7"/>
        <v>0</v>
      </c>
      <c r="G47" s="13">
        <f t="shared" si="7"/>
        <v>3666.6666666666665</v>
      </c>
      <c r="H47" s="13">
        <f t="shared" si="7"/>
        <v>133375</v>
      </c>
      <c r="I47" s="13">
        <f t="shared" si="7"/>
        <v>95237.499999999985</v>
      </c>
      <c r="J47" s="13">
        <f t="shared" si="7"/>
        <v>348531.25</v>
      </c>
      <c r="K47" s="13">
        <f t="shared" si="7"/>
        <v>535150.00000000012</v>
      </c>
      <c r="L47" s="13">
        <f t="shared" si="7"/>
        <v>2875162.4999999995</v>
      </c>
      <c r="M47" s="13">
        <f t="shared" si="7"/>
        <v>0</v>
      </c>
      <c r="N47" s="13">
        <f t="shared" si="7"/>
        <v>0</v>
      </c>
      <c r="O47" s="13">
        <f t="shared" si="7"/>
        <v>2203643.75</v>
      </c>
      <c r="P47" s="13">
        <f t="shared" si="7"/>
        <v>1302806.25</v>
      </c>
      <c r="Q47" s="13">
        <f t="shared" si="7"/>
        <v>0</v>
      </c>
      <c r="R47" s="13">
        <f t="shared" si="7"/>
        <v>0</v>
      </c>
      <c r="S47" s="105">
        <f t="shared" si="9"/>
        <v>4581.2166666666662</v>
      </c>
      <c r="T47" s="105">
        <f t="shared" si="9"/>
        <v>14962.499999999998</v>
      </c>
      <c r="U47" s="105">
        <f t="shared" si="8"/>
        <v>0</v>
      </c>
    </row>
    <row r="48" spans="1:21">
      <c r="A48" s="12" t="s">
        <v>131</v>
      </c>
      <c r="B48" s="12" t="s">
        <v>132</v>
      </c>
      <c r="C48" s="105">
        <f t="shared" si="3"/>
        <v>17219877.833333336</v>
      </c>
      <c r="D48" s="13">
        <f t="shared" si="4"/>
        <v>5397000</v>
      </c>
      <c r="E48" s="13">
        <f t="shared" si="7"/>
        <v>4324162.5000000009</v>
      </c>
      <c r="F48" s="13">
        <f t="shared" si="7"/>
        <v>0</v>
      </c>
      <c r="G48" s="13">
        <f t="shared" si="7"/>
        <v>18000</v>
      </c>
      <c r="H48" s="13">
        <f t="shared" si="7"/>
        <v>40000</v>
      </c>
      <c r="I48" s="13">
        <f t="shared" si="7"/>
        <v>60000</v>
      </c>
      <c r="J48" s="13">
        <f t="shared" si="7"/>
        <v>129114.58333333334</v>
      </c>
      <c r="K48" s="13">
        <f t="shared" si="7"/>
        <v>76518.75</v>
      </c>
      <c r="L48" s="13">
        <f t="shared" si="7"/>
        <v>784743.74999999988</v>
      </c>
      <c r="M48" s="13">
        <f t="shared" si="7"/>
        <v>0</v>
      </c>
      <c r="N48" s="13">
        <f t="shared" si="7"/>
        <v>0</v>
      </c>
      <c r="O48" s="13">
        <f t="shared" si="7"/>
        <v>4397006.2500000009</v>
      </c>
      <c r="P48" s="13">
        <f t="shared" si="7"/>
        <v>1966500</v>
      </c>
      <c r="Q48" s="13">
        <f t="shared" si="7"/>
        <v>0</v>
      </c>
      <c r="R48" s="13">
        <f t="shared" si="7"/>
        <v>0</v>
      </c>
      <c r="S48" s="105">
        <f t="shared" si="9"/>
        <v>1165.3333333333333</v>
      </c>
      <c r="T48" s="105">
        <f t="shared" si="9"/>
        <v>25666.666666666664</v>
      </c>
      <c r="U48" s="105">
        <f t="shared" si="8"/>
        <v>0</v>
      </c>
    </row>
    <row r="49" spans="1:21">
      <c r="A49" s="12" t="s">
        <v>133</v>
      </c>
      <c r="B49" s="12" t="s">
        <v>134</v>
      </c>
      <c r="C49" s="105">
        <f t="shared" si="3"/>
        <v>15242297.025000002</v>
      </c>
      <c r="D49" s="13">
        <f t="shared" si="4"/>
        <v>3075625</v>
      </c>
      <c r="E49" s="13">
        <f t="shared" si="7"/>
        <v>2666912.5</v>
      </c>
      <c r="F49" s="13">
        <f t="shared" si="7"/>
        <v>0</v>
      </c>
      <c r="G49" s="13">
        <f t="shared" si="7"/>
        <v>15000</v>
      </c>
      <c r="H49" s="13">
        <f t="shared" si="7"/>
        <v>55812.5</v>
      </c>
      <c r="I49" s="13">
        <f t="shared" si="7"/>
        <v>14962.499999999998</v>
      </c>
      <c r="J49" s="13">
        <f t="shared" si="7"/>
        <v>1588578.125</v>
      </c>
      <c r="K49" s="13">
        <f t="shared" si="7"/>
        <v>345829.16666666669</v>
      </c>
      <c r="L49" s="13">
        <f t="shared" si="7"/>
        <v>2116931.2500000005</v>
      </c>
      <c r="M49" s="13">
        <f t="shared" si="7"/>
        <v>0</v>
      </c>
      <c r="N49" s="13">
        <f t="shared" si="7"/>
        <v>0</v>
      </c>
      <c r="O49" s="13">
        <f t="shared" si="7"/>
        <v>3734368.7499999995</v>
      </c>
      <c r="P49" s="13">
        <f t="shared" si="7"/>
        <v>1311262.5</v>
      </c>
      <c r="Q49" s="13">
        <f t="shared" si="7"/>
        <v>0</v>
      </c>
      <c r="R49" s="13">
        <f t="shared" si="7"/>
        <v>265387.5</v>
      </c>
      <c r="S49" s="105">
        <f t="shared" si="9"/>
        <v>10793.9</v>
      </c>
      <c r="T49" s="105">
        <f t="shared" si="9"/>
        <v>40833.333333333328</v>
      </c>
      <c r="U49" s="105">
        <f t="shared" si="8"/>
        <v>0</v>
      </c>
    </row>
    <row r="50" spans="1:21">
      <c r="A50" s="12" t="s">
        <v>135</v>
      </c>
      <c r="B50" s="12" t="s">
        <v>136</v>
      </c>
      <c r="C50" s="105">
        <f t="shared" si="3"/>
        <v>21037219.833333332</v>
      </c>
      <c r="D50" s="13">
        <f t="shared" si="4"/>
        <v>2870466.6666666665</v>
      </c>
      <c r="E50" s="13">
        <f t="shared" si="7"/>
        <v>4620014.583333333</v>
      </c>
      <c r="F50" s="13">
        <f t="shared" si="7"/>
        <v>10806.249999999998</v>
      </c>
      <c r="G50" s="13">
        <f t="shared" si="7"/>
        <v>29500</v>
      </c>
      <c r="H50" s="13">
        <f t="shared" si="7"/>
        <v>780458.33333333337</v>
      </c>
      <c r="I50" s="13">
        <f t="shared" si="7"/>
        <v>16862.499999999996</v>
      </c>
      <c r="J50" s="13">
        <f t="shared" si="7"/>
        <v>0</v>
      </c>
      <c r="K50" s="13">
        <f t="shared" si="7"/>
        <v>457756.25</v>
      </c>
      <c r="L50" s="13">
        <f t="shared" si="7"/>
        <v>2278543.7499999995</v>
      </c>
      <c r="M50" s="13">
        <f t="shared" si="7"/>
        <v>0</v>
      </c>
      <c r="N50" s="13">
        <f t="shared" si="7"/>
        <v>5250</v>
      </c>
      <c r="O50" s="13">
        <f t="shared" si="7"/>
        <v>5150541.666666666</v>
      </c>
      <c r="P50" s="13">
        <f t="shared" si="7"/>
        <v>4509056.25</v>
      </c>
      <c r="Q50" s="13">
        <f t="shared" si="7"/>
        <v>0</v>
      </c>
      <c r="R50" s="13">
        <f t="shared" si="7"/>
        <v>214931.24999999997</v>
      </c>
      <c r="S50" s="105">
        <f t="shared" si="9"/>
        <v>8157.3333333333339</v>
      </c>
      <c r="T50" s="105">
        <f t="shared" si="9"/>
        <v>84875</v>
      </c>
      <c r="U50" s="105">
        <f t="shared" si="8"/>
        <v>0</v>
      </c>
    </row>
    <row r="51" spans="1:21">
      <c r="A51" s="12" t="s">
        <v>137</v>
      </c>
      <c r="B51" s="12" t="s">
        <v>138</v>
      </c>
      <c r="C51" s="105">
        <f t="shared" si="3"/>
        <v>4994883.5916666659</v>
      </c>
      <c r="D51" s="13">
        <f t="shared" si="4"/>
        <v>712250.00000000012</v>
      </c>
      <c r="E51" s="13">
        <f t="shared" si="7"/>
        <v>841866.66666666663</v>
      </c>
      <c r="F51" s="13">
        <f t="shared" si="7"/>
        <v>0</v>
      </c>
      <c r="G51" s="13">
        <f t="shared" si="7"/>
        <v>0</v>
      </c>
      <c r="H51" s="13">
        <f t="shared" si="7"/>
        <v>281437.5</v>
      </c>
      <c r="I51" s="13">
        <f t="shared" si="7"/>
        <v>8433.3333333333339</v>
      </c>
      <c r="J51" s="13">
        <f t="shared" si="7"/>
        <v>518046.87499999994</v>
      </c>
      <c r="K51" s="13">
        <f t="shared" si="7"/>
        <v>63947.916666666664</v>
      </c>
      <c r="L51" s="13">
        <f t="shared" si="7"/>
        <v>1019943.7500000001</v>
      </c>
      <c r="M51" s="13">
        <f t="shared" si="7"/>
        <v>0</v>
      </c>
      <c r="N51" s="13">
        <f t="shared" si="7"/>
        <v>0</v>
      </c>
      <c r="O51" s="13">
        <f t="shared" si="7"/>
        <v>743050</v>
      </c>
      <c r="P51" s="13">
        <f t="shared" si="7"/>
        <v>775575</v>
      </c>
      <c r="Q51" s="13">
        <f t="shared" si="7"/>
        <v>0</v>
      </c>
      <c r="R51" s="13">
        <f t="shared" si="7"/>
        <v>0</v>
      </c>
      <c r="S51" s="105">
        <f t="shared" si="9"/>
        <v>7057.5499999999993</v>
      </c>
      <c r="T51" s="105">
        <f t="shared" si="9"/>
        <v>23274.999999999996</v>
      </c>
      <c r="U51" s="105">
        <f t="shared" si="8"/>
        <v>0</v>
      </c>
    </row>
    <row r="52" spans="1:21">
      <c r="A52" s="12" t="s">
        <v>139</v>
      </c>
      <c r="B52" s="12" t="s">
        <v>140</v>
      </c>
      <c r="C52" s="105">
        <f t="shared" si="3"/>
        <v>5357916.375</v>
      </c>
      <c r="D52" s="13">
        <f t="shared" si="4"/>
        <v>659750</v>
      </c>
      <c r="E52" s="13">
        <f t="shared" si="7"/>
        <v>939808.33333333326</v>
      </c>
      <c r="F52" s="13">
        <f t="shared" si="7"/>
        <v>2625</v>
      </c>
      <c r="G52" s="13">
        <f t="shared" si="7"/>
        <v>42900.000000000007</v>
      </c>
      <c r="H52" s="13">
        <f t="shared" si="7"/>
        <v>423937.5</v>
      </c>
      <c r="I52" s="13">
        <f t="shared" si="7"/>
        <v>41033.333333333328</v>
      </c>
      <c r="J52" s="13">
        <f t="shared" si="7"/>
        <v>144578.125</v>
      </c>
      <c r="K52" s="13">
        <f t="shared" si="7"/>
        <v>312550</v>
      </c>
      <c r="L52" s="13">
        <f t="shared" si="7"/>
        <v>802404.16666666663</v>
      </c>
      <c r="M52" s="13">
        <f t="shared" si="7"/>
        <v>0</v>
      </c>
      <c r="N52" s="13">
        <f t="shared" si="7"/>
        <v>0</v>
      </c>
      <c r="O52" s="13">
        <f t="shared" si="7"/>
        <v>1024625</v>
      </c>
      <c r="P52" s="13">
        <f t="shared" si="7"/>
        <v>910631.24999999988</v>
      </c>
      <c r="Q52" s="13">
        <f t="shared" si="7"/>
        <v>0</v>
      </c>
      <c r="R52" s="13">
        <f t="shared" si="7"/>
        <v>0</v>
      </c>
      <c r="S52" s="105">
        <f t="shared" si="9"/>
        <v>8448.6666666666661</v>
      </c>
      <c r="T52" s="105">
        <f t="shared" si="9"/>
        <v>44625</v>
      </c>
      <c r="U52" s="105">
        <f t="shared" si="8"/>
        <v>0</v>
      </c>
    </row>
    <row r="53" spans="1:21">
      <c r="A53" s="12" t="s">
        <v>141</v>
      </c>
      <c r="B53" s="12" t="s">
        <v>142</v>
      </c>
      <c r="C53" s="105">
        <f t="shared" si="3"/>
        <v>10627139.508333335</v>
      </c>
      <c r="D53" s="13">
        <f t="shared" si="4"/>
        <v>1915199.9999999998</v>
      </c>
      <c r="E53" s="13">
        <f t="shared" ref="E53:R55" si="10">E$5*E106</f>
        <v>1921193.75</v>
      </c>
      <c r="F53" s="13">
        <f t="shared" si="10"/>
        <v>0</v>
      </c>
      <c r="G53" s="13">
        <f t="shared" si="10"/>
        <v>55199.999999999993</v>
      </c>
      <c r="H53" s="13">
        <f t="shared" si="10"/>
        <v>225625</v>
      </c>
      <c r="I53" s="13">
        <f t="shared" si="10"/>
        <v>44887.5</v>
      </c>
      <c r="J53" s="13">
        <f t="shared" si="10"/>
        <v>41510.416666666672</v>
      </c>
      <c r="K53" s="13">
        <f t="shared" si="10"/>
        <v>207178.12499999997</v>
      </c>
      <c r="L53" s="13">
        <f t="shared" si="10"/>
        <v>955587.50000000012</v>
      </c>
      <c r="M53" s="13">
        <f t="shared" si="10"/>
        <v>0</v>
      </c>
      <c r="N53" s="13">
        <f t="shared" si="10"/>
        <v>0</v>
      </c>
      <c r="O53" s="13">
        <f t="shared" si="10"/>
        <v>2406950</v>
      </c>
      <c r="P53" s="13">
        <f t="shared" si="10"/>
        <v>2345906.25</v>
      </c>
      <c r="Q53" s="13">
        <f t="shared" si="10"/>
        <v>35000</v>
      </c>
      <c r="R53" s="13">
        <f t="shared" si="10"/>
        <v>425700.00000000006</v>
      </c>
      <c r="S53" s="105">
        <f t="shared" si="9"/>
        <v>4617.6333333333341</v>
      </c>
      <c r="T53" s="105">
        <f t="shared" si="9"/>
        <v>42583.333333333328</v>
      </c>
      <c r="U53" s="105">
        <f t="shared" si="8"/>
        <v>0</v>
      </c>
    </row>
    <row r="54" spans="1:21">
      <c r="A54" s="12" t="s">
        <v>143</v>
      </c>
      <c r="B54" s="12" t="s">
        <v>144</v>
      </c>
      <c r="C54" s="105">
        <f t="shared" si="3"/>
        <v>3069690.5166666671</v>
      </c>
      <c r="D54" s="485">
        <f t="shared" si="4"/>
        <v>630000</v>
      </c>
      <c r="E54" s="485">
        <f t="shared" si="10"/>
        <v>515199.99999999994</v>
      </c>
      <c r="F54" s="485">
        <f t="shared" si="10"/>
        <v>0</v>
      </c>
      <c r="G54" s="485">
        <f t="shared" si="10"/>
        <v>0</v>
      </c>
      <c r="H54" s="485">
        <f t="shared" si="10"/>
        <v>16250</v>
      </c>
      <c r="I54" s="485">
        <f t="shared" si="10"/>
        <v>92666.666666666672</v>
      </c>
      <c r="J54" s="485">
        <f t="shared" si="10"/>
        <v>412156.24999999994</v>
      </c>
      <c r="K54" s="485">
        <f t="shared" si="10"/>
        <v>181781.25</v>
      </c>
      <c r="L54" s="485">
        <f t="shared" si="10"/>
        <v>294568.75000000006</v>
      </c>
      <c r="M54" s="485">
        <f t="shared" si="10"/>
        <v>0</v>
      </c>
      <c r="N54" s="485">
        <f t="shared" si="10"/>
        <v>0</v>
      </c>
      <c r="O54" s="485">
        <f t="shared" si="10"/>
        <v>739200.00000000012</v>
      </c>
      <c r="P54" s="485">
        <f t="shared" si="10"/>
        <v>182643.75</v>
      </c>
      <c r="Q54" s="485">
        <f t="shared" si="10"/>
        <v>0</v>
      </c>
      <c r="R54" s="485">
        <f t="shared" si="10"/>
        <v>0</v>
      </c>
      <c r="S54" s="484">
        <f t="shared" si="9"/>
        <v>3736.3499999999995</v>
      </c>
      <c r="T54" s="484">
        <f t="shared" si="9"/>
        <v>1487.5</v>
      </c>
      <c r="U54" s="484">
        <f t="shared" si="8"/>
        <v>0</v>
      </c>
    </row>
    <row r="55" spans="1:21">
      <c r="A55" s="12" t="s">
        <v>145</v>
      </c>
      <c r="B55" s="12" t="s">
        <v>146</v>
      </c>
      <c r="C55" s="105">
        <f t="shared" si="3"/>
        <v>10631657.708333332</v>
      </c>
      <c r="D55" s="13">
        <f t="shared" si="4"/>
        <v>850500</v>
      </c>
      <c r="E55" s="13">
        <f t="shared" si="10"/>
        <v>2551368.75</v>
      </c>
      <c r="F55" s="13">
        <f t="shared" si="10"/>
        <v>0</v>
      </c>
      <c r="G55" s="13">
        <f t="shared" si="10"/>
        <v>5266.666666666667</v>
      </c>
      <c r="H55" s="13">
        <f t="shared" si="10"/>
        <v>162250</v>
      </c>
      <c r="I55" s="13">
        <f t="shared" si="10"/>
        <v>12349.999999999998</v>
      </c>
      <c r="J55" s="13">
        <f t="shared" si="10"/>
        <v>575640.625</v>
      </c>
      <c r="K55" s="13">
        <f t="shared" si="10"/>
        <v>383206.25</v>
      </c>
      <c r="L55" s="13">
        <f t="shared" si="10"/>
        <v>1125804.1666666667</v>
      </c>
      <c r="M55" s="13">
        <f t="shared" si="10"/>
        <v>0</v>
      </c>
      <c r="N55" s="13">
        <f t="shared" si="10"/>
        <v>0</v>
      </c>
      <c r="O55" s="13">
        <f t="shared" si="10"/>
        <v>3856081.25</v>
      </c>
      <c r="P55" s="13">
        <f t="shared" si="10"/>
        <v>1044450</v>
      </c>
      <c r="Q55" s="13">
        <f t="shared" si="10"/>
        <v>0</v>
      </c>
      <c r="R55" s="13">
        <f t="shared" si="10"/>
        <v>0</v>
      </c>
      <c r="S55" s="105">
        <f t="shared" si="9"/>
        <v>8740</v>
      </c>
      <c r="T55" s="105">
        <f t="shared" si="9"/>
        <v>56000</v>
      </c>
      <c r="U55" s="105">
        <f t="shared" si="8"/>
        <v>0</v>
      </c>
    </row>
    <row r="56" spans="1:21" s="10" customFormat="1">
      <c r="A56" s="23"/>
      <c r="B56" s="23" t="s">
        <v>147</v>
      </c>
      <c r="C56" s="103">
        <f t="shared" si="3"/>
        <v>1174584728.1000001</v>
      </c>
      <c r="D56" s="24">
        <f>SUM(D6:D55)</f>
        <v>211508675.00000003</v>
      </c>
      <c r="E56" s="24">
        <f>SUM(E6:E55)</f>
        <v>259230431.25000006</v>
      </c>
      <c r="F56" s="24">
        <f t="shared" ref="F56:U56" si="11">SUM(F6:F55)</f>
        <v>4945018.7499999991</v>
      </c>
      <c r="G56" s="24">
        <f t="shared" si="11"/>
        <v>2382450</v>
      </c>
      <c r="H56" s="24">
        <f t="shared" ref="H56" si="12">SUM(H6:H55)</f>
        <v>19912958.333333332</v>
      </c>
      <c r="I56" s="24">
        <f t="shared" si="11"/>
        <v>4244362.5</v>
      </c>
      <c r="J56" s="24">
        <f t="shared" ref="J56" si="13">SUM(J6:J55)</f>
        <v>17268921.875</v>
      </c>
      <c r="K56" s="24">
        <f t="shared" si="11"/>
        <v>47783181.249999993</v>
      </c>
      <c r="L56" s="24">
        <f t="shared" ref="L56" si="14">SUM(L6:L55)</f>
        <v>127715072.91666666</v>
      </c>
      <c r="M56" s="24">
        <f t="shared" si="11"/>
        <v>252648.95833333331</v>
      </c>
      <c r="N56" s="24">
        <f t="shared" ref="N56" si="15">SUM(N6:N55)</f>
        <v>2199370.8333333335</v>
      </c>
      <c r="O56" s="24">
        <f t="shared" si="11"/>
        <v>324924935.41666669</v>
      </c>
      <c r="P56" s="24">
        <f t="shared" ref="P56" si="16">SUM(P6:P55)</f>
        <v>133216443.75</v>
      </c>
      <c r="Q56" s="24">
        <f t="shared" si="11"/>
        <v>2104622.916666667</v>
      </c>
      <c r="R56" s="24">
        <f t="shared" si="11"/>
        <v>10490025</v>
      </c>
      <c r="S56" s="24">
        <f t="shared" si="11"/>
        <v>742011.43333333358</v>
      </c>
      <c r="T56" s="24">
        <f t="shared" si="11"/>
        <v>5627839.5833333321</v>
      </c>
      <c r="U56" s="24">
        <f t="shared" si="11"/>
        <v>35758.333333333336</v>
      </c>
    </row>
    <row r="57" spans="1:21">
      <c r="C57" s="74"/>
      <c r="D57" s="75"/>
      <c r="E57" s="16"/>
    </row>
    <row r="58" spans="1:21">
      <c r="A58" s="687" t="s">
        <v>1737</v>
      </c>
      <c r="B58" s="687"/>
      <c r="C58" s="687"/>
      <c r="D58" s="687"/>
      <c r="E58" s="687"/>
      <c r="F58" s="687"/>
      <c r="G58" s="687"/>
      <c r="H58" s="687"/>
      <c r="I58" s="687"/>
      <c r="J58" s="687"/>
      <c r="K58" s="687"/>
      <c r="L58" s="687"/>
      <c r="M58" s="687"/>
      <c r="N58" s="687"/>
      <c r="O58" s="687"/>
      <c r="P58" s="687"/>
      <c r="Q58" s="687"/>
      <c r="R58" s="687"/>
      <c r="S58" s="687"/>
      <c r="T58" s="687"/>
      <c r="U58" s="687"/>
    </row>
    <row r="59" spans="1:21" outlineLevel="1">
      <c r="A59" s="12" t="str">
        <f t="shared" ref="A59:B78" si="17">A6</f>
        <v>003607</v>
      </c>
      <c r="B59" s="12" t="str">
        <f t="shared" si="17"/>
        <v>Alamo</v>
      </c>
      <c r="C59" s="76">
        <f t="shared" ref="C59:C90" si="18">SUM(D59:U59)</f>
        <v>27554.058333333334</v>
      </c>
      <c r="D59" s="76">
        <f>MAX(D112, D165)</f>
        <v>3618</v>
      </c>
      <c r="E59" s="76">
        <f t="shared" ref="E59:T74" si="19">MAX(E112, E165)</f>
        <v>5830.416666666667</v>
      </c>
      <c r="F59" s="76">
        <f t="shared" si="19"/>
        <v>21.074999999999999</v>
      </c>
      <c r="G59" s="76">
        <f t="shared" si="19"/>
        <v>55.099999999999994</v>
      </c>
      <c r="H59" s="76">
        <f t="shared" si="19"/>
        <v>473</v>
      </c>
      <c r="I59" s="76">
        <f t="shared" si="19"/>
        <v>383.08750000000003</v>
      </c>
      <c r="J59" s="76">
        <f t="shared" si="19"/>
        <v>921.25</v>
      </c>
      <c r="K59" s="76">
        <f t="shared" si="19"/>
        <v>1764.325</v>
      </c>
      <c r="L59" s="76">
        <f t="shared" si="19"/>
        <v>1967.4499999999998</v>
      </c>
      <c r="M59" s="76">
        <f t="shared" si="19"/>
        <v>2.1500000000000004</v>
      </c>
      <c r="N59" s="76">
        <f t="shared" si="19"/>
        <v>16.8</v>
      </c>
      <c r="O59" s="76">
        <f t="shared" si="19"/>
        <v>9755.65</v>
      </c>
      <c r="P59" s="76">
        <f t="shared" si="19"/>
        <v>2079.7874999999999</v>
      </c>
      <c r="Q59" s="76">
        <f t="shared" si="19"/>
        <v>0</v>
      </c>
      <c r="R59" s="76">
        <f t="shared" si="19"/>
        <v>76.599999999999994</v>
      </c>
      <c r="S59" s="76">
        <f t="shared" si="19"/>
        <v>62.699999999999996</v>
      </c>
      <c r="T59" s="76">
        <f t="shared" si="19"/>
        <v>526.66666666666663</v>
      </c>
      <c r="U59" s="76">
        <f t="shared" ref="U59:U108" si="20">MAX(U112, U165)</f>
        <v>0</v>
      </c>
    </row>
    <row r="60" spans="1:21" outlineLevel="1">
      <c r="A60" s="12" t="str">
        <f t="shared" si="17"/>
        <v>003539</v>
      </c>
      <c r="B60" s="12" t="str">
        <f t="shared" si="17"/>
        <v>Alvin</v>
      </c>
      <c r="C60" s="76">
        <f t="shared" si="18"/>
        <v>3406.0541666666672</v>
      </c>
      <c r="D60" s="76">
        <f t="shared" ref="D60:Q108" si="21">MAX(D113, D166)</f>
        <v>689.69999999999993</v>
      </c>
      <c r="E60" s="76">
        <f t="shared" si="21"/>
        <v>529.54166666666663</v>
      </c>
      <c r="F60" s="76">
        <f t="shared" si="21"/>
        <v>0</v>
      </c>
      <c r="G60" s="76">
        <f t="shared" si="21"/>
        <v>0</v>
      </c>
      <c r="H60" s="76">
        <f t="shared" si="21"/>
        <v>32.4</v>
      </c>
      <c r="I60" s="76">
        <f t="shared" si="21"/>
        <v>13.75</v>
      </c>
      <c r="J60" s="76">
        <f t="shared" si="21"/>
        <v>98.25</v>
      </c>
      <c r="K60" s="76">
        <f t="shared" si="21"/>
        <v>360.75</v>
      </c>
      <c r="L60" s="76">
        <f t="shared" si="21"/>
        <v>491.6</v>
      </c>
      <c r="M60" s="76">
        <f t="shared" si="21"/>
        <v>0</v>
      </c>
      <c r="N60" s="76">
        <f t="shared" si="21"/>
        <v>0</v>
      </c>
      <c r="O60" s="76">
        <f t="shared" si="21"/>
        <v>810.30000000000007</v>
      </c>
      <c r="P60" s="76">
        <f t="shared" si="21"/>
        <v>298.0625</v>
      </c>
      <c r="Q60" s="76">
        <f t="shared" si="21"/>
        <v>0</v>
      </c>
      <c r="R60" s="76">
        <f t="shared" si="19"/>
        <v>0</v>
      </c>
      <c r="S60" s="76">
        <f t="shared" ref="S60:T60" si="22">MAX(S113, S166)</f>
        <v>27.549999999999997</v>
      </c>
      <c r="T60" s="76">
        <f t="shared" si="22"/>
        <v>54.15</v>
      </c>
      <c r="U60" s="76">
        <f t="shared" si="20"/>
        <v>0</v>
      </c>
    </row>
    <row r="61" spans="1:21" outlineLevel="1">
      <c r="A61" s="12" t="str">
        <f t="shared" si="17"/>
        <v>003540</v>
      </c>
      <c r="B61" s="12" t="str">
        <f t="shared" si="17"/>
        <v>Amarillo</v>
      </c>
      <c r="C61" s="76">
        <f t="shared" si="18"/>
        <v>5737.9458333333323</v>
      </c>
      <c r="D61" s="76">
        <f t="shared" si="21"/>
        <v>616.66666666666663</v>
      </c>
      <c r="E61" s="76">
        <f t="shared" si="19"/>
        <v>1035.7750000000001</v>
      </c>
      <c r="F61" s="76">
        <f t="shared" si="19"/>
        <v>0</v>
      </c>
      <c r="G61" s="76">
        <f t="shared" si="19"/>
        <v>1</v>
      </c>
      <c r="H61" s="76">
        <f t="shared" si="19"/>
        <v>0</v>
      </c>
      <c r="I61" s="76">
        <f t="shared" si="19"/>
        <v>156.75</v>
      </c>
      <c r="J61" s="76">
        <f t="shared" si="19"/>
        <v>266.95</v>
      </c>
      <c r="K61" s="76">
        <f t="shared" si="19"/>
        <v>312.9666666666667</v>
      </c>
      <c r="L61" s="76">
        <f t="shared" si="19"/>
        <v>1168.5</v>
      </c>
      <c r="M61" s="76">
        <f t="shared" si="19"/>
        <v>3.85</v>
      </c>
      <c r="N61" s="76">
        <f t="shared" si="19"/>
        <v>0</v>
      </c>
      <c r="O61" s="76">
        <f t="shared" si="19"/>
        <v>1081.6416666666667</v>
      </c>
      <c r="P61" s="76">
        <f t="shared" si="19"/>
        <v>916.51250000000005</v>
      </c>
      <c r="Q61" s="76">
        <f t="shared" si="19"/>
        <v>0</v>
      </c>
      <c r="R61" s="76">
        <f t="shared" si="19"/>
        <v>0</v>
      </c>
      <c r="S61" s="76">
        <f t="shared" ref="S61:T61" si="23">MAX(S114, S167)</f>
        <v>55.333333333333336</v>
      </c>
      <c r="T61" s="76">
        <f t="shared" si="23"/>
        <v>122</v>
      </c>
      <c r="U61" s="76">
        <f t="shared" si="20"/>
        <v>0</v>
      </c>
    </row>
    <row r="62" spans="1:21" outlineLevel="1">
      <c r="A62" s="12" t="str">
        <f t="shared" si="17"/>
        <v>006661</v>
      </c>
      <c r="B62" s="12" t="str">
        <f t="shared" si="17"/>
        <v>Angelina</v>
      </c>
      <c r="C62" s="76">
        <f t="shared" si="18"/>
        <v>3029.9458333333332</v>
      </c>
      <c r="D62" s="76">
        <f t="shared" si="21"/>
        <v>513.86666666666667</v>
      </c>
      <c r="E62" s="76">
        <f t="shared" si="19"/>
        <v>497.83750000000003</v>
      </c>
      <c r="F62" s="76">
        <f t="shared" si="19"/>
        <v>0</v>
      </c>
      <c r="G62" s="76">
        <f t="shared" si="19"/>
        <v>8</v>
      </c>
      <c r="H62" s="76">
        <f t="shared" si="19"/>
        <v>347</v>
      </c>
      <c r="I62" s="76">
        <f t="shared" si="19"/>
        <v>8.3333333333333339</v>
      </c>
      <c r="J62" s="76">
        <f t="shared" si="19"/>
        <v>121.39999999999999</v>
      </c>
      <c r="K62" s="76">
        <f t="shared" si="19"/>
        <v>162.6</v>
      </c>
      <c r="L62" s="76">
        <f t="shared" si="19"/>
        <v>547.4375</v>
      </c>
      <c r="M62" s="76">
        <f t="shared" si="19"/>
        <v>0</v>
      </c>
      <c r="N62" s="76">
        <f t="shared" si="19"/>
        <v>0</v>
      </c>
      <c r="O62" s="76">
        <f t="shared" si="19"/>
        <v>430.2</v>
      </c>
      <c r="P62" s="76">
        <f t="shared" si="19"/>
        <v>337.9375</v>
      </c>
      <c r="Q62" s="76">
        <f t="shared" si="19"/>
        <v>0</v>
      </c>
      <c r="R62" s="76">
        <f t="shared" si="19"/>
        <v>0</v>
      </c>
      <c r="S62" s="76">
        <f t="shared" ref="S62:T62" si="24">MAX(S115, S168)</f>
        <v>20.333333333333332</v>
      </c>
      <c r="T62" s="76">
        <f t="shared" si="24"/>
        <v>35</v>
      </c>
      <c r="U62" s="76">
        <f t="shared" si="20"/>
        <v>0</v>
      </c>
    </row>
    <row r="63" spans="1:21" outlineLevel="1">
      <c r="A63" s="12" t="str">
        <f t="shared" si="17"/>
        <v>012015</v>
      </c>
      <c r="B63" s="12" t="str">
        <f t="shared" si="17"/>
        <v>Austin</v>
      </c>
      <c r="C63" s="76">
        <f t="shared" si="18"/>
        <v>18063.724999999999</v>
      </c>
      <c r="D63" s="76">
        <f t="shared" si="21"/>
        <v>2332.3333333333335</v>
      </c>
      <c r="E63" s="76">
        <f t="shared" si="19"/>
        <v>3450.4</v>
      </c>
      <c r="F63" s="76">
        <f t="shared" si="19"/>
        <v>181.61666666666667</v>
      </c>
      <c r="G63" s="76">
        <f t="shared" si="19"/>
        <v>5</v>
      </c>
      <c r="H63" s="76">
        <f t="shared" si="19"/>
        <v>193</v>
      </c>
      <c r="I63" s="76">
        <f t="shared" si="19"/>
        <v>789.21249999999986</v>
      </c>
      <c r="J63" s="76">
        <f t="shared" si="19"/>
        <v>1521.4</v>
      </c>
      <c r="K63" s="76">
        <f t="shared" si="19"/>
        <v>1310.8125</v>
      </c>
      <c r="L63" s="76">
        <f t="shared" si="19"/>
        <v>1120.8000000000002</v>
      </c>
      <c r="M63" s="76">
        <f t="shared" si="19"/>
        <v>31.425000000000001</v>
      </c>
      <c r="N63" s="76">
        <f t="shared" si="19"/>
        <v>148.44999999999999</v>
      </c>
      <c r="O63" s="76">
        <f t="shared" si="19"/>
        <v>5009</v>
      </c>
      <c r="P63" s="76">
        <f t="shared" si="19"/>
        <v>1539.7250000000001</v>
      </c>
      <c r="Q63" s="76">
        <f t="shared" si="19"/>
        <v>4.75</v>
      </c>
      <c r="R63" s="76">
        <f t="shared" si="19"/>
        <v>132.80000000000001</v>
      </c>
      <c r="S63" s="76">
        <f t="shared" ref="S63:T63" si="25">MAX(S116, S169)</f>
        <v>60</v>
      </c>
      <c r="T63" s="76">
        <f t="shared" si="25"/>
        <v>233</v>
      </c>
      <c r="U63" s="76">
        <f t="shared" si="20"/>
        <v>0</v>
      </c>
    </row>
    <row r="64" spans="1:21" outlineLevel="1">
      <c r="A64" s="12" t="str">
        <f t="shared" si="17"/>
        <v>003549</v>
      </c>
      <c r="B64" s="12" t="str">
        <f t="shared" si="17"/>
        <v>Blinn</v>
      </c>
      <c r="C64" s="76">
        <f t="shared" si="18"/>
        <v>9283.2916666666679</v>
      </c>
      <c r="D64" s="76">
        <f t="shared" si="21"/>
        <v>452</v>
      </c>
      <c r="E64" s="76">
        <f t="shared" si="19"/>
        <v>4095.8125</v>
      </c>
      <c r="F64" s="76">
        <f t="shared" si="19"/>
        <v>1089.1375</v>
      </c>
      <c r="G64" s="76">
        <f t="shared" si="19"/>
        <v>43.699999999999996</v>
      </c>
      <c r="H64" s="76">
        <f t="shared" si="19"/>
        <v>340.09999999999997</v>
      </c>
      <c r="I64" s="76">
        <f t="shared" si="19"/>
        <v>47.95000000000001</v>
      </c>
      <c r="J64" s="76">
        <f t="shared" si="19"/>
        <v>154.61249999999998</v>
      </c>
      <c r="K64" s="76">
        <f t="shared" si="19"/>
        <v>134.48333333333332</v>
      </c>
      <c r="L64" s="76">
        <f t="shared" si="19"/>
        <v>305.18749999999994</v>
      </c>
      <c r="M64" s="76">
        <f t="shared" si="19"/>
        <v>1</v>
      </c>
      <c r="N64" s="76">
        <f t="shared" si="19"/>
        <v>0</v>
      </c>
      <c r="O64" s="76">
        <f t="shared" si="19"/>
        <v>1997.8499999999997</v>
      </c>
      <c r="P64" s="76">
        <f t="shared" si="19"/>
        <v>549.0916666666667</v>
      </c>
      <c r="Q64" s="76">
        <f t="shared" si="19"/>
        <v>0</v>
      </c>
      <c r="R64" s="76">
        <f t="shared" si="19"/>
        <v>0</v>
      </c>
      <c r="S64" s="76">
        <f t="shared" ref="S64:T64" si="26">MAX(S117, S170)</f>
        <v>18.033333333333331</v>
      </c>
      <c r="T64" s="76">
        <f t="shared" si="26"/>
        <v>54.333333333333336</v>
      </c>
      <c r="U64" s="76">
        <f t="shared" si="20"/>
        <v>0</v>
      </c>
    </row>
    <row r="65" spans="1:21" outlineLevel="1">
      <c r="A65" s="12" t="str">
        <f t="shared" si="17"/>
        <v>007857</v>
      </c>
      <c r="B65" s="12" t="str">
        <f t="shared" si="17"/>
        <v>Brazosport</v>
      </c>
      <c r="C65" s="76">
        <f t="shared" si="18"/>
        <v>2381.1291666666666</v>
      </c>
      <c r="D65" s="76">
        <f t="shared" si="21"/>
        <v>415.15</v>
      </c>
      <c r="E65" s="76">
        <f t="shared" si="19"/>
        <v>257.72500000000002</v>
      </c>
      <c r="F65" s="76">
        <f t="shared" si="19"/>
        <v>0</v>
      </c>
      <c r="G65" s="76">
        <f t="shared" si="19"/>
        <v>1</v>
      </c>
      <c r="H65" s="76">
        <f t="shared" si="19"/>
        <v>59.400000000000006</v>
      </c>
      <c r="I65" s="76">
        <f t="shared" si="19"/>
        <v>7.9000000000000012</v>
      </c>
      <c r="J65" s="76">
        <f t="shared" si="19"/>
        <v>35.862499999999997</v>
      </c>
      <c r="K65" s="76">
        <f t="shared" si="19"/>
        <v>346.68333333333334</v>
      </c>
      <c r="L65" s="76">
        <f t="shared" si="19"/>
        <v>245.58333333333334</v>
      </c>
      <c r="M65" s="76">
        <f t="shared" si="19"/>
        <v>0</v>
      </c>
      <c r="N65" s="76">
        <f t="shared" si="19"/>
        <v>0</v>
      </c>
      <c r="O65" s="76">
        <f t="shared" si="19"/>
        <v>512.35</v>
      </c>
      <c r="P65" s="76">
        <f t="shared" si="19"/>
        <v>174.92499999999998</v>
      </c>
      <c r="Q65" s="76">
        <f t="shared" si="19"/>
        <v>97.674999999999997</v>
      </c>
      <c r="R65" s="76">
        <f t="shared" si="19"/>
        <v>40.541666666666664</v>
      </c>
      <c r="S65" s="76">
        <f t="shared" ref="S65:T65" si="27">MAX(S118, S171)</f>
        <v>60.666666666666664</v>
      </c>
      <c r="T65" s="76">
        <f t="shared" si="27"/>
        <v>122</v>
      </c>
      <c r="U65" s="76">
        <f t="shared" si="20"/>
        <v>3.6666666666666665</v>
      </c>
    </row>
    <row r="66" spans="1:21" outlineLevel="1">
      <c r="A66" s="12" t="str">
        <f t="shared" si="17"/>
        <v>004003</v>
      </c>
      <c r="B66" s="12" t="str">
        <f t="shared" si="17"/>
        <v>Central Texas</v>
      </c>
      <c r="C66" s="76">
        <f t="shared" si="18"/>
        <v>4842.5791666666673</v>
      </c>
      <c r="D66" s="76">
        <f t="shared" si="21"/>
        <v>558.80000000000007</v>
      </c>
      <c r="E66" s="76">
        <f t="shared" si="19"/>
        <v>903.91666666666663</v>
      </c>
      <c r="F66" s="76">
        <f t="shared" si="19"/>
        <v>0</v>
      </c>
      <c r="G66" s="76">
        <f t="shared" si="19"/>
        <v>62</v>
      </c>
      <c r="H66" s="76">
        <f t="shared" si="19"/>
        <v>132.11666666666667</v>
      </c>
      <c r="I66" s="76">
        <f t="shared" si="19"/>
        <v>7.5250000000000004</v>
      </c>
      <c r="J66" s="76">
        <f t="shared" si="19"/>
        <v>20.900000000000002</v>
      </c>
      <c r="K66" s="76">
        <f t="shared" si="19"/>
        <v>526.06666666666672</v>
      </c>
      <c r="L66" s="76">
        <f t="shared" si="19"/>
        <v>782.32500000000005</v>
      </c>
      <c r="M66" s="76">
        <f t="shared" si="19"/>
        <v>0</v>
      </c>
      <c r="N66" s="76">
        <f t="shared" si="19"/>
        <v>0</v>
      </c>
      <c r="O66" s="76">
        <f t="shared" si="19"/>
        <v>1385.3916666666667</v>
      </c>
      <c r="P66" s="76">
        <f t="shared" si="19"/>
        <v>374.53750000000002</v>
      </c>
      <c r="Q66" s="76">
        <f t="shared" si="19"/>
        <v>0</v>
      </c>
      <c r="R66" s="76">
        <f t="shared" si="19"/>
        <v>0</v>
      </c>
      <c r="S66" s="76">
        <f t="shared" ref="S66:T66" si="28">MAX(S119, S172)</f>
        <v>34.666666666666664</v>
      </c>
      <c r="T66" s="76">
        <f t="shared" si="28"/>
        <v>54.333333333333336</v>
      </c>
      <c r="U66" s="76">
        <f t="shared" si="20"/>
        <v>0</v>
      </c>
    </row>
    <row r="67" spans="1:21" outlineLevel="1">
      <c r="A67" s="12" t="str">
        <f t="shared" si="17"/>
        <v>003553</v>
      </c>
      <c r="B67" s="12" t="str">
        <f t="shared" si="17"/>
        <v>Cisco</v>
      </c>
      <c r="C67" s="76">
        <f t="shared" si="18"/>
        <v>1942.2375</v>
      </c>
      <c r="D67" s="76">
        <f t="shared" si="21"/>
        <v>422</v>
      </c>
      <c r="E67" s="76">
        <f t="shared" si="19"/>
        <v>291.39166666666665</v>
      </c>
      <c r="F67" s="76">
        <f t="shared" si="19"/>
        <v>0</v>
      </c>
      <c r="G67" s="76">
        <f t="shared" si="19"/>
        <v>35.15</v>
      </c>
      <c r="H67" s="76">
        <f t="shared" si="19"/>
        <v>194.68333333333331</v>
      </c>
      <c r="I67" s="76">
        <f t="shared" si="19"/>
        <v>4</v>
      </c>
      <c r="J67" s="76">
        <f t="shared" si="19"/>
        <v>18.974999999999998</v>
      </c>
      <c r="K67" s="76">
        <f t="shared" si="19"/>
        <v>59.941666666666663</v>
      </c>
      <c r="L67" s="76">
        <f t="shared" si="19"/>
        <v>253.88749999999999</v>
      </c>
      <c r="M67" s="76">
        <f t="shared" si="19"/>
        <v>0</v>
      </c>
      <c r="N67" s="76">
        <f t="shared" si="19"/>
        <v>0</v>
      </c>
      <c r="O67" s="76">
        <f t="shared" si="19"/>
        <v>467.2166666666667</v>
      </c>
      <c r="P67" s="76">
        <f t="shared" si="19"/>
        <v>154.97499999999997</v>
      </c>
      <c r="Q67" s="76">
        <f t="shared" si="19"/>
        <v>0</v>
      </c>
      <c r="R67" s="76">
        <f t="shared" si="19"/>
        <v>0</v>
      </c>
      <c r="S67" s="76">
        <f t="shared" ref="S67:T67" si="29">MAX(S120, S173)</f>
        <v>8.6666666666666661</v>
      </c>
      <c r="T67" s="76">
        <f t="shared" si="29"/>
        <v>31.349999999999998</v>
      </c>
      <c r="U67" s="76">
        <f t="shared" si="20"/>
        <v>0</v>
      </c>
    </row>
    <row r="68" spans="1:21" outlineLevel="1">
      <c r="A68" s="12" t="str">
        <f t="shared" si="17"/>
        <v>003554</v>
      </c>
      <c r="B68" s="12" t="str">
        <f t="shared" si="17"/>
        <v>Clarendon</v>
      </c>
      <c r="C68" s="76">
        <f t="shared" si="18"/>
        <v>959.35833333333323</v>
      </c>
      <c r="D68" s="76">
        <f t="shared" si="21"/>
        <v>227.68333333333331</v>
      </c>
      <c r="E68" s="76">
        <f t="shared" si="19"/>
        <v>168.52500000000001</v>
      </c>
      <c r="F68" s="76">
        <f t="shared" si="19"/>
        <v>0</v>
      </c>
      <c r="G68" s="76">
        <f t="shared" si="19"/>
        <v>0</v>
      </c>
      <c r="H68" s="76">
        <f t="shared" si="19"/>
        <v>67.333333333333329</v>
      </c>
      <c r="I68" s="76">
        <f t="shared" si="19"/>
        <v>4</v>
      </c>
      <c r="J68" s="76">
        <f t="shared" si="19"/>
        <v>0</v>
      </c>
      <c r="K68" s="76">
        <f t="shared" si="19"/>
        <v>54.225000000000001</v>
      </c>
      <c r="L68" s="76">
        <f t="shared" si="19"/>
        <v>210.65</v>
      </c>
      <c r="M68" s="76">
        <f t="shared" si="19"/>
        <v>0</v>
      </c>
      <c r="N68" s="76">
        <f t="shared" si="19"/>
        <v>0</v>
      </c>
      <c r="O68" s="76">
        <f t="shared" si="19"/>
        <v>167.52499999999998</v>
      </c>
      <c r="P68" s="76">
        <f t="shared" si="19"/>
        <v>46.75</v>
      </c>
      <c r="Q68" s="76">
        <f t="shared" si="19"/>
        <v>0</v>
      </c>
      <c r="R68" s="76">
        <f t="shared" si="19"/>
        <v>0</v>
      </c>
      <c r="S68" s="76">
        <f t="shared" ref="S68:T68" si="30">MAX(S121, S174)</f>
        <v>7.166666666666667</v>
      </c>
      <c r="T68" s="76">
        <f t="shared" si="30"/>
        <v>5.5</v>
      </c>
      <c r="U68" s="76">
        <f t="shared" si="20"/>
        <v>0</v>
      </c>
    </row>
    <row r="69" spans="1:21" outlineLevel="1">
      <c r="A69" s="12" t="str">
        <f t="shared" si="17"/>
        <v>003546</v>
      </c>
      <c r="B69" s="12" t="str">
        <f t="shared" si="17"/>
        <v>Coastal Bend</v>
      </c>
      <c r="C69" s="76">
        <f t="shared" si="18"/>
        <v>2826.6624999999999</v>
      </c>
      <c r="D69" s="76">
        <f t="shared" si="21"/>
        <v>558.6</v>
      </c>
      <c r="E69" s="76">
        <f t="shared" si="19"/>
        <v>401.41666666666669</v>
      </c>
      <c r="F69" s="76">
        <f t="shared" si="19"/>
        <v>0</v>
      </c>
      <c r="G69" s="76">
        <f t="shared" si="19"/>
        <v>23.666666666666668</v>
      </c>
      <c r="H69" s="76">
        <f t="shared" si="19"/>
        <v>194.23333333333335</v>
      </c>
      <c r="I69" s="76">
        <f t="shared" si="19"/>
        <v>183.35</v>
      </c>
      <c r="J69" s="76">
        <f t="shared" si="19"/>
        <v>394.48750000000001</v>
      </c>
      <c r="K69" s="76">
        <f t="shared" si="19"/>
        <v>241.22500000000002</v>
      </c>
      <c r="L69" s="76">
        <f t="shared" si="19"/>
        <v>245.1</v>
      </c>
      <c r="M69" s="76">
        <f t="shared" si="19"/>
        <v>0</v>
      </c>
      <c r="N69" s="76">
        <f t="shared" si="19"/>
        <v>0</v>
      </c>
      <c r="O69" s="76">
        <f t="shared" si="19"/>
        <v>388.20833333333331</v>
      </c>
      <c r="P69" s="76">
        <f t="shared" si="19"/>
        <v>186.47499999999999</v>
      </c>
      <c r="Q69" s="76">
        <f t="shared" si="19"/>
        <v>0</v>
      </c>
      <c r="R69" s="76">
        <f t="shared" si="19"/>
        <v>0</v>
      </c>
      <c r="S69" s="76">
        <f t="shared" ref="S69:T69" si="31">MAX(S122, S175)</f>
        <v>2.3666666666666667</v>
      </c>
      <c r="T69" s="76">
        <f t="shared" si="31"/>
        <v>7.5333333333333341</v>
      </c>
      <c r="U69" s="76">
        <f t="shared" si="20"/>
        <v>0</v>
      </c>
    </row>
    <row r="70" spans="1:21" outlineLevel="1">
      <c r="A70" s="12" t="str">
        <f t="shared" si="17"/>
        <v>007096</v>
      </c>
      <c r="B70" s="12" t="str">
        <f t="shared" si="17"/>
        <v>College of the Mainland</v>
      </c>
      <c r="C70" s="76">
        <f t="shared" si="18"/>
        <v>2568.6999999999998</v>
      </c>
      <c r="D70" s="76">
        <f t="shared" si="21"/>
        <v>484</v>
      </c>
      <c r="E70" s="76">
        <f t="shared" si="19"/>
        <v>397.67500000000001</v>
      </c>
      <c r="F70" s="76">
        <f t="shared" si="19"/>
        <v>0</v>
      </c>
      <c r="G70" s="76">
        <f t="shared" si="19"/>
        <v>107.35</v>
      </c>
      <c r="H70" s="76">
        <f t="shared" si="19"/>
        <v>106.7</v>
      </c>
      <c r="I70" s="76">
        <f t="shared" si="19"/>
        <v>0</v>
      </c>
      <c r="J70" s="76">
        <f t="shared" si="19"/>
        <v>13.475</v>
      </c>
      <c r="K70" s="76">
        <f t="shared" si="19"/>
        <v>134.44166666666666</v>
      </c>
      <c r="L70" s="76">
        <f t="shared" si="19"/>
        <v>351.97499999999997</v>
      </c>
      <c r="M70" s="76">
        <f t="shared" si="19"/>
        <v>0</v>
      </c>
      <c r="N70" s="76">
        <f t="shared" si="19"/>
        <v>0</v>
      </c>
      <c r="O70" s="76">
        <f t="shared" si="19"/>
        <v>622.96249999999998</v>
      </c>
      <c r="P70" s="76">
        <f t="shared" si="19"/>
        <v>212.08749999999998</v>
      </c>
      <c r="Q70" s="76">
        <f t="shared" si="19"/>
        <v>0</v>
      </c>
      <c r="R70" s="76">
        <f t="shared" si="19"/>
        <v>28.6</v>
      </c>
      <c r="S70" s="76">
        <f t="shared" ref="S70:T70" si="32">MAX(S123, S176)</f>
        <v>25.833333333333332</v>
      </c>
      <c r="T70" s="76">
        <f t="shared" si="32"/>
        <v>83.6</v>
      </c>
      <c r="U70" s="76">
        <f t="shared" si="20"/>
        <v>0</v>
      </c>
    </row>
    <row r="71" spans="1:21" outlineLevel="1">
      <c r="A71" s="12" t="str">
        <f t="shared" si="17"/>
        <v>023614</v>
      </c>
      <c r="B71" s="12" t="str">
        <f t="shared" si="17"/>
        <v>Collin</v>
      </c>
      <c r="C71" s="76">
        <f t="shared" si="18"/>
        <v>19807.787500000002</v>
      </c>
      <c r="D71" s="76">
        <f t="shared" si="21"/>
        <v>3074</v>
      </c>
      <c r="E71" s="76">
        <f t="shared" si="19"/>
        <v>4093.7583333333332</v>
      </c>
      <c r="F71" s="76">
        <f t="shared" si="19"/>
        <v>1</v>
      </c>
      <c r="G71" s="76">
        <f t="shared" si="19"/>
        <v>0</v>
      </c>
      <c r="H71" s="76">
        <f t="shared" si="19"/>
        <v>23.75</v>
      </c>
      <c r="I71" s="76">
        <f t="shared" si="19"/>
        <v>685.11249999999995</v>
      </c>
      <c r="J71" s="76">
        <f t="shared" si="19"/>
        <v>1057.5</v>
      </c>
      <c r="K71" s="76">
        <f t="shared" si="19"/>
        <v>2245.5749999999998</v>
      </c>
      <c r="L71" s="76">
        <f t="shared" si="19"/>
        <v>2185.0124999999998</v>
      </c>
      <c r="M71" s="76">
        <f t="shared" si="19"/>
        <v>0</v>
      </c>
      <c r="N71" s="76">
        <f t="shared" si="19"/>
        <v>18.512500000000003</v>
      </c>
      <c r="O71" s="76">
        <f t="shared" si="19"/>
        <v>4522.1624999999995</v>
      </c>
      <c r="P71" s="76">
        <f t="shared" si="19"/>
        <v>1104.5916666666665</v>
      </c>
      <c r="Q71" s="76">
        <f t="shared" si="19"/>
        <v>12.824999999999999</v>
      </c>
      <c r="R71" s="76">
        <f t="shared" si="19"/>
        <v>267.98750000000001</v>
      </c>
      <c r="S71" s="76">
        <f t="shared" ref="S71:T71" si="33">MAX(S124, S177)</f>
        <v>83</v>
      </c>
      <c r="T71" s="76">
        <f t="shared" si="33"/>
        <v>433</v>
      </c>
      <c r="U71" s="76">
        <f t="shared" si="20"/>
        <v>0</v>
      </c>
    </row>
    <row r="72" spans="1:21" outlineLevel="1">
      <c r="A72" s="12" t="str">
        <f t="shared" si="17"/>
        <v>009331</v>
      </c>
      <c r="B72" s="12" t="str">
        <f t="shared" si="17"/>
        <v>Dallas</v>
      </c>
      <c r="C72" s="76">
        <f t="shared" si="18"/>
        <v>34133.775000000009</v>
      </c>
      <c r="D72" s="76">
        <f t="shared" si="21"/>
        <v>4630.3</v>
      </c>
      <c r="E72" s="76">
        <f t="shared" si="19"/>
        <v>6772.8249999999998</v>
      </c>
      <c r="F72" s="76">
        <f t="shared" si="19"/>
        <v>1.625</v>
      </c>
      <c r="G72" s="76">
        <f t="shared" si="19"/>
        <v>368.59999999999997</v>
      </c>
      <c r="H72" s="76">
        <f t="shared" si="19"/>
        <v>969</v>
      </c>
      <c r="I72" s="76">
        <f t="shared" si="19"/>
        <v>237.26249999999999</v>
      </c>
      <c r="J72" s="76">
        <f t="shared" si="19"/>
        <v>1151.875</v>
      </c>
      <c r="K72" s="76">
        <f t="shared" si="19"/>
        <v>3130.625</v>
      </c>
      <c r="L72" s="76">
        <f t="shared" si="19"/>
        <v>3908.8250000000003</v>
      </c>
      <c r="M72" s="76">
        <f t="shared" si="19"/>
        <v>1.5</v>
      </c>
      <c r="N72" s="76">
        <f t="shared" si="19"/>
        <v>76.575000000000003</v>
      </c>
      <c r="O72" s="76">
        <f t="shared" si="19"/>
        <v>9328.1750000000011</v>
      </c>
      <c r="P72" s="76">
        <f t="shared" si="19"/>
        <v>2123.4124999999999</v>
      </c>
      <c r="Q72" s="76">
        <f t="shared" si="19"/>
        <v>0</v>
      </c>
      <c r="R72" s="76">
        <f t="shared" si="19"/>
        <v>223.67500000000001</v>
      </c>
      <c r="S72" s="76">
        <f t="shared" ref="S72:T72" si="34">MAX(S125, S178)</f>
        <v>256.5</v>
      </c>
      <c r="T72" s="76">
        <f t="shared" si="34"/>
        <v>953</v>
      </c>
      <c r="U72" s="76">
        <f t="shared" si="20"/>
        <v>0</v>
      </c>
    </row>
    <row r="73" spans="1:21" outlineLevel="1">
      <c r="A73" s="12" t="str">
        <f t="shared" si="17"/>
        <v>003563</v>
      </c>
      <c r="B73" s="12" t="str">
        <f t="shared" si="17"/>
        <v>Del Mar</v>
      </c>
      <c r="C73" s="76">
        <f t="shared" si="18"/>
        <v>7988.5583333333334</v>
      </c>
      <c r="D73" s="76">
        <f t="shared" si="21"/>
        <v>840</v>
      </c>
      <c r="E73" s="76">
        <f t="shared" si="19"/>
        <v>835.16666666666663</v>
      </c>
      <c r="F73" s="76">
        <f t="shared" si="19"/>
        <v>1.25</v>
      </c>
      <c r="G73" s="76">
        <f t="shared" si="19"/>
        <v>436.04999999999995</v>
      </c>
      <c r="H73" s="76">
        <f t="shared" si="19"/>
        <v>2951.3</v>
      </c>
      <c r="I73" s="76">
        <f t="shared" si="19"/>
        <v>30.3125</v>
      </c>
      <c r="J73" s="76">
        <f t="shared" si="19"/>
        <v>104.26249999999999</v>
      </c>
      <c r="K73" s="76">
        <f t="shared" si="19"/>
        <v>511.19999999999993</v>
      </c>
      <c r="L73" s="76">
        <f t="shared" si="19"/>
        <v>463.98749999999995</v>
      </c>
      <c r="M73" s="76">
        <f t="shared" si="19"/>
        <v>1.4249999999999998</v>
      </c>
      <c r="N73" s="76">
        <f t="shared" si="19"/>
        <v>1.6500000000000001</v>
      </c>
      <c r="O73" s="76">
        <f t="shared" si="19"/>
        <v>747.72500000000002</v>
      </c>
      <c r="P73" s="76">
        <f t="shared" si="19"/>
        <v>963.12916666666661</v>
      </c>
      <c r="Q73" s="76">
        <f t="shared" si="19"/>
        <v>0</v>
      </c>
      <c r="R73" s="76">
        <f t="shared" si="19"/>
        <v>24.55</v>
      </c>
      <c r="S73" s="76">
        <f t="shared" ref="S73:T73" si="35">MAX(S126, S179)</f>
        <v>23.75</v>
      </c>
      <c r="T73" s="76">
        <f t="shared" si="35"/>
        <v>52.800000000000004</v>
      </c>
      <c r="U73" s="76">
        <f t="shared" si="20"/>
        <v>0</v>
      </c>
    </row>
    <row r="74" spans="1:21" outlineLevel="1">
      <c r="A74" s="12" t="str">
        <f t="shared" si="17"/>
        <v>010387</v>
      </c>
      <c r="B74" s="12" t="str">
        <f t="shared" si="17"/>
        <v>El Paso</v>
      </c>
      <c r="C74" s="76">
        <f t="shared" si="18"/>
        <v>13059.216666666665</v>
      </c>
      <c r="D74" s="76">
        <f t="shared" si="21"/>
        <v>2673</v>
      </c>
      <c r="E74" s="76">
        <f t="shared" si="19"/>
        <v>3181.4625000000001</v>
      </c>
      <c r="F74" s="76">
        <f t="shared" si="19"/>
        <v>0</v>
      </c>
      <c r="G74" s="76">
        <f t="shared" si="19"/>
        <v>307.56666666666666</v>
      </c>
      <c r="H74" s="76">
        <f t="shared" si="19"/>
        <v>475</v>
      </c>
      <c r="I74" s="76">
        <f t="shared" si="19"/>
        <v>0</v>
      </c>
      <c r="J74" s="76">
        <f t="shared" si="19"/>
        <v>0</v>
      </c>
      <c r="K74" s="76">
        <f t="shared" si="19"/>
        <v>536.25</v>
      </c>
      <c r="L74" s="76">
        <f t="shared" si="19"/>
        <v>899.82499999999993</v>
      </c>
      <c r="M74" s="76">
        <f t="shared" si="19"/>
        <v>4.8583333333333334</v>
      </c>
      <c r="N74" s="76">
        <f t="shared" si="19"/>
        <v>0</v>
      </c>
      <c r="O74" s="76">
        <f t="shared" si="19"/>
        <v>3561.7000000000003</v>
      </c>
      <c r="P74" s="76">
        <f t="shared" si="19"/>
        <v>1361.5874999999999</v>
      </c>
      <c r="Q74" s="76">
        <f t="shared" si="19"/>
        <v>0</v>
      </c>
      <c r="R74" s="76">
        <f t="shared" si="19"/>
        <v>0</v>
      </c>
      <c r="S74" s="76">
        <f t="shared" ref="S74:T74" si="36">MAX(S127, S180)</f>
        <v>13.299999999999999</v>
      </c>
      <c r="T74" s="76">
        <f t="shared" si="36"/>
        <v>44.666666666666664</v>
      </c>
      <c r="U74" s="76">
        <f t="shared" si="20"/>
        <v>0</v>
      </c>
    </row>
    <row r="75" spans="1:21" outlineLevel="1">
      <c r="A75" s="12" t="str">
        <f t="shared" si="17"/>
        <v>003568</v>
      </c>
      <c r="B75" s="12" t="str">
        <f t="shared" si="17"/>
        <v>Frank Phillips</v>
      </c>
      <c r="C75" s="76">
        <f t="shared" si="18"/>
        <v>1403.3750000000002</v>
      </c>
      <c r="D75" s="76">
        <f t="shared" si="21"/>
        <v>427</v>
      </c>
      <c r="E75" s="76">
        <f t="shared" ref="E75:T90" si="37">MAX(E128, E181)</f>
        <v>160.52500000000003</v>
      </c>
      <c r="F75" s="76">
        <f t="shared" si="37"/>
        <v>0</v>
      </c>
      <c r="G75" s="76">
        <f t="shared" si="37"/>
        <v>16</v>
      </c>
      <c r="H75" s="76">
        <f t="shared" si="37"/>
        <v>197.6</v>
      </c>
      <c r="I75" s="76">
        <f t="shared" si="37"/>
        <v>78.487499999999997</v>
      </c>
      <c r="J75" s="76">
        <f t="shared" si="37"/>
        <v>54.862499999999997</v>
      </c>
      <c r="K75" s="76">
        <f t="shared" si="37"/>
        <v>81.825000000000003</v>
      </c>
      <c r="L75" s="76">
        <f t="shared" si="37"/>
        <v>177.10000000000002</v>
      </c>
      <c r="M75" s="76">
        <f t="shared" si="37"/>
        <v>0</v>
      </c>
      <c r="N75" s="76">
        <f t="shared" si="37"/>
        <v>0</v>
      </c>
      <c r="O75" s="76">
        <f t="shared" si="37"/>
        <v>178.36666666666667</v>
      </c>
      <c r="P75" s="76">
        <f t="shared" si="37"/>
        <v>21.774999999999999</v>
      </c>
      <c r="Q75" s="76">
        <f t="shared" si="37"/>
        <v>0</v>
      </c>
      <c r="R75" s="76">
        <f t="shared" si="37"/>
        <v>0</v>
      </c>
      <c r="S75" s="76">
        <f t="shared" si="37"/>
        <v>7.1000000000000005</v>
      </c>
      <c r="T75" s="76">
        <f t="shared" si="37"/>
        <v>2.7333333333333329</v>
      </c>
      <c r="U75" s="76">
        <f t="shared" si="20"/>
        <v>0</v>
      </c>
    </row>
    <row r="76" spans="1:21" outlineLevel="1">
      <c r="A76" s="12" t="str">
        <f t="shared" si="17"/>
        <v>006662</v>
      </c>
      <c r="B76" s="12" t="str">
        <f t="shared" si="17"/>
        <v>Galveston</v>
      </c>
      <c r="C76" s="76">
        <f t="shared" si="18"/>
        <v>1569.0291666666665</v>
      </c>
      <c r="D76" s="76">
        <f t="shared" si="21"/>
        <v>169.1</v>
      </c>
      <c r="E76" s="76">
        <f t="shared" si="37"/>
        <v>199.85000000000002</v>
      </c>
      <c r="F76" s="76">
        <f t="shared" si="37"/>
        <v>0</v>
      </c>
      <c r="G76" s="76">
        <f t="shared" si="37"/>
        <v>0</v>
      </c>
      <c r="H76" s="76">
        <f t="shared" si="37"/>
        <v>1</v>
      </c>
      <c r="I76" s="76">
        <f t="shared" si="37"/>
        <v>19</v>
      </c>
      <c r="J76" s="76">
        <f t="shared" si="37"/>
        <v>127.60833333333333</v>
      </c>
      <c r="K76" s="76">
        <f t="shared" si="37"/>
        <v>56.25</v>
      </c>
      <c r="L76" s="76">
        <f t="shared" si="37"/>
        <v>367.66249999999997</v>
      </c>
      <c r="M76" s="76">
        <f t="shared" si="37"/>
        <v>0</v>
      </c>
      <c r="N76" s="76">
        <f t="shared" si="37"/>
        <v>91</v>
      </c>
      <c r="O76" s="76">
        <f t="shared" si="37"/>
        <v>236.82916666666665</v>
      </c>
      <c r="P76" s="76">
        <f t="shared" si="37"/>
        <v>214.20416666666665</v>
      </c>
      <c r="Q76" s="76">
        <f t="shared" si="37"/>
        <v>0</v>
      </c>
      <c r="R76" s="76">
        <f t="shared" si="37"/>
        <v>58.324999999999996</v>
      </c>
      <c r="S76" s="76">
        <f t="shared" si="37"/>
        <v>12.100000000000001</v>
      </c>
      <c r="T76" s="76">
        <f t="shared" si="37"/>
        <v>16.099999999999998</v>
      </c>
      <c r="U76" s="76">
        <f t="shared" si="20"/>
        <v>0</v>
      </c>
    </row>
    <row r="77" spans="1:21" outlineLevel="1">
      <c r="A77" s="12" t="str">
        <f t="shared" si="17"/>
        <v>003570</v>
      </c>
      <c r="B77" s="12" t="str">
        <f t="shared" si="17"/>
        <v>Grayson</v>
      </c>
      <c r="C77" s="76">
        <f t="shared" si="18"/>
        <v>3007.6666666666665</v>
      </c>
      <c r="D77" s="76">
        <f t="shared" si="21"/>
        <v>445.54999999999995</v>
      </c>
      <c r="E77" s="76">
        <f t="shared" si="37"/>
        <v>271.5</v>
      </c>
      <c r="F77" s="76">
        <f t="shared" si="37"/>
        <v>0</v>
      </c>
      <c r="G77" s="76">
        <f t="shared" si="37"/>
        <v>0</v>
      </c>
      <c r="H77" s="76">
        <f t="shared" si="37"/>
        <v>101.96666666666665</v>
      </c>
      <c r="I77" s="76">
        <f t="shared" si="37"/>
        <v>48.924999999999997</v>
      </c>
      <c r="J77" s="76">
        <f t="shared" si="37"/>
        <v>259.05</v>
      </c>
      <c r="K77" s="76">
        <f t="shared" si="37"/>
        <v>275.95</v>
      </c>
      <c r="L77" s="76">
        <f t="shared" si="37"/>
        <v>498.27499999999998</v>
      </c>
      <c r="M77" s="76">
        <f t="shared" si="37"/>
        <v>0</v>
      </c>
      <c r="N77" s="76">
        <f t="shared" si="37"/>
        <v>0</v>
      </c>
      <c r="O77" s="76">
        <f t="shared" si="37"/>
        <v>459.02499999999998</v>
      </c>
      <c r="P77" s="76">
        <f t="shared" si="37"/>
        <v>469.13749999999999</v>
      </c>
      <c r="Q77" s="76">
        <f t="shared" si="37"/>
        <v>0</v>
      </c>
      <c r="R77" s="76">
        <f t="shared" si="37"/>
        <v>95.387500000000003</v>
      </c>
      <c r="S77" s="76">
        <f t="shared" si="37"/>
        <v>42.900000000000006</v>
      </c>
      <c r="T77" s="76">
        <f t="shared" si="37"/>
        <v>40</v>
      </c>
      <c r="U77" s="76">
        <f t="shared" si="20"/>
        <v>0</v>
      </c>
    </row>
    <row r="78" spans="1:21" outlineLevel="1">
      <c r="A78" s="12" t="str">
        <f t="shared" si="17"/>
        <v>003573</v>
      </c>
      <c r="B78" s="12" t="str">
        <f t="shared" si="17"/>
        <v>Hill</v>
      </c>
      <c r="C78" s="76">
        <f t="shared" si="18"/>
        <v>2474.2750000000001</v>
      </c>
      <c r="D78" s="76">
        <f t="shared" si="21"/>
        <v>579</v>
      </c>
      <c r="E78" s="76">
        <f t="shared" si="37"/>
        <v>485.0625</v>
      </c>
      <c r="F78" s="76">
        <f t="shared" si="37"/>
        <v>0</v>
      </c>
      <c r="G78" s="76">
        <f t="shared" si="37"/>
        <v>0</v>
      </c>
      <c r="H78" s="76">
        <f t="shared" si="37"/>
        <v>105.60000000000001</v>
      </c>
      <c r="I78" s="76">
        <f t="shared" si="37"/>
        <v>32.225000000000001</v>
      </c>
      <c r="J78" s="76">
        <f t="shared" si="37"/>
        <v>128.24999999999997</v>
      </c>
      <c r="K78" s="76">
        <f t="shared" si="37"/>
        <v>84.666666666666671</v>
      </c>
      <c r="L78" s="76">
        <f t="shared" si="37"/>
        <v>406.12499999999994</v>
      </c>
      <c r="M78" s="76">
        <f t="shared" si="37"/>
        <v>0</v>
      </c>
      <c r="N78" s="76">
        <f t="shared" si="37"/>
        <v>0</v>
      </c>
      <c r="O78" s="76">
        <f t="shared" si="37"/>
        <v>391.35833333333335</v>
      </c>
      <c r="P78" s="76">
        <f t="shared" si="37"/>
        <v>221.58750000000001</v>
      </c>
      <c r="Q78" s="76">
        <f t="shared" si="37"/>
        <v>0</v>
      </c>
      <c r="R78" s="76">
        <f t="shared" si="37"/>
        <v>0</v>
      </c>
      <c r="S78" s="76">
        <f t="shared" si="37"/>
        <v>11.399999999999999</v>
      </c>
      <c r="T78" s="76">
        <f t="shared" si="37"/>
        <v>29</v>
      </c>
      <c r="U78" s="76">
        <f t="shared" si="20"/>
        <v>0</v>
      </c>
    </row>
    <row r="79" spans="1:21" outlineLevel="1">
      <c r="A79" s="12" t="str">
        <f t="shared" ref="A79:B98" si="38">A26</f>
        <v>010633</v>
      </c>
      <c r="B79" s="12" t="str">
        <f t="shared" si="38"/>
        <v>Houston</v>
      </c>
      <c r="C79" s="76">
        <f t="shared" si="18"/>
        <v>21932.25</v>
      </c>
      <c r="D79" s="76">
        <f t="shared" si="21"/>
        <v>2813</v>
      </c>
      <c r="E79" s="76">
        <f t="shared" si="37"/>
        <v>5146.4000000000005</v>
      </c>
      <c r="F79" s="76">
        <f t="shared" si="37"/>
        <v>70.829166666666666</v>
      </c>
      <c r="G79" s="76">
        <f t="shared" si="37"/>
        <v>236.86666666666667</v>
      </c>
      <c r="H79" s="76">
        <f t="shared" si="37"/>
        <v>797.05</v>
      </c>
      <c r="I79" s="76">
        <f t="shared" si="37"/>
        <v>42.012499999999996</v>
      </c>
      <c r="J79" s="76">
        <f t="shared" si="37"/>
        <v>1383.6499999999999</v>
      </c>
      <c r="K79" s="76">
        <f t="shared" si="37"/>
        <v>1002.3416666666667</v>
      </c>
      <c r="L79" s="76">
        <f t="shared" si="37"/>
        <v>2187.2749999999996</v>
      </c>
      <c r="M79" s="76">
        <f t="shared" si="37"/>
        <v>6.0625</v>
      </c>
      <c r="N79" s="76">
        <f t="shared" si="37"/>
        <v>23.675000000000001</v>
      </c>
      <c r="O79" s="76">
        <f t="shared" si="37"/>
        <v>6344.25</v>
      </c>
      <c r="P79" s="76">
        <f t="shared" si="37"/>
        <v>1427.1374999999998</v>
      </c>
      <c r="Q79" s="76">
        <f t="shared" si="37"/>
        <v>0</v>
      </c>
      <c r="R79" s="76">
        <f t="shared" si="37"/>
        <v>0</v>
      </c>
      <c r="S79" s="76">
        <f t="shared" si="37"/>
        <v>104</v>
      </c>
      <c r="T79" s="76">
        <f t="shared" si="37"/>
        <v>347.7</v>
      </c>
      <c r="U79" s="76">
        <f t="shared" si="20"/>
        <v>0</v>
      </c>
    </row>
    <row r="80" spans="1:21" outlineLevel="1">
      <c r="A80" s="12" t="str">
        <f t="shared" si="38"/>
        <v>003574</v>
      </c>
      <c r="B80" s="12" t="str">
        <f t="shared" si="38"/>
        <v>Howard</v>
      </c>
      <c r="C80" s="76">
        <f t="shared" si="18"/>
        <v>2764.0666666666662</v>
      </c>
      <c r="D80" s="76">
        <f t="shared" si="21"/>
        <v>498.0333333333333</v>
      </c>
      <c r="E80" s="76">
        <f t="shared" si="37"/>
        <v>323.27499999999998</v>
      </c>
      <c r="F80" s="76">
        <f t="shared" si="37"/>
        <v>0</v>
      </c>
      <c r="G80" s="76">
        <f t="shared" si="37"/>
        <v>79.8</v>
      </c>
      <c r="H80" s="76">
        <f t="shared" si="37"/>
        <v>829.40000000000009</v>
      </c>
      <c r="I80" s="76">
        <f t="shared" si="37"/>
        <v>1.1875</v>
      </c>
      <c r="J80" s="76">
        <f t="shared" si="37"/>
        <v>0</v>
      </c>
      <c r="K80" s="76">
        <f t="shared" si="37"/>
        <v>34.412499999999994</v>
      </c>
      <c r="L80" s="76">
        <f t="shared" si="37"/>
        <v>254.75</v>
      </c>
      <c r="M80" s="76">
        <f t="shared" si="37"/>
        <v>0</v>
      </c>
      <c r="N80" s="76">
        <f t="shared" si="37"/>
        <v>1.5833333333333333</v>
      </c>
      <c r="O80" s="76">
        <f t="shared" si="37"/>
        <v>411.40000000000003</v>
      </c>
      <c r="P80" s="76">
        <f t="shared" si="37"/>
        <v>279.77499999999998</v>
      </c>
      <c r="Q80" s="76">
        <f t="shared" si="37"/>
        <v>0</v>
      </c>
      <c r="R80" s="76">
        <f t="shared" si="37"/>
        <v>0</v>
      </c>
      <c r="S80" s="76">
        <f t="shared" si="37"/>
        <v>10.45</v>
      </c>
      <c r="T80" s="76">
        <f t="shared" si="37"/>
        <v>40</v>
      </c>
      <c r="U80" s="76">
        <f t="shared" si="20"/>
        <v>0</v>
      </c>
    </row>
    <row r="81" spans="1:21" outlineLevel="1">
      <c r="A81" s="12" t="str">
        <f t="shared" si="38"/>
        <v>003580</v>
      </c>
      <c r="B81" s="12" t="str">
        <f t="shared" si="38"/>
        <v>Kilgore</v>
      </c>
      <c r="C81" s="76">
        <f t="shared" si="18"/>
        <v>3890.125</v>
      </c>
      <c r="D81" s="76">
        <f t="shared" si="21"/>
        <v>809</v>
      </c>
      <c r="E81" s="76">
        <f t="shared" si="37"/>
        <v>546.1875</v>
      </c>
      <c r="F81" s="76">
        <f t="shared" si="37"/>
        <v>0</v>
      </c>
      <c r="G81" s="76">
        <f t="shared" si="37"/>
        <v>53.900000000000006</v>
      </c>
      <c r="H81" s="76">
        <f t="shared" si="37"/>
        <v>589.6</v>
      </c>
      <c r="I81" s="76">
        <f t="shared" si="37"/>
        <v>0</v>
      </c>
      <c r="J81" s="76">
        <f t="shared" si="37"/>
        <v>59.449999999999996</v>
      </c>
      <c r="K81" s="76">
        <f t="shared" si="37"/>
        <v>407.5916666666667</v>
      </c>
      <c r="L81" s="76">
        <f t="shared" si="37"/>
        <v>308.66249999999997</v>
      </c>
      <c r="M81" s="76">
        <f t="shared" si="37"/>
        <v>0</v>
      </c>
      <c r="N81" s="76">
        <f t="shared" si="37"/>
        <v>0</v>
      </c>
      <c r="O81" s="76">
        <f t="shared" si="37"/>
        <v>785.55</v>
      </c>
      <c r="P81" s="76">
        <f t="shared" si="37"/>
        <v>246.8</v>
      </c>
      <c r="Q81" s="76">
        <f t="shared" si="37"/>
        <v>0</v>
      </c>
      <c r="R81" s="76">
        <f t="shared" si="37"/>
        <v>0</v>
      </c>
      <c r="S81" s="76">
        <f t="shared" si="37"/>
        <v>27</v>
      </c>
      <c r="T81" s="76">
        <f t="shared" si="37"/>
        <v>56.383333333333333</v>
      </c>
      <c r="U81" s="76">
        <f t="shared" si="20"/>
        <v>0</v>
      </c>
    </row>
    <row r="82" spans="1:21" outlineLevel="1">
      <c r="A82" s="12" t="str">
        <f t="shared" si="38"/>
        <v>003582</v>
      </c>
      <c r="B82" s="12" t="str">
        <f t="shared" si="38"/>
        <v>Laredo</v>
      </c>
      <c r="C82" s="76">
        <f t="shared" si="18"/>
        <v>7270.4041666666681</v>
      </c>
      <c r="D82" s="76">
        <f t="shared" si="21"/>
        <v>1790</v>
      </c>
      <c r="E82" s="76">
        <f t="shared" si="37"/>
        <v>1468.6125</v>
      </c>
      <c r="F82" s="76">
        <f t="shared" si="37"/>
        <v>0</v>
      </c>
      <c r="G82" s="76">
        <f t="shared" si="37"/>
        <v>38</v>
      </c>
      <c r="H82" s="76">
        <f t="shared" si="37"/>
        <v>408</v>
      </c>
      <c r="I82" s="76">
        <f t="shared" si="37"/>
        <v>73.687499999999986</v>
      </c>
      <c r="J82" s="76">
        <f t="shared" si="37"/>
        <v>140</v>
      </c>
      <c r="K82" s="76">
        <f t="shared" si="37"/>
        <v>591.29999999999995</v>
      </c>
      <c r="L82" s="76">
        <f t="shared" si="37"/>
        <v>820.5625</v>
      </c>
      <c r="M82" s="76">
        <f t="shared" si="37"/>
        <v>0</v>
      </c>
      <c r="N82" s="76">
        <f t="shared" si="37"/>
        <v>0</v>
      </c>
      <c r="O82" s="76">
        <f t="shared" si="37"/>
        <v>1533.125</v>
      </c>
      <c r="P82" s="76">
        <f t="shared" si="37"/>
        <v>218.55833333333331</v>
      </c>
      <c r="Q82" s="76">
        <f t="shared" si="37"/>
        <v>28.916666666666668</v>
      </c>
      <c r="R82" s="76">
        <f t="shared" si="37"/>
        <v>103.875</v>
      </c>
      <c r="S82" s="76">
        <f t="shared" si="37"/>
        <v>26.599999999999998</v>
      </c>
      <c r="T82" s="76">
        <f t="shared" si="37"/>
        <v>29.166666666666668</v>
      </c>
      <c r="U82" s="76">
        <f t="shared" si="20"/>
        <v>0</v>
      </c>
    </row>
    <row r="83" spans="1:21" outlineLevel="1">
      <c r="A83" s="12" t="str">
        <f t="shared" si="38"/>
        <v>003583</v>
      </c>
      <c r="B83" s="12" t="str">
        <f t="shared" si="38"/>
        <v>Lee</v>
      </c>
      <c r="C83" s="76">
        <f t="shared" si="18"/>
        <v>8161.8041666666668</v>
      </c>
      <c r="D83" s="76">
        <f t="shared" si="21"/>
        <v>873</v>
      </c>
      <c r="E83" s="76">
        <f t="shared" si="37"/>
        <v>569.8125</v>
      </c>
      <c r="F83" s="76">
        <f t="shared" si="37"/>
        <v>0</v>
      </c>
      <c r="G83" s="76">
        <f t="shared" si="37"/>
        <v>69</v>
      </c>
      <c r="H83" s="76">
        <f t="shared" si="37"/>
        <v>431.29999999999995</v>
      </c>
      <c r="I83" s="76">
        <f t="shared" si="37"/>
        <v>6.5</v>
      </c>
      <c r="J83" s="76">
        <f t="shared" si="37"/>
        <v>7.0750000000000011</v>
      </c>
      <c r="K83" s="76">
        <f t="shared" si="37"/>
        <v>3365.9749999999999</v>
      </c>
      <c r="L83" s="76">
        <f t="shared" si="37"/>
        <v>882.97916666666663</v>
      </c>
      <c r="M83" s="76">
        <f t="shared" si="37"/>
        <v>0</v>
      </c>
      <c r="N83" s="76">
        <f t="shared" si="37"/>
        <v>0</v>
      </c>
      <c r="O83" s="76">
        <f t="shared" si="37"/>
        <v>1328.5</v>
      </c>
      <c r="P83" s="76">
        <f t="shared" si="37"/>
        <v>458.01249999999999</v>
      </c>
      <c r="Q83" s="76">
        <f t="shared" si="37"/>
        <v>0</v>
      </c>
      <c r="R83" s="76">
        <f t="shared" si="37"/>
        <v>0</v>
      </c>
      <c r="S83" s="76">
        <f t="shared" si="37"/>
        <v>44.65</v>
      </c>
      <c r="T83" s="76">
        <f t="shared" si="37"/>
        <v>125</v>
      </c>
      <c r="U83" s="76">
        <f t="shared" si="20"/>
        <v>0</v>
      </c>
    </row>
    <row r="84" spans="1:21" outlineLevel="1">
      <c r="A84" s="12" t="str">
        <f t="shared" si="38"/>
        <v>011145</v>
      </c>
      <c r="B84" s="12" t="str">
        <f t="shared" si="38"/>
        <v>Lone Star</v>
      </c>
      <c r="C84" s="76">
        <f t="shared" si="18"/>
        <v>33243.995833333334</v>
      </c>
      <c r="D84" s="76">
        <f t="shared" si="21"/>
        <v>8177</v>
      </c>
      <c r="E84" s="76">
        <f t="shared" si="37"/>
        <v>8212.375</v>
      </c>
      <c r="F84" s="76">
        <f t="shared" si="37"/>
        <v>0.41666666666666669</v>
      </c>
      <c r="G84" s="76">
        <f t="shared" si="37"/>
        <v>0</v>
      </c>
      <c r="H84" s="76">
        <f t="shared" si="37"/>
        <v>583.33333333333337</v>
      </c>
      <c r="I84" s="76">
        <f t="shared" si="37"/>
        <v>30.983333333333334</v>
      </c>
      <c r="J84" s="76">
        <f t="shared" si="37"/>
        <v>290.40000000000003</v>
      </c>
      <c r="K84" s="76">
        <f t="shared" si="37"/>
        <v>1382.9624999999999</v>
      </c>
      <c r="L84" s="76">
        <f t="shared" si="37"/>
        <v>1772.375</v>
      </c>
      <c r="M84" s="76">
        <f t="shared" si="37"/>
        <v>77.899999999999991</v>
      </c>
      <c r="N84" s="76">
        <f t="shared" si="37"/>
        <v>101.53333333333335</v>
      </c>
      <c r="O84" s="76">
        <f t="shared" si="37"/>
        <v>9729.0874999999996</v>
      </c>
      <c r="P84" s="76">
        <f t="shared" si="37"/>
        <v>1807.3249999999998</v>
      </c>
      <c r="Q84" s="76">
        <f t="shared" si="37"/>
        <v>140.32083333333333</v>
      </c>
      <c r="R84" s="76">
        <f t="shared" si="37"/>
        <v>265.65000000000003</v>
      </c>
      <c r="S84" s="76">
        <f t="shared" si="37"/>
        <v>76.333333333333329</v>
      </c>
      <c r="T84" s="76">
        <f t="shared" si="37"/>
        <v>596</v>
      </c>
      <c r="U84" s="76">
        <f t="shared" si="20"/>
        <v>0</v>
      </c>
    </row>
    <row r="85" spans="1:21" outlineLevel="1">
      <c r="A85" s="12" t="str">
        <f t="shared" si="38"/>
        <v>003590</v>
      </c>
      <c r="B85" s="12" t="str">
        <f t="shared" si="38"/>
        <v>McLennan</v>
      </c>
      <c r="C85" s="76">
        <f t="shared" si="18"/>
        <v>4448.5958333333338</v>
      </c>
      <c r="D85" s="76">
        <f t="shared" si="21"/>
        <v>442</v>
      </c>
      <c r="E85" s="76">
        <f t="shared" si="37"/>
        <v>806.75416666666661</v>
      </c>
      <c r="F85" s="76">
        <f t="shared" si="37"/>
        <v>0</v>
      </c>
      <c r="G85" s="76">
        <f t="shared" si="37"/>
        <v>26.599999999999998</v>
      </c>
      <c r="H85" s="76">
        <f t="shared" si="37"/>
        <v>229</v>
      </c>
      <c r="I85" s="76">
        <f t="shared" si="37"/>
        <v>43.137499999999996</v>
      </c>
      <c r="J85" s="76">
        <f t="shared" si="37"/>
        <v>463.53750000000002</v>
      </c>
      <c r="K85" s="76">
        <f t="shared" si="37"/>
        <v>207.58333333333334</v>
      </c>
      <c r="L85" s="76">
        <f t="shared" si="37"/>
        <v>425.36249999999995</v>
      </c>
      <c r="M85" s="76">
        <f t="shared" si="37"/>
        <v>0</v>
      </c>
      <c r="N85" s="76">
        <f t="shared" si="37"/>
        <v>17.599999999999998</v>
      </c>
      <c r="O85" s="76">
        <f t="shared" si="37"/>
        <v>1147.5500000000002</v>
      </c>
      <c r="P85" s="76">
        <f t="shared" si="37"/>
        <v>572.13749999999993</v>
      </c>
      <c r="Q85" s="76">
        <f t="shared" si="37"/>
        <v>0</v>
      </c>
      <c r="R85" s="76">
        <f t="shared" si="37"/>
        <v>0</v>
      </c>
      <c r="S85" s="76">
        <f t="shared" si="37"/>
        <v>16</v>
      </c>
      <c r="T85" s="76">
        <f t="shared" si="37"/>
        <v>51.333333333333336</v>
      </c>
      <c r="U85" s="76">
        <f t="shared" si="20"/>
        <v>0</v>
      </c>
    </row>
    <row r="86" spans="1:21" outlineLevel="1">
      <c r="A86" s="12" t="str">
        <f t="shared" si="38"/>
        <v>009797</v>
      </c>
      <c r="B86" s="12" t="str">
        <f t="shared" si="38"/>
        <v>Midland</v>
      </c>
      <c r="C86" s="76">
        <f t="shared" si="18"/>
        <v>3438.625</v>
      </c>
      <c r="D86" s="76">
        <f t="shared" si="21"/>
        <v>652</v>
      </c>
      <c r="E86" s="76">
        <f t="shared" si="37"/>
        <v>476.5916666666667</v>
      </c>
      <c r="F86" s="76">
        <f t="shared" si="37"/>
        <v>16.774999999999999</v>
      </c>
      <c r="G86" s="76">
        <f t="shared" si="37"/>
        <v>87.399999999999991</v>
      </c>
      <c r="H86" s="76">
        <f t="shared" si="37"/>
        <v>453.15</v>
      </c>
      <c r="I86" s="76">
        <f t="shared" si="37"/>
        <v>0</v>
      </c>
      <c r="J86" s="76">
        <f t="shared" si="37"/>
        <v>22.55</v>
      </c>
      <c r="K86" s="76">
        <f t="shared" si="37"/>
        <v>298.84999999999997</v>
      </c>
      <c r="L86" s="76">
        <f t="shared" si="37"/>
        <v>599.02499999999998</v>
      </c>
      <c r="M86" s="76">
        <f t="shared" si="37"/>
        <v>0</v>
      </c>
      <c r="N86" s="76">
        <f t="shared" si="37"/>
        <v>0</v>
      </c>
      <c r="O86" s="76">
        <f t="shared" si="37"/>
        <v>434.95</v>
      </c>
      <c r="P86" s="76">
        <f t="shared" si="37"/>
        <v>209.83333333333334</v>
      </c>
      <c r="Q86" s="76">
        <f t="shared" si="37"/>
        <v>23</v>
      </c>
      <c r="R86" s="76">
        <f t="shared" si="37"/>
        <v>47.5</v>
      </c>
      <c r="S86" s="76">
        <f t="shared" si="37"/>
        <v>33</v>
      </c>
      <c r="T86" s="76">
        <f t="shared" si="37"/>
        <v>82</v>
      </c>
      <c r="U86" s="76">
        <f t="shared" si="20"/>
        <v>2</v>
      </c>
    </row>
    <row r="87" spans="1:21" outlineLevel="1">
      <c r="A87" s="12" t="str">
        <f t="shared" si="38"/>
        <v>003593</v>
      </c>
      <c r="B87" s="12" t="str">
        <f t="shared" si="38"/>
        <v>Navarro</v>
      </c>
      <c r="C87" s="76">
        <f t="shared" si="18"/>
        <v>3872.875</v>
      </c>
      <c r="D87" s="76">
        <f t="shared" si="21"/>
        <v>834</v>
      </c>
      <c r="E87" s="76">
        <f t="shared" si="37"/>
        <v>901.05</v>
      </c>
      <c r="F87" s="76">
        <f t="shared" si="37"/>
        <v>1.2375</v>
      </c>
      <c r="G87" s="76">
        <f t="shared" si="37"/>
        <v>0</v>
      </c>
      <c r="H87" s="76">
        <f t="shared" si="37"/>
        <v>154</v>
      </c>
      <c r="I87" s="76">
        <f t="shared" si="37"/>
        <v>0</v>
      </c>
      <c r="J87" s="76">
        <f t="shared" si="37"/>
        <v>0</v>
      </c>
      <c r="K87" s="76">
        <f t="shared" si="37"/>
        <v>246.48749999999998</v>
      </c>
      <c r="L87" s="76">
        <f t="shared" si="37"/>
        <v>434.8</v>
      </c>
      <c r="M87" s="76">
        <f t="shared" si="37"/>
        <v>0</v>
      </c>
      <c r="N87" s="76">
        <f t="shared" si="37"/>
        <v>0</v>
      </c>
      <c r="O87" s="76">
        <f t="shared" si="37"/>
        <v>744.67499999999995</v>
      </c>
      <c r="P87" s="76">
        <f t="shared" si="37"/>
        <v>452.2</v>
      </c>
      <c r="Q87" s="76">
        <f t="shared" si="37"/>
        <v>0</v>
      </c>
      <c r="R87" s="76">
        <f t="shared" si="37"/>
        <v>20.424999999999997</v>
      </c>
      <c r="S87" s="76">
        <f t="shared" si="37"/>
        <v>22</v>
      </c>
      <c r="T87" s="76">
        <f t="shared" si="37"/>
        <v>62</v>
      </c>
      <c r="U87" s="76">
        <f t="shared" si="20"/>
        <v>0</v>
      </c>
    </row>
    <row r="88" spans="1:21" outlineLevel="1">
      <c r="A88" s="12" t="str">
        <f t="shared" si="38"/>
        <v>003558</v>
      </c>
      <c r="B88" s="12" t="str">
        <f t="shared" si="38"/>
        <v>North Central</v>
      </c>
      <c r="C88" s="76">
        <f t="shared" si="18"/>
        <v>4178.9083333333328</v>
      </c>
      <c r="D88" s="76">
        <f t="shared" si="21"/>
        <v>620</v>
      </c>
      <c r="E88" s="76">
        <f t="shared" si="37"/>
        <v>941.58333333333337</v>
      </c>
      <c r="F88" s="76">
        <f t="shared" si="37"/>
        <v>0</v>
      </c>
      <c r="G88" s="76">
        <f t="shared" si="37"/>
        <v>0</v>
      </c>
      <c r="H88" s="76">
        <f t="shared" si="37"/>
        <v>176.4</v>
      </c>
      <c r="I88" s="76">
        <f t="shared" si="37"/>
        <v>68.162500000000009</v>
      </c>
      <c r="J88" s="76">
        <f t="shared" si="37"/>
        <v>126.58750000000001</v>
      </c>
      <c r="K88" s="76">
        <f t="shared" si="37"/>
        <v>290.2</v>
      </c>
      <c r="L88" s="76">
        <f t="shared" si="37"/>
        <v>356.84999999999997</v>
      </c>
      <c r="M88" s="76">
        <f t="shared" si="37"/>
        <v>0</v>
      </c>
      <c r="N88" s="76">
        <f t="shared" si="37"/>
        <v>0</v>
      </c>
      <c r="O88" s="76">
        <f t="shared" si="37"/>
        <v>1125.9166666666667</v>
      </c>
      <c r="P88" s="76">
        <f t="shared" si="37"/>
        <v>307.57499999999999</v>
      </c>
      <c r="Q88" s="76">
        <f t="shared" si="37"/>
        <v>0</v>
      </c>
      <c r="R88" s="76">
        <f t="shared" si="37"/>
        <v>0</v>
      </c>
      <c r="S88" s="76">
        <f t="shared" si="37"/>
        <v>21.633333333333336</v>
      </c>
      <c r="T88" s="76">
        <f t="shared" si="37"/>
        <v>144</v>
      </c>
      <c r="U88" s="76">
        <f t="shared" si="20"/>
        <v>0</v>
      </c>
    </row>
    <row r="89" spans="1:21" outlineLevel="1">
      <c r="A89" s="12" t="str">
        <f t="shared" si="38"/>
        <v>023154</v>
      </c>
      <c r="B89" s="12" t="str">
        <f t="shared" si="38"/>
        <v>Northeast Texas</v>
      </c>
      <c r="C89" s="76">
        <f t="shared" si="18"/>
        <v>2119.6374999999998</v>
      </c>
      <c r="D89" s="76">
        <f t="shared" si="21"/>
        <v>329.65</v>
      </c>
      <c r="E89" s="76">
        <f t="shared" si="37"/>
        <v>377</v>
      </c>
      <c r="F89" s="76">
        <f t="shared" si="37"/>
        <v>0</v>
      </c>
      <c r="G89" s="76">
        <f t="shared" si="37"/>
        <v>0</v>
      </c>
      <c r="H89" s="76">
        <f t="shared" si="37"/>
        <v>90.25</v>
      </c>
      <c r="I89" s="76">
        <f t="shared" si="37"/>
        <v>2</v>
      </c>
      <c r="J89" s="76">
        <f t="shared" si="37"/>
        <v>34.65</v>
      </c>
      <c r="K89" s="76">
        <f t="shared" si="37"/>
        <v>199.65</v>
      </c>
      <c r="L89" s="76">
        <f t="shared" si="37"/>
        <v>406.59999999999997</v>
      </c>
      <c r="M89" s="76">
        <f t="shared" si="37"/>
        <v>0</v>
      </c>
      <c r="N89" s="76">
        <f t="shared" si="37"/>
        <v>0</v>
      </c>
      <c r="O89" s="76">
        <f t="shared" si="37"/>
        <v>425.9</v>
      </c>
      <c r="P89" s="76">
        <f t="shared" si="37"/>
        <v>214.9375</v>
      </c>
      <c r="Q89" s="76">
        <f t="shared" si="37"/>
        <v>0</v>
      </c>
      <c r="R89" s="76">
        <f t="shared" si="37"/>
        <v>0</v>
      </c>
      <c r="S89" s="76">
        <f t="shared" si="37"/>
        <v>15</v>
      </c>
      <c r="T89" s="76">
        <f t="shared" si="37"/>
        <v>24</v>
      </c>
      <c r="U89" s="76">
        <f t="shared" si="20"/>
        <v>0</v>
      </c>
    </row>
    <row r="90" spans="1:21" outlineLevel="1">
      <c r="A90" s="12" t="str">
        <f t="shared" si="38"/>
        <v>003596</v>
      </c>
      <c r="B90" s="12" t="str">
        <f t="shared" si="38"/>
        <v>Odessa</v>
      </c>
      <c r="C90" s="76">
        <f t="shared" si="18"/>
        <v>5956.1041666666661</v>
      </c>
      <c r="D90" s="76">
        <f t="shared" si="21"/>
        <v>1229</v>
      </c>
      <c r="E90" s="76">
        <f t="shared" si="37"/>
        <v>849.38333333333333</v>
      </c>
      <c r="F90" s="76">
        <f t="shared" si="37"/>
        <v>0</v>
      </c>
      <c r="G90" s="76">
        <f t="shared" si="37"/>
        <v>4</v>
      </c>
      <c r="H90" s="76">
        <f t="shared" si="37"/>
        <v>111.10000000000001</v>
      </c>
      <c r="I90" s="76">
        <f t="shared" si="37"/>
        <v>0</v>
      </c>
      <c r="J90" s="76">
        <f t="shared" si="37"/>
        <v>421.6875</v>
      </c>
      <c r="K90" s="76">
        <f t="shared" si="37"/>
        <v>438.75</v>
      </c>
      <c r="L90" s="76">
        <f t="shared" si="37"/>
        <v>692.47499999999991</v>
      </c>
      <c r="M90" s="76">
        <f t="shared" si="37"/>
        <v>0</v>
      </c>
      <c r="N90" s="76">
        <f t="shared" si="37"/>
        <v>0</v>
      </c>
      <c r="O90" s="76">
        <f t="shared" si="37"/>
        <v>1096.2083333333333</v>
      </c>
      <c r="P90" s="76">
        <f t="shared" si="37"/>
        <v>695.40000000000009</v>
      </c>
      <c r="Q90" s="76">
        <f t="shared" si="37"/>
        <v>37.458333333333336</v>
      </c>
      <c r="R90" s="76">
        <f t="shared" ref="E90:T105" si="39">MAX(R143, R196)</f>
        <v>123.97499999999999</v>
      </c>
      <c r="S90" s="76">
        <f t="shared" si="39"/>
        <v>67</v>
      </c>
      <c r="T90" s="76">
        <f t="shared" si="39"/>
        <v>189.66666666666666</v>
      </c>
      <c r="U90" s="76">
        <f t="shared" si="20"/>
        <v>0</v>
      </c>
    </row>
    <row r="91" spans="1:21" outlineLevel="1">
      <c r="A91" s="12" t="str">
        <f t="shared" si="38"/>
        <v>003600</v>
      </c>
      <c r="B91" s="12" t="str">
        <f t="shared" si="38"/>
        <v>Panola</v>
      </c>
      <c r="C91" s="76">
        <f t="shared" ref="C91:C109" si="40">SUM(D91:U91)</f>
        <v>2485.6708333333327</v>
      </c>
      <c r="D91" s="76">
        <f t="shared" si="21"/>
        <v>315.39999999999998</v>
      </c>
      <c r="E91" s="76">
        <f t="shared" si="39"/>
        <v>226.45000000000002</v>
      </c>
      <c r="F91" s="76">
        <f t="shared" si="39"/>
        <v>0</v>
      </c>
      <c r="G91" s="76">
        <f t="shared" si="39"/>
        <v>0</v>
      </c>
      <c r="H91" s="76">
        <f t="shared" si="39"/>
        <v>683.05</v>
      </c>
      <c r="I91" s="76">
        <f t="shared" si="39"/>
        <v>57.05</v>
      </c>
      <c r="J91" s="76">
        <f t="shared" si="39"/>
        <v>155.08749999999998</v>
      </c>
      <c r="K91" s="76">
        <f t="shared" si="39"/>
        <v>168.22499999999999</v>
      </c>
      <c r="L91" s="76">
        <f t="shared" si="39"/>
        <v>332.9375</v>
      </c>
      <c r="M91" s="76">
        <f t="shared" si="39"/>
        <v>0</v>
      </c>
      <c r="N91" s="76">
        <f t="shared" si="39"/>
        <v>0</v>
      </c>
      <c r="O91" s="76">
        <f t="shared" si="39"/>
        <v>324.22499999999997</v>
      </c>
      <c r="P91" s="76">
        <f t="shared" si="39"/>
        <v>192.94583333333333</v>
      </c>
      <c r="Q91" s="76">
        <f t="shared" si="39"/>
        <v>0</v>
      </c>
      <c r="R91" s="76">
        <f t="shared" si="39"/>
        <v>0</v>
      </c>
      <c r="S91" s="76">
        <f t="shared" si="39"/>
        <v>10.633333333333333</v>
      </c>
      <c r="T91" s="76">
        <f t="shared" si="39"/>
        <v>19.666666666666668</v>
      </c>
      <c r="U91" s="76">
        <f t="shared" si="20"/>
        <v>0</v>
      </c>
    </row>
    <row r="92" spans="1:21" outlineLevel="1">
      <c r="A92" s="12" t="str">
        <f t="shared" si="38"/>
        <v>003601</v>
      </c>
      <c r="B92" s="12" t="str">
        <f t="shared" si="38"/>
        <v>Paris</v>
      </c>
      <c r="C92" s="76">
        <f t="shared" si="40"/>
        <v>2872.1708333333336</v>
      </c>
      <c r="D92" s="76">
        <f t="shared" si="21"/>
        <v>720.91666666666663</v>
      </c>
      <c r="E92" s="76">
        <f t="shared" si="39"/>
        <v>465.83750000000003</v>
      </c>
      <c r="F92" s="76">
        <f t="shared" si="39"/>
        <v>0</v>
      </c>
      <c r="G92" s="76">
        <f t="shared" si="39"/>
        <v>4</v>
      </c>
      <c r="H92" s="76">
        <f t="shared" si="39"/>
        <v>167.20000000000002</v>
      </c>
      <c r="I92" s="76">
        <f t="shared" si="39"/>
        <v>15.2</v>
      </c>
      <c r="J92" s="76">
        <f t="shared" si="39"/>
        <v>299.96249999999998</v>
      </c>
      <c r="K92" s="76">
        <f t="shared" si="39"/>
        <v>69.566666666666663</v>
      </c>
      <c r="L92" s="76">
        <f t="shared" si="39"/>
        <v>283.60000000000002</v>
      </c>
      <c r="M92" s="76">
        <f t="shared" si="39"/>
        <v>0</v>
      </c>
      <c r="N92" s="76">
        <f t="shared" si="39"/>
        <v>0</v>
      </c>
      <c r="O92" s="76">
        <f t="shared" si="39"/>
        <v>465.375</v>
      </c>
      <c r="P92" s="76">
        <f t="shared" si="39"/>
        <v>342.71250000000003</v>
      </c>
      <c r="Q92" s="76">
        <f t="shared" si="39"/>
        <v>0</v>
      </c>
      <c r="R92" s="76">
        <f t="shared" si="39"/>
        <v>0</v>
      </c>
      <c r="S92" s="76">
        <f t="shared" si="39"/>
        <v>11</v>
      </c>
      <c r="T92" s="76">
        <f t="shared" si="39"/>
        <v>26.8</v>
      </c>
      <c r="U92" s="76">
        <f t="shared" si="20"/>
        <v>0</v>
      </c>
    </row>
    <row r="93" spans="1:21" outlineLevel="1">
      <c r="A93" s="12" t="str">
        <f t="shared" si="38"/>
        <v>003603</v>
      </c>
      <c r="B93" s="12" t="str">
        <f t="shared" si="38"/>
        <v>Ranger</v>
      </c>
      <c r="C93" s="76">
        <f t="shared" si="40"/>
        <v>1402.55</v>
      </c>
      <c r="D93" s="76">
        <f t="shared" si="21"/>
        <v>390.45</v>
      </c>
      <c r="E93" s="76">
        <f t="shared" si="39"/>
        <v>286.47499999999997</v>
      </c>
      <c r="F93" s="76">
        <f t="shared" si="39"/>
        <v>0</v>
      </c>
      <c r="G93" s="76">
        <f t="shared" si="39"/>
        <v>5.666666666666667</v>
      </c>
      <c r="H93" s="76">
        <f t="shared" si="39"/>
        <v>25</v>
      </c>
      <c r="I93" s="76">
        <f t="shared" si="39"/>
        <v>10</v>
      </c>
      <c r="J93" s="76">
        <f t="shared" si="39"/>
        <v>18</v>
      </c>
      <c r="K93" s="76">
        <f t="shared" si="39"/>
        <v>104.5</v>
      </c>
      <c r="L93" s="76">
        <f t="shared" si="39"/>
        <v>203.47499999999999</v>
      </c>
      <c r="M93" s="76">
        <f t="shared" si="39"/>
        <v>0</v>
      </c>
      <c r="N93" s="76">
        <f t="shared" si="39"/>
        <v>0</v>
      </c>
      <c r="O93" s="76">
        <f t="shared" si="39"/>
        <v>290.52500000000003</v>
      </c>
      <c r="P93" s="76">
        <f t="shared" si="39"/>
        <v>56.924999999999997</v>
      </c>
      <c r="Q93" s="76">
        <f t="shared" si="39"/>
        <v>0</v>
      </c>
      <c r="R93" s="76">
        <f t="shared" si="39"/>
        <v>0</v>
      </c>
      <c r="S93" s="76">
        <f t="shared" si="39"/>
        <v>2.7333333333333329</v>
      </c>
      <c r="T93" s="76">
        <f t="shared" si="39"/>
        <v>8.8000000000000007</v>
      </c>
      <c r="U93" s="76">
        <f t="shared" si="20"/>
        <v>0</v>
      </c>
    </row>
    <row r="94" spans="1:21" outlineLevel="1">
      <c r="A94" s="12" t="str">
        <f t="shared" si="38"/>
        <v>029137</v>
      </c>
      <c r="B94" s="12" t="str">
        <f t="shared" si="38"/>
        <v>San Jacinto</v>
      </c>
      <c r="C94" s="76">
        <f t="shared" si="40"/>
        <v>16808.858333333334</v>
      </c>
      <c r="D94" s="76">
        <f t="shared" si="21"/>
        <v>2163</v>
      </c>
      <c r="E94" s="76">
        <f t="shared" si="39"/>
        <v>2963.6625000000004</v>
      </c>
      <c r="F94" s="76">
        <f t="shared" si="39"/>
        <v>0</v>
      </c>
      <c r="G94" s="76">
        <f t="shared" si="39"/>
        <v>48</v>
      </c>
      <c r="H94" s="76">
        <f t="shared" si="39"/>
        <v>258.39999999999998</v>
      </c>
      <c r="I94" s="76">
        <f t="shared" si="39"/>
        <v>38</v>
      </c>
      <c r="J94" s="76">
        <f t="shared" si="39"/>
        <v>95.616666666666674</v>
      </c>
      <c r="K94" s="76">
        <f t="shared" si="39"/>
        <v>1259.7</v>
      </c>
      <c r="L94" s="76">
        <f t="shared" si="39"/>
        <v>2511.8375000000001</v>
      </c>
      <c r="M94" s="76">
        <f t="shared" si="39"/>
        <v>0</v>
      </c>
      <c r="N94" s="76">
        <f t="shared" si="39"/>
        <v>87.874999999999986</v>
      </c>
      <c r="O94" s="76">
        <f t="shared" si="39"/>
        <v>4963.3374999999996</v>
      </c>
      <c r="P94" s="76">
        <f t="shared" si="39"/>
        <v>1795.2874999999999</v>
      </c>
      <c r="Q94" s="76">
        <f t="shared" si="39"/>
        <v>0</v>
      </c>
      <c r="R94" s="76">
        <f t="shared" si="39"/>
        <v>43.475000000000001</v>
      </c>
      <c r="S94" s="76">
        <f t="shared" si="39"/>
        <v>77.666666666666671</v>
      </c>
      <c r="T94" s="76">
        <f t="shared" si="39"/>
        <v>503</v>
      </c>
      <c r="U94" s="76">
        <f t="shared" si="20"/>
        <v>0</v>
      </c>
    </row>
    <row r="95" spans="1:21" outlineLevel="1">
      <c r="A95" s="12" t="str">
        <f t="shared" si="38"/>
        <v>003611</v>
      </c>
      <c r="B95" s="12" t="str">
        <f t="shared" si="38"/>
        <v>South Plains</v>
      </c>
      <c r="C95" s="76">
        <f t="shared" si="40"/>
        <v>4692.9208333333345</v>
      </c>
      <c r="D95" s="76">
        <f t="shared" si="21"/>
        <v>727</v>
      </c>
      <c r="E95" s="76">
        <f t="shared" si="39"/>
        <v>859.41666666666663</v>
      </c>
      <c r="F95" s="76">
        <f t="shared" si="39"/>
        <v>21.150000000000002</v>
      </c>
      <c r="G95" s="76">
        <f t="shared" si="39"/>
        <v>0</v>
      </c>
      <c r="H95" s="76">
        <f t="shared" si="39"/>
        <v>319.66666666666669</v>
      </c>
      <c r="I95" s="76">
        <f t="shared" si="39"/>
        <v>58.512500000000003</v>
      </c>
      <c r="J95" s="76">
        <f t="shared" si="39"/>
        <v>1</v>
      </c>
      <c r="K95" s="76">
        <f t="shared" si="39"/>
        <v>527.9666666666667</v>
      </c>
      <c r="L95" s="76">
        <f t="shared" si="39"/>
        <v>569.72500000000002</v>
      </c>
      <c r="M95" s="76">
        <f t="shared" si="39"/>
        <v>0</v>
      </c>
      <c r="N95" s="76">
        <f t="shared" si="39"/>
        <v>0</v>
      </c>
      <c r="O95" s="76">
        <f t="shared" si="39"/>
        <v>1014.5458333333332</v>
      </c>
      <c r="P95" s="76">
        <f t="shared" si="39"/>
        <v>503.73750000000001</v>
      </c>
      <c r="Q95" s="76">
        <f t="shared" si="39"/>
        <v>0</v>
      </c>
      <c r="R95" s="76">
        <f t="shared" si="39"/>
        <v>0</v>
      </c>
      <c r="S95" s="76">
        <f t="shared" si="39"/>
        <v>19.533333333333335</v>
      </c>
      <c r="T95" s="76">
        <f t="shared" si="39"/>
        <v>70.666666666666671</v>
      </c>
      <c r="U95" s="76">
        <f t="shared" si="20"/>
        <v>0</v>
      </c>
    </row>
    <row r="96" spans="1:21" outlineLevel="1">
      <c r="A96" s="12" t="str">
        <f t="shared" si="38"/>
        <v>031034</v>
      </c>
      <c r="B96" s="12" t="str">
        <f t="shared" si="38"/>
        <v>South Texas</v>
      </c>
      <c r="C96" s="76">
        <f t="shared" si="40"/>
        <v>17262.712499999998</v>
      </c>
      <c r="D96" s="76">
        <f t="shared" si="21"/>
        <v>3918</v>
      </c>
      <c r="E96" s="76">
        <f t="shared" si="39"/>
        <v>3405.7249999999999</v>
      </c>
      <c r="F96" s="76">
        <f t="shared" si="39"/>
        <v>1.425</v>
      </c>
      <c r="G96" s="76">
        <f t="shared" si="39"/>
        <v>36.300000000000004</v>
      </c>
      <c r="H96" s="76">
        <f t="shared" si="39"/>
        <v>256.93333333333334</v>
      </c>
      <c r="I96" s="76">
        <f t="shared" si="39"/>
        <v>625.01250000000005</v>
      </c>
      <c r="J96" s="76">
        <f t="shared" si="39"/>
        <v>445.54999999999995</v>
      </c>
      <c r="K96" s="76">
        <f t="shared" si="39"/>
        <v>1383.4375000000002</v>
      </c>
      <c r="L96" s="76">
        <f t="shared" si="39"/>
        <v>1220.2416666666668</v>
      </c>
      <c r="M96" s="76">
        <f t="shared" si="39"/>
        <v>0</v>
      </c>
      <c r="N96" s="76">
        <f t="shared" si="39"/>
        <v>2.75</v>
      </c>
      <c r="O96" s="76">
        <f t="shared" si="39"/>
        <v>3519.5250000000001</v>
      </c>
      <c r="P96" s="76">
        <f t="shared" si="39"/>
        <v>1490.2750000000001</v>
      </c>
      <c r="Q96" s="76">
        <f t="shared" si="39"/>
        <v>246.375</v>
      </c>
      <c r="R96" s="76">
        <f t="shared" si="39"/>
        <v>576.41249999999991</v>
      </c>
      <c r="S96" s="76">
        <f t="shared" si="39"/>
        <v>27.549999999999997</v>
      </c>
      <c r="T96" s="76">
        <f t="shared" si="39"/>
        <v>72</v>
      </c>
      <c r="U96" s="76">
        <f t="shared" si="20"/>
        <v>35.200000000000003</v>
      </c>
    </row>
    <row r="97" spans="1:22" outlineLevel="1">
      <c r="A97" s="12" t="str">
        <f t="shared" si="38"/>
        <v>003614</v>
      </c>
      <c r="B97" s="12" t="str">
        <f t="shared" si="38"/>
        <v>Southwest Texas</v>
      </c>
      <c r="C97" s="76">
        <f t="shared" si="40"/>
        <v>4048.1666666666665</v>
      </c>
      <c r="D97" s="76">
        <f t="shared" si="21"/>
        <v>969.05000000000007</v>
      </c>
      <c r="E97" s="76">
        <f t="shared" si="39"/>
        <v>791.92499999999995</v>
      </c>
      <c r="F97" s="76">
        <f t="shared" si="39"/>
        <v>0</v>
      </c>
      <c r="G97" s="76">
        <f t="shared" si="39"/>
        <v>10.45</v>
      </c>
      <c r="H97" s="76">
        <f t="shared" si="39"/>
        <v>414.70000000000005</v>
      </c>
      <c r="I97" s="76">
        <f t="shared" si="39"/>
        <v>30</v>
      </c>
      <c r="J97" s="76">
        <f t="shared" si="39"/>
        <v>158</v>
      </c>
      <c r="K97" s="76">
        <f t="shared" si="39"/>
        <v>256.57499999999999</v>
      </c>
      <c r="L97" s="76">
        <f t="shared" si="39"/>
        <v>533.1875</v>
      </c>
      <c r="M97" s="76">
        <f t="shared" si="39"/>
        <v>0</v>
      </c>
      <c r="N97" s="76">
        <f t="shared" si="39"/>
        <v>0</v>
      </c>
      <c r="O97" s="76">
        <f t="shared" si="39"/>
        <v>725.47500000000002</v>
      </c>
      <c r="P97" s="76">
        <f t="shared" si="39"/>
        <v>98.204166666666666</v>
      </c>
      <c r="Q97" s="76">
        <f t="shared" si="39"/>
        <v>0</v>
      </c>
      <c r="R97" s="76">
        <f t="shared" si="39"/>
        <v>0</v>
      </c>
      <c r="S97" s="76">
        <f t="shared" si="39"/>
        <v>34</v>
      </c>
      <c r="T97" s="76">
        <f t="shared" si="39"/>
        <v>26.599999999999998</v>
      </c>
      <c r="U97" s="76">
        <f t="shared" si="20"/>
        <v>0</v>
      </c>
    </row>
    <row r="98" spans="1:22" outlineLevel="1">
      <c r="A98" s="12" t="str">
        <f t="shared" si="38"/>
        <v>003626</v>
      </c>
      <c r="B98" s="12" t="str">
        <f t="shared" si="38"/>
        <v>Tarrant</v>
      </c>
      <c r="C98" s="76">
        <f t="shared" si="40"/>
        <v>18842.962500000005</v>
      </c>
      <c r="D98" s="76">
        <f t="shared" si="21"/>
        <v>2789.2</v>
      </c>
      <c r="E98" s="76">
        <f t="shared" si="39"/>
        <v>4460.3416666666662</v>
      </c>
      <c r="F98" s="76">
        <f t="shared" si="39"/>
        <v>1.4875</v>
      </c>
      <c r="G98" s="76">
        <f t="shared" si="39"/>
        <v>42.75</v>
      </c>
      <c r="H98" s="76">
        <f t="shared" si="39"/>
        <v>104.50000000000001</v>
      </c>
      <c r="I98" s="76">
        <f t="shared" si="39"/>
        <v>19.299999999999997</v>
      </c>
      <c r="J98" s="76">
        <f t="shared" si="39"/>
        <v>55.524999999999999</v>
      </c>
      <c r="K98" s="76">
        <f t="shared" si="39"/>
        <v>1239.5666666666668</v>
      </c>
      <c r="L98" s="76">
        <f t="shared" si="39"/>
        <v>1392.6</v>
      </c>
      <c r="M98" s="76">
        <f t="shared" si="39"/>
        <v>14.200000000000001</v>
      </c>
      <c r="N98" s="76">
        <f t="shared" si="39"/>
        <v>19.324999999999999</v>
      </c>
      <c r="O98" s="76">
        <f t="shared" si="39"/>
        <v>6625</v>
      </c>
      <c r="P98" s="76">
        <f t="shared" si="39"/>
        <v>1376.4666666666665</v>
      </c>
      <c r="Q98" s="76">
        <f t="shared" si="39"/>
        <v>0</v>
      </c>
      <c r="R98" s="76">
        <f t="shared" si="39"/>
        <v>0</v>
      </c>
      <c r="S98" s="76">
        <f t="shared" si="39"/>
        <v>62.699999999999996</v>
      </c>
      <c r="T98" s="76">
        <f t="shared" si="39"/>
        <v>640</v>
      </c>
      <c r="U98" s="76">
        <f t="shared" si="20"/>
        <v>0</v>
      </c>
    </row>
    <row r="99" spans="1:22" outlineLevel="1">
      <c r="A99" s="12" t="str">
        <f t="shared" ref="A99:B108" si="41">A46</f>
        <v>003627</v>
      </c>
      <c r="B99" s="12" t="str">
        <f t="shared" si="41"/>
        <v>Temple</v>
      </c>
      <c r="C99" s="76">
        <f t="shared" si="40"/>
        <v>2697.0041666666666</v>
      </c>
      <c r="D99" s="76">
        <f t="shared" si="21"/>
        <v>392.66666666666669</v>
      </c>
      <c r="E99" s="76">
        <f t="shared" si="39"/>
        <v>488.72500000000008</v>
      </c>
      <c r="F99" s="76">
        <f t="shared" si="39"/>
        <v>0</v>
      </c>
      <c r="G99" s="76">
        <f t="shared" si="39"/>
        <v>0</v>
      </c>
      <c r="H99" s="76">
        <f t="shared" si="39"/>
        <v>187.83333333333334</v>
      </c>
      <c r="I99" s="76">
        <f t="shared" si="39"/>
        <v>0</v>
      </c>
      <c r="J99" s="76">
        <f t="shared" si="39"/>
        <v>179.3125</v>
      </c>
      <c r="K99" s="76">
        <f t="shared" si="39"/>
        <v>33.074999999999996</v>
      </c>
      <c r="L99" s="76">
        <f t="shared" si="39"/>
        <v>202.33749999999998</v>
      </c>
      <c r="M99" s="76">
        <f t="shared" si="39"/>
        <v>0</v>
      </c>
      <c r="N99" s="76">
        <f t="shared" si="39"/>
        <v>19.5625</v>
      </c>
      <c r="O99" s="76">
        <f t="shared" si="39"/>
        <v>816.80416666666667</v>
      </c>
      <c r="P99" s="76">
        <f t="shared" si="39"/>
        <v>318.48749999999995</v>
      </c>
      <c r="Q99" s="76">
        <f t="shared" si="39"/>
        <v>0</v>
      </c>
      <c r="R99" s="76">
        <f t="shared" si="39"/>
        <v>0</v>
      </c>
      <c r="S99" s="76">
        <f t="shared" si="39"/>
        <v>24</v>
      </c>
      <c r="T99" s="76">
        <f t="shared" si="39"/>
        <v>34.199999999999996</v>
      </c>
      <c r="U99" s="76">
        <f t="shared" si="20"/>
        <v>0</v>
      </c>
    </row>
    <row r="100" spans="1:22" outlineLevel="1">
      <c r="A100" s="12" t="str">
        <f t="shared" si="41"/>
        <v>003628</v>
      </c>
      <c r="B100" s="12" t="str">
        <f t="shared" si="41"/>
        <v>Texarkana</v>
      </c>
      <c r="C100" s="76">
        <f t="shared" si="40"/>
        <v>3593.3541666666661</v>
      </c>
      <c r="D100" s="76">
        <f t="shared" si="21"/>
        <v>648.85</v>
      </c>
      <c r="E100" s="76">
        <f t="shared" si="39"/>
        <v>386.0916666666667</v>
      </c>
      <c r="F100" s="76">
        <f t="shared" si="39"/>
        <v>0</v>
      </c>
      <c r="G100" s="76">
        <f t="shared" si="39"/>
        <v>3.6666666666666665</v>
      </c>
      <c r="H100" s="76">
        <f t="shared" si="39"/>
        <v>106.7</v>
      </c>
      <c r="I100" s="76">
        <f t="shared" si="39"/>
        <v>95.237499999999983</v>
      </c>
      <c r="J100" s="76">
        <f t="shared" si="39"/>
        <v>278.82499999999999</v>
      </c>
      <c r="K100" s="76">
        <f t="shared" si="39"/>
        <v>305.80000000000007</v>
      </c>
      <c r="L100" s="76">
        <f t="shared" si="39"/>
        <v>821.47499999999991</v>
      </c>
      <c r="M100" s="76">
        <f t="shared" si="39"/>
        <v>0</v>
      </c>
      <c r="N100" s="76">
        <f t="shared" si="39"/>
        <v>0</v>
      </c>
      <c r="O100" s="76">
        <f t="shared" si="39"/>
        <v>629.61249999999995</v>
      </c>
      <c r="P100" s="76">
        <f t="shared" si="39"/>
        <v>289.51249999999999</v>
      </c>
      <c r="Q100" s="76">
        <f t="shared" si="39"/>
        <v>0</v>
      </c>
      <c r="R100" s="76">
        <f t="shared" si="39"/>
        <v>0</v>
      </c>
      <c r="S100" s="76">
        <f t="shared" si="39"/>
        <v>10.483333333333333</v>
      </c>
      <c r="T100" s="76">
        <f t="shared" si="39"/>
        <v>17.099999999999998</v>
      </c>
      <c r="U100" s="76">
        <f t="shared" si="20"/>
        <v>0</v>
      </c>
    </row>
    <row r="101" spans="1:22" outlineLevel="1">
      <c r="A101" s="12" t="str">
        <f t="shared" si="41"/>
        <v>003643</v>
      </c>
      <c r="B101" s="12" t="str">
        <f t="shared" si="41"/>
        <v>Texas Southmost</v>
      </c>
      <c r="C101" s="76">
        <f t="shared" si="40"/>
        <v>4983.9916666666668</v>
      </c>
      <c r="D101" s="76">
        <f t="shared" si="21"/>
        <v>1542</v>
      </c>
      <c r="E101" s="76">
        <f t="shared" si="39"/>
        <v>1235.4750000000001</v>
      </c>
      <c r="F101" s="76">
        <f t="shared" si="39"/>
        <v>0</v>
      </c>
      <c r="G101" s="76">
        <f t="shared" si="39"/>
        <v>18</v>
      </c>
      <c r="H101" s="76">
        <f t="shared" si="39"/>
        <v>32</v>
      </c>
      <c r="I101" s="76">
        <f t="shared" si="39"/>
        <v>60</v>
      </c>
      <c r="J101" s="76">
        <f t="shared" si="39"/>
        <v>103.29166666666667</v>
      </c>
      <c r="K101" s="76">
        <f t="shared" si="39"/>
        <v>43.725000000000001</v>
      </c>
      <c r="L101" s="76">
        <f t="shared" si="39"/>
        <v>224.21249999999998</v>
      </c>
      <c r="M101" s="76">
        <f t="shared" si="39"/>
        <v>0</v>
      </c>
      <c r="N101" s="76">
        <f t="shared" si="39"/>
        <v>0</v>
      </c>
      <c r="O101" s="76">
        <f t="shared" si="39"/>
        <v>1256.2875000000001</v>
      </c>
      <c r="P101" s="76">
        <f t="shared" si="39"/>
        <v>437</v>
      </c>
      <c r="Q101" s="76">
        <f t="shared" si="39"/>
        <v>0</v>
      </c>
      <c r="R101" s="76">
        <f t="shared" si="39"/>
        <v>0</v>
      </c>
      <c r="S101" s="76">
        <f t="shared" si="39"/>
        <v>2.6666666666666665</v>
      </c>
      <c r="T101" s="76">
        <f t="shared" si="39"/>
        <v>29.333333333333332</v>
      </c>
      <c r="U101" s="76">
        <f t="shared" si="20"/>
        <v>0</v>
      </c>
    </row>
    <row r="102" spans="1:22" outlineLevel="1">
      <c r="A102" s="12" t="str">
        <f t="shared" si="41"/>
        <v>003572</v>
      </c>
      <c r="B102" s="12" t="str">
        <f t="shared" si="41"/>
        <v>Trinity Valley</v>
      </c>
      <c r="C102" s="76">
        <f t="shared" si="40"/>
        <v>5277.35</v>
      </c>
      <c r="D102" s="76">
        <f t="shared" si="21"/>
        <v>878.75</v>
      </c>
      <c r="E102" s="76">
        <f t="shared" si="39"/>
        <v>761.97500000000002</v>
      </c>
      <c r="F102" s="76">
        <f t="shared" si="39"/>
        <v>0</v>
      </c>
      <c r="G102" s="76">
        <f t="shared" si="39"/>
        <v>15</v>
      </c>
      <c r="H102" s="76">
        <f t="shared" si="39"/>
        <v>44.65</v>
      </c>
      <c r="I102" s="76">
        <f t="shared" si="39"/>
        <v>14.962499999999999</v>
      </c>
      <c r="J102" s="76">
        <f t="shared" si="39"/>
        <v>1270.8625</v>
      </c>
      <c r="K102" s="76">
        <f t="shared" si="39"/>
        <v>197.61666666666667</v>
      </c>
      <c r="L102" s="76">
        <f t="shared" si="39"/>
        <v>604.83750000000009</v>
      </c>
      <c r="M102" s="76">
        <f t="shared" si="39"/>
        <v>0</v>
      </c>
      <c r="N102" s="76">
        <f t="shared" si="39"/>
        <v>0</v>
      </c>
      <c r="O102" s="76">
        <f t="shared" si="39"/>
        <v>1066.9624999999999</v>
      </c>
      <c r="P102" s="76">
        <f t="shared" si="39"/>
        <v>291.39166666666665</v>
      </c>
      <c r="Q102" s="76">
        <f t="shared" si="39"/>
        <v>0</v>
      </c>
      <c r="R102" s="76">
        <f t="shared" si="39"/>
        <v>58.974999999999994</v>
      </c>
      <c r="S102" s="76">
        <f t="shared" si="39"/>
        <v>24.7</v>
      </c>
      <c r="T102" s="76">
        <f t="shared" si="39"/>
        <v>46.666666666666664</v>
      </c>
      <c r="U102" s="76">
        <f t="shared" si="20"/>
        <v>0</v>
      </c>
    </row>
    <row r="103" spans="1:22" outlineLevel="1">
      <c r="A103" s="12" t="str">
        <f t="shared" si="41"/>
        <v>003648</v>
      </c>
      <c r="B103" s="12" t="str">
        <f t="shared" si="41"/>
        <v>Tyler</v>
      </c>
      <c r="C103" s="76">
        <f t="shared" si="40"/>
        <v>6365.0666666666666</v>
      </c>
      <c r="D103" s="76">
        <f t="shared" si="21"/>
        <v>820.13333333333333</v>
      </c>
      <c r="E103" s="76">
        <f t="shared" si="39"/>
        <v>1320.0041666666666</v>
      </c>
      <c r="F103" s="76">
        <f t="shared" si="39"/>
        <v>3.0874999999999995</v>
      </c>
      <c r="G103" s="76">
        <f t="shared" si="39"/>
        <v>29.5</v>
      </c>
      <c r="H103" s="76">
        <f t="shared" si="39"/>
        <v>624.36666666666667</v>
      </c>
      <c r="I103" s="76">
        <f t="shared" si="39"/>
        <v>16.862499999999997</v>
      </c>
      <c r="J103" s="76">
        <f t="shared" si="39"/>
        <v>0</v>
      </c>
      <c r="K103" s="76">
        <f t="shared" si="39"/>
        <v>261.57499999999999</v>
      </c>
      <c r="L103" s="76">
        <f t="shared" si="39"/>
        <v>651.01249999999993</v>
      </c>
      <c r="M103" s="76">
        <f t="shared" si="39"/>
        <v>0</v>
      </c>
      <c r="N103" s="76">
        <f t="shared" si="39"/>
        <v>1.5</v>
      </c>
      <c r="O103" s="76">
        <f t="shared" si="39"/>
        <v>1471.5833333333333</v>
      </c>
      <c r="P103" s="76">
        <f t="shared" si="39"/>
        <v>1002.0124999999999</v>
      </c>
      <c r="Q103" s="76">
        <f t="shared" si="39"/>
        <v>0</v>
      </c>
      <c r="R103" s="76">
        <f t="shared" si="39"/>
        <v>47.762499999999996</v>
      </c>
      <c r="S103" s="76">
        <f t="shared" si="39"/>
        <v>18.666666666666668</v>
      </c>
      <c r="T103" s="76">
        <f t="shared" si="39"/>
        <v>97</v>
      </c>
      <c r="U103" s="76">
        <f t="shared" si="20"/>
        <v>0</v>
      </c>
    </row>
    <row r="104" spans="1:22" outlineLevel="1">
      <c r="A104" s="12" t="str">
        <f t="shared" si="41"/>
        <v>010060</v>
      </c>
      <c r="B104" s="12" t="str">
        <f t="shared" si="41"/>
        <v>Vernon</v>
      </c>
      <c r="C104" s="76">
        <f t="shared" si="40"/>
        <v>1847.4083333333331</v>
      </c>
      <c r="D104" s="76">
        <f t="shared" si="21"/>
        <v>203.50000000000003</v>
      </c>
      <c r="E104" s="76">
        <f t="shared" si="39"/>
        <v>240.53333333333333</v>
      </c>
      <c r="F104" s="76">
        <f t="shared" si="39"/>
        <v>0</v>
      </c>
      <c r="G104" s="76">
        <f t="shared" si="39"/>
        <v>0</v>
      </c>
      <c r="H104" s="76">
        <f t="shared" si="39"/>
        <v>225.14999999999998</v>
      </c>
      <c r="I104" s="76">
        <f t="shared" si="39"/>
        <v>8.4333333333333336</v>
      </c>
      <c r="J104" s="76">
        <f t="shared" si="39"/>
        <v>414.43749999999994</v>
      </c>
      <c r="K104" s="76">
        <f t="shared" si="39"/>
        <v>36.541666666666664</v>
      </c>
      <c r="L104" s="76">
        <f t="shared" si="39"/>
        <v>291.41250000000002</v>
      </c>
      <c r="M104" s="76">
        <f t="shared" si="39"/>
        <v>0</v>
      </c>
      <c r="N104" s="76">
        <f t="shared" si="39"/>
        <v>0</v>
      </c>
      <c r="O104" s="76">
        <f t="shared" si="39"/>
        <v>212.3</v>
      </c>
      <c r="P104" s="76">
        <f t="shared" si="39"/>
        <v>172.35</v>
      </c>
      <c r="Q104" s="76">
        <f t="shared" si="39"/>
        <v>0</v>
      </c>
      <c r="R104" s="76">
        <f t="shared" si="39"/>
        <v>0</v>
      </c>
      <c r="S104" s="76">
        <f t="shared" si="39"/>
        <v>16.149999999999999</v>
      </c>
      <c r="T104" s="76">
        <f t="shared" si="39"/>
        <v>26.599999999999998</v>
      </c>
      <c r="U104" s="76">
        <f t="shared" si="20"/>
        <v>0</v>
      </c>
    </row>
    <row r="105" spans="1:22" outlineLevel="1">
      <c r="A105" s="12" t="str">
        <f t="shared" si="41"/>
        <v>003662</v>
      </c>
      <c r="B105" s="12" t="str">
        <f t="shared" si="41"/>
        <v>Victoria</v>
      </c>
      <c r="C105" s="76">
        <f t="shared" si="40"/>
        <v>1969.8166666666666</v>
      </c>
      <c r="D105" s="76">
        <f t="shared" si="21"/>
        <v>188.5</v>
      </c>
      <c r="E105" s="76">
        <f t="shared" si="39"/>
        <v>268.51666666666665</v>
      </c>
      <c r="F105" s="76">
        <f t="shared" si="39"/>
        <v>0.75</v>
      </c>
      <c r="G105" s="76">
        <f t="shared" si="39"/>
        <v>42.900000000000006</v>
      </c>
      <c r="H105" s="76">
        <f t="shared" si="39"/>
        <v>339.15</v>
      </c>
      <c r="I105" s="76">
        <f t="shared" si="39"/>
        <v>41.033333333333331</v>
      </c>
      <c r="J105" s="76">
        <f t="shared" si="39"/>
        <v>115.66249999999999</v>
      </c>
      <c r="K105" s="76">
        <f t="shared" si="39"/>
        <v>178.6</v>
      </c>
      <c r="L105" s="76">
        <f t="shared" si="39"/>
        <v>229.25833333333333</v>
      </c>
      <c r="M105" s="76">
        <f t="shared" si="39"/>
        <v>0</v>
      </c>
      <c r="N105" s="76">
        <f t="shared" si="39"/>
        <v>0</v>
      </c>
      <c r="O105" s="76">
        <f t="shared" si="39"/>
        <v>292.75</v>
      </c>
      <c r="P105" s="76">
        <f t="shared" si="39"/>
        <v>202.36249999999998</v>
      </c>
      <c r="Q105" s="76">
        <f t="shared" si="39"/>
        <v>0</v>
      </c>
      <c r="R105" s="76">
        <f t="shared" si="39"/>
        <v>0</v>
      </c>
      <c r="S105" s="76">
        <f t="shared" si="39"/>
        <v>19.333333333333332</v>
      </c>
      <c r="T105" s="76">
        <f t="shared" si="39"/>
        <v>51</v>
      </c>
      <c r="U105" s="76">
        <f t="shared" si="20"/>
        <v>0</v>
      </c>
    </row>
    <row r="106" spans="1:22" outlineLevel="1">
      <c r="A106" s="12" t="str">
        <f t="shared" si="41"/>
        <v>003664</v>
      </c>
      <c r="B106" s="12" t="str">
        <f t="shared" si="41"/>
        <v>Weatherford</v>
      </c>
      <c r="C106" s="76">
        <f t="shared" si="40"/>
        <v>3174.1666666666665</v>
      </c>
      <c r="D106" s="76">
        <f t="shared" si="21"/>
        <v>547.19999999999993</v>
      </c>
      <c r="E106" s="76">
        <f t="shared" ref="E106:T108" si="42">MAX(E159, E212)</f>
        <v>548.91250000000002</v>
      </c>
      <c r="F106" s="76">
        <f t="shared" si="42"/>
        <v>0</v>
      </c>
      <c r="G106" s="76">
        <f t="shared" si="42"/>
        <v>55.199999999999996</v>
      </c>
      <c r="H106" s="76">
        <f t="shared" si="42"/>
        <v>180.5</v>
      </c>
      <c r="I106" s="76">
        <f t="shared" si="42"/>
        <v>44.887500000000003</v>
      </c>
      <c r="J106" s="76">
        <f t="shared" si="42"/>
        <v>33.208333333333336</v>
      </c>
      <c r="K106" s="76">
        <f t="shared" si="42"/>
        <v>118.38749999999999</v>
      </c>
      <c r="L106" s="76">
        <f t="shared" si="42"/>
        <v>273.02500000000003</v>
      </c>
      <c r="M106" s="76">
        <f t="shared" si="42"/>
        <v>0</v>
      </c>
      <c r="N106" s="76">
        <f t="shared" si="42"/>
        <v>0</v>
      </c>
      <c r="O106" s="76">
        <f t="shared" si="42"/>
        <v>687.7</v>
      </c>
      <c r="P106" s="76">
        <f t="shared" si="42"/>
        <v>521.3125</v>
      </c>
      <c r="Q106" s="76">
        <f t="shared" si="42"/>
        <v>10</v>
      </c>
      <c r="R106" s="76">
        <f t="shared" si="42"/>
        <v>94.600000000000009</v>
      </c>
      <c r="S106" s="76">
        <f t="shared" si="42"/>
        <v>10.566666666666668</v>
      </c>
      <c r="T106" s="76">
        <f t="shared" si="42"/>
        <v>48.666666666666664</v>
      </c>
      <c r="U106" s="76">
        <f t="shared" si="20"/>
        <v>0</v>
      </c>
    </row>
    <row r="107" spans="1:22" outlineLevel="1">
      <c r="A107" s="12" t="str">
        <f t="shared" si="41"/>
        <v>009549</v>
      </c>
      <c r="B107" s="12" t="str">
        <f t="shared" si="41"/>
        <v>Western Texas</v>
      </c>
      <c r="C107" s="76">
        <f t="shared" si="40"/>
        <v>1212.6666666666667</v>
      </c>
      <c r="D107" s="76">
        <f t="shared" si="21"/>
        <v>180</v>
      </c>
      <c r="E107" s="76">
        <f t="shared" si="42"/>
        <v>147.19999999999999</v>
      </c>
      <c r="F107" s="76">
        <f t="shared" si="42"/>
        <v>0</v>
      </c>
      <c r="G107" s="76">
        <f t="shared" si="42"/>
        <v>0</v>
      </c>
      <c r="H107" s="76">
        <f t="shared" si="42"/>
        <v>13</v>
      </c>
      <c r="I107" s="76">
        <f t="shared" si="42"/>
        <v>92.666666666666671</v>
      </c>
      <c r="J107" s="76">
        <f t="shared" si="42"/>
        <v>329.72499999999997</v>
      </c>
      <c r="K107" s="76">
        <f t="shared" si="42"/>
        <v>103.875</v>
      </c>
      <c r="L107" s="76">
        <f t="shared" si="42"/>
        <v>84.162500000000009</v>
      </c>
      <c r="M107" s="76">
        <f t="shared" si="42"/>
        <v>0</v>
      </c>
      <c r="N107" s="76">
        <f t="shared" si="42"/>
        <v>0</v>
      </c>
      <c r="O107" s="76">
        <f t="shared" si="42"/>
        <v>211.20000000000002</v>
      </c>
      <c r="P107" s="76">
        <f t="shared" si="42"/>
        <v>40.587499999999999</v>
      </c>
      <c r="Q107" s="76">
        <f t="shared" si="42"/>
        <v>0</v>
      </c>
      <c r="R107" s="76">
        <f t="shared" si="42"/>
        <v>0</v>
      </c>
      <c r="S107" s="76">
        <f t="shared" si="42"/>
        <v>8.5499999999999989</v>
      </c>
      <c r="T107" s="76">
        <f t="shared" si="42"/>
        <v>1.7</v>
      </c>
      <c r="U107" s="76">
        <f t="shared" si="20"/>
        <v>0</v>
      </c>
    </row>
    <row r="108" spans="1:22" outlineLevel="1">
      <c r="A108" s="12" t="str">
        <f t="shared" si="41"/>
        <v>003668</v>
      </c>
      <c r="B108" s="12" t="str">
        <f t="shared" si="41"/>
        <v>Wharton</v>
      </c>
      <c r="C108" s="76">
        <f t="shared" si="40"/>
        <v>3538.3624999999997</v>
      </c>
      <c r="D108" s="76">
        <f t="shared" si="21"/>
        <v>243</v>
      </c>
      <c r="E108" s="76">
        <f t="shared" si="42"/>
        <v>728.96249999999998</v>
      </c>
      <c r="F108" s="76">
        <f t="shared" si="42"/>
        <v>0</v>
      </c>
      <c r="G108" s="76">
        <f t="shared" si="42"/>
        <v>5.2666666666666666</v>
      </c>
      <c r="H108" s="76">
        <f t="shared" si="42"/>
        <v>129.80000000000001</v>
      </c>
      <c r="I108" s="76">
        <f t="shared" si="42"/>
        <v>12.349999999999998</v>
      </c>
      <c r="J108" s="76">
        <f t="shared" si="42"/>
        <v>460.51249999999999</v>
      </c>
      <c r="K108" s="76">
        <f t="shared" si="42"/>
        <v>218.97499999999999</v>
      </c>
      <c r="L108" s="76">
        <f t="shared" si="42"/>
        <v>321.65833333333336</v>
      </c>
      <c r="M108" s="76">
        <f t="shared" si="42"/>
        <v>0</v>
      </c>
      <c r="N108" s="76">
        <f t="shared" si="42"/>
        <v>0</v>
      </c>
      <c r="O108" s="76">
        <f t="shared" si="42"/>
        <v>1101.7375</v>
      </c>
      <c r="P108" s="76">
        <f t="shared" si="42"/>
        <v>232.1</v>
      </c>
      <c r="Q108" s="76">
        <f t="shared" si="42"/>
        <v>0</v>
      </c>
      <c r="R108" s="76">
        <f t="shared" si="42"/>
        <v>0</v>
      </c>
      <c r="S108" s="76">
        <f t="shared" si="42"/>
        <v>20</v>
      </c>
      <c r="T108" s="76">
        <f t="shared" si="42"/>
        <v>64</v>
      </c>
      <c r="U108" s="76">
        <f t="shared" si="20"/>
        <v>0</v>
      </c>
    </row>
    <row r="109" spans="1:22">
      <c r="A109" s="12"/>
      <c r="B109" s="12" t="str">
        <f>B56</f>
        <v>Statewide</v>
      </c>
      <c r="C109" s="76">
        <f t="shared" si="40"/>
        <v>370391.96249999991</v>
      </c>
      <c r="D109" s="76">
        <f>SUM(D59:D108)</f>
        <v>60431.049999999981</v>
      </c>
      <c r="E109" s="76">
        <f>SUM(E59:E108)</f>
        <v>74065.837500000009</v>
      </c>
      <c r="F109" s="76">
        <f t="shared" ref="F109:U109" si="43">SUM(F59:F108)</f>
        <v>1412.8625000000002</v>
      </c>
      <c r="G109" s="76">
        <f t="shared" si="43"/>
        <v>2382.4499999999994</v>
      </c>
      <c r="H109" s="76">
        <f t="shared" ref="H109" si="44">SUM(H59:H108)</f>
        <v>15930.366666666665</v>
      </c>
      <c r="I109" s="76">
        <f t="shared" si="43"/>
        <v>4244.3625000000002</v>
      </c>
      <c r="J109" s="76">
        <f t="shared" ref="J109" si="45">SUM(J59:J108)</f>
        <v>13815.137499999999</v>
      </c>
      <c r="K109" s="76">
        <f t="shared" ref="K109:L109" si="46">SUM(K59:K108)</f>
        <v>27304.674999999996</v>
      </c>
      <c r="L109" s="76">
        <f t="shared" si="46"/>
        <v>36490.020833333314</v>
      </c>
      <c r="M109" s="76">
        <f t="shared" si="43"/>
        <v>144.37083333333331</v>
      </c>
      <c r="N109" s="76">
        <f t="shared" ref="N109" si="47">SUM(N59:N108)</f>
        <v>628.39166666666665</v>
      </c>
      <c r="O109" s="76">
        <f t="shared" si="43"/>
        <v>92835.695833333331</v>
      </c>
      <c r="P109" s="76">
        <f t="shared" ref="P109" si="48">SUM(P59:P108)</f>
        <v>29603.654166666667</v>
      </c>
      <c r="Q109" s="76">
        <f t="shared" si="43"/>
        <v>601.32083333333321</v>
      </c>
      <c r="R109" s="76">
        <f t="shared" si="43"/>
        <v>2331.1166666666659</v>
      </c>
      <c r="S109" s="76">
        <f t="shared" si="43"/>
        <v>1697.9666666666672</v>
      </c>
      <c r="T109" s="76">
        <f t="shared" si="43"/>
        <v>6431.8166666666675</v>
      </c>
      <c r="U109" s="76">
        <f t="shared" si="43"/>
        <v>40.866666666666667</v>
      </c>
    </row>
    <row r="111" spans="1:22">
      <c r="A111" s="687" t="s">
        <v>1738</v>
      </c>
      <c r="B111" s="687"/>
      <c r="C111" s="687"/>
      <c r="D111" s="687"/>
      <c r="E111" s="687"/>
      <c r="F111" s="687"/>
      <c r="G111" s="687"/>
      <c r="H111" s="687"/>
      <c r="I111" s="687"/>
      <c r="J111" s="687"/>
      <c r="K111" s="687"/>
      <c r="L111" s="687"/>
      <c r="M111" s="687"/>
      <c r="N111" s="687"/>
      <c r="O111" s="687"/>
      <c r="P111" s="687"/>
      <c r="Q111" s="687"/>
      <c r="R111" s="687"/>
      <c r="S111" s="687"/>
      <c r="T111" s="687"/>
      <c r="U111" s="687"/>
    </row>
    <row r="112" spans="1:22" outlineLevel="1">
      <c r="A112" s="12" t="str">
        <f t="shared" ref="A112:B131" si="49">A6</f>
        <v>003607</v>
      </c>
      <c r="B112" s="12" t="str">
        <f t="shared" si="49"/>
        <v>Alamo</v>
      </c>
      <c r="C112" s="76">
        <f t="shared" ref="C112:C143" si="50">SUM(D112:U112)</f>
        <v>26523.491666666669</v>
      </c>
      <c r="D112" s="76">
        <f>AVERAGE(D165,D218,D271)</f>
        <v>3514</v>
      </c>
      <c r="E112" s="76">
        <f t="shared" ref="E112:U112" si="51">AVERAGE(E165,E218,E271)</f>
        <v>5830.416666666667</v>
      </c>
      <c r="F112" s="76">
        <f t="shared" si="51"/>
        <v>21.074999999999999</v>
      </c>
      <c r="G112" s="76">
        <f t="shared" si="51"/>
        <v>43.699999999999996</v>
      </c>
      <c r="H112" s="76">
        <f t="shared" ref="H112" si="52">AVERAGE(H165,H218,H271)</f>
        <v>433</v>
      </c>
      <c r="I112" s="76">
        <f t="shared" si="51"/>
        <v>250.69583333333335</v>
      </c>
      <c r="J112" s="76">
        <f t="shared" ref="J112" si="53">AVERAGE(J165,J218,J271)</f>
        <v>686.75</v>
      </c>
      <c r="K112" s="76">
        <f>IFERROR(AVERAGE(K165,K218,K271),"")</f>
        <v>1656.5249999999999</v>
      </c>
      <c r="L112" s="76">
        <f>IFERROR(AVERAGE(L165,L218,L271),"")</f>
        <v>1963.0666666666666</v>
      </c>
      <c r="M112" s="76">
        <f t="shared" si="51"/>
        <v>1.3</v>
      </c>
      <c r="N112" s="76">
        <f t="shared" ref="N112" si="54">AVERAGE(N165,N218,N271)</f>
        <v>16.8</v>
      </c>
      <c r="O112" s="76">
        <f t="shared" si="51"/>
        <v>9554.3833333333332</v>
      </c>
      <c r="P112" s="76">
        <f t="shared" ref="P112" si="55">AVERAGE(P165,P218,P271)</f>
        <v>1903.8458333333335</v>
      </c>
      <c r="Q112" s="76">
        <f t="shared" si="51"/>
        <v>0</v>
      </c>
      <c r="R112" s="76">
        <f t="shared" si="51"/>
        <v>62.366666666666667</v>
      </c>
      <c r="S112" s="76">
        <f t="shared" si="51"/>
        <v>58.9</v>
      </c>
      <c r="T112" s="76">
        <f t="shared" si="51"/>
        <v>526.66666666666663</v>
      </c>
      <c r="U112" s="76">
        <f t="shared" si="51"/>
        <v>0</v>
      </c>
      <c r="V112" s="16"/>
    </row>
    <row r="113" spans="1:22" outlineLevel="1">
      <c r="A113" s="12" t="str">
        <f t="shared" si="49"/>
        <v>003539</v>
      </c>
      <c r="B113" s="12" t="str">
        <f t="shared" si="49"/>
        <v>Alvin</v>
      </c>
      <c r="C113" s="76">
        <f t="shared" si="50"/>
        <v>3291.6458333333339</v>
      </c>
      <c r="D113" s="76">
        <f t="shared" ref="D113:S128" si="56">AVERAGE(D166,D219,D272)</f>
        <v>672.23333333333323</v>
      </c>
      <c r="E113" s="76">
        <f t="shared" si="56"/>
        <v>529.54166666666663</v>
      </c>
      <c r="F113" s="76">
        <f t="shared" si="56"/>
        <v>0</v>
      </c>
      <c r="G113" s="76">
        <f t="shared" si="56"/>
        <v>0</v>
      </c>
      <c r="H113" s="76">
        <f t="shared" ref="H113" si="57">AVERAGE(H166,H219,H272)</f>
        <v>32.4</v>
      </c>
      <c r="I113" s="76">
        <f t="shared" si="56"/>
        <v>5.583333333333333</v>
      </c>
      <c r="J113" s="76">
        <f t="shared" ref="J113" si="58">AVERAGE(J166,J219,J272)</f>
        <v>77.416666666666671</v>
      </c>
      <c r="K113" s="76">
        <f t="shared" ref="K113:L161" si="59">IFERROR(AVERAGE(K166,K219,K272),"")</f>
        <v>347.75</v>
      </c>
      <c r="L113" s="76">
        <f t="shared" si="59"/>
        <v>460.11666666666662</v>
      </c>
      <c r="M113" s="76">
        <f t="shared" si="56"/>
        <v>0</v>
      </c>
      <c r="N113" s="76">
        <f t="shared" ref="N113" si="60">AVERAGE(N166,N219,N272)</f>
        <v>0</v>
      </c>
      <c r="O113" s="76">
        <f t="shared" si="56"/>
        <v>806.51666666666677</v>
      </c>
      <c r="P113" s="76">
        <f t="shared" ref="P113" si="61">AVERAGE(P166,P219,P272)</f>
        <v>281.52083333333331</v>
      </c>
      <c r="Q113" s="76">
        <f t="shared" si="56"/>
        <v>0</v>
      </c>
      <c r="R113" s="76">
        <f t="shared" si="56"/>
        <v>0</v>
      </c>
      <c r="S113" s="76">
        <f t="shared" si="56"/>
        <v>26.516666666666666</v>
      </c>
      <c r="T113" s="76">
        <f t="shared" ref="T113:U113" si="62">AVERAGE(T166,T219,T272)</f>
        <v>52.050000000000004</v>
      </c>
      <c r="U113" s="76">
        <f t="shared" si="62"/>
        <v>0</v>
      </c>
      <c r="V113" s="16"/>
    </row>
    <row r="114" spans="1:22" outlineLevel="1">
      <c r="A114" s="12" t="str">
        <f t="shared" si="49"/>
        <v>003540</v>
      </c>
      <c r="B114" s="12" t="str">
        <f t="shared" si="49"/>
        <v>Amarillo</v>
      </c>
      <c r="C114" s="76">
        <f t="shared" si="50"/>
        <v>5413.1208333333334</v>
      </c>
      <c r="D114" s="76">
        <f t="shared" si="56"/>
        <v>616.66666666666663</v>
      </c>
      <c r="E114" s="76">
        <f t="shared" si="56"/>
        <v>1017.9250000000001</v>
      </c>
      <c r="F114" s="76">
        <f t="shared" si="56"/>
        <v>0</v>
      </c>
      <c r="G114" s="76">
        <f t="shared" si="56"/>
        <v>0.33333333333333331</v>
      </c>
      <c r="H114" s="76">
        <f t="shared" ref="H114" si="63">AVERAGE(H167,H220,H273)</f>
        <v>0</v>
      </c>
      <c r="I114" s="76">
        <f t="shared" si="56"/>
        <v>73.583333333333329</v>
      </c>
      <c r="J114" s="76">
        <f t="shared" ref="J114" si="64">AVERAGE(J167,J220,J273)</f>
        <v>170.31666666666666</v>
      </c>
      <c r="K114" s="76">
        <f t="shared" si="59"/>
        <v>312.9666666666667</v>
      </c>
      <c r="L114" s="76">
        <f t="shared" si="59"/>
        <v>1131.3333333333333</v>
      </c>
      <c r="M114" s="76">
        <f t="shared" si="56"/>
        <v>3.85</v>
      </c>
      <c r="N114" s="76">
        <f t="shared" ref="N114" si="65">AVERAGE(N167,N220,N273)</f>
        <v>0</v>
      </c>
      <c r="O114" s="76">
        <f t="shared" si="56"/>
        <v>1081.6416666666667</v>
      </c>
      <c r="P114" s="76">
        <f t="shared" ref="P114" si="66">AVERAGE(P167,P220,P273)</f>
        <v>827.17083333333323</v>
      </c>
      <c r="Q114" s="76">
        <f t="shared" si="56"/>
        <v>0</v>
      </c>
      <c r="R114" s="76">
        <f t="shared" si="56"/>
        <v>0</v>
      </c>
      <c r="S114" s="76">
        <f t="shared" si="56"/>
        <v>55.333333333333336</v>
      </c>
      <c r="T114" s="76">
        <f t="shared" ref="T114:U114" si="67">AVERAGE(T167,T220,T273)</f>
        <v>122</v>
      </c>
      <c r="U114" s="76">
        <f t="shared" si="67"/>
        <v>0</v>
      </c>
      <c r="V114" s="16"/>
    </row>
    <row r="115" spans="1:22" outlineLevel="1">
      <c r="A115" s="12" t="str">
        <f t="shared" si="49"/>
        <v>006661</v>
      </c>
      <c r="B115" s="12" t="str">
        <f t="shared" si="49"/>
        <v>Angelina</v>
      </c>
      <c r="C115" s="76">
        <f t="shared" si="50"/>
        <v>2917.7124999999996</v>
      </c>
      <c r="D115" s="76">
        <f t="shared" si="56"/>
        <v>513.86666666666667</v>
      </c>
      <c r="E115" s="76">
        <f t="shared" si="56"/>
        <v>497.83750000000003</v>
      </c>
      <c r="F115" s="76">
        <f t="shared" si="56"/>
        <v>0</v>
      </c>
      <c r="G115" s="76">
        <f t="shared" si="56"/>
        <v>6</v>
      </c>
      <c r="H115" s="76">
        <f t="shared" ref="H115" si="68">AVERAGE(H168,H221,H274)</f>
        <v>305.33333333333331</v>
      </c>
      <c r="I115" s="76">
        <f t="shared" si="56"/>
        <v>8.3333333333333339</v>
      </c>
      <c r="J115" s="76">
        <f t="shared" ref="J115" si="69">AVERAGE(J168,J221,J274)</f>
        <v>114.8</v>
      </c>
      <c r="K115" s="76">
        <f t="shared" si="59"/>
        <v>162.6</v>
      </c>
      <c r="L115" s="76">
        <f t="shared" si="59"/>
        <v>521.0625</v>
      </c>
      <c r="M115" s="76">
        <f t="shared" si="56"/>
        <v>0</v>
      </c>
      <c r="N115" s="76">
        <f t="shared" ref="N115" si="70">AVERAGE(N168,N221,N274)</f>
        <v>0</v>
      </c>
      <c r="O115" s="76">
        <f t="shared" si="56"/>
        <v>430.06666666666666</v>
      </c>
      <c r="P115" s="76">
        <f t="shared" ref="P115" si="71">AVERAGE(P168,P221,P274)</f>
        <v>304.47916666666669</v>
      </c>
      <c r="Q115" s="76">
        <f t="shared" si="56"/>
        <v>0</v>
      </c>
      <c r="R115" s="76">
        <f t="shared" si="56"/>
        <v>0</v>
      </c>
      <c r="S115" s="76">
        <f t="shared" si="56"/>
        <v>20.333333333333332</v>
      </c>
      <c r="T115" s="76">
        <f t="shared" ref="T115:U115" si="72">AVERAGE(T168,T221,T274)</f>
        <v>33</v>
      </c>
      <c r="U115" s="76">
        <f t="shared" si="72"/>
        <v>0</v>
      </c>
      <c r="V115" s="16"/>
    </row>
    <row r="116" spans="1:22" outlineLevel="1">
      <c r="A116" s="12" t="str">
        <f t="shared" si="49"/>
        <v>012015</v>
      </c>
      <c r="B116" s="12" t="str">
        <f t="shared" si="49"/>
        <v>Austin</v>
      </c>
      <c r="C116" s="76">
        <f t="shared" si="50"/>
        <v>17146.125</v>
      </c>
      <c r="D116" s="76">
        <f t="shared" si="56"/>
        <v>2332.3333333333335</v>
      </c>
      <c r="E116" s="76">
        <f t="shared" si="56"/>
        <v>3413.1333333333332</v>
      </c>
      <c r="F116" s="76">
        <f t="shared" si="56"/>
        <v>181.61666666666667</v>
      </c>
      <c r="G116" s="76">
        <f t="shared" si="56"/>
        <v>1.6666666666666667</v>
      </c>
      <c r="H116" s="76">
        <f t="shared" ref="H116" si="73">AVERAGE(H169,H222,H275)</f>
        <v>184.33333333333334</v>
      </c>
      <c r="I116" s="76">
        <f t="shared" si="56"/>
        <v>519.73749999999995</v>
      </c>
      <c r="J116" s="76">
        <f t="shared" ref="J116" si="74">AVERAGE(J169,J222,J275)</f>
        <v>1234.1333333333334</v>
      </c>
      <c r="K116" s="76">
        <f t="shared" si="59"/>
        <v>1224.7708333333333</v>
      </c>
      <c r="L116" s="76">
        <f t="shared" si="59"/>
        <v>1063.6833333333334</v>
      </c>
      <c r="M116" s="76">
        <f t="shared" si="56"/>
        <v>30.974999999999998</v>
      </c>
      <c r="N116" s="76">
        <f t="shared" ref="N116" si="75">AVERAGE(N169,N222,N275)</f>
        <v>138.06666666666666</v>
      </c>
      <c r="O116" s="76">
        <f t="shared" si="56"/>
        <v>4912.333333333333</v>
      </c>
      <c r="P116" s="76">
        <f t="shared" ref="P116" si="76">AVERAGE(P169,P222,P275)</f>
        <v>1497.825</v>
      </c>
      <c r="Q116" s="76">
        <f t="shared" si="56"/>
        <v>3.25</v>
      </c>
      <c r="R116" s="76">
        <f t="shared" si="56"/>
        <v>124.26666666666667</v>
      </c>
      <c r="S116" s="76">
        <f t="shared" si="56"/>
        <v>53.666666666666664</v>
      </c>
      <c r="T116" s="76">
        <f t="shared" ref="T116:U116" si="77">AVERAGE(T169,T222,T275)</f>
        <v>230.33333333333334</v>
      </c>
      <c r="U116" s="76">
        <f t="shared" si="77"/>
        <v>0</v>
      </c>
      <c r="V116" s="16"/>
    </row>
    <row r="117" spans="1:22" outlineLevel="1">
      <c r="A117" s="12" t="str">
        <f t="shared" si="49"/>
        <v>003549</v>
      </c>
      <c r="B117" s="12" t="str">
        <f t="shared" si="49"/>
        <v>Blinn</v>
      </c>
      <c r="C117" s="76">
        <f t="shared" si="50"/>
        <v>8954.5916666666672</v>
      </c>
      <c r="D117" s="76">
        <f t="shared" si="56"/>
        <v>452</v>
      </c>
      <c r="E117" s="76">
        <f t="shared" si="56"/>
        <v>3982.4375</v>
      </c>
      <c r="F117" s="76">
        <f t="shared" si="56"/>
        <v>1029.0458333333333</v>
      </c>
      <c r="G117" s="76">
        <f t="shared" si="56"/>
        <v>31.233333333333331</v>
      </c>
      <c r="H117" s="76">
        <f t="shared" ref="H117" si="78">AVERAGE(H170,H223,H276)</f>
        <v>301.7</v>
      </c>
      <c r="I117" s="76">
        <f t="shared" si="56"/>
        <v>47.95000000000001</v>
      </c>
      <c r="J117" s="76">
        <f t="shared" ref="J117" si="79">AVERAGE(J170,J223,J276)</f>
        <v>99.870833333333323</v>
      </c>
      <c r="K117" s="76">
        <f t="shared" si="59"/>
        <v>134.48333333333332</v>
      </c>
      <c r="L117" s="76">
        <f t="shared" si="59"/>
        <v>255.5625</v>
      </c>
      <c r="M117" s="76">
        <f t="shared" si="56"/>
        <v>1</v>
      </c>
      <c r="N117" s="76">
        <f t="shared" ref="N117" si="80">AVERAGE(N170,N223,N276)</f>
        <v>0</v>
      </c>
      <c r="O117" s="76">
        <f t="shared" si="56"/>
        <v>1997.8499999999997</v>
      </c>
      <c r="P117" s="76">
        <f t="shared" ref="P117" si="81">AVERAGE(P170,P223,P276)</f>
        <v>549.0916666666667</v>
      </c>
      <c r="Q117" s="76">
        <f t="shared" si="56"/>
        <v>0</v>
      </c>
      <c r="R117" s="76">
        <f t="shared" si="56"/>
        <v>0</v>
      </c>
      <c r="S117" s="76">
        <f t="shared" si="56"/>
        <v>18.033333333333331</v>
      </c>
      <c r="T117" s="76">
        <f t="shared" ref="T117:U117" si="82">AVERAGE(T170,T223,T276)</f>
        <v>54.333333333333336</v>
      </c>
      <c r="U117" s="76">
        <f t="shared" si="82"/>
        <v>0</v>
      </c>
      <c r="V117" s="16"/>
    </row>
    <row r="118" spans="1:22" outlineLevel="1">
      <c r="A118" s="12" t="str">
        <f t="shared" si="49"/>
        <v>007857</v>
      </c>
      <c r="B118" s="12" t="str">
        <f t="shared" si="49"/>
        <v>Brazosport</v>
      </c>
      <c r="C118" s="76">
        <f t="shared" si="50"/>
        <v>2315.4708333333333</v>
      </c>
      <c r="D118" s="76">
        <f t="shared" si="56"/>
        <v>389.05</v>
      </c>
      <c r="E118" s="76">
        <f t="shared" si="56"/>
        <v>251.90833333333333</v>
      </c>
      <c r="F118" s="76">
        <f t="shared" si="56"/>
        <v>0</v>
      </c>
      <c r="G118" s="76">
        <f t="shared" si="56"/>
        <v>0.33333333333333331</v>
      </c>
      <c r="H118" s="76">
        <f t="shared" ref="H118" si="83">AVERAGE(H171,H224,H277)</f>
        <v>58.466666666666669</v>
      </c>
      <c r="I118" s="76">
        <f t="shared" si="56"/>
        <v>7.9000000000000012</v>
      </c>
      <c r="J118" s="76">
        <f t="shared" ref="J118" si="84">AVERAGE(J171,J224,J277)</f>
        <v>23.620833333333334</v>
      </c>
      <c r="K118" s="76">
        <f t="shared" si="59"/>
        <v>346.68333333333334</v>
      </c>
      <c r="L118" s="76">
        <f t="shared" si="59"/>
        <v>245.58333333333334</v>
      </c>
      <c r="M118" s="76">
        <f t="shared" si="56"/>
        <v>0</v>
      </c>
      <c r="N118" s="76">
        <f t="shared" ref="N118" si="85">AVERAGE(N171,N224,N277)</f>
        <v>0</v>
      </c>
      <c r="O118" s="76">
        <f t="shared" si="56"/>
        <v>512.35</v>
      </c>
      <c r="P118" s="76">
        <f t="shared" ref="P118" si="86">AVERAGE(P171,P224,P277)</f>
        <v>164.05833333333331</v>
      </c>
      <c r="Q118" s="76">
        <f t="shared" si="56"/>
        <v>91.641666666666666</v>
      </c>
      <c r="R118" s="76">
        <f t="shared" si="56"/>
        <v>40.541666666666664</v>
      </c>
      <c r="S118" s="76">
        <f t="shared" si="56"/>
        <v>60.666666666666664</v>
      </c>
      <c r="T118" s="76">
        <f t="shared" ref="T118:U118" si="87">AVERAGE(T171,T224,T277)</f>
        <v>119</v>
      </c>
      <c r="U118" s="76">
        <f t="shared" si="87"/>
        <v>3.6666666666666665</v>
      </c>
      <c r="V118" s="16"/>
    </row>
    <row r="119" spans="1:22" outlineLevel="1">
      <c r="A119" s="12" t="str">
        <f t="shared" si="49"/>
        <v>004003</v>
      </c>
      <c r="B119" s="12" t="str">
        <f t="shared" si="49"/>
        <v>Central Texas</v>
      </c>
      <c r="C119" s="76">
        <f t="shared" si="50"/>
        <v>4708.520833333333</v>
      </c>
      <c r="D119" s="76">
        <f t="shared" si="56"/>
        <v>529.93333333333339</v>
      </c>
      <c r="E119" s="76">
        <f t="shared" si="56"/>
        <v>903.91666666666663</v>
      </c>
      <c r="F119" s="76">
        <f t="shared" si="56"/>
        <v>0</v>
      </c>
      <c r="G119" s="76">
        <f t="shared" si="56"/>
        <v>34</v>
      </c>
      <c r="H119" s="76">
        <f t="shared" ref="H119" si="88">AVERAGE(H172,H225,H278)</f>
        <v>132.11666666666667</v>
      </c>
      <c r="I119" s="76">
        <f t="shared" si="56"/>
        <v>4.1749999999999998</v>
      </c>
      <c r="J119" s="76">
        <f t="shared" ref="J119" si="89">AVERAGE(J172,J225,J278)</f>
        <v>13.633333333333335</v>
      </c>
      <c r="K119" s="76">
        <f t="shared" si="59"/>
        <v>526.06666666666672</v>
      </c>
      <c r="L119" s="76">
        <f t="shared" si="59"/>
        <v>726.27499999999998</v>
      </c>
      <c r="M119" s="76">
        <f t="shared" si="56"/>
        <v>0</v>
      </c>
      <c r="N119" s="76">
        <f t="shared" ref="N119" si="90">AVERAGE(N172,N225,N278)</f>
        <v>0</v>
      </c>
      <c r="O119" s="76">
        <f t="shared" si="56"/>
        <v>1385.3916666666667</v>
      </c>
      <c r="P119" s="76">
        <f t="shared" ref="P119" si="91">AVERAGE(P172,P225,P278)</f>
        <v>364.01249999999999</v>
      </c>
      <c r="Q119" s="76">
        <f t="shared" si="56"/>
        <v>0</v>
      </c>
      <c r="R119" s="76">
        <f t="shared" si="56"/>
        <v>0</v>
      </c>
      <c r="S119" s="76">
        <f t="shared" si="56"/>
        <v>34.666666666666664</v>
      </c>
      <c r="T119" s="76">
        <f t="shared" ref="T119:U119" si="92">AVERAGE(T172,T225,T278)</f>
        <v>54.333333333333336</v>
      </c>
      <c r="U119" s="76">
        <f t="shared" si="92"/>
        <v>0</v>
      </c>
      <c r="V119" s="16"/>
    </row>
    <row r="120" spans="1:22" outlineLevel="1">
      <c r="A120" s="12" t="str">
        <f t="shared" si="49"/>
        <v>003553</v>
      </c>
      <c r="B120" s="12" t="str">
        <f t="shared" si="49"/>
        <v>Cisco</v>
      </c>
      <c r="C120" s="76">
        <f t="shared" si="50"/>
        <v>1886.1791666666668</v>
      </c>
      <c r="D120" s="76">
        <f t="shared" si="56"/>
        <v>409.66666666666669</v>
      </c>
      <c r="E120" s="76">
        <f t="shared" si="56"/>
        <v>291.39166666666665</v>
      </c>
      <c r="F120" s="76">
        <f t="shared" si="56"/>
        <v>0</v>
      </c>
      <c r="G120" s="76">
        <f t="shared" si="56"/>
        <v>26.383333333333336</v>
      </c>
      <c r="H120" s="76">
        <f t="shared" ref="H120" si="93">AVERAGE(H173,H226,H279)</f>
        <v>194.68333333333331</v>
      </c>
      <c r="I120" s="76">
        <f t="shared" si="56"/>
        <v>1.3333333333333333</v>
      </c>
      <c r="J120" s="76">
        <f t="shared" ref="J120" si="94">AVERAGE(J173,J226,J279)</f>
        <v>14.991666666666665</v>
      </c>
      <c r="K120" s="76">
        <f t="shared" si="59"/>
        <v>59.941666666666663</v>
      </c>
      <c r="L120" s="76">
        <f t="shared" si="59"/>
        <v>236.71250000000001</v>
      </c>
      <c r="M120" s="76">
        <f t="shared" si="56"/>
        <v>0</v>
      </c>
      <c r="N120" s="76">
        <f t="shared" ref="N120" si="95">AVERAGE(N173,N226,N279)</f>
        <v>0</v>
      </c>
      <c r="O120" s="76">
        <f t="shared" si="56"/>
        <v>467.2166666666667</v>
      </c>
      <c r="P120" s="76">
        <f t="shared" ref="P120" si="96">AVERAGE(P173,P226,P279)</f>
        <v>144.74166666666665</v>
      </c>
      <c r="Q120" s="76">
        <f t="shared" si="56"/>
        <v>0</v>
      </c>
      <c r="R120" s="76">
        <f t="shared" si="56"/>
        <v>0</v>
      </c>
      <c r="S120" s="76">
        <f t="shared" si="56"/>
        <v>8.6666666666666661</v>
      </c>
      <c r="T120" s="76">
        <f t="shared" ref="T120:U120" si="97">AVERAGE(T173,T226,T279)</f>
        <v>30.45</v>
      </c>
      <c r="U120" s="76">
        <f t="shared" si="97"/>
        <v>0</v>
      </c>
      <c r="V120" s="16"/>
    </row>
    <row r="121" spans="1:22" outlineLevel="1">
      <c r="A121" s="12" t="str">
        <f t="shared" si="49"/>
        <v>003554</v>
      </c>
      <c r="B121" s="12" t="str">
        <f t="shared" si="49"/>
        <v>Clarendon</v>
      </c>
      <c r="C121" s="76">
        <f t="shared" si="50"/>
        <v>942.59166666666658</v>
      </c>
      <c r="D121" s="76">
        <f t="shared" si="56"/>
        <v>227.68333333333331</v>
      </c>
      <c r="E121" s="76">
        <f t="shared" si="56"/>
        <v>159.17499999999998</v>
      </c>
      <c r="F121" s="76">
        <f t="shared" si="56"/>
        <v>0</v>
      </c>
      <c r="G121" s="76">
        <f t="shared" si="56"/>
        <v>0</v>
      </c>
      <c r="H121" s="76">
        <f t="shared" ref="H121" si="98">AVERAGE(H174,H227,H280)</f>
        <v>67.333333333333329</v>
      </c>
      <c r="I121" s="76">
        <f t="shared" si="56"/>
        <v>1.3333333333333333</v>
      </c>
      <c r="J121" s="76">
        <f t="shared" ref="J121" si="99">AVERAGE(J174,J227,J280)</f>
        <v>0</v>
      </c>
      <c r="K121" s="76">
        <f t="shared" si="59"/>
        <v>52.741666666666667</v>
      </c>
      <c r="L121" s="76">
        <f t="shared" si="59"/>
        <v>210.65</v>
      </c>
      <c r="M121" s="76">
        <f t="shared" si="56"/>
        <v>0</v>
      </c>
      <c r="N121" s="76">
        <f t="shared" ref="N121" si="100">AVERAGE(N174,N227,N280)</f>
        <v>0</v>
      </c>
      <c r="O121" s="76">
        <f t="shared" si="56"/>
        <v>165.75833333333333</v>
      </c>
      <c r="P121" s="76">
        <f t="shared" ref="P121" si="101">AVERAGE(P174,P227,P280)</f>
        <v>45.583333333333336</v>
      </c>
      <c r="Q121" s="76">
        <f t="shared" si="56"/>
        <v>0</v>
      </c>
      <c r="R121" s="76">
        <f t="shared" si="56"/>
        <v>0</v>
      </c>
      <c r="S121" s="76">
        <f t="shared" si="56"/>
        <v>7.166666666666667</v>
      </c>
      <c r="T121" s="76">
        <f t="shared" ref="T121:U121" si="102">AVERAGE(T174,T227,T280)</f>
        <v>5.166666666666667</v>
      </c>
      <c r="U121" s="76">
        <f t="shared" si="102"/>
        <v>0</v>
      </c>
      <c r="V121" s="16"/>
    </row>
    <row r="122" spans="1:22" outlineLevel="1">
      <c r="A122" s="12" t="str">
        <f t="shared" si="49"/>
        <v>003546</v>
      </c>
      <c r="B122" s="12" t="str">
        <f t="shared" si="49"/>
        <v>Coastal Bend</v>
      </c>
      <c r="C122" s="76">
        <f t="shared" si="50"/>
        <v>2519.2208333333333</v>
      </c>
      <c r="D122" s="76">
        <f t="shared" si="56"/>
        <v>551.5333333333333</v>
      </c>
      <c r="E122" s="76">
        <f t="shared" si="56"/>
        <v>401.41666666666669</v>
      </c>
      <c r="F122" s="76">
        <f t="shared" si="56"/>
        <v>0</v>
      </c>
      <c r="G122" s="76">
        <f t="shared" si="56"/>
        <v>23.666666666666668</v>
      </c>
      <c r="H122" s="76">
        <f t="shared" ref="H122" si="103">AVERAGE(H175,H228,H281)</f>
        <v>194.23333333333335</v>
      </c>
      <c r="I122" s="76">
        <f t="shared" si="56"/>
        <v>108.78333333333335</v>
      </c>
      <c r="J122" s="76">
        <f t="shared" ref="J122" si="104">AVERAGE(J175,J228,J281)</f>
        <v>226.16249999999999</v>
      </c>
      <c r="K122" s="76">
        <f t="shared" si="59"/>
        <v>183.74166666666667</v>
      </c>
      <c r="L122" s="76">
        <f t="shared" si="59"/>
        <v>245.1</v>
      </c>
      <c r="M122" s="76">
        <f t="shared" si="56"/>
        <v>0</v>
      </c>
      <c r="N122" s="76">
        <f t="shared" ref="N122" si="105">AVERAGE(N175,N228,N281)</f>
        <v>0</v>
      </c>
      <c r="O122" s="76">
        <f t="shared" si="56"/>
        <v>388.20833333333331</v>
      </c>
      <c r="P122" s="76">
        <f t="shared" ref="P122" si="106">AVERAGE(P175,P228,P281)</f>
        <v>186.47499999999999</v>
      </c>
      <c r="Q122" s="76">
        <f t="shared" si="56"/>
        <v>0</v>
      </c>
      <c r="R122" s="76">
        <f t="shared" si="56"/>
        <v>0</v>
      </c>
      <c r="S122" s="76">
        <f t="shared" si="56"/>
        <v>2.3666666666666667</v>
      </c>
      <c r="T122" s="76">
        <f t="shared" ref="T122:U122" si="107">AVERAGE(T175,T228,T281)</f>
        <v>7.5333333333333341</v>
      </c>
      <c r="U122" s="76">
        <f t="shared" si="107"/>
        <v>0</v>
      </c>
      <c r="V122" s="16"/>
    </row>
    <row r="123" spans="1:22" outlineLevel="1">
      <c r="A123" s="12" t="str">
        <f t="shared" si="49"/>
        <v>007096</v>
      </c>
      <c r="B123" s="12" t="str">
        <f t="shared" si="49"/>
        <v>College of the Mainland</v>
      </c>
      <c r="C123" s="76">
        <f t="shared" si="50"/>
        <v>2464.5833333333339</v>
      </c>
      <c r="D123" s="76">
        <f t="shared" si="56"/>
        <v>481.66666666666669</v>
      </c>
      <c r="E123" s="76">
        <f t="shared" si="56"/>
        <v>390.14166666666665</v>
      </c>
      <c r="F123" s="76">
        <f t="shared" si="56"/>
        <v>0</v>
      </c>
      <c r="G123" s="76">
        <f t="shared" si="56"/>
        <v>73.45</v>
      </c>
      <c r="H123" s="76">
        <f t="shared" ref="H123" si="108">AVERAGE(H176,H229,H282)</f>
        <v>88.899999999999991</v>
      </c>
      <c r="I123" s="76">
        <f t="shared" si="56"/>
        <v>0</v>
      </c>
      <c r="J123" s="76">
        <f t="shared" ref="J123" si="109">AVERAGE(J176,J229,J282)</f>
        <v>11.825000000000001</v>
      </c>
      <c r="K123" s="76">
        <f t="shared" si="59"/>
        <v>134.44166666666666</v>
      </c>
      <c r="L123" s="76">
        <f t="shared" si="59"/>
        <v>345.82499999999999</v>
      </c>
      <c r="M123" s="76">
        <f t="shared" si="56"/>
        <v>0</v>
      </c>
      <c r="N123" s="76">
        <f t="shared" ref="N123" si="110">AVERAGE(N176,N229,N282)</f>
        <v>0</v>
      </c>
      <c r="O123" s="76">
        <f t="shared" si="56"/>
        <v>603.9041666666667</v>
      </c>
      <c r="P123" s="76">
        <f t="shared" ref="P123" si="111">AVERAGE(P176,P229,P282)</f>
        <v>202.11249999999998</v>
      </c>
      <c r="Q123" s="76">
        <f t="shared" si="56"/>
        <v>0</v>
      </c>
      <c r="R123" s="76">
        <f t="shared" si="56"/>
        <v>22.95</v>
      </c>
      <c r="S123" s="76">
        <f t="shared" si="56"/>
        <v>25.833333333333332</v>
      </c>
      <c r="T123" s="76">
        <f t="shared" ref="T123:U123" si="112">AVERAGE(T176,T229,T282)</f>
        <v>83.533333333333331</v>
      </c>
      <c r="U123" s="76">
        <f t="shared" si="112"/>
        <v>0</v>
      </c>
      <c r="V123" s="16"/>
    </row>
    <row r="124" spans="1:22" outlineLevel="1">
      <c r="A124" s="12" t="str">
        <f t="shared" si="49"/>
        <v>023614</v>
      </c>
      <c r="B124" s="12" t="str">
        <f t="shared" si="49"/>
        <v>Collin</v>
      </c>
      <c r="C124" s="76">
        <f t="shared" si="50"/>
        <v>18641.662500000002</v>
      </c>
      <c r="D124" s="76">
        <f t="shared" si="56"/>
        <v>2928.3333333333335</v>
      </c>
      <c r="E124" s="76">
        <f t="shared" si="56"/>
        <v>4093.7583333333332</v>
      </c>
      <c r="F124" s="76">
        <f t="shared" si="56"/>
        <v>0.33333333333333331</v>
      </c>
      <c r="G124" s="76">
        <f t="shared" si="56"/>
        <v>0</v>
      </c>
      <c r="H124" s="76">
        <f t="shared" ref="H124" si="113">AVERAGE(H177,H230,H283)</f>
        <v>16.25</v>
      </c>
      <c r="I124" s="76">
        <f t="shared" si="56"/>
        <v>542.03750000000002</v>
      </c>
      <c r="J124" s="76">
        <f t="shared" ref="J124" si="114">AVERAGE(J177,J230,J283)</f>
        <v>822.5</v>
      </c>
      <c r="K124" s="76">
        <f t="shared" si="59"/>
        <v>1961.8583333333333</v>
      </c>
      <c r="L124" s="76">
        <f t="shared" si="59"/>
        <v>1959.0874999999999</v>
      </c>
      <c r="M124" s="76">
        <f t="shared" si="56"/>
        <v>0</v>
      </c>
      <c r="N124" s="76">
        <f t="shared" ref="N124" si="115">AVERAGE(N177,N230,N283)</f>
        <v>16.504166666666666</v>
      </c>
      <c r="O124" s="76">
        <f t="shared" si="56"/>
        <v>4459.3874999999998</v>
      </c>
      <c r="P124" s="76">
        <f t="shared" ref="P124" si="116">AVERAGE(P177,P230,P283)</f>
        <v>1104.5916666666665</v>
      </c>
      <c r="Q124" s="76">
        <f t="shared" si="56"/>
        <v>8.7750000000000004</v>
      </c>
      <c r="R124" s="76">
        <f t="shared" si="56"/>
        <v>224.91249999999999</v>
      </c>
      <c r="S124" s="76">
        <f t="shared" si="56"/>
        <v>81</v>
      </c>
      <c r="T124" s="76">
        <f t="shared" ref="T124:U124" si="117">AVERAGE(T177,T230,T283)</f>
        <v>422.33333333333331</v>
      </c>
      <c r="U124" s="76">
        <f t="shared" si="117"/>
        <v>0</v>
      </c>
      <c r="V124" s="16"/>
    </row>
    <row r="125" spans="1:22" outlineLevel="1">
      <c r="A125" s="12" t="str">
        <f t="shared" si="49"/>
        <v>009331</v>
      </c>
      <c r="B125" s="12" t="str">
        <f t="shared" si="49"/>
        <v>Dallas</v>
      </c>
      <c r="C125" s="76">
        <f t="shared" si="50"/>
        <v>32139.475000000002</v>
      </c>
      <c r="D125" s="76">
        <f t="shared" si="56"/>
        <v>4289.4333333333334</v>
      </c>
      <c r="E125" s="76">
        <f t="shared" si="56"/>
        <v>6759.6083333333336</v>
      </c>
      <c r="F125" s="76">
        <f t="shared" si="56"/>
        <v>1.4583333333333333</v>
      </c>
      <c r="G125" s="76">
        <f t="shared" si="56"/>
        <v>300.5333333333333</v>
      </c>
      <c r="H125" s="76">
        <f t="shared" ref="H125" si="118">AVERAGE(H178,H231,H284)</f>
        <v>851.66666666666663</v>
      </c>
      <c r="I125" s="76">
        <f t="shared" si="56"/>
        <v>142.42083333333332</v>
      </c>
      <c r="J125" s="76">
        <f t="shared" ref="J125" si="119">AVERAGE(J178,J231,J284)</f>
        <v>688.95833333333337</v>
      </c>
      <c r="K125" s="76">
        <f t="shared" si="59"/>
        <v>2886.4583333333335</v>
      </c>
      <c r="L125" s="76">
        <f t="shared" si="59"/>
        <v>3908.8250000000003</v>
      </c>
      <c r="M125" s="76">
        <f t="shared" si="56"/>
        <v>1</v>
      </c>
      <c r="N125" s="76">
        <f t="shared" ref="N125" si="120">AVERAGE(N178,N231,N284)</f>
        <v>61.191666666666663</v>
      </c>
      <c r="O125" s="76">
        <f t="shared" si="56"/>
        <v>8842.0583333333343</v>
      </c>
      <c r="P125" s="76">
        <f t="shared" ref="P125" si="121">AVERAGE(P178,P231,P284)</f>
        <v>2106.4708333333333</v>
      </c>
      <c r="Q125" s="76">
        <f t="shared" si="56"/>
        <v>0</v>
      </c>
      <c r="R125" s="76">
        <f t="shared" si="56"/>
        <v>191.89166666666665</v>
      </c>
      <c r="S125" s="76">
        <f t="shared" si="56"/>
        <v>225.16666666666666</v>
      </c>
      <c r="T125" s="76">
        <f t="shared" ref="T125:U125" si="122">AVERAGE(T178,T231,T284)</f>
        <v>882.33333333333337</v>
      </c>
      <c r="U125" s="76">
        <f t="shared" si="122"/>
        <v>0</v>
      </c>
      <c r="V125" s="16"/>
    </row>
    <row r="126" spans="1:22" outlineLevel="1">
      <c r="A126" s="12" t="str">
        <f t="shared" si="49"/>
        <v>003563</v>
      </c>
      <c r="B126" s="12" t="str">
        <f t="shared" si="49"/>
        <v>Del Mar</v>
      </c>
      <c r="C126" s="76">
        <f t="shared" si="50"/>
        <v>7474.0083333333332</v>
      </c>
      <c r="D126" s="76">
        <f t="shared" si="56"/>
        <v>839.66666666666663</v>
      </c>
      <c r="E126" s="76">
        <f t="shared" si="56"/>
        <v>835.16666666666663</v>
      </c>
      <c r="F126" s="76">
        <f t="shared" si="56"/>
        <v>0.83333333333333337</v>
      </c>
      <c r="G126" s="76">
        <f t="shared" si="56"/>
        <v>358.01666666666665</v>
      </c>
      <c r="H126" s="76">
        <f t="shared" ref="H126" si="123">AVERAGE(H179,H232,H285)</f>
        <v>2651.1</v>
      </c>
      <c r="I126" s="76">
        <f t="shared" si="56"/>
        <v>30.3125</v>
      </c>
      <c r="J126" s="76">
        <f t="shared" ref="J126" si="124">AVERAGE(J179,J232,J285)</f>
        <v>86.754166666666663</v>
      </c>
      <c r="K126" s="76">
        <f t="shared" si="59"/>
        <v>478.64999999999992</v>
      </c>
      <c r="L126" s="76">
        <f t="shared" si="59"/>
        <v>451.24583333333334</v>
      </c>
      <c r="M126" s="76">
        <f t="shared" si="56"/>
        <v>0.97499999999999998</v>
      </c>
      <c r="N126" s="76">
        <f t="shared" ref="N126" si="125">AVERAGE(N179,N232,N285)</f>
        <v>1.05</v>
      </c>
      <c r="O126" s="76">
        <f t="shared" si="56"/>
        <v>681.9083333333333</v>
      </c>
      <c r="P126" s="76">
        <f t="shared" ref="P126" si="126">AVERAGE(P179,P232,P285)</f>
        <v>963.12916666666661</v>
      </c>
      <c r="Q126" s="76">
        <f t="shared" si="56"/>
        <v>0</v>
      </c>
      <c r="R126" s="76">
        <f t="shared" si="56"/>
        <v>22.683333333333334</v>
      </c>
      <c r="S126" s="76">
        <f t="shared" si="56"/>
        <v>21.25</v>
      </c>
      <c r="T126" s="76">
        <f t="shared" ref="T126:U126" si="127">AVERAGE(T179,T232,T285)</f>
        <v>51.266666666666673</v>
      </c>
      <c r="U126" s="76">
        <f t="shared" si="127"/>
        <v>0</v>
      </c>
      <c r="V126" s="16"/>
    </row>
    <row r="127" spans="1:22" outlineLevel="1">
      <c r="A127" s="12" t="str">
        <f t="shared" si="49"/>
        <v>010387</v>
      </c>
      <c r="B127" s="12" t="str">
        <f t="shared" si="49"/>
        <v>El Paso</v>
      </c>
      <c r="C127" s="76">
        <f t="shared" si="50"/>
        <v>12396.849999999999</v>
      </c>
      <c r="D127" s="76">
        <f t="shared" si="56"/>
        <v>2626.6666666666665</v>
      </c>
      <c r="E127" s="76">
        <f t="shared" si="56"/>
        <v>2976.5708333333332</v>
      </c>
      <c r="F127" s="76">
        <f t="shared" si="56"/>
        <v>0</v>
      </c>
      <c r="G127" s="76">
        <f t="shared" si="56"/>
        <v>307.56666666666666</v>
      </c>
      <c r="H127" s="76">
        <f t="shared" ref="H127" si="128">AVERAGE(H180,H233,H286)</f>
        <v>325</v>
      </c>
      <c r="I127" s="76">
        <f t="shared" si="56"/>
        <v>0</v>
      </c>
      <c r="J127" s="76">
        <f t="shared" ref="J127" si="129">AVERAGE(J180,J233,J286)</f>
        <v>0</v>
      </c>
      <c r="K127" s="76">
        <f t="shared" si="59"/>
        <v>487.16666666666669</v>
      </c>
      <c r="L127" s="76">
        <f t="shared" si="59"/>
        <v>899.82499999999993</v>
      </c>
      <c r="M127" s="76">
        <f t="shared" si="56"/>
        <v>4.8583333333333334</v>
      </c>
      <c r="N127" s="76">
        <f t="shared" ref="N127" si="130">AVERAGE(N180,N233,N286)</f>
        <v>0</v>
      </c>
      <c r="O127" s="76">
        <f t="shared" si="56"/>
        <v>3487.7333333333336</v>
      </c>
      <c r="P127" s="76">
        <f t="shared" ref="P127" si="131">AVERAGE(P180,P233,P286)</f>
        <v>1224.3625</v>
      </c>
      <c r="Q127" s="76">
        <f t="shared" si="56"/>
        <v>0</v>
      </c>
      <c r="R127" s="76">
        <f t="shared" si="56"/>
        <v>0</v>
      </c>
      <c r="S127" s="76">
        <f t="shared" si="56"/>
        <v>12.433333333333332</v>
      </c>
      <c r="T127" s="76">
        <f t="shared" ref="T127:U127" si="132">AVERAGE(T180,T233,T286)</f>
        <v>44.666666666666664</v>
      </c>
      <c r="U127" s="76">
        <f t="shared" si="132"/>
        <v>0</v>
      </c>
      <c r="V127" s="16"/>
    </row>
    <row r="128" spans="1:22" outlineLevel="1">
      <c r="A128" s="12" t="str">
        <f t="shared" si="49"/>
        <v>003568</v>
      </c>
      <c r="B128" s="12" t="str">
        <f t="shared" si="49"/>
        <v>Frank Phillips</v>
      </c>
      <c r="C128" s="76">
        <f t="shared" si="50"/>
        <v>1273.5833333333333</v>
      </c>
      <c r="D128" s="76">
        <f t="shared" si="56"/>
        <v>402.66666666666669</v>
      </c>
      <c r="E128" s="76">
        <f t="shared" si="56"/>
        <v>159.25833333333335</v>
      </c>
      <c r="F128" s="76">
        <f t="shared" si="56"/>
        <v>0</v>
      </c>
      <c r="G128" s="76">
        <f t="shared" si="56"/>
        <v>5.333333333333333</v>
      </c>
      <c r="H128" s="76">
        <f t="shared" ref="H128" si="133">AVERAGE(H181,H234,H287)</f>
        <v>139.86666666666667</v>
      </c>
      <c r="I128" s="76">
        <f t="shared" si="56"/>
        <v>78.487499999999997</v>
      </c>
      <c r="J128" s="76">
        <f t="shared" ref="J128" si="134">AVERAGE(J181,J234,J287)</f>
        <v>45.620833333333337</v>
      </c>
      <c r="K128" s="76">
        <f t="shared" si="59"/>
        <v>73.858333333333334</v>
      </c>
      <c r="L128" s="76">
        <f t="shared" si="59"/>
        <v>160.95000000000002</v>
      </c>
      <c r="M128" s="76">
        <f t="shared" si="56"/>
        <v>0</v>
      </c>
      <c r="N128" s="76">
        <f t="shared" ref="N128" si="135">AVERAGE(N181,N234,N287)</f>
        <v>0</v>
      </c>
      <c r="O128" s="76">
        <f t="shared" si="56"/>
        <v>178.36666666666667</v>
      </c>
      <c r="P128" s="76">
        <f t="shared" ref="P128" si="136">AVERAGE(P181,P234,P287)</f>
        <v>19.341666666666665</v>
      </c>
      <c r="Q128" s="76">
        <f t="shared" si="56"/>
        <v>0</v>
      </c>
      <c r="R128" s="76">
        <f t="shared" si="56"/>
        <v>0</v>
      </c>
      <c r="S128" s="76">
        <f t="shared" si="56"/>
        <v>7.1000000000000005</v>
      </c>
      <c r="T128" s="76">
        <f t="shared" ref="T128:U128" si="137">AVERAGE(T181,T234,T287)</f>
        <v>2.7333333333333329</v>
      </c>
      <c r="U128" s="76">
        <f t="shared" si="137"/>
        <v>0</v>
      </c>
      <c r="V128" s="16"/>
    </row>
    <row r="129" spans="1:22" outlineLevel="1">
      <c r="A129" s="12" t="str">
        <f t="shared" si="49"/>
        <v>006662</v>
      </c>
      <c r="B129" s="12" t="str">
        <f t="shared" si="49"/>
        <v>Galveston</v>
      </c>
      <c r="C129" s="76">
        <f t="shared" si="50"/>
        <v>1512.6708333333331</v>
      </c>
      <c r="D129" s="76">
        <f t="shared" ref="D129:S144" si="138">AVERAGE(D182,D235,D288)</f>
        <v>164.03333333333333</v>
      </c>
      <c r="E129" s="76">
        <f t="shared" si="138"/>
        <v>191.03333333333333</v>
      </c>
      <c r="F129" s="76">
        <f t="shared" si="138"/>
        <v>0</v>
      </c>
      <c r="G129" s="76">
        <f t="shared" si="138"/>
        <v>0</v>
      </c>
      <c r="H129" s="76">
        <f t="shared" ref="H129" si="139">AVERAGE(H182,H235,H288)</f>
        <v>0.33333333333333331</v>
      </c>
      <c r="I129" s="76">
        <f t="shared" si="138"/>
        <v>6.333333333333333</v>
      </c>
      <c r="J129" s="76">
        <f t="shared" ref="J129" si="140">AVERAGE(J182,J235,J288)</f>
        <v>127.60833333333333</v>
      </c>
      <c r="K129" s="76">
        <f t="shared" si="59"/>
        <v>56.25</v>
      </c>
      <c r="L129" s="76">
        <f t="shared" si="59"/>
        <v>349.4708333333333</v>
      </c>
      <c r="M129" s="76">
        <f t="shared" si="138"/>
        <v>0</v>
      </c>
      <c r="N129" s="76">
        <f t="shared" ref="N129" si="141">AVERAGE(N182,N235,N288)</f>
        <v>87.333333333333329</v>
      </c>
      <c r="O129" s="76">
        <f t="shared" si="138"/>
        <v>236.82916666666665</v>
      </c>
      <c r="P129" s="76">
        <f t="shared" ref="P129" si="142">AVERAGE(P182,P235,P288)</f>
        <v>214.20416666666665</v>
      </c>
      <c r="Q129" s="76">
        <f t="shared" si="138"/>
        <v>0</v>
      </c>
      <c r="R129" s="76">
        <f t="shared" si="138"/>
        <v>51.774999999999999</v>
      </c>
      <c r="S129" s="76">
        <f t="shared" si="138"/>
        <v>11.366666666666667</v>
      </c>
      <c r="T129" s="76">
        <f t="shared" ref="T129:U129" si="143">AVERAGE(T182,T235,T288)</f>
        <v>16.099999999999998</v>
      </c>
      <c r="U129" s="76">
        <f t="shared" si="143"/>
        <v>0</v>
      </c>
      <c r="V129" s="16"/>
    </row>
    <row r="130" spans="1:22" outlineLevel="1">
      <c r="A130" s="12" t="str">
        <f t="shared" si="49"/>
        <v>003570</v>
      </c>
      <c r="B130" s="12" t="str">
        <f t="shared" si="49"/>
        <v>Grayson</v>
      </c>
      <c r="C130" s="76">
        <f t="shared" si="50"/>
        <v>2773.2</v>
      </c>
      <c r="D130" s="76">
        <f t="shared" si="138"/>
        <v>421.84999999999997</v>
      </c>
      <c r="E130" s="76">
        <f t="shared" si="138"/>
        <v>261.66666666666669</v>
      </c>
      <c r="F130" s="76">
        <f t="shared" si="138"/>
        <v>0</v>
      </c>
      <c r="G130" s="76">
        <f t="shared" si="138"/>
        <v>0</v>
      </c>
      <c r="H130" s="76">
        <f t="shared" ref="H130" si="144">AVERAGE(H183,H236,H289)</f>
        <v>101.96666666666665</v>
      </c>
      <c r="I130" s="76">
        <f t="shared" si="138"/>
        <v>30.641666666666666</v>
      </c>
      <c r="J130" s="76">
        <f t="shared" ref="J130" si="145">AVERAGE(J183,J236,J289)</f>
        <v>191.68333333333331</v>
      </c>
      <c r="K130" s="76">
        <f t="shared" si="59"/>
        <v>267.90000000000003</v>
      </c>
      <c r="L130" s="76">
        <f t="shared" si="59"/>
        <v>438.0916666666667</v>
      </c>
      <c r="M130" s="76">
        <f t="shared" si="138"/>
        <v>0</v>
      </c>
      <c r="N130" s="76">
        <f t="shared" ref="N130" si="146">AVERAGE(N183,N236,N289)</f>
        <v>0</v>
      </c>
      <c r="O130" s="76">
        <f t="shared" si="138"/>
        <v>449.92500000000001</v>
      </c>
      <c r="P130" s="76">
        <f t="shared" ref="P130" si="147">AVERAGE(P183,P236,P289)</f>
        <v>448.37916666666666</v>
      </c>
      <c r="Q130" s="76">
        <f t="shared" si="138"/>
        <v>0</v>
      </c>
      <c r="R130" s="76">
        <f t="shared" si="138"/>
        <v>87.129166666666663</v>
      </c>
      <c r="S130" s="76">
        <f t="shared" si="138"/>
        <v>34.300000000000004</v>
      </c>
      <c r="T130" s="76">
        <f t="shared" ref="T130:U130" si="148">AVERAGE(T183,T236,T289)</f>
        <v>39.666666666666664</v>
      </c>
      <c r="U130" s="76">
        <f t="shared" si="148"/>
        <v>0</v>
      </c>
      <c r="V130" s="16"/>
    </row>
    <row r="131" spans="1:22" outlineLevel="1">
      <c r="A131" s="12" t="str">
        <f t="shared" si="49"/>
        <v>003573</v>
      </c>
      <c r="B131" s="12" t="str">
        <f t="shared" si="49"/>
        <v>Hill</v>
      </c>
      <c r="C131" s="76">
        <f t="shared" si="50"/>
        <v>2224.5083333333337</v>
      </c>
      <c r="D131" s="76">
        <f t="shared" si="138"/>
        <v>532</v>
      </c>
      <c r="E131" s="76">
        <f t="shared" si="138"/>
        <v>470.60416666666669</v>
      </c>
      <c r="F131" s="76">
        <f t="shared" si="138"/>
        <v>0</v>
      </c>
      <c r="G131" s="76">
        <f t="shared" si="138"/>
        <v>0</v>
      </c>
      <c r="H131" s="76">
        <f t="shared" ref="H131" si="149">AVERAGE(H184,H237,H290)</f>
        <v>78.2</v>
      </c>
      <c r="I131" s="76">
        <f t="shared" si="138"/>
        <v>32.225000000000001</v>
      </c>
      <c r="J131" s="76">
        <f t="shared" ref="J131" si="150">AVERAGE(J184,J237,J290)</f>
        <v>79.749999999999986</v>
      </c>
      <c r="K131" s="76">
        <f t="shared" si="59"/>
        <v>84.666666666666671</v>
      </c>
      <c r="L131" s="76">
        <f t="shared" si="59"/>
        <v>320.375</v>
      </c>
      <c r="M131" s="76">
        <f t="shared" si="138"/>
        <v>0</v>
      </c>
      <c r="N131" s="76">
        <f t="shared" ref="N131" si="151">AVERAGE(N184,N237,N290)</f>
        <v>0</v>
      </c>
      <c r="O131" s="76">
        <f t="shared" si="138"/>
        <v>391.35833333333335</v>
      </c>
      <c r="P131" s="76">
        <f t="shared" ref="P131" si="152">AVERAGE(P184,P237,P290)</f>
        <v>198.86249999999998</v>
      </c>
      <c r="Q131" s="76">
        <f t="shared" si="138"/>
        <v>0</v>
      </c>
      <c r="R131" s="76">
        <f t="shared" si="138"/>
        <v>0</v>
      </c>
      <c r="S131" s="76">
        <f t="shared" si="138"/>
        <v>9.1333333333333329</v>
      </c>
      <c r="T131" s="76">
        <f t="shared" ref="T131:U131" si="153">AVERAGE(T184,T237,T290)</f>
        <v>27.333333333333332</v>
      </c>
      <c r="U131" s="76">
        <f t="shared" si="153"/>
        <v>0</v>
      </c>
      <c r="V131" s="16"/>
    </row>
    <row r="132" spans="1:22" outlineLevel="1">
      <c r="A132" s="12" t="str">
        <f t="shared" ref="A132:B151" si="154">A26</f>
        <v>010633</v>
      </c>
      <c r="B132" s="12" t="str">
        <f t="shared" si="154"/>
        <v>Houston</v>
      </c>
      <c r="C132" s="76">
        <f t="shared" si="50"/>
        <v>20835.35833333333</v>
      </c>
      <c r="D132" s="76">
        <f t="shared" si="138"/>
        <v>2652.6666666666665</v>
      </c>
      <c r="E132" s="76">
        <f t="shared" si="138"/>
        <v>5020.3</v>
      </c>
      <c r="F132" s="76">
        <f t="shared" si="138"/>
        <v>70.829166666666666</v>
      </c>
      <c r="G132" s="76">
        <f t="shared" si="138"/>
        <v>236.86666666666667</v>
      </c>
      <c r="H132" s="76">
        <f t="shared" ref="H132" si="155">AVERAGE(H185,H238,H291)</f>
        <v>768.68333333333339</v>
      </c>
      <c r="I132" s="76">
        <f t="shared" si="138"/>
        <v>42.012499999999996</v>
      </c>
      <c r="J132" s="76">
        <f t="shared" ref="J132" si="156">AVERAGE(J185,J238,J291)</f>
        <v>1101.55</v>
      </c>
      <c r="K132" s="76">
        <f t="shared" si="59"/>
        <v>1002.3416666666667</v>
      </c>
      <c r="L132" s="76">
        <f t="shared" si="59"/>
        <v>1852.175</v>
      </c>
      <c r="M132" s="76">
        <f t="shared" si="138"/>
        <v>6.0625</v>
      </c>
      <c r="N132" s="76">
        <f t="shared" ref="N132" si="157">AVERAGE(N185,N238,N291)</f>
        <v>23.675000000000001</v>
      </c>
      <c r="O132" s="76">
        <f t="shared" si="138"/>
        <v>6194.083333333333</v>
      </c>
      <c r="P132" s="76">
        <f t="shared" ref="P132" si="158">AVERAGE(P185,P238,P291)</f>
        <v>1419.5458333333333</v>
      </c>
      <c r="Q132" s="76">
        <f t="shared" si="138"/>
        <v>0</v>
      </c>
      <c r="R132" s="76">
        <f t="shared" si="138"/>
        <v>0</v>
      </c>
      <c r="S132" s="76">
        <f t="shared" si="138"/>
        <v>102</v>
      </c>
      <c r="T132" s="76">
        <f t="shared" ref="T132:U132" si="159">AVERAGE(T185,T238,T291)</f>
        <v>342.56666666666666</v>
      </c>
      <c r="U132" s="76">
        <f t="shared" si="159"/>
        <v>0</v>
      </c>
      <c r="V132" s="16"/>
    </row>
    <row r="133" spans="1:22" outlineLevel="1">
      <c r="A133" s="12" t="str">
        <f t="shared" si="154"/>
        <v>003574</v>
      </c>
      <c r="B133" s="12" t="str">
        <f t="shared" si="154"/>
        <v>Howard</v>
      </c>
      <c r="C133" s="76">
        <f t="shared" si="50"/>
        <v>2580.0166666666664</v>
      </c>
      <c r="D133" s="76">
        <f t="shared" si="138"/>
        <v>498.0333333333333</v>
      </c>
      <c r="E133" s="76">
        <f t="shared" si="138"/>
        <v>317.25833333333333</v>
      </c>
      <c r="F133" s="76">
        <f t="shared" si="138"/>
        <v>0</v>
      </c>
      <c r="G133" s="76">
        <f t="shared" si="138"/>
        <v>54.6</v>
      </c>
      <c r="H133" s="76">
        <f t="shared" ref="H133" si="160">AVERAGE(H186,H239,H292)</f>
        <v>731.4666666666667</v>
      </c>
      <c r="I133" s="76">
        <f t="shared" si="138"/>
        <v>0.72916666666666663</v>
      </c>
      <c r="J133" s="76">
        <f t="shared" ref="J133" si="161">AVERAGE(J186,J239,J292)</f>
        <v>0</v>
      </c>
      <c r="K133" s="76">
        <f t="shared" si="59"/>
        <v>33.220833333333331</v>
      </c>
      <c r="L133" s="76">
        <f t="shared" si="59"/>
        <v>243.41666666666666</v>
      </c>
      <c r="M133" s="76">
        <f t="shared" si="138"/>
        <v>0</v>
      </c>
      <c r="N133" s="76">
        <f t="shared" ref="N133" si="162">AVERAGE(N186,N239,N292)</f>
        <v>1.5833333333333333</v>
      </c>
      <c r="O133" s="76">
        <f t="shared" si="138"/>
        <v>389.63333333333338</v>
      </c>
      <c r="P133" s="76">
        <f t="shared" ref="P133" si="163">AVERAGE(P186,P239,P292)</f>
        <v>261.59166666666664</v>
      </c>
      <c r="Q133" s="76">
        <f t="shared" si="138"/>
        <v>0</v>
      </c>
      <c r="R133" s="76">
        <f t="shared" si="138"/>
        <v>0</v>
      </c>
      <c r="S133" s="76">
        <f t="shared" si="138"/>
        <v>8.8166666666666664</v>
      </c>
      <c r="T133" s="76">
        <f t="shared" ref="T133:U133" si="164">AVERAGE(T186,T239,T292)</f>
        <v>39.666666666666664</v>
      </c>
      <c r="U133" s="76">
        <f t="shared" si="164"/>
        <v>0</v>
      </c>
      <c r="V133" s="16"/>
    </row>
    <row r="134" spans="1:22" outlineLevel="1">
      <c r="A134" s="12" t="str">
        <f t="shared" si="154"/>
        <v>003580</v>
      </c>
      <c r="B134" s="12" t="str">
        <f t="shared" si="154"/>
        <v>Kilgore</v>
      </c>
      <c r="C134" s="76">
        <f t="shared" si="50"/>
        <v>3586.5749999999998</v>
      </c>
      <c r="D134" s="76">
        <f t="shared" si="138"/>
        <v>717.33333333333337</v>
      </c>
      <c r="E134" s="76">
        <f t="shared" si="138"/>
        <v>534.72916666666663</v>
      </c>
      <c r="F134" s="76">
        <f t="shared" si="138"/>
        <v>0</v>
      </c>
      <c r="G134" s="76">
        <f t="shared" si="138"/>
        <v>41.633333333333333</v>
      </c>
      <c r="H134" s="76">
        <f t="shared" ref="H134" si="165">AVERAGE(H187,H240,H293)</f>
        <v>466.5333333333333</v>
      </c>
      <c r="I134" s="76">
        <f t="shared" si="138"/>
        <v>0</v>
      </c>
      <c r="J134" s="76">
        <f t="shared" ref="J134" si="166">AVERAGE(J187,J240,J293)</f>
        <v>59.449999999999996</v>
      </c>
      <c r="K134" s="76">
        <f t="shared" si="59"/>
        <v>407.5916666666667</v>
      </c>
      <c r="L134" s="76">
        <f t="shared" si="59"/>
        <v>278.38749999999999</v>
      </c>
      <c r="M134" s="76">
        <f t="shared" si="138"/>
        <v>0</v>
      </c>
      <c r="N134" s="76">
        <f t="shared" ref="N134" si="167">AVERAGE(N187,N240,N293)</f>
        <v>0</v>
      </c>
      <c r="O134" s="76">
        <f t="shared" si="138"/>
        <v>765.18333333333339</v>
      </c>
      <c r="P134" s="76">
        <f t="shared" ref="P134" si="168">AVERAGE(P187,P240,P293)</f>
        <v>233.68333333333331</v>
      </c>
      <c r="Q134" s="76">
        <f t="shared" si="138"/>
        <v>0</v>
      </c>
      <c r="R134" s="76">
        <f t="shared" si="138"/>
        <v>0</v>
      </c>
      <c r="S134" s="76">
        <f t="shared" si="138"/>
        <v>25.666666666666668</v>
      </c>
      <c r="T134" s="76">
        <f t="shared" ref="T134:U134" si="169">AVERAGE(T187,T240,T293)</f>
        <v>56.383333333333333</v>
      </c>
      <c r="U134" s="76">
        <f t="shared" si="169"/>
        <v>0</v>
      </c>
      <c r="V134" s="16"/>
    </row>
    <row r="135" spans="1:22" outlineLevel="1">
      <c r="A135" s="12" t="str">
        <f t="shared" si="154"/>
        <v>003582</v>
      </c>
      <c r="B135" s="12" t="str">
        <f t="shared" si="154"/>
        <v>Laredo</v>
      </c>
      <c r="C135" s="76">
        <f t="shared" si="50"/>
        <v>6875.3958333333348</v>
      </c>
      <c r="D135" s="76">
        <f t="shared" si="138"/>
        <v>1618</v>
      </c>
      <c r="E135" s="76">
        <f t="shared" si="138"/>
        <v>1453.2875000000001</v>
      </c>
      <c r="F135" s="76">
        <f t="shared" si="138"/>
        <v>0</v>
      </c>
      <c r="G135" s="76">
        <f t="shared" si="138"/>
        <v>26</v>
      </c>
      <c r="H135" s="76">
        <f t="shared" ref="H135" si="170">AVERAGE(H188,H241,H294)</f>
        <v>394.33333333333331</v>
      </c>
      <c r="I135" s="76">
        <f t="shared" si="138"/>
        <v>68.229166666666671</v>
      </c>
      <c r="J135" s="76">
        <f t="shared" ref="J135" si="171">AVERAGE(J188,J241,J294)</f>
        <v>136.33333333333334</v>
      </c>
      <c r="K135" s="76">
        <f t="shared" si="59"/>
        <v>548.26666666666665</v>
      </c>
      <c r="L135" s="76">
        <f t="shared" si="59"/>
        <v>766.9375</v>
      </c>
      <c r="M135" s="76">
        <f t="shared" si="138"/>
        <v>0</v>
      </c>
      <c r="N135" s="76">
        <f t="shared" ref="N135" si="172">AVERAGE(N188,N241,N294)</f>
        <v>0</v>
      </c>
      <c r="O135" s="76">
        <f t="shared" si="138"/>
        <v>1486.4583333333333</v>
      </c>
      <c r="P135" s="76">
        <f t="shared" ref="P135" si="173">AVERAGE(P188,P241,P294)</f>
        <v>218.55833333333331</v>
      </c>
      <c r="Q135" s="76">
        <f t="shared" si="138"/>
        <v>28.916666666666668</v>
      </c>
      <c r="R135" s="76">
        <f t="shared" si="138"/>
        <v>79.041666666666671</v>
      </c>
      <c r="S135" s="76">
        <f t="shared" si="138"/>
        <v>21.866666666666664</v>
      </c>
      <c r="T135" s="76">
        <f t="shared" ref="T135:U135" si="174">AVERAGE(T188,T241,T294)</f>
        <v>29.166666666666668</v>
      </c>
      <c r="U135" s="76">
        <f t="shared" si="174"/>
        <v>0</v>
      </c>
      <c r="V135" s="16"/>
    </row>
    <row r="136" spans="1:22" outlineLevel="1">
      <c r="A136" s="12" t="str">
        <f t="shared" si="154"/>
        <v>003583</v>
      </c>
      <c r="B136" s="12" t="str">
        <f t="shared" si="154"/>
        <v>Lee</v>
      </c>
      <c r="C136" s="76">
        <f t="shared" si="50"/>
        <v>7962.1708333333336</v>
      </c>
      <c r="D136" s="76">
        <f t="shared" si="138"/>
        <v>851.66666666666663</v>
      </c>
      <c r="E136" s="76">
        <f t="shared" si="138"/>
        <v>567.52083333333337</v>
      </c>
      <c r="F136" s="76">
        <f t="shared" si="138"/>
        <v>0</v>
      </c>
      <c r="G136" s="76">
        <f t="shared" si="138"/>
        <v>57</v>
      </c>
      <c r="H136" s="76">
        <f t="shared" ref="H136" si="175">AVERAGE(H189,H242,H295)</f>
        <v>358.43333333333334</v>
      </c>
      <c r="I136" s="76">
        <f t="shared" si="138"/>
        <v>4.166666666666667</v>
      </c>
      <c r="J136" s="76">
        <f t="shared" ref="J136" si="176">AVERAGE(J189,J242,J295)</f>
        <v>4.0250000000000004</v>
      </c>
      <c r="K136" s="76">
        <f t="shared" si="59"/>
        <v>3354.7416666666668</v>
      </c>
      <c r="L136" s="76">
        <f t="shared" si="59"/>
        <v>882.97916666666663</v>
      </c>
      <c r="M136" s="76">
        <f t="shared" si="138"/>
        <v>0</v>
      </c>
      <c r="N136" s="76">
        <f t="shared" ref="N136" si="177">AVERAGE(N189,N242,N295)</f>
        <v>0</v>
      </c>
      <c r="O136" s="76">
        <f t="shared" si="138"/>
        <v>1298.8333333333333</v>
      </c>
      <c r="P136" s="76">
        <f t="shared" ref="P136" si="178">AVERAGE(P189,P242,P295)</f>
        <v>422.92083333333335</v>
      </c>
      <c r="Q136" s="76">
        <f t="shared" si="138"/>
        <v>0</v>
      </c>
      <c r="R136" s="76">
        <f t="shared" si="138"/>
        <v>0</v>
      </c>
      <c r="S136" s="76">
        <f t="shared" si="138"/>
        <v>39.883333333333333</v>
      </c>
      <c r="T136" s="76">
        <f t="shared" ref="T136:U136" si="179">AVERAGE(T189,T242,T295)</f>
        <v>120</v>
      </c>
      <c r="U136" s="76">
        <f t="shared" si="179"/>
        <v>0</v>
      </c>
      <c r="V136" s="16"/>
    </row>
    <row r="137" spans="1:22" outlineLevel="1">
      <c r="A137" s="12" t="str">
        <f t="shared" si="154"/>
        <v>011145</v>
      </c>
      <c r="B137" s="12" t="str">
        <f t="shared" si="154"/>
        <v>Lone Star</v>
      </c>
      <c r="C137" s="76">
        <f t="shared" si="50"/>
        <v>32282.612499999992</v>
      </c>
      <c r="D137" s="76">
        <f t="shared" si="138"/>
        <v>7757.333333333333</v>
      </c>
      <c r="E137" s="76">
        <f t="shared" si="138"/>
        <v>8117.125</v>
      </c>
      <c r="F137" s="76">
        <f t="shared" si="138"/>
        <v>0.41666666666666669</v>
      </c>
      <c r="G137" s="76">
        <f t="shared" si="138"/>
        <v>0</v>
      </c>
      <c r="H137" s="76">
        <f t="shared" ref="H137" si="180">AVERAGE(H190,H243,H296)</f>
        <v>583.33333333333337</v>
      </c>
      <c r="I137" s="76">
        <f t="shared" si="138"/>
        <v>30.983333333333334</v>
      </c>
      <c r="J137" s="76">
        <f t="shared" ref="J137" si="181">AVERAGE(J190,J243,J296)</f>
        <v>270.4666666666667</v>
      </c>
      <c r="K137" s="76">
        <f t="shared" si="59"/>
        <v>1273.3208333333332</v>
      </c>
      <c r="L137" s="76">
        <f t="shared" si="59"/>
        <v>1712.7083333333333</v>
      </c>
      <c r="M137" s="76">
        <f t="shared" si="138"/>
        <v>54.79999999999999</v>
      </c>
      <c r="N137" s="76">
        <f t="shared" ref="N137" si="182">AVERAGE(N190,N243,N296)</f>
        <v>101.53333333333335</v>
      </c>
      <c r="O137" s="76">
        <f t="shared" si="138"/>
        <v>9536.4458333333332</v>
      </c>
      <c r="P137" s="76">
        <f t="shared" ref="P137" si="183">AVERAGE(P190,P243,P296)</f>
        <v>1800.3583333333333</v>
      </c>
      <c r="Q137" s="76">
        <f t="shared" si="138"/>
        <v>140.32083333333333</v>
      </c>
      <c r="R137" s="76">
        <f t="shared" si="138"/>
        <v>238.80000000000004</v>
      </c>
      <c r="S137" s="76">
        <f t="shared" si="138"/>
        <v>76.333333333333329</v>
      </c>
      <c r="T137" s="76">
        <f t="shared" ref="T137:U137" si="184">AVERAGE(T190,T243,T296)</f>
        <v>588.33333333333337</v>
      </c>
      <c r="U137" s="76">
        <f t="shared" si="184"/>
        <v>0</v>
      </c>
      <c r="V137" s="16"/>
    </row>
    <row r="138" spans="1:22" outlineLevel="1">
      <c r="A138" s="12" t="str">
        <f t="shared" si="154"/>
        <v>003590</v>
      </c>
      <c r="B138" s="12" t="str">
        <f t="shared" si="154"/>
        <v>McLennan</v>
      </c>
      <c r="C138" s="76">
        <f t="shared" si="50"/>
        <v>4137.2958333333327</v>
      </c>
      <c r="D138" s="76">
        <f t="shared" si="138"/>
        <v>422.33333333333331</v>
      </c>
      <c r="E138" s="76">
        <f t="shared" si="138"/>
        <v>806.75416666666661</v>
      </c>
      <c r="F138" s="76">
        <f t="shared" si="138"/>
        <v>0</v>
      </c>
      <c r="G138" s="76">
        <f t="shared" si="138"/>
        <v>18.2</v>
      </c>
      <c r="H138" s="76">
        <f t="shared" ref="H138" si="185">AVERAGE(H191,H244,H297)</f>
        <v>172.33333333333334</v>
      </c>
      <c r="I138" s="76">
        <f t="shared" si="138"/>
        <v>29.379166666666663</v>
      </c>
      <c r="J138" s="76">
        <f t="shared" ref="J138" si="186">AVERAGE(J191,J244,J297)</f>
        <v>368.17916666666662</v>
      </c>
      <c r="K138" s="76">
        <f t="shared" si="59"/>
        <v>207.58333333333334</v>
      </c>
      <c r="L138" s="76">
        <f t="shared" si="59"/>
        <v>381.53749999999997</v>
      </c>
      <c r="M138" s="76">
        <f t="shared" si="138"/>
        <v>0</v>
      </c>
      <c r="N138" s="76">
        <f t="shared" ref="N138" si="187">AVERAGE(N191,N244,N297)</f>
        <v>17.599999999999998</v>
      </c>
      <c r="O138" s="76">
        <f t="shared" si="138"/>
        <v>1103.2666666666667</v>
      </c>
      <c r="P138" s="76">
        <f t="shared" ref="P138" si="188">AVERAGE(P191,P244,P297)</f>
        <v>542.79583333333323</v>
      </c>
      <c r="Q138" s="76">
        <f t="shared" si="138"/>
        <v>0</v>
      </c>
      <c r="R138" s="76">
        <f t="shared" si="138"/>
        <v>0</v>
      </c>
      <c r="S138" s="76">
        <f t="shared" si="138"/>
        <v>16</v>
      </c>
      <c r="T138" s="76">
        <f t="shared" ref="T138:U138" si="189">AVERAGE(T191,T244,T297)</f>
        <v>51.333333333333336</v>
      </c>
      <c r="U138" s="76">
        <f t="shared" si="189"/>
        <v>0</v>
      </c>
      <c r="V138" s="16"/>
    </row>
    <row r="139" spans="1:22" outlineLevel="1">
      <c r="A139" s="12" t="str">
        <f t="shared" si="154"/>
        <v>009797</v>
      </c>
      <c r="B139" s="12" t="str">
        <f t="shared" si="154"/>
        <v>Midland</v>
      </c>
      <c r="C139" s="76">
        <f t="shared" si="50"/>
        <v>3286.6250000000005</v>
      </c>
      <c r="D139" s="76">
        <f t="shared" si="138"/>
        <v>650.66666666666663</v>
      </c>
      <c r="E139" s="76">
        <f t="shared" si="138"/>
        <v>476.5916666666667</v>
      </c>
      <c r="F139" s="76">
        <f t="shared" si="138"/>
        <v>13.508333333333333</v>
      </c>
      <c r="G139" s="76">
        <f t="shared" si="138"/>
        <v>59.79999999999999</v>
      </c>
      <c r="H139" s="76">
        <f t="shared" ref="H139" si="190">AVERAGE(H192,H245,H298)</f>
        <v>388.7166666666667</v>
      </c>
      <c r="I139" s="76">
        <f t="shared" si="138"/>
        <v>0</v>
      </c>
      <c r="J139" s="76">
        <f t="shared" ref="J139" si="191">AVERAGE(J192,J245,J298)</f>
        <v>16.849999999999998</v>
      </c>
      <c r="K139" s="76">
        <f t="shared" si="59"/>
        <v>295.45</v>
      </c>
      <c r="L139" s="76">
        <f t="shared" si="59"/>
        <v>586.0916666666667</v>
      </c>
      <c r="M139" s="76">
        <f t="shared" si="138"/>
        <v>0</v>
      </c>
      <c r="N139" s="76">
        <f t="shared" ref="N139" si="192">AVERAGE(N192,N245,N298)</f>
        <v>0</v>
      </c>
      <c r="O139" s="76">
        <f t="shared" si="138"/>
        <v>434.95</v>
      </c>
      <c r="P139" s="76">
        <f t="shared" ref="P139" si="193">AVERAGE(P192,P245,P298)</f>
        <v>209.83333333333334</v>
      </c>
      <c r="Q139" s="76">
        <f t="shared" si="138"/>
        <v>10.75</v>
      </c>
      <c r="R139" s="76">
        <f t="shared" si="138"/>
        <v>34.083333333333336</v>
      </c>
      <c r="S139" s="76">
        <f t="shared" si="138"/>
        <v>31.333333333333332</v>
      </c>
      <c r="T139" s="76">
        <f t="shared" ref="T139:U139" si="194">AVERAGE(T192,T245,T298)</f>
        <v>77.333333333333329</v>
      </c>
      <c r="U139" s="76">
        <f t="shared" si="194"/>
        <v>0.66666666666666663</v>
      </c>
      <c r="V139" s="16"/>
    </row>
    <row r="140" spans="1:22" outlineLevel="1">
      <c r="A140" s="12" t="str">
        <f t="shared" si="154"/>
        <v>003593</v>
      </c>
      <c r="B140" s="12" t="str">
        <f t="shared" si="154"/>
        <v>Navarro</v>
      </c>
      <c r="C140" s="76">
        <f t="shared" si="50"/>
        <v>3722.9583333333335</v>
      </c>
      <c r="D140" s="76">
        <f t="shared" si="138"/>
        <v>797.66666666666663</v>
      </c>
      <c r="E140" s="76">
        <f t="shared" si="138"/>
        <v>895.51666666666677</v>
      </c>
      <c r="F140" s="76">
        <f t="shared" si="138"/>
        <v>0.82916666666666661</v>
      </c>
      <c r="G140" s="76">
        <f t="shared" si="138"/>
        <v>0</v>
      </c>
      <c r="H140" s="76">
        <f t="shared" ref="H140" si="195">AVERAGE(H193,H246,H299)</f>
        <v>132.66666666666666</v>
      </c>
      <c r="I140" s="76">
        <f t="shared" si="138"/>
        <v>0</v>
      </c>
      <c r="J140" s="76">
        <f t="shared" ref="J140" si="196">AVERAGE(J193,J246,J299)</f>
        <v>0</v>
      </c>
      <c r="K140" s="76">
        <f t="shared" si="59"/>
        <v>221.16249999999999</v>
      </c>
      <c r="L140" s="76">
        <f t="shared" si="59"/>
        <v>408.84999999999997</v>
      </c>
      <c r="M140" s="76">
        <f t="shared" si="138"/>
        <v>0</v>
      </c>
      <c r="N140" s="76">
        <f t="shared" ref="N140" si="197">AVERAGE(N193,N246,N299)</f>
        <v>0</v>
      </c>
      <c r="O140" s="76">
        <f t="shared" si="138"/>
        <v>736.30833333333339</v>
      </c>
      <c r="P140" s="76">
        <f t="shared" ref="P140" si="198">AVERAGE(P193,P246,P299)</f>
        <v>435.98333333333335</v>
      </c>
      <c r="Q140" s="76">
        <f t="shared" si="138"/>
        <v>0</v>
      </c>
      <c r="R140" s="76">
        <f t="shared" si="138"/>
        <v>13.975</v>
      </c>
      <c r="S140" s="76">
        <f t="shared" si="138"/>
        <v>18.666666666666668</v>
      </c>
      <c r="T140" s="76">
        <f t="shared" ref="T140:U140" si="199">AVERAGE(T193,T246,T299)</f>
        <v>61.333333333333336</v>
      </c>
      <c r="U140" s="76">
        <f t="shared" si="199"/>
        <v>0</v>
      </c>
      <c r="V140" s="16"/>
    </row>
    <row r="141" spans="1:22" outlineLevel="1">
      <c r="A141" s="12" t="str">
        <f t="shared" si="154"/>
        <v>003558</v>
      </c>
      <c r="B141" s="12" t="str">
        <f t="shared" si="154"/>
        <v>North Central</v>
      </c>
      <c r="C141" s="76">
        <f t="shared" si="50"/>
        <v>4032.5750000000007</v>
      </c>
      <c r="D141" s="76">
        <f t="shared" si="138"/>
        <v>579.33333333333337</v>
      </c>
      <c r="E141" s="76">
        <f t="shared" si="138"/>
        <v>941.58333333333337</v>
      </c>
      <c r="F141" s="76">
        <f t="shared" si="138"/>
        <v>0</v>
      </c>
      <c r="G141" s="76">
        <f t="shared" si="138"/>
        <v>0</v>
      </c>
      <c r="H141" s="76">
        <f t="shared" ref="H141" si="200">AVERAGE(H194,H247,H300)</f>
        <v>176.4</v>
      </c>
      <c r="I141" s="76">
        <f t="shared" si="138"/>
        <v>39.387500000000003</v>
      </c>
      <c r="J141" s="76">
        <f t="shared" ref="J141" si="201">AVERAGE(J194,J247,J300)</f>
        <v>98.195833333333326</v>
      </c>
      <c r="K141" s="76">
        <f t="shared" si="59"/>
        <v>273.40000000000003</v>
      </c>
      <c r="L141" s="76">
        <f t="shared" si="59"/>
        <v>335.36666666666662</v>
      </c>
      <c r="M141" s="76">
        <f t="shared" si="138"/>
        <v>0</v>
      </c>
      <c r="N141" s="76">
        <f t="shared" ref="N141" si="202">AVERAGE(N194,N247,N300)</f>
        <v>0</v>
      </c>
      <c r="O141" s="76">
        <f t="shared" si="138"/>
        <v>1125.9166666666667</v>
      </c>
      <c r="P141" s="76">
        <f t="shared" ref="P141" si="203">AVERAGE(P194,P247,P300)</f>
        <v>300.35833333333335</v>
      </c>
      <c r="Q141" s="76">
        <f t="shared" si="138"/>
        <v>0</v>
      </c>
      <c r="R141" s="76">
        <f t="shared" si="138"/>
        <v>0</v>
      </c>
      <c r="S141" s="76">
        <f t="shared" si="138"/>
        <v>21.633333333333336</v>
      </c>
      <c r="T141" s="76">
        <f t="shared" ref="T141:U141" si="204">AVERAGE(T194,T247,T300)</f>
        <v>141</v>
      </c>
      <c r="U141" s="76">
        <f t="shared" si="204"/>
        <v>0</v>
      </c>
      <c r="V141" s="16"/>
    </row>
    <row r="142" spans="1:22" outlineLevel="1">
      <c r="A142" s="12" t="str">
        <f t="shared" si="154"/>
        <v>023154</v>
      </c>
      <c r="B142" s="12" t="str">
        <f t="shared" si="154"/>
        <v>Northeast Texas</v>
      </c>
      <c r="C142" s="76">
        <f t="shared" si="50"/>
        <v>1997.1458333333335</v>
      </c>
      <c r="D142" s="76">
        <f t="shared" si="138"/>
        <v>321.88333333333333</v>
      </c>
      <c r="E142" s="76">
        <f t="shared" si="138"/>
        <v>376.08333333333331</v>
      </c>
      <c r="F142" s="76">
        <f t="shared" si="138"/>
        <v>0</v>
      </c>
      <c r="G142" s="76">
        <f t="shared" si="138"/>
        <v>0</v>
      </c>
      <c r="H142" s="76">
        <f t="shared" ref="H142" si="205">AVERAGE(H195,H248,H301)</f>
        <v>71.416666666666671</v>
      </c>
      <c r="I142" s="76">
        <f t="shared" si="138"/>
        <v>0.66666666666666663</v>
      </c>
      <c r="J142" s="76">
        <f t="shared" ref="J142" si="206">AVERAGE(J195,J248,J301)</f>
        <v>28.216666666666669</v>
      </c>
      <c r="K142" s="76">
        <f t="shared" si="59"/>
        <v>199.65</v>
      </c>
      <c r="L142" s="76">
        <f t="shared" si="59"/>
        <v>336.45</v>
      </c>
      <c r="M142" s="76">
        <f t="shared" si="138"/>
        <v>0</v>
      </c>
      <c r="N142" s="76">
        <f t="shared" ref="N142" si="207">AVERAGE(N195,N248,N301)</f>
        <v>0</v>
      </c>
      <c r="O142" s="76">
        <f t="shared" si="138"/>
        <v>412.4666666666667</v>
      </c>
      <c r="P142" s="76">
        <f t="shared" ref="P142" si="208">AVERAGE(P195,P248,P301)</f>
        <v>211.97916666666666</v>
      </c>
      <c r="Q142" s="76">
        <f t="shared" si="138"/>
        <v>0</v>
      </c>
      <c r="R142" s="76">
        <f t="shared" si="138"/>
        <v>0</v>
      </c>
      <c r="S142" s="76">
        <f t="shared" si="138"/>
        <v>14.666666666666666</v>
      </c>
      <c r="T142" s="76">
        <f t="shared" ref="T142:U142" si="209">AVERAGE(T195,T248,T301)</f>
        <v>23.666666666666668</v>
      </c>
      <c r="U142" s="76">
        <f t="shared" si="209"/>
        <v>0</v>
      </c>
      <c r="V142" s="16"/>
    </row>
    <row r="143" spans="1:22" outlineLevel="1">
      <c r="A143" s="12" t="str">
        <f t="shared" si="154"/>
        <v>003596</v>
      </c>
      <c r="B143" s="12" t="str">
        <f t="shared" si="154"/>
        <v>Odessa</v>
      </c>
      <c r="C143" s="76">
        <f t="shared" si="50"/>
        <v>5662.4291666666668</v>
      </c>
      <c r="D143" s="76">
        <f t="shared" si="138"/>
        <v>1222.6666666666667</v>
      </c>
      <c r="E143" s="76">
        <f t="shared" si="138"/>
        <v>849.38333333333333</v>
      </c>
      <c r="F143" s="76">
        <f t="shared" si="138"/>
        <v>0</v>
      </c>
      <c r="G143" s="76">
        <f t="shared" si="138"/>
        <v>1.3333333333333333</v>
      </c>
      <c r="H143" s="76">
        <f t="shared" ref="H143" si="210">AVERAGE(H196,H249,H302)</f>
        <v>103.36666666666667</v>
      </c>
      <c r="I143" s="76">
        <f t="shared" si="138"/>
        <v>0</v>
      </c>
      <c r="J143" s="76">
        <f t="shared" ref="J143" si="211">AVERAGE(J196,J249,J302)</f>
        <v>360.5625</v>
      </c>
      <c r="K143" s="76">
        <f t="shared" si="59"/>
        <v>438.75</v>
      </c>
      <c r="L143" s="76">
        <f t="shared" si="59"/>
        <v>624.32499999999993</v>
      </c>
      <c r="M143" s="76">
        <f t="shared" si="138"/>
        <v>0</v>
      </c>
      <c r="N143" s="76">
        <f t="shared" ref="N143" si="212">AVERAGE(N196,N249,N302)</f>
        <v>0</v>
      </c>
      <c r="O143" s="76">
        <f t="shared" si="138"/>
        <v>1096.2083333333333</v>
      </c>
      <c r="P143" s="76">
        <f t="shared" ref="P143" si="213">AVERAGE(P196,P249,P302)</f>
        <v>591.88333333333333</v>
      </c>
      <c r="Q143" s="76">
        <f t="shared" si="138"/>
        <v>37.458333333333336</v>
      </c>
      <c r="R143" s="76">
        <f t="shared" si="138"/>
        <v>84.825000000000003</v>
      </c>
      <c r="S143" s="76">
        <f t="shared" si="138"/>
        <v>62</v>
      </c>
      <c r="T143" s="76">
        <f t="shared" ref="T143:U143" si="214">AVERAGE(T196,T249,T302)</f>
        <v>189.66666666666666</v>
      </c>
      <c r="U143" s="76">
        <f t="shared" si="214"/>
        <v>0</v>
      </c>
      <c r="V143" s="16"/>
    </row>
    <row r="144" spans="1:22" outlineLevel="1">
      <c r="A144" s="12" t="str">
        <f t="shared" si="154"/>
        <v>003600</v>
      </c>
      <c r="B144" s="12" t="str">
        <f t="shared" si="154"/>
        <v>Panola</v>
      </c>
      <c r="C144" s="76">
        <f t="shared" ref="C144:C162" si="215">SUM(D144:U144)</f>
        <v>2219.1874999999995</v>
      </c>
      <c r="D144" s="76">
        <f t="shared" si="138"/>
        <v>315.13333333333333</v>
      </c>
      <c r="E144" s="76">
        <f t="shared" si="138"/>
        <v>217.98333333333335</v>
      </c>
      <c r="F144" s="76">
        <f t="shared" si="138"/>
        <v>0</v>
      </c>
      <c r="G144" s="76">
        <f t="shared" si="138"/>
        <v>0</v>
      </c>
      <c r="H144" s="76">
        <f t="shared" ref="H144" si="216">AVERAGE(H197,H250,H303)</f>
        <v>541.35</v>
      </c>
      <c r="I144" s="76">
        <f t="shared" si="138"/>
        <v>33.35</v>
      </c>
      <c r="J144" s="76">
        <f t="shared" ref="J144" si="217">AVERAGE(J197,J250,J303)</f>
        <v>96.029166666666654</v>
      </c>
      <c r="K144" s="76">
        <f t="shared" si="59"/>
        <v>168.22499999999999</v>
      </c>
      <c r="L144" s="76">
        <f t="shared" si="59"/>
        <v>299.64583333333331</v>
      </c>
      <c r="M144" s="76">
        <f t="shared" si="138"/>
        <v>0</v>
      </c>
      <c r="N144" s="76">
        <f t="shared" ref="N144" si="218">AVERAGE(N197,N250,N303)</f>
        <v>0</v>
      </c>
      <c r="O144" s="76">
        <f t="shared" si="138"/>
        <v>324.22499999999997</v>
      </c>
      <c r="P144" s="76">
        <f t="shared" ref="P144" si="219">AVERAGE(P197,P250,P303)</f>
        <v>192.94583333333333</v>
      </c>
      <c r="Q144" s="76">
        <f t="shared" si="138"/>
        <v>0</v>
      </c>
      <c r="R144" s="76">
        <f t="shared" si="138"/>
        <v>0</v>
      </c>
      <c r="S144" s="76">
        <f t="shared" si="138"/>
        <v>10.633333333333333</v>
      </c>
      <c r="T144" s="76">
        <f t="shared" ref="T144:U144" si="220">AVERAGE(T197,T250,T303)</f>
        <v>19.666666666666668</v>
      </c>
      <c r="U144" s="76">
        <f t="shared" si="220"/>
        <v>0</v>
      </c>
      <c r="V144" s="16"/>
    </row>
    <row r="145" spans="1:22" outlineLevel="1">
      <c r="A145" s="12" t="str">
        <f t="shared" si="154"/>
        <v>003601</v>
      </c>
      <c r="B145" s="12" t="str">
        <f t="shared" si="154"/>
        <v>Paris</v>
      </c>
      <c r="C145" s="76">
        <f t="shared" si="215"/>
        <v>2707.3875000000003</v>
      </c>
      <c r="D145" s="76">
        <f t="shared" ref="D145:S160" si="221">AVERAGE(D198,D251,D304)</f>
        <v>720.91666666666663</v>
      </c>
      <c r="E145" s="76">
        <f t="shared" si="221"/>
        <v>465.83750000000003</v>
      </c>
      <c r="F145" s="76">
        <f t="shared" si="221"/>
        <v>0</v>
      </c>
      <c r="G145" s="76">
        <f t="shared" si="221"/>
        <v>1.3333333333333333</v>
      </c>
      <c r="H145" s="76">
        <f t="shared" ref="H145" si="222">AVERAGE(H198,H251,H304)</f>
        <v>163.73333333333335</v>
      </c>
      <c r="I145" s="76">
        <f t="shared" si="221"/>
        <v>8.4</v>
      </c>
      <c r="J145" s="76">
        <f t="shared" ref="J145" si="223">AVERAGE(J198,J251,J304)</f>
        <v>175.32083333333333</v>
      </c>
      <c r="K145" s="76">
        <f t="shared" si="59"/>
        <v>69.566666666666663</v>
      </c>
      <c r="L145" s="76">
        <f t="shared" si="59"/>
        <v>271.95</v>
      </c>
      <c r="M145" s="76">
        <f t="shared" si="221"/>
        <v>0</v>
      </c>
      <c r="N145" s="76">
        <f t="shared" ref="N145" si="224">AVERAGE(N198,N251,N304)</f>
        <v>0</v>
      </c>
      <c r="O145" s="76">
        <f t="shared" si="221"/>
        <v>465.375</v>
      </c>
      <c r="P145" s="76">
        <f t="shared" ref="P145" si="225">AVERAGE(P198,P251,P304)</f>
        <v>329.1541666666667</v>
      </c>
      <c r="Q145" s="76">
        <f t="shared" si="221"/>
        <v>0</v>
      </c>
      <c r="R145" s="76">
        <f t="shared" si="221"/>
        <v>0</v>
      </c>
      <c r="S145" s="76">
        <f t="shared" si="221"/>
        <v>9</v>
      </c>
      <c r="T145" s="76">
        <f t="shared" ref="T145:U145" si="226">AVERAGE(T198,T251,T304)</f>
        <v>26.8</v>
      </c>
      <c r="U145" s="76">
        <f t="shared" si="226"/>
        <v>0</v>
      </c>
      <c r="V145" s="16"/>
    </row>
    <row r="146" spans="1:22" outlineLevel="1">
      <c r="A146" s="12" t="str">
        <f t="shared" si="154"/>
        <v>003603</v>
      </c>
      <c r="B146" s="12" t="str">
        <f t="shared" si="154"/>
        <v>Ranger</v>
      </c>
      <c r="C146" s="76">
        <f t="shared" si="215"/>
        <v>1284.1833333333332</v>
      </c>
      <c r="D146" s="76">
        <f t="shared" si="221"/>
        <v>379.48333333333335</v>
      </c>
      <c r="E146" s="76">
        <f t="shared" si="221"/>
        <v>286.47499999999997</v>
      </c>
      <c r="F146" s="76">
        <f t="shared" si="221"/>
        <v>0</v>
      </c>
      <c r="G146" s="76">
        <f t="shared" si="221"/>
        <v>5.666666666666667</v>
      </c>
      <c r="H146" s="76">
        <f t="shared" ref="H146" si="227">AVERAGE(H199,H252,H305)</f>
        <v>25</v>
      </c>
      <c r="I146" s="76">
        <f t="shared" si="221"/>
        <v>3.3333333333333335</v>
      </c>
      <c r="J146" s="76">
        <f t="shared" ref="J146" si="228">AVERAGE(J199,J252,J305)</f>
        <v>6</v>
      </c>
      <c r="K146" s="76">
        <f t="shared" si="59"/>
        <v>75.166666666666671</v>
      </c>
      <c r="L146" s="76">
        <f t="shared" si="59"/>
        <v>166.07500000000002</v>
      </c>
      <c r="M146" s="76">
        <f t="shared" si="221"/>
        <v>0</v>
      </c>
      <c r="N146" s="76">
        <f t="shared" ref="N146" si="229">AVERAGE(N199,N252,N305)</f>
        <v>0</v>
      </c>
      <c r="O146" s="76">
        <f t="shared" si="221"/>
        <v>271.8416666666667</v>
      </c>
      <c r="P146" s="76">
        <f t="shared" ref="P146" si="230">AVERAGE(P199,P252,P305)</f>
        <v>55.141666666666673</v>
      </c>
      <c r="Q146" s="76">
        <f t="shared" si="221"/>
        <v>0</v>
      </c>
      <c r="R146" s="76">
        <f t="shared" si="221"/>
        <v>0</v>
      </c>
      <c r="S146" s="76">
        <f t="shared" si="221"/>
        <v>2.7333333333333329</v>
      </c>
      <c r="T146" s="76">
        <f t="shared" ref="T146:U146" si="231">AVERAGE(T199,T252,T305)</f>
        <v>7.2666666666666666</v>
      </c>
      <c r="U146" s="76">
        <f t="shared" si="231"/>
        <v>0</v>
      </c>
      <c r="V146" s="16"/>
    </row>
    <row r="147" spans="1:22" outlineLevel="1">
      <c r="A147" s="12" t="str">
        <f t="shared" si="154"/>
        <v>029137</v>
      </c>
      <c r="B147" s="12" t="str">
        <f t="shared" si="154"/>
        <v>San Jacinto</v>
      </c>
      <c r="C147" s="76">
        <f t="shared" si="215"/>
        <v>16470.941666666666</v>
      </c>
      <c r="D147" s="76">
        <f t="shared" si="221"/>
        <v>2109</v>
      </c>
      <c r="E147" s="76">
        <f t="shared" si="221"/>
        <v>2922.3041666666668</v>
      </c>
      <c r="F147" s="76">
        <f t="shared" si="221"/>
        <v>0</v>
      </c>
      <c r="G147" s="76">
        <f t="shared" si="221"/>
        <v>16</v>
      </c>
      <c r="H147" s="76">
        <f t="shared" ref="H147" si="232">AVERAGE(H200,H253,H306)</f>
        <v>248.46666666666667</v>
      </c>
      <c r="I147" s="76">
        <f t="shared" si="221"/>
        <v>12.666666666666666</v>
      </c>
      <c r="J147" s="76">
        <f t="shared" ref="J147" si="233">AVERAGE(J200,J253,J306)</f>
        <v>95.616666666666674</v>
      </c>
      <c r="K147" s="76">
        <f t="shared" si="59"/>
        <v>1259.7</v>
      </c>
      <c r="L147" s="76">
        <f t="shared" si="59"/>
        <v>2451.0291666666667</v>
      </c>
      <c r="M147" s="76">
        <f t="shared" si="221"/>
        <v>0</v>
      </c>
      <c r="N147" s="76">
        <f t="shared" ref="N147" si="234">AVERAGE(N200,N253,N306)</f>
        <v>60.125</v>
      </c>
      <c r="O147" s="76">
        <f t="shared" si="221"/>
        <v>4942.1125000000002</v>
      </c>
      <c r="P147" s="76">
        <f t="shared" ref="P147" si="235">AVERAGE(P200,P253,P306)</f>
        <v>1748.5958333333335</v>
      </c>
      <c r="Q147" s="76">
        <f t="shared" si="221"/>
        <v>0</v>
      </c>
      <c r="R147" s="76">
        <f t="shared" si="221"/>
        <v>36.991666666666667</v>
      </c>
      <c r="S147" s="76">
        <f t="shared" si="221"/>
        <v>77.666666666666671</v>
      </c>
      <c r="T147" s="76">
        <f t="shared" ref="T147:U147" si="236">AVERAGE(T200,T253,T306)</f>
        <v>490.66666666666669</v>
      </c>
      <c r="U147" s="76">
        <f t="shared" si="236"/>
        <v>0</v>
      </c>
      <c r="V147" s="16"/>
    </row>
    <row r="148" spans="1:22" outlineLevel="1">
      <c r="A148" s="12" t="str">
        <f t="shared" si="154"/>
        <v>003611</v>
      </c>
      <c r="B148" s="12" t="str">
        <f t="shared" si="154"/>
        <v>South Plains</v>
      </c>
      <c r="C148" s="76">
        <f t="shared" si="215"/>
        <v>4636.5208333333339</v>
      </c>
      <c r="D148" s="76">
        <f t="shared" si="221"/>
        <v>721.33333333333337</v>
      </c>
      <c r="E148" s="76">
        <f t="shared" si="221"/>
        <v>859.41666666666663</v>
      </c>
      <c r="F148" s="76">
        <f t="shared" si="221"/>
        <v>21.150000000000002</v>
      </c>
      <c r="G148" s="76">
        <f t="shared" si="221"/>
        <v>0</v>
      </c>
      <c r="H148" s="76">
        <f t="shared" ref="H148" si="237">AVERAGE(H201,H254,H307)</f>
        <v>319.66666666666669</v>
      </c>
      <c r="I148" s="76">
        <f t="shared" si="221"/>
        <v>41.837499999999999</v>
      </c>
      <c r="J148" s="76">
        <f t="shared" ref="J148" si="238">AVERAGE(J201,J254,J307)</f>
        <v>0.33333333333333331</v>
      </c>
      <c r="K148" s="76">
        <f t="shared" si="59"/>
        <v>527.9666666666667</v>
      </c>
      <c r="L148" s="76">
        <f t="shared" si="59"/>
        <v>563.9083333333333</v>
      </c>
      <c r="M148" s="76">
        <f t="shared" si="221"/>
        <v>0</v>
      </c>
      <c r="N148" s="76">
        <f t="shared" ref="N148" si="239">AVERAGE(N201,N254,N307)</f>
        <v>0</v>
      </c>
      <c r="O148" s="76">
        <f t="shared" si="221"/>
        <v>1014.5458333333332</v>
      </c>
      <c r="P148" s="76">
        <f t="shared" ref="P148" si="240">AVERAGE(P201,P254,P307)</f>
        <v>476.16249999999997</v>
      </c>
      <c r="Q148" s="76">
        <f t="shared" si="221"/>
        <v>0</v>
      </c>
      <c r="R148" s="76">
        <f t="shared" si="221"/>
        <v>0</v>
      </c>
      <c r="S148" s="76">
        <f t="shared" si="221"/>
        <v>19.533333333333335</v>
      </c>
      <c r="T148" s="76">
        <f t="shared" ref="T148:U148" si="241">AVERAGE(T201,T254,T307)</f>
        <v>70.666666666666671</v>
      </c>
      <c r="U148" s="76">
        <f t="shared" si="241"/>
        <v>0</v>
      </c>
      <c r="V148" s="16"/>
    </row>
    <row r="149" spans="1:22" outlineLevel="1">
      <c r="A149" s="12" t="str">
        <f t="shared" si="154"/>
        <v>031034</v>
      </c>
      <c r="B149" s="12" t="str">
        <f t="shared" si="154"/>
        <v>South Texas</v>
      </c>
      <c r="C149" s="76">
        <f t="shared" si="215"/>
        <v>16490.020833333332</v>
      </c>
      <c r="D149" s="76">
        <f t="shared" si="221"/>
        <v>3787</v>
      </c>
      <c r="E149" s="76">
        <f t="shared" si="221"/>
        <v>3298.1583333333333</v>
      </c>
      <c r="F149" s="76">
        <f t="shared" si="221"/>
        <v>0.97499999999999998</v>
      </c>
      <c r="G149" s="76">
        <f t="shared" si="221"/>
        <v>30.766666666666669</v>
      </c>
      <c r="H149" s="76">
        <f t="shared" ref="H149" si="242">AVERAGE(H202,H255,H308)</f>
        <v>256.93333333333334</v>
      </c>
      <c r="I149" s="76">
        <f t="shared" si="221"/>
        <v>568.33749999999998</v>
      </c>
      <c r="J149" s="76">
        <f t="shared" ref="J149" si="243">AVERAGE(J202,J255,J308)</f>
        <v>362.18333333333334</v>
      </c>
      <c r="K149" s="76">
        <f t="shared" si="59"/>
        <v>1211.3125</v>
      </c>
      <c r="L149" s="76">
        <f t="shared" si="59"/>
        <v>1220.2416666666668</v>
      </c>
      <c r="M149" s="76">
        <f t="shared" si="221"/>
        <v>0</v>
      </c>
      <c r="N149" s="76">
        <f t="shared" ref="N149" si="244">AVERAGE(N202,N255,N308)</f>
        <v>2.75</v>
      </c>
      <c r="O149" s="76">
        <f t="shared" si="221"/>
        <v>3463.8416666666667</v>
      </c>
      <c r="P149" s="76">
        <f t="shared" ref="P149" si="245">AVERAGE(P202,P255,P308)</f>
        <v>1433.675</v>
      </c>
      <c r="Q149" s="76">
        <f t="shared" si="221"/>
        <v>246.375</v>
      </c>
      <c r="R149" s="76">
        <f t="shared" si="221"/>
        <v>481.55416666666662</v>
      </c>
      <c r="S149" s="76">
        <f t="shared" si="221"/>
        <v>25.849999999999998</v>
      </c>
      <c r="T149" s="76">
        <f t="shared" ref="T149:U149" si="246">AVERAGE(T202,T255,T308)</f>
        <v>71.333333333333329</v>
      </c>
      <c r="U149" s="76">
        <f t="shared" si="246"/>
        <v>28.733333333333334</v>
      </c>
      <c r="V149" s="16"/>
    </row>
    <row r="150" spans="1:22" outlineLevel="1">
      <c r="A150" s="12" t="str">
        <f t="shared" si="154"/>
        <v>003614</v>
      </c>
      <c r="B150" s="12" t="str">
        <f t="shared" si="154"/>
        <v>Southwest Texas</v>
      </c>
      <c r="C150" s="76">
        <f t="shared" si="215"/>
        <v>3756.958333333333</v>
      </c>
      <c r="D150" s="76">
        <f t="shared" si="221"/>
        <v>969.05000000000007</v>
      </c>
      <c r="E150" s="76">
        <f t="shared" si="221"/>
        <v>776.64166666666677</v>
      </c>
      <c r="F150" s="76">
        <f t="shared" si="221"/>
        <v>0</v>
      </c>
      <c r="G150" s="76">
        <f t="shared" si="221"/>
        <v>7.1499999999999995</v>
      </c>
      <c r="H150" s="76">
        <f t="shared" ref="H150" si="247">AVERAGE(H203,H256,H309)</f>
        <v>301.90000000000003</v>
      </c>
      <c r="I150" s="76">
        <f t="shared" si="221"/>
        <v>10</v>
      </c>
      <c r="J150" s="76">
        <f t="shared" ref="J150" si="248">AVERAGE(J203,J256,J309)</f>
        <v>52.666666666666664</v>
      </c>
      <c r="K150" s="76">
        <f t="shared" si="59"/>
        <v>239.10833333333335</v>
      </c>
      <c r="L150" s="76">
        <f t="shared" si="59"/>
        <v>523.5625</v>
      </c>
      <c r="M150" s="76">
        <f t="shared" si="221"/>
        <v>0</v>
      </c>
      <c r="N150" s="76">
        <f t="shared" ref="N150" si="249">AVERAGE(N203,N256,N309)</f>
        <v>0</v>
      </c>
      <c r="O150" s="76">
        <f t="shared" si="221"/>
        <v>725.47500000000002</v>
      </c>
      <c r="P150" s="76">
        <f t="shared" ref="P150" si="250">AVERAGE(P203,P256,P309)</f>
        <v>98.204166666666666</v>
      </c>
      <c r="Q150" s="76">
        <f t="shared" si="221"/>
        <v>0</v>
      </c>
      <c r="R150" s="76">
        <f t="shared" si="221"/>
        <v>0</v>
      </c>
      <c r="S150" s="76">
        <f t="shared" si="221"/>
        <v>29</v>
      </c>
      <c r="T150" s="76">
        <f t="shared" ref="T150:U150" si="251">AVERAGE(T203,T256,T309)</f>
        <v>24.2</v>
      </c>
      <c r="U150" s="76">
        <f t="shared" si="251"/>
        <v>0</v>
      </c>
      <c r="V150" s="16"/>
    </row>
    <row r="151" spans="1:22" outlineLevel="1">
      <c r="A151" s="12" t="str">
        <f t="shared" si="154"/>
        <v>003626</v>
      </c>
      <c r="B151" s="12" t="str">
        <f t="shared" si="154"/>
        <v>Tarrant</v>
      </c>
      <c r="C151" s="76">
        <f t="shared" si="215"/>
        <v>18500.070833333339</v>
      </c>
      <c r="D151" s="76">
        <f t="shared" si="221"/>
        <v>2768.4</v>
      </c>
      <c r="E151" s="76">
        <f t="shared" si="221"/>
        <v>4460.3416666666662</v>
      </c>
      <c r="F151" s="76">
        <f t="shared" si="221"/>
        <v>0.99583333333333324</v>
      </c>
      <c r="G151" s="76">
        <f t="shared" si="221"/>
        <v>35.25</v>
      </c>
      <c r="H151" s="76">
        <f t="shared" ref="H151" si="252">AVERAGE(H204,H257,H310)</f>
        <v>86.833333333333329</v>
      </c>
      <c r="I151" s="76">
        <f t="shared" si="221"/>
        <v>14.433333333333332</v>
      </c>
      <c r="J151" s="76">
        <f t="shared" ref="J151" si="253">AVERAGE(J204,J257,J310)</f>
        <v>45.841666666666669</v>
      </c>
      <c r="K151" s="76">
        <f t="shared" si="59"/>
        <v>1239.5666666666668</v>
      </c>
      <c r="L151" s="76">
        <f t="shared" si="59"/>
        <v>1320.1166666666666</v>
      </c>
      <c r="M151" s="76">
        <f t="shared" si="221"/>
        <v>13.233333333333334</v>
      </c>
      <c r="N151" s="76">
        <f t="shared" ref="N151" si="254">AVERAGE(N204,N257,N310)</f>
        <v>18.941666666666666</v>
      </c>
      <c r="O151" s="76">
        <f t="shared" si="221"/>
        <v>6433.083333333333</v>
      </c>
      <c r="P151" s="76">
        <f t="shared" ref="P151" si="255">AVERAGE(P204,P257,P310)</f>
        <v>1376.4666666666665</v>
      </c>
      <c r="Q151" s="76">
        <f t="shared" si="221"/>
        <v>0</v>
      </c>
      <c r="R151" s="76">
        <f t="shared" si="221"/>
        <v>0</v>
      </c>
      <c r="S151" s="76">
        <f t="shared" si="221"/>
        <v>60.9</v>
      </c>
      <c r="T151" s="76">
        <f t="shared" ref="T151:U151" si="256">AVERAGE(T204,T257,T310)</f>
        <v>625.66666666666663</v>
      </c>
      <c r="U151" s="76">
        <f t="shared" si="256"/>
        <v>0</v>
      </c>
      <c r="V151" s="16"/>
    </row>
    <row r="152" spans="1:22" outlineLevel="1">
      <c r="A152" s="12" t="str">
        <f t="shared" ref="A152:B161" si="257">A46</f>
        <v>003627</v>
      </c>
      <c r="B152" s="12" t="str">
        <f t="shared" si="257"/>
        <v>Temple</v>
      </c>
      <c r="C152" s="76">
        <f t="shared" si="215"/>
        <v>2568.6708333333336</v>
      </c>
      <c r="D152" s="76">
        <f t="shared" si="221"/>
        <v>392.66666666666669</v>
      </c>
      <c r="E152" s="76">
        <f t="shared" si="221"/>
        <v>478.82500000000005</v>
      </c>
      <c r="F152" s="76">
        <f t="shared" si="221"/>
        <v>0</v>
      </c>
      <c r="G152" s="76">
        <f t="shared" si="221"/>
        <v>0</v>
      </c>
      <c r="H152" s="76">
        <f t="shared" ref="H152" si="258">AVERAGE(H205,H258,H311)</f>
        <v>187.83333333333334</v>
      </c>
      <c r="I152" s="76">
        <f t="shared" si="221"/>
        <v>0</v>
      </c>
      <c r="J152" s="76">
        <f t="shared" ref="J152" si="259">AVERAGE(J205,J258,J311)</f>
        <v>104.77083333333333</v>
      </c>
      <c r="K152" s="76">
        <f t="shared" si="59"/>
        <v>33.074999999999996</v>
      </c>
      <c r="L152" s="76">
        <f t="shared" si="59"/>
        <v>174.19583333333333</v>
      </c>
      <c r="M152" s="76">
        <f t="shared" si="221"/>
        <v>0</v>
      </c>
      <c r="N152" s="76">
        <f t="shared" ref="N152" si="260">AVERAGE(N205,N258,N311)</f>
        <v>16.854166666666668</v>
      </c>
      <c r="O152" s="76">
        <f t="shared" si="221"/>
        <v>816.80416666666667</v>
      </c>
      <c r="P152" s="76">
        <f t="shared" ref="P152" si="261">AVERAGE(P205,P258,P311)</f>
        <v>316.24583333333334</v>
      </c>
      <c r="Q152" s="76">
        <f t="shared" si="221"/>
        <v>0</v>
      </c>
      <c r="R152" s="76">
        <f t="shared" si="221"/>
        <v>0</v>
      </c>
      <c r="S152" s="76">
        <f t="shared" si="221"/>
        <v>19.333333333333332</v>
      </c>
      <c r="T152" s="76">
        <f t="shared" ref="T152:U152" si="262">AVERAGE(T205,T258,T311)</f>
        <v>28.066666666666663</v>
      </c>
      <c r="U152" s="76">
        <f t="shared" si="262"/>
        <v>0</v>
      </c>
      <c r="V152" s="16"/>
    </row>
    <row r="153" spans="1:22" outlineLevel="1">
      <c r="A153" s="12" t="str">
        <f t="shared" si="257"/>
        <v>003628</v>
      </c>
      <c r="B153" s="12" t="str">
        <f t="shared" si="257"/>
        <v>Texarkana</v>
      </c>
      <c r="C153" s="76">
        <f t="shared" si="215"/>
        <v>3153.2791666666667</v>
      </c>
      <c r="D153" s="76">
        <f t="shared" si="221"/>
        <v>634.2833333333333</v>
      </c>
      <c r="E153" s="76">
        <f t="shared" si="221"/>
        <v>386.0916666666667</v>
      </c>
      <c r="F153" s="76">
        <f t="shared" si="221"/>
        <v>0</v>
      </c>
      <c r="G153" s="76">
        <f t="shared" si="221"/>
        <v>3.6666666666666665</v>
      </c>
      <c r="H153" s="76">
        <f t="shared" ref="H153" si="263">AVERAGE(H206,H259,H312)</f>
        <v>99.899999999999991</v>
      </c>
      <c r="I153" s="76">
        <f t="shared" si="221"/>
        <v>57.412499999999994</v>
      </c>
      <c r="J153" s="76">
        <f t="shared" ref="J153" si="264">AVERAGE(J206,J259,J312)</f>
        <v>171.27500000000001</v>
      </c>
      <c r="K153" s="76">
        <f t="shared" si="59"/>
        <v>285.60000000000002</v>
      </c>
      <c r="L153" s="76">
        <f t="shared" si="59"/>
        <v>655.99166666666667</v>
      </c>
      <c r="M153" s="76">
        <f t="shared" si="221"/>
        <v>0</v>
      </c>
      <c r="N153" s="76">
        <f t="shared" ref="N153" si="265">AVERAGE(N206,N259,N312)</f>
        <v>0</v>
      </c>
      <c r="O153" s="76">
        <f t="shared" si="221"/>
        <v>555.70416666666665</v>
      </c>
      <c r="P153" s="76">
        <f t="shared" ref="P153" si="266">AVERAGE(P206,P259,P312)</f>
        <v>276.50416666666666</v>
      </c>
      <c r="Q153" s="76">
        <f t="shared" si="221"/>
        <v>0</v>
      </c>
      <c r="R153" s="76">
        <f t="shared" si="221"/>
        <v>0</v>
      </c>
      <c r="S153" s="76">
        <f t="shared" si="221"/>
        <v>10.483333333333333</v>
      </c>
      <c r="T153" s="76">
        <f t="shared" ref="T153:U153" si="267">AVERAGE(T206,T259,T312)</f>
        <v>16.366666666666664</v>
      </c>
      <c r="U153" s="76">
        <f t="shared" si="267"/>
        <v>0</v>
      </c>
      <c r="V153" s="16"/>
    </row>
    <row r="154" spans="1:22" outlineLevel="1">
      <c r="A154" s="12" t="str">
        <f t="shared" si="257"/>
        <v>003643</v>
      </c>
      <c r="B154" s="12" t="str">
        <f t="shared" si="257"/>
        <v>Texas Southmost</v>
      </c>
      <c r="C154" s="76">
        <f t="shared" si="215"/>
        <v>4707.4916666666668</v>
      </c>
      <c r="D154" s="76">
        <f t="shared" si="221"/>
        <v>1436</v>
      </c>
      <c r="E154" s="76">
        <f t="shared" si="221"/>
        <v>1235.4750000000001</v>
      </c>
      <c r="F154" s="76">
        <f t="shared" si="221"/>
        <v>0</v>
      </c>
      <c r="G154" s="76">
        <f t="shared" si="221"/>
        <v>6</v>
      </c>
      <c r="H154" s="76">
        <f t="shared" ref="H154" si="268">AVERAGE(H207,H260,H313)</f>
        <v>10.666666666666666</v>
      </c>
      <c r="I154" s="76">
        <f t="shared" si="221"/>
        <v>60</v>
      </c>
      <c r="J154" s="76">
        <f t="shared" ref="J154" si="269">AVERAGE(J207,J260,J313)</f>
        <v>103.29166666666667</v>
      </c>
      <c r="K154" s="76">
        <f t="shared" si="59"/>
        <v>43.725000000000001</v>
      </c>
      <c r="L154" s="76">
        <f t="shared" si="59"/>
        <v>200.73749999999998</v>
      </c>
      <c r="M154" s="76">
        <f t="shared" si="221"/>
        <v>0</v>
      </c>
      <c r="N154" s="76">
        <f t="shared" ref="N154" si="270">AVERAGE(N207,N260,N313)</f>
        <v>0</v>
      </c>
      <c r="O154" s="76">
        <f t="shared" si="221"/>
        <v>1186.0125</v>
      </c>
      <c r="P154" s="76">
        <f t="shared" ref="P154" si="271">AVERAGE(P207,P260,P313)</f>
        <v>393.58333333333331</v>
      </c>
      <c r="Q154" s="76">
        <f t="shared" si="221"/>
        <v>0</v>
      </c>
      <c r="R154" s="76">
        <f t="shared" si="221"/>
        <v>0</v>
      </c>
      <c r="S154" s="76">
        <f t="shared" si="221"/>
        <v>2.6666666666666665</v>
      </c>
      <c r="T154" s="76">
        <f t="shared" ref="T154:U154" si="272">AVERAGE(T207,T260,T313)</f>
        <v>29.333333333333332</v>
      </c>
      <c r="U154" s="76">
        <f t="shared" si="272"/>
        <v>0</v>
      </c>
      <c r="V154" s="16"/>
    </row>
    <row r="155" spans="1:22" outlineLevel="1">
      <c r="A155" s="12" t="str">
        <f t="shared" si="257"/>
        <v>003572</v>
      </c>
      <c r="B155" s="12" t="str">
        <f t="shared" si="257"/>
        <v>Trinity Valley</v>
      </c>
      <c r="C155" s="76">
        <f t="shared" si="215"/>
        <v>4635.9833333333327</v>
      </c>
      <c r="D155" s="76">
        <f t="shared" si="221"/>
        <v>837.91666666666663</v>
      </c>
      <c r="E155" s="76">
        <f t="shared" si="221"/>
        <v>735.6583333333333</v>
      </c>
      <c r="F155" s="76">
        <f t="shared" si="221"/>
        <v>0</v>
      </c>
      <c r="G155" s="76">
        <f t="shared" si="221"/>
        <v>5</v>
      </c>
      <c r="H155" s="76">
        <f t="shared" ref="H155" si="273">AVERAGE(H208,H261,H314)</f>
        <v>30.55</v>
      </c>
      <c r="I155" s="76">
        <f t="shared" si="221"/>
        <v>7.9874999999999998</v>
      </c>
      <c r="J155" s="76">
        <f t="shared" ref="J155" si="274">AVERAGE(J208,J261,J314)</f>
        <v>751.62083333333339</v>
      </c>
      <c r="K155" s="76">
        <f t="shared" si="59"/>
        <v>197.61666666666667</v>
      </c>
      <c r="L155" s="76">
        <f t="shared" si="59"/>
        <v>595.7791666666667</v>
      </c>
      <c r="M155" s="76">
        <f t="shared" si="221"/>
        <v>0</v>
      </c>
      <c r="N155" s="76">
        <f t="shared" ref="N155" si="275">AVERAGE(N208,N261,N314)</f>
        <v>0</v>
      </c>
      <c r="O155" s="76">
        <f t="shared" si="221"/>
        <v>1060.1541666666665</v>
      </c>
      <c r="P155" s="76">
        <f t="shared" ref="P155" si="276">AVERAGE(P208,P261,P314)</f>
        <v>291.39166666666665</v>
      </c>
      <c r="Q155" s="76">
        <f t="shared" si="221"/>
        <v>0</v>
      </c>
      <c r="R155" s="76">
        <f t="shared" si="221"/>
        <v>55.741666666666667</v>
      </c>
      <c r="S155" s="76">
        <f t="shared" si="221"/>
        <v>19.900000000000002</v>
      </c>
      <c r="T155" s="76">
        <f t="shared" ref="T155:U155" si="277">AVERAGE(T208,T261,T314)</f>
        <v>46.666666666666664</v>
      </c>
      <c r="U155" s="76">
        <f t="shared" si="277"/>
        <v>0</v>
      </c>
      <c r="V155" s="16"/>
    </row>
    <row r="156" spans="1:22" outlineLevel="1">
      <c r="A156" s="12" t="str">
        <f t="shared" si="257"/>
        <v>003648</v>
      </c>
      <c r="B156" s="12" t="str">
        <f t="shared" si="257"/>
        <v>Tyler</v>
      </c>
      <c r="C156" s="76">
        <f t="shared" si="215"/>
        <v>6207.7416666666668</v>
      </c>
      <c r="D156" s="76">
        <f t="shared" si="221"/>
        <v>820.13333333333333</v>
      </c>
      <c r="E156" s="76">
        <f t="shared" si="221"/>
        <v>1320.0041666666666</v>
      </c>
      <c r="F156" s="76">
        <f t="shared" si="221"/>
        <v>2.4458333333333333</v>
      </c>
      <c r="G156" s="76">
        <f t="shared" si="221"/>
        <v>29.5</v>
      </c>
      <c r="H156" s="76">
        <f t="shared" ref="H156" si="278">AVERAGE(H209,H262,H315)</f>
        <v>624.36666666666667</v>
      </c>
      <c r="I156" s="76">
        <f t="shared" si="221"/>
        <v>11.620833333333332</v>
      </c>
      <c r="J156" s="76">
        <f t="shared" ref="J156" si="279">AVERAGE(J209,J262,J315)</f>
        <v>0</v>
      </c>
      <c r="K156" s="76">
        <f t="shared" si="59"/>
        <v>261.57499999999999</v>
      </c>
      <c r="L156" s="76">
        <f t="shared" si="59"/>
        <v>596.42083333333323</v>
      </c>
      <c r="M156" s="76">
        <f t="shared" si="221"/>
        <v>0</v>
      </c>
      <c r="N156" s="76">
        <f t="shared" ref="N156" si="280">AVERAGE(N209,N262,N315)</f>
        <v>0.5</v>
      </c>
      <c r="O156" s="76">
        <f t="shared" si="221"/>
        <v>1471.5833333333333</v>
      </c>
      <c r="P156" s="76">
        <f t="shared" ref="P156" si="281">AVERAGE(P209,P262,P315)</f>
        <v>910.67083333333323</v>
      </c>
      <c r="Q156" s="76">
        <f t="shared" si="221"/>
        <v>0</v>
      </c>
      <c r="R156" s="76">
        <f t="shared" si="221"/>
        <v>43.254166666666663</v>
      </c>
      <c r="S156" s="76">
        <f t="shared" si="221"/>
        <v>18.666666666666668</v>
      </c>
      <c r="T156" s="76">
        <f t="shared" ref="T156:U156" si="282">AVERAGE(T209,T262,T315)</f>
        <v>97</v>
      </c>
      <c r="U156" s="76">
        <f t="shared" si="282"/>
        <v>0</v>
      </c>
      <c r="V156" s="16"/>
    </row>
    <row r="157" spans="1:22" outlineLevel="1">
      <c r="A157" s="12" t="str">
        <f t="shared" si="257"/>
        <v>010060</v>
      </c>
      <c r="B157" s="12" t="str">
        <f t="shared" si="257"/>
        <v>Vernon</v>
      </c>
      <c r="C157" s="76">
        <f t="shared" si="215"/>
        <v>1657.7249999999999</v>
      </c>
      <c r="D157" s="76">
        <f t="shared" si="221"/>
        <v>194.83333333333334</v>
      </c>
      <c r="E157" s="76">
        <f t="shared" si="221"/>
        <v>240.53333333333333</v>
      </c>
      <c r="F157" s="76">
        <f t="shared" si="221"/>
        <v>0</v>
      </c>
      <c r="G157" s="76">
        <f t="shared" si="221"/>
        <v>0</v>
      </c>
      <c r="H157" s="76">
        <f t="shared" ref="H157" si="283">AVERAGE(H210,H263,H316)</f>
        <v>207.38333333333333</v>
      </c>
      <c r="I157" s="76">
        <f t="shared" si="221"/>
        <v>8.4333333333333336</v>
      </c>
      <c r="J157" s="76">
        <f t="shared" ref="J157" si="284">AVERAGE(J210,J263,J316)</f>
        <v>293.47916666666669</v>
      </c>
      <c r="K157" s="76">
        <f t="shared" si="59"/>
        <v>36.541666666666664</v>
      </c>
      <c r="L157" s="76">
        <f t="shared" si="59"/>
        <v>269.55416666666667</v>
      </c>
      <c r="M157" s="76">
        <f t="shared" si="221"/>
        <v>0</v>
      </c>
      <c r="N157" s="76">
        <f t="shared" ref="N157" si="285">AVERAGE(N210,N263,N316)</f>
        <v>0</v>
      </c>
      <c r="O157" s="76">
        <f t="shared" si="221"/>
        <v>202.68333333333331</v>
      </c>
      <c r="P157" s="76">
        <f t="shared" ref="P157" si="286">AVERAGE(P210,P263,P316)</f>
        <v>165.70000000000002</v>
      </c>
      <c r="Q157" s="76">
        <f t="shared" si="221"/>
        <v>0</v>
      </c>
      <c r="R157" s="76">
        <f t="shared" si="221"/>
        <v>0</v>
      </c>
      <c r="S157" s="76">
        <f t="shared" si="221"/>
        <v>15.049999999999999</v>
      </c>
      <c r="T157" s="76">
        <f t="shared" ref="T157:U157" si="287">AVERAGE(T210,T263,T316)</f>
        <v>23.533333333333331</v>
      </c>
      <c r="U157" s="76">
        <f t="shared" si="287"/>
        <v>0</v>
      </c>
      <c r="V157" s="16"/>
    </row>
    <row r="158" spans="1:22" outlineLevel="1">
      <c r="A158" s="12" t="str">
        <f t="shared" si="257"/>
        <v>003662</v>
      </c>
      <c r="B158" s="12" t="str">
        <f t="shared" si="257"/>
        <v>Victoria</v>
      </c>
      <c r="C158" s="76">
        <f t="shared" si="215"/>
        <v>1901.1833333333334</v>
      </c>
      <c r="D158" s="76">
        <f t="shared" si="221"/>
        <v>188.5</v>
      </c>
      <c r="E158" s="76">
        <f t="shared" si="221"/>
        <v>268.51666666666665</v>
      </c>
      <c r="F158" s="76">
        <f t="shared" si="221"/>
        <v>0.75</v>
      </c>
      <c r="G158" s="76">
        <f t="shared" si="221"/>
        <v>31.633333333333336</v>
      </c>
      <c r="H158" s="76">
        <f t="shared" ref="H158" si="288">AVERAGE(H211,H264,H317)</f>
        <v>336.05</v>
      </c>
      <c r="I158" s="76">
        <f t="shared" si="221"/>
        <v>41.033333333333331</v>
      </c>
      <c r="J158" s="76">
        <f t="shared" ref="J158" si="289">AVERAGE(J211,J264,J317)</f>
        <v>71.220833333333331</v>
      </c>
      <c r="K158" s="76">
        <f t="shared" si="59"/>
        <v>178.6</v>
      </c>
      <c r="L158" s="76">
        <f t="shared" si="59"/>
        <v>229.25833333333333</v>
      </c>
      <c r="M158" s="76">
        <f t="shared" si="221"/>
        <v>0</v>
      </c>
      <c r="N158" s="76">
        <f t="shared" ref="N158" si="290">AVERAGE(N211,N264,N317)</f>
        <v>0</v>
      </c>
      <c r="O158" s="76">
        <f t="shared" si="221"/>
        <v>285.41666666666669</v>
      </c>
      <c r="P158" s="76">
        <f t="shared" ref="P158" si="291">AVERAGE(P211,P264,P317)</f>
        <v>201.87083333333331</v>
      </c>
      <c r="Q158" s="76">
        <f t="shared" si="221"/>
        <v>0</v>
      </c>
      <c r="R158" s="76">
        <f t="shared" si="221"/>
        <v>0</v>
      </c>
      <c r="S158" s="76">
        <f t="shared" si="221"/>
        <v>19.333333333333332</v>
      </c>
      <c r="T158" s="76">
        <f t="shared" ref="T158:U158" si="292">AVERAGE(T211,T264,T317)</f>
        <v>49</v>
      </c>
      <c r="U158" s="76">
        <f t="shared" si="292"/>
        <v>0</v>
      </c>
      <c r="V158" s="16"/>
    </row>
    <row r="159" spans="1:22" outlineLevel="1">
      <c r="A159" s="12" t="str">
        <f t="shared" si="257"/>
        <v>003664</v>
      </c>
      <c r="B159" s="12" t="str">
        <f t="shared" si="257"/>
        <v>Weatherford</v>
      </c>
      <c r="C159" s="76">
        <f t="shared" si="215"/>
        <v>3080.6749999999997</v>
      </c>
      <c r="D159" s="76">
        <f t="shared" si="221"/>
        <v>542.4</v>
      </c>
      <c r="E159" s="76">
        <f t="shared" si="221"/>
        <v>548.91250000000002</v>
      </c>
      <c r="F159" s="76">
        <f t="shared" si="221"/>
        <v>0</v>
      </c>
      <c r="G159" s="76">
        <f t="shared" si="221"/>
        <v>55.199999999999996</v>
      </c>
      <c r="H159" s="76">
        <f t="shared" ref="H159" si="293">AVERAGE(H212,H265,H318)</f>
        <v>155.5</v>
      </c>
      <c r="I159" s="76">
        <f t="shared" si="221"/>
        <v>29.629166666666666</v>
      </c>
      <c r="J159" s="76">
        <f t="shared" ref="J159" si="294">AVERAGE(J212,J265,J318)</f>
        <v>33.208333333333336</v>
      </c>
      <c r="K159" s="76">
        <f t="shared" si="59"/>
        <v>104.71249999999999</v>
      </c>
      <c r="L159" s="76">
        <f t="shared" si="59"/>
        <v>260.50833333333338</v>
      </c>
      <c r="M159" s="76">
        <f t="shared" si="221"/>
        <v>0</v>
      </c>
      <c r="N159" s="76">
        <f t="shared" ref="N159" si="295">AVERAGE(N212,N265,N318)</f>
        <v>0</v>
      </c>
      <c r="O159" s="76">
        <f t="shared" si="221"/>
        <v>684.4</v>
      </c>
      <c r="P159" s="76">
        <f t="shared" ref="P159" si="296">AVERAGE(P212,P265,P318)</f>
        <v>518.4375</v>
      </c>
      <c r="Q159" s="76">
        <f t="shared" si="221"/>
        <v>10</v>
      </c>
      <c r="R159" s="76">
        <f t="shared" si="221"/>
        <v>78.533333333333346</v>
      </c>
      <c r="S159" s="76">
        <f t="shared" si="221"/>
        <v>10.566666666666668</v>
      </c>
      <c r="T159" s="76">
        <f t="shared" ref="T159:U159" si="297">AVERAGE(T212,T265,T318)</f>
        <v>48.666666666666664</v>
      </c>
      <c r="U159" s="76">
        <f t="shared" si="297"/>
        <v>0</v>
      </c>
      <c r="V159" s="16"/>
    </row>
    <row r="160" spans="1:22" outlineLevel="1">
      <c r="A160" s="12" t="str">
        <f t="shared" si="257"/>
        <v>009549</v>
      </c>
      <c r="B160" s="12" t="str">
        <f t="shared" si="257"/>
        <v>Western Texas</v>
      </c>
      <c r="C160" s="76">
        <f t="shared" si="215"/>
        <v>1079.2416666666668</v>
      </c>
      <c r="D160" s="76">
        <f t="shared" si="221"/>
        <v>179</v>
      </c>
      <c r="E160" s="76">
        <f t="shared" si="221"/>
        <v>139.73333333333332</v>
      </c>
      <c r="F160" s="76">
        <f t="shared" si="221"/>
        <v>0</v>
      </c>
      <c r="G160" s="76">
        <f t="shared" si="221"/>
        <v>0</v>
      </c>
      <c r="H160" s="76">
        <f t="shared" ref="H160" si="298">AVERAGE(H213,H266,H319)</f>
        <v>10</v>
      </c>
      <c r="I160" s="76">
        <f t="shared" si="221"/>
        <v>92.666666666666671</v>
      </c>
      <c r="J160" s="76">
        <f t="shared" ref="J160" si="299">AVERAGE(J213,J266,J319)</f>
        <v>217.24166666666665</v>
      </c>
      <c r="K160" s="76">
        <f t="shared" si="59"/>
        <v>103.875</v>
      </c>
      <c r="L160" s="76">
        <f t="shared" si="59"/>
        <v>84.162500000000009</v>
      </c>
      <c r="M160" s="76">
        <f t="shared" si="221"/>
        <v>0</v>
      </c>
      <c r="N160" s="76">
        <f t="shared" ref="N160" si="300">AVERAGE(N213,N266,N319)</f>
        <v>0</v>
      </c>
      <c r="O160" s="76">
        <f t="shared" si="221"/>
        <v>210.56666666666669</v>
      </c>
      <c r="P160" s="76">
        <f t="shared" ref="P160" si="301">AVERAGE(P213,P266,P319)</f>
        <v>34.112500000000004</v>
      </c>
      <c r="Q160" s="76">
        <f t="shared" si="221"/>
        <v>0</v>
      </c>
      <c r="R160" s="76">
        <f t="shared" si="221"/>
        <v>0</v>
      </c>
      <c r="S160" s="76">
        <f t="shared" si="221"/>
        <v>6.1833333333333327</v>
      </c>
      <c r="T160" s="76">
        <f t="shared" ref="T160:U160" si="302">AVERAGE(T213,T266,T319)</f>
        <v>1.7</v>
      </c>
      <c r="U160" s="76">
        <f t="shared" si="302"/>
        <v>0</v>
      </c>
      <c r="V160" s="16"/>
    </row>
    <row r="161" spans="1:22" outlineLevel="1">
      <c r="A161" s="12" t="str">
        <f t="shared" si="257"/>
        <v>003668</v>
      </c>
      <c r="B161" s="12" t="str">
        <f t="shared" si="257"/>
        <v>Wharton</v>
      </c>
      <c r="C161" s="76">
        <f t="shared" si="215"/>
        <v>3141.7375000000002</v>
      </c>
      <c r="D161" s="76">
        <f t="shared" ref="D161:U161" si="303">AVERAGE(D214,D267,D320)</f>
        <v>234.33333333333334</v>
      </c>
      <c r="E161" s="76">
        <f t="shared" si="303"/>
        <v>712.4041666666667</v>
      </c>
      <c r="F161" s="76">
        <f t="shared" si="303"/>
        <v>0</v>
      </c>
      <c r="G161" s="76">
        <f t="shared" si="303"/>
        <v>5.2666666666666666</v>
      </c>
      <c r="H161" s="76">
        <f t="shared" ref="H161" si="304">AVERAGE(H214,H267,H320)</f>
        <v>126.93333333333334</v>
      </c>
      <c r="I161" s="76">
        <f t="shared" si="303"/>
        <v>6.7833333333333323</v>
      </c>
      <c r="J161" s="76">
        <f t="shared" ref="J161" si="305">AVERAGE(J214,J267,J320)</f>
        <v>278.83750000000003</v>
      </c>
      <c r="K161" s="76">
        <f t="shared" si="59"/>
        <v>183.90833333333333</v>
      </c>
      <c r="L161" s="76">
        <f t="shared" si="59"/>
        <v>321.65833333333336</v>
      </c>
      <c r="M161" s="76">
        <f t="shared" si="303"/>
        <v>0</v>
      </c>
      <c r="N161" s="76">
        <f t="shared" ref="N161" si="306">AVERAGE(N214,N267,N320)</f>
        <v>0</v>
      </c>
      <c r="O161" s="76">
        <f t="shared" si="303"/>
        <v>981.49583333333339</v>
      </c>
      <c r="P161" s="76">
        <f t="shared" ref="P161" si="307">AVERAGE(P214,P267,P320)</f>
        <v>212.45000000000002</v>
      </c>
      <c r="Q161" s="76">
        <f t="shared" si="303"/>
        <v>0</v>
      </c>
      <c r="R161" s="76">
        <f t="shared" si="303"/>
        <v>0</v>
      </c>
      <c r="S161" s="76">
        <f t="shared" si="303"/>
        <v>19.333333333333332</v>
      </c>
      <c r="T161" s="76">
        <f t="shared" si="303"/>
        <v>58.333333333333336</v>
      </c>
      <c r="U161" s="76">
        <f t="shared" si="303"/>
        <v>0</v>
      </c>
      <c r="V161" s="16"/>
    </row>
    <row r="162" spans="1:22">
      <c r="A162" s="12"/>
      <c r="B162" s="12" t="str">
        <f>B56</f>
        <v>Statewide</v>
      </c>
      <c r="C162" s="76">
        <f t="shared" si="215"/>
        <v>352679.37083333329</v>
      </c>
      <c r="D162" s="76">
        <f>SUM(D112:D161)</f>
        <v>58215.249999999993</v>
      </c>
      <c r="E162" s="76">
        <f>SUM(E112:E161)</f>
        <v>73126.354166666672</v>
      </c>
      <c r="F162" s="76">
        <f t="shared" ref="F162:U162" si="308">SUM(F112:F161)</f>
        <v>1346.2625</v>
      </c>
      <c r="G162" s="76">
        <f t="shared" si="308"/>
        <v>1940.0833333333333</v>
      </c>
      <c r="H162" s="76">
        <f t="shared" ref="H162" si="309">SUM(H112:H161)</f>
        <v>14237.63333333333</v>
      </c>
      <c r="I162" s="76">
        <f t="shared" si="308"/>
        <v>3115.3458333333333</v>
      </c>
      <c r="J162" s="76">
        <f t="shared" ref="J162" si="310">SUM(J112:J161)</f>
        <v>10019.162499999999</v>
      </c>
      <c r="K162" s="76">
        <f t="shared" ref="K162:L162" si="311">SUM(K112:K161)</f>
        <v>25914.841666666664</v>
      </c>
      <c r="L162" s="76">
        <f t="shared" si="311"/>
        <v>34506.862499999988</v>
      </c>
      <c r="M162" s="76">
        <f t="shared" si="308"/>
        <v>118.05416666666666</v>
      </c>
      <c r="N162" s="76">
        <f t="shared" ref="N162" si="312">SUM(N112:N161)</f>
        <v>564.50833333333344</v>
      </c>
      <c r="O162" s="76">
        <f t="shared" si="308"/>
        <v>90708.262499999983</v>
      </c>
      <c r="P162" s="76">
        <f t="shared" ref="P162" si="313">SUM(P112:P161)</f>
        <v>28431.0625</v>
      </c>
      <c r="Q162" s="76">
        <f t="shared" si="308"/>
        <v>577.48749999999995</v>
      </c>
      <c r="R162" s="76">
        <f t="shared" si="308"/>
        <v>1975.3166666666659</v>
      </c>
      <c r="S162" s="76">
        <f t="shared" si="308"/>
        <v>1589.6000000000004</v>
      </c>
      <c r="T162" s="76">
        <f t="shared" si="308"/>
        <v>6260.2166666666672</v>
      </c>
      <c r="U162" s="76">
        <f t="shared" si="308"/>
        <v>33.06666666666667</v>
      </c>
      <c r="V162" s="16"/>
    </row>
    <row r="164" spans="1:22">
      <c r="A164" s="687" t="s">
        <v>1962</v>
      </c>
      <c r="B164" s="687"/>
      <c r="C164" s="687"/>
      <c r="D164" s="687"/>
      <c r="E164" s="687"/>
      <c r="F164" s="687"/>
      <c r="G164" s="687"/>
      <c r="H164" s="687"/>
      <c r="I164" s="687"/>
      <c r="J164" s="687"/>
      <c r="K164" s="687"/>
      <c r="L164" s="687"/>
      <c r="M164" s="687"/>
      <c r="N164" s="687"/>
      <c r="O164" s="687"/>
      <c r="P164" s="687"/>
      <c r="Q164" s="687"/>
      <c r="R164" s="687"/>
      <c r="S164" s="687"/>
      <c r="T164" s="687"/>
      <c r="U164" s="687"/>
    </row>
    <row r="165" spans="1:22" outlineLevel="1">
      <c r="A165" s="12" t="str">
        <f t="shared" ref="A165:B180" si="314">A112</f>
        <v>003607</v>
      </c>
      <c r="B165" s="12" t="str">
        <f t="shared" si="314"/>
        <v>Alamo</v>
      </c>
      <c r="C165" s="76">
        <f t="shared" ref="C165:C196" si="315">SUM(D165:U165)</f>
        <v>27480.724999999995</v>
      </c>
      <c r="D165" s="77">
        <f>Outcomes!C$6*Outcomes!C8</f>
        <v>3618</v>
      </c>
      <c r="E165" s="77">
        <f>SUMPRODUCT(Outcomes!D$6:G$6, Outcomes!D8:G8)</f>
        <v>5776</v>
      </c>
      <c r="F165" s="77">
        <f>SUMPRODUCT(Outcomes!H$6:K$6, Outcomes!H8:K8)</f>
        <v>20.475000000000001</v>
      </c>
      <c r="G165" s="77">
        <f>Outcomes!L$6*Outcomes!L8</f>
        <v>55.099999999999994</v>
      </c>
      <c r="H165" s="77">
        <f>Outcomes!M$6*Outcomes!M8</f>
        <v>473</v>
      </c>
      <c r="I165" s="77">
        <f>SUMPRODUCT(Outcomes!N$6:Q$6, Outcomes!N8:Q8)</f>
        <v>383.08750000000003</v>
      </c>
      <c r="J165" s="77">
        <f>SUMPRODUCT(Outcomes!R$6:U$6, Outcomes!R8:U8)</f>
        <v>921.25</v>
      </c>
      <c r="K165" s="77">
        <f>SUMPRODUCT(Outcomes!V$6:Y$6, Outcomes!V8:Y8)</f>
        <v>1764.325</v>
      </c>
      <c r="L165" s="77">
        <f>SUMPRODUCT(Outcomes!Z$6:AC$6, Outcomes!Z8:AC8)</f>
        <v>1967.4499999999998</v>
      </c>
      <c r="M165" s="77">
        <f>SUMPRODUCT(Outcomes!AD$6:AG$6, Outcomes!AD8:AG8)</f>
        <v>2.1500000000000004</v>
      </c>
      <c r="N165" s="77">
        <f>SUMPRODUCT(Outcomes!AH$6:AK$6, Outcomes!AH8:AK8)</f>
        <v>15.149999999999999</v>
      </c>
      <c r="O165" s="77">
        <f>SUMPRODUCT(Outcomes!AL$6:AO$6, Outcomes!AL8:AO8)</f>
        <v>9755.65</v>
      </c>
      <c r="P165" s="77">
        <f>SUMPRODUCT(Outcomes!AP$6:AS$6, Outcomes!AP8:AS8)</f>
        <v>2079.7874999999999</v>
      </c>
      <c r="Q165" s="77">
        <f>SUMPRODUCT(Outcomes!AT$6:AW$6, Outcomes!AT8:AW8)</f>
        <v>0</v>
      </c>
      <c r="R165" s="77">
        <f>SUMPRODUCT(Outcomes!AX$6:BA$6, Outcomes!AX8:BA8)</f>
        <v>76.599999999999994</v>
      </c>
      <c r="S165" s="77">
        <f>Outcomes!BB$6*Outcomes!BB8</f>
        <v>62.699999999999996</v>
      </c>
      <c r="T165" s="77">
        <f>Outcomes!BC$6*Outcomes!BC8</f>
        <v>510</v>
      </c>
      <c r="U165" s="77">
        <f>Outcomes!BD$6*Outcomes!BD8</f>
        <v>0</v>
      </c>
    </row>
    <row r="166" spans="1:22" outlineLevel="1">
      <c r="A166" s="12" t="str">
        <f t="shared" si="314"/>
        <v>003539</v>
      </c>
      <c r="B166" s="12" t="str">
        <f t="shared" si="314"/>
        <v>Alvin</v>
      </c>
      <c r="C166" s="76">
        <f t="shared" si="315"/>
        <v>3372.6875000000005</v>
      </c>
      <c r="D166" s="77">
        <f>Outcomes!C$6*Outcomes!C9</f>
        <v>689.69999999999993</v>
      </c>
      <c r="E166" s="77">
        <f>SUMPRODUCT(Outcomes!D$6:G$6, Outcomes!D9:G9)</f>
        <v>515.375</v>
      </c>
      <c r="F166" s="77">
        <f>SUMPRODUCT(Outcomes!H$6:K$6, Outcomes!H9:K9)</f>
        <v>0</v>
      </c>
      <c r="G166" s="77">
        <f>Outcomes!L$6*Outcomes!L9</f>
        <v>0</v>
      </c>
      <c r="H166" s="77">
        <f>Outcomes!M$6*Outcomes!M9</f>
        <v>13.200000000000001</v>
      </c>
      <c r="I166" s="77">
        <f>SUMPRODUCT(Outcomes!N$6:Q$6, Outcomes!N9:Q9)</f>
        <v>13.75</v>
      </c>
      <c r="J166" s="77">
        <f>SUMPRODUCT(Outcomes!R$6:U$6, Outcomes!R9:U9)</f>
        <v>98.25</v>
      </c>
      <c r="K166" s="77">
        <f>SUMPRODUCT(Outcomes!V$6:Y$6, Outcomes!V9:Y9)</f>
        <v>360.75</v>
      </c>
      <c r="L166" s="77">
        <f>SUMPRODUCT(Outcomes!Z$6:AC$6, Outcomes!Z9:AC9)</f>
        <v>491.6</v>
      </c>
      <c r="M166" s="77">
        <f>SUMPRODUCT(Outcomes!AD$6:AG$6, Outcomes!AD9:AG9)</f>
        <v>0</v>
      </c>
      <c r="N166" s="77">
        <f>SUMPRODUCT(Outcomes!AH$6:AK$6, Outcomes!AH9:AK9)</f>
        <v>0</v>
      </c>
      <c r="O166" s="77">
        <f>SUMPRODUCT(Outcomes!AL$6:AO$6, Outcomes!AL9:AO9)</f>
        <v>810.30000000000007</v>
      </c>
      <c r="P166" s="77">
        <f>SUMPRODUCT(Outcomes!AP$6:AS$6, Outcomes!AP9:AS9)</f>
        <v>298.0625</v>
      </c>
      <c r="Q166" s="77">
        <f>SUMPRODUCT(Outcomes!AT$6:AW$6, Outcomes!AT9:AW9)</f>
        <v>0</v>
      </c>
      <c r="R166" s="77">
        <f>SUMPRODUCT(Outcomes!AX$6:BA$6, Outcomes!AX9:BA9)</f>
        <v>0</v>
      </c>
      <c r="S166" s="77">
        <f>Outcomes!BB$6*Outcomes!BB9</f>
        <v>27.549999999999997</v>
      </c>
      <c r="T166" s="77">
        <f>Outcomes!BC$6*Outcomes!BC9</f>
        <v>54.15</v>
      </c>
      <c r="U166" s="77">
        <f>Outcomes!BD$6*Outcomes!BD9</f>
        <v>0</v>
      </c>
    </row>
    <row r="167" spans="1:22" outlineLevel="1">
      <c r="A167" s="12" t="str">
        <f t="shared" si="314"/>
        <v>003540</v>
      </c>
      <c r="B167" s="12" t="str">
        <f t="shared" si="314"/>
        <v>Amarillo</v>
      </c>
      <c r="C167" s="76">
        <f t="shared" si="315"/>
        <v>5623.3625000000002</v>
      </c>
      <c r="D167" s="77">
        <f>Outcomes!C$6*Outcomes!C10</f>
        <v>593</v>
      </c>
      <c r="E167" s="77">
        <f>SUMPRODUCT(Outcomes!D$6:G$6, Outcomes!D10:G10)</f>
        <v>1035.7750000000001</v>
      </c>
      <c r="F167" s="77">
        <f>SUMPRODUCT(Outcomes!H$6:K$6, Outcomes!H10:K10)</f>
        <v>0</v>
      </c>
      <c r="G167" s="77">
        <f>Outcomes!L$6*Outcomes!L10</f>
        <v>1</v>
      </c>
      <c r="H167" s="77">
        <f>Outcomes!M$6*Outcomes!M10</f>
        <v>0</v>
      </c>
      <c r="I167" s="77">
        <f>SUMPRODUCT(Outcomes!N$6:Q$6, Outcomes!N10:Q10)</f>
        <v>156.75</v>
      </c>
      <c r="J167" s="77">
        <f>SUMPRODUCT(Outcomes!R$6:U$6, Outcomes!R10:U10)</f>
        <v>266.95</v>
      </c>
      <c r="K167" s="77">
        <f>SUMPRODUCT(Outcomes!V$6:Y$6, Outcomes!V10:Y10)</f>
        <v>254.65000000000003</v>
      </c>
      <c r="L167" s="77">
        <f>SUMPRODUCT(Outcomes!Z$6:AC$6, Outcomes!Z10:AC10)</f>
        <v>1168.5</v>
      </c>
      <c r="M167" s="77">
        <f>SUMPRODUCT(Outcomes!AD$6:AG$6, Outcomes!AD10:AG10)</f>
        <v>2.8</v>
      </c>
      <c r="N167" s="77">
        <f>SUMPRODUCT(Outcomes!AH$6:AK$6, Outcomes!AH10:AK10)</f>
        <v>0</v>
      </c>
      <c r="O167" s="77">
        <f>SUMPRODUCT(Outcomes!AL$6:AO$6, Outcomes!AL10:AO10)</f>
        <v>1052.425</v>
      </c>
      <c r="P167" s="77">
        <f>SUMPRODUCT(Outcomes!AP$6:AS$6, Outcomes!AP10:AS10)</f>
        <v>916.51250000000005</v>
      </c>
      <c r="Q167" s="77">
        <f>SUMPRODUCT(Outcomes!AT$6:AW$6, Outcomes!AT10:AW10)</f>
        <v>0</v>
      </c>
      <c r="R167" s="77">
        <f>SUMPRODUCT(Outcomes!AX$6:BA$6, Outcomes!AX10:BA10)</f>
        <v>0</v>
      </c>
      <c r="S167" s="77">
        <f>Outcomes!BB$6*Outcomes!BB10</f>
        <v>55</v>
      </c>
      <c r="T167" s="77">
        <f>Outcomes!BC$6*Outcomes!BC10</f>
        <v>120</v>
      </c>
      <c r="U167" s="77">
        <f>Outcomes!BD$6*Outcomes!BD10</f>
        <v>0</v>
      </c>
    </row>
    <row r="168" spans="1:22" outlineLevel="1">
      <c r="A168" s="12" t="str">
        <f t="shared" si="314"/>
        <v>006661</v>
      </c>
      <c r="B168" s="12" t="str">
        <f t="shared" si="314"/>
        <v>Angelina</v>
      </c>
      <c r="C168" s="76">
        <f t="shared" si="315"/>
        <v>2972.3874999999998</v>
      </c>
      <c r="D168" s="77">
        <f>Outcomes!C$6*Outcomes!C11</f>
        <v>501.59999999999997</v>
      </c>
      <c r="E168" s="77">
        <f>SUMPRODUCT(Outcomes!D$6:G$6, Outcomes!D11:G11)</f>
        <v>497.26250000000005</v>
      </c>
      <c r="F168" s="77">
        <f>SUMPRODUCT(Outcomes!H$6:K$6, Outcomes!H11:K11)</f>
        <v>0</v>
      </c>
      <c r="G168" s="77">
        <f>Outcomes!L$6*Outcomes!L11</f>
        <v>8</v>
      </c>
      <c r="H168" s="77">
        <f>Outcomes!M$6*Outcomes!M11</f>
        <v>347</v>
      </c>
      <c r="I168" s="77">
        <f>SUMPRODUCT(Outcomes!N$6:Q$6, Outcomes!N11:Q11)</f>
        <v>5</v>
      </c>
      <c r="J168" s="77">
        <f>SUMPRODUCT(Outcomes!R$6:U$6, Outcomes!R11:U11)</f>
        <v>121.39999999999999</v>
      </c>
      <c r="K168" s="77">
        <f>SUMPRODUCT(Outcomes!V$6:Y$6, Outcomes!V11:Y11)</f>
        <v>121.55000000000003</v>
      </c>
      <c r="L168" s="77">
        <f>SUMPRODUCT(Outcomes!Z$6:AC$6, Outcomes!Z11:AC11)</f>
        <v>547.4375</v>
      </c>
      <c r="M168" s="77">
        <f>SUMPRODUCT(Outcomes!AD$6:AG$6, Outcomes!AD11:AG11)</f>
        <v>0</v>
      </c>
      <c r="N168" s="77">
        <f>SUMPRODUCT(Outcomes!AH$6:AK$6, Outcomes!AH11:AK11)</f>
        <v>0</v>
      </c>
      <c r="O168" s="77">
        <f>SUMPRODUCT(Outcomes!AL$6:AO$6, Outcomes!AL11:AO11)</f>
        <v>430.2</v>
      </c>
      <c r="P168" s="77">
        <f>SUMPRODUCT(Outcomes!AP$6:AS$6, Outcomes!AP11:AS11)</f>
        <v>337.9375</v>
      </c>
      <c r="Q168" s="77">
        <f>SUMPRODUCT(Outcomes!AT$6:AW$6, Outcomes!AT11:AW11)</f>
        <v>0</v>
      </c>
      <c r="R168" s="77">
        <f>SUMPRODUCT(Outcomes!AX$6:BA$6, Outcomes!AX11:BA11)</f>
        <v>0</v>
      </c>
      <c r="S168" s="77">
        <f>Outcomes!BB$6*Outcomes!BB11</f>
        <v>20</v>
      </c>
      <c r="T168" s="77">
        <f>Outcomes!BC$6*Outcomes!BC11</f>
        <v>35</v>
      </c>
      <c r="U168" s="77">
        <f>Outcomes!BD$6*Outcomes!BD11</f>
        <v>0</v>
      </c>
    </row>
    <row r="169" spans="1:22" outlineLevel="1">
      <c r="A169" s="12" t="str">
        <f t="shared" si="314"/>
        <v>012015</v>
      </c>
      <c r="B169" s="12" t="str">
        <f t="shared" si="314"/>
        <v>Austin</v>
      </c>
      <c r="C169" s="76">
        <f t="shared" si="315"/>
        <v>18038.624999999996</v>
      </c>
      <c r="D169" s="77">
        <f>Outcomes!C$6*Outcomes!C12</f>
        <v>2321</v>
      </c>
      <c r="E169" s="77">
        <f>SUMPRODUCT(Outcomes!D$6:G$6, Outcomes!D12:G12)</f>
        <v>3450.4</v>
      </c>
      <c r="F169" s="77">
        <f>SUMPRODUCT(Outcomes!H$6:K$6, Outcomes!H12:K12)</f>
        <v>167.85</v>
      </c>
      <c r="G169" s="77">
        <f>Outcomes!L$6*Outcomes!L12</f>
        <v>5</v>
      </c>
      <c r="H169" s="77">
        <f>Outcomes!M$6*Outcomes!M12</f>
        <v>193</v>
      </c>
      <c r="I169" s="77">
        <f>SUMPRODUCT(Outcomes!N$6:Q$6, Outcomes!N12:Q12)</f>
        <v>789.21249999999986</v>
      </c>
      <c r="J169" s="77">
        <f>SUMPRODUCT(Outcomes!R$6:U$6, Outcomes!R12:U12)</f>
        <v>1521.4</v>
      </c>
      <c r="K169" s="77">
        <f>SUMPRODUCT(Outcomes!V$6:Y$6, Outcomes!V12:Y12)</f>
        <v>1310.8125</v>
      </c>
      <c r="L169" s="77">
        <f>SUMPRODUCT(Outcomes!Z$6:AC$6, Outcomes!Z12:AC12)</f>
        <v>1120.8000000000002</v>
      </c>
      <c r="M169" s="77">
        <f>SUMPRODUCT(Outcomes!AD$6:AG$6, Outcomes!AD12:AG12)</f>
        <v>31.425000000000001</v>
      </c>
      <c r="N169" s="77">
        <f>SUMPRODUCT(Outcomes!AH$6:AK$6, Outcomes!AH12:AK12)</f>
        <v>148.44999999999999</v>
      </c>
      <c r="O169" s="77">
        <f>SUMPRODUCT(Outcomes!AL$6:AO$6, Outcomes!AL12:AO12)</f>
        <v>5009</v>
      </c>
      <c r="P169" s="77">
        <f>SUMPRODUCT(Outcomes!AP$6:AS$6, Outcomes!AP12:AS12)</f>
        <v>1539.7250000000001</v>
      </c>
      <c r="Q169" s="77">
        <f>SUMPRODUCT(Outcomes!AT$6:AW$6, Outcomes!AT12:AW12)</f>
        <v>4.75</v>
      </c>
      <c r="R169" s="77">
        <f>SUMPRODUCT(Outcomes!AX$6:BA$6, Outcomes!AX12:BA12)</f>
        <v>132.80000000000001</v>
      </c>
      <c r="S169" s="77">
        <f>Outcomes!BB$6*Outcomes!BB12</f>
        <v>60</v>
      </c>
      <c r="T169" s="77">
        <f>Outcomes!BC$6*Outcomes!BC12</f>
        <v>233</v>
      </c>
      <c r="U169" s="77">
        <f>Outcomes!BD$6*Outcomes!BD12</f>
        <v>0</v>
      </c>
    </row>
    <row r="170" spans="1:22" outlineLevel="1">
      <c r="A170" s="12" t="str">
        <f t="shared" si="314"/>
        <v>003549</v>
      </c>
      <c r="B170" s="12" t="str">
        <f t="shared" si="314"/>
        <v>Blinn</v>
      </c>
      <c r="C170" s="76">
        <f t="shared" si="315"/>
        <v>9185.2749999999996</v>
      </c>
      <c r="D170" s="77">
        <f>Outcomes!C$6*Outcomes!C13</f>
        <v>440</v>
      </c>
      <c r="E170" s="77">
        <f>SUMPRODUCT(Outcomes!D$6:G$6, Outcomes!D13:G13)</f>
        <v>4095.8125</v>
      </c>
      <c r="F170" s="77">
        <f>SUMPRODUCT(Outcomes!H$6:K$6, Outcomes!H13:K13)</f>
        <v>1089.1375</v>
      </c>
      <c r="G170" s="77">
        <f>Outcomes!L$6*Outcomes!L13</f>
        <v>43.699999999999996</v>
      </c>
      <c r="H170" s="77">
        <f>Outcomes!M$6*Outcomes!M13</f>
        <v>340.09999999999997</v>
      </c>
      <c r="I170" s="77">
        <f>SUMPRODUCT(Outcomes!N$6:Q$6, Outcomes!N13:Q13)</f>
        <v>47.850000000000009</v>
      </c>
      <c r="J170" s="77">
        <f>SUMPRODUCT(Outcomes!R$6:U$6, Outcomes!R13:U13)</f>
        <v>154.61249999999998</v>
      </c>
      <c r="K170" s="77">
        <f>SUMPRODUCT(Outcomes!V$6:Y$6, Outcomes!V13:Y13)</f>
        <v>98.449999999999989</v>
      </c>
      <c r="L170" s="77">
        <f>SUMPRODUCT(Outcomes!Z$6:AC$6, Outcomes!Z13:AC13)</f>
        <v>305.18749999999994</v>
      </c>
      <c r="M170" s="77">
        <f>SUMPRODUCT(Outcomes!AD$6:AG$6, Outcomes!AD13:AG13)</f>
        <v>1</v>
      </c>
      <c r="N170" s="77">
        <f>SUMPRODUCT(Outcomes!AH$6:AK$6, Outcomes!AH13:AK13)</f>
        <v>0</v>
      </c>
      <c r="O170" s="77">
        <f>SUMPRODUCT(Outcomes!AL$6:AO$6, Outcomes!AL13:AO13)</f>
        <v>1970.0499999999997</v>
      </c>
      <c r="P170" s="77">
        <f>SUMPRODUCT(Outcomes!AP$6:AS$6, Outcomes!AP13:AS13)</f>
        <v>528.27499999999998</v>
      </c>
      <c r="Q170" s="77">
        <f>SUMPRODUCT(Outcomes!AT$6:AW$6, Outcomes!AT13:AW13)</f>
        <v>0</v>
      </c>
      <c r="R170" s="77">
        <f>SUMPRODUCT(Outcomes!AX$6:BA$6, Outcomes!AX13:BA13)</f>
        <v>0</v>
      </c>
      <c r="S170" s="77">
        <f>Outcomes!BB$6*Outcomes!BB13</f>
        <v>17.099999999999998</v>
      </c>
      <c r="T170" s="77">
        <f>Outcomes!BC$6*Outcomes!BC13</f>
        <v>54</v>
      </c>
      <c r="U170" s="77">
        <f>Outcomes!BD$6*Outcomes!BD13</f>
        <v>0</v>
      </c>
    </row>
    <row r="171" spans="1:22" outlineLevel="1">
      <c r="A171" s="12" t="str">
        <f t="shared" si="314"/>
        <v>007857</v>
      </c>
      <c r="B171" s="12" t="str">
        <f t="shared" si="314"/>
        <v>Brazosport</v>
      </c>
      <c r="C171" s="76">
        <f t="shared" si="315"/>
        <v>2260.6624999999999</v>
      </c>
      <c r="D171" s="77">
        <f>Outcomes!C$6*Outcomes!C14</f>
        <v>415.15</v>
      </c>
      <c r="E171" s="77">
        <f>SUMPRODUCT(Outcomes!D$6:G$6, Outcomes!D14:G14)</f>
        <v>257.72500000000002</v>
      </c>
      <c r="F171" s="77">
        <f>SUMPRODUCT(Outcomes!H$6:K$6, Outcomes!H14:K14)</f>
        <v>0</v>
      </c>
      <c r="G171" s="77">
        <f>Outcomes!L$6*Outcomes!L14</f>
        <v>1</v>
      </c>
      <c r="H171" s="77">
        <f>Outcomes!M$6*Outcomes!M14</f>
        <v>59.400000000000006</v>
      </c>
      <c r="I171" s="77">
        <f>SUMPRODUCT(Outcomes!N$6:Q$6, Outcomes!N14:Q14)</f>
        <v>5.7000000000000011</v>
      </c>
      <c r="J171" s="77">
        <f>SUMPRODUCT(Outcomes!R$6:U$6, Outcomes!R14:U14)</f>
        <v>35.862499999999997</v>
      </c>
      <c r="K171" s="77">
        <f>SUMPRODUCT(Outcomes!V$6:Y$6, Outcomes!V14:Y14)</f>
        <v>281.55</v>
      </c>
      <c r="L171" s="77">
        <f>SUMPRODUCT(Outcomes!Z$6:AC$6, Outcomes!Z14:AC14)</f>
        <v>242.25</v>
      </c>
      <c r="M171" s="77">
        <f>SUMPRODUCT(Outcomes!AD$6:AG$6, Outcomes!AD14:AG14)</f>
        <v>0</v>
      </c>
      <c r="N171" s="77">
        <f>SUMPRODUCT(Outcomes!AH$6:AK$6, Outcomes!AH14:AK14)</f>
        <v>0</v>
      </c>
      <c r="O171" s="77">
        <f>SUMPRODUCT(Outcomes!AL$6:AO$6, Outcomes!AL14:AO14)</f>
        <v>483.05000000000007</v>
      </c>
      <c r="P171" s="77">
        <f>SUMPRODUCT(Outcomes!AP$6:AS$6, Outcomes!AP14:AS14)</f>
        <v>174.92499999999998</v>
      </c>
      <c r="Q171" s="77">
        <f>SUMPRODUCT(Outcomes!AT$6:AW$6, Outcomes!AT14:AW14)</f>
        <v>97.674999999999997</v>
      </c>
      <c r="R171" s="77">
        <f>SUMPRODUCT(Outcomes!AX$6:BA$6, Outcomes!AX14:BA14)</f>
        <v>32.375</v>
      </c>
      <c r="S171" s="77">
        <f>Outcomes!BB$6*Outcomes!BB14</f>
        <v>49</v>
      </c>
      <c r="T171" s="77">
        <f>Outcomes!BC$6*Outcomes!BC14</f>
        <v>122</v>
      </c>
      <c r="U171" s="77">
        <f>Outcomes!BD$6*Outcomes!BD14</f>
        <v>3</v>
      </c>
    </row>
    <row r="172" spans="1:22" outlineLevel="1">
      <c r="A172" s="12" t="str">
        <f t="shared" si="314"/>
        <v>004003</v>
      </c>
      <c r="B172" s="12" t="str">
        <f t="shared" si="314"/>
        <v>Central Texas</v>
      </c>
      <c r="C172" s="76">
        <f t="shared" si="315"/>
        <v>4674.0625000000009</v>
      </c>
      <c r="D172" s="77">
        <f>Outcomes!C$6*Outcomes!C15</f>
        <v>558.80000000000007</v>
      </c>
      <c r="E172" s="77">
        <f>SUMPRODUCT(Outcomes!D$6:G$6, Outcomes!D15:G15)</f>
        <v>899</v>
      </c>
      <c r="F172" s="77">
        <f>SUMPRODUCT(Outcomes!H$6:K$6, Outcomes!H15:K15)</f>
        <v>0</v>
      </c>
      <c r="G172" s="77">
        <f>Outcomes!L$6*Outcomes!L15</f>
        <v>62</v>
      </c>
      <c r="H172" s="77">
        <f>Outcomes!M$6*Outcomes!M15</f>
        <v>126.35</v>
      </c>
      <c r="I172" s="619">
        <f>SUMPRODUCT(Outcomes!N$6:Q$6, Outcomes!N15:Q15)</f>
        <v>7.5250000000000004</v>
      </c>
      <c r="J172" s="77">
        <f>SUMPRODUCT(Outcomes!R$6:U$6, Outcomes!R15:U15)</f>
        <v>20.900000000000002</v>
      </c>
      <c r="K172" s="77">
        <f>SUMPRODUCT(Outcomes!V$6:Y$6, Outcomes!V15:Y15)</f>
        <v>387.20000000000005</v>
      </c>
      <c r="L172" s="77">
        <f>SUMPRODUCT(Outcomes!Z$6:AC$6, Outcomes!Z15:AC15)</f>
        <v>782.32500000000005</v>
      </c>
      <c r="M172" s="77">
        <f>SUMPRODUCT(Outcomes!AD$6:AG$6, Outcomes!AD15:AG15)</f>
        <v>0</v>
      </c>
      <c r="N172" s="77">
        <f>SUMPRODUCT(Outcomes!AH$6:AK$6, Outcomes!AH15:AK15)</f>
        <v>0</v>
      </c>
      <c r="O172" s="77">
        <f>SUMPRODUCT(Outcomes!AL$6:AO$6, Outcomes!AL15:AO15)</f>
        <v>1369.425</v>
      </c>
      <c r="P172" s="77">
        <f>SUMPRODUCT(Outcomes!AP$6:AS$6, Outcomes!AP15:AS15)</f>
        <v>374.53750000000002</v>
      </c>
      <c r="Q172" s="77">
        <f>SUMPRODUCT(Outcomes!AT$6:AW$6, Outcomes!AT15:AW15)</f>
        <v>0</v>
      </c>
      <c r="R172" s="77">
        <f>SUMPRODUCT(Outcomes!AX$6:BA$6, Outcomes!AX15:BA15)</f>
        <v>0</v>
      </c>
      <c r="S172" s="77">
        <f>Outcomes!BB$6*Outcomes!BB15</f>
        <v>33</v>
      </c>
      <c r="T172" s="77">
        <f>Outcomes!BC$6*Outcomes!BC15</f>
        <v>53</v>
      </c>
      <c r="U172" s="77">
        <f>Outcomes!BD$6*Outcomes!BD15</f>
        <v>0</v>
      </c>
    </row>
    <row r="173" spans="1:22" outlineLevel="1">
      <c r="A173" s="12" t="str">
        <f t="shared" si="314"/>
        <v>003553</v>
      </c>
      <c r="B173" s="12" t="str">
        <f t="shared" si="314"/>
        <v>Cisco</v>
      </c>
      <c r="C173" s="76">
        <f t="shared" si="315"/>
        <v>1895.0374999999999</v>
      </c>
      <c r="D173" s="77">
        <f>Outcomes!C$6*Outcomes!C16</f>
        <v>422</v>
      </c>
      <c r="E173" s="77">
        <f>SUMPRODUCT(Outcomes!D$6:G$6, Outcomes!D16:G16)</f>
        <v>286.92500000000001</v>
      </c>
      <c r="F173" s="77">
        <f>SUMPRODUCT(Outcomes!H$6:K$6, Outcomes!H16:K16)</f>
        <v>0</v>
      </c>
      <c r="G173" s="77">
        <f>Outcomes!L$6*Outcomes!L16</f>
        <v>35.15</v>
      </c>
      <c r="H173" s="77">
        <f>Outcomes!M$6*Outcomes!M16</f>
        <v>189.04999999999998</v>
      </c>
      <c r="I173" s="77">
        <f>SUMPRODUCT(Outcomes!N$6:Q$6, Outcomes!N16:Q16)</f>
        <v>4</v>
      </c>
      <c r="J173" s="77">
        <f>SUMPRODUCT(Outcomes!R$6:U$6, Outcomes!R16:U16)</f>
        <v>18.974999999999998</v>
      </c>
      <c r="K173" s="77">
        <f>SUMPRODUCT(Outcomes!V$6:Y$6, Outcomes!V16:Y16)</f>
        <v>31.075000000000003</v>
      </c>
      <c r="L173" s="77">
        <f>SUMPRODUCT(Outcomes!Z$6:AC$6, Outcomes!Z16:AC16)</f>
        <v>253.88749999999999</v>
      </c>
      <c r="M173" s="77">
        <f>SUMPRODUCT(Outcomes!AD$6:AG$6, Outcomes!AD16:AG16)</f>
        <v>0</v>
      </c>
      <c r="N173" s="77">
        <f>SUMPRODUCT(Outcomes!AH$6:AK$6, Outcomes!AH16:AK16)</f>
        <v>0</v>
      </c>
      <c r="O173" s="77">
        <f>SUMPRODUCT(Outcomes!AL$6:AO$6, Outcomes!AL16:AO16)</f>
        <v>459.65</v>
      </c>
      <c r="P173" s="77">
        <f>SUMPRODUCT(Outcomes!AP$6:AS$6, Outcomes!AP16:AS16)</f>
        <v>154.97499999999997</v>
      </c>
      <c r="Q173" s="77">
        <f>SUMPRODUCT(Outcomes!AT$6:AW$6, Outcomes!AT16:AW16)</f>
        <v>0</v>
      </c>
      <c r="R173" s="77">
        <f>SUMPRODUCT(Outcomes!AX$6:BA$6, Outcomes!AX16:BA16)</f>
        <v>0</v>
      </c>
      <c r="S173" s="77">
        <f>Outcomes!BB$6*Outcomes!BB16</f>
        <v>8</v>
      </c>
      <c r="T173" s="77">
        <f>Outcomes!BC$6*Outcomes!BC16</f>
        <v>31.349999999999998</v>
      </c>
      <c r="U173" s="77">
        <f>Outcomes!BD$6*Outcomes!BD16</f>
        <v>0</v>
      </c>
    </row>
    <row r="174" spans="1:22" outlineLevel="1">
      <c r="A174" s="12" t="str">
        <f t="shared" si="314"/>
        <v>003554</v>
      </c>
      <c r="B174" s="12" t="str">
        <f t="shared" si="314"/>
        <v>Clarendon</v>
      </c>
      <c r="C174" s="76">
        <f t="shared" si="315"/>
        <v>943.02499999999998</v>
      </c>
      <c r="D174" s="77">
        <f>Outcomes!C$6*Outcomes!C17</f>
        <v>227.04999999999998</v>
      </c>
      <c r="E174" s="77">
        <f>SUMPRODUCT(Outcomes!D$6:G$6, Outcomes!D17:G17)</f>
        <v>168.52500000000001</v>
      </c>
      <c r="F174" s="77">
        <f>SUMPRODUCT(Outcomes!H$6:K$6, Outcomes!H17:K17)</f>
        <v>0</v>
      </c>
      <c r="G174" s="77">
        <f>Outcomes!L$6*Outcomes!L17</f>
        <v>0</v>
      </c>
      <c r="H174" s="77">
        <f>Outcomes!M$6*Outcomes!M17</f>
        <v>66</v>
      </c>
      <c r="I174" s="77">
        <f>SUMPRODUCT(Outcomes!N$6:Q$6, Outcomes!N17:Q17)</f>
        <v>4</v>
      </c>
      <c r="J174" s="77">
        <f>SUMPRODUCT(Outcomes!R$6:U$6, Outcomes!R17:U17)</f>
        <v>0</v>
      </c>
      <c r="K174" s="77">
        <f>SUMPRODUCT(Outcomes!V$6:Y$6, Outcomes!V17:Y17)</f>
        <v>54.225000000000001</v>
      </c>
      <c r="L174" s="77">
        <f>SUMPRODUCT(Outcomes!Z$6:AC$6, Outcomes!Z17:AC17)</f>
        <v>197.95</v>
      </c>
      <c r="M174" s="77">
        <f>SUMPRODUCT(Outcomes!AD$6:AG$6, Outcomes!AD17:AG17)</f>
        <v>0</v>
      </c>
      <c r="N174" s="77">
        <f>SUMPRODUCT(Outcomes!AH$6:AK$6, Outcomes!AH17:AK17)</f>
        <v>0</v>
      </c>
      <c r="O174" s="77">
        <f>SUMPRODUCT(Outcomes!AL$6:AO$6, Outcomes!AL17:AO17)</f>
        <v>167.52499999999998</v>
      </c>
      <c r="P174" s="77">
        <f>SUMPRODUCT(Outcomes!AP$6:AS$6, Outcomes!AP17:AS17)</f>
        <v>46.75</v>
      </c>
      <c r="Q174" s="77">
        <f>SUMPRODUCT(Outcomes!AT$6:AW$6, Outcomes!AT17:AW17)</f>
        <v>0</v>
      </c>
      <c r="R174" s="77">
        <f>SUMPRODUCT(Outcomes!AX$6:BA$6, Outcomes!AX17:BA17)</f>
        <v>0</v>
      </c>
      <c r="S174" s="77">
        <f>Outcomes!BB$6*Outcomes!BB17</f>
        <v>5.5</v>
      </c>
      <c r="T174" s="77">
        <f>Outcomes!BC$6*Outcomes!BC17</f>
        <v>5.5</v>
      </c>
      <c r="U174" s="77">
        <f>Outcomes!BD$6*Outcomes!BD17</f>
        <v>0</v>
      </c>
    </row>
    <row r="175" spans="1:22" outlineLevel="1">
      <c r="A175" s="12" t="str">
        <f t="shared" si="314"/>
        <v>003546</v>
      </c>
      <c r="B175" s="12" t="str">
        <f t="shared" si="314"/>
        <v>Coastal Bend</v>
      </c>
      <c r="C175" s="76">
        <f t="shared" si="315"/>
        <v>2705.1624999999999</v>
      </c>
      <c r="D175" s="77">
        <f>Outcomes!C$6*Outcomes!C18</f>
        <v>558.6</v>
      </c>
      <c r="E175" s="77">
        <f>SUMPRODUCT(Outcomes!D$6:G$6, Outcomes!D18:G18)</f>
        <v>377.75</v>
      </c>
      <c r="F175" s="77">
        <f>SUMPRODUCT(Outcomes!H$6:K$6, Outcomes!H18:K18)</f>
        <v>0</v>
      </c>
      <c r="G175" s="77">
        <f>Outcomes!L$6*Outcomes!L18</f>
        <v>7</v>
      </c>
      <c r="H175" s="77">
        <f>Outcomes!M$6*Outcomes!M18</f>
        <v>176.7</v>
      </c>
      <c r="I175" s="77">
        <f>SUMPRODUCT(Outcomes!N$6:Q$6, Outcomes!N18:Q18)</f>
        <v>183.35</v>
      </c>
      <c r="J175" s="77">
        <f>SUMPRODUCT(Outcomes!R$6:U$6, Outcomes!R18:U18)</f>
        <v>394.48750000000001</v>
      </c>
      <c r="K175" s="77">
        <f>SUMPRODUCT(Outcomes!V$6:Y$6, Outcomes!V18:Y18)</f>
        <v>241.22500000000002</v>
      </c>
      <c r="L175" s="77">
        <f>SUMPRODUCT(Outcomes!Z$6:AC$6, Outcomes!Z18:AC18)</f>
        <v>201.3</v>
      </c>
      <c r="M175" s="77">
        <f>SUMPRODUCT(Outcomes!AD$6:AG$6, Outcomes!AD18:AG18)</f>
        <v>0</v>
      </c>
      <c r="N175" s="77">
        <f>SUMPRODUCT(Outcomes!AH$6:AK$6, Outcomes!AH18:AK18)</f>
        <v>0</v>
      </c>
      <c r="O175" s="77">
        <f>SUMPRODUCT(Outcomes!AL$6:AO$6, Outcomes!AL18:AO18)</f>
        <v>387.375</v>
      </c>
      <c r="P175" s="77">
        <f>SUMPRODUCT(Outcomes!AP$6:AS$6, Outcomes!AP18:AS18)</f>
        <v>169.67500000000001</v>
      </c>
      <c r="Q175" s="77">
        <f>SUMPRODUCT(Outcomes!AT$6:AW$6, Outcomes!AT18:AW18)</f>
        <v>0</v>
      </c>
      <c r="R175" s="77">
        <f>SUMPRODUCT(Outcomes!AX$6:BA$6, Outcomes!AX18:BA18)</f>
        <v>0</v>
      </c>
      <c r="S175" s="77">
        <f>Outcomes!BB$6*Outcomes!BB18</f>
        <v>1.1000000000000001</v>
      </c>
      <c r="T175" s="77">
        <f>Outcomes!BC$6*Outcomes!BC18</f>
        <v>6.6000000000000005</v>
      </c>
      <c r="U175" s="77">
        <f>Outcomes!BD$6*Outcomes!BD18</f>
        <v>0</v>
      </c>
    </row>
    <row r="176" spans="1:22" outlineLevel="1">
      <c r="A176" s="12" t="str">
        <f t="shared" si="314"/>
        <v>007096</v>
      </c>
      <c r="B176" s="12" t="str">
        <f t="shared" si="314"/>
        <v>College of the Mainland</v>
      </c>
      <c r="C176" s="76">
        <f t="shared" si="315"/>
        <v>2552.2499999999995</v>
      </c>
      <c r="D176" s="77">
        <f>Outcomes!C$6*Outcomes!C19</f>
        <v>484</v>
      </c>
      <c r="E176" s="77">
        <f>SUMPRODUCT(Outcomes!D$6:G$6, Outcomes!D19:G19)</f>
        <v>397.67500000000001</v>
      </c>
      <c r="F176" s="77">
        <f>SUMPRODUCT(Outcomes!H$6:K$6, Outcomes!H19:K19)</f>
        <v>0</v>
      </c>
      <c r="G176" s="77">
        <f>Outcomes!L$6*Outcomes!L19</f>
        <v>107.35</v>
      </c>
      <c r="H176" s="77">
        <f>Outcomes!M$6*Outcomes!M19</f>
        <v>106.7</v>
      </c>
      <c r="I176" s="77">
        <f>SUMPRODUCT(Outcomes!N$6:Q$6, Outcomes!N19:Q19)</f>
        <v>0</v>
      </c>
      <c r="J176" s="77">
        <f>SUMPRODUCT(Outcomes!R$6:U$6, Outcomes!R19:U19)</f>
        <v>13.475</v>
      </c>
      <c r="K176" s="77">
        <f>SUMPRODUCT(Outcomes!V$6:Y$6, Outcomes!V19:Y19)</f>
        <v>127.32499999999999</v>
      </c>
      <c r="L176" s="77">
        <f>SUMPRODUCT(Outcomes!Z$6:AC$6, Outcomes!Z19:AC19)</f>
        <v>351.97499999999997</v>
      </c>
      <c r="M176" s="77">
        <f>SUMPRODUCT(Outcomes!AD$6:AG$6, Outcomes!AD19:AG19)</f>
        <v>0</v>
      </c>
      <c r="N176" s="77">
        <f>SUMPRODUCT(Outcomes!AH$6:AK$6, Outcomes!AH19:AK19)</f>
        <v>0</v>
      </c>
      <c r="O176" s="77">
        <f>SUMPRODUCT(Outcomes!AL$6:AO$6, Outcomes!AL19:AO19)</f>
        <v>622.96249999999998</v>
      </c>
      <c r="P176" s="77">
        <f>SUMPRODUCT(Outcomes!AP$6:AS$6, Outcomes!AP19:AS19)</f>
        <v>212.08749999999998</v>
      </c>
      <c r="Q176" s="77">
        <f>SUMPRODUCT(Outcomes!AT$6:AW$6, Outcomes!AT19:AW19)</f>
        <v>0</v>
      </c>
      <c r="R176" s="77">
        <f>SUMPRODUCT(Outcomes!AX$6:BA$6, Outcomes!AX19:BA19)</f>
        <v>28.6</v>
      </c>
      <c r="S176" s="77">
        <f>Outcomes!BB$6*Outcomes!BB19</f>
        <v>16.5</v>
      </c>
      <c r="T176" s="77">
        <f>Outcomes!BC$6*Outcomes!BC19</f>
        <v>83.6</v>
      </c>
      <c r="U176" s="77">
        <f>Outcomes!BD$6*Outcomes!BD19</f>
        <v>0</v>
      </c>
    </row>
    <row r="177" spans="1:21" outlineLevel="1">
      <c r="A177" s="12" t="str">
        <f t="shared" si="314"/>
        <v>023614</v>
      </c>
      <c r="B177" s="12" t="str">
        <f t="shared" si="314"/>
        <v>Collin</v>
      </c>
      <c r="C177" s="76">
        <f t="shared" si="315"/>
        <v>19757.237500000003</v>
      </c>
      <c r="D177" s="77">
        <f>Outcomes!C$6*Outcomes!C20</f>
        <v>3074</v>
      </c>
      <c r="E177" s="77">
        <f>SUMPRODUCT(Outcomes!D$6:G$6, Outcomes!D20:G20)</f>
        <v>4067.0250000000001</v>
      </c>
      <c r="F177" s="77">
        <f>SUMPRODUCT(Outcomes!H$6:K$6, Outcomes!H20:K20)</f>
        <v>1</v>
      </c>
      <c r="G177" s="77">
        <f>Outcomes!L$6*Outcomes!L20</f>
        <v>0</v>
      </c>
      <c r="H177" s="77">
        <f>Outcomes!M$6*Outcomes!M20</f>
        <v>23.75</v>
      </c>
      <c r="I177" s="77">
        <f>SUMPRODUCT(Outcomes!N$6:Q$6, Outcomes!N20:Q20)</f>
        <v>685.11249999999995</v>
      </c>
      <c r="J177" s="77">
        <f>SUMPRODUCT(Outcomes!R$6:U$6, Outcomes!R20:U20)</f>
        <v>1057.5</v>
      </c>
      <c r="K177" s="77">
        <f>SUMPRODUCT(Outcomes!V$6:Y$6, Outcomes!V20:Y20)</f>
        <v>2245.5749999999998</v>
      </c>
      <c r="L177" s="77">
        <f>SUMPRODUCT(Outcomes!Z$6:AC$6, Outcomes!Z20:AC20)</f>
        <v>2185.0124999999998</v>
      </c>
      <c r="M177" s="77">
        <f>SUMPRODUCT(Outcomes!AD$6:AG$6, Outcomes!AD20:AG20)</f>
        <v>0</v>
      </c>
      <c r="N177" s="77">
        <f>SUMPRODUCT(Outcomes!AH$6:AK$6, Outcomes!AH20:AK20)</f>
        <v>18.512500000000003</v>
      </c>
      <c r="O177" s="77">
        <f>SUMPRODUCT(Outcomes!AL$6:AO$6, Outcomes!AL20:AO20)</f>
        <v>4522.1624999999995</v>
      </c>
      <c r="P177" s="77">
        <f>SUMPRODUCT(Outcomes!AP$6:AS$6, Outcomes!AP20:AS20)</f>
        <v>1080.7749999999999</v>
      </c>
      <c r="Q177" s="77">
        <f>SUMPRODUCT(Outcomes!AT$6:AW$6, Outcomes!AT20:AW20)</f>
        <v>12.824999999999999</v>
      </c>
      <c r="R177" s="77">
        <f>SUMPRODUCT(Outcomes!AX$6:BA$6, Outcomes!AX20:BA20)</f>
        <v>267.98750000000001</v>
      </c>
      <c r="S177" s="77">
        <f>Outcomes!BB$6*Outcomes!BB20</f>
        <v>83</v>
      </c>
      <c r="T177" s="77">
        <f>Outcomes!BC$6*Outcomes!BC20</f>
        <v>433</v>
      </c>
      <c r="U177" s="77">
        <f>Outcomes!BD$6*Outcomes!BD20</f>
        <v>0</v>
      </c>
    </row>
    <row r="178" spans="1:21" outlineLevel="1">
      <c r="A178" s="12" t="str">
        <f t="shared" si="314"/>
        <v>009331</v>
      </c>
      <c r="B178" s="12" t="str">
        <f t="shared" si="314"/>
        <v>Dallas</v>
      </c>
      <c r="C178" s="76">
        <f t="shared" si="315"/>
        <v>34101.425000000003</v>
      </c>
      <c r="D178" s="77">
        <f>Outcomes!C$6*Outcomes!C21</f>
        <v>4630.3</v>
      </c>
      <c r="E178" s="77">
        <f>SUMPRODUCT(Outcomes!D$6:G$6, Outcomes!D21:G21)</f>
        <v>6772.8249999999998</v>
      </c>
      <c r="F178" s="77">
        <f>SUMPRODUCT(Outcomes!H$6:K$6, Outcomes!H21:K21)</f>
        <v>1.625</v>
      </c>
      <c r="G178" s="77">
        <f>Outcomes!L$6*Outcomes!L21</f>
        <v>368.59999999999997</v>
      </c>
      <c r="H178" s="77">
        <f>Outcomes!M$6*Outcomes!M21</f>
        <v>969</v>
      </c>
      <c r="I178" s="77">
        <f>SUMPRODUCT(Outcomes!N$6:Q$6, Outcomes!N21:Q21)</f>
        <v>237.26249999999999</v>
      </c>
      <c r="J178" s="77">
        <f>SUMPRODUCT(Outcomes!R$6:U$6, Outcomes!R21:U21)</f>
        <v>1151.875</v>
      </c>
      <c r="K178" s="77">
        <f>SUMPRODUCT(Outcomes!V$6:Y$6, Outcomes!V21:Y21)</f>
        <v>3130.625</v>
      </c>
      <c r="L178" s="77">
        <f>SUMPRODUCT(Outcomes!Z$6:AC$6, Outcomes!Z21:AC21)</f>
        <v>3876.4749999999999</v>
      </c>
      <c r="M178" s="77">
        <f>SUMPRODUCT(Outcomes!AD$6:AG$6, Outcomes!AD21:AG21)</f>
        <v>1.5</v>
      </c>
      <c r="N178" s="77">
        <f>SUMPRODUCT(Outcomes!AH$6:AK$6, Outcomes!AH21:AK21)</f>
        <v>76.575000000000003</v>
      </c>
      <c r="O178" s="77">
        <f>SUMPRODUCT(Outcomes!AL$6:AO$6, Outcomes!AL21:AO21)</f>
        <v>9328.1750000000011</v>
      </c>
      <c r="P178" s="77">
        <f>SUMPRODUCT(Outcomes!AP$6:AS$6, Outcomes!AP21:AS21)</f>
        <v>2123.4124999999999</v>
      </c>
      <c r="Q178" s="77">
        <f>SUMPRODUCT(Outcomes!AT$6:AW$6, Outcomes!AT21:AW21)</f>
        <v>0</v>
      </c>
      <c r="R178" s="77">
        <f>SUMPRODUCT(Outcomes!AX$6:BA$6, Outcomes!AX21:BA21)</f>
        <v>223.67500000000001</v>
      </c>
      <c r="S178" s="77">
        <f>Outcomes!BB$6*Outcomes!BB21</f>
        <v>256.5</v>
      </c>
      <c r="T178" s="77">
        <f>Outcomes!BC$6*Outcomes!BC21</f>
        <v>953</v>
      </c>
      <c r="U178" s="77">
        <f>Outcomes!BD$6*Outcomes!BD21</f>
        <v>0</v>
      </c>
    </row>
    <row r="179" spans="1:21" outlineLevel="1">
      <c r="A179" s="12" t="str">
        <f t="shared" si="314"/>
        <v>003563</v>
      </c>
      <c r="B179" s="12" t="str">
        <f t="shared" si="314"/>
        <v>Del Mar</v>
      </c>
      <c r="C179" s="76">
        <f t="shared" si="315"/>
        <v>7946.2750000000005</v>
      </c>
      <c r="D179" s="77">
        <f>Outcomes!C$6*Outcomes!C22</f>
        <v>840</v>
      </c>
      <c r="E179" s="77">
        <f>SUMPRODUCT(Outcomes!D$6:G$6, Outcomes!D22:G22)</f>
        <v>814.75</v>
      </c>
      <c r="F179" s="77">
        <f>SUMPRODUCT(Outcomes!H$6:K$6, Outcomes!H22:K22)</f>
        <v>1.25</v>
      </c>
      <c r="G179" s="77">
        <f>Outcomes!L$6*Outcomes!L22</f>
        <v>436.04999999999995</v>
      </c>
      <c r="H179" s="77">
        <f>Outcomes!M$6*Outcomes!M22</f>
        <v>2951.3</v>
      </c>
      <c r="I179" s="77">
        <f>SUMPRODUCT(Outcomes!N$6:Q$6, Outcomes!N22:Q22)</f>
        <v>25.9375</v>
      </c>
      <c r="J179" s="77">
        <f>SUMPRODUCT(Outcomes!R$6:U$6, Outcomes!R22:U22)</f>
        <v>104.26249999999999</v>
      </c>
      <c r="K179" s="77">
        <f>SUMPRODUCT(Outcomes!V$6:Y$6, Outcomes!V22:Y22)</f>
        <v>511.19999999999993</v>
      </c>
      <c r="L179" s="77">
        <f>SUMPRODUCT(Outcomes!Z$6:AC$6, Outcomes!Z22:AC22)</f>
        <v>463.98749999999995</v>
      </c>
      <c r="M179" s="77">
        <f>SUMPRODUCT(Outcomes!AD$6:AG$6, Outcomes!AD22:AG22)</f>
        <v>1.4249999999999998</v>
      </c>
      <c r="N179" s="77">
        <f>SUMPRODUCT(Outcomes!AH$6:AK$6, Outcomes!AH22:AK22)</f>
        <v>1.6500000000000001</v>
      </c>
      <c r="O179" s="77">
        <f>SUMPRODUCT(Outcomes!AL$6:AO$6, Outcomes!AL22:AO22)</f>
        <v>747.72500000000002</v>
      </c>
      <c r="P179" s="77">
        <f>SUMPRODUCT(Outcomes!AP$6:AS$6, Outcomes!AP22:AS22)</f>
        <v>945.63749999999993</v>
      </c>
      <c r="Q179" s="77">
        <f>SUMPRODUCT(Outcomes!AT$6:AW$6, Outcomes!AT22:AW22)</f>
        <v>0</v>
      </c>
      <c r="R179" s="77">
        <f>SUMPRODUCT(Outcomes!AX$6:BA$6, Outcomes!AX22:BA22)</f>
        <v>24.55</v>
      </c>
      <c r="S179" s="77">
        <f>Outcomes!BB$6*Outcomes!BB22</f>
        <v>23.75</v>
      </c>
      <c r="T179" s="77">
        <f>Outcomes!BC$6*Outcomes!BC22</f>
        <v>52.800000000000004</v>
      </c>
      <c r="U179" s="77">
        <f>Outcomes!BD$6*Outcomes!BD22</f>
        <v>0</v>
      </c>
    </row>
    <row r="180" spans="1:21" outlineLevel="1">
      <c r="A180" s="12" t="str">
        <f t="shared" si="314"/>
        <v>010387</v>
      </c>
      <c r="B180" s="12" t="str">
        <f t="shared" si="314"/>
        <v>El Paso</v>
      </c>
      <c r="C180" s="76">
        <f t="shared" si="315"/>
        <v>12949.55</v>
      </c>
      <c r="D180" s="77">
        <f>Outcomes!C$6*Outcomes!C23</f>
        <v>2673</v>
      </c>
      <c r="E180" s="77">
        <f>SUMPRODUCT(Outcomes!D$6:G$6, Outcomes!D23:G23)</f>
        <v>3181.4625000000001</v>
      </c>
      <c r="F180" s="77">
        <f>SUMPRODUCT(Outcomes!H$6:K$6, Outcomes!H23:K23)</f>
        <v>0</v>
      </c>
      <c r="G180" s="77">
        <f>Outcomes!L$6*Outcomes!L23</f>
        <v>216.70000000000002</v>
      </c>
      <c r="H180" s="77">
        <f>Outcomes!M$6*Outcomes!M23</f>
        <v>475</v>
      </c>
      <c r="I180" s="77">
        <f>SUMPRODUCT(Outcomes!N$6:Q$6, Outcomes!N23:Q23)</f>
        <v>0</v>
      </c>
      <c r="J180" s="77">
        <f>SUMPRODUCT(Outcomes!R$6:U$6, Outcomes!R23:U23)</f>
        <v>0</v>
      </c>
      <c r="K180" s="77">
        <f>SUMPRODUCT(Outcomes!V$6:Y$6, Outcomes!V23:Y23)</f>
        <v>536.25</v>
      </c>
      <c r="L180" s="77">
        <f>SUMPRODUCT(Outcomes!Z$6:AC$6, Outcomes!Z23:AC23)</f>
        <v>882.47500000000002</v>
      </c>
      <c r="M180" s="77">
        <f>SUMPRODUCT(Outcomes!AD$6:AG$6, Outcomes!AD23:AG23)</f>
        <v>4.0750000000000002</v>
      </c>
      <c r="N180" s="77">
        <f>SUMPRODUCT(Outcomes!AH$6:AK$6, Outcomes!AH23:AK23)</f>
        <v>0</v>
      </c>
      <c r="O180" s="77">
        <f>SUMPRODUCT(Outcomes!AL$6:AO$6, Outcomes!AL23:AO23)</f>
        <v>3561.7000000000003</v>
      </c>
      <c r="P180" s="77">
        <f>SUMPRODUCT(Outcomes!AP$6:AS$6, Outcomes!AP23:AS23)</f>
        <v>1361.5874999999999</v>
      </c>
      <c r="Q180" s="77">
        <f>SUMPRODUCT(Outcomes!AT$6:AW$6, Outcomes!AT23:AW23)</f>
        <v>0</v>
      </c>
      <c r="R180" s="77">
        <f>SUMPRODUCT(Outcomes!AX$6:BA$6, Outcomes!AX23:BA23)</f>
        <v>0</v>
      </c>
      <c r="S180" s="77">
        <f>Outcomes!BB$6*Outcomes!BB23</f>
        <v>13.299999999999999</v>
      </c>
      <c r="T180" s="77">
        <f>Outcomes!BC$6*Outcomes!BC23</f>
        <v>44</v>
      </c>
      <c r="U180" s="77">
        <f>Outcomes!BD$6*Outcomes!BD23</f>
        <v>0</v>
      </c>
    </row>
    <row r="181" spans="1:21" outlineLevel="1">
      <c r="A181" s="12" t="str">
        <f t="shared" ref="A181:B196" si="316">A128</f>
        <v>003568</v>
      </c>
      <c r="B181" s="12" t="str">
        <f t="shared" si="316"/>
        <v>Frank Phillips</v>
      </c>
      <c r="C181" s="76">
        <f t="shared" si="315"/>
        <v>1382</v>
      </c>
      <c r="D181" s="77">
        <f>Outcomes!C$6*Outcomes!C24</f>
        <v>427</v>
      </c>
      <c r="E181" s="77">
        <f>SUMPRODUCT(Outcomes!D$6:G$6, Outcomes!D24:G24)</f>
        <v>160.52500000000003</v>
      </c>
      <c r="F181" s="77">
        <f>SUMPRODUCT(Outcomes!H$6:K$6, Outcomes!H24:K24)</f>
        <v>0</v>
      </c>
      <c r="G181" s="77">
        <f>Outcomes!L$6*Outcomes!L24</f>
        <v>16</v>
      </c>
      <c r="H181" s="77">
        <f>Outcomes!M$6*Outcomes!M24</f>
        <v>197.6</v>
      </c>
      <c r="I181" s="77">
        <f>SUMPRODUCT(Outcomes!N$6:Q$6, Outcomes!N24:Q24)</f>
        <v>64.462500000000006</v>
      </c>
      <c r="J181" s="77">
        <f>SUMPRODUCT(Outcomes!R$6:U$6, Outcomes!R24:U24)</f>
        <v>54.862499999999997</v>
      </c>
      <c r="K181" s="77">
        <f>SUMPRODUCT(Outcomes!V$6:Y$6, Outcomes!V24:Y24)</f>
        <v>81.825000000000003</v>
      </c>
      <c r="L181" s="77">
        <f>SUMPRODUCT(Outcomes!Z$6:AC$6, Outcomes!Z24:AC24)</f>
        <v>177.10000000000002</v>
      </c>
      <c r="M181" s="77">
        <f>SUMPRODUCT(Outcomes!AD$6:AG$6, Outcomes!AD24:AG24)</f>
        <v>0</v>
      </c>
      <c r="N181" s="77">
        <f>SUMPRODUCT(Outcomes!AH$6:AK$6, Outcomes!AH24:AK24)</f>
        <v>0</v>
      </c>
      <c r="O181" s="77">
        <f>SUMPRODUCT(Outcomes!AL$6:AO$6, Outcomes!AL24:AO24)</f>
        <v>175.35</v>
      </c>
      <c r="P181" s="77">
        <f>SUMPRODUCT(Outcomes!AP$6:AS$6, Outcomes!AP24:AS24)</f>
        <v>21.774999999999999</v>
      </c>
      <c r="Q181" s="77">
        <f>SUMPRODUCT(Outcomes!AT$6:AW$6, Outcomes!AT24:AW24)</f>
        <v>0</v>
      </c>
      <c r="R181" s="77">
        <f>SUMPRODUCT(Outcomes!AX$6:BA$6, Outcomes!AX24:BA24)</f>
        <v>0</v>
      </c>
      <c r="S181" s="77">
        <f>Outcomes!BB$6*Outcomes!BB24</f>
        <v>3.3000000000000003</v>
      </c>
      <c r="T181" s="77">
        <f>Outcomes!BC$6*Outcomes!BC24</f>
        <v>2.2000000000000002</v>
      </c>
      <c r="U181" s="77">
        <f>Outcomes!BD$6*Outcomes!BD24</f>
        <v>0</v>
      </c>
    </row>
    <row r="182" spans="1:21" outlineLevel="1">
      <c r="A182" s="12" t="str">
        <f t="shared" si="316"/>
        <v>006662</v>
      </c>
      <c r="B182" s="12" t="str">
        <f t="shared" si="316"/>
        <v>Galveston</v>
      </c>
      <c r="C182" s="76">
        <f t="shared" si="315"/>
        <v>1532.5124999999998</v>
      </c>
      <c r="D182" s="77">
        <f>Outcomes!C$6*Outcomes!C25</f>
        <v>169.1</v>
      </c>
      <c r="E182" s="77">
        <f>SUMPRODUCT(Outcomes!D$6:G$6, Outcomes!D25:G25)</f>
        <v>199.85000000000002</v>
      </c>
      <c r="F182" s="77">
        <f>SUMPRODUCT(Outcomes!H$6:K$6, Outcomes!H25:K25)</f>
        <v>0</v>
      </c>
      <c r="G182" s="77">
        <f>Outcomes!L$6*Outcomes!L25</f>
        <v>0</v>
      </c>
      <c r="H182" s="77">
        <f>Outcomes!M$6*Outcomes!M25</f>
        <v>1</v>
      </c>
      <c r="I182" s="77">
        <f>SUMPRODUCT(Outcomes!N$6:Q$6, Outcomes!N25:Q25)</f>
        <v>19</v>
      </c>
      <c r="J182" s="77">
        <f>SUMPRODUCT(Outcomes!R$6:U$6, Outcomes!R25:U25)</f>
        <v>125.825</v>
      </c>
      <c r="K182" s="77">
        <f>SUMPRODUCT(Outcomes!V$6:Y$6, Outcomes!V25:Y25)</f>
        <v>27.500000000000004</v>
      </c>
      <c r="L182" s="77">
        <f>SUMPRODUCT(Outcomes!Z$6:AC$6, Outcomes!Z25:AC25)</f>
        <v>367.66249999999997</v>
      </c>
      <c r="M182" s="77">
        <f>SUMPRODUCT(Outcomes!AD$6:AG$6, Outcomes!AD25:AG25)</f>
        <v>0</v>
      </c>
      <c r="N182" s="77">
        <f>SUMPRODUCT(Outcomes!AH$6:AK$6, Outcomes!AH25:AK25)</f>
        <v>91</v>
      </c>
      <c r="O182" s="77">
        <f>SUMPRODUCT(Outcomes!AL$6:AO$6, Outcomes!AL25:AO25)</f>
        <v>233.98749999999998</v>
      </c>
      <c r="P182" s="77">
        <f>SUMPRODUCT(Outcomes!AP$6:AS$6, Outcomes!AP25:AS25)</f>
        <v>212.86250000000001</v>
      </c>
      <c r="Q182" s="77">
        <f>SUMPRODUCT(Outcomes!AT$6:AW$6, Outcomes!AT25:AW25)</f>
        <v>0</v>
      </c>
      <c r="R182" s="77">
        <f>SUMPRODUCT(Outcomes!AX$6:BA$6, Outcomes!AX25:BA25)</f>
        <v>58.324999999999996</v>
      </c>
      <c r="S182" s="77">
        <f>Outcomes!BB$6*Outcomes!BB25</f>
        <v>12.100000000000001</v>
      </c>
      <c r="T182" s="77">
        <f>Outcomes!BC$6*Outcomes!BC25</f>
        <v>14.3</v>
      </c>
      <c r="U182" s="77">
        <f>Outcomes!BD$6*Outcomes!BD25</f>
        <v>0</v>
      </c>
    </row>
    <row r="183" spans="1:21" outlineLevel="1">
      <c r="A183" s="12" t="str">
        <f t="shared" si="316"/>
        <v>003570</v>
      </c>
      <c r="B183" s="12" t="str">
        <f t="shared" si="316"/>
        <v>Grayson</v>
      </c>
      <c r="C183" s="76">
        <f t="shared" si="315"/>
        <v>2970.6</v>
      </c>
      <c r="D183" s="77">
        <f>Outcomes!C$6*Outcomes!C26</f>
        <v>445.54999999999995</v>
      </c>
      <c r="E183" s="77">
        <f>SUMPRODUCT(Outcomes!D$6:G$6, Outcomes!D26:G26)</f>
        <v>271.5</v>
      </c>
      <c r="F183" s="77">
        <f>SUMPRODUCT(Outcomes!H$6:K$6, Outcomes!H26:K26)</f>
        <v>0</v>
      </c>
      <c r="G183" s="77">
        <f>Outcomes!L$6*Outcomes!L26</f>
        <v>0</v>
      </c>
      <c r="H183" s="77">
        <f>Outcomes!M$6*Outcomes!M26</f>
        <v>64.900000000000006</v>
      </c>
      <c r="I183" s="77">
        <f>SUMPRODUCT(Outcomes!N$6:Q$6, Outcomes!N26:Q26)</f>
        <v>48.924999999999997</v>
      </c>
      <c r="J183" s="77">
        <f>SUMPRODUCT(Outcomes!R$6:U$6, Outcomes!R26:U26)</f>
        <v>259.05</v>
      </c>
      <c r="K183" s="77">
        <f>SUMPRODUCT(Outcomes!V$6:Y$6, Outcomes!V26:Y26)</f>
        <v>275.95</v>
      </c>
      <c r="L183" s="77">
        <f>SUMPRODUCT(Outcomes!Z$6:AC$6, Outcomes!Z26:AC26)</f>
        <v>498.27499999999998</v>
      </c>
      <c r="M183" s="77">
        <f>SUMPRODUCT(Outcomes!AD$6:AG$6, Outcomes!AD26:AG26)</f>
        <v>0</v>
      </c>
      <c r="N183" s="77">
        <f>SUMPRODUCT(Outcomes!AH$6:AK$6, Outcomes!AH26:AK26)</f>
        <v>0</v>
      </c>
      <c r="O183" s="77">
        <f>SUMPRODUCT(Outcomes!AL$6:AO$6, Outcomes!AL26:AO26)</f>
        <v>459.02499999999998</v>
      </c>
      <c r="P183" s="77">
        <f>SUMPRODUCT(Outcomes!AP$6:AS$6, Outcomes!AP26:AS26)</f>
        <v>469.13749999999999</v>
      </c>
      <c r="Q183" s="77">
        <f>SUMPRODUCT(Outcomes!AT$6:AW$6, Outcomes!AT26:AW26)</f>
        <v>0</v>
      </c>
      <c r="R183" s="77">
        <f>SUMPRODUCT(Outcomes!AX$6:BA$6, Outcomes!AX26:BA26)</f>
        <v>95.387500000000003</v>
      </c>
      <c r="S183" s="77">
        <f>Outcomes!BB$6*Outcomes!BB26</f>
        <v>42.900000000000006</v>
      </c>
      <c r="T183" s="77">
        <f>Outcomes!BC$6*Outcomes!BC26</f>
        <v>40</v>
      </c>
      <c r="U183" s="77">
        <f>Outcomes!BD$6*Outcomes!BD26</f>
        <v>0</v>
      </c>
    </row>
    <row r="184" spans="1:21" outlineLevel="1">
      <c r="A184" s="12" t="str">
        <f t="shared" si="316"/>
        <v>003573</v>
      </c>
      <c r="B184" s="12" t="str">
        <f t="shared" si="316"/>
        <v>Hill</v>
      </c>
      <c r="C184" s="76">
        <f t="shared" si="315"/>
        <v>2407.5250000000001</v>
      </c>
      <c r="D184" s="77">
        <f>Outcomes!C$6*Outcomes!C27</f>
        <v>579</v>
      </c>
      <c r="E184" s="77">
        <f>SUMPRODUCT(Outcomes!D$6:G$6, Outcomes!D27:G27)</f>
        <v>485.0625</v>
      </c>
      <c r="F184" s="77">
        <f>SUMPRODUCT(Outcomes!H$6:K$6, Outcomes!H27:K27)</f>
        <v>0</v>
      </c>
      <c r="G184" s="77">
        <f>Outcomes!L$6*Outcomes!L27</f>
        <v>0</v>
      </c>
      <c r="H184" s="77">
        <f>Outcomes!M$6*Outcomes!M27</f>
        <v>105.60000000000001</v>
      </c>
      <c r="I184" s="77">
        <f>SUMPRODUCT(Outcomes!N$6:Q$6, Outcomes!N27:Q27)</f>
        <v>4.6750000000000007</v>
      </c>
      <c r="J184" s="77">
        <f>SUMPRODUCT(Outcomes!R$6:U$6, Outcomes!R27:U27)</f>
        <v>128.24999999999997</v>
      </c>
      <c r="K184" s="77">
        <f>SUMPRODUCT(Outcomes!V$6:Y$6, Outcomes!V27:Y27)</f>
        <v>52.25</v>
      </c>
      <c r="L184" s="77">
        <f>SUMPRODUCT(Outcomes!Z$6:AC$6, Outcomes!Z27:AC27)</f>
        <v>406.12499999999994</v>
      </c>
      <c r="M184" s="77">
        <f>SUMPRODUCT(Outcomes!AD$6:AG$6, Outcomes!AD27:AG27)</f>
        <v>0</v>
      </c>
      <c r="N184" s="77">
        <f>SUMPRODUCT(Outcomes!AH$6:AK$6, Outcomes!AH27:AK27)</f>
        <v>0</v>
      </c>
      <c r="O184" s="77">
        <f>SUMPRODUCT(Outcomes!AL$6:AO$6, Outcomes!AL27:AO27)</f>
        <v>384.57500000000005</v>
      </c>
      <c r="P184" s="77">
        <f>SUMPRODUCT(Outcomes!AP$6:AS$6, Outcomes!AP27:AS27)</f>
        <v>221.58750000000001</v>
      </c>
      <c r="Q184" s="77">
        <f>SUMPRODUCT(Outcomes!AT$6:AW$6, Outcomes!AT27:AW27)</f>
        <v>0</v>
      </c>
      <c r="R184" s="77">
        <f>SUMPRODUCT(Outcomes!AX$6:BA$6, Outcomes!AX27:BA27)</f>
        <v>0</v>
      </c>
      <c r="S184" s="77">
        <f>Outcomes!BB$6*Outcomes!BB27</f>
        <v>11.399999999999999</v>
      </c>
      <c r="T184" s="77">
        <f>Outcomes!BC$6*Outcomes!BC27</f>
        <v>29</v>
      </c>
      <c r="U184" s="77">
        <f>Outcomes!BD$6*Outcomes!BD27</f>
        <v>0</v>
      </c>
    </row>
    <row r="185" spans="1:21" outlineLevel="1">
      <c r="A185" s="12" t="str">
        <f t="shared" si="316"/>
        <v>010633</v>
      </c>
      <c r="B185" s="12" t="str">
        <f t="shared" si="316"/>
        <v>Houston</v>
      </c>
      <c r="C185" s="76">
        <f t="shared" si="315"/>
        <v>21878.825000000001</v>
      </c>
      <c r="D185" s="77">
        <f>Outcomes!C$6*Outcomes!C28</f>
        <v>2813</v>
      </c>
      <c r="E185" s="77">
        <f>SUMPRODUCT(Outcomes!D$6:G$6, Outcomes!D28:G28)</f>
        <v>5146.4000000000005</v>
      </c>
      <c r="F185" s="77">
        <f>SUMPRODUCT(Outcomes!H$6:K$6, Outcomes!H28:K28)</f>
        <v>70.487499999999997</v>
      </c>
      <c r="G185" s="77">
        <f>Outcomes!L$6*Outcomes!L28</f>
        <v>215.60000000000002</v>
      </c>
      <c r="H185" s="77">
        <f>Outcomes!M$6*Outcomes!M28</f>
        <v>797.05</v>
      </c>
      <c r="I185" s="77">
        <f>SUMPRODUCT(Outcomes!N$6:Q$6, Outcomes!N28:Q28)</f>
        <v>40.037500000000001</v>
      </c>
      <c r="J185" s="77">
        <f>SUMPRODUCT(Outcomes!R$6:U$6, Outcomes!R28:U28)</f>
        <v>1383.6499999999999</v>
      </c>
      <c r="K185" s="77">
        <f>SUMPRODUCT(Outcomes!V$6:Y$6, Outcomes!V28:Y28)</f>
        <v>979.27500000000009</v>
      </c>
      <c r="L185" s="77">
        <f>SUMPRODUCT(Outcomes!Z$6:AC$6, Outcomes!Z28:AC28)</f>
        <v>2187.2749999999996</v>
      </c>
      <c r="M185" s="77">
        <f>SUMPRODUCT(Outcomes!AD$6:AG$6, Outcomes!AD28:AG28)</f>
        <v>5.9375</v>
      </c>
      <c r="N185" s="77">
        <f>SUMPRODUCT(Outcomes!AH$6:AK$6, Outcomes!AH28:AK28)</f>
        <v>17.025000000000002</v>
      </c>
      <c r="O185" s="77">
        <f>SUMPRODUCT(Outcomes!AL$6:AO$6, Outcomes!AL28:AO28)</f>
        <v>6344.25</v>
      </c>
      <c r="P185" s="77">
        <f>SUMPRODUCT(Outcomes!AP$6:AS$6, Outcomes!AP28:AS28)</f>
        <v>1427.1374999999998</v>
      </c>
      <c r="Q185" s="77">
        <f>SUMPRODUCT(Outcomes!AT$6:AW$6, Outcomes!AT28:AW28)</f>
        <v>0</v>
      </c>
      <c r="R185" s="77">
        <f>SUMPRODUCT(Outcomes!AX$6:BA$6, Outcomes!AX28:BA28)</f>
        <v>0</v>
      </c>
      <c r="S185" s="77">
        <f>Outcomes!BB$6*Outcomes!BB28</f>
        <v>104</v>
      </c>
      <c r="T185" s="77">
        <f>Outcomes!BC$6*Outcomes!BC28</f>
        <v>347.7</v>
      </c>
      <c r="U185" s="77">
        <f>Outcomes!BD$6*Outcomes!BD28</f>
        <v>0</v>
      </c>
    </row>
    <row r="186" spans="1:21" outlineLevel="1">
      <c r="A186" s="12" t="str">
        <f t="shared" si="316"/>
        <v>003574</v>
      </c>
      <c r="B186" s="12" t="str">
        <f t="shared" si="316"/>
        <v>Howard</v>
      </c>
      <c r="C186" s="76">
        <f t="shared" si="315"/>
        <v>2758.0499999999997</v>
      </c>
      <c r="D186" s="77">
        <f>Outcomes!C$6*Outcomes!C29</f>
        <v>492.09999999999997</v>
      </c>
      <c r="E186" s="77">
        <f>SUMPRODUCT(Outcomes!D$6:G$6, Outcomes!D29:G29)</f>
        <v>323.27499999999998</v>
      </c>
      <c r="F186" s="77">
        <f>SUMPRODUCT(Outcomes!H$6:K$6, Outcomes!H29:K29)</f>
        <v>0</v>
      </c>
      <c r="G186" s="77">
        <f>Outcomes!L$6*Outcomes!L29</f>
        <v>79.8</v>
      </c>
      <c r="H186" s="77">
        <f>Outcomes!M$6*Outcomes!M29</f>
        <v>829.40000000000009</v>
      </c>
      <c r="I186" s="77">
        <f>SUMPRODUCT(Outcomes!N$6:Q$6, Outcomes!N29:Q29)</f>
        <v>1.1875</v>
      </c>
      <c r="J186" s="77">
        <f>SUMPRODUCT(Outcomes!R$6:U$6, Outcomes!R29:U29)</f>
        <v>0</v>
      </c>
      <c r="K186" s="77">
        <f>SUMPRODUCT(Outcomes!V$6:Y$6, Outcomes!V29:Y29)</f>
        <v>34.412499999999994</v>
      </c>
      <c r="L186" s="77">
        <f>SUMPRODUCT(Outcomes!Z$6:AC$6, Outcomes!Z29:AC29)</f>
        <v>254.75</v>
      </c>
      <c r="M186" s="77">
        <f>SUMPRODUCT(Outcomes!AD$6:AG$6, Outcomes!AD29:AG29)</f>
        <v>0</v>
      </c>
      <c r="N186" s="77">
        <f>SUMPRODUCT(Outcomes!AH$6:AK$6, Outcomes!AH29:AK29)</f>
        <v>1.5</v>
      </c>
      <c r="O186" s="77">
        <f>SUMPRODUCT(Outcomes!AL$6:AO$6, Outcomes!AL29:AO29)</f>
        <v>411.40000000000003</v>
      </c>
      <c r="P186" s="77">
        <f>SUMPRODUCT(Outcomes!AP$6:AS$6, Outcomes!AP29:AS29)</f>
        <v>279.77499999999998</v>
      </c>
      <c r="Q186" s="77">
        <f>SUMPRODUCT(Outcomes!AT$6:AW$6, Outcomes!AT29:AW29)</f>
        <v>0</v>
      </c>
      <c r="R186" s="77">
        <f>SUMPRODUCT(Outcomes!AX$6:BA$6, Outcomes!AX29:BA29)</f>
        <v>0</v>
      </c>
      <c r="S186" s="77">
        <f>Outcomes!BB$6*Outcomes!BB29</f>
        <v>10.45</v>
      </c>
      <c r="T186" s="77">
        <f>Outcomes!BC$6*Outcomes!BC29</f>
        <v>40</v>
      </c>
      <c r="U186" s="77">
        <f>Outcomes!BD$6*Outcomes!BD29</f>
        <v>0</v>
      </c>
    </row>
    <row r="187" spans="1:21" outlineLevel="1">
      <c r="A187" s="12" t="str">
        <f t="shared" si="316"/>
        <v>003580</v>
      </c>
      <c r="B187" s="12" t="str">
        <f t="shared" si="316"/>
        <v>Kilgore</v>
      </c>
      <c r="C187" s="76">
        <f t="shared" si="315"/>
        <v>3851.7249999999999</v>
      </c>
      <c r="D187" s="77">
        <f>Outcomes!C$6*Outcomes!C30</f>
        <v>809</v>
      </c>
      <c r="E187" s="77">
        <f>SUMPRODUCT(Outcomes!D$6:G$6, Outcomes!D30:G30)</f>
        <v>546.1875</v>
      </c>
      <c r="F187" s="77">
        <f>SUMPRODUCT(Outcomes!H$6:K$6, Outcomes!H30:K30)</f>
        <v>0</v>
      </c>
      <c r="G187" s="77">
        <f>Outcomes!L$6*Outcomes!L30</f>
        <v>53.900000000000006</v>
      </c>
      <c r="H187" s="77">
        <f>Outcomes!M$6*Outcomes!M30</f>
        <v>589.6</v>
      </c>
      <c r="I187" s="77">
        <f>SUMPRODUCT(Outcomes!N$6:Q$6, Outcomes!N30:Q30)</f>
        <v>0</v>
      </c>
      <c r="J187" s="77">
        <f>SUMPRODUCT(Outcomes!R$6:U$6, Outcomes!R30:U30)</f>
        <v>59.35</v>
      </c>
      <c r="K187" s="77">
        <f>SUMPRODUCT(Outcomes!V$6:Y$6, Outcomes!V30:Y30)</f>
        <v>371.52499999999998</v>
      </c>
      <c r="L187" s="77">
        <f>SUMPRODUCT(Outcomes!Z$6:AC$6, Outcomes!Z30:AC30)</f>
        <v>308.66249999999997</v>
      </c>
      <c r="M187" s="77">
        <f>SUMPRODUCT(Outcomes!AD$6:AG$6, Outcomes!AD30:AG30)</f>
        <v>0</v>
      </c>
      <c r="N187" s="77">
        <f>SUMPRODUCT(Outcomes!AH$6:AK$6, Outcomes!AH30:AK30)</f>
        <v>0</v>
      </c>
      <c r="O187" s="77">
        <f>SUMPRODUCT(Outcomes!AL$6:AO$6, Outcomes!AL30:AO30)</f>
        <v>785.55</v>
      </c>
      <c r="P187" s="77">
        <f>SUMPRODUCT(Outcomes!AP$6:AS$6, Outcomes!AP30:AS30)</f>
        <v>246.8</v>
      </c>
      <c r="Q187" s="77">
        <f>SUMPRODUCT(Outcomes!AT$6:AW$6, Outcomes!AT30:AW30)</f>
        <v>0</v>
      </c>
      <c r="R187" s="77">
        <f>SUMPRODUCT(Outcomes!AX$6:BA$6, Outcomes!AX30:BA30)</f>
        <v>0</v>
      </c>
      <c r="S187" s="77">
        <f>Outcomes!BB$6*Outcomes!BB30</f>
        <v>27</v>
      </c>
      <c r="T187" s="77">
        <f>Outcomes!BC$6*Outcomes!BC30</f>
        <v>54.15</v>
      </c>
      <c r="U187" s="77">
        <f>Outcomes!BD$6*Outcomes!BD30</f>
        <v>0</v>
      </c>
    </row>
    <row r="188" spans="1:21" outlineLevel="1">
      <c r="A188" s="12" t="str">
        <f t="shared" si="316"/>
        <v>003582</v>
      </c>
      <c r="B188" s="12" t="str">
        <f t="shared" si="316"/>
        <v>Laredo</v>
      </c>
      <c r="C188" s="76">
        <f t="shared" si="315"/>
        <v>7253.6875000000009</v>
      </c>
      <c r="D188" s="77">
        <f>Outcomes!C$6*Outcomes!C31</f>
        <v>1790</v>
      </c>
      <c r="E188" s="77">
        <f>SUMPRODUCT(Outcomes!D$6:G$6, Outcomes!D31:G31)</f>
        <v>1468.6125</v>
      </c>
      <c r="F188" s="77">
        <f>SUMPRODUCT(Outcomes!H$6:K$6, Outcomes!H31:K31)</f>
        <v>0</v>
      </c>
      <c r="G188" s="77">
        <f>Outcomes!L$6*Outcomes!L31</f>
        <v>38</v>
      </c>
      <c r="H188" s="77">
        <f>Outcomes!M$6*Outcomes!M31</f>
        <v>408</v>
      </c>
      <c r="I188" s="77">
        <f>SUMPRODUCT(Outcomes!N$6:Q$6, Outcomes!N31:Q31)</f>
        <v>73.687499999999986</v>
      </c>
      <c r="J188" s="77">
        <f>SUMPRODUCT(Outcomes!R$6:U$6, Outcomes!R31:U31)</f>
        <v>140</v>
      </c>
      <c r="K188" s="77">
        <f>SUMPRODUCT(Outcomes!V$6:Y$6, Outcomes!V31:Y31)</f>
        <v>591.29999999999995</v>
      </c>
      <c r="L188" s="77">
        <f>SUMPRODUCT(Outcomes!Z$6:AC$6, Outcomes!Z31:AC31)</f>
        <v>820.5625</v>
      </c>
      <c r="M188" s="77">
        <f>SUMPRODUCT(Outcomes!AD$6:AG$6, Outcomes!AD31:AG31)</f>
        <v>0</v>
      </c>
      <c r="N188" s="77">
        <f>SUMPRODUCT(Outcomes!AH$6:AK$6, Outcomes!AH31:AK31)</f>
        <v>0</v>
      </c>
      <c r="O188" s="77">
        <f>SUMPRODUCT(Outcomes!AL$6:AO$6, Outcomes!AL31:AO31)</f>
        <v>1533.125</v>
      </c>
      <c r="P188" s="77">
        <f>SUMPRODUCT(Outcomes!AP$6:AS$6, Outcomes!AP31:AS31)</f>
        <v>215.92500000000001</v>
      </c>
      <c r="Q188" s="77">
        <f>SUMPRODUCT(Outcomes!AT$6:AW$6, Outcomes!AT31:AW31)</f>
        <v>15.5</v>
      </c>
      <c r="R188" s="77">
        <f>SUMPRODUCT(Outcomes!AX$6:BA$6, Outcomes!AX31:BA31)</f>
        <v>103.875</v>
      </c>
      <c r="S188" s="77">
        <f>Outcomes!BB$6*Outcomes!BB31</f>
        <v>26.599999999999998</v>
      </c>
      <c r="T188" s="77">
        <f>Outcomes!BC$6*Outcomes!BC31</f>
        <v>28.5</v>
      </c>
      <c r="U188" s="77">
        <f>Outcomes!BD$6*Outcomes!BD31</f>
        <v>0</v>
      </c>
    </row>
    <row r="189" spans="1:21" outlineLevel="1">
      <c r="A189" s="12" t="str">
        <f t="shared" si="316"/>
        <v>003583</v>
      </c>
      <c r="B189" s="12" t="str">
        <f t="shared" si="316"/>
        <v>Lee</v>
      </c>
      <c r="C189" s="76">
        <f t="shared" si="315"/>
        <v>8154.2624999999998</v>
      </c>
      <c r="D189" s="77">
        <f>Outcomes!C$6*Outcomes!C32</f>
        <v>873</v>
      </c>
      <c r="E189" s="77">
        <f>SUMPRODUCT(Outcomes!D$6:G$6, Outcomes!D32:G32)</f>
        <v>569.8125</v>
      </c>
      <c r="F189" s="77">
        <f>SUMPRODUCT(Outcomes!H$6:K$6, Outcomes!H32:K32)</f>
        <v>0</v>
      </c>
      <c r="G189" s="77">
        <f>Outcomes!L$6*Outcomes!L32</f>
        <v>69</v>
      </c>
      <c r="H189" s="77">
        <f>Outcomes!M$6*Outcomes!M32</f>
        <v>431.29999999999995</v>
      </c>
      <c r="I189" s="77">
        <f>SUMPRODUCT(Outcomes!N$6:Q$6, Outcomes!N32:Q32)</f>
        <v>6.5</v>
      </c>
      <c r="J189" s="77">
        <f>SUMPRODUCT(Outcomes!R$6:U$6, Outcomes!R32:U32)</f>
        <v>7.0750000000000011</v>
      </c>
      <c r="K189" s="77">
        <f>SUMPRODUCT(Outcomes!V$6:Y$6, Outcomes!V32:Y32)</f>
        <v>3365.9749999999999</v>
      </c>
      <c r="L189" s="77">
        <f>SUMPRODUCT(Outcomes!Z$6:AC$6, Outcomes!Z32:AC32)</f>
        <v>875.4375</v>
      </c>
      <c r="M189" s="77">
        <f>SUMPRODUCT(Outcomes!AD$6:AG$6, Outcomes!AD32:AG32)</f>
        <v>0</v>
      </c>
      <c r="N189" s="77">
        <f>SUMPRODUCT(Outcomes!AH$6:AK$6, Outcomes!AH32:AK32)</f>
        <v>0</v>
      </c>
      <c r="O189" s="77">
        <f>SUMPRODUCT(Outcomes!AL$6:AO$6, Outcomes!AL32:AO32)</f>
        <v>1328.5</v>
      </c>
      <c r="P189" s="77">
        <f>SUMPRODUCT(Outcomes!AP$6:AS$6, Outcomes!AP32:AS32)</f>
        <v>458.01249999999999</v>
      </c>
      <c r="Q189" s="77">
        <f>SUMPRODUCT(Outcomes!AT$6:AW$6, Outcomes!AT32:AW32)</f>
        <v>0</v>
      </c>
      <c r="R189" s="77">
        <f>SUMPRODUCT(Outcomes!AX$6:BA$6, Outcomes!AX32:BA32)</f>
        <v>0</v>
      </c>
      <c r="S189" s="77">
        <f>Outcomes!BB$6*Outcomes!BB32</f>
        <v>44.65</v>
      </c>
      <c r="T189" s="77">
        <f>Outcomes!BC$6*Outcomes!BC32</f>
        <v>125</v>
      </c>
      <c r="U189" s="77">
        <f>Outcomes!BD$6*Outcomes!BD32</f>
        <v>0</v>
      </c>
    </row>
    <row r="190" spans="1:21" outlineLevel="1">
      <c r="A190" s="12" t="str">
        <f t="shared" si="316"/>
        <v>011145</v>
      </c>
      <c r="B190" s="12" t="str">
        <f t="shared" si="316"/>
        <v>Lone Star</v>
      </c>
      <c r="C190" s="76">
        <f t="shared" si="315"/>
        <v>33190.337500000009</v>
      </c>
      <c r="D190" s="77">
        <f>Outcomes!C$6*Outcomes!C33</f>
        <v>8177</v>
      </c>
      <c r="E190" s="77">
        <f>SUMPRODUCT(Outcomes!D$6:G$6, Outcomes!D33:G33)</f>
        <v>8212.375</v>
      </c>
      <c r="F190" s="77">
        <f>SUMPRODUCT(Outcomes!H$6:K$6, Outcomes!H33:K33)</f>
        <v>0</v>
      </c>
      <c r="G190" s="77">
        <f>Outcomes!L$6*Outcomes!L33</f>
        <v>0</v>
      </c>
      <c r="H190" s="77">
        <f>Outcomes!M$6*Outcomes!M33</f>
        <v>579</v>
      </c>
      <c r="I190" s="77">
        <f>SUMPRODUCT(Outcomes!N$6:Q$6, Outcomes!N33:Q33)</f>
        <v>15.950000000000001</v>
      </c>
      <c r="J190" s="77">
        <f>SUMPRODUCT(Outcomes!R$6:U$6, Outcomes!R33:U33)</f>
        <v>290.40000000000003</v>
      </c>
      <c r="K190" s="77">
        <f>SUMPRODUCT(Outcomes!V$6:Y$6, Outcomes!V33:Y33)</f>
        <v>1382.9624999999999</v>
      </c>
      <c r="L190" s="77">
        <f>SUMPRODUCT(Outcomes!Z$6:AC$6, Outcomes!Z33:AC33)</f>
        <v>1772.375</v>
      </c>
      <c r="M190" s="77">
        <f>SUMPRODUCT(Outcomes!AD$6:AG$6, Outcomes!AD33:AG33)</f>
        <v>77.899999999999991</v>
      </c>
      <c r="N190" s="77">
        <f>SUMPRODUCT(Outcomes!AH$6:AK$6, Outcomes!AH33:AK33)</f>
        <v>69.850000000000009</v>
      </c>
      <c r="O190" s="77">
        <f>SUMPRODUCT(Outcomes!AL$6:AO$6, Outcomes!AL33:AO33)</f>
        <v>9729.0874999999996</v>
      </c>
      <c r="P190" s="77">
        <f>SUMPRODUCT(Outcomes!AP$6:AS$6, Outcomes!AP33:AS33)</f>
        <v>1807.3249999999998</v>
      </c>
      <c r="Q190" s="77">
        <f>SUMPRODUCT(Outcomes!AT$6:AW$6, Outcomes!AT33:AW33)</f>
        <v>138.46250000000001</v>
      </c>
      <c r="R190" s="77">
        <f>SUMPRODUCT(Outcomes!AX$6:BA$6, Outcomes!AX33:BA33)</f>
        <v>265.65000000000003</v>
      </c>
      <c r="S190" s="77">
        <f>Outcomes!BB$6*Outcomes!BB33</f>
        <v>76</v>
      </c>
      <c r="T190" s="77">
        <f>Outcomes!BC$6*Outcomes!BC33</f>
        <v>596</v>
      </c>
      <c r="U190" s="77">
        <f>Outcomes!BD$6*Outcomes!BD33</f>
        <v>0</v>
      </c>
    </row>
    <row r="191" spans="1:21" outlineLevel="1">
      <c r="A191" s="12" t="str">
        <f t="shared" si="316"/>
        <v>003590</v>
      </c>
      <c r="B191" s="12" t="str">
        <f t="shared" si="316"/>
        <v>McLennan</v>
      </c>
      <c r="C191" s="76">
        <f t="shared" si="315"/>
        <v>4410.1374999999998</v>
      </c>
      <c r="D191" s="77">
        <f>Outcomes!C$6*Outcomes!C34</f>
        <v>442</v>
      </c>
      <c r="E191" s="77">
        <f>SUMPRODUCT(Outcomes!D$6:G$6, Outcomes!D34:G34)</f>
        <v>792.51250000000005</v>
      </c>
      <c r="F191" s="77">
        <f>SUMPRODUCT(Outcomes!H$6:K$6, Outcomes!H34:K34)</f>
        <v>0</v>
      </c>
      <c r="G191" s="77">
        <f>Outcomes!L$6*Outcomes!L34</f>
        <v>26.599999999999998</v>
      </c>
      <c r="H191" s="77">
        <f>Outcomes!M$6*Outcomes!M34</f>
        <v>229</v>
      </c>
      <c r="I191" s="77">
        <f>SUMPRODUCT(Outcomes!N$6:Q$6, Outcomes!N34:Q34)</f>
        <v>43.137499999999996</v>
      </c>
      <c r="J191" s="77">
        <f>SUMPRODUCT(Outcomes!R$6:U$6, Outcomes!R34:U34)</f>
        <v>463.53750000000002</v>
      </c>
      <c r="K191" s="77">
        <f>SUMPRODUCT(Outcomes!V$6:Y$6, Outcomes!V34:Y34)</f>
        <v>188.5</v>
      </c>
      <c r="L191" s="77">
        <f>SUMPRODUCT(Outcomes!Z$6:AC$6, Outcomes!Z34:AC34)</f>
        <v>425.36249999999995</v>
      </c>
      <c r="M191" s="77">
        <f>SUMPRODUCT(Outcomes!AD$6:AG$6, Outcomes!AD34:AG34)</f>
        <v>0</v>
      </c>
      <c r="N191" s="77">
        <f>SUMPRODUCT(Outcomes!AH$6:AK$6, Outcomes!AH34:AK34)</f>
        <v>14.8</v>
      </c>
      <c r="O191" s="77">
        <f>SUMPRODUCT(Outcomes!AL$6:AO$6, Outcomes!AL34:AO34)</f>
        <v>1147.5500000000002</v>
      </c>
      <c r="P191" s="77">
        <f>SUMPRODUCT(Outcomes!AP$6:AS$6, Outcomes!AP34:AS34)</f>
        <v>572.13749999999993</v>
      </c>
      <c r="Q191" s="77">
        <f>SUMPRODUCT(Outcomes!AT$6:AW$6, Outcomes!AT34:AW34)</f>
        <v>0</v>
      </c>
      <c r="R191" s="77">
        <f>SUMPRODUCT(Outcomes!AX$6:BA$6, Outcomes!AX34:BA34)</f>
        <v>0</v>
      </c>
      <c r="S191" s="77">
        <f>Outcomes!BB$6*Outcomes!BB34</f>
        <v>16</v>
      </c>
      <c r="T191" s="77">
        <f>Outcomes!BC$6*Outcomes!BC34</f>
        <v>49</v>
      </c>
      <c r="U191" s="77">
        <f>Outcomes!BD$6*Outcomes!BD34</f>
        <v>0</v>
      </c>
    </row>
    <row r="192" spans="1:21" outlineLevel="1">
      <c r="A192" s="12" t="str">
        <f t="shared" si="316"/>
        <v>009797</v>
      </c>
      <c r="B192" s="12" t="str">
        <f t="shared" si="316"/>
        <v>Midland</v>
      </c>
      <c r="C192" s="76">
        <f t="shared" si="315"/>
        <v>3429.875</v>
      </c>
      <c r="D192" s="77">
        <f>Outcomes!C$6*Outcomes!C35</f>
        <v>652</v>
      </c>
      <c r="E192" s="77">
        <f>SUMPRODUCT(Outcomes!D$6:G$6, Outcomes!D35:G35)</f>
        <v>471.52499999999998</v>
      </c>
      <c r="F192" s="77">
        <f>SUMPRODUCT(Outcomes!H$6:K$6, Outcomes!H35:K35)</f>
        <v>16.774999999999999</v>
      </c>
      <c r="G192" s="77">
        <f>Outcomes!L$6*Outcomes!L35</f>
        <v>87.399999999999991</v>
      </c>
      <c r="H192" s="77">
        <f>Outcomes!M$6*Outcomes!M35</f>
        <v>453.15</v>
      </c>
      <c r="I192" s="77">
        <f>SUMPRODUCT(Outcomes!N$6:Q$6, Outcomes!N35:Q35)</f>
        <v>0</v>
      </c>
      <c r="J192" s="77">
        <f>SUMPRODUCT(Outcomes!R$6:U$6, Outcomes!R35:U35)</f>
        <v>22.55</v>
      </c>
      <c r="K192" s="77">
        <f>SUMPRODUCT(Outcomes!V$6:Y$6, Outcomes!V35:Y35)</f>
        <v>298.84999999999997</v>
      </c>
      <c r="L192" s="77">
        <f>SUMPRODUCT(Outcomes!Z$6:AC$6, Outcomes!Z35:AC35)</f>
        <v>599.02499999999998</v>
      </c>
      <c r="M192" s="77">
        <f>SUMPRODUCT(Outcomes!AD$6:AG$6, Outcomes!AD35:AG35)</f>
        <v>0</v>
      </c>
      <c r="N192" s="77">
        <f>SUMPRODUCT(Outcomes!AH$6:AK$6, Outcomes!AH35:AK35)</f>
        <v>0</v>
      </c>
      <c r="O192" s="77">
        <f>SUMPRODUCT(Outcomes!AL$6:AO$6, Outcomes!AL35:AO35)</f>
        <v>431.35</v>
      </c>
      <c r="P192" s="77">
        <f>SUMPRODUCT(Outcomes!AP$6:AS$6, Outcomes!AP35:AS35)</f>
        <v>209.75</v>
      </c>
      <c r="Q192" s="77">
        <f>SUMPRODUCT(Outcomes!AT$6:AW$6, Outcomes!AT35:AW35)</f>
        <v>23</v>
      </c>
      <c r="R192" s="77">
        <f>SUMPRODUCT(Outcomes!AX$6:BA$6, Outcomes!AX35:BA35)</f>
        <v>47.5</v>
      </c>
      <c r="S192" s="77">
        <f>Outcomes!BB$6*Outcomes!BB35</f>
        <v>33</v>
      </c>
      <c r="T192" s="77">
        <f>Outcomes!BC$6*Outcomes!BC35</f>
        <v>82</v>
      </c>
      <c r="U192" s="77">
        <f>Outcomes!BD$6*Outcomes!BD35</f>
        <v>2</v>
      </c>
    </row>
    <row r="193" spans="1:21" outlineLevel="1">
      <c r="A193" s="12" t="str">
        <f t="shared" si="316"/>
        <v>003593</v>
      </c>
      <c r="B193" s="12" t="str">
        <f t="shared" si="316"/>
        <v>Navarro</v>
      </c>
      <c r="C193" s="76">
        <f t="shared" si="315"/>
        <v>3872.875</v>
      </c>
      <c r="D193" s="77">
        <f>Outcomes!C$6*Outcomes!C36</f>
        <v>834</v>
      </c>
      <c r="E193" s="77">
        <f>SUMPRODUCT(Outcomes!D$6:G$6, Outcomes!D36:G36)</f>
        <v>901.05</v>
      </c>
      <c r="F193" s="77">
        <f>SUMPRODUCT(Outcomes!H$6:K$6, Outcomes!H36:K36)</f>
        <v>1.2375</v>
      </c>
      <c r="G193" s="77">
        <f>Outcomes!L$6*Outcomes!L36</f>
        <v>0</v>
      </c>
      <c r="H193" s="77">
        <f>Outcomes!M$6*Outcomes!M36</f>
        <v>154</v>
      </c>
      <c r="I193" s="77">
        <f>SUMPRODUCT(Outcomes!N$6:Q$6, Outcomes!N36:Q36)</f>
        <v>0</v>
      </c>
      <c r="J193" s="77">
        <f>SUMPRODUCT(Outcomes!R$6:U$6, Outcomes!R36:U36)</f>
        <v>0</v>
      </c>
      <c r="K193" s="77">
        <f>SUMPRODUCT(Outcomes!V$6:Y$6, Outcomes!V36:Y36)</f>
        <v>246.48749999999998</v>
      </c>
      <c r="L193" s="77">
        <f>SUMPRODUCT(Outcomes!Z$6:AC$6, Outcomes!Z36:AC36)</f>
        <v>434.8</v>
      </c>
      <c r="M193" s="77">
        <f>SUMPRODUCT(Outcomes!AD$6:AG$6, Outcomes!AD36:AG36)</f>
        <v>0</v>
      </c>
      <c r="N193" s="77">
        <f>SUMPRODUCT(Outcomes!AH$6:AK$6, Outcomes!AH36:AK36)</f>
        <v>0</v>
      </c>
      <c r="O193" s="77">
        <f>SUMPRODUCT(Outcomes!AL$6:AO$6, Outcomes!AL36:AO36)</f>
        <v>744.67499999999995</v>
      </c>
      <c r="P193" s="77">
        <f>SUMPRODUCT(Outcomes!AP$6:AS$6, Outcomes!AP36:AS36)</f>
        <v>452.2</v>
      </c>
      <c r="Q193" s="77">
        <f>SUMPRODUCT(Outcomes!AT$6:AW$6, Outcomes!AT36:AW36)</f>
        <v>0</v>
      </c>
      <c r="R193" s="77">
        <f>SUMPRODUCT(Outcomes!AX$6:BA$6, Outcomes!AX36:BA36)</f>
        <v>20.424999999999997</v>
      </c>
      <c r="S193" s="77">
        <f>Outcomes!BB$6*Outcomes!BB36</f>
        <v>22</v>
      </c>
      <c r="T193" s="77">
        <f>Outcomes!BC$6*Outcomes!BC36</f>
        <v>62</v>
      </c>
      <c r="U193" s="77">
        <f>Outcomes!BD$6*Outcomes!BD36</f>
        <v>0</v>
      </c>
    </row>
    <row r="194" spans="1:21" outlineLevel="1">
      <c r="A194" s="12" t="str">
        <f t="shared" si="316"/>
        <v>003558</v>
      </c>
      <c r="B194" s="12" t="str">
        <f t="shared" si="316"/>
        <v>North Central</v>
      </c>
      <c r="C194" s="76">
        <f t="shared" si="315"/>
        <v>4089.2249999999999</v>
      </c>
      <c r="D194" s="77">
        <f>Outcomes!C$6*Outcomes!C37</f>
        <v>620</v>
      </c>
      <c r="E194" s="77">
        <f>SUMPRODUCT(Outcomes!D$6:G$6, Outcomes!D37:G37)</f>
        <v>911.25</v>
      </c>
      <c r="F194" s="77">
        <f>SUMPRODUCT(Outcomes!H$6:K$6, Outcomes!H37:K37)</f>
        <v>0</v>
      </c>
      <c r="G194" s="77">
        <f>Outcomes!L$6*Outcomes!L37</f>
        <v>0</v>
      </c>
      <c r="H194" s="77">
        <f>Outcomes!M$6*Outcomes!M37</f>
        <v>156.20000000000002</v>
      </c>
      <c r="I194" s="77">
        <f>SUMPRODUCT(Outcomes!N$6:Q$6, Outcomes!N37:Q37)</f>
        <v>68.162500000000009</v>
      </c>
      <c r="J194" s="77">
        <f>SUMPRODUCT(Outcomes!R$6:U$6, Outcomes!R37:U37)</f>
        <v>126.58750000000001</v>
      </c>
      <c r="K194" s="77">
        <f>SUMPRODUCT(Outcomes!V$6:Y$6, Outcomes!V37:Y37)</f>
        <v>290.2</v>
      </c>
      <c r="L194" s="77">
        <f>SUMPRODUCT(Outcomes!Z$6:AC$6, Outcomes!Z37:AC37)</f>
        <v>356.84999999999997</v>
      </c>
      <c r="M194" s="77">
        <f>SUMPRODUCT(Outcomes!AD$6:AG$6, Outcomes!AD37:AG37)</f>
        <v>0</v>
      </c>
      <c r="N194" s="77">
        <f>SUMPRODUCT(Outcomes!AH$6:AK$6, Outcomes!AH37:AK37)</f>
        <v>0</v>
      </c>
      <c r="O194" s="77">
        <f>SUMPRODUCT(Outcomes!AL$6:AO$6, Outcomes!AL37:AO37)</f>
        <v>1087.5</v>
      </c>
      <c r="P194" s="77">
        <f>SUMPRODUCT(Outcomes!AP$6:AS$6, Outcomes!AP37:AS37)</f>
        <v>307.57499999999999</v>
      </c>
      <c r="Q194" s="77">
        <f>SUMPRODUCT(Outcomes!AT$6:AW$6, Outcomes!AT37:AW37)</f>
        <v>0</v>
      </c>
      <c r="R194" s="77">
        <f>SUMPRODUCT(Outcomes!AX$6:BA$6, Outcomes!AX37:BA37)</f>
        <v>0</v>
      </c>
      <c r="S194" s="77">
        <f>Outcomes!BB$6*Outcomes!BB37</f>
        <v>20.9</v>
      </c>
      <c r="T194" s="77">
        <f>Outcomes!BC$6*Outcomes!BC37</f>
        <v>144</v>
      </c>
      <c r="U194" s="77">
        <f>Outcomes!BD$6*Outcomes!BD37</f>
        <v>0</v>
      </c>
    </row>
    <row r="195" spans="1:21" outlineLevel="1">
      <c r="A195" s="12" t="str">
        <f t="shared" si="316"/>
        <v>023154</v>
      </c>
      <c r="B195" s="12" t="str">
        <f t="shared" si="316"/>
        <v>Northeast Texas</v>
      </c>
      <c r="C195" s="76">
        <f t="shared" si="315"/>
        <v>2094.4375</v>
      </c>
      <c r="D195" s="77">
        <f>Outcomes!C$6*Outcomes!C38</f>
        <v>329.65</v>
      </c>
      <c r="E195" s="77">
        <f>SUMPRODUCT(Outcomes!D$6:G$6, Outcomes!D38:G38)</f>
        <v>377</v>
      </c>
      <c r="F195" s="77">
        <f>SUMPRODUCT(Outcomes!H$6:K$6, Outcomes!H38:K38)</f>
        <v>0</v>
      </c>
      <c r="G195" s="77">
        <f>Outcomes!L$6*Outcomes!L38</f>
        <v>0</v>
      </c>
      <c r="H195" s="77">
        <f>Outcomes!M$6*Outcomes!M38</f>
        <v>90.25</v>
      </c>
      <c r="I195" s="77">
        <f>SUMPRODUCT(Outcomes!N$6:Q$6, Outcomes!N38:Q38)</f>
        <v>2</v>
      </c>
      <c r="J195" s="77">
        <f>SUMPRODUCT(Outcomes!R$6:U$6, Outcomes!R38:U38)</f>
        <v>34.65</v>
      </c>
      <c r="K195" s="77">
        <f>SUMPRODUCT(Outcomes!V$6:Y$6, Outcomes!V38:Y38)</f>
        <v>174.45</v>
      </c>
      <c r="L195" s="77">
        <f>SUMPRODUCT(Outcomes!Z$6:AC$6, Outcomes!Z38:AC38)</f>
        <v>406.59999999999997</v>
      </c>
      <c r="M195" s="77">
        <f>SUMPRODUCT(Outcomes!AD$6:AG$6, Outcomes!AD38:AG38)</f>
        <v>0</v>
      </c>
      <c r="N195" s="77">
        <f>SUMPRODUCT(Outcomes!AH$6:AK$6, Outcomes!AH38:AK38)</f>
        <v>0</v>
      </c>
      <c r="O195" s="77">
        <f>SUMPRODUCT(Outcomes!AL$6:AO$6, Outcomes!AL38:AO38)</f>
        <v>425.9</v>
      </c>
      <c r="P195" s="77">
        <f>SUMPRODUCT(Outcomes!AP$6:AS$6, Outcomes!AP38:AS38)</f>
        <v>214.9375</v>
      </c>
      <c r="Q195" s="77">
        <f>SUMPRODUCT(Outcomes!AT$6:AW$6, Outcomes!AT38:AW38)</f>
        <v>0</v>
      </c>
      <c r="R195" s="77">
        <f>SUMPRODUCT(Outcomes!AX$6:BA$6, Outcomes!AX38:BA38)</f>
        <v>0</v>
      </c>
      <c r="S195" s="77">
        <f>Outcomes!BB$6*Outcomes!BB38</f>
        <v>15</v>
      </c>
      <c r="T195" s="77">
        <f>Outcomes!BC$6*Outcomes!BC38</f>
        <v>24</v>
      </c>
      <c r="U195" s="77">
        <f>Outcomes!BD$6*Outcomes!BD38</f>
        <v>0</v>
      </c>
    </row>
    <row r="196" spans="1:21" outlineLevel="1">
      <c r="A196" s="12" t="str">
        <f t="shared" si="316"/>
        <v>003596</v>
      </c>
      <c r="B196" s="12" t="str">
        <f t="shared" si="316"/>
        <v>Odessa</v>
      </c>
      <c r="C196" s="76">
        <f t="shared" si="315"/>
        <v>5800.5375000000004</v>
      </c>
      <c r="D196" s="77">
        <f>Outcomes!C$6*Outcomes!C39</f>
        <v>1229</v>
      </c>
      <c r="E196" s="77">
        <f>SUMPRODUCT(Outcomes!D$6:G$6, Outcomes!D39:G39)</f>
        <v>834.15</v>
      </c>
      <c r="F196" s="77">
        <f>SUMPRODUCT(Outcomes!H$6:K$6, Outcomes!H39:K39)</f>
        <v>0</v>
      </c>
      <c r="G196" s="77">
        <f>Outcomes!L$6*Outcomes!L39</f>
        <v>4</v>
      </c>
      <c r="H196" s="77">
        <f>Outcomes!M$6*Outcomes!M39</f>
        <v>111.10000000000001</v>
      </c>
      <c r="I196" s="77">
        <f>SUMPRODUCT(Outcomes!N$6:Q$6, Outcomes!N39:Q39)</f>
        <v>0</v>
      </c>
      <c r="J196" s="77">
        <f>SUMPRODUCT(Outcomes!R$6:U$6, Outcomes!R39:U39)</f>
        <v>421.6875</v>
      </c>
      <c r="K196" s="77">
        <f>SUMPRODUCT(Outcomes!V$6:Y$6, Outcomes!V39:Y39)</f>
        <v>426.25000000000006</v>
      </c>
      <c r="L196" s="77">
        <f>SUMPRODUCT(Outcomes!Z$6:AC$6, Outcomes!Z39:AC39)</f>
        <v>692.47499999999991</v>
      </c>
      <c r="M196" s="77">
        <f>SUMPRODUCT(Outcomes!AD$6:AG$6, Outcomes!AD39:AG39)</f>
        <v>0</v>
      </c>
      <c r="N196" s="77">
        <f>SUMPRODUCT(Outcomes!AH$6:AK$6, Outcomes!AH39:AK39)</f>
        <v>0</v>
      </c>
      <c r="O196" s="77">
        <f>SUMPRODUCT(Outcomes!AL$6:AO$6, Outcomes!AL39:AO39)</f>
        <v>1000.625</v>
      </c>
      <c r="P196" s="77">
        <f>SUMPRODUCT(Outcomes!AP$6:AS$6, Outcomes!AP39:AS39)</f>
        <v>695.40000000000009</v>
      </c>
      <c r="Q196" s="77">
        <f>SUMPRODUCT(Outcomes!AT$6:AW$6, Outcomes!AT39:AW39)</f>
        <v>6.875</v>
      </c>
      <c r="R196" s="77">
        <f>SUMPRODUCT(Outcomes!AX$6:BA$6, Outcomes!AX39:BA39)</f>
        <v>123.97499999999999</v>
      </c>
      <c r="S196" s="77">
        <f>Outcomes!BB$6*Outcomes!BB39</f>
        <v>67</v>
      </c>
      <c r="T196" s="77">
        <f>Outcomes!BC$6*Outcomes!BC39</f>
        <v>188</v>
      </c>
      <c r="U196" s="77">
        <f>Outcomes!BD$6*Outcomes!BD39</f>
        <v>0</v>
      </c>
    </row>
    <row r="197" spans="1:21" outlineLevel="1">
      <c r="A197" s="12" t="str">
        <f t="shared" ref="A197:B212" si="317">A144</f>
        <v>003600</v>
      </c>
      <c r="B197" s="12" t="str">
        <f t="shared" si="317"/>
        <v>Panola</v>
      </c>
      <c r="C197" s="76">
        <f t="shared" ref="C197:C215" si="318">SUM(D197:U197)</f>
        <v>2395.0625</v>
      </c>
      <c r="D197" s="77">
        <f>Outcomes!C$6*Outcomes!C40</f>
        <v>315.39999999999998</v>
      </c>
      <c r="E197" s="77">
        <f>SUMPRODUCT(Outcomes!D$6:G$6, Outcomes!D40:G40)</f>
        <v>226.45000000000002</v>
      </c>
      <c r="F197" s="77">
        <f>SUMPRODUCT(Outcomes!H$6:K$6, Outcomes!H40:K40)</f>
        <v>0</v>
      </c>
      <c r="G197" s="77">
        <f>Outcomes!L$6*Outcomes!L40</f>
        <v>0</v>
      </c>
      <c r="H197" s="77">
        <f>Outcomes!M$6*Outcomes!M40</f>
        <v>683.05</v>
      </c>
      <c r="I197" s="77">
        <f>SUMPRODUCT(Outcomes!N$6:Q$6, Outcomes!N40:Q40)</f>
        <v>57.05</v>
      </c>
      <c r="J197" s="77">
        <f>SUMPRODUCT(Outcomes!R$6:U$6, Outcomes!R40:U40)</f>
        <v>155.08749999999998</v>
      </c>
      <c r="K197" s="77">
        <f>SUMPRODUCT(Outcomes!V$6:Y$6, Outcomes!V40:Y40)</f>
        <v>92.675000000000026</v>
      </c>
      <c r="L197" s="77">
        <f>SUMPRODUCT(Outcomes!Z$6:AC$6, Outcomes!Z40:AC40)</f>
        <v>332.9375</v>
      </c>
      <c r="M197" s="77">
        <f>SUMPRODUCT(Outcomes!AD$6:AG$6, Outcomes!AD40:AG40)</f>
        <v>0</v>
      </c>
      <c r="N197" s="77">
        <f>SUMPRODUCT(Outcomes!AH$6:AK$6, Outcomes!AH40:AK40)</f>
        <v>0</v>
      </c>
      <c r="O197" s="77">
        <f>SUMPRODUCT(Outcomes!AL$6:AO$6, Outcomes!AL40:AO40)</f>
        <v>310.92499999999995</v>
      </c>
      <c r="P197" s="77">
        <f>SUMPRODUCT(Outcomes!AP$6:AS$6, Outcomes!AP40:AS40)</f>
        <v>192.58749999999998</v>
      </c>
      <c r="Q197" s="77">
        <f>SUMPRODUCT(Outcomes!AT$6:AW$6, Outcomes!AT40:AW40)</f>
        <v>0</v>
      </c>
      <c r="R197" s="77">
        <f>SUMPRODUCT(Outcomes!AX$6:BA$6, Outcomes!AX40:BA40)</f>
        <v>0</v>
      </c>
      <c r="S197" s="77">
        <f>Outcomes!BB$6*Outcomes!BB40</f>
        <v>9.9</v>
      </c>
      <c r="T197" s="77">
        <f>Outcomes!BC$6*Outcomes!BC40</f>
        <v>19</v>
      </c>
      <c r="U197" s="77">
        <f>Outcomes!BD$6*Outcomes!BD40</f>
        <v>0</v>
      </c>
    </row>
    <row r="198" spans="1:21" outlineLevel="1">
      <c r="A198" s="12" t="str">
        <f t="shared" si="317"/>
        <v>003601</v>
      </c>
      <c r="B198" s="12" t="str">
        <f t="shared" si="317"/>
        <v>Paris</v>
      </c>
      <c r="C198" s="76">
        <f t="shared" si="318"/>
        <v>2774.6625000000004</v>
      </c>
      <c r="D198" s="77">
        <f>Outcomes!C$6*Outcomes!C41</f>
        <v>688.75</v>
      </c>
      <c r="E198" s="77">
        <f>SUMPRODUCT(Outcomes!D$6:G$6, Outcomes!D41:G41)</f>
        <v>454.51249999999999</v>
      </c>
      <c r="F198" s="77">
        <f>SUMPRODUCT(Outcomes!H$6:K$6, Outcomes!H41:K41)</f>
        <v>0</v>
      </c>
      <c r="G198" s="77">
        <f>Outcomes!L$6*Outcomes!L41</f>
        <v>4</v>
      </c>
      <c r="H198" s="77">
        <f>Outcomes!M$6*Outcomes!M41</f>
        <v>167.20000000000002</v>
      </c>
      <c r="I198" s="77">
        <f>SUMPRODUCT(Outcomes!N$6:Q$6, Outcomes!N41:Q41)</f>
        <v>15.2</v>
      </c>
      <c r="J198" s="77">
        <f>SUMPRODUCT(Outcomes!R$6:U$6, Outcomes!R41:U41)</f>
        <v>299.96249999999998</v>
      </c>
      <c r="K198" s="77">
        <f>SUMPRODUCT(Outcomes!V$6:Y$6, Outcomes!V41:Y41)</f>
        <v>21.450000000000003</v>
      </c>
      <c r="L198" s="77">
        <f>SUMPRODUCT(Outcomes!Z$6:AC$6, Outcomes!Z41:AC41)</f>
        <v>283.60000000000002</v>
      </c>
      <c r="M198" s="77">
        <f>SUMPRODUCT(Outcomes!AD$6:AG$6, Outcomes!AD41:AG41)</f>
        <v>0</v>
      </c>
      <c r="N198" s="77">
        <f>SUMPRODUCT(Outcomes!AH$6:AK$6, Outcomes!AH41:AK41)</f>
        <v>0</v>
      </c>
      <c r="O198" s="77">
        <f>SUMPRODUCT(Outcomes!AL$6:AO$6, Outcomes!AL41:AO41)</f>
        <v>459.875</v>
      </c>
      <c r="P198" s="77">
        <f>SUMPRODUCT(Outcomes!AP$6:AS$6, Outcomes!AP41:AS41)</f>
        <v>342.71250000000003</v>
      </c>
      <c r="Q198" s="77">
        <f>SUMPRODUCT(Outcomes!AT$6:AW$6, Outcomes!AT41:AW41)</f>
        <v>0</v>
      </c>
      <c r="R198" s="77">
        <f>SUMPRODUCT(Outcomes!AX$6:BA$6, Outcomes!AX41:BA41)</f>
        <v>0</v>
      </c>
      <c r="S198" s="77">
        <f>Outcomes!BB$6*Outcomes!BB41</f>
        <v>11</v>
      </c>
      <c r="T198" s="77">
        <f>Outcomes!BC$6*Outcomes!BC41</f>
        <v>26.400000000000002</v>
      </c>
      <c r="U198" s="77">
        <f>Outcomes!BD$6*Outcomes!BD41</f>
        <v>0</v>
      </c>
    </row>
    <row r="199" spans="1:21" outlineLevel="1">
      <c r="A199" s="12" t="str">
        <f t="shared" si="317"/>
        <v>003603</v>
      </c>
      <c r="B199" s="12" t="str">
        <f t="shared" si="317"/>
        <v>Ranger</v>
      </c>
      <c r="C199" s="76">
        <f t="shared" si="318"/>
        <v>1384.8</v>
      </c>
      <c r="D199" s="77">
        <f>Outcomes!C$6*Outcomes!C42</f>
        <v>390.45</v>
      </c>
      <c r="E199" s="77">
        <f>SUMPRODUCT(Outcomes!D$6:G$6, Outcomes!D42:G42)</f>
        <v>284.92500000000001</v>
      </c>
      <c r="F199" s="77">
        <f>SUMPRODUCT(Outcomes!H$6:K$6, Outcomes!H42:K42)</f>
        <v>0</v>
      </c>
      <c r="G199" s="77">
        <f>Outcomes!L$6*Outcomes!L42</f>
        <v>3</v>
      </c>
      <c r="H199" s="77">
        <f>Outcomes!M$6*Outcomes!M42</f>
        <v>12</v>
      </c>
      <c r="I199" s="77">
        <f>SUMPRODUCT(Outcomes!N$6:Q$6, Outcomes!N42:Q42)</f>
        <v>10</v>
      </c>
      <c r="J199" s="77">
        <f>SUMPRODUCT(Outcomes!R$6:U$6, Outcomes!R42:U42)</f>
        <v>18</v>
      </c>
      <c r="K199" s="77">
        <f>SUMPRODUCT(Outcomes!V$6:Y$6, Outcomes!V42:Y42)</f>
        <v>104.5</v>
      </c>
      <c r="L199" s="77">
        <f>SUMPRODUCT(Outcomes!Z$6:AC$6, Outcomes!Z42:AC42)</f>
        <v>203.47499999999999</v>
      </c>
      <c r="M199" s="77">
        <f>SUMPRODUCT(Outcomes!AD$6:AG$6, Outcomes!AD42:AG42)</f>
        <v>0</v>
      </c>
      <c r="N199" s="77">
        <f>SUMPRODUCT(Outcomes!AH$6:AK$6, Outcomes!AH42:AK42)</f>
        <v>0</v>
      </c>
      <c r="O199" s="77">
        <f>SUMPRODUCT(Outcomes!AL$6:AO$6, Outcomes!AL42:AO42)</f>
        <v>290.52500000000003</v>
      </c>
      <c r="P199" s="77">
        <f>SUMPRODUCT(Outcomes!AP$6:AS$6, Outcomes!AP42:AS42)</f>
        <v>56.924999999999997</v>
      </c>
      <c r="Q199" s="77">
        <f>SUMPRODUCT(Outcomes!AT$6:AW$6, Outcomes!AT42:AW42)</f>
        <v>0</v>
      </c>
      <c r="R199" s="77">
        <f>SUMPRODUCT(Outcomes!AX$6:BA$6, Outcomes!AX42:BA42)</f>
        <v>0</v>
      </c>
      <c r="S199" s="77">
        <f>Outcomes!BB$6*Outcomes!BB42</f>
        <v>2.2000000000000002</v>
      </c>
      <c r="T199" s="77">
        <f>Outcomes!BC$6*Outcomes!BC42</f>
        <v>8.8000000000000007</v>
      </c>
      <c r="U199" s="77">
        <f>Outcomes!BD$6*Outcomes!BD42</f>
        <v>0</v>
      </c>
    </row>
    <row r="200" spans="1:21" outlineLevel="1">
      <c r="A200" s="12" t="str">
        <f t="shared" si="317"/>
        <v>029137</v>
      </c>
      <c r="B200" s="12" t="str">
        <f t="shared" si="317"/>
        <v>San Jacinto</v>
      </c>
      <c r="C200" s="76">
        <f t="shared" si="318"/>
        <v>16700.575000000001</v>
      </c>
      <c r="D200" s="77">
        <f>Outcomes!C$6*Outcomes!C43</f>
        <v>2163</v>
      </c>
      <c r="E200" s="77">
        <f>SUMPRODUCT(Outcomes!D$6:G$6, Outcomes!D43:G43)</f>
        <v>2963.6625000000004</v>
      </c>
      <c r="F200" s="77">
        <f>SUMPRODUCT(Outcomes!H$6:K$6, Outcomes!H43:K43)</f>
        <v>0</v>
      </c>
      <c r="G200" s="77">
        <f>Outcomes!L$6*Outcomes!L43</f>
        <v>48</v>
      </c>
      <c r="H200" s="77">
        <f>Outcomes!M$6*Outcomes!M43</f>
        <v>258.39999999999998</v>
      </c>
      <c r="I200" s="77">
        <f>SUMPRODUCT(Outcomes!N$6:Q$6, Outcomes!N43:Q43)</f>
        <v>38</v>
      </c>
      <c r="J200" s="77">
        <f>SUMPRODUCT(Outcomes!R$6:U$6, Outcomes!R43:U43)</f>
        <v>90.85</v>
      </c>
      <c r="K200" s="77">
        <f>SUMPRODUCT(Outcomes!V$6:Y$6, Outcomes!V43:Y43)</f>
        <v>1158.8500000000001</v>
      </c>
      <c r="L200" s="77">
        <f>SUMPRODUCT(Outcomes!Z$6:AC$6, Outcomes!Z43:AC43)</f>
        <v>2511.8375000000001</v>
      </c>
      <c r="M200" s="77">
        <f>SUMPRODUCT(Outcomes!AD$6:AG$6, Outcomes!AD43:AG43)</f>
        <v>0</v>
      </c>
      <c r="N200" s="77">
        <f>SUMPRODUCT(Outcomes!AH$6:AK$6, Outcomes!AH43:AK43)</f>
        <v>87.874999999999986</v>
      </c>
      <c r="O200" s="77">
        <f>SUMPRODUCT(Outcomes!AL$6:AO$6, Outcomes!AL43:AO43)</f>
        <v>4963.3374999999996</v>
      </c>
      <c r="P200" s="77">
        <f>SUMPRODUCT(Outcomes!AP$6:AS$6, Outcomes!AP43:AS43)</f>
        <v>1795.2874999999999</v>
      </c>
      <c r="Q200" s="77">
        <f>SUMPRODUCT(Outcomes!AT$6:AW$6, Outcomes!AT43:AW43)</f>
        <v>0</v>
      </c>
      <c r="R200" s="77">
        <f>SUMPRODUCT(Outcomes!AX$6:BA$6, Outcomes!AX43:BA43)</f>
        <v>43.475000000000001</v>
      </c>
      <c r="S200" s="77">
        <f>Outcomes!BB$6*Outcomes!BB43</f>
        <v>75</v>
      </c>
      <c r="T200" s="77">
        <f>Outcomes!BC$6*Outcomes!BC43</f>
        <v>503</v>
      </c>
      <c r="U200" s="77">
        <f>Outcomes!BD$6*Outcomes!BD43</f>
        <v>0</v>
      </c>
    </row>
    <row r="201" spans="1:21" outlineLevel="1">
      <c r="A201" s="12" t="str">
        <f t="shared" si="317"/>
        <v>003611</v>
      </c>
      <c r="B201" s="12" t="str">
        <f t="shared" si="317"/>
        <v>South Plains</v>
      </c>
      <c r="C201" s="76">
        <f t="shared" si="318"/>
        <v>4647.3125</v>
      </c>
      <c r="D201" s="77">
        <f>Outcomes!C$6*Outcomes!C44</f>
        <v>727</v>
      </c>
      <c r="E201" s="77">
        <f>SUMPRODUCT(Outcomes!D$6:G$6, Outcomes!D44:G44)</f>
        <v>847.75</v>
      </c>
      <c r="F201" s="77">
        <f>SUMPRODUCT(Outcomes!H$6:K$6, Outcomes!H44:K44)</f>
        <v>18.700000000000003</v>
      </c>
      <c r="G201" s="77">
        <f>Outcomes!L$6*Outcomes!L44</f>
        <v>0</v>
      </c>
      <c r="H201" s="77">
        <f>Outcomes!M$6*Outcomes!M44</f>
        <v>312</v>
      </c>
      <c r="I201" s="77">
        <f>SUMPRODUCT(Outcomes!N$6:Q$6, Outcomes!N44:Q44)</f>
        <v>58.512500000000003</v>
      </c>
      <c r="J201" s="77">
        <f>SUMPRODUCT(Outcomes!R$6:U$6, Outcomes!R44:U44)</f>
        <v>1</v>
      </c>
      <c r="K201" s="77">
        <f>SUMPRODUCT(Outcomes!V$6:Y$6, Outcomes!V44:Y44)</f>
        <v>513.9</v>
      </c>
      <c r="L201" s="77">
        <f>SUMPRODUCT(Outcomes!Z$6:AC$6, Outcomes!Z44:AC44)</f>
        <v>569.72500000000002</v>
      </c>
      <c r="M201" s="77">
        <f>SUMPRODUCT(Outcomes!AD$6:AG$6, Outcomes!AD44:AG44)</f>
        <v>0</v>
      </c>
      <c r="N201" s="77">
        <f>SUMPRODUCT(Outcomes!AH$6:AK$6, Outcomes!AH44:AK44)</f>
        <v>0</v>
      </c>
      <c r="O201" s="77">
        <f>SUMPRODUCT(Outcomes!AL$6:AO$6, Outcomes!AL44:AO44)</f>
        <v>1010.3874999999999</v>
      </c>
      <c r="P201" s="77">
        <f>SUMPRODUCT(Outcomes!AP$6:AS$6, Outcomes!AP44:AS44)</f>
        <v>503.73750000000001</v>
      </c>
      <c r="Q201" s="77">
        <f>SUMPRODUCT(Outcomes!AT$6:AW$6, Outcomes!AT44:AW44)</f>
        <v>0</v>
      </c>
      <c r="R201" s="77">
        <f>SUMPRODUCT(Outcomes!AX$6:BA$6, Outcomes!AX44:BA44)</f>
        <v>0</v>
      </c>
      <c r="S201" s="77">
        <f>Outcomes!BB$6*Outcomes!BB44</f>
        <v>17.600000000000001</v>
      </c>
      <c r="T201" s="77">
        <f>Outcomes!BC$6*Outcomes!BC44</f>
        <v>67</v>
      </c>
      <c r="U201" s="77">
        <f>Outcomes!BD$6*Outcomes!BD44</f>
        <v>0</v>
      </c>
    </row>
    <row r="202" spans="1:21" outlineLevel="1">
      <c r="A202" s="12" t="str">
        <f t="shared" si="317"/>
        <v>031034</v>
      </c>
      <c r="B202" s="12" t="str">
        <f t="shared" si="317"/>
        <v>South Texas</v>
      </c>
      <c r="C202" s="76">
        <f t="shared" si="318"/>
        <v>17145.5625</v>
      </c>
      <c r="D202" s="77">
        <f>Outcomes!C$6*Outcomes!C45</f>
        <v>3918</v>
      </c>
      <c r="E202" s="77">
        <f>SUMPRODUCT(Outcomes!D$6:G$6, Outcomes!D45:G45)</f>
        <v>3405.7249999999999</v>
      </c>
      <c r="F202" s="77">
        <f>SUMPRODUCT(Outcomes!H$6:K$6, Outcomes!H45:K45)</f>
        <v>1.425</v>
      </c>
      <c r="G202" s="77">
        <f>Outcomes!L$6*Outcomes!L45</f>
        <v>36.300000000000004</v>
      </c>
      <c r="H202" s="77">
        <f>Outcomes!M$6*Outcomes!M45</f>
        <v>250.8</v>
      </c>
      <c r="I202" s="77">
        <f>SUMPRODUCT(Outcomes!N$6:Q$6, Outcomes!N45:Q45)</f>
        <v>625.01250000000005</v>
      </c>
      <c r="J202" s="77">
        <f>SUMPRODUCT(Outcomes!R$6:U$6, Outcomes!R45:U45)</f>
        <v>445.54999999999995</v>
      </c>
      <c r="K202" s="77">
        <f>SUMPRODUCT(Outcomes!V$6:Y$6, Outcomes!V45:Y45)</f>
        <v>1383.4375000000002</v>
      </c>
      <c r="L202" s="77">
        <f>SUMPRODUCT(Outcomes!Z$6:AC$6, Outcomes!Z45:AC45)</f>
        <v>1215.2250000000001</v>
      </c>
      <c r="M202" s="77">
        <f>SUMPRODUCT(Outcomes!AD$6:AG$6, Outcomes!AD45:AG45)</f>
        <v>0</v>
      </c>
      <c r="N202" s="77">
        <f>SUMPRODUCT(Outcomes!AH$6:AK$6, Outcomes!AH45:AK45)</f>
        <v>1.5</v>
      </c>
      <c r="O202" s="77">
        <f>SUMPRODUCT(Outcomes!AL$6:AO$6, Outcomes!AL45:AO45)</f>
        <v>3519.5250000000001</v>
      </c>
      <c r="P202" s="77">
        <f>SUMPRODUCT(Outcomes!AP$6:AS$6, Outcomes!AP45:AS45)</f>
        <v>1490.2750000000001</v>
      </c>
      <c r="Q202" s="77">
        <f>SUMPRODUCT(Outcomes!AT$6:AW$6, Outcomes!AT45:AW45)</f>
        <v>141.62500000000003</v>
      </c>
      <c r="R202" s="77">
        <f>SUMPRODUCT(Outcomes!AX$6:BA$6, Outcomes!AX45:BA45)</f>
        <v>576.41249999999991</v>
      </c>
      <c r="S202" s="77">
        <f>Outcomes!BB$6*Outcomes!BB45</f>
        <v>27.549999999999997</v>
      </c>
      <c r="T202" s="77">
        <f>Outcomes!BC$6*Outcomes!BC45</f>
        <v>72</v>
      </c>
      <c r="U202" s="77">
        <f>Outcomes!BD$6*Outcomes!BD45</f>
        <v>35.200000000000003</v>
      </c>
    </row>
    <row r="203" spans="1:21" outlineLevel="1">
      <c r="A203" s="12" t="str">
        <f t="shared" si="317"/>
        <v>003614</v>
      </c>
      <c r="B203" s="12" t="str">
        <f t="shared" si="317"/>
        <v>Southwest Texas</v>
      </c>
      <c r="C203" s="76">
        <f t="shared" si="318"/>
        <v>4035.625</v>
      </c>
      <c r="D203" s="77">
        <f>Outcomes!C$6*Outcomes!C46</f>
        <v>966.15</v>
      </c>
      <c r="E203" s="77">
        <f>SUMPRODUCT(Outcomes!D$6:G$6, Outcomes!D46:G46)</f>
        <v>791.92499999999995</v>
      </c>
      <c r="F203" s="77">
        <f>SUMPRODUCT(Outcomes!H$6:K$6, Outcomes!H46:K46)</f>
        <v>0</v>
      </c>
      <c r="G203" s="77">
        <f>Outcomes!L$6*Outcomes!L46</f>
        <v>10.45</v>
      </c>
      <c r="H203" s="77">
        <f>Outcomes!M$6*Outcomes!M46</f>
        <v>414.70000000000005</v>
      </c>
      <c r="I203" s="77">
        <f>SUMPRODUCT(Outcomes!N$6:Q$6, Outcomes!N46:Q46)</f>
        <v>30</v>
      </c>
      <c r="J203" s="77">
        <f>SUMPRODUCT(Outcomes!R$6:U$6, Outcomes!R46:U46)</f>
        <v>158</v>
      </c>
      <c r="K203" s="77">
        <f>SUMPRODUCT(Outcomes!V$6:Y$6, Outcomes!V46:Y46)</f>
        <v>256.57499999999999</v>
      </c>
      <c r="L203" s="77">
        <f>SUMPRODUCT(Outcomes!Z$6:AC$6, Outcomes!Z46:AC46)</f>
        <v>533.1875</v>
      </c>
      <c r="M203" s="77">
        <f>SUMPRODUCT(Outcomes!AD$6:AG$6, Outcomes!AD46:AG46)</f>
        <v>0</v>
      </c>
      <c r="N203" s="77">
        <f>SUMPRODUCT(Outcomes!AH$6:AK$6, Outcomes!AH46:AK46)</f>
        <v>0</v>
      </c>
      <c r="O203" s="77">
        <f>SUMPRODUCT(Outcomes!AL$6:AO$6, Outcomes!AL46:AO46)</f>
        <v>719.92500000000007</v>
      </c>
      <c r="P203" s="77">
        <f>SUMPRODUCT(Outcomes!AP$6:AS$6, Outcomes!AP46:AS46)</f>
        <v>94.112499999999997</v>
      </c>
      <c r="Q203" s="77">
        <f>SUMPRODUCT(Outcomes!AT$6:AW$6, Outcomes!AT46:AW46)</f>
        <v>0</v>
      </c>
      <c r="R203" s="77">
        <f>SUMPRODUCT(Outcomes!AX$6:BA$6, Outcomes!AX46:BA46)</f>
        <v>0</v>
      </c>
      <c r="S203" s="77">
        <f>Outcomes!BB$6*Outcomes!BB46</f>
        <v>34</v>
      </c>
      <c r="T203" s="77">
        <f>Outcomes!BC$6*Outcomes!BC46</f>
        <v>26.599999999999998</v>
      </c>
      <c r="U203" s="77">
        <f>Outcomes!BD$6*Outcomes!BD46</f>
        <v>0</v>
      </c>
    </row>
    <row r="204" spans="1:21" outlineLevel="1">
      <c r="A204" s="12" t="str">
        <f t="shared" si="317"/>
        <v>003626</v>
      </c>
      <c r="B204" s="12" t="str">
        <f t="shared" si="317"/>
        <v>Tarrant</v>
      </c>
      <c r="C204" s="76">
        <f t="shared" si="318"/>
        <v>18721.712500000005</v>
      </c>
      <c r="D204" s="77">
        <f>Outcomes!C$6*Outcomes!C47</f>
        <v>2789.2</v>
      </c>
      <c r="E204" s="77">
        <f>SUMPRODUCT(Outcomes!D$6:G$6, Outcomes!D47:G47)</f>
        <v>4389.5249999999996</v>
      </c>
      <c r="F204" s="77">
        <f>SUMPRODUCT(Outcomes!H$6:K$6, Outcomes!H47:K47)</f>
        <v>1.4875</v>
      </c>
      <c r="G204" s="77">
        <f>Outcomes!L$6*Outcomes!L47</f>
        <v>42.75</v>
      </c>
      <c r="H204" s="77">
        <f>Outcomes!M$6*Outcomes!M47</f>
        <v>104.50000000000001</v>
      </c>
      <c r="I204" s="77">
        <f>SUMPRODUCT(Outcomes!N$6:Q$6, Outcomes!N47:Q47)</f>
        <v>19.299999999999997</v>
      </c>
      <c r="J204" s="77">
        <f>SUMPRODUCT(Outcomes!R$6:U$6, Outcomes!R47:U47)</f>
        <v>55.524999999999999</v>
      </c>
      <c r="K204" s="77">
        <f>SUMPRODUCT(Outcomes!V$6:Y$6, Outcomes!V47:Y47)</f>
        <v>1191.9500000000003</v>
      </c>
      <c r="L204" s="77">
        <f>SUMPRODUCT(Outcomes!Z$6:AC$6, Outcomes!Z47:AC47)</f>
        <v>1392.6</v>
      </c>
      <c r="M204" s="77">
        <f>SUMPRODUCT(Outcomes!AD$6:AG$6, Outcomes!AD47:AG47)</f>
        <v>14.200000000000001</v>
      </c>
      <c r="N204" s="77">
        <f>SUMPRODUCT(Outcomes!AH$6:AK$6, Outcomes!AH47:AK47)</f>
        <v>19.324999999999999</v>
      </c>
      <c r="O204" s="77">
        <f>SUMPRODUCT(Outcomes!AL$6:AO$6, Outcomes!AL47:AO47)</f>
        <v>6625</v>
      </c>
      <c r="P204" s="77">
        <f>SUMPRODUCT(Outcomes!AP$6:AS$6, Outcomes!AP47:AS47)</f>
        <v>1373.6499999999999</v>
      </c>
      <c r="Q204" s="77">
        <f>SUMPRODUCT(Outcomes!AT$6:AW$6, Outcomes!AT47:AW47)</f>
        <v>0</v>
      </c>
      <c r="R204" s="77">
        <f>SUMPRODUCT(Outcomes!AX$6:BA$6, Outcomes!AX47:BA47)</f>
        <v>0</v>
      </c>
      <c r="S204" s="77">
        <f>Outcomes!BB$6*Outcomes!BB47</f>
        <v>62.699999999999996</v>
      </c>
      <c r="T204" s="77">
        <f>Outcomes!BC$6*Outcomes!BC47</f>
        <v>640</v>
      </c>
      <c r="U204" s="77">
        <f>Outcomes!BD$6*Outcomes!BD47</f>
        <v>0</v>
      </c>
    </row>
    <row r="205" spans="1:21" outlineLevel="1">
      <c r="A205" s="12" t="str">
        <f t="shared" si="317"/>
        <v>003627</v>
      </c>
      <c r="B205" s="12" t="str">
        <f t="shared" si="317"/>
        <v>Temple</v>
      </c>
      <c r="C205" s="76">
        <f t="shared" si="318"/>
        <v>2483.5124999999998</v>
      </c>
      <c r="D205" s="77">
        <f>Outcomes!C$6*Outcomes!C48</f>
        <v>380</v>
      </c>
      <c r="E205" s="77">
        <f>SUMPRODUCT(Outcomes!D$6:G$6, Outcomes!D48:G48)</f>
        <v>488.72500000000008</v>
      </c>
      <c r="F205" s="77">
        <f>SUMPRODUCT(Outcomes!H$6:K$6, Outcomes!H48:K48)</f>
        <v>0</v>
      </c>
      <c r="G205" s="77">
        <f>Outcomes!L$6*Outcomes!L48</f>
        <v>0</v>
      </c>
      <c r="H205" s="77">
        <f>Outcomes!M$6*Outcomes!M48</f>
        <v>148.5</v>
      </c>
      <c r="I205" s="77">
        <f>SUMPRODUCT(Outcomes!N$6:Q$6, Outcomes!N48:Q48)</f>
        <v>0</v>
      </c>
      <c r="J205" s="77">
        <f>SUMPRODUCT(Outcomes!R$6:U$6, Outcomes!R48:U48)</f>
        <v>179.3125</v>
      </c>
      <c r="K205" s="77">
        <f>SUMPRODUCT(Outcomes!V$6:Y$6, Outcomes!V48:Y48)</f>
        <v>13.475</v>
      </c>
      <c r="L205" s="77">
        <f>SUMPRODUCT(Outcomes!Z$6:AC$6, Outcomes!Z48:AC48)</f>
        <v>202.33749999999998</v>
      </c>
      <c r="M205" s="77">
        <f>SUMPRODUCT(Outcomes!AD$6:AG$6, Outcomes!AD48:AG48)</f>
        <v>0</v>
      </c>
      <c r="N205" s="77">
        <f>SUMPRODUCT(Outcomes!AH$6:AK$6, Outcomes!AH48:AK48)</f>
        <v>19.5625</v>
      </c>
      <c r="O205" s="77">
        <f>SUMPRODUCT(Outcomes!AL$6:AO$6, Outcomes!AL48:AO48)</f>
        <v>674.91250000000002</v>
      </c>
      <c r="P205" s="77">
        <f>SUMPRODUCT(Outcomes!AP$6:AS$6, Outcomes!AP48:AS48)</f>
        <v>318.48749999999995</v>
      </c>
      <c r="Q205" s="77">
        <f>SUMPRODUCT(Outcomes!AT$6:AW$6, Outcomes!AT48:AW48)</f>
        <v>0</v>
      </c>
      <c r="R205" s="77">
        <f>SUMPRODUCT(Outcomes!AX$6:BA$6, Outcomes!AX48:BA48)</f>
        <v>0</v>
      </c>
      <c r="S205" s="77">
        <f>Outcomes!BB$6*Outcomes!BB48</f>
        <v>24</v>
      </c>
      <c r="T205" s="77">
        <f>Outcomes!BC$6*Outcomes!BC48</f>
        <v>34.199999999999996</v>
      </c>
      <c r="U205" s="77">
        <f>Outcomes!BD$6*Outcomes!BD48</f>
        <v>0</v>
      </c>
    </row>
    <row r="206" spans="1:21" outlineLevel="1">
      <c r="A206" s="12" t="str">
        <f t="shared" si="317"/>
        <v>003628</v>
      </c>
      <c r="B206" s="12" t="str">
        <f t="shared" si="317"/>
        <v>Texarkana</v>
      </c>
      <c r="C206" s="76">
        <f t="shared" si="318"/>
        <v>3589.3374999999992</v>
      </c>
      <c r="D206" s="77">
        <f>Outcomes!C$6*Outcomes!C49</f>
        <v>648.85</v>
      </c>
      <c r="E206" s="77">
        <f>SUMPRODUCT(Outcomes!D$6:G$6, Outcomes!D49:G49)</f>
        <v>383.77500000000003</v>
      </c>
      <c r="F206" s="77">
        <f>SUMPRODUCT(Outcomes!H$6:K$6, Outcomes!H49:K49)</f>
        <v>0</v>
      </c>
      <c r="G206" s="77">
        <f>Outcomes!L$6*Outcomes!L49</f>
        <v>2</v>
      </c>
      <c r="H206" s="77">
        <f>Outcomes!M$6*Outcomes!M49</f>
        <v>106.7</v>
      </c>
      <c r="I206" s="77">
        <f>SUMPRODUCT(Outcomes!N$6:Q$6, Outcomes!N49:Q49)</f>
        <v>95.237499999999983</v>
      </c>
      <c r="J206" s="77">
        <f>SUMPRODUCT(Outcomes!R$6:U$6, Outcomes!R49:U49)</f>
        <v>278.82499999999999</v>
      </c>
      <c r="K206" s="77">
        <f>SUMPRODUCT(Outcomes!V$6:Y$6, Outcomes!V49:Y49)</f>
        <v>305.80000000000007</v>
      </c>
      <c r="L206" s="77">
        <f>SUMPRODUCT(Outcomes!Z$6:AC$6, Outcomes!Z49:AC49)</f>
        <v>821.47499999999991</v>
      </c>
      <c r="M206" s="77">
        <f>SUMPRODUCT(Outcomes!AD$6:AG$6, Outcomes!AD49:AG49)</f>
        <v>0</v>
      </c>
      <c r="N206" s="77">
        <f>SUMPRODUCT(Outcomes!AH$6:AK$6, Outcomes!AH49:AK49)</f>
        <v>0</v>
      </c>
      <c r="O206" s="77">
        <f>SUMPRODUCT(Outcomes!AL$6:AO$6, Outcomes!AL49:AO49)</f>
        <v>629.61249999999995</v>
      </c>
      <c r="P206" s="77">
        <f>SUMPRODUCT(Outcomes!AP$6:AS$6, Outcomes!AP49:AS49)</f>
        <v>289.51249999999999</v>
      </c>
      <c r="Q206" s="77">
        <f>SUMPRODUCT(Outcomes!AT$6:AW$6, Outcomes!AT49:AW49)</f>
        <v>0</v>
      </c>
      <c r="R206" s="77">
        <f>SUMPRODUCT(Outcomes!AX$6:BA$6, Outcomes!AX49:BA49)</f>
        <v>0</v>
      </c>
      <c r="S206" s="77">
        <f>Outcomes!BB$6*Outcomes!BB49</f>
        <v>10.45</v>
      </c>
      <c r="T206" s="77">
        <f>Outcomes!BC$6*Outcomes!BC49</f>
        <v>17.099999999999998</v>
      </c>
      <c r="U206" s="77">
        <f>Outcomes!BD$6*Outcomes!BD49</f>
        <v>0</v>
      </c>
    </row>
    <row r="207" spans="1:21" outlineLevel="1">
      <c r="A207" s="12" t="str">
        <f t="shared" si="317"/>
        <v>003643</v>
      </c>
      <c r="B207" s="12" t="str">
        <f t="shared" si="317"/>
        <v>Texas Southmost</v>
      </c>
      <c r="C207" s="76">
        <f t="shared" si="318"/>
        <v>4873.2250000000004</v>
      </c>
      <c r="D207" s="77">
        <f>Outcomes!C$6*Outcomes!C50</f>
        <v>1542</v>
      </c>
      <c r="E207" s="77">
        <f>SUMPRODUCT(Outcomes!D$6:G$6, Outcomes!D50:G50)</f>
        <v>1201.175</v>
      </c>
      <c r="F207" s="77">
        <f>SUMPRODUCT(Outcomes!H$6:K$6, Outcomes!H50:K50)</f>
        <v>0</v>
      </c>
      <c r="G207" s="77">
        <f>Outcomes!L$6*Outcomes!L50</f>
        <v>18</v>
      </c>
      <c r="H207" s="77">
        <f>Outcomes!M$6*Outcomes!M50</f>
        <v>32</v>
      </c>
      <c r="I207" s="77">
        <f>SUMPRODUCT(Outcomes!N$6:Q$6, Outcomes!N50:Q50)</f>
        <v>23</v>
      </c>
      <c r="J207" s="77">
        <f>SUMPRODUCT(Outcomes!R$6:U$6, Outcomes!R50:U50)</f>
        <v>72.875</v>
      </c>
      <c r="K207" s="77">
        <f>SUMPRODUCT(Outcomes!V$6:Y$6, Outcomes!V50:Y50)</f>
        <v>36.675000000000004</v>
      </c>
      <c r="L207" s="77">
        <f>SUMPRODUCT(Outcomes!Z$6:AC$6, Outcomes!Z50:AC50)</f>
        <v>224.21249999999998</v>
      </c>
      <c r="M207" s="77">
        <f>SUMPRODUCT(Outcomes!AD$6:AG$6, Outcomes!AD50:AG50)</f>
        <v>0</v>
      </c>
      <c r="N207" s="77">
        <f>SUMPRODUCT(Outcomes!AH$6:AK$6, Outcomes!AH50:AK50)</f>
        <v>0</v>
      </c>
      <c r="O207" s="77">
        <f>SUMPRODUCT(Outcomes!AL$6:AO$6, Outcomes!AL50:AO50)</f>
        <v>1256.2875000000001</v>
      </c>
      <c r="P207" s="77">
        <f>SUMPRODUCT(Outcomes!AP$6:AS$6, Outcomes!AP50:AS50)</f>
        <v>437</v>
      </c>
      <c r="Q207" s="77">
        <f>SUMPRODUCT(Outcomes!AT$6:AW$6, Outcomes!AT50:AW50)</f>
        <v>0</v>
      </c>
      <c r="R207" s="77">
        <f>SUMPRODUCT(Outcomes!AX$6:BA$6, Outcomes!AX50:BA50)</f>
        <v>0</v>
      </c>
      <c r="S207" s="77">
        <f>Outcomes!BB$6*Outcomes!BB50</f>
        <v>2</v>
      </c>
      <c r="T207" s="77">
        <f>Outcomes!BC$6*Outcomes!BC50</f>
        <v>28</v>
      </c>
      <c r="U207" s="77">
        <f>Outcomes!BD$6*Outcomes!BD50</f>
        <v>0</v>
      </c>
    </row>
    <row r="208" spans="1:21" outlineLevel="1">
      <c r="A208" s="12" t="str">
        <f t="shared" si="317"/>
        <v>003572</v>
      </c>
      <c r="B208" s="12" t="str">
        <f t="shared" si="317"/>
        <v>Trinity Valley</v>
      </c>
      <c r="C208" s="76">
        <f t="shared" si="318"/>
        <v>5215.7</v>
      </c>
      <c r="D208" s="77">
        <f>Outcomes!C$6*Outcomes!C51</f>
        <v>878.75</v>
      </c>
      <c r="E208" s="77">
        <f>SUMPRODUCT(Outcomes!D$6:G$6, Outcomes!D51:G51)</f>
        <v>761.97500000000002</v>
      </c>
      <c r="F208" s="77">
        <f>SUMPRODUCT(Outcomes!H$6:K$6, Outcomes!H51:K51)</f>
        <v>0</v>
      </c>
      <c r="G208" s="77">
        <f>Outcomes!L$6*Outcomes!L51</f>
        <v>15</v>
      </c>
      <c r="H208" s="77">
        <f>Outcomes!M$6*Outcomes!M51</f>
        <v>44.65</v>
      </c>
      <c r="I208" s="77">
        <f>SUMPRODUCT(Outcomes!N$6:Q$6, Outcomes!N51:Q51)</f>
        <v>14.962499999999999</v>
      </c>
      <c r="J208" s="77">
        <f>SUMPRODUCT(Outcomes!R$6:U$6, Outcomes!R51:U51)</f>
        <v>1270.8625</v>
      </c>
      <c r="K208" s="77">
        <f>SUMPRODUCT(Outcomes!V$6:Y$6, Outcomes!V51:Y51)</f>
        <v>146.85000000000002</v>
      </c>
      <c r="L208" s="77">
        <f>SUMPRODUCT(Outcomes!Z$6:AC$6, Outcomes!Z51:AC51)</f>
        <v>604.83750000000009</v>
      </c>
      <c r="M208" s="77">
        <f>SUMPRODUCT(Outcomes!AD$6:AG$6, Outcomes!AD51:AG51)</f>
        <v>0</v>
      </c>
      <c r="N208" s="77">
        <f>SUMPRODUCT(Outcomes!AH$6:AK$6, Outcomes!AH51:AK51)</f>
        <v>0</v>
      </c>
      <c r="O208" s="77">
        <f>SUMPRODUCT(Outcomes!AL$6:AO$6, Outcomes!AL51:AO51)</f>
        <v>1066.9624999999999</v>
      </c>
      <c r="P208" s="77">
        <f>SUMPRODUCT(Outcomes!AP$6:AS$6, Outcomes!AP51:AS51)</f>
        <v>281.17500000000001</v>
      </c>
      <c r="Q208" s="77">
        <f>SUMPRODUCT(Outcomes!AT$6:AW$6, Outcomes!AT51:AW51)</f>
        <v>0</v>
      </c>
      <c r="R208" s="77">
        <f>SUMPRODUCT(Outcomes!AX$6:BA$6, Outcomes!AX51:BA51)</f>
        <v>58.974999999999994</v>
      </c>
      <c r="S208" s="77">
        <f>Outcomes!BB$6*Outcomes!BB51</f>
        <v>24.7</v>
      </c>
      <c r="T208" s="77">
        <f>Outcomes!BC$6*Outcomes!BC51</f>
        <v>46</v>
      </c>
      <c r="U208" s="77">
        <f>Outcomes!BD$6*Outcomes!BD51</f>
        <v>0</v>
      </c>
    </row>
    <row r="209" spans="1:21" outlineLevel="1">
      <c r="A209" s="12" t="str">
        <f t="shared" si="317"/>
        <v>003648</v>
      </c>
      <c r="B209" s="12" t="str">
        <f t="shared" si="317"/>
        <v>Tyler</v>
      </c>
      <c r="C209" s="76">
        <f t="shared" si="318"/>
        <v>6212.9749999999995</v>
      </c>
      <c r="D209" s="77">
        <f>Outcomes!C$6*Outcomes!C52</f>
        <v>809.4</v>
      </c>
      <c r="E209" s="77">
        <f>SUMPRODUCT(Outcomes!D$6:G$6, Outcomes!D52:G52)</f>
        <v>1313.2625</v>
      </c>
      <c r="F209" s="77">
        <f>SUMPRODUCT(Outcomes!H$6:K$6, Outcomes!H52:K52)</f>
        <v>3.0874999999999995</v>
      </c>
      <c r="G209" s="77">
        <f>Outcomes!L$6*Outcomes!L52</f>
        <v>16.5</v>
      </c>
      <c r="H209" s="77">
        <f>Outcomes!M$6*Outcomes!M52</f>
        <v>595.1</v>
      </c>
      <c r="I209" s="77">
        <f>SUMPRODUCT(Outcomes!N$6:Q$6, Outcomes!N52:Q52)</f>
        <v>16.862499999999997</v>
      </c>
      <c r="J209" s="77">
        <f>SUMPRODUCT(Outcomes!R$6:U$6, Outcomes!R52:U52)</f>
        <v>0</v>
      </c>
      <c r="K209" s="77">
        <f>SUMPRODUCT(Outcomes!V$6:Y$6, Outcomes!V52:Y52)</f>
        <v>189.47500000000005</v>
      </c>
      <c r="L209" s="77">
        <f>SUMPRODUCT(Outcomes!Z$6:AC$6, Outcomes!Z52:AC52)</f>
        <v>651.01249999999993</v>
      </c>
      <c r="M209" s="77">
        <f>SUMPRODUCT(Outcomes!AD$6:AG$6, Outcomes!AD52:AG52)</f>
        <v>0</v>
      </c>
      <c r="N209" s="77">
        <f>SUMPRODUCT(Outcomes!AH$6:AK$6, Outcomes!AH52:AK52)</f>
        <v>1.5</v>
      </c>
      <c r="O209" s="77">
        <f>SUMPRODUCT(Outcomes!AL$6:AO$6, Outcomes!AL52:AO52)</f>
        <v>1460</v>
      </c>
      <c r="P209" s="77">
        <f>SUMPRODUCT(Outcomes!AP$6:AS$6, Outcomes!AP52:AS52)</f>
        <v>1002.0124999999999</v>
      </c>
      <c r="Q209" s="77">
        <f>SUMPRODUCT(Outcomes!AT$6:AW$6, Outcomes!AT52:AW52)</f>
        <v>0</v>
      </c>
      <c r="R209" s="77">
        <f>SUMPRODUCT(Outcomes!AX$6:BA$6, Outcomes!AX52:BA52)</f>
        <v>47.762499999999996</v>
      </c>
      <c r="S209" s="77">
        <f>Outcomes!BB$6*Outcomes!BB52</f>
        <v>18</v>
      </c>
      <c r="T209" s="77">
        <f>Outcomes!BC$6*Outcomes!BC52</f>
        <v>89</v>
      </c>
      <c r="U209" s="77">
        <f>Outcomes!BD$6*Outcomes!BD52</f>
        <v>0</v>
      </c>
    </row>
    <row r="210" spans="1:21" outlineLevel="1">
      <c r="A210" s="12" t="str">
        <f t="shared" si="317"/>
        <v>010060</v>
      </c>
      <c r="B210" s="12" t="str">
        <f t="shared" si="317"/>
        <v>Vernon</v>
      </c>
      <c r="C210" s="76">
        <f t="shared" si="318"/>
        <v>1821.425</v>
      </c>
      <c r="D210" s="77">
        <f>Outcomes!C$6*Outcomes!C53</f>
        <v>203.50000000000003</v>
      </c>
      <c r="E210" s="77">
        <f>SUMPRODUCT(Outcomes!D$6:G$6, Outcomes!D53:G53)</f>
        <v>235.6</v>
      </c>
      <c r="F210" s="77">
        <f>SUMPRODUCT(Outcomes!H$6:K$6, Outcomes!H53:K53)</f>
        <v>0</v>
      </c>
      <c r="G210" s="77">
        <f>Outcomes!L$6*Outcomes!L53</f>
        <v>0</v>
      </c>
      <c r="H210" s="77">
        <f>Outcomes!M$6*Outcomes!M53</f>
        <v>225.14999999999998</v>
      </c>
      <c r="I210" s="77">
        <f>SUMPRODUCT(Outcomes!N$6:Q$6, Outcomes!N53:Q53)</f>
        <v>3.3</v>
      </c>
      <c r="J210" s="77">
        <f>SUMPRODUCT(Outcomes!R$6:U$6, Outcomes!R53:U53)</f>
        <v>414.43749999999994</v>
      </c>
      <c r="K210" s="77">
        <f>SUMPRODUCT(Outcomes!V$6:Y$6, Outcomes!V53:Y53)</f>
        <v>20.625000000000004</v>
      </c>
      <c r="L210" s="77">
        <f>SUMPRODUCT(Outcomes!Z$6:AC$6, Outcomes!Z53:AC53)</f>
        <v>291.41250000000002</v>
      </c>
      <c r="M210" s="77">
        <f>SUMPRODUCT(Outcomes!AD$6:AG$6, Outcomes!AD53:AG53)</f>
        <v>0</v>
      </c>
      <c r="N210" s="77">
        <f>SUMPRODUCT(Outcomes!AH$6:AK$6, Outcomes!AH53:AK53)</f>
        <v>0</v>
      </c>
      <c r="O210" s="77">
        <f>SUMPRODUCT(Outcomes!AL$6:AO$6, Outcomes!AL53:AO53)</f>
        <v>212.3</v>
      </c>
      <c r="P210" s="77">
        <f>SUMPRODUCT(Outcomes!AP$6:AS$6, Outcomes!AP53:AS53)</f>
        <v>172.35</v>
      </c>
      <c r="Q210" s="77">
        <f>SUMPRODUCT(Outcomes!AT$6:AW$6, Outcomes!AT53:AW53)</f>
        <v>0</v>
      </c>
      <c r="R210" s="77">
        <f>SUMPRODUCT(Outcomes!AX$6:BA$6, Outcomes!AX53:BA53)</f>
        <v>0</v>
      </c>
      <c r="S210" s="77">
        <f>Outcomes!BB$6*Outcomes!BB53</f>
        <v>16.149999999999999</v>
      </c>
      <c r="T210" s="77">
        <f>Outcomes!BC$6*Outcomes!BC53</f>
        <v>26.599999999999998</v>
      </c>
      <c r="U210" s="77">
        <f>Outcomes!BD$6*Outcomes!BD53</f>
        <v>0</v>
      </c>
    </row>
    <row r="211" spans="1:21" outlineLevel="1">
      <c r="A211" s="12" t="str">
        <f t="shared" si="317"/>
        <v>003662</v>
      </c>
      <c r="B211" s="12" t="str">
        <f t="shared" si="317"/>
        <v>Victoria</v>
      </c>
      <c r="C211" s="76">
        <f t="shared" si="318"/>
        <v>1907.8000000000002</v>
      </c>
      <c r="D211" s="77">
        <f>Outcomes!C$6*Outcomes!C54</f>
        <v>180.5</v>
      </c>
      <c r="E211" s="77">
        <f>SUMPRODUCT(Outcomes!D$6:G$6, Outcomes!D54:G54)</f>
        <v>264.3</v>
      </c>
      <c r="F211" s="77">
        <f>SUMPRODUCT(Outcomes!H$6:K$6, Outcomes!H54:K54)</f>
        <v>0</v>
      </c>
      <c r="G211" s="77">
        <f>Outcomes!L$6*Outcomes!L54</f>
        <v>42.900000000000006</v>
      </c>
      <c r="H211" s="77">
        <f>Outcomes!M$6*Outcomes!M54</f>
        <v>339.15</v>
      </c>
      <c r="I211" s="77">
        <f>SUMPRODUCT(Outcomes!N$6:Q$6, Outcomes!N54:Q54)</f>
        <v>23.1</v>
      </c>
      <c r="J211" s="77">
        <f>SUMPRODUCT(Outcomes!R$6:U$6, Outcomes!R54:U54)</f>
        <v>115.66249999999999</v>
      </c>
      <c r="K211" s="77">
        <f>SUMPRODUCT(Outcomes!V$6:Y$6, Outcomes!V54:Y54)</f>
        <v>157.79999999999998</v>
      </c>
      <c r="L211" s="77">
        <f>SUMPRODUCT(Outcomes!Z$6:AC$6, Outcomes!Z54:AC54)</f>
        <v>220.27500000000001</v>
      </c>
      <c r="M211" s="77">
        <f>SUMPRODUCT(Outcomes!AD$6:AG$6, Outcomes!AD54:AG54)</f>
        <v>0</v>
      </c>
      <c r="N211" s="77">
        <f>SUMPRODUCT(Outcomes!AH$6:AK$6, Outcomes!AH54:AK54)</f>
        <v>0</v>
      </c>
      <c r="O211" s="77">
        <f>SUMPRODUCT(Outcomes!AL$6:AO$6, Outcomes!AL54:AO54)</f>
        <v>292.75</v>
      </c>
      <c r="P211" s="77">
        <f>SUMPRODUCT(Outcomes!AP$6:AS$6, Outcomes!AP54:AS54)</f>
        <v>202.36249999999998</v>
      </c>
      <c r="Q211" s="77">
        <f>SUMPRODUCT(Outcomes!AT$6:AW$6, Outcomes!AT54:AW54)</f>
        <v>0</v>
      </c>
      <c r="R211" s="77">
        <f>SUMPRODUCT(Outcomes!AX$6:BA$6, Outcomes!AX54:BA54)</f>
        <v>0</v>
      </c>
      <c r="S211" s="77">
        <f>Outcomes!BB$6*Outcomes!BB54</f>
        <v>18</v>
      </c>
      <c r="T211" s="77">
        <f>Outcomes!BC$6*Outcomes!BC54</f>
        <v>51</v>
      </c>
      <c r="U211" s="77">
        <f>Outcomes!BD$6*Outcomes!BD54</f>
        <v>0</v>
      </c>
    </row>
    <row r="212" spans="1:21" outlineLevel="1">
      <c r="A212" s="12" t="str">
        <f t="shared" si="317"/>
        <v>003664</v>
      </c>
      <c r="B212" s="12" t="str">
        <f t="shared" si="317"/>
        <v>Weatherford</v>
      </c>
      <c r="C212" s="76">
        <f t="shared" si="318"/>
        <v>3111.0250000000001</v>
      </c>
      <c r="D212" s="77">
        <f>Outcomes!C$6*Outcomes!C55</f>
        <v>547.19999999999993</v>
      </c>
      <c r="E212" s="77">
        <f>SUMPRODUCT(Outcomes!D$6:G$6, Outcomes!D55:G55)</f>
        <v>512.48749999999995</v>
      </c>
      <c r="F212" s="77">
        <f>SUMPRODUCT(Outcomes!H$6:K$6, Outcomes!H55:K55)</f>
        <v>0</v>
      </c>
      <c r="G212" s="77">
        <f>Outcomes!L$6*Outcomes!L55</f>
        <v>39.6</v>
      </c>
      <c r="H212" s="77">
        <f>Outcomes!M$6*Outcomes!M55</f>
        <v>180.5</v>
      </c>
      <c r="I212" s="77">
        <f>SUMPRODUCT(Outcomes!N$6:Q$6, Outcomes!N55:Q55)</f>
        <v>44.887500000000003</v>
      </c>
      <c r="J212" s="77">
        <f>SUMPRODUCT(Outcomes!R$6:U$6, Outcomes!R55:U55)</f>
        <v>31.625</v>
      </c>
      <c r="K212" s="77">
        <f>SUMPRODUCT(Outcomes!V$6:Y$6, Outcomes!V55:Y55)</f>
        <v>118.38749999999999</v>
      </c>
      <c r="L212" s="77">
        <f>SUMPRODUCT(Outcomes!Z$6:AC$6, Outcomes!Z55:AC55)</f>
        <v>273.02500000000003</v>
      </c>
      <c r="M212" s="77">
        <f>SUMPRODUCT(Outcomes!AD$6:AG$6, Outcomes!AD55:AG55)</f>
        <v>0</v>
      </c>
      <c r="N212" s="77">
        <f>SUMPRODUCT(Outcomes!AH$6:AK$6, Outcomes!AH55:AK55)</f>
        <v>0</v>
      </c>
      <c r="O212" s="77">
        <f>SUMPRODUCT(Outcomes!AL$6:AO$6, Outcomes!AL55:AO55)</f>
        <v>687.7</v>
      </c>
      <c r="P212" s="77">
        <f>SUMPRODUCT(Outcomes!AP$6:AS$6, Outcomes!AP55:AS55)</f>
        <v>521.3125</v>
      </c>
      <c r="Q212" s="77">
        <f>SUMPRODUCT(Outcomes!AT$6:AW$6, Outcomes!AT55:AW55)</f>
        <v>8</v>
      </c>
      <c r="R212" s="77">
        <f>SUMPRODUCT(Outcomes!AX$6:BA$6, Outcomes!AX55:BA55)</f>
        <v>94.600000000000009</v>
      </c>
      <c r="S212" s="77">
        <f>Outcomes!BB$6*Outcomes!BB55</f>
        <v>7.7000000000000011</v>
      </c>
      <c r="T212" s="77">
        <f>Outcomes!BC$6*Outcomes!BC55</f>
        <v>44</v>
      </c>
      <c r="U212" s="77">
        <f>Outcomes!BD$6*Outcomes!BD55</f>
        <v>0</v>
      </c>
    </row>
    <row r="213" spans="1:21" outlineLevel="1">
      <c r="A213" s="12" t="str">
        <f t="shared" ref="A213:B214" si="319">A160</f>
        <v>009549</v>
      </c>
      <c r="B213" s="12" t="str">
        <f t="shared" si="319"/>
        <v>Western Texas</v>
      </c>
      <c r="C213" s="76">
        <f t="shared" si="318"/>
        <v>1177.2249999999999</v>
      </c>
      <c r="D213" s="77">
        <f>Outcomes!C$6*Outcomes!C56</f>
        <v>180</v>
      </c>
      <c r="E213" s="77">
        <f>SUMPRODUCT(Outcomes!D$6:G$6, Outcomes!D56:G56)</f>
        <v>147.19999999999999</v>
      </c>
      <c r="F213" s="77">
        <f>SUMPRODUCT(Outcomes!H$6:K$6, Outcomes!H56:K56)</f>
        <v>0</v>
      </c>
      <c r="G213" s="77">
        <f>Outcomes!L$6*Outcomes!L56</f>
        <v>0</v>
      </c>
      <c r="H213" s="77">
        <f>Outcomes!M$6*Outcomes!M56</f>
        <v>13</v>
      </c>
      <c r="I213" s="77">
        <f>SUMPRODUCT(Outcomes!N$6:Q$6, Outcomes!N56:Q56)</f>
        <v>73</v>
      </c>
      <c r="J213" s="77">
        <f>SUMPRODUCT(Outcomes!R$6:U$6, Outcomes!R56:U56)</f>
        <v>329.72499999999997</v>
      </c>
      <c r="K213" s="77">
        <f>SUMPRODUCT(Outcomes!V$6:Y$6, Outcomes!V56:Y56)</f>
        <v>91.875</v>
      </c>
      <c r="L213" s="77">
        <f>SUMPRODUCT(Outcomes!Z$6:AC$6, Outcomes!Z56:AC56)</f>
        <v>80.987500000000011</v>
      </c>
      <c r="M213" s="77">
        <f>SUMPRODUCT(Outcomes!AD$6:AG$6, Outcomes!AD56:AG56)</f>
        <v>0</v>
      </c>
      <c r="N213" s="77">
        <f>SUMPRODUCT(Outcomes!AH$6:AK$6, Outcomes!AH56:AK56)</f>
        <v>0</v>
      </c>
      <c r="O213" s="77">
        <f>SUMPRODUCT(Outcomes!AL$6:AO$6, Outcomes!AL56:AO56)</f>
        <v>211.20000000000002</v>
      </c>
      <c r="P213" s="77">
        <f>SUMPRODUCT(Outcomes!AP$6:AS$6, Outcomes!AP56:AS56)</f>
        <v>40.587499999999999</v>
      </c>
      <c r="Q213" s="77">
        <f>SUMPRODUCT(Outcomes!AT$6:AW$6, Outcomes!AT56:AW56)</f>
        <v>0</v>
      </c>
      <c r="R213" s="77">
        <f>SUMPRODUCT(Outcomes!AX$6:BA$6, Outcomes!AX56:BA56)</f>
        <v>0</v>
      </c>
      <c r="S213" s="77">
        <f>Outcomes!BB$6*Outcomes!BB56</f>
        <v>8.5499999999999989</v>
      </c>
      <c r="T213" s="77">
        <f>Outcomes!BC$6*Outcomes!BC56</f>
        <v>1.1000000000000001</v>
      </c>
      <c r="U213" s="77">
        <f>Outcomes!BD$6*Outcomes!BD56</f>
        <v>0</v>
      </c>
    </row>
    <row r="214" spans="1:21" outlineLevel="1">
      <c r="A214" s="12" t="str">
        <f t="shared" si="319"/>
        <v>003668</v>
      </c>
      <c r="B214" s="12" t="str">
        <f t="shared" si="319"/>
        <v>Wharton</v>
      </c>
      <c r="C214" s="76">
        <f t="shared" si="318"/>
        <v>3533.9625000000001</v>
      </c>
      <c r="D214" s="77">
        <f>Outcomes!C$6*Outcomes!C57</f>
        <v>243</v>
      </c>
      <c r="E214" s="77">
        <f>SUMPRODUCT(Outcomes!D$6:G$6, Outcomes!D57:G57)</f>
        <v>728.96249999999998</v>
      </c>
      <c r="F214" s="77">
        <f>SUMPRODUCT(Outcomes!H$6:K$6, Outcomes!H57:K57)</f>
        <v>0</v>
      </c>
      <c r="G214" s="77">
        <f>Outcomes!L$6*Outcomes!L57</f>
        <v>3.8</v>
      </c>
      <c r="H214" s="77">
        <f>Outcomes!M$6*Outcomes!M57</f>
        <v>129.80000000000001</v>
      </c>
      <c r="I214" s="77">
        <f>SUMPRODUCT(Outcomes!N$6:Q$6, Outcomes!N57:Q57)</f>
        <v>12.349999999999998</v>
      </c>
      <c r="J214" s="77">
        <f>SUMPRODUCT(Outcomes!R$6:U$6, Outcomes!R57:U57)</f>
        <v>460.51249999999999</v>
      </c>
      <c r="K214" s="77">
        <f>SUMPRODUCT(Outcomes!V$6:Y$6, Outcomes!V57:Y57)</f>
        <v>218.97499999999999</v>
      </c>
      <c r="L214" s="77">
        <f>SUMPRODUCT(Outcomes!Z$6:AC$6, Outcomes!Z57:AC57)</f>
        <v>318.72500000000002</v>
      </c>
      <c r="M214" s="77">
        <f>SUMPRODUCT(Outcomes!AD$6:AG$6, Outcomes!AD57:AG57)</f>
        <v>0</v>
      </c>
      <c r="N214" s="77">
        <f>SUMPRODUCT(Outcomes!AH$6:AK$6, Outcomes!AH57:AK57)</f>
        <v>0</v>
      </c>
      <c r="O214" s="77">
        <f>SUMPRODUCT(Outcomes!AL$6:AO$6, Outcomes!AL57:AO57)</f>
        <v>1101.7375</v>
      </c>
      <c r="P214" s="77">
        <f>SUMPRODUCT(Outcomes!AP$6:AS$6, Outcomes!AP57:AS57)</f>
        <v>232.1</v>
      </c>
      <c r="Q214" s="77">
        <f>SUMPRODUCT(Outcomes!AT$6:AW$6, Outcomes!AT57:AW57)</f>
        <v>0</v>
      </c>
      <c r="R214" s="77">
        <f>SUMPRODUCT(Outcomes!AX$6:BA$6, Outcomes!AX57:BA57)</f>
        <v>0</v>
      </c>
      <c r="S214" s="77">
        <f>Outcomes!BB$6*Outcomes!BB57</f>
        <v>20</v>
      </c>
      <c r="T214" s="77">
        <f>Outcomes!BC$6*Outcomes!BC57</f>
        <v>64</v>
      </c>
      <c r="U214" s="77">
        <f>Outcomes!BD$6*Outcomes!BD57</f>
        <v>0</v>
      </c>
    </row>
    <row r="215" spans="1:21">
      <c r="A215" s="12"/>
      <c r="B215" s="12" t="str">
        <f>B162</f>
        <v>Statewide</v>
      </c>
      <c r="C215" s="76">
        <f t="shared" si="318"/>
        <v>367265.86250000005</v>
      </c>
      <c r="D215" s="76">
        <f>SUM(D165:D214)</f>
        <v>60298.749999999993</v>
      </c>
      <c r="E215" s="76">
        <f>SUM(E165:E214)</f>
        <v>73667.312500000015</v>
      </c>
      <c r="F215" s="76">
        <f t="shared" ref="F215:U215" si="320">SUM(F165:F214)</f>
        <v>1394.5375000000001</v>
      </c>
      <c r="G215" s="76">
        <f t="shared" si="320"/>
        <v>2219.25</v>
      </c>
      <c r="H215" s="76">
        <f t="shared" ref="H215" si="321">SUM(H165:H214)</f>
        <v>15723.9</v>
      </c>
      <c r="I215" s="76">
        <f t="shared" si="320"/>
        <v>4096.0375000000004</v>
      </c>
      <c r="J215" s="76">
        <f t="shared" ref="J215" si="322">SUM(J165:J214)</f>
        <v>13776.487499999999</v>
      </c>
      <c r="K215" s="76">
        <f t="shared" si="320"/>
        <v>26267.774999999994</v>
      </c>
      <c r="L215" s="76">
        <f t="shared" ref="L215" si="323">SUM(L165:L214)</f>
        <v>36352.837499999987</v>
      </c>
      <c r="M215" s="76">
        <f t="shared" si="320"/>
        <v>142.41249999999997</v>
      </c>
      <c r="N215" s="76">
        <f t="shared" ref="N215" si="324">SUM(N165:N214)</f>
        <v>584.27499999999998</v>
      </c>
      <c r="O215" s="76">
        <f t="shared" si="320"/>
        <v>92392.787499999991</v>
      </c>
      <c r="P215" s="76">
        <f t="shared" ref="P215" si="325">SUM(P165:P214)</f>
        <v>29503.1875</v>
      </c>
      <c r="Q215" s="76">
        <f t="shared" si="320"/>
        <v>448.71249999999998</v>
      </c>
      <c r="R215" s="76">
        <f t="shared" si="320"/>
        <v>2322.9499999999994</v>
      </c>
      <c r="S215" s="76">
        <f t="shared" si="320"/>
        <v>1653.8000000000004</v>
      </c>
      <c r="T215" s="76">
        <f t="shared" si="320"/>
        <v>6380.6500000000015</v>
      </c>
      <c r="U215" s="76">
        <f t="shared" si="320"/>
        <v>40.200000000000003</v>
      </c>
    </row>
    <row r="217" spans="1:21">
      <c r="A217" s="687" t="s">
        <v>2408</v>
      </c>
      <c r="B217" s="687"/>
      <c r="C217" s="687"/>
      <c r="D217" s="687"/>
      <c r="E217" s="687"/>
      <c r="F217" s="687"/>
      <c r="G217" s="687"/>
      <c r="H217" s="687"/>
      <c r="I217" s="687"/>
      <c r="J217" s="687"/>
      <c r="K217" s="687"/>
      <c r="L217" s="687"/>
      <c r="M217" s="687"/>
      <c r="N217" s="687"/>
      <c r="O217" s="687"/>
      <c r="P217" s="687"/>
      <c r="Q217" s="687"/>
      <c r="R217" s="687"/>
      <c r="S217" s="687"/>
      <c r="T217" s="687"/>
      <c r="U217" s="687"/>
    </row>
    <row r="218" spans="1:21" outlineLevel="1">
      <c r="A218" s="12" t="str">
        <f t="shared" ref="A218:B233" si="326">A165</f>
        <v>003607</v>
      </c>
      <c r="B218" s="12" t="str">
        <f t="shared" si="326"/>
        <v>Alamo</v>
      </c>
      <c r="C218" s="76">
        <f t="shared" ref="C218:C249" si="327">SUM(D218:U218)</f>
        <v>26639</v>
      </c>
      <c r="D218" s="77">
        <f>Outcomes!C$6*Outcomes!C61</f>
        <v>3675</v>
      </c>
      <c r="E218" s="77">
        <f>SUMPRODUCT(Outcomes!D$6:G$6, Outcomes!D61:G61)</f>
        <v>5729.5</v>
      </c>
      <c r="F218" s="77">
        <f>SUMPRODUCT(Outcomes!H$6:K$6, Outcomes!H61:K61)</f>
        <v>20.5</v>
      </c>
      <c r="G218" s="77">
        <f>Outcomes!L$6*Outcomes!L61</f>
        <v>58</v>
      </c>
      <c r="H218" s="77">
        <f>Outcomes!M$6*Outcomes!M61</f>
        <v>456</v>
      </c>
      <c r="I218" s="77">
        <f>SUMPRODUCT(Outcomes!N$6:Q$6, Outcomes!N61:Q61)</f>
        <v>284</v>
      </c>
      <c r="J218" s="77">
        <f>SUMPRODUCT(Outcomes!R$6:U$6, Outcomes!R61:U61)</f>
        <v>577</v>
      </c>
      <c r="K218" s="77">
        <f>SUMPRODUCT(Outcomes!V$6:Y$6, Outcomes!V61:Y61)</f>
        <v>1824.5</v>
      </c>
      <c r="L218" s="77">
        <f>SUMPRODUCT(Outcomes!Z$6:AC$6, Outcomes!Z61:AC61)</f>
        <v>2071</v>
      </c>
      <c r="M218" s="77">
        <f>SUMPRODUCT(Outcomes!AD$6:AG$6, Outcomes!AD61:AG61)</f>
        <v>1.75</v>
      </c>
      <c r="N218" s="77">
        <f>SUMPRODUCT(Outcomes!AH$6:AK$6, Outcomes!AH61:AK61)</f>
        <v>15.75</v>
      </c>
      <c r="O218" s="77">
        <f>SUMPRODUCT(Outcomes!AL$6:AO$6, Outcomes!AL61:AO61)</f>
        <v>9082.75</v>
      </c>
      <c r="P218" s="77">
        <f>SUMPRODUCT(Outcomes!AP$6:AS$6, Outcomes!AP61:AS61)</f>
        <v>2189.25</v>
      </c>
      <c r="Q218" s="77">
        <f>SUMPRODUCT(Outcomes!AT$6:AW$6, Outcomes!AT61:AW61)</f>
        <v>0</v>
      </c>
      <c r="R218" s="77">
        <f>SUMPRODUCT(Outcomes!AX$6:BA$6, Outcomes!AX61:BA61)</f>
        <v>78</v>
      </c>
      <c r="S218" s="77">
        <f>Outcomes!BB$6*Outcomes!BB61</f>
        <v>66</v>
      </c>
      <c r="T218" s="77">
        <f>Outcomes!BC$6*Outcomes!BC61</f>
        <v>510</v>
      </c>
      <c r="U218" s="77">
        <f>Outcomes!BD$6*Outcomes!BD61</f>
        <v>0</v>
      </c>
    </row>
    <row r="219" spans="1:21" outlineLevel="1">
      <c r="A219" s="12" t="str">
        <f t="shared" si="326"/>
        <v>003539</v>
      </c>
      <c r="B219" s="12" t="str">
        <f t="shared" si="326"/>
        <v>Alvin</v>
      </c>
      <c r="C219" s="76">
        <f t="shared" si="327"/>
        <v>3321.5</v>
      </c>
      <c r="D219" s="77">
        <f>Outcomes!C$6*Outcomes!C62</f>
        <v>726</v>
      </c>
      <c r="E219" s="77">
        <f>SUMPRODUCT(Outcomes!D$6:G$6, Outcomes!D62:G62)</f>
        <v>503.5</v>
      </c>
      <c r="F219" s="77">
        <f>SUMPRODUCT(Outcomes!H$6:K$6, Outcomes!H62:K62)</f>
        <v>0</v>
      </c>
      <c r="G219" s="77">
        <f>Outcomes!L$6*Outcomes!L62</f>
        <v>0</v>
      </c>
      <c r="H219" s="77">
        <f>Outcomes!M$6*Outcomes!M62</f>
        <v>12</v>
      </c>
      <c r="I219" s="77">
        <f>SUMPRODUCT(Outcomes!N$6:Q$6, Outcomes!N62:Q62)</f>
        <v>0</v>
      </c>
      <c r="J219" s="77">
        <f>SUMPRODUCT(Outcomes!R$6:U$6, Outcomes!R62:U62)</f>
        <v>72</v>
      </c>
      <c r="K219" s="77">
        <f>SUMPRODUCT(Outcomes!V$6:Y$6, Outcomes!V62:Y62)</f>
        <v>330.5</v>
      </c>
      <c r="L219" s="77">
        <f>SUMPRODUCT(Outcomes!Z$6:AC$6, Outcomes!Z62:AC62)</f>
        <v>506</v>
      </c>
      <c r="M219" s="77">
        <f>SUMPRODUCT(Outcomes!AD$6:AG$6, Outcomes!AD62:AG62)</f>
        <v>0</v>
      </c>
      <c r="N219" s="77">
        <f>SUMPRODUCT(Outcomes!AH$6:AK$6, Outcomes!AH62:AK62)</f>
        <v>0</v>
      </c>
      <c r="O219" s="77">
        <f>SUMPRODUCT(Outcomes!AL$6:AO$6, Outcomes!AL62:AO62)</f>
        <v>771.75</v>
      </c>
      <c r="P219" s="77">
        <f>SUMPRODUCT(Outcomes!AP$6:AS$6, Outcomes!AP62:AS62)</f>
        <v>313.75</v>
      </c>
      <c r="Q219" s="77">
        <f>SUMPRODUCT(Outcomes!AT$6:AW$6, Outcomes!AT62:AW62)</f>
        <v>0</v>
      </c>
      <c r="R219" s="77">
        <f>SUMPRODUCT(Outcomes!AX$6:BA$6, Outcomes!AX62:BA62)</f>
        <v>0</v>
      </c>
      <c r="S219" s="77">
        <f>Outcomes!BB$6*Outcomes!BB62</f>
        <v>29</v>
      </c>
      <c r="T219" s="77">
        <f>Outcomes!BC$6*Outcomes!BC62</f>
        <v>57</v>
      </c>
      <c r="U219" s="77">
        <f>Outcomes!BD$6*Outcomes!BD62</f>
        <v>0</v>
      </c>
    </row>
    <row r="220" spans="1:21" outlineLevel="1">
      <c r="A220" s="12" t="str">
        <f t="shared" si="326"/>
        <v>003540</v>
      </c>
      <c r="B220" s="12" t="str">
        <f t="shared" si="326"/>
        <v>Amarillo</v>
      </c>
      <c r="C220" s="76">
        <f t="shared" si="327"/>
        <v>5376</v>
      </c>
      <c r="D220" s="77">
        <f>Outcomes!C$6*Outcomes!C63</f>
        <v>593</v>
      </c>
      <c r="E220" s="77">
        <f>SUMPRODUCT(Outcomes!D$6:G$6, Outcomes!D63:G63)</f>
        <v>1025.25</v>
      </c>
      <c r="F220" s="77">
        <f>SUMPRODUCT(Outcomes!H$6:K$6, Outcomes!H63:K63)</f>
        <v>0</v>
      </c>
      <c r="G220" s="77">
        <f>Outcomes!L$6*Outcomes!L63</f>
        <v>0</v>
      </c>
      <c r="H220" s="77">
        <f>Outcomes!M$6*Outcomes!M63</f>
        <v>0</v>
      </c>
      <c r="I220" s="77">
        <f>SUMPRODUCT(Outcomes!N$6:Q$6, Outcomes!N63:Q63)</f>
        <v>0</v>
      </c>
      <c r="J220" s="77">
        <f>SUMPRODUCT(Outcomes!R$6:U$6, Outcomes!R63:U63)</f>
        <v>199</v>
      </c>
      <c r="K220" s="77">
        <f>SUMPRODUCT(Outcomes!V$6:Y$6, Outcomes!V63:Y63)</f>
        <v>231.5</v>
      </c>
      <c r="L220" s="77">
        <f>SUMPRODUCT(Outcomes!Z$6:AC$6, Outcomes!Z63:AC63)</f>
        <v>1230</v>
      </c>
      <c r="M220" s="77">
        <f>SUMPRODUCT(Outcomes!AD$6:AG$6, Outcomes!AD63:AG63)</f>
        <v>2.75</v>
      </c>
      <c r="N220" s="77">
        <f>SUMPRODUCT(Outcomes!AH$6:AK$6, Outcomes!AH63:AK63)</f>
        <v>0</v>
      </c>
      <c r="O220" s="77">
        <f>SUMPRODUCT(Outcomes!AL$6:AO$6, Outcomes!AL63:AO63)</f>
        <v>956.75</v>
      </c>
      <c r="P220" s="77">
        <f>SUMPRODUCT(Outcomes!AP$6:AS$6, Outcomes!AP63:AS63)</f>
        <v>964.75</v>
      </c>
      <c r="Q220" s="77">
        <f>SUMPRODUCT(Outcomes!AT$6:AW$6, Outcomes!AT63:AW63)</f>
        <v>0</v>
      </c>
      <c r="R220" s="77">
        <f>SUMPRODUCT(Outcomes!AX$6:BA$6, Outcomes!AX63:BA63)</f>
        <v>0</v>
      </c>
      <c r="S220" s="77">
        <f>Outcomes!BB$6*Outcomes!BB63</f>
        <v>55</v>
      </c>
      <c r="T220" s="77">
        <f>Outcomes!BC$6*Outcomes!BC63</f>
        <v>118</v>
      </c>
      <c r="U220" s="77">
        <f>Outcomes!BD$6*Outcomes!BD63</f>
        <v>0</v>
      </c>
    </row>
    <row r="221" spans="1:21" outlineLevel="1">
      <c r="A221" s="12" t="str">
        <f t="shared" si="326"/>
        <v>006661</v>
      </c>
      <c r="B221" s="12" t="str">
        <f t="shared" si="326"/>
        <v>Angelina</v>
      </c>
      <c r="C221" s="76">
        <f t="shared" si="327"/>
        <v>2975.75</v>
      </c>
      <c r="D221" s="77">
        <f>Outcomes!C$6*Outcomes!C64</f>
        <v>528</v>
      </c>
      <c r="E221" s="77">
        <f>SUMPRODUCT(Outcomes!D$6:G$6, Outcomes!D64:G64)</f>
        <v>503.75</v>
      </c>
      <c r="F221" s="77">
        <f>SUMPRODUCT(Outcomes!H$6:K$6, Outcomes!H64:K64)</f>
        <v>0</v>
      </c>
      <c r="G221" s="77">
        <f>Outcomes!L$6*Outcomes!L64</f>
        <v>0</v>
      </c>
      <c r="H221" s="77">
        <f>Outcomes!M$6*Outcomes!M64</f>
        <v>355</v>
      </c>
      <c r="I221" s="77">
        <f>SUMPRODUCT(Outcomes!N$6:Q$6, Outcomes!N64:Q64)</f>
        <v>0</v>
      </c>
      <c r="J221" s="77">
        <f>SUMPRODUCT(Outcomes!R$6:U$6, Outcomes!R64:U64)</f>
        <v>88</v>
      </c>
      <c r="K221" s="77">
        <f>SUMPRODUCT(Outcomes!V$6:Y$6, Outcomes!V64:Y64)</f>
        <v>110.5</v>
      </c>
      <c r="L221" s="77">
        <f>SUMPRODUCT(Outcomes!Z$6:AC$6, Outcomes!Z64:AC64)</f>
        <v>576.25</v>
      </c>
      <c r="M221" s="77">
        <f>SUMPRODUCT(Outcomes!AD$6:AG$6, Outcomes!AD64:AG64)</f>
        <v>0</v>
      </c>
      <c r="N221" s="77">
        <f>SUMPRODUCT(Outcomes!AH$6:AK$6, Outcomes!AH64:AK64)</f>
        <v>0</v>
      </c>
      <c r="O221" s="77">
        <f>SUMPRODUCT(Outcomes!AL$6:AO$6, Outcomes!AL64:AO64)</f>
        <v>411.5</v>
      </c>
      <c r="P221" s="77">
        <f>SUMPRODUCT(Outcomes!AP$6:AS$6, Outcomes!AP64:AS64)</f>
        <v>348.75</v>
      </c>
      <c r="Q221" s="77">
        <f>SUMPRODUCT(Outcomes!AT$6:AW$6, Outcomes!AT64:AW64)</f>
        <v>0</v>
      </c>
      <c r="R221" s="77">
        <f>SUMPRODUCT(Outcomes!AX$6:BA$6, Outcomes!AX64:BA64)</f>
        <v>0</v>
      </c>
      <c r="S221" s="77">
        <f>Outcomes!BB$6*Outcomes!BB64</f>
        <v>20</v>
      </c>
      <c r="T221" s="77">
        <f>Outcomes!BC$6*Outcomes!BC64</f>
        <v>34</v>
      </c>
      <c r="U221" s="77">
        <f>Outcomes!BD$6*Outcomes!BD64</f>
        <v>0</v>
      </c>
    </row>
    <row r="222" spans="1:21" outlineLevel="1">
      <c r="A222" s="12" t="str">
        <f t="shared" si="326"/>
        <v>012015</v>
      </c>
      <c r="B222" s="12" t="str">
        <f t="shared" si="326"/>
        <v>Austin</v>
      </c>
      <c r="C222" s="76">
        <f t="shared" si="327"/>
        <v>17346.25</v>
      </c>
      <c r="D222" s="77">
        <f>Outcomes!C$6*Outcomes!C65</f>
        <v>2426</v>
      </c>
      <c r="E222" s="77">
        <f>SUMPRODUCT(Outcomes!D$6:G$6, Outcomes!D65:G65)</f>
        <v>3436.75</v>
      </c>
      <c r="F222" s="77">
        <f>SUMPRODUCT(Outcomes!H$6:K$6, Outcomes!H65:K65)</f>
        <v>163.5</v>
      </c>
      <c r="G222" s="77">
        <f>Outcomes!L$6*Outcomes!L65</f>
        <v>0</v>
      </c>
      <c r="H222" s="77">
        <f>Outcomes!M$6*Outcomes!M65</f>
        <v>180</v>
      </c>
      <c r="I222" s="77">
        <f>SUMPRODUCT(Outcomes!N$6:Q$6, Outcomes!N65:Q65)</f>
        <v>606</v>
      </c>
      <c r="J222" s="77">
        <f>SUMPRODUCT(Outcomes!R$6:U$6, Outcomes!R65:U65)</f>
        <v>952</v>
      </c>
      <c r="K222" s="77">
        <f>SUMPRODUCT(Outcomes!V$6:Y$6, Outcomes!V65:Y65)</f>
        <v>1379.75</v>
      </c>
      <c r="L222" s="77">
        <f>SUMPRODUCT(Outcomes!Z$6:AC$6, Outcomes!Z65:AC65)</f>
        <v>1020.25</v>
      </c>
      <c r="M222" s="77">
        <f>SUMPRODUCT(Outcomes!AD$6:AG$6, Outcomes!AD65:AG65)</f>
        <v>32</v>
      </c>
      <c r="N222" s="77">
        <f>SUMPRODUCT(Outcomes!AH$6:AK$6, Outcomes!AH65:AK65)</f>
        <v>138.5</v>
      </c>
      <c r="O222" s="77">
        <f>SUMPRODUCT(Outcomes!AL$6:AO$6, Outcomes!AL65:AO65)</f>
        <v>5184.25</v>
      </c>
      <c r="P222" s="77">
        <f>SUMPRODUCT(Outcomes!AP$6:AS$6, Outcomes!AP65:AS65)</f>
        <v>1399.75</v>
      </c>
      <c r="Q222" s="77">
        <f>SUMPRODUCT(Outcomes!AT$6:AW$6, Outcomes!AT65:AW65)</f>
        <v>5</v>
      </c>
      <c r="R222" s="77">
        <f>SUMPRODUCT(Outcomes!AX$6:BA$6, Outcomes!AX65:BA65)</f>
        <v>126.5</v>
      </c>
      <c r="S222" s="77">
        <f>Outcomes!BB$6*Outcomes!BB65</f>
        <v>63</v>
      </c>
      <c r="T222" s="77">
        <f>Outcomes!BC$6*Outcomes!BC65</f>
        <v>233</v>
      </c>
      <c r="U222" s="77">
        <f>Outcomes!BD$6*Outcomes!BD65</f>
        <v>0</v>
      </c>
    </row>
    <row r="223" spans="1:21" outlineLevel="1">
      <c r="A223" s="12" t="str">
        <f t="shared" si="326"/>
        <v>003549</v>
      </c>
      <c r="B223" s="12" t="str">
        <f t="shared" si="326"/>
        <v>Blinn</v>
      </c>
      <c r="C223" s="76">
        <f t="shared" si="327"/>
        <v>9263.25</v>
      </c>
      <c r="D223" s="77">
        <f>Outcomes!C$6*Outcomes!C66</f>
        <v>450</v>
      </c>
      <c r="E223" s="77">
        <f>SUMPRODUCT(Outcomes!D$6:G$6, Outcomes!D66:G66)</f>
        <v>4129.5</v>
      </c>
      <c r="F223" s="77">
        <f>SUMPRODUCT(Outcomes!H$6:K$6, Outcomes!H66:K66)</f>
        <v>1034.5</v>
      </c>
      <c r="G223" s="77">
        <f>Outcomes!L$6*Outcomes!L66</f>
        <v>46</v>
      </c>
      <c r="H223" s="77">
        <f>Outcomes!M$6*Outcomes!M66</f>
        <v>358</v>
      </c>
      <c r="I223" s="77">
        <f>SUMPRODUCT(Outcomes!N$6:Q$6, Outcomes!N66:Q66)</f>
        <v>32</v>
      </c>
      <c r="J223" s="77">
        <f>SUMPRODUCT(Outcomes!R$6:U$6, Outcomes!R66:U66)</f>
        <v>120</v>
      </c>
      <c r="K223" s="77">
        <f>SUMPRODUCT(Outcomes!V$6:Y$6, Outcomes!V66:Y66)</f>
        <v>89.5</v>
      </c>
      <c r="L223" s="77">
        <f>SUMPRODUCT(Outcomes!Z$6:AC$6, Outcomes!Z66:AC66)</f>
        <v>321.25</v>
      </c>
      <c r="M223" s="77">
        <f>SUMPRODUCT(Outcomes!AD$6:AG$6, Outcomes!AD66:AG66)</f>
        <v>0</v>
      </c>
      <c r="N223" s="77">
        <f>SUMPRODUCT(Outcomes!AH$6:AK$6, Outcomes!AH66:AK66)</f>
        <v>0</v>
      </c>
      <c r="O223" s="77">
        <f>SUMPRODUCT(Outcomes!AL$6:AO$6, Outcomes!AL66:AO66)</f>
        <v>2064.5</v>
      </c>
      <c r="P223" s="77">
        <f>SUMPRODUCT(Outcomes!AP$6:AS$6, Outcomes!AP66:AS66)</f>
        <v>545</v>
      </c>
      <c r="Q223" s="77">
        <f>SUMPRODUCT(Outcomes!AT$6:AW$6, Outcomes!AT66:AW66)</f>
        <v>0</v>
      </c>
      <c r="R223" s="77">
        <f>SUMPRODUCT(Outcomes!AX$6:BA$6, Outcomes!AX66:BA66)</f>
        <v>0</v>
      </c>
      <c r="S223" s="77">
        <f>Outcomes!BB$6*Outcomes!BB66</f>
        <v>18</v>
      </c>
      <c r="T223" s="77">
        <f>Outcomes!BC$6*Outcomes!BC66</f>
        <v>55</v>
      </c>
      <c r="U223" s="77">
        <f>Outcomes!BD$6*Outcomes!BD66</f>
        <v>0</v>
      </c>
    </row>
    <row r="224" spans="1:21" outlineLevel="1">
      <c r="A224" s="12" t="str">
        <f t="shared" si="326"/>
        <v>007857</v>
      </c>
      <c r="B224" s="12" t="str">
        <f t="shared" si="326"/>
        <v>Brazosport</v>
      </c>
      <c r="C224" s="76">
        <f t="shared" si="327"/>
        <v>2194.5</v>
      </c>
      <c r="D224" s="77">
        <f>Outcomes!C$6*Outcomes!C67</f>
        <v>437</v>
      </c>
      <c r="E224" s="77">
        <f>SUMPRODUCT(Outcomes!D$6:G$6, Outcomes!D67:G67)</f>
        <v>250.75</v>
      </c>
      <c r="F224" s="77">
        <f>SUMPRODUCT(Outcomes!H$6:K$6, Outcomes!H67:K67)</f>
        <v>0</v>
      </c>
      <c r="G224" s="77">
        <f>Outcomes!L$6*Outcomes!L67</f>
        <v>0</v>
      </c>
      <c r="H224" s="77">
        <f>Outcomes!M$6*Outcomes!M67</f>
        <v>54</v>
      </c>
      <c r="I224" s="77">
        <f>SUMPRODUCT(Outcomes!N$6:Q$6, Outcomes!N67:Q67)</f>
        <v>3</v>
      </c>
      <c r="J224" s="77">
        <f>SUMPRODUCT(Outcomes!R$6:U$6, Outcomes!R67:U67)</f>
        <v>25</v>
      </c>
      <c r="K224" s="77">
        <f>SUMPRODUCT(Outcomes!V$6:Y$6, Outcomes!V67:Y67)</f>
        <v>258.75</v>
      </c>
      <c r="L224" s="77">
        <f>SUMPRODUCT(Outcomes!Z$6:AC$6, Outcomes!Z67:AC67)</f>
        <v>236</v>
      </c>
      <c r="M224" s="77">
        <f>SUMPRODUCT(Outcomes!AD$6:AG$6, Outcomes!AD67:AG67)</f>
        <v>0</v>
      </c>
      <c r="N224" s="77">
        <f>SUMPRODUCT(Outcomes!AH$6:AK$6, Outcomes!AH67:AK67)</f>
        <v>0</v>
      </c>
      <c r="O224" s="77">
        <f>SUMPRODUCT(Outcomes!AL$6:AO$6, Outcomes!AL67:AO67)</f>
        <v>443.5</v>
      </c>
      <c r="P224" s="77">
        <f>SUMPRODUCT(Outcomes!AP$6:AS$6, Outcomes!AP67:AS67)</f>
        <v>181.5</v>
      </c>
      <c r="Q224" s="77">
        <f>SUMPRODUCT(Outcomes!AT$6:AW$6, Outcomes!AT67:AW67)</f>
        <v>98.25</v>
      </c>
      <c r="R224" s="77">
        <f>SUMPRODUCT(Outcomes!AX$6:BA$6, Outcomes!AX67:BA67)</f>
        <v>33.75</v>
      </c>
      <c r="S224" s="77">
        <f>Outcomes!BB$6*Outcomes!BB67</f>
        <v>48</v>
      </c>
      <c r="T224" s="77">
        <f>Outcomes!BC$6*Outcomes!BC67</f>
        <v>122</v>
      </c>
      <c r="U224" s="77">
        <f>Outcomes!BD$6*Outcomes!BD67</f>
        <v>3</v>
      </c>
    </row>
    <row r="225" spans="1:21" outlineLevel="1">
      <c r="A225" s="12" t="str">
        <f t="shared" si="326"/>
        <v>004003</v>
      </c>
      <c r="B225" s="12" t="str">
        <f t="shared" si="326"/>
        <v>Central Texas</v>
      </c>
      <c r="C225" s="76">
        <f t="shared" si="327"/>
        <v>4463.5</v>
      </c>
      <c r="D225" s="77">
        <f>Outcomes!C$6*Outcomes!C68</f>
        <v>508</v>
      </c>
      <c r="E225" s="77">
        <f>SUMPRODUCT(Outcomes!D$6:G$6, Outcomes!D68:G68)</f>
        <v>884.5</v>
      </c>
      <c r="F225" s="77">
        <f>SUMPRODUCT(Outcomes!H$6:K$6, Outcomes!H68:K68)</f>
        <v>0</v>
      </c>
      <c r="G225" s="77">
        <f>Outcomes!L$6*Outcomes!L68</f>
        <v>0</v>
      </c>
      <c r="H225" s="77">
        <f>Outcomes!M$6*Outcomes!M68</f>
        <v>133</v>
      </c>
      <c r="I225" s="77">
        <f>SUMPRODUCT(Outcomes!N$6:Q$6, Outcomes!N68:Q68)</f>
        <v>5</v>
      </c>
      <c r="J225" s="77">
        <f>SUMPRODUCT(Outcomes!R$6:U$6, Outcomes!R68:U68)</f>
        <v>14</v>
      </c>
      <c r="K225" s="77">
        <f>SUMPRODUCT(Outcomes!V$6:Y$6, Outcomes!V68:Y68)</f>
        <v>352</v>
      </c>
      <c r="L225" s="77">
        <f>SUMPRODUCT(Outcomes!Z$6:AC$6, Outcomes!Z68:AC68)</f>
        <v>823.5</v>
      </c>
      <c r="M225" s="77">
        <f>SUMPRODUCT(Outcomes!AD$6:AG$6, Outcomes!AD68:AG68)</f>
        <v>0</v>
      </c>
      <c r="N225" s="77">
        <f>SUMPRODUCT(Outcomes!AH$6:AK$6, Outcomes!AH68:AK68)</f>
        <v>0</v>
      </c>
      <c r="O225" s="77">
        <f>SUMPRODUCT(Outcomes!AL$6:AO$6, Outcomes!AL68:AO68)</f>
        <v>1264.25</v>
      </c>
      <c r="P225" s="77">
        <f>SUMPRODUCT(Outcomes!AP$6:AS$6, Outcomes!AP68:AS68)</f>
        <v>394.25</v>
      </c>
      <c r="Q225" s="77">
        <f>SUMPRODUCT(Outcomes!AT$6:AW$6, Outcomes!AT68:AW68)</f>
        <v>0</v>
      </c>
      <c r="R225" s="77">
        <f>SUMPRODUCT(Outcomes!AX$6:BA$6, Outcomes!AX68:BA68)</f>
        <v>0</v>
      </c>
      <c r="S225" s="77">
        <f>Outcomes!BB$6*Outcomes!BB68</f>
        <v>31</v>
      </c>
      <c r="T225" s="77">
        <f>Outcomes!BC$6*Outcomes!BC68</f>
        <v>54</v>
      </c>
      <c r="U225" s="77">
        <f>Outcomes!BD$6*Outcomes!BD68</f>
        <v>0</v>
      </c>
    </row>
    <row r="226" spans="1:21" outlineLevel="1">
      <c r="A226" s="12" t="str">
        <f t="shared" si="326"/>
        <v>003553</v>
      </c>
      <c r="B226" s="12" t="str">
        <f t="shared" si="326"/>
        <v>Cisco</v>
      </c>
      <c r="C226" s="76">
        <f t="shared" si="327"/>
        <v>1883.25</v>
      </c>
      <c r="D226" s="77">
        <f>Outcomes!C$6*Outcomes!C69</f>
        <v>417</v>
      </c>
      <c r="E226" s="77">
        <f>SUMPRODUCT(Outcomes!D$6:G$6, Outcomes!D69:G69)</f>
        <v>283.75</v>
      </c>
      <c r="F226" s="77">
        <f>SUMPRODUCT(Outcomes!H$6:K$6, Outcomes!H69:K69)</f>
        <v>0</v>
      </c>
      <c r="G226" s="77">
        <f>Outcomes!L$6*Outcomes!L69</f>
        <v>37</v>
      </c>
      <c r="H226" s="77">
        <f>Outcomes!M$6*Outcomes!M69</f>
        <v>199</v>
      </c>
      <c r="I226" s="77">
        <f>SUMPRODUCT(Outcomes!N$6:Q$6, Outcomes!N69:Q69)</f>
        <v>0</v>
      </c>
      <c r="J226" s="77">
        <f>SUMPRODUCT(Outcomes!R$6:U$6, Outcomes!R69:U69)</f>
        <v>11</v>
      </c>
      <c r="K226" s="77">
        <f>SUMPRODUCT(Outcomes!V$6:Y$6, Outcomes!V69:Y69)</f>
        <v>28.25</v>
      </c>
      <c r="L226" s="77">
        <f>SUMPRODUCT(Outcomes!Z$6:AC$6, Outcomes!Z69:AC69)</f>
        <v>267.25</v>
      </c>
      <c r="M226" s="77">
        <f>SUMPRODUCT(Outcomes!AD$6:AG$6, Outcomes!AD69:AG69)</f>
        <v>0</v>
      </c>
      <c r="N226" s="77">
        <f>SUMPRODUCT(Outcomes!AH$6:AK$6, Outcomes!AH69:AK69)</f>
        <v>0</v>
      </c>
      <c r="O226" s="77">
        <f>SUMPRODUCT(Outcomes!AL$6:AO$6, Outcomes!AL69:AO69)</f>
        <v>437</v>
      </c>
      <c r="P226" s="77">
        <f>SUMPRODUCT(Outcomes!AP$6:AS$6, Outcomes!AP69:AS69)</f>
        <v>162</v>
      </c>
      <c r="Q226" s="77">
        <f>SUMPRODUCT(Outcomes!AT$6:AW$6, Outcomes!AT69:AW69)</f>
        <v>0</v>
      </c>
      <c r="R226" s="77">
        <f>SUMPRODUCT(Outcomes!AX$6:BA$6, Outcomes!AX69:BA69)</f>
        <v>0</v>
      </c>
      <c r="S226" s="77">
        <f>Outcomes!BB$6*Outcomes!BB69</f>
        <v>8</v>
      </c>
      <c r="T226" s="77">
        <f>Outcomes!BC$6*Outcomes!BC69</f>
        <v>33</v>
      </c>
      <c r="U226" s="77">
        <f>Outcomes!BD$6*Outcomes!BD69</f>
        <v>0</v>
      </c>
    </row>
    <row r="227" spans="1:21" outlineLevel="1">
      <c r="A227" s="12" t="str">
        <f t="shared" si="326"/>
        <v>003554</v>
      </c>
      <c r="B227" s="12" t="str">
        <f t="shared" si="326"/>
        <v>Clarendon</v>
      </c>
      <c r="C227" s="76">
        <f t="shared" si="327"/>
        <v>944.25</v>
      </c>
      <c r="D227" s="77">
        <f>Outcomes!C$6*Outcomes!C70</f>
        <v>239</v>
      </c>
      <c r="E227" s="77">
        <f>SUMPRODUCT(Outcomes!D$6:G$6, Outcomes!D70:G70)</f>
        <v>156.25</v>
      </c>
      <c r="F227" s="77">
        <f>SUMPRODUCT(Outcomes!H$6:K$6, Outcomes!H70:K70)</f>
        <v>0</v>
      </c>
      <c r="G227" s="77">
        <f>Outcomes!L$6*Outcomes!L70</f>
        <v>0</v>
      </c>
      <c r="H227" s="77">
        <f>Outcomes!M$6*Outcomes!M70</f>
        <v>64</v>
      </c>
      <c r="I227" s="77">
        <f>SUMPRODUCT(Outcomes!N$6:Q$6, Outcomes!N70:Q70)</f>
        <v>0</v>
      </c>
      <c r="J227" s="77">
        <f>SUMPRODUCT(Outcomes!R$6:U$6, Outcomes!R70:U70)</f>
        <v>0</v>
      </c>
      <c r="K227" s="77">
        <f>SUMPRODUCT(Outcomes!V$6:Y$6, Outcomes!V70:Y70)</f>
        <v>57</v>
      </c>
      <c r="L227" s="77">
        <f>SUMPRODUCT(Outcomes!Z$6:AC$6, Outcomes!Z70:AC70)</f>
        <v>202</v>
      </c>
      <c r="M227" s="77">
        <f>SUMPRODUCT(Outcomes!AD$6:AG$6, Outcomes!AD70:AG70)</f>
        <v>0</v>
      </c>
      <c r="N227" s="77">
        <f>SUMPRODUCT(Outcomes!AH$6:AK$6, Outcomes!AH70:AK70)</f>
        <v>0</v>
      </c>
      <c r="O227" s="77">
        <f>SUMPRODUCT(Outcomes!AL$6:AO$6, Outcomes!AL70:AO70)</f>
        <v>173.5</v>
      </c>
      <c r="P227" s="77">
        <f>SUMPRODUCT(Outcomes!AP$6:AS$6, Outcomes!AP70:AS70)</f>
        <v>42.5</v>
      </c>
      <c r="Q227" s="77">
        <f>SUMPRODUCT(Outcomes!AT$6:AW$6, Outcomes!AT70:AW70)</f>
        <v>0</v>
      </c>
      <c r="R227" s="77">
        <f>SUMPRODUCT(Outcomes!AX$6:BA$6, Outcomes!AX70:BA70)</f>
        <v>0</v>
      </c>
      <c r="S227" s="77">
        <f>Outcomes!BB$6*Outcomes!BB70</f>
        <v>5</v>
      </c>
      <c r="T227" s="77">
        <f>Outcomes!BC$6*Outcomes!BC70</f>
        <v>5</v>
      </c>
      <c r="U227" s="77">
        <f>Outcomes!BD$6*Outcomes!BD70</f>
        <v>0</v>
      </c>
    </row>
    <row r="228" spans="1:21" outlineLevel="1">
      <c r="A228" s="12" t="str">
        <f t="shared" si="326"/>
        <v>003546</v>
      </c>
      <c r="B228" s="12" t="str">
        <f t="shared" si="326"/>
        <v>Coastal Bend</v>
      </c>
      <c r="C228" s="76">
        <f t="shared" si="327"/>
        <v>2521.75</v>
      </c>
      <c r="D228" s="77">
        <f>Outcomes!C$6*Outcomes!C71</f>
        <v>588</v>
      </c>
      <c r="E228" s="77">
        <f>SUMPRODUCT(Outcomes!D$6:G$6, Outcomes!D71:G71)</f>
        <v>371.75</v>
      </c>
      <c r="F228" s="77">
        <f>SUMPRODUCT(Outcomes!H$6:K$6, Outcomes!H71:K71)</f>
        <v>0</v>
      </c>
      <c r="G228" s="77">
        <f>Outcomes!L$6*Outcomes!L71</f>
        <v>0</v>
      </c>
      <c r="H228" s="77">
        <f>Outcomes!M$6*Outcomes!M71</f>
        <v>186</v>
      </c>
      <c r="I228" s="77">
        <f>SUMPRODUCT(Outcomes!N$6:Q$6, Outcomes!N71:Q71)</f>
        <v>143</v>
      </c>
      <c r="J228" s="77">
        <f>SUMPRODUCT(Outcomes!R$6:U$6, Outcomes!R71:U71)</f>
        <v>284</v>
      </c>
      <c r="K228" s="77">
        <f>SUMPRODUCT(Outcomes!V$6:Y$6, Outcomes!V71:Y71)</f>
        <v>220.5</v>
      </c>
      <c r="L228" s="77">
        <f>SUMPRODUCT(Outcomes!Z$6:AC$6, Outcomes!Z71:AC71)</f>
        <v>183</v>
      </c>
      <c r="M228" s="77">
        <f>SUMPRODUCT(Outcomes!AD$6:AG$6, Outcomes!AD71:AG71)</f>
        <v>0</v>
      </c>
      <c r="N228" s="77">
        <f>SUMPRODUCT(Outcomes!AH$6:AK$6, Outcomes!AH71:AK71)</f>
        <v>0</v>
      </c>
      <c r="O228" s="77">
        <f>SUMPRODUCT(Outcomes!AL$6:AO$6, Outcomes!AL71:AO71)</f>
        <v>384.25</v>
      </c>
      <c r="P228" s="77">
        <f>SUMPRODUCT(Outcomes!AP$6:AS$6, Outcomes!AP71:AS71)</f>
        <v>154.25</v>
      </c>
      <c r="Q228" s="77">
        <f>SUMPRODUCT(Outcomes!AT$6:AW$6, Outcomes!AT71:AW71)</f>
        <v>0</v>
      </c>
      <c r="R228" s="77">
        <f>SUMPRODUCT(Outcomes!AX$6:BA$6, Outcomes!AX71:BA71)</f>
        <v>0</v>
      </c>
      <c r="S228" s="77">
        <f>Outcomes!BB$6*Outcomes!BB71</f>
        <v>1</v>
      </c>
      <c r="T228" s="77">
        <f>Outcomes!BC$6*Outcomes!BC71</f>
        <v>6</v>
      </c>
      <c r="U228" s="77">
        <f>Outcomes!BD$6*Outcomes!BD71</f>
        <v>0</v>
      </c>
    </row>
    <row r="229" spans="1:21" outlineLevel="1">
      <c r="A229" s="12" t="str">
        <f t="shared" si="326"/>
        <v>007096</v>
      </c>
      <c r="B229" s="12" t="str">
        <f t="shared" si="326"/>
        <v>College of the Mainland</v>
      </c>
      <c r="C229" s="76">
        <f t="shared" si="327"/>
        <v>2558</v>
      </c>
      <c r="D229" s="77">
        <f>Outcomes!C$6*Outcomes!C72</f>
        <v>495</v>
      </c>
      <c r="E229" s="77">
        <f>SUMPRODUCT(Outcomes!D$6:G$6, Outcomes!D72:G72)</f>
        <v>398</v>
      </c>
      <c r="F229" s="77">
        <f>SUMPRODUCT(Outcomes!H$6:K$6, Outcomes!H72:K72)</f>
        <v>0</v>
      </c>
      <c r="G229" s="77">
        <f>Outcomes!L$6*Outcomes!L72</f>
        <v>113</v>
      </c>
      <c r="H229" s="77">
        <f>Outcomes!M$6*Outcomes!M72</f>
        <v>97</v>
      </c>
      <c r="I229" s="77">
        <f>SUMPRODUCT(Outcomes!N$6:Q$6, Outcomes!N72:Q72)</f>
        <v>0</v>
      </c>
      <c r="J229" s="77">
        <f>SUMPRODUCT(Outcomes!R$6:U$6, Outcomes!R72:U72)</f>
        <v>9</v>
      </c>
      <c r="K229" s="77">
        <f>SUMPRODUCT(Outcomes!V$6:Y$6, Outcomes!V72:Y72)</f>
        <v>115.75</v>
      </c>
      <c r="L229" s="77">
        <f>SUMPRODUCT(Outcomes!Z$6:AC$6, Outcomes!Z72:AC72)</f>
        <v>370.5</v>
      </c>
      <c r="M229" s="77">
        <f>SUMPRODUCT(Outcomes!AD$6:AG$6, Outcomes!AD72:AG72)</f>
        <v>0</v>
      </c>
      <c r="N229" s="77">
        <f>SUMPRODUCT(Outcomes!AH$6:AK$6, Outcomes!AH72:AK72)</f>
        <v>0</v>
      </c>
      <c r="O229" s="77">
        <f>SUMPRODUCT(Outcomes!AL$6:AO$6, Outcomes!AL72:AO72)</f>
        <v>605.5</v>
      </c>
      <c r="P229" s="77">
        <f>SUMPRODUCT(Outcomes!AP$6:AS$6, Outcomes!AP72:AS72)</f>
        <v>223.25</v>
      </c>
      <c r="Q229" s="77">
        <f>SUMPRODUCT(Outcomes!AT$6:AW$6, Outcomes!AT72:AW72)</f>
        <v>0</v>
      </c>
      <c r="R229" s="77">
        <f>SUMPRODUCT(Outcomes!AX$6:BA$6, Outcomes!AX72:BA72)</f>
        <v>28</v>
      </c>
      <c r="S229" s="77">
        <f>Outcomes!BB$6*Outcomes!BB72</f>
        <v>15</v>
      </c>
      <c r="T229" s="77">
        <f>Outcomes!BC$6*Outcomes!BC72</f>
        <v>88</v>
      </c>
      <c r="U229" s="77">
        <f>Outcomes!BD$6*Outcomes!BD72</f>
        <v>0</v>
      </c>
    </row>
    <row r="230" spans="1:21" outlineLevel="1">
      <c r="A230" s="12" t="str">
        <f t="shared" si="326"/>
        <v>023614</v>
      </c>
      <c r="B230" s="12" t="str">
        <f t="shared" si="326"/>
        <v>Collin</v>
      </c>
      <c r="C230" s="76">
        <f t="shared" si="327"/>
        <v>18995.75</v>
      </c>
      <c r="D230" s="77">
        <f>Outcomes!C$6*Outcomes!C73</f>
        <v>3074</v>
      </c>
      <c r="E230" s="77">
        <f>SUMPRODUCT(Outcomes!D$6:G$6, Outcomes!D73:G73)</f>
        <v>4063.75</v>
      </c>
      <c r="F230" s="77">
        <f>SUMPRODUCT(Outcomes!H$6:K$6, Outcomes!H73:K73)</f>
        <v>0</v>
      </c>
      <c r="G230" s="77">
        <f>Outcomes!L$6*Outcomes!L73</f>
        <v>0</v>
      </c>
      <c r="H230" s="77">
        <f>Outcomes!M$6*Outcomes!M73</f>
        <v>25</v>
      </c>
      <c r="I230" s="77">
        <f>SUMPRODUCT(Outcomes!N$6:Q$6, Outcomes!N73:Q73)</f>
        <v>554</v>
      </c>
      <c r="J230" s="77">
        <f>SUMPRODUCT(Outcomes!R$6:U$6, Outcomes!R73:U73)</f>
        <v>745</v>
      </c>
      <c r="K230" s="77">
        <f>SUMPRODUCT(Outcomes!V$6:Y$6, Outcomes!V73:Y73)</f>
        <v>2050.25</v>
      </c>
      <c r="L230" s="77">
        <f>SUMPRODUCT(Outcomes!Z$6:AC$6, Outcomes!Z73:AC73)</f>
        <v>2278.25</v>
      </c>
      <c r="M230" s="77">
        <f>SUMPRODUCT(Outcomes!AD$6:AG$6, Outcomes!AD73:AG73)</f>
        <v>0</v>
      </c>
      <c r="N230" s="77">
        <f>SUMPRODUCT(Outcomes!AH$6:AK$6, Outcomes!AH73:AK73)</f>
        <v>18.5</v>
      </c>
      <c r="O230" s="77">
        <f>SUMPRODUCT(Outcomes!AL$6:AO$6, Outcomes!AL73:AO73)</f>
        <v>4277.75</v>
      </c>
      <c r="P230" s="77">
        <f>SUMPRODUCT(Outcomes!AP$6:AS$6, Outcomes!AP73:AS73)</f>
        <v>1132.5</v>
      </c>
      <c r="Q230" s="77">
        <f>SUMPRODUCT(Outcomes!AT$6:AW$6, Outcomes!AT73:AW73)</f>
        <v>13.5</v>
      </c>
      <c r="R230" s="77">
        <f>SUMPRODUCT(Outcomes!AX$6:BA$6, Outcomes!AX73:BA73)</f>
        <v>257.25</v>
      </c>
      <c r="S230" s="77">
        <f>Outcomes!BB$6*Outcomes!BB73</f>
        <v>83</v>
      </c>
      <c r="T230" s="77">
        <f>Outcomes!BC$6*Outcomes!BC73</f>
        <v>423</v>
      </c>
      <c r="U230" s="77">
        <f>Outcomes!BD$6*Outcomes!BD73</f>
        <v>0</v>
      </c>
    </row>
    <row r="231" spans="1:21" outlineLevel="1">
      <c r="A231" s="12" t="str">
        <f t="shared" si="326"/>
        <v>009331</v>
      </c>
      <c r="B231" s="12" t="str">
        <f t="shared" si="326"/>
        <v>Dallas</v>
      </c>
      <c r="C231" s="76">
        <f t="shared" si="327"/>
        <v>33891.5</v>
      </c>
      <c r="D231" s="77">
        <f>Outcomes!C$6*Outcomes!C74</f>
        <v>4874</v>
      </c>
      <c r="E231" s="77">
        <f>SUMPRODUCT(Outcomes!D$6:G$6, Outcomes!D74:G74)</f>
        <v>6734</v>
      </c>
      <c r="F231" s="77">
        <f>SUMPRODUCT(Outcomes!H$6:K$6, Outcomes!H74:K74)</f>
        <v>1.25</v>
      </c>
      <c r="G231" s="77">
        <f>Outcomes!L$6*Outcomes!L74</f>
        <v>388</v>
      </c>
      <c r="H231" s="77">
        <f>Outcomes!M$6*Outcomes!M74</f>
        <v>1020</v>
      </c>
      <c r="I231" s="77">
        <f>SUMPRODUCT(Outcomes!N$6:Q$6, Outcomes!N74:Q74)</f>
        <v>181</v>
      </c>
      <c r="J231" s="77">
        <f>SUMPRODUCT(Outcomes!R$6:U$6, Outcomes!R74:U74)</f>
        <v>839</v>
      </c>
      <c r="K231" s="77">
        <f>SUMPRODUCT(Outcomes!V$6:Y$6, Outcomes!V74:Y74)</f>
        <v>3247</v>
      </c>
      <c r="L231" s="77">
        <f>SUMPRODUCT(Outcomes!Z$6:AC$6, Outcomes!Z74:AC74)</f>
        <v>4080.5</v>
      </c>
      <c r="M231" s="77">
        <f>SUMPRODUCT(Outcomes!AD$6:AG$6, Outcomes!AD74:AG74)</f>
        <v>0</v>
      </c>
      <c r="N231" s="77">
        <f>SUMPRODUCT(Outcomes!AH$6:AK$6, Outcomes!AH74:AK74)</f>
        <v>71.75</v>
      </c>
      <c r="O231" s="77">
        <f>SUMPRODUCT(Outcomes!AL$6:AO$6, Outcomes!AL74:AO74)</f>
        <v>8804</v>
      </c>
      <c r="P231" s="77">
        <f>SUMPRODUCT(Outcomes!AP$6:AS$6, Outcomes!AP74:AS74)</f>
        <v>2218.25</v>
      </c>
      <c r="Q231" s="77">
        <f>SUMPRODUCT(Outcomes!AT$6:AW$6, Outcomes!AT74:AW74)</f>
        <v>0</v>
      </c>
      <c r="R231" s="77">
        <f>SUMPRODUCT(Outcomes!AX$6:BA$6, Outcomes!AX74:BA74)</f>
        <v>221.75</v>
      </c>
      <c r="S231" s="77">
        <f>Outcomes!BB$6*Outcomes!BB74</f>
        <v>270</v>
      </c>
      <c r="T231" s="77">
        <f>Outcomes!BC$6*Outcomes!BC74</f>
        <v>941</v>
      </c>
      <c r="U231" s="77">
        <f>Outcomes!BD$6*Outcomes!BD74</f>
        <v>0</v>
      </c>
    </row>
    <row r="232" spans="1:21" outlineLevel="1">
      <c r="A232" s="12" t="str">
        <f t="shared" si="326"/>
        <v>003563</v>
      </c>
      <c r="B232" s="12" t="str">
        <f t="shared" si="326"/>
        <v>Del Mar</v>
      </c>
      <c r="C232" s="76">
        <f t="shared" si="327"/>
        <v>7662.5</v>
      </c>
      <c r="D232" s="77">
        <f>Outcomes!C$6*Outcomes!C75</f>
        <v>838</v>
      </c>
      <c r="E232" s="77">
        <f>SUMPRODUCT(Outcomes!D$6:G$6, Outcomes!D75:G75)</f>
        <v>801.25</v>
      </c>
      <c r="F232" s="77">
        <f>SUMPRODUCT(Outcomes!H$6:K$6, Outcomes!H75:K75)</f>
        <v>0</v>
      </c>
      <c r="G232" s="77">
        <f>Outcomes!L$6*Outcomes!L75</f>
        <v>459</v>
      </c>
      <c r="H232" s="77">
        <f>Outcomes!M$6*Outcomes!M75</f>
        <v>2683</v>
      </c>
      <c r="I232" s="77">
        <f>SUMPRODUCT(Outcomes!N$6:Q$6, Outcomes!N75:Q75)</f>
        <v>16</v>
      </c>
      <c r="J232" s="77">
        <f>SUMPRODUCT(Outcomes!R$6:U$6, Outcomes!R75:U75)</f>
        <v>72</v>
      </c>
      <c r="K232" s="77">
        <f>SUMPRODUCT(Outcomes!V$6:Y$6, Outcomes!V75:Y75)</f>
        <v>531</v>
      </c>
      <c r="L232" s="77">
        <f>SUMPRODUCT(Outcomes!Z$6:AC$6, Outcomes!Z75:AC75)</f>
        <v>487.75</v>
      </c>
      <c r="M232" s="77">
        <f>SUMPRODUCT(Outcomes!AD$6:AG$6, Outcomes!AD75:AG75)</f>
        <v>1.5</v>
      </c>
      <c r="N232" s="77">
        <f>SUMPRODUCT(Outcomes!AH$6:AK$6, Outcomes!AH75:AK75)</f>
        <v>1.5</v>
      </c>
      <c r="O232" s="77">
        <f>SUMPRODUCT(Outcomes!AL$6:AO$6, Outcomes!AL75:AO75)</f>
        <v>679.75</v>
      </c>
      <c r="P232" s="77">
        <f>SUMPRODUCT(Outcomes!AP$6:AS$6, Outcomes!AP75:AS75)</f>
        <v>993.5</v>
      </c>
      <c r="Q232" s="77">
        <f>SUMPRODUCT(Outcomes!AT$6:AW$6, Outcomes!AT75:AW75)</f>
        <v>0</v>
      </c>
      <c r="R232" s="77">
        <f>SUMPRODUCT(Outcomes!AX$6:BA$6, Outcomes!AX75:BA75)</f>
        <v>25.25</v>
      </c>
      <c r="S232" s="77">
        <f>Outcomes!BB$6*Outcomes!BB75</f>
        <v>25</v>
      </c>
      <c r="T232" s="77">
        <f>Outcomes!BC$6*Outcomes!BC75</f>
        <v>48</v>
      </c>
      <c r="U232" s="77">
        <f>Outcomes!BD$6*Outcomes!BD75</f>
        <v>0</v>
      </c>
    </row>
    <row r="233" spans="1:21" outlineLevel="1">
      <c r="A233" s="12" t="str">
        <f t="shared" si="326"/>
        <v>010387</v>
      </c>
      <c r="B233" s="12" t="str">
        <f t="shared" si="326"/>
        <v>El Paso</v>
      </c>
      <c r="C233" s="76">
        <f t="shared" si="327"/>
        <v>12777.5</v>
      </c>
      <c r="D233" s="77">
        <f>Outcomes!C$6*Outcomes!C76</f>
        <v>2673</v>
      </c>
      <c r="E233" s="77">
        <f>SUMPRODUCT(Outcomes!D$6:G$6, Outcomes!D76:G76)</f>
        <v>3158.75</v>
      </c>
      <c r="F233" s="77">
        <f>SUMPRODUCT(Outcomes!H$6:K$6, Outcomes!H76:K76)</f>
        <v>0</v>
      </c>
      <c r="G233" s="77">
        <f>Outcomes!L$6*Outcomes!L76</f>
        <v>197</v>
      </c>
      <c r="H233" s="77">
        <f>Outcomes!M$6*Outcomes!M76</f>
        <v>500</v>
      </c>
      <c r="I233" s="77">
        <f>SUMPRODUCT(Outcomes!N$6:Q$6, Outcomes!N76:Q76)</f>
        <v>0</v>
      </c>
      <c r="J233" s="77">
        <f>SUMPRODUCT(Outcomes!R$6:U$6, Outcomes!R76:U76)</f>
        <v>0</v>
      </c>
      <c r="K233" s="77">
        <f>SUMPRODUCT(Outcomes!V$6:Y$6, Outcomes!V76:Y76)</f>
        <v>556.5</v>
      </c>
      <c r="L233" s="77">
        <f>SUMPRODUCT(Outcomes!Z$6:AC$6, Outcomes!Z76:AC76)</f>
        <v>921</v>
      </c>
      <c r="M233" s="77">
        <f>SUMPRODUCT(Outcomes!AD$6:AG$6, Outcomes!AD76:AG76)</f>
        <v>3.25</v>
      </c>
      <c r="N233" s="77">
        <f>SUMPRODUCT(Outcomes!AH$6:AK$6, Outcomes!AH76:AK76)</f>
        <v>0</v>
      </c>
      <c r="O233" s="77">
        <f>SUMPRODUCT(Outcomes!AL$6:AO$6, Outcomes!AL76:AO76)</f>
        <v>3280.75</v>
      </c>
      <c r="P233" s="77">
        <f>SUMPRODUCT(Outcomes!AP$6:AS$6, Outcomes!AP76:AS76)</f>
        <v>1433.25</v>
      </c>
      <c r="Q233" s="77">
        <f>SUMPRODUCT(Outcomes!AT$6:AW$6, Outcomes!AT76:AW76)</f>
        <v>0</v>
      </c>
      <c r="R233" s="77">
        <f>SUMPRODUCT(Outcomes!AX$6:BA$6, Outcomes!AX76:BA76)</f>
        <v>0</v>
      </c>
      <c r="S233" s="77">
        <f>Outcomes!BB$6*Outcomes!BB76</f>
        <v>14</v>
      </c>
      <c r="T233" s="77">
        <f>Outcomes!BC$6*Outcomes!BC76</f>
        <v>40</v>
      </c>
      <c r="U233" s="77">
        <f>Outcomes!BD$6*Outcomes!BD76</f>
        <v>0</v>
      </c>
    </row>
    <row r="234" spans="1:21" outlineLevel="1">
      <c r="A234" s="12" t="str">
        <f t="shared" ref="A234:B249" si="328">A181</f>
        <v>003568</v>
      </c>
      <c r="B234" s="12" t="str">
        <f t="shared" si="328"/>
        <v>Frank Phillips</v>
      </c>
      <c r="C234" s="76">
        <f t="shared" si="327"/>
        <v>1342.5</v>
      </c>
      <c r="D234" s="77">
        <f>Outcomes!C$6*Outcomes!C77</f>
        <v>423</v>
      </c>
      <c r="E234" s="77">
        <f>SUMPRODUCT(Outcomes!D$6:G$6, Outcomes!D77:G77)</f>
        <v>168.5</v>
      </c>
      <c r="F234" s="77">
        <f>SUMPRODUCT(Outcomes!H$6:K$6, Outcomes!H77:K77)</f>
        <v>0</v>
      </c>
      <c r="G234" s="77">
        <f>Outcomes!L$6*Outcomes!L77</f>
        <v>0</v>
      </c>
      <c r="H234" s="77">
        <f>Outcomes!M$6*Outcomes!M77</f>
        <v>208</v>
      </c>
      <c r="I234" s="77">
        <f>SUMPRODUCT(Outcomes!N$6:Q$6, Outcomes!N77:Q77)</f>
        <v>54</v>
      </c>
      <c r="J234" s="77">
        <f>SUMPRODUCT(Outcomes!R$6:U$6, Outcomes!R77:U77)</f>
        <v>43</v>
      </c>
      <c r="K234" s="77">
        <f>SUMPRODUCT(Outcomes!V$6:Y$6, Outcomes!V77:Y77)</f>
        <v>86</v>
      </c>
      <c r="L234" s="77">
        <f>SUMPRODUCT(Outcomes!Z$6:AC$6, Outcomes!Z77:AC77)</f>
        <v>161</v>
      </c>
      <c r="M234" s="77">
        <f>SUMPRODUCT(Outcomes!AD$6:AG$6, Outcomes!AD77:AG77)</f>
        <v>0</v>
      </c>
      <c r="N234" s="77">
        <f>SUMPRODUCT(Outcomes!AH$6:AK$6, Outcomes!AH77:AK77)</f>
        <v>0</v>
      </c>
      <c r="O234" s="77">
        <f>SUMPRODUCT(Outcomes!AL$6:AO$6, Outcomes!AL77:AO77)</f>
        <v>173.5</v>
      </c>
      <c r="P234" s="77">
        <f>SUMPRODUCT(Outcomes!AP$6:AS$6, Outcomes!AP77:AS77)</f>
        <v>20.5</v>
      </c>
      <c r="Q234" s="77">
        <f>SUMPRODUCT(Outcomes!AT$6:AW$6, Outcomes!AT77:AW77)</f>
        <v>0</v>
      </c>
      <c r="R234" s="77">
        <f>SUMPRODUCT(Outcomes!AX$6:BA$6, Outcomes!AX77:BA77)</f>
        <v>0</v>
      </c>
      <c r="S234" s="77">
        <f>Outcomes!BB$6*Outcomes!BB77</f>
        <v>3</v>
      </c>
      <c r="T234" s="77">
        <f>Outcomes!BC$6*Outcomes!BC77</f>
        <v>2</v>
      </c>
      <c r="U234" s="77">
        <f>Outcomes!BD$6*Outcomes!BD77</f>
        <v>0</v>
      </c>
    </row>
    <row r="235" spans="1:21" outlineLevel="1">
      <c r="A235" s="12" t="str">
        <f t="shared" si="328"/>
        <v>006662</v>
      </c>
      <c r="B235" s="12" t="str">
        <f t="shared" si="328"/>
        <v>Galveston</v>
      </c>
      <c r="C235" s="76">
        <f t="shared" si="327"/>
        <v>1499.75</v>
      </c>
      <c r="D235" s="77">
        <f>Outcomes!C$6*Outcomes!C78</f>
        <v>178</v>
      </c>
      <c r="E235" s="77">
        <f>SUMPRODUCT(Outcomes!D$6:G$6, Outcomes!D78:G78)</f>
        <v>202.5</v>
      </c>
      <c r="F235" s="77">
        <f>SUMPRODUCT(Outcomes!H$6:K$6, Outcomes!H78:K78)</f>
        <v>0</v>
      </c>
      <c r="G235" s="77">
        <f>Outcomes!L$6*Outcomes!L78</f>
        <v>0</v>
      </c>
      <c r="H235" s="77">
        <f>Outcomes!M$6*Outcomes!M78</f>
        <v>0</v>
      </c>
      <c r="I235" s="77">
        <f>SUMPRODUCT(Outcomes!N$6:Q$6, Outcomes!N78:Q78)</f>
        <v>0</v>
      </c>
      <c r="J235" s="77">
        <f>SUMPRODUCT(Outcomes!R$6:U$6, Outcomes!R78:U78)</f>
        <v>101</v>
      </c>
      <c r="K235" s="77">
        <f>SUMPRODUCT(Outcomes!V$6:Y$6, Outcomes!V78:Y78)</f>
        <v>25</v>
      </c>
      <c r="L235" s="77">
        <f>SUMPRODUCT(Outcomes!Z$6:AC$6, Outcomes!Z78:AC78)</f>
        <v>381.25</v>
      </c>
      <c r="M235" s="77">
        <f>SUMPRODUCT(Outcomes!AD$6:AG$6, Outcomes!AD78:AG78)</f>
        <v>0</v>
      </c>
      <c r="N235" s="77">
        <f>SUMPRODUCT(Outcomes!AH$6:AK$6, Outcomes!AH78:AK78)</f>
        <v>88.5</v>
      </c>
      <c r="O235" s="77">
        <f>SUMPRODUCT(Outcomes!AL$6:AO$6, Outcomes!AL78:AO78)</f>
        <v>219.75</v>
      </c>
      <c r="P235" s="77">
        <f>SUMPRODUCT(Outcomes!AP$6:AS$6, Outcomes!AP78:AS78)</f>
        <v>219.25</v>
      </c>
      <c r="Q235" s="77">
        <f>SUMPRODUCT(Outcomes!AT$6:AW$6, Outcomes!AT78:AW78)</f>
        <v>0</v>
      </c>
      <c r="R235" s="77">
        <f>SUMPRODUCT(Outcomes!AX$6:BA$6, Outcomes!AX78:BA78)</f>
        <v>60.5</v>
      </c>
      <c r="S235" s="77">
        <f>Outcomes!BB$6*Outcomes!BB78</f>
        <v>11</v>
      </c>
      <c r="T235" s="77">
        <f>Outcomes!BC$6*Outcomes!BC78</f>
        <v>13</v>
      </c>
      <c r="U235" s="77">
        <f>Outcomes!BD$6*Outcomes!BD78</f>
        <v>0</v>
      </c>
    </row>
    <row r="236" spans="1:21" outlineLevel="1">
      <c r="A236" s="12" t="str">
        <f t="shared" si="328"/>
        <v>003570</v>
      </c>
      <c r="B236" s="12" t="str">
        <f t="shared" si="328"/>
        <v>Grayson</v>
      </c>
      <c r="C236" s="76">
        <f t="shared" si="327"/>
        <v>2943.5</v>
      </c>
      <c r="D236" s="77">
        <f>Outcomes!C$6*Outcomes!C79</f>
        <v>469</v>
      </c>
      <c r="E236" s="77">
        <f>SUMPRODUCT(Outcomes!D$6:G$6, Outcomes!D79:G79)</f>
        <v>263</v>
      </c>
      <c r="F236" s="77">
        <f>SUMPRODUCT(Outcomes!H$6:K$6, Outcomes!H79:K79)</f>
        <v>0</v>
      </c>
      <c r="G236" s="77">
        <f>Outcomes!L$6*Outcomes!L79</f>
        <v>0</v>
      </c>
      <c r="H236" s="77">
        <f>Outcomes!M$6*Outcomes!M79</f>
        <v>59</v>
      </c>
      <c r="I236" s="77">
        <f>SUMPRODUCT(Outcomes!N$6:Q$6, Outcomes!N79:Q79)</f>
        <v>38</v>
      </c>
      <c r="J236" s="77">
        <f>SUMPRODUCT(Outcomes!R$6:U$6, Outcomes!R79:U79)</f>
        <v>181</v>
      </c>
      <c r="K236" s="77">
        <f>SUMPRODUCT(Outcomes!V$6:Y$6, Outcomes!V79:Y79)</f>
        <v>282.5</v>
      </c>
      <c r="L236" s="77">
        <f>SUMPRODUCT(Outcomes!Z$6:AC$6, Outcomes!Z79:AC79)</f>
        <v>522.25</v>
      </c>
      <c r="M236" s="77">
        <f>SUMPRODUCT(Outcomes!AD$6:AG$6, Outcomes!AD79:AG79)</f>
        <v>0</v>
      </c>
      <c r="N236" s="77">
        <f>SUMPRODUCT(Outcomes!AH$6:AK$6, Outcomes!AH79:AK79)</f>
        <v>0</v>
      </c>
      <c r="O236" s="77">
        <f>SUMPRODUCT(Outcomes!AL$6:AO$6, Outcomes!AL79:AO79)</f>
        <v>461.75</v>
      </c>
      <c r="P236" s="77">
        <f>SUMPRODUCT(Outcomes!AP$6:AS$6, Outcomes!AP79:AS79)</f>
        <v>491.75</v>
      </c>
      <c r="Q236" s="77">
        <f>SUMPRODUCT(Outcomes!AT$6:AW$6, Outcomes!AT79:AW79)</f>
        <v>0</v>
      </c>
      <c r="R236" s="77">
        <f>SUMPRODUCT(Outcomes!AX$6:BA$6, Outcomes!AX79:BA79)</f>
        <v>97.25</v>
      </c>
      <c r="S236" s="77">
        <f>Outcomes!BB$6*Outcomes!BB79</f>
        <v>39</v>
      </c>
      <c r="T236" s="77">
        <f>Outcomes!BC$6*Outcomes!BC79</f>
        <v>39</v>
      </c>
      <c r="U236" s="77">
        <f>Outcomes!BD$6*Outcomes!BD79</f>
        <v>0</v>
      </c>
    </row>
    <row r="237" spans="1:21" outlineLevel="1">
      <c r="A237" s="12" t="str">
        <f t="shared" si="328"/>
        <v>003573</v>
      </c>
      <c r="B237" s="12" t="str">
        <f t="shared" si="328"/>
        <v>Hill</v>
      </c>
      <c r="C237" s="76">
        <f t="shared" si="327"/>
        <v>2392.5</v>
      </c>
      <c r="D237" s="77">
        <f>Outcomes!C$6*Outcomes!C80</f>
        <v>599</v>
      </c>
      <c r="E237" s="77">
        <f>SUMPRODUCT(Outcomes!D$6:G$6, Outcomes!D80:G80)</f>
        <v>478.5</v>
      </c>
      <c r="F237" s="77">
        <f>SUMPRODUCT(Outcomes!H$6:K$6, Outcomes!H80:K80)</f>
        <v>0</v>
      </c>
      <c r="G237" s="77">
        <f>Outcomes!L$6*Outcomes!L80</f>
        <v>0</v>
      </c>
      <c r="H237" s="77">
        <f>Outcomes!M$6*Outcomes!M80</f>
        <v>96</v>
      </c>
      <c r="I237" s="77">
        <f>SUMPRODUCT(Outcomes!N$6:Q$6, Outcomes!N80:Q80)</f>
        <v>3</v>
      </c>
      <c r="J237" s="77">
        <f>SUMPRODUCT(Outcomes!R$6:U$6, Outcomes!R80:U80)</f>
        <v>111</v>
      </c>
      <c r="K237" s="77">
        <f>SUMPRODUCT(Outcomes!V$6:Y$6, Outcomes!V80:Y80)</f>
        <v>47.5</v>
      </c>
      <c r="L237" s="77">
        <f>SUMPRODUCT(Outcomes!Z$6:AC$6, Outcomes!Z80:AC80)</f>
        <v>427.5</v>
      </c>
      <c r="M237" s="77">
        <f>SUMPRODUCT(Outcomes!AD$6:AG$6, Outcomes!AD80:AG80)</f>
        <v>0</v>
      </c>
      <c r="N237" s="77">
        <f>SUMPRODUCT(Outcomes!AH$6:AK$6, Outcomes!AH80:AK80)</f>
        <v>0</v>
      </c>
      <c r="O237" s="77">
        <f>SUMPRODUCT(Outcomes!AL$6:AO$6, Outcomes!AL80:AO80)</f>
        <v>355.75</v>
      </c>
      <c r="P237" s="77">
        <f>SUMPRODUCT(Outcomes!AP$6:AS$6, Outcomes!AP80:AS80)</f>
        <v>233.25</v>
      </c>
      <c r="Q237" s="77">
        <f>SUMPRODUCT(Outcomes!AT$6:AW$6, Outcomes!AT80:AW80)</f>
        <v>0</v>
      </c>
      <c r="R237" s="77">
        <f>SUMPRODUCT(Outcomes!AX$6:BA$6, Outcomes!AX80:BA80)</f>
        <v>0</v>
      </c>
      <c r="S237" s="77">
        <f>Outcomes!BB$6*Outcomes!BB80</f>
        <v>12</v>
      </c>
      <c r="T237" s="77">
        <f>Outcomes!BC$6*Outcomes!BC80</f>
        <v>29</v>
      </c>
      <c r="U237" s="77">
        <f>Outcomes!BD$6*Outcomes!BD80</f>
        <v>0</v>
      </c>
    </row>
    <row r="238" spans="1:21" outlineLevel="1">
      <c r="A238" s="12" t="str">
        <f t="shared" si="328"/>
        <v>010633</v>
      </c>
      <c r="B238" s="12" t="str">
        <f t="shared" si="328"/>
        <v>Houston</v>
      </c>
      <c r="C238" s="76">
        <f t="shared" si="327"/>
        <v>21189.75</v>
      </c>
      <c r="D238" s="77">
        <f>Outcomes!C$6*Outcomes!C81</f>
        <v>2788</v>
      </c>
      <c r="E238" s="77">
        <f>SUMPRODUCT(Outcomes!D$6:G$6, Outcomes!D81:G81)</f>
        <v>5048.75</v>
      </c>
      <c r="F238" s="77">
        <f>SUMPRODUCT(Outcomes!H$6:K$6, Outcomes!H81:K81)</f>
        <v>70.5</v>
      </c>
      <c r="G238" s="77">
        <f>Outcomes!L$6*Outcomes!L81</f>
        <v>196</v>
      </c>
      <c r="H238" s="77">
        <f>Outcomes!M$6*Outcomes!M81</f>
        <v>839</v>
      </c>
      <c r="I238" s="77">
        <f>SUMPRODUCT(Outcomes!N$6:Q$6, Outcomes!N81:Q81)</f>
        <v>25</v>
      </c>
      <c r="J238" s="77">
        <f>SUMPRODUCT(Outcomes!R$6:U$6, Outcomes!R81:U81)</f>
        <v>1013</v>
      </c>
      <c r="K238" s="77">
        <f>SUMPRODUCT(Outcomes!V$6:Y$6, Outcomes!V81:Y81)</f>
        <v>890.25</v>
      </c>
      <c r="L238" s="77">
        <f>SUMPRODUCT(Outcomes!Z$6:AC$6, Outcomes!Z81:AC81)</f>
        <v>2289</v>
      </c>
      <c r="M238" s="77">
        <f>SUMPRODUCT(Outcomes!AD$6:AG$6, Outcomes!AD81:AG81)</f>
        <v>6.25</v>
      </c>
      <c r="N238" s="77">
        <f>SUMPRODUCT(Outcomes!AH$6:AK$6, Outcomes!AH81:AK81)</f>
        <v>15.25</v>
      </c>
      <c r="O238" s="77">
        <f>SUMPRODUCT(Outcomes!AL$6:AO$6, Outcomes!AL81:AO81)</f>
        <v>6033.5</v>
      </c>
      <c r="P238" s="77">
        <f>SUMPRODUCT(Outcomes!AP$6:AS$6, Outcomes!AP81:AS81)</f>
        <v>1502.25</v>
      </c>
      <c r="Q238" s="77">
        <f>SUMPRODUCT(Outcomes!AT$6:AW$6, Outcomes!AT81:AW81)</f>
        <v>0</v>
      </c>
      <c r="R238" s="77">
        <f>SUMPRODUCT(Outcomes!AX$6:BA$6, Outcomes!AX81:BA81)</f>
        <v>0</v>
      </c>
      <c r="S238" s="77">
        <f>Outcomes!BB$6*Outcomes!BB81</f>
        <v>107</v>
      </c>
      <c r="T238" s="77">
        <f>Outcomes!BC$6*Outcomes!BC81</f>
        <v>366</v>
      </c>
      <c r="U238" s="77">
        <f>Outcomes!BD$6*Outcomes!BD81</f>
        <v>0</v>
      </c>
    </row>
    <row r="239" spans="1:21" outlineLevel="1">
      <c r="A239" s="12" t="str">
        <f t="shared" si="328"/>
        <v>003574</v>
      </c>
      <c r="B239" s="12" t="str">
        <f t="shared" si="328"/>
        <v>Howard</v>
      </c>
      <c r="C239" s="76">
        <f t="shared" si="327"/>
        <v>2681.75</v>
      </c>
      <c r="D239" s="77">
        <f>Outcomes!C$6*Outcomes!C82</f>
        <v>518</v>
      </c>
      <c r="E239" s="77">
        <f>SUMPRODUCT(Outcomes!D$6:G$6, Outcomes!D82:G82)</f>
        <v>318.5</v>
      </c>
      <c r="F239" s="77">
        <f>SUMPRODUCT(Outcomes!H$6:K$6, Outcomes!H82:K82)</f>
        <v>0</v>
      </c>
      <c r="G239" s="77">
        <f>Outcomes!L$6*Outcomes!L82</f>
        <v>84</v>
      </c>
      <c r="H239" s="77">
        <f>Outcomes!M$6*Outcomes!M82</f>
        <v>754</v>
      </c>
      <c r="I239" s="77">
        <f>SUMPRODUCT(Outcomes!N$6:Q$6, Outcomes!N82:Q82)</f>
        <v>1</v>
      </c>
      <c r="J239" s="77">
        <f>SUMPRODUCT(Outcomes!R$6:U$6, Outcomes!R82:U82)</f>
        <v>0</v>
      </c>
      <c r="K239" s="77">
        <f>SUMPRODUCT(Outcomes!V$6:Y$6, Outcomes!V82:Y82)</f>
        <v>35.75</v>
      </c>
      <c r="L239" s="77">
        <f>SUMPRODUCT(Outcomes!Z$6:AC$6, Outcomes!Z82:AC82)</f>
        <v>244.5</v>
      </c>
      <c r="M239" s="77">
        <f>SUMPRODUCT(Outcomes!AD$6:AG$6, Outcomes!AD82:AG82)</f>
        <v>0</v>
      </c>
      <c r="N239" s="77">
        <f>SUMPRODUCT(Outcomes!AH$6:AK$6, Outcomes!AH82:AK82)</f>
        <v>0</v>
      </c>
      <c r="O239" s="77">
        <f>SUMPRODUCT(Outcomes!AL$6:AO$6, Outcomes!AL82:AO82)</f>
        <v>378.5</v>
      </c>
      <c r="P239" s="77">
        <f>SUMPRODUCT(Outcomes!AP$6:AS$6, Outcomes!AP82:AS82)</f>
        <v>294.5</v>
      </c>
      <c r="Q239" s="77">
        <f>SUMPRODUCT(Outcomes!AT$6:AW$6, Outcomes!AT82:AW82)</f>
        <v>0</v>
      </c>
      <c r="R239" s="77">
        <f>SUMPRODUCT(Outcomes!AX$6:BA$6, Outcomes!AX82:BA82)</f>
        <v>0</v>
      </c>
      <c r="S239" s="77">
        <f>Outcomes!BB$6*Outcomes!BB82</f>
        <v>11</v>
      </c>
      <c r="T239" s="77">
        <f>Outcomes!BC$6*Outcomes!BC82</f>
        <v>42</v>
      </c>
      <c r="U239" s="77">
        <f>Outcomes!BD$6*Outcomes!BD82</f>
        <v>0</v>
      </c>
    </row>
    <row r="240" spans="1:21" outlineLevel="1">
      <c r="A240" s="12" t="str">
        <f t="shared" si="328"/>
        <v>003580</v>
      </c>
      <c r="B240" s="12" t="str">
        <f t="shared" si="328"/>
        <v>Kilgore</v>
      </c>
      <c r="C240" s="76">
        <f t="shared" si="327"/>
        <v>3734.75</v>
      </c>
      <c r="D240" s="77">
        <f>Outcomes!C$6*Outcomes!C83</f>
        <v>794</v>
      </c>
      <c r="E240" s="77">
        <f>SUMPRODUCT(Outcomes!D$6:G$6, Outcomes!D83:G83)</f>
        <v>548.5</v>
      </c>
      <c r="F240" s="77">
        <f>SUMPRODUCT(Outcomes!H$6:K$6, Outcomes!H83:K83)</f>
        <v>0</v>
      </c>
      <c r="G240" s="77">
        <f>Outcomes!L$6*Outcomes!L83</f>
        <v>49</v>
      </c>
      <c r="H240" s="77">
        <f>Outcomes!M$6*Outcomes!M83</f>
        <v>536</v>
      </c>
      <c r="I240" s="77">
        <f>SUMPRODUCT(Outcomes!N$6:Q$6, Outcomes!N83:Q83)</f>
        <v>0</v>
      </c>
      <c r="J240" s="77">
        <f>SUMPRODUCT(Outcomes!R$6:U$6, Outcomes!R83:U83)</f>
        <v>48</v>
      </c>
      <c r="K240" s="77">
        <f>SUMPRODUCT(Outcomes!V$6:Y$6, Outcomes!V83:Y83)</f>
        <v>337.75</v>
      </c>
      <c r="L240" s="77">
        <f>SUMPRODUCT(Outcomes!Z$6:AC$6, Outcomes!Z83:AC83)</f>
        <v>321.75</v>
      </c>
      <c r="M240" s="77">
        <f>SUMPRODUCT(Outcomes!AD$6:AG$6, Outcomes!AD83:AG83)</f>
        <v>0</v>
      </c>
      <c r="N240" s="77">
        <f>SUMPRODUCT(Outcomes!AH$6:AK$6, Outcomes!AH83:AK83)</f>
        <v>0</v>
      </c>
      <c r="O240" s="77">
        <f>SUMPRODUCT(Outcomes!AL$6:AO$6, Outcomes!AL83:AO83)</f>
        <v>763</v>
      </c>
      <c r="P240" s="77">
        <f>SUMPRODUCT(Outcomes!AP$6:AS$6, Outcomes!AP83:AS83)</f>
        <v>252.75</v>
      </c>
      <c r="Q240" s="77">
        <f>SUMPRODUCT(Outcomes!AT$6:AW$6, Outcomes!AT83:AW83)</f>
        <v>0</v>
      </c>
      <c r="R240" s="77">
        <f>SUMPRODUCT(Outcomes!AX$6:BA$6, Outcomes!AX83:BA83)</f>
        <v>0</v>
      </c>
      <c r="S240" s="77">
        <f>Outcomes!BB$6*Outcomes!BB83</f>
        <v>27</v>
      </c>
      <c r="T240" s="77">
        <f>Outcomes!BC$6*Outcomes!BC83</f>
        <v>57</v>
      </c>
      <c r="U240" s="77">
        <f>Outcomes!BD$6*Outcomes!BD83</f>
        <v>0</v>
      </c>
    </row>
    <row r="241" spans="1:21" outlineLevel="1">
      <c r="A241" s="12" t="str">
        <f t="shared" si="328"/>
        <v>003582</v>
      </c>
      <c r="B241" s="12" t="str">
        <f t="shared" si="328"/>
        <v>Laredo</v>
      </c>
      <c r="C241" s="76">
        <f t="shared" si="327"/>
        <v>7165.5</v>
      </c>
      <c r="D241" s="77">
        <f>Outcomes!C$6*Outcomes!C84</f>
        <v>1672</v>
      </c>
      <c r="E241" s="77">
        <f>SUMPRODUCT(Outcomes!D$6:G$6, Outcomes!D84:G84)</f>
        <v>1456.25</v>
      </c>
      <c r="F241" s="77">
        <f>SUMPRODUCT(Outcomes!H$6:K$6, Outcomes!H84:K84)</f>
        <v>0</v>
      </c>
      <c r="G241" s="77">
        <f>Outcomes!L$6*Outcomes!L84</f>
        <v>40</v>
      </c>
      <c r="H241" s="77">
        <f>Outcomes!M$6*Outcomes!M84</f>
        <v>376</v>
      </c>
      <c r="I241" s="77">
        <f>SUMPRODUCT(Outcomes!N$6:Q$6, Outcomes!N84:Q84)</f>
        <v>61</v>
      </c>
      <c r="J241" s="77">
        <f>SUMPRODUCT(Outcomes!R$6:U$6, Outcomes!R84:U84)</f>
        <v>94</v>
      </c>
      <c r="K241" s="77">
        <f>SUMPRODUCT(Outcomes!V$6:Y$6, Outcomes!V84:Y84)</f>
        <v>618</v>
      </c>
      <c r="L241" s="77">
        <f>SUMPRODUCT(Outcomes!Z$6:AC$6, Outcomes!Z84:AC84)</f>
        <v>863.75</v>
      </c>
      <c r="M241" s="77">
        <f>SUMPRODUCT(Outcomes!AD$6:AG$6, Outcomes!AD84:AG84)</f>
        <v>0</v>
      </c>
      <c r="N241" s="77">
        <f>SUMPRODUCT(Outcomes!AH$6:AK$6, Outcomes!AH84:AK84)</f>
        <v>0</v>
      </c>
      <c r="O241" s="77">
        <f>SUMPRODUCT(Outcomes!AL$6:AO$6, Outcomes!AL84:AO84)</f>
        <v>1596.5</v>
      </c>
      <c r="P241" s="77">
        <f>SUMPRODUCT(Outcomes!AP$6:AS$6, Outcomes!AP84:AS84)</f>
        <v>222.5</v>
      </c>
      <c r="Q241" s="77">
        <f>SUMPRODUCT(Outcomes!AT$6:AW$6, Outcomes!AT84:AW84)</f>
        <v>0</v>
      </c>
      <c r="R241" s="77">
        <f>SUMPRODUCT(Outcomes!AX$6:BA$6, Outcomes!AX84:BA84)</f>
        <v>107.5</v>
      </c>
      <c r="S241" s="77">
        <f>Outcomes!BB$6*Outcomes!BB84</f>
        <v>28</v>
      </c>
      <c r="T241" s="77">
        <f>Outcomes!BC$6*Outcomes!BC84</f>
        <v>30</v>
      </c>
      <c r="U241" s="77">
        <f>Outcomes!BD$6*Outcomes!BD84</f>
        <v>0</v>
      </c>
    </row>
    <row r="242" spans="1:21" outlineLevel="1">
      <c r="A242" s="12" t="str">
        <f t="shared" si="328"/>
        <v>003583</v>
      </c>
      <c r="B242" s="12" t="str">
        <f t="shared" si="328"/>
        <v>Lee</v>
      </c>
      <c r="C242" s="76">
        <f t="shared" si="327"/>
        <v>8085</v>
      </c>
      <c r="D242" s="77">
        <f>Outcomes!C$6*Outcomes!C85</f>
        <v>873</v>
      </c>
      <c r="E242" s="77">
        <f>SUMPRODUCT(Outcomes!D$6:G$6, Outcomes!D85:G85)</f>
        <v>580.75</v>
      </c>
      <c r="F242" s="77">
        <f>SUMPRODUCT(Outcomes!H$6:K$6, Outcomes!H85:K85)</f>
        <v>0</v>
      </c>
      <c r="G242" s="77">
        <f>Outcomes!L$6*Outcomes!L85</f>
        <v>0</v>
      </c>
      <c r="H242" s="77">
        <f>Outcomes!M$6*Outcomes!M85</f>
        <v>454</v>
      </c>
      <c r="I242" s="77">
        <f>SUMPRODUCT(Outcomes!N$6:Q$6, Outcomes!N85:Q85)</f>
        <v>0</v>
      </c>
      <c r="J242" s="77">
        <f>SUMPRODUCT(Outcomes!R$6:U$6, Outcomes!R85:U85)</f>
        <v>4</v>
      </c>
      <c r="K242" s="77">
        <f>SUMPRODUCT(Outcomes!V$6:Y$6, Outcomes!V85:Y85)</f>
        <v>3376</v>
      </c>
      <c r="L242" s="77">
        <f>SUMPRODUCT(Outcomes!Z$6:AC$6, Outcomes!Z85:AC85)</f>
        <v>893.25</v>
      </c>
      <c r="M242" s="77">
        <f>SUMPRODUCT(Outcomes!AD$6:AG$6, Outcomes!AD85:AG85)</f>
        <v>0</v>
      </c>
      <c r="N242" s="77">
        <f>SUMPRODUCT(Outcomes!AH$6:AK$6, Outcomes!AH85:AK85)</f>
        <v>0</v>
      </c>
      <c r="O242" s="77">
        <f>SUMPRODUCT(Outcomes!AL$6:AO$6, Outcomes!AL85:AO85)</f>
        <v>1260.25</v>
      </c>
      <c r="P242" s="77">
        <f>SUMPRODUCT(Outcomes!AP$6:AS$6, Outcomes!AP85:AS85)</f>
        <v>478.75</v>
      </c>
      <c r="Q242" s="77">
        <f>SUMPRODUCT(Outcomes!AT$6:AW$6, Outcomes!AT85:AW85)</f>
        <v>0</v>
      </c>
      <c r="R242" s="77">
        <f>SUMPRODUCT(Outcomes!AX$6:BA$6, Outcomes!AX85:BA85)</f>
        <v>0</v>
      </c>
      <c r="S242" s="77">
        <f>Outcomes!BB$6*Outcomes!BB85</f>
        <v>47</v>
      </c>
      <c r="T242" s="77">
        <f>Outcomes!BC$6*Outcomes!BC85</f>
        <v>118</v>
      </c>
      <c r="U242" s="77">
        <f>Outcomes!BD$6*Outcomes!BD85</f>
        <v>0</v>
      </c>
    </row>
    <row r="243" spans="1:21" outlineLevel="1">
      <c r="A243" s="12" t="str">
        <f t="shared" si="328"/>
        <v>011145</v>
      </c>
      <c r="B243" s="12" t="str">
        <f t="shared" si="328"/>
        <v>Lone Star</v>
      </c>
      <c r="C243" s="76">
        <f t="shared" si="327"/>
        <v>32823.25</v>
      </c>
      <c r="D243" s="77">
        <f>Outcomes!C$6*Outcomes!C86</f>
        <v>8177</v>
      </c>
      <c r="E243" s="77">
        <f>SUMPRODUCT(Outcomes!D$6:G$6, Outcomes!D86:G86)</f>
        <v>8158</v>
      </c>
      <c r="F243" s="77">
        <f>SUMPRODUCT(Outcomes!H$6:K$6, Outcomes!H86:K86)</f>
        <v>0</v>
      </c>
      <c r="G243" s="77">
        <f>Outcomes!L$6*Outcomes!L86</f>
        <v>0</v>
      </c>
      <c r="H243" s="77">
        <f>Outcomes!M$6*Outcomes!M86</f>
        <v>579</v>
      </c>
      <c r="I243" s="77">
        <f>SUMPRODUCT(Outcomes!N$6:Q$6, Outcomes!N86:Q86)</f>
        <v>13</v>
      </c>
      <c r="J243" s="77">
        <f>SUMPRODUCT(Outcomes!R$6:U$6, Outcomes!R86:U86)</f>
        <v>199</v>
      </c>
      <c r="K243" s="77">
        <f>SUMPRODUCT(Outcomes!V$6:Y$6, Outcomes!V86:Y86)</f>
        <v>1455.75</v>
      </c>
      <c r="L243" s="77">
        <f>SUMPRODUCT(Outcomes!Z$6:AC$6, Outcomes!Z86:AC86)</f>
        <v>1635.25</v>
      </c>
      <c r="M243" s="77">
        <f>SUMPRODUCT(Outcomes!AD$6:AG$6, Outcomes!AD86:AG86)</f>
        <v>82</v>
      </c>
      <c r="N243" s="77">
        <f>SUMPRODUCT(Outcomes!AH$6:AK$6, Outcomes!AH86:AK86)</f>
        <v>63.5</v>
      </c>
      <c r="O243" s="77">
        <f>SUMPRODUCT(Outcomes!AL$6:AO$6, Outcomes!AL86:AO86)</f>
        <v>9548</v>
      </c>
      <c r="P243" s="77">
        <f>SUMPRODUCT(Outcomes!AP$6:AS$6, Outcomes!AP86:AS86)</f>
        <v>1853.5</v>
      </c>
      <c r="Q243" s="77">
        <f>SUMPRODUCT(Outcomes!AT$6:AW$6, Outcomes!AT86:AW86)</f>
        <v>145.75</v>
      </c>
      <c r="R243" s="77">
        <f>SUMPRODUCT(Outcomes!AX$6:BA$6, Outcomes!AX86:BA86)</f>
        <v>243.5</v>
      </c>
      <c r="S243" s="77">
        <f>Outcomes!BB$6*Outcomes!BB86</f>
        <v>74</v>
      </c>
      <c r="T243" s="77">
        <f>Outcomes!BC$6*Outcomes!BC86</f>
        <v>596</v>
      </c>
      <c r="U243" s="77">
        <f>Outcomes!BD$6*Outcomes!BD86</f>
        <v>0</v>
      </c>
    </row>
    <row r="244" spans="1:21" outlineLevel="1">
      <c r="A244" s="12" t="str">
        <f t="shared" si="328"/>
        <v>003590</v>
      </c>
      <c r="B244" s="12" t="str">
        <f t="shared" si="328"/>
        <v>McLennan</v>
      </c>
      <c r="C244" s="76">
        <f t="shared" si="327"/>
        <v>4164</v>
      </c>
      <c r="D244" s="77">
        <f>Outcomes!C$6*Outcomes!C87</f>
        <v>433</v>
      </c>
      <c r="E244" s="77">
        <f>SUMPRODUCT(Outcomes!D$6:G$6, Outcomes!D87:G87)</f>
        <v>791.5</v>
      </c>
      <c r="F244" s="77">
        <f>SUMPRODUCT(Outcomes!H$6:K$6, Outcomes!H87:K87)</f>
        <v>0</v>
      </c>
      <c r="G244" s="77">
        <f>Outcomes!L$6*Outcomes!L87</f>
        <v>28</v>
      </c>
      <c r="H244" s="77">
        <f>Outcomes!M$6*Outcomes!M87</f>
        <v>233</v>
      </c>
      <c r="I244" s="77">
        <f>SUMPRODUCT(Outcomes!N$6:Q$6, Outcomes!N87:Q87)</f>
        <v>29</v>
      </c>
      <c r="J244" s="77">
        <f>SUMPRODUCT(Outcomes!R$6:U$6, Outcomes!R87:U87)</f>
        <v>298</v>
      </c>
      <c r="K244" s="77">
        <f>SUMPRODUCT(Outcomes!V$6:Y$6, Outcomes!V87:Y87)</f>
        <v>172.25</v>
      </c>
      <c r="L244" s="77">
        <f>SUMPRODUCT(Outcomes!Z$6:AC$6, Outcomes!Z87:AC87)</f>
        <v>447.75</v>
      </c>
      <c r="M244" s="77">
        <f>SUMPRODUCT(Outcomes!AD$6:AG$6, Outcomes!AD87:AG87)</f>
        <v>0</v>
      </c>
      <c r="N244" s="77">
        <f>SUMPRODUCT(Outcomes!AH$6:AK$6, Outcomes!AH87:AK87)</f>
        <v>13.25</v>
      </c>
      <c r="O244" s="77">
        <f>SUMPRODUCT(Outcomes!AL$6:AO$6, Outcomes!AL87:AO87)</f>
        <v>1051</v>
      </c>
      <c r="P244" s="77">
        <f>SUMPRODUCT(Outcomes!AP$6:AS$6, Outcomes!AP87:AS87)</f>
        <v>602.25</v>
      </c>
      <c r="Q244" s="77">
        <f>SUMPRODUCT(Outcomes!AT$6:AW$6, Outcomes!AT87:AW87)</f>
        <v>0</v>
      </c>
      <c r="R244" s="77">
        <f>SUMPRODUCT(Outcomes!AX$6:BA$6, Outcomes!AX87:BA87)</f>
        <v>0</v>
      </c>
      <c r="S244" s="77">
        <f>Outcomes!BB$6*Outcomes!BB87</f>
        <v>16</v>
      </c>
      <c r="T244" s="77">
        <f>Outcomes!BC$6*Outcomes!BC87</f>
        <v>49</v>
      </c>
      <c r="U244" s="77">
        <f>Outcomes!BD$6*Outcomes!BD87</f>
        <v>0</v>
      </c>
    </row>
    <row r="245" spans="1:21" outlineLevel="1">
      <c r="A245" s="12" t="str">
        <f t="shared" si="328"/>
        <v>009797</v>
      </c>
      <c r="B245" s="12" t="str">
        <f t="shared" si="328"/>
        <v>Midland</v>
      </c>
      <c r="C245" s="76">
        <f t="shared" si="327"/>
        <v>3403.5</v>
      </c>
      <c r="D245" s="77">
        <f>Outcomes!C$6*Outcomes!C88</f>
        <v>660</v>
      </c>
      <c r="E245" s="77">
        <f>SUMPRODUCT(Outcomes!D$6:G$6, Outcomes!D88:G88)</f>
        <v>466.75</v>
      </c>
      <c r="F245" s="77">
        <f>SUMPRODUCT(Outcomes!H$6:K$6, Outcomes!H88:K88)</f>
        <v>15.25</v>
      </c>
      <c r="G245" s="77">
        <f>Outcomes!L$6*Outcomes!L88</f>
        <v>92</v>
      </c>
      <c r="H245" s="77">
        <f>Outcomes!M$6*Outcomes!M88</f>
        <v>477</v>
      </c>
      <c r="I245" s="77">
        <f>SUMPRODUCT(Outcomes!N$6:Q$6, Outcomes!N88:Q88)</f>
        <v>0</v>
      </c>
      <c r="J245" s="77">
        <f>SUMPRODUCT(Outcomes!R$6:U$6, Outcomes!R88:U88)</f>
        <v>17</v>
      </c>
      <c r="K245" s="77">
        <f>SUMPRODUCT(Outcomes!V$6:Y$6, Outcomes!V88:Y88)</f>
        <v>273.75</v>
      </c>
      <c r="L245" s="77">
        <f>SUMPRODUCT(Outcomes!Z$6:AC$6, Outcomes!Z88:AC88)</f>
        <v>605.75</v>
      </c>
      <c r="M245" s="77">
        <f>SUMPRODUCT(Outcomes!AD$6:AG$6, Outcomes!AD88:AG88)</f>
        <v>0</v>
      </c>
      <c r="N245" s="77">
        <f>SUMPRODUCT(Outcomes!AH$6:AK$6, Outcomes!AH88:AK88)</f>
        <v>0</v>
      </c>
      <c r="O245" s="77">
        <f>SUMPRODUCT(Outcomes!AL$6:AO$6, Outcomes!AL88:AO88)</f>
        <v>416.5</v>
      </c>
      <c r="P245" s="77">
        <f>SUMPRODUCT(Outcomes!AP$6:AS$6, Outcomes!AP88:AS88)</f>
        <v>212.5</v>
      </c>
      <c r="Q245" s="77">
        <f>SUMPRODUCT(Outcomes!AT$6:AW$6, Outcomes!AT88:AW88)</f>
        <v>0</v>
      </c>
      <c r="R245" s="77">
        <f>SUMPRODUCT(Outcomes!AX$6:BA$6, Outcomes!AX88:BA88)</f>
        <v>50</v>
      </c>
      <c r="S245" s="77">
        <f>Outcomes!BB$6*Outcomes!BB88</f>
        <v>31</v>
      </c>
      <c r="T245" s="77">
        <f>Outcomes!BC$6*Outcomes!BC88</f>
        <v>86</v>
      </c>
      <c r="U245" s="77">
        <f>Outcomes!BD$6*Outcomes!BD88</f>
        <v>0</v>
      </c>
    </row>
    <row r="246" spans="1:21" outlineLevel="1">
      <c r="A246" s="12" t="str">
        <f t="shared" si="328"/>
        <v>003593</v>
      </c>
      <c r="B246" s="12" t="str">
        <f t="shared" si="328"/>
        <v>Navarro</v>
      </c>
      <c r="C246" s="76">
        <f t="shared" si="327"/>
        <v>3810.75</v>
      </c>
      <c r="D246" s="77">
        <f>Outcomes!C$6*Outcomes!C89</f>
        <v>851</v>
      </c>
      <c r="E246" s="77">
        <f>SUMPRODUCT(Outcomes!D$6:G$6, Outcomes!D89:G89)</f>
        <v>893</v>
      </c>
      <c r="F246" s="77">
        <f>SUMPRODUCT(Outcomes!H$6:K$6, Outcomes!H89:K89)</f>
        <v>1.25</v>
      </c>
      <c r="G246" s="77">
        <f>Outcomes!L$6*Outcomes!L89</f>
        <v>0</v>
      </c>
      <c r="H246" s="77">
        <f>Outcomes!M$6*Outcomes!M89</f>
        <v>140</v>
      </c>
      <c r="I246" s="77">
        <f>SUMPRODUCT(Outcomes!N$6:Q$6, Outcomes!N89:Q89)</f>
        <v>0</v>
      </c>
      <c r="J246" s="77">
        <f>SUMPRODUCT(Outcomes!R$6:U$6, Outcomes!R89:U89)</f>
        <v>0</v>
      </c>
      <c r="K246" s="77">
        <f>SUMPRODUCT(Outcomes!V$6:Y$6, Outcomes!V89:Y89)</f>
        <v>258.75</v>
      </c>
      <c r="L246" s="77">
        <f>SUMPRODUCT(Outcomes!Z$6:AC$6, Outcomes!Z89:AC89)</f>
        <v>399</v>
      </c>
      <c r="M246" s="77">
        <f>SUMPRODUCT(Outcomes!AD$6:AG$6, Outcomes!AD89:AG89)</f>
        <v>0</v>
      </c>
      <c r="N246" s="77">
        <f>SUMPRODUCT(Outcomes!AH$6:AK$6, Outcomes!AH89:AK89)</f>
        <v>0</v>
      </c>
      <c r="O246" s="77">
        <f>SUMPRODUCT(Outcomes!AL$6:AO$6, Outcomes!AL89:AO89)</f>
        <v>686.25</v>
      </c>
      <c r="P246" s="77">
        <f>SUMPRODUCT(Outcomes!AP$6:AS$6, Outcomes!AP89:AS89)</f>
        <v>476</v>
      </c>
      <c r="Q246" s="77">
        <f>SUMPRODUCT(Outcomes!AT$6:AW$6, Outcomes!AT89:AW89)</f>
        <v>0</v>
      </c>
      <c r="R246" s="77">
        <f>SUMPRODUCT(Outcomes!AX$6:BA$6, Outcomes!AX89:BA89)</f>
        <v>21.5</v>
      </c>
      <c r="S246" s="77">
        <f>Outcomes!BB$6*Outcomes!BB89</f>
        <v>20</v>
      </c>
      <c r="T246" s="77">
        <f>Outcomes!BC$6*Outcomes!BC89</f>
        <v>64</v>
      </c>
      <c r="U246" s="77">
        <f>Outcomes!BD$6*Outcomes!BD89</f>
        <v>0</v>
      </c>
    </row>
    <row r="247" spans="1:21" outlineLevel="1">
      <c r="A247" s="12" t="str">
        <f t="shared" si="328"/>
        <v>003558</v>
      </c>
      <c r="B247" s="12" t="str">
        <f t="shared" si="328"/>
        <v>North Central</v>
      </c>
      <c r="C247" s="76">
        <f t="shared" si="327"/>
        <v>3995.25</v>
      </c>
      <c r="D247" s="77">
        <f>Outcomes!C$6*Outcomes!C90</f>
        <v>587</v>
      </c>
      <c r="E247" s="77">
        <f>SUMPRODUCT(Outcomes!D$6:G$6, Outcomes!D90:G90)</f>
        <v>909.25</v>
      </c>
      <c r="F247" s="77">
        <f>SUMPRODUCT(Outcomes!H$6:K$6, Outcomes!H90:K90)</f>
        <v>0</v>
      </c>
      <c r="G247" s="77">
        <f>Outcomes!L$6*Outcomes!L90</f>
        <v>0</v>
      </c>
      <c r="H247" s="77">
        <f>Outcomes!M$6*Outcomes!M90</f>
        <v>142</v>
      </c>
      <c r="I247" s="77">
        <f>SUMPRODUCT(Outcomes!N$6:Q$6, Outcomes!N90:Q90)</f>
        <v>50</v>
      </c>
      <c r="J247" s="77">
        <f>SUMPRODUCT(Outcomes!R$6:U$6, Outcomes!R90:U90)</f>
        <v>91</v>
      </c>
      <c r="K247" s="77">
        <f>SUMPRODUCT(Outcomes!V$6:Y$6, Outcomes!V90:Y90)</f>
        <v>303.5</v>
      </c>
      <c r="L247" s="77">
        <f>SUMPRODUCT(Outcomes!Z$6:AC$6, Outcomes!Z90:AC90)</f>
        <v>371.25</v>
      </c>
      <c r="M247" s="77">
        <f>SUMPRODUCT(Outcomes!AD$6:AG$6, Outcomes!AD90:AG90)</f>
        <v>0</v>
      </c>
      <c r="N247" s="77">
        <f>SUMPRODUCT(Outcomes!AH$6:AK$6, Outcomes!AH90:AK90)</f>
        <v>0</v>
      </c>
      <c r="O247" s="77">
        <f>SUMPRODUCT(Outcomes!AL$6:AO$6, Outcomes!AL90:AO90)</f>
        <v>1085</v>
      </c>
      <c r="P247" s="77">
        <f>SUMPRODUCT(Outcomes!AP$6:AS$6, Outcomes!AP90:AS90)</f>
        <v>290.25</v>
      </c>
      <c r="Q247" s="77">
        <f>SUMPRODUCT(Outcomes!AT$6:AW$6, Outcomes!AT90:AW90)</f>
        <v>0</v>
      </c>
      <c r="R247" s="77">
        <f>SUMPRODUCT(Outcomes!AX$6:BA$6, Outcomes!AX90:BA90)</f>
        <v>0</v>
      </c>
      <c r="S247" s="77">
        <f>Outcomes!BB$6*Outcomes!BB90</f>
        <v>22</v>
      </c>
      <c r="T247" s="77">
        <f>Outcomes!BC$6*Outcomes!BC90</f>
        <v>144</v>
      </c>
      <c r="U247" s="77">
        <f>Outcomes!BD$6*Outcomes!BD90</f>
        <v>0</v>
      </c>
    </row>
    <row r="248" spans="1:21" outlineLevel="1">
      <c r="A248" s="12" t="str">
        <f t="shared" si="328"/>
        <v>023154</v>
      </c>
      <c r="B248" s="12" t="str">
        <f t="shared" si="328"/>
        <v>Northeast Texas</v>
      </c>
      <c r="C248" s="76">
        <f t="shared" si="327"/>
        <v>2123</v>
      </c>
      <c r="D248" s="77">
        <f>Outcomes!C$6*Outcomes!C91</f>
        <v>347</v>
      </c>
      <c r="E248" s="77">
        <f>SUMPRODUCT(Outcomes!D$6:G$6, Outcomes!D91:G91)</f>
        <v>372.25</v>
      </c>
      <c r="F248" s="77">
        <f>SUMPRODUCT(Outcomes!H$6:K$6, Outcomes!H91:K91)</f>
        <v>0</v>
      </c>
      <c r="G248" s="77">
        <f>Outcomes!L$6*Outcomes!L91</f>
        <v>0</v>
      </c>
      <c r="H248" s="77">
        <f>Outcomes!M$6*Outcomes!M91</f>
        <v>95</v>
      </c>
      <c r="I248" s="77">
        <f>SUMPRODUCT(Outcomes!N$6:Q$6, Outcomes!N91:Q91)</f>
        <v>0</v>
      </c>
      <c r="J248" s="77">
        <f>SUMPRODUCT(Outcomes!R$6:U$6, Outcomes!R91:U91)</f>
        <v>26</v>
      </c>
      <c r="K248" s="77">
        <f>SUMPRODUCT(Outcomes!V$6:Y$6, Outcomes!V91:Y91)</f>
        <v>163.5</v>
      </c>
      <c r="L248" s="77">
        <f>SUMPRODUCT(Outcomes!Z$6:AC$6, Outcomes!Z91:AC91)</f>
        <v>428</v>
      </c>
      <c r="M248" s="77">
        <f>SUMPRODUCT(Outcomes!AD$6:AG$6, Outcomes!AD91:AG91)</f>
        <v>0</v>
      </c>
      <c r="N248" s="77">
        <f>SUMPRODUCT(Outcomes!AH$6:AK$6, Outcomes!AH91:AK91)</f>
        <v>0</v>
      </c>
      <c r="O248" s="77">
        <f>SUMPRODUCT(Outcomes!AL$6:AO$6, Outcomes!AL91:AO91)</f>
        <v>425</v>
      </c>
      <c r="P248" s="77">
        <f>SUMPRODUCT(Outcomes!AP$6:AS$6, Outcomes!AP91:AS91)</f>
        <v>226.25</v>
      </c>
      <c r="Q248" s="77">
        <f>SUMPRODUCT(Outcomes!AT$6:AW$6, Outcomes!AT91:AW91)</f>
        <v>0</v>
      </c>
      <c r="R248" s="77">
        <f>SUMPRODUCT(Outcomes!AX$6:BA$6, Outcomes!AX91:BA91)</f>
        <v>0</v>
      </c>
      <c r="S248" s="77">
        <f>Outcomes!BB$6*Outcomes!BB91</f>
        <v>15</v>
      </c>
      <c r="T248" s="77">
        <f>Outcomes!BC$6*Outcomes!BC91</f>
        <v>25</v>
      </c>
      <c r="U248" s="77">
        <f>Outcomes!BD$6*Outcomes!BD91</f>
        <v>0</v>
      </c>
    </row>
    <row r="249" spans="1:21" outlineLevel="1">
      <c r="A249" s="12" t="str">
        <f t="shared" si="328"/>
        <v>003596</v>
      </c>
      <c r="B249" s="12" t="str">
        <f t="shared" si="328"/>
        <v>Odessa</v>
      </c>
      <c r="C249" s="76">
        <f t="shared" si="327"/>
        <v>5654.5</v>
      </c>
      <c r="D249" s="77">
        <f>Outcomes!C$6*Outcomes!C92</f>
        <v>1212</v>
      </c>
      <c r="E249" s="77">
        <f>SUMPRODUCT(Outcomes!D$6:G$6, Outcomes!D92:G92)</f>
        <v>834</v>
      </c>
      <c r="F249" s="77">
        <f>SUMPRODUCT(Outcomes!H$6:K$6, Outcomes!H92:K92)</f>
        <v>0</v>
      </c>
      <c r="G249" s="77">
        <f>Outcomes!L$6*Outcomes!L92</f>
        <v>0</v>
      </c>
      <c r="H249" s="77">
        <f>Outcomes!M$6*Outcomes!M92</f>
        <v>101</v>
      </c>
      <c r="I249" s="77">
        <f>SUMPRODUCT(Outcomes!N$6:Q$6, Outcomes!N92:Q92)</f>
        <v>0</v>
      </c>
      <c r="J249" s="77">
        <f>SUMPRODUCT(Outcomes!R$6:U$6, Outcomes!R92:U92)</f>
        <v>345</v>
      </c>
      <c r="K249" s="77">
        <f>SUMPRODUCT(Outcomes!V$6:Y$6, Outcomes!V92:Y92)</f>
        <v>387.5</v>
      </c>
      <c r="L249" s="77">
        <f>SUMPRODUCT(Outcomes!Z$6:AC$6, Outcomes!Z92:AC92)</f>
        <v>724</v>
      </c>
      <c r="M249" s="77">
        <f>SUMPRODUCT(Outcomes!AD$6:AG$6, Outcomes!AD92:AG92)</f>
        <v>0</v>
      </c>
      <c r="N249" s="77">
        <f>SUMPRODUCT(Outcomes!AH$6:AK$6, Outcomes!AH92:AK92)</f>
        <v>0</v>
      </c>
      <c r="O249" s="77">
        <f>SUMPRODUCT(Outcomes!AL$6:AO$6, Outcomes!AL92:AO92)</f>
        <v>922.25</v>
      </c>
      <c r="P249" s="77">
        <f>SUMPRODUCT(Outcomes!AP$6:AS$6, Outcomes!AP92:AS92)</f>
        <v>732</v>
      </c>
      <c r="Q249" s="77">
        <f>SUMPRODUCT(Outcomes!AT$6:AW$6, Outcomes!AT92:AW92)</f>
        <v>6.25</v>
      </c>
      <c r="R249" s="77">
        <f>SUMPRODUCT(Outcomes!AX$6:BA$6, Outcomes!AX92:BA92)</f>
        <v>130.5</v>
      </c>
      <c r="S249" s="77">
        <f>Outcomes!BB$6*Outcomes!BB92</f>
        <v>64</v>
      </c>
      <c r="T249" s="77">
        <f>Outcomes!BC$6*Outcomes!BC92</f>
        <v>196</v>
      </c>
      <c r="U249" s="77">
        <f>Outcomes!BD$6*Outcomes!BD92</f>
        <v>0</v>
      </c>
    </row>
    <row r="250" spans="1:21" outlineLevel="1">
      <c r="A250" s="12" t="str">
        <f t="shared" ref="A250:B265" si="329">A197</f>
        <v>003600</v>
      </c>
      <c r="B250" s="12" t="str">
        <f t="shared" si="329"/>
        <v>Panola</v>
      </c>
      <c r="C250" s="76">
        <f t="shared" ref="C250:C268" si="330">SUM(D250:U250)</f>
        <v>2410</v>
      </c>
      <c r="D250" s="77">
        <f>Outcomes!C$6*Outcomes!C93</f>
        <v>332</v>
      </c>
      <c r="E250" s="77">
        <f>SUMPRODUCT(Outcomes!D$6:G$6, Outcomes!D93:G93)</f>
        <v>226.5</v>
      </c>
      <c r="F250" s="77">
        <f>SUMPRODUCT(Outcomes!H$6:K$6, Outcomes!H93:K93)</f>
        <v>0</v>
      </c>
      <c r="G250" s="77">
        <f>Outcomes!L$6*Outcomes!L93</f>
        <v>0</v>
      </c>
      <c r="H250" s="77">
        <f>Outcomes!M$6*Outcomes!M93</f>
        <v>719</v>
      </c>
      <c r="I250" s="77">
        <f>SUMPRODUCT(Outcomes!N$6:Q$6, Outcomes!N93:Q93)</f>
        <v>36</v>
      </c>
      <c r="J250" s="77">
        <f>SUMPRODUCT(Outcomes!R$6:U$6, Outcomes!R93:U93)</f>
        <v>133</v>
      </c>
      <c r="K250" s="77">
        <f>SUMPRODUCT(Outcomes!V$6:Y$6, Outcomes!V93:Y93)</f>
        <v>84.25</v>
      </c>
      <c r="L250" s="77">
        <f>SUMPRODUCT(Outcomes!Z$6:AC$6, Outcomes!Z93:AC93)</f>
        <v>349.75</v>
      </c>
      <c r="M250" s="77">
        <f>SUMPRODUCT(Outcomes!AD$6:AG$6, Outcomes!AD93:AG93)</f>
        <v>0</v>
      </c>
      <c r="N250" s="77">
        <f>SUMPRODUCT(Outcomes!AH$6:AK$6, Outcomes!AH93:AK93)</f>
        <v>0</v>
      </c>
      <c r="O250" s="77">
        <f>SUMPRODUCT(Outcomes!AL$6:AO$6, Outcomes!AL93:AO93)</f>
        <v>299.75</v>
      </c>
      <c r="P250" s="77">
        <f>SUMPRODUCT(Outcomes!AP$6:AS$6, Outcomes!AP93:AS93)</f>
        <v>201.75</v>
      </c>
      <c r="Q250" s="77">
        <f>SUMPRODUCT(Outcomes!AT$6:AW$6, Outcomes!AT93:AW93)</f>
        <v>0</v>
      </c>
      <c r="R250" s="77">
        <f>SUMPRODUCT(Outcomes!AX$6:BA$6, Outcomes!AX93:BA93)</f>
        <v>0</v>
      </c>
      <c r="S250" s="77">
        <f>Outcomes!BB$6*Outcomes!BB93</f>
        <v>9</v>
      </c>
      <c r="T250" s="77">
        <f>Outcomes!BC$6*Outcomes!BC93</f>
        <v>19</v>
      </c>
      <c r="U250" s="77">
        <f>Outcomes!BD$6*Outcomes!BD93</f>
        <v>0</v>
      </c>
    </row>
    <row r="251" spans="1:21" outlineLevel="1">
      <c r="A251" s="12" t="str">
        <f t="shared" si="329"/>
        <v>003601</v>
      </c>
      <c r="B251" s="12" t="str">
        <f t="shared" si="329"/>
        <v>Paris</v>
      </c>
      <c r="C251" s="76">
        <f t="shared" si="330"/>
        <v>2690.25</v>
      </c>
      <c r="D251" s="77">
        <f>Outcomes!C$6*Outcomes!C94</f>
        <v>725</v>
      </c>
      <c r="E251" s="77">
        <f>SUMPRODUCT(Outcomes!D$6:G$6, Outcomes!D94:G94)</f>
        <v>447</v>
      </c>
      <c r="F251" s="77">
        <f>SUMPRODUCT(Outcomes!H$6:K$6, Outcomes!H94:K94)</f>
        <v>0</v>
      </c>
      <c r="G251" s="77">
        <f>Outcomes!L$6*Outcomes!L94</f>
        <v>0</v>
      </c>
      <c r="H251" s="77">
        <f>Outcomes!M$6*Outcomes!M94</f>
        <v>152</v>
      </c>
      <c r="I251" s="77">
        <f>SUMPRODUCT(Outcomes!N$6:Q$6, Outcomes!N94:Q94)</f>
        <v>10</v>
      </c>
      <c r="J251" s="77">
        <f>SUMPRODUCT(Outcomes!R$6:U$6, Outcomes!R94:U94)</f>
        <v>226</v>
      </c>
      <c r="K251" s="77">
        <f>SUMPRODUCT(Outcomes!V$6:Y$6, Outcomes!V94:Y94)</f>
        <v>19.5</v>
      </c>
      <c r="L251" s="77">
        <f>SUMPRODUCT(Outcomes!Z$6:AC$6, Outcomes!Z94:AC94)</f>
        <v>288</v>
      </c>
      <c r="M251" s="77">
        <f>SUMPRODUCT(Outcomes!AD$6:AG$6, Outcomes!AD94:AG94)</f>
        <v>0</v>
      </c>
      <c r="N251" s="77">
        <f>SUMPRODUCT(Outcomes!AH$6:AK$6, Outcomes!AH94:AK94)</f>
        <v>0</v>
      </c>
      <c r="O251" s="77">
        <f>SUMPRODUCT(Outcomes!AL$6:AO$6, Outcomes!AL94:AO94)</f>
        <v>427</v>
      </c>
      <c r="P251" s="77">
        <f>SUMPRODUCT(Outcomes!AP$6:AS$6, Outcomes!AP94:AS94)</f>
        <v>360.75</v>
      </c>
      <c r="Q251" s="77">
        <f>SUMPRODUCT(Outcomes!AT$6:AW$6, Outcomes!AT94:AW94)</f>
        <v>0</v>
      </c>
      <c r="R251" s="77">
        <f>SUMPRODUCT(Outcomes!AX$6:BA$6, Outcomes!AX94:BA94)</f>
        <v>0</v>
      </c>
      <c r="S251" s="77">
        <f>Outcomes!BB$6*Outcomes!BB94</f>
        <v>11</v>
      </c>
      <c r="T251" s="77">
        <f>Outcomes!BC$6*Outcomes!BC94</f>
        <v>24</v>
      </c>
      <c r="U251" s="77">
        <f>Outcomes!BD$6*Outcomes!BD94</f>
        <v>0</v>
      </c>
    </row>
    <row r="252" spans="1:21" outlineLevel="1">
      <c r="A252" s="12" t="str">
        <f t="shared" si="329"/>
        <v>003603</v>
      </c>
      <c r="B252" s="12" t="str">
        <f t="shared" si="329"/>
        <v>Ranger</v>
      </c>
      <c r="C252" s="76">
        <f t="shared" si="330"/>
        <v>1239.25</v>
      </c>
      <c r="D252" s="77">
        <f>Outcomes!C$6*Outcomes!C95</f>
        <v>411</v>
      </c>
      <c r="E252" s="77">
        <f>SUMPRODUCT(Outcomes!D$6:G$6, Outcomes!D95:G95)</f>
        <v>286.25</v>
      </c>
      <c r="F252" s="77">
        <f>SUMPRODUCT(Outcomes!H$6:K$6, Outcomes!H95:K95)</f>
        <v>0</v>
      </c>
      <c r="G252" s="77">
        <f>Outcomes!L$6*Outcomes!L95</f>
        <v>0</v>
      </c>
      <c r="H252" s="77">
        <f>Outcomes!M$6*Outcomes!M95</f>
        <v>0</v>
      </c>
      <c r="I252" s="77">
        <f>SUMPRODUCT(Outcomes!N$6:Q$6, Outcomes!N95:Q95)</f>
        <v>0</v>
      </c>
      <c r="J252" s="77">
        <f>SUMPRODUCT(Outcomes!R$6:U$6, Outcomes!R95:U95)</f>
        <v>0</v>
      </c>
      <c r="K252" s="77">
        <f>SUMPRODUCT(Outcomes!V$6:Y$6, Outcomes!V95:Y95)</f>
        <v>0</v>
      </c>
      <c r="L252" s="77">
        <f>SUMPRODUCT(Outcomes!Z$6:AC$6, Outcomes!Z95:AC95)</f>
        <v>212.5</v>
      </c>
      <c r="M252" s="77">
        <f>SUMPRODUCT(Outcomes!AD$6:AG$6, Outcomes!AD95:AG95)</f>
        <v>0</v>
      </c>
      <c r="N252" s="77">
        <f>SUMPRODUCT(Outcomes!AH$6:AK$6, Outcomes!AH95:AK95)</f>
        <v>0</v>
      </c>
      <c r="O252" s="77">
        <f>SUMPRODUCT(Outcomes!AL$6:AO$6, Outcomes!AL95:AO95)</f>
        <v>267.75</v>
      </c>
      <c r="P252" s="77">
        <f>SUMPRODUCT(Outcomes!AP$6:AS$6, Outcomes!AP95:AS95)</f>
        <v>51.75</v>
      </c>
      <c r="Q252" s="77">
        <f>SUMPRODUCT(Outcomes!AT$6:AW$6, Outcomes!AT95:AW95)</f>
        <v>0</v>
      </c>
      <c r="R252" s="77">
        <f>SUMPRODUCT(Outcomes!AX$6:BA$6, Outcomes!AX95:BA95)</f>
        <v>0</v>
      </c>
      <c r="S252" s="77">
        <f>Outcomes!BB$6*Outcomes!BB95</f>
        <v>2</v>
      </c>
      <c r="T252" s="77">
        <f>Outcomes!BC$6*Outcomes!BC95</f>
        <v>8</v>
      </c>
      <c r="U252" s="77">
        <f>Outcomes!BD$6*Outcomes!BD95</f>
        <v>0</v>
      </c>
    </row>
    <row r="253" spans="1:21" outlineLevel="1">
      <c r="A253" s="12" t="str">
        <f t="shared" si="329"/>
        <v>029137</v>
      </c>
      <c r="B253" s="12" t="str">
        <f t="shared" si="329"/>
        <v>San Jacinto</v>
      </c>
      <c r="C253" s="76">
        <f t="shared" si="330"/>
        <v>16643.25</v>
      </c>
      <c r="D253" s="77">
        <f>Outcomes!C$6*Outcomes!C96</f>
        <v>2163</v>
      </c>
      <c r="E253" s="77">
        <f>SUMPRODUCT(Outcomes!D$6:G$6, Outcomes!D96:G96)</f>
        <v>2973</v>
      </c>
      <c r="F253" s="77">
        <f>SUMPRODUCT(Outcomes!H$6:K$6, Outcomes!H96:K96)</f>
        <v>0</v>
      </c>
      <c r="G253" s="77">
        <f>Outcomes!L$6*Outcomes!L96</f>
        <v>0</v>
      </c>
      <c r="H253" s="77">
        <f>Outcomes!M$6*Outcomes!M96</f>
        <v>272</v>
      </c>
      <c r="I253" s="77">
        <f>SUMPRODUCT(Outcomes!N$6:Q$6, Outcomes!N96:Q96)</f>
        <v>0</v>
      </c>
      <c r="J253" s="77">
        <f>SUMPRODUCT(Outcomes!R$6:U$6, Outcomes!R96:U96)</f>
        <v>67</v>
      </c>
      <c r="K253" s="77">
        <f>SUMPRODUCT(Outcomes!V$6:Y$6, Outcomes!V96:Y96)</f>
        <v>1053.5</v>
      </c>
      <c r="L253" s="77">
        <f>SUMPRODUCT(Outcomes!Z$6:AC$6, Outcomes!Z96:AC96)</f>
        <v>2602.75</v>
      </c>
      <c r="M253" s="77">
        <f>SUMPRODUCT(Outcomes!AD$6:AG$6, Outcomes!AD96:AG96)</f>
        <v>0</v>
      </c>
      <c r="N253" s="77">
        <f>SUMPRODUCT(Outcomes!AH$6:AK$6, Outcomes!AH96:AK96)</f>
        <v>92.5</v>
      </c>
      <c r="O253" s="77">
        <f>SUMPRODUCT(Outcomes!AL$6:AO$6, Outcomes!AL96:AO96)</f>
        <v>4946</v>
      </c>
      <c r="P253" s="77">
        <f>SUMPRODUCT(Outcomes!AP$6:AS$6, Outcomes!AP96:AS96)</f>
        <v>1854.25</v>
      </c>
      <c r="Q253" s="77">
        <f>SUMPRODUCT(Outcomes!AT$6:AW$6, Outcomes!AT96:AW96)</f>
        <v>0</v>
      </c>
      <c r="R253" s="77">
        <f>SUMPRODUCT(Outcomes!AX$6:BA$6, Outcomes!AX96:BA96)</f>
        <v>44.25</v>
      </c>
      <c r="S253" s="77">
        <f>Outcomes!BB$6*Outcomes!BB96</f>
        <v>70</v>
      </c>
      <c r="T253" s="77">
        <f>Outcomes!BC$6*Outcomes!BC96</f>
        <v>505</v>
      </c>
      <c r="U253" s="77">
        <f>Outcomes!BD$6*Outcomes!BD96</f>
        <v>0</v>
      </c>
    </row>
    <row r="254" spans="1:21" outlineLevel="1">
      <c r="A254" s="12" t="str">
        <f t="shared" si="329"/>
        <v>003611</v>
      </c>
      <c r="B254" s="12" t="str">
        <f t="shared" si="329"/>
        <v>South Plains</v>
      </c>
      <c r="C254" s="76">
        <f t="shared" si="330"/>
        <v>4595.5</v>
      </c>
      <c r="D254" s="77">
        <f>Outcomes!C$6*Outcomes!C97</f>
        <v>747</v>
      </c>
      <c r="E254" s="77">
        <f>SUMPRODUCT(Outcomes!D$6:G$6, Outcomes!D97:G97)</f>
        <v>843.75</v>
      </c>
      <c r="F254" s="77">
        <f>SUMPRODUCT(Outcomes!H$6:K$6, Outcomes!H97:K97)</f>
        <v>17.25</v>
      </c>
      <c r="G254" s="77">
        <f>Outcomes!L$6*Outcomes!L97</f>
        <v>0</v>
      </c>
      <c r="H254" s="77">
        <f>Outcomes!M$6*Outcomes!M97</f>
        <v>298</v>
      </c>
      <c r="I254" s="77">
        <f>SUMPRODUCT(Outcomes!N$6:Q$6, Outcomes!N97:Q97)</f>
        <v>40</v>
      </c>
      <c r="J254" s="77">
        <f>SUMPRODUCT(Outcomes!R$6:U$6, Outcomes!R97:U97)</f>
        <v>0</v>
      </c>
      <c r="K254" s="77">
        <f>SUMPRODUCT(Outcomes!V$6:Y$6, Outcomes!V97:Y97)</f>
        <v>473.5</v>
      </c>
      <c r="L254" s="77">
        <f>SUMPRODUCT(Outcomes!Z$6:AC$6, Outcomes!Z97:AC97)</f>
        <v>596.5</v>
      </c>
      <c r="M254" s="77">
        <f>SUMPRODUCT(Outcomes!AD$6:AG$6, Outcomes!AD97:AG97)</f>
        <v>0</v>
      </c>
      <c r="N254" s="77">
        <f>SUMPRODUCT(Outcomes!AH$6:AK$6, Outcomes!AH97:AK97)</f>
        <v>0</v>
      </c>
      <c r="O254" s="77">
        <f>SUMPRODUCT(Outcomes!AL$6:AO$6, Outcomes!AL97:AO97)</f>
        <v>971.25</v>
      </c>
      <c r="P254" s="77">
        <f>SUMPRODUCT(Outcomes!AP$6:AS$6, Outcomes!AP97:AS97)</f>
        <v>530.25</v>
      </c>
      <c r="Q254" s="77">
        <f>SUMPRODUCT(Outcomes!AT$6:AW$6, Outcomes!AT97:AW97)</f>
        <v>0</v>
      </c>
      <c r="R254" s="77">
        <f>SUMPRODUCT(Outcomes!AX$6:BA$6, Outcomes!AX97:BA97)</f>
        <v>0</v>
      </c>
      <c r="S254" s="77">
        <f>Outcomes!BB$6*Outcomes!BB97</f>
        <v>16</v>
      </c>
      <c r="T254" s="77">
        <f>Outcomes!BC$6*Outcomes!BC97</f>
        <v>62</v>
      </c>
      <c r="U254" s="77">
        <f>Outcomes!BD$6*Outcomes!BD97</f>
        <v>0</v>
      </c>
    </row>
    <row r="255" spans="1:21" outlineLevel="1">
      <c r="A255" s="12" t="str">
        <f t="shared" si="329"/>
        <v>031034</v>
      </c>
      <c r="B255" s="12" t="str">
        <f t="shared" si="329"/>
        <v>South Texas</v>
      </c>
      <c r="C255" s="76">
        <f t="shared" si="330"/>
        <v>16509.5</v>
      </c>
      <c r="D255" s="77">
        <f>Outcomes!C$6*Outcomes!C98</f>
        <v>3860</v>
      </c>
      <c r="E255" s="77">
        <f>SUMPRODUCT(Outcomes!D$6:G$6, Outcomes!D98:G98)</f>
        <v>3225.75</v>
      </c>
      <c r="F255" s="77">
        <f>SUMPRODUCT(Outcomes!H$6:K$6, Outcomes!H98:K98)</f>
        <v>1.5</v>
      </c>
      <c r="G255" s="77">
        <f>Outcomes!L$6*Outcomes!L98</f>
        <v>33</v>
      </c>
      <c r="H255" s="77">
        <f>Outcomes!M$6*Outcomes!M98</f>
        <v>228</v>
      </c>
      <c r="I255" s="77">
        <f>SUMPRODUCT(Outcomes!N$6:Q$6, Outcomes!N98:Q98)</f>
        <v>465</v>
      </c>
      <c r="J255" s="77">
        <f>SUMPRODUCT(Outcomes!R$6:U$6, Outcomes!R98:U98)</f>
        <v>328</v>
      </c>
      <c r="K255" s="77">
        <f>SUMPRODUCT(Outcomes!V$6:Y$6, Outcomes!V98:Y98)</f>
        <v>1456.25</v>
      </c>
      <c r="L255" s="77">
        <f>SUMPRODUCT(Outcomes!Z$6:AC$6, Outcomes!Z98:AC98)</f>
        <v>1104.75</v>
      </c>
      <c r="M255" s="77">
        <f>SUMPRODUCT(Outcomes!AD$6:AG$6, Outcomes!AD98:AG98)</f>
        <v>0</v>
      </c>
      <c r="N255" s="77">
        <f>SUMPRODUCT(Outcomes!AH$6:AK$6, Outcomes!AH98:AK98)</f>
        <v>1</v>
      </c>
      <c r="O255" s="77">
        <f>SUMPRODUCT(Outcomes!AL$6:AO$6, Outcomes!AL98:AO98)</f>
        <v>3384.25</v>
      </c>
      <c r="P255" s="77">
        <f>SUMPRODUCT(Outcomes!AP$6:AS$6, Outcomes!AP98:AS98)</f>
        <v>1555.5</v>
      </c>
      <c r="Q255" s="77">
        <f>SUMPRODUCT(Outcomes!AT$6:AW$6, Outcomes!AT98:AW98)</f>
        <v>128.75</v>
      </c>
      <c r="R255" s="77">
        <f>SUMPRODUCT(Outcomes!AX$6:BA$6, Outcomes!AX98:BA98)</f>
        <v>606.75</v>
      </c>
      <c r="S255" s="77">
        <f>Outcomes!BB$6*Outcomes!BB98</f>
        <v>29</v>
      </c>
      <c r="T255" s="77">
        <f>Outcomes!BC$6*Outcomes!BC98</f>
        <v>70</v>
      </c>
      <c r="U255" s="77">
        <f>Outcomes!BD$6*Outcomes!BD98</f>
        <v>32</v>
      </c>
    </row>
    <row r="256" spans="1:21" outlineLevel="1">
      <c r="A256" s="12" t="str">
        <f t="shared" si="329"/>
        <v>003614</v>
      </c>
      <c r="B256" s="12" t="str">
        <f t="shared" si="329"/>
        <v>Southwest Texas</v>
      </c>
      <c r="C256" s="76">
        <f t="shared" si="330"/>
        <v>3797.5</v>
      </c>
      <c r="D256" s="77">
        <f>Outcomes!C$6*Outcomes!C99</f>
        <v>1017</v>
      </c>
      <c r="E256" s="77">
        <f>SUMPRODUCT(Outcomes!D$6:G$6, Outcomes!D99:G99)</f>
        <v>737.75</v>
      </c>
      <c r="F256" s="77">
        <f>SUMPRODUCT(Outcomes!H$6:K$6, Outcomes!H99:K99)</f>
        <v>0</v>
      </c>
      <c r="G256" s="77">
        <f>Outcomes!L$6*Outcomes!L99</f>
        <v>11</v>
      </c>
      <c r="H256" s="77">
        <f>Outcomes!M$6*Outcomes!M99</f>
        <v>377</v>
      </c>
      <c r="I256" s="77">
        <f>SUMPRODUCT(Outcomes!N$6:Q$6, Outcomes!N99:Q99)</f>
        <v>0</v>
      </c>
      <c r="J256" s="77">
        <f>SUMPRODUCT(Outcomes!R$6:U$6, Outcomes!R99:U99)</f>
        <v>0</v>
      </c>
      <c r="K256" s="77">
        <f>SUMPRODUCT(Outcomes!V$6:Y$6, Outcomes!V99:Y99)</f>
        <v>233.25</v>
      </c>
      <c r="L256" s="77">
        <f>SUMPRODUCT(Outcomes!Z$6:AC$6, Outcomes!Z99:AC99)</f>
        <v>561.25</v>
      </c>
      <c r="M256" s="77">
        <f>SUMPRODUCT(Outcomes!AD$6:AG$6, Outcomes!AD99:AG99)</f>
        <v>0</v>
      </c>
      <c r="N256" s="77">
        <f>SUMPRODUCT(Outcomes!AH$6:AK$6, Outcomes!AH99:AK99)</f>
        <v>0</v>
      </c>
      <c r="O256" s="77">
        <f>SUMPRODUCT(Outcomes!AL$6:AO$6, Outcomes!AL99:AO99)</f>
        <v>701.25</v>
      </c>
      <c r="P256" s="77">
        <f>SUMPRODUCT(Outcomes!AP$6:AS$6, Outcomes!AP99:AS99)</f>
        <v>99</v>
      </c>
      <c r="Q256" s="77">
        <f>SUMPRODUCT(Outcomes!AT$6:AW$6, Outcomes!AT99:AW99)</f>
        <v>0</v>
      </c>
      <c r="R256" s="77">
        <f>SUMPRODUCT(Outcomes!AX$6:BA$6, Outcomes!AX99:BA99)</f>
        <v>0</v>
      </c>
      <c r="S256" s="77">
        <f>Outcomes!BB$6*Outcomes!BB99</f>
        <v>32</v>
      </c>
      <c r="T256" s="77">
        <f>Outcomes!BC$6*Outcomes!BC99</f>
        <v>28</v>
      </c>
      <c r="U256" s="77">
        <f>Outcomes!BD$6*Outcomes!BD99</f>
        <v>0</v>
      </c>
    </row>
    <row r="257" spans="1:21" outlineLevel="1">
      <c r="A257" s="12" t="str">
        <f t="shared" si="329"/>
        <v>003626</v>
      </c>
      <c r="B257" s="12" t="str">
        <f t="shared" si="329"/>
        <v>Tarrant</v>
      </c>
      <c r="C257" s="76">
        <f t="shared" si="330"/>
        <v>18585.5</v>
      </c>
      <c r="D257" s="77">
        <f>Outcomes!C$6*Outcomes!C100</f>
        <v>2936</v>
      </c>
      <c r="E257" s="77">
        <f>SUMPRODUCT(Outcomes!D$6:G$6, Outcomes!D100:G100)</f>
        <v>4387.75</v>
      </c>
      <c r="F257" s="77">
        <f>SUMPRODUCT(Outcomes!H$6:K$6, Outcomes!H100:K100)</f>
        <v>1.5</v>
      </c>
      <c r="G257" s="77">
        <f>Outcomes!L$6*Outcomes!L100</f>
        <v>45</v>
      </c>
      <c r="H257" s="77">
        <f>Outcomes!M$6*Outcomes!M100</f>
        <v>95</v>
      </c>
      <c r="I257" s="77">
        <f>SUMPRODUCT(Outcomes!N$6:Q$6, Outcomes!N100:Q100)</f>
        <v>13</v>
      </c>
      <c r="J257" s="77">
        <f>SUMPRODUCT(Outcomes!R$6:U$6, Outcomes!R100:U100)</f>
        <v>35</v>
      </c>
      <c r="K257" s="77">
        <f>SUMPRODUCT(Outcomes!V$6:Y$6, Outcomes!V100:Y100)</f>
        <v>1092.5</v>
      </c>
      <c r="L257" s="77">
        <f>SUMPRODUCT(Outcomes!Z$6:AC$6, Outcomes!Z100:AC100)</f>
        <v>1413</v>
      </c>
      <c r="M257" s="77">
        <f>SUMPRODUCT(Outcomes!AD$6:AG$6, Outcomes!AD100:AG100)</f>
        <v>12.5</v>
      </c>
      <c r="N257" s="77">
        <f>SUMPRODUCT(Outcomes!AH$6:AK$6, Outcomes!AH100:AK100)</f>
        <v>17.75</v>
      </c>
      <c r="O257" s="77">
        <f>SUMPRODUCT(Outcomes!AL$6:AO$6, Outcomes!AL100:AO100)</f>
        <v>6388.5</v>
      </c>
      <c r="P257" s="77">
        <f>SUMPRODUCT(Outcomes!AP$6:AS$6, Outcomes!AP100:AS100)</f>
        <v>1442</v>
      </c>
      <c r="Q257" s="77">
        <f>SUMPRODUCT(Outcomes!AT$6:AW$6, Outcomes!AT100:AW100)</f>
        <v>0</v>
      </c>
      <c r="R257" s="77">
        <f>SUMPRODUCT(Outcomes!AX$6:BA$6, Outcomes!AX100:BA100)</f>
        <v>0</v>
      </c>
      <c r="S257" s="77">
        <f>Outcomes!BB$6*Outcomes!BB100</f>
        <v>66</v>
      </c>
      <c r="T257" s="77">
        <f>Outcomes!BC$6*Outcomes!BC100</f>
        <v>640</v>
      </c>
      <c r="U257" s="77">
        <f>Outcomes!BD$6*Outcomes!BD100</f>
        <v>0</v>
      </c>
    </row>
    <row r="258" spans="1:21" outlineLevel="1">
      <c r="A258" s="12" t="str">
        <f t="shared" si="329"/>
        <v>003627</v>
      </c>
      <c r="B258" s="12" t="str">
        <f t="shared" si="329"/>
        <v>Temple</v>
      </c>
      <c r="C258" s="76">
        <f t="shared" si="330"/>
        <v>2451</v>
      </c>
      <c r="D258" s="77">
        <f>Outcomes!C$6*Outcomes!C101</f>
        <v>400</v>
      </c>
      <c r="E258" s="77">
        <f>SUMPRODUCT(Outcomes!D$6:G$6, Outcomes!D101:G101)</f>
        <v>448.25</v>
      </c>
      <c r="F258" s="77">
        <f>SUMPRODUCT(Outcomes!H$6:K$6, Outcomes!H101:K101)</f>
        <v>0</v>
      </c>
      <c r="G258" s="77">
        <f>Outcomes!L$6*Outcomes!L101</f>
        <v>0</v>
      </c>
      <c r="H258" s="77">
        <f>Outcomes!M$6*Outcomes!M101</f>
        <v>135</v>
      </c>
      <c r="I258" s="77">
        <f>SUMPRODUCT(Outcomes!N$6:Q$6, Outcomes!N101:Q101)</f>
        <v>0</v>
      </c>
      <c r="J258" s="77">
        <f>SUMPRODUCT(Outcomes!R$6:U$6, Outcomes!R101:U101)</f>
        <v>135</v>
      </c>
      <c r="K258" s="77">
        <f>SUMPRODUCT(Outcomes!V$6:Y$6, Outcomes!V101:Y101)</f>
        <v>12.25</v>
      </c>
      <c r="L258" s="77">
        <f>SUMPRODUCT(Outcomes!Z$6:AC$6, Outcomes!Z101:AC101)</f>
        <v>211.25</v>
      </c>
      <c r="M258" s="77">
        <f>SUMPRODUCT(Outcomes!AD$6:AG$6, Outcomes!AD101:AG101)</f>
        <v>0</v>
      </c>
      <c r="N258" s="77">
        <f>SUMPRODUCT(Outcomes!AH$6:AK$6, Outcomes!AH101:AK101)</f>
        <v>18.25</v>
      </c>
      <c r="O258" s="77">
        <f>SUMPRODUCT(Outcomes!AL$6:AO$6, Outcomes!AL101:AO101)</f>
        <v>697.75</v>
      </c>
      <c r="P258" s="77">
        <f>SUMPRODUCT(Outcomes!AP$6:AS$6, Outcomes!AP101:AS101)</f>
        <v>335.25</v>
      </c>
      <c r="Q258" s="77">
        <f>SUMPRODUCT(Outcomes!AT$6:AW$6, Outcomes!AT101:AW101)</f>
        <v>0</v>
      </c>
      <c r="R258" s="77">
        <f>SUMPRODUCT(Outcomes!AX$6:BA$6, Outcomes!AX101:BA101)</f>
        <v>0</v>
      </c>
      <c r="S258" s="77">
        <f>Outcomes!BB$6*Outcomes!BB101</f>
        <v>22</v>
      </c>
      <c r="T258" s="77">
        <f>Outcomes!BC$6*Outcomes!BC101</f>
        <v>36</v>
      </c>
      <c r="U258" s="77">
        <f>Outcomes!BD$6*Outcomes!BD101</f>
        <v>0</v>
      </c>
    </row>
    <row r="259" spans="1:21" outlineLevel="1">
      <c r="A259" s="12" t="str">
        <f t="shared" si="329"/>
        <v>003628</v>
      </c>
      <c r="B259" s="12" t="str">
        <f t="shared" si="329"/>
        <v>Texarkana</v>
      </c>
      <c r="C259" s="76">
        <f t="shared" si="330"/>
        <v>3557.75</v>
      </c>
      <c r="D259" s="77">
        <f>Outcomes!C$6*Outcomes!C102</f>
        <v>683</v>
      </c>
      <c r="E259" s="77">
        <f>SUMPRODUCT(Outcomes!D$6:G$6, Outcomes!D102:G102)</f>
        <v>360.25</v>
      </c>
      <c r="F259" s="77">
        <f>SUMPRODUCT(Outcomes!H$6:K$6, Outcomes!H102:K102)</f>
        <v>0</v>
      </c>
      <c r="G259" s="77">
        <f>Outcomes!L$6*Outcomes!L102</f>
        <v>0</v>
      </c>
      <c r="H259" s="77">
        <f>Outcomes!M$6*Outcomes!M102</f>
        <v>97</v>
      </c>
      <c r="I259" s="77">
        <f>SUMPRODUCT(Outcomes!N$6:Q$6, Outcomes!N102:Q102)</f>
        <v>77</v>
      </c>
      <c r="J259" s="77">
        <f>SUMPRODUCT(Outcomes!R$6:U$6, Outcomes!R102:U102)</f>
        <v>211</v>
      </c>
      <c r="K259" s="77">
        <f>SUMPRODUCT(Outcomes!V$6:Y$6, Outcomes!V102:Y102)</f>
        <v>278</v>
      </c>
      <c r="L259" s="77">
        <f>SUMPRODUCT(Outcomes!Z$6:AC$6, Outcomes!Z102:AC102)</f>
        <v>855</v>
      </c>
      <c r="M259" s="77">
        <f>SUMPRODUCT(Outcomes!AD$6:AG$6, Outcomes!AD102:AG102)</f>
        <v>0</v>
      </c>
      <c r="N259" s="77">
        <f>SUMPRODUCT(Outcomes!AH$6:AK$6, Outcomes!AH102:AK102)</f>
        <v>0</v>
      </c>
      <c r="O259" s="77">
        <f>SUMPRODUCT(Outcomes!AL$6:AO$6, Outcomes!AL102:AO102)</f>
        <v>662.75</v>
      </c>
      <c r="P259" s="77">
        <f>SUMPRODUCT(Outcomes!AP$6:AS$6, Outcomes!AP102:AS102)</f>
        <v>304.75</v>
      </c>
      <c r="Q259" s="77">
        <f>SUMPRODUCT(Outcomes!AT$6:AW$6, Outcomes!AT102:AW102)</f>
        <v>0</v>
      </c>
      <c r="R259" s="77">
        <f>SUMPRODUCT(Outcomes!AX$6:BA$6, Outcomes!AX102:BA102)</f>
        <v>0</v>
      </c>
      <c r="S259" s="77">
        <f>Outcomes!BB$6*Outcomes!BB102</f>
        <v>11</v>
      </c>
      <c r="T259" s="77">
        <f>Outcomes!BC$6*Outcomes!BC102</f>
        <v>18</v>
      </c>
      <c r="U259" s="77">
        <f>Outcomes!BD$6*Outcomes!BD102</f>
        <v>0</v>
      </c>
    </row>
    <row r="260" spans="1:21" outlineLevel="1">
      <c r="A260" s="12" t="str">
        <f t="shared" si="329"/>
        <v>003643</v>
      </c>
      <c r="B260" s="12" t="str">
        <f t="shared" si="329"/>
        <v>Texas Southmost</v>
      </c>
      <c r="C260" s="76">
        <f t="shared" si="330"/>
        <v>4679.5</v>
      </c>
      <c r="D260" s="77">
        <f>Outcomes!C$6*Outcomes!C103</f>
        <v>1488</v>
      </c>
      <c r="E260" s="77">
        <f>SUMPRODUCT(Outcomes!D$6:G$6, Outcomes!D103:G103)</f>
        <v>1181.75</v>
      </c>
      <c r="F260" s="77">
        <f>SUMPRODUCT(Outcomes!H$6:K$6, Outcomes!H103:K103)</f>
        <v>0</v>
      </c>
      <c r="G260" s="77">
        <f>Outcomes!L$6*Outcomes!L103</f>
        <v>0</v>
      </c>
      <c r="H260" s="77">
        <f>Outcomes!M$6*Outcomes!M103</f>
        <v>0</v>
      </c>
      <c r="I260" s="77">
        <f>SUMPRODUCT(Outcomes!N$6:Q$6, Outcomes!N103:Q103)</f>
        <v>0</v>
      </c>
      <c r="J260" s="77">
        <f>SUMPRODUCT(Outcomes!R$6:U$6, Outcomes!R103:U103)</f>
        <v>52</v>
      </c>
      <c r="K260" s="77">
        <f>SUMPRODUCT(Outcomes!V$6:Y$6, Outcomes!V103:Y103)</f>
        <v>34.5</v>
      </c>
      <c r="L260" s="77">
        <f>SUMPRODUCT(Outcomes!Z$6:AC$6, Outcomes!Z103:AC103)</f>
        <v>235.75</v>
      </c>
      <c r="M260" s="77">
        <f>SUMPRODUCT(Outcomes!AD$6:AG$6, Outcomes!AD103:AG103)</f>
        <v>0</v>
      </c>
      <c r="N260" s="77">
        <f>SUMPRODUCT(Outcomes!AH$6:AK$6, Outcomes!AH103:AK103)</f>
        <v>0</v>
      </c>
      <c r="O260" s="77">
        <f>SUMPRODUCT(Outcomes!AL$6:AO$6, Outcomes!AL103:AO103)</f>
        <v>1226.25</v>
      </c>
      <c r="P260" s="77">
        <f>SUMPRODUCT(Outcomes!AP$6:AS$6, Outcomes!AP103:AS103)</f>
        <v>431.25</v>
      </c>
      <c r="Q260" s="77">
        <f>SUMPRODUCT(Outcomes!AT$6:AW$6, Outcomes!AT103:AW103)</f>
        <v>0</v>
      </c>
      <c r="R260" s="77">
        <f>SUMPRODUCT(Outcomes!AX$6:BA$6, Outcomes!AX103:BA103)</f>
        <v>0</v>
      </c>
      <c r="S260" s="77">
        <f>Outcomes!BB$6*Outcomes!BB103</f>
        <v>2</v>
      </c>
      <c r="T260" s="77">
        <f>Outcomes!BC$6*Outcomes!BC103</f>
        <v>28</v>
      </c>
      <c r="U260" s="77">
        <f>Outcomes!BD$6*Outcomes!BD103</f>
        <v>0</v>
      </c>
    </row>
    <row r="261" spans="1:21" outlineLevel="1">
      <c r="A261" s="12" t="str">
        <f t="shared" si="329"/>
        <v>003572</v>
      </c>
      <c r="B261" s="12" t="str">
        <f t="shared" si="329"/>
        <v>Trinity Valley</v>
      </c>
      <c r="C261" s="76">
        <f t="shared" si="330"/>
        <v>4926.25</v>
      </c>
      <c r="D261" s="77">
        <f>Outcomes!C$6*Outcomes!C104</f>
        <v>925</v>
      </c>
      <c r="E261" s="77">
        <f>SUMPRODUCT(Outcomes!D$6:G$6, Outcomes!D104:G104)</f>
        <v>764.75</v>
      </c>
      <c r="F261" s="77">
        <f>SUMPRODUCT(Outcomes!H$6:K$6, Outcomes!H104:K104)</f>
        <v>0</v>
      </c>
      <c r="G261" s="77">
        <f>Outcomes!L$6*Outcomes!L104</f>
        <v>0</v>
      </c>
      <c r="H261" s="77">
        <f>Outcomes!M$6*Outcomes!M104</f>
        <v>47</v>
      </c>
      <c r="I261" s="77">
        <f>SUMPRODUCT(Outcomes!N$6:Q$6, Outcomes!N104:Q104)</f>
        <v>9</v>
      </c>
      <c r="J261" s="77">
        <f>SUMPRODUCT(Outcomes!R$6:U$6, Outcomes!R104:U104)</f>
        <v>945</v>
      </c>
      <c r="K261" s="77">
        <f>SUMPRODUCT(Outcomes!V$6:Y$6, Outcomes!V104:Y104)</f>
        <v>133.5</v>
      </c>
      <c r="L261" s="77">
        <f>SUMPRODUCT(Outcomes!Z$6:AC$6, Outcomes!Z104:AC104)</f>
        <v>615.25</v>
      </c>
      <c r="M261" s="77">
        <f>SUMPRODUCT(Outcomes!AD$6:AG$6, Outcomes!AD104:AG104)</f>
        <v>0</v>
      </c>
      <c r="N261" s="77">
        <f>SUMPRODUCT(Outcomes!AH$6:AK$6, Outcomes!AH104:AK104)</f>
        <v>0</v>
      </c>
      <c r="O261" s="77">
        <f>SUMPRODUCT(Outcomes!AL$6:AO$6, Outcomes!AL104:AO104)</f>
        <v>1072.25</v>
      </c>
      <c r="P261" s="77">
        <f>SUMPRODUCT(Outcomes!AP$6:AS$6, Outcomes!AP104:AS104)</f>
        <v>287.25</v>
      </c>
      <c r="Q261" s="77">
        <f>SUMPRODUCT(Outcomes!AT$6:AW$6, Outcomes!AT104:AW104)</f>
        <v>0</v>
      </c>
      <c r="R261" s="77">
        <f>SUMPRODUCT(Outcomes!AX$6:BA$6, Outcomes!AX104:BA104)</f>
        <v>58.25</v>
      </c>
      <c r="S261" s="77">
        <f>Outcomes!BB$6*Outcomes!BB104</f>
        <v>26</v>
      </c>
      <c r="T261" s="77">
        <f>Outcomes!BC$6*Outcomes!BC104</f>
        <v>43</v>
      </c>
      <c r="U261" s="77">
        <f>Outcomes!BD$6*Outcomes!BD104</f>
        <v>0</v>
      </c>
    </row>
    <row r="262" spans="1:21" outlineLevel="1">
      <c r="A262" s="12" t="str">
        <f t="shared" si="329"/>
        <v>003648</v>
      </c>
      <c r="B262" s="12" t="str">
        <f t="shared" si="329"/>
        <v>Tyler</v>
      </c>
      <c r="C262" s="76">
        <f t="shared" si="330"/>
        <v>6124.75</v>
      </c>
      <c r="D262" s="77">
        <f>Outcomes!C$6*Outcomes!C105</f>
        <v>852</v>
      </c>
      <c r="E262" s="77">
        <f>SUMPRODUCT(Outcomes!D$6:G$6, Outcomes!D105:G105)</f>
        <v>1305.5</v>
      </c>
      <c r="F262" s="77">
        <f>SUMPRODUCT(Outcomes!H$6:K$6, Outcomes!H105:K105)</f>
        <v>3.25</v>
      </c>
      <c r="G262" s="77">
        <f>Outcomes!L$6*Outcomes!L105</f>
        <v>15</v>
      </c>
      <c r="H262" s="77">
        <f>Outcomes!M$6*Outcomes!M105</f>
        <v>541</v>
      </c>
      <c r="I262" s="77">
        <f>SUMPRODUCT(Outcomes!N$6:Q$6, Outcomes!N105:Q105)</f>
        <v>11</v>
      </c>
      <c r="J262" s="77">
        <f>SUMPRODUCT(Outcomes!R$6:U$6, Outcomes!R105:U105)</f>
        <v>0</v>
      </c>
      <c r="K262" s="77">
        <f>SUMPRODUCT(Outcomes!V$6:Y$6, Outcomes!V105:Y105)</f>
        <v>172.25</v>
      </c>
      <c r="L262" s="77">
        <f>SUMPRODUCT(Outcomes!Z$6:AC$6, Outcomes!Z105:AC105)</f>
        <v>680.75</v>
      </c>
      <c r="M262" s="77">
        <f>SUMPRODUCT(Outcomes!AD$6:AG$6, Outcomes!AD105:AG105)</f>
        <v>0</v>
      </c>
      <c r="N262" s="77">
        <f>SUMPRODUCT(Outcomes!AH$6:AK$6, Outcomes!AH105:AK105)</f>
        <v>0</v>
      </c>
      <c r="O262" s="77">
        <f>SUMPRODUCT(Outcomes!AL$6:AO$6, Outcomes!AL105:AO105)</f>
        <v>1328</v>
      </c>
      <c r="P262" s="77">
        <f>SUMPRODUCT(Outcomes!AP$6:AS$6, Outcomes!AP105:AS105)</f>
        <v>1054.75</v>
      </c>
      <c r="Q262" s="77">
        <f>SUMPRODUCT(Outcomes!AT$6:AW$6, Outcomes!AT105:AW105)</f>
        <v>0</v>
      </c>
      <c r="R262" s="77">
        <f>SUMPRODUCT(Outcomes!AX$6:BA$6, Outcomes!AX105:BA105)</f>
        <v>50.25</v>
      </c>
      <c r="S262" s="77">
        <f>Outcomes!BB$6*Outcomes!BB105</f>
        <v>18</v>
      </c>
      <c r="T262" s="77">
        <f>Outcomes!BC$6*Outcomes!BC105</f>
        <v>93</v>
      </c>
      <c r="U262" s="77">
        <f>Outcomes!BD$6*Outcomes!BD105</f>
        <v>0</v>
      </c>
    </row>
    <row r="263" spans="1:21" outlineLevel="1">
      <c r="A263" s="12" t="str">
        <f t="shared" si="329"/>
        <v>010060</v>
      </c>
      <c r="B263" s="12" t="str">
        <f t="shared" si="329"/>
        <v>Vernon</v>
      </c>
      <c r="C263" s="76">
        <f t="shared" si="330"/>
        <v>1710.75</v>
      </c>
      <c r="D263" s="77">
        <f>Outcomes!C$6*Outcomes!C106</f>
        <v>185</v>
      </c>
      <c r="E263" s="77">
        <f>SUMPRODUCT(Outcomes!D$6:G$6, Outcomes!D106:G106)</f>
        <v>226</v>
      </c>
      <c r="F263" s="77">
        <f>SUMPRODUCT(Outcomes!H$6:K$6, Outcomes!H106:K106)</f>
        <v>0</v>
      </c>
      <c r="G263" s="77">
        <f>Outcomes!L$6*Outcomes!L106</f>
        <v>0</v>
      </c>
      <c r="H263" s="77">
        <f>Outcomes!M$6*Outcomes!M106</f>
        <v>237</v>
      </c>
      <c r="I263" s="77">
        <f>SUMPRODUCT(Outcomes!N$6:Q$6, Outcomes!N106:Q106)</f>
        <v>2</v>
      </c>
      <c r="J263" s="77">
        <f>SUMPRODUCT(Outcomes!R$6:U$6, Outcomes!R106:U106)</f>
        <v>312</v>
      </c>
      <c r="K263" s="77">
        <f>SUMPRODUCT(Outcomes!V$6:Y$6, Outcomes!V106:Y106)</f>
        <v>18.75</v>
      </c>
      <c r="L263" s="77">
        <f>SUMPRODUCT(Outcomes!Z$6:AC$6, Outcomes!Z106:AC106)</f>
        <v>306.75</v>
      </c>
      <c r="M263" s="77">
        <f>SUMPRODUCT(Outcomes!AD$6:AG$6, Outcomes!AD106:AG106)</f>
        <v>0</v>
      </c>
      <c r="N263" s="77">
        <f>SUMPRODUCT(Outcomes!AH$6:AK$6, Outcomes!AH106:AK106)</f>
        <v>0</v>
      </c>
      <c r="O263" s="77">
        <f>SUMPRODUCT(Outcomes!AL$6:AO$6, Outcomes!AL106:AO106)</f>
        <v>219.75</v>
      </c>
      <c r="P263" s="77">
        <f>SUMPRODUCT(Outcomes!AP$6:AS$6, Outcomes!AP106:AS106)</f>
        <v>158.5</v>
      </c>
      <c r="Q263" s="77">
        <f>SUMPRODUCT(Outcomes!AT$6:AW$6, Outcomes!AT106:AW106)</f>
        <v>0</v>
      </c>
      <c r="R263" s="77">
        <f>SUMPRODUCT(Outcomes!AX$6:BA$6, Outcomes!AX106:BA106)</f>
        <v>0</v>
      </c>
      <c r="S263" s="77">
        <f>Outcomes!BB$6*Outcomes!BB106</f>
        <v>17</v>
      </c>
      <c r="T263" s="77">
        <f>Outcomes!BC$6*Outcomes!BC106</f>
        <v>28</v>
      </c>
      <c r="U263" s="77">
        <f>Outcomes!BD$6*Outcomes!BD106</f>
        <v>0</v>
      </c>
    </row>
    <row r="264" spans="1:21" outlineLevel="1">
      <c r="A264" s="12" t="str">
        <f t="shared" si="329"/>
        <v>003662</v>
      </c>
      <c r="B264" s="12" t="str">
        <f t="shared" si="329"/>
        <v>Victoria</v>
      </c>
      <c r="C264" s="76">
        <f t="shared" si="330"/>
        <v>1862.25</v>
      </c>
      <c r="D264" s="77">
        <f>Outcomes!C$6*Outcomes!C107</f>
        <v>190</v>
      </c>
      <c r="E264" s="77">
        <f>SUMPRODUCT(Outcomes!D$6:G$6, Outcomes!D107:G107)</f>
        <v>262</v>
      </c>
      <c r="F264" s="77">
        <f>SUMPRODUCT(Outcomes!H$6:K$6, Outcomes!H107:K107)</f>
        <v>0</v>
      </c>
      <c r="G264" s="77">
        <f>Outcomes!L$6*Outcomes!L107</f>
        <v>39</v>
      </c>
      <c r="H264" s="77">
        <f>Outcomes!M$6*Outcomes!M107</f>
        <v>357</v>
      </c>
      <c r="I264" s="77">
        <f>SUMPRODUCT(Outcomes!N$6:Q$6, Outcomes!N107:Q107)</f>
        <v>16</v>
      </c>
      <c r="J264" s="77">
        <f>SUMPRODUCT(Outcomes!R$6:U$6, Outcomes!R107:U107)</f>
        <v>79</v>
      </c>
      <c r="K264" s="77">
        <f>SUMPRODUCT(Outcomes!V$6:Y$6, Outcomes!V107:Y107)</f>
        <v>163.5</v>
      </c>
      <c r="L264" s="77">
        <f>SUMPRODUCT(Outcomes!Z$6:AC$6, Outcomes!Z107:AC107)</f>
        <v>200.25</v>
      </c>
      <c r="M264" s="77">
        <f>SUMPRODUCT(Outcomes!AD$6:AG$6, Outcomes!AD107:AG107)</f>
        <v>0</v>
      </c>
      <c r="N264" s="77">
        <f>SUMPRODUCT(Outcomes!AH$6:AK$6, Outcomes!AH107:AK107)</f>
        <v>0</v>
      </c>
      <c r="O264" s="77">
        <f>SUMPRODUCT(Outcomes!AL$6:AO$6, Outcomes!AL107:AO107)</f>
        <v>287</v>
      </c>
      <c r="P264" s="77">
        <f>SUMPRODUCT(Outcomes!AP$6:AS$6, Outcomes!AP107:AS107)</f>
        <v>204.5</v>
      </c>
      <c r="Q264" s="77">
        <f>SUMPRODUCT(Outcomes!AT$6:AW$6, Outcomes!AT107:AW107)</f>
        <v>0</v>
      </c>
      <c r="R264" s="77">
        <f>SUMPRODUCT(Outcomes!AX$6:BA$6, Outcomes!AX107:BA107)</f>
        <v>0</v>
      </c>
      <c r="S264" s="77">
        <f>Outcomes!BB$6*Outcomes!BB107</f>
        <v>17</v>
      </c>
      <c r="T264" s="77">
        <f>Outcomes!BC$6*Outcomes!BC107</f>
        <v>47</v>
      </c>
      <c r="U264" s="77">
        <f>Outcomes!BD$6*Outcomes!BD107</f>
        <v>0</v>
      </c>
    </row>
    <row r="265" spans="1:21" outlineLevel="1">
      <c r="A265" s="12" t="str">
        <f t="shared" si="329"/>
        <v>003664</v>
      </c>
      <c r="B265" s="12" t="str">
        <f t="shared" si="329"/>
        <v>Weatherford</v>
      </c>
      <c r="C265" s="76">
        <f t="shared" si="330"/>
        <v>3166.25</v>
      </c>
      <c r="D265" s="77">
        <f>Outcomes!C$6*Outcomes!C108</f>
        <v>576</v>
      </c>
      <c r="E265" s="77">
        <f>SUMPRODUCT(Outcomes!D$6:G$6, Outcomes!D108:G108)</f>
        <v>506.75</v>
      </c>
      <c r="F265" s="77">
        <f>SUMPRODUCT(Outcomes!H$6:K$6, Outcomes!H108:K108)</f>
        <v>0</v>
      </c>
      <c r="G265" s="77">
        <f>Outcomes!L$6*Outcomes!L108</f>
        <v>36</v>
      </c>
      <c r="H265" s="77">
        <f>Outcomes!M$6*Outcomes!M108</f>
        <v>190</v>
      </c>
      <c r="I265" s="77">
        <f>SUMPRODUCT(Outcomes!N$6:Q$6, Outcomes!N108:Q108)</f>
        <v>32</v>
      </c>
      <c r="J265" s="77">
        <f>SUMPRODUCT(Outcomes!R$6:U$6, Outcomes!R108:U108)</f>
        <v>21</v>
      </c>
      <c r="K265" s="77">
        <f>SUMPRODUCT(Outcomes!V$6:Y$6, Outcomes!V108:Y108)</f>
        <v>123.75</v>
      </c>
      <c r="L265" s="77">
        <f>SUMPRODUCT(Outcomes!Z$6:AC$6, Outcomes!Z108:AC108)</f>
        <v>266</v>
      </c>
      <c r="M265" s="77">
        <f>SUMPRODUCT(Outcomes!AD$6:AG$6, Outcomes!AD108:AG108)</f>
        <v>0</v>
      </c>
      <c r="N265" s="77">
        <f>SUMPRODUCT(Outcomes!AH$6:AK$6, Outcomes!AH108:AK108)</f>
        <v>0</v>
      </c>
      <c r="O265" s="77">
        <f>SUMPRODUCT(Outcomes!AL$6:AO$6, Outcomes!AL108:AO108)</f>
        <v>721.5</v>
      </c>
      <c r="P265" s="77">
        <f>SUMPRODUCT(Outcomes!AP$6:AS$6, Outcomes!AP108:AS108)</f>
        <v>548.75</v>
      </c>
      <c r="Q265" s="77">
        <f>SUMPRODUCT(Outcomes!AT$6:AW$6, Outcomes!AT108:AW108)</f>
        <v>0</v>
      </c>
      <c r="R265" s="77">
        <f>SUMPRODUCT(Outcomes!AX$6:BA$6, Outcomes!AX108:BA108)</f>
        <v>96.5</v>
      </c>
      <c r="S265" s="77">
        <f>Outcomes!BB$6*Outcomes!BB108</f>
        <v>7</v>
      </c>
      <c r="T265" s="77">
        <f>Outcomes!BC$6*Outcomes!BC108</f>
        <v>41</v>
      </c>
      <c r="U265" s="77">
        <f>Outcomes!BD$6*Outcomes!BD108</f>
        <v>0</v>
      </c>
    </row>
    <row r="266" spans="1:21" outlineLevel="1">
      <c r="A266" s="12" t="str">
        <f t="shared" ref="A266:B267" si="331">A213</f>
        <v>009549</v>
      </c>
      <c r="B266" s="12" t="str">
        <f t="shared" si="331"/>
        <v>Western Texas</v>
      </c>
      <c r="C266" s="76">
        <f t="shared" si="330"/>
        <v>991</v>
      </c>
      <c r="D266" s="77">
        <f>Outcomes!C$6*Outcomes!C109</f>
        <v>178</v>
      </c>
      <c r="E266" s="77">
        <f>SUMPRODUCT(Outcomes!D$6:G$6, Outcomes!D109:G109)</f>
        <v>139</v>
      </c>
      <c r="F266" s="77">
        <f>SUMPRODUCT(Outcomes!H$6:K$6, Outcomes!H109:K109)</f>
        <v>0</v>
      </c>
      <c r="G266" s="77">
        <f>Outcomes!L$6*Outcomes!L109</f>
        <v>0</v>
      </c>
      <c r="H266" s="77">
        <f>Outcomes!M$6*Outcomes!M109</f>
        <v>0</v>
      </c>
      <c r="I266" s="77">
        <f>SUMPRODUCT(Outcomes!N$6:Q$6, Outcomes!N109:Q109)</f>
        <v>0</v>
      </c>
      <c r="J266" s="77">
        <f>SUMPRODUCT(Outcomes!R$6:U$6, Outcomes!R109:U109)</f>
        <v>259</v>
      </c>
      <c r="K266" s="77">
        <f>SUMPRODUCT(Outcomes!V$6:Y$6, Outcomes!V109:Y109)</f>
        <v>87</v>
      </c>
      <c r="L266" s="77">
        <f>SUMPRODUCT(Outcomes!Z$6:AC$6, Outcomes!Z109:AC109)</f>
        <v>81.75</v>
      </c>
      <c r="M266" s="77">
        <f>SUMPRODUCT(Outcomes!AD$6:AG$6, Outcomes!AD109:AG109)</f>
        <v>0</v>
      </c>
      <c r="N266" s="77">
        <f>SUMPRODUCT(Outcomes!AH$6:AK$6, Outcomes!AH109:AK109)</f>
        <v>0</v>
      </c>
      <c r="O266" s="77">
        <f>SUMPRODUCT(Outcomes!AL$6:AO$6, Outcomes!AL109:AO109)</f>
        <v>194</v>
      </c>
      <c r="P266" s="77">
        <f>SUMPRODUCT(Outcomes!AP$6:AS$6, Outcomes!AP109:AS109)</f>
        <v>42.25</v>
      </c>
      <c r="Q266" s="77">
        <f>SUMPRODUCT(Outcomes!AT$6:AW$6, Outcomes!AT109:AW109)</f>
        <v>0</v>
      </c>
      <c r="R266" s="77">
        <f>SUMPRODUCT(Outcomes!AX$6:BA$6, Outcomes!AX109:BA109)</f>
        <v>0</v>
      </c>
      <c r="S266" s="77">
        <f>Outcomes!BB$6*Outcomes!BB109</f>
        <v>9</v>
      </c>
      <c r="T266" s="77">
        <f>Outcomes!BC$6*Outcomes!BC109</f>
        <v>1</v>
      </c>
      <c r="U266" s="77">
        <f>Outcomes!BD$6*Outcomes!BD109</f>
        <v>0</v>
      </c>
    </row>
    <row r="267" spans="1:21" outlineLevel="1">
      <c r="A267" s="12" t="str">
        <f t="shared" si="331"/>
        <v>003668</v>
      </c>
      <c r="B267" s="12" t="str">
        <f t="shared" si="331"/>
        <v>Wharton</v>
      </c>
      <c r="C267" s="76">
        <f t="shared" si="330"/>
        <v>3483.25</v>
      </c>
      <c r="D267" s="77">
        <f>Outcomes!C$6*Outcomes!C110</f>
        <v>242</v>
      </c>
      <c r="E267" s="77">
        <f>SUMPRODUCT(Outcomes!D$6:G$6, Outcomes!D110:G110)</f>
        <v>733.5</v>
      </c>
      <c r="F267" s="77">
        <f>SUMPRODUCT(Outcomes!H$6:K$6, Outcomes!H110:K110)</f>
        <v>0</v>
      </c>
      <c r="G267" s="77">
        <f>Outcomes!L$6*Outcomes!L110</f>
        <v>4</v>
      </c>
      <c r="H267" s="77">
        <f>Outcomes!M$6*Outcomes!M110</f>
        <v>118</v>
      </c>
      <c r="I267" s="77">
        <f>SUMPRODUCT(Outcomes!N$6:Q$6, Outcomes!N110:Q110)</f>
        <v>8</v>
      </c>
      <c r="J267" s="77">
        <f>SUMPRODUCT(Outcomes!R$6:U$6, Outcomes!R110:U110)</f>
        <v>376</v>
      </c>
      <c r="K267" s="77">
        <f>SUMPRODUCT(Outcomes!V$6:Y$6, Outcomes!V110:Y110)</f>
        <v>230.5</v>
      </c>
      <c r="L267" s="77">
        <f>SUMPRODUCT(Outcomes!Z$6:AC$6, Outcomes!Z110:AC110)</f>
        <v>335.5</v>
      </c>
      <c r="M267" s="77">
        <f>SUMPRODUCT(Outcomes!AD$6:AG$6, Outcomes!AD110:AG110)</f>
        <v>0</v>
      </c>
      <c r="N267" s="77">
        <f>SUMPRODUCT(Outcomes!AH$6:AK$6, Outcomes!AH110:AK110)</f>
        <v>0</v>
      </c>
      <c r="O267" s="77">
        <f>SUMPRODUCT(Outcomes!AL$6:AO$6, Outcomes!AL110:AO110)</f>
        <v>1145.75</v>
      </c>
      <c r="P267" s="77">
        <f>SUMPRODUCT(Outcomes!AP$6:AS$6, Outcomes!AP110:AS110)</f>
        <v>211</v>
      </c>
      <c r="Q267" s="77">
        <f>SUMPRODUCT(Outcomes!AT$6:AW$6, Outcomes!AT110:AW110)</f>
        <v>0</v>
      </c>
      <c r="R267" s="77">
        <f>SUMPRODUCT(Outcomes!AX$6:BA$6, Outcomes!AX110:BA110)</f>
        <v>0</v>
      </c>
      <c r="S267" s="77">
        <f>Outcomes!BB$6*Outcomes!BB110</f>
        <v>19</v>
      </c>
      <c r="T267" s="77">
        <f>Outcomes!BC$6*Outcomes!BC110</f>
        <v>60</v>
      </c>
      <c r="U267" s="77">
        <f>Outcomes!BD$6*Outcomes!BD110</f>
        <v>0</v>
      </c>
    </row>
    <row r="268" spans="1:21">
      <c r="A268" s="12"/>
      <c r="B268" s="12" t="str">
        <f>B215</f>
        <v>Statewide</v>
      </c>
      <c r="C268" s="76">
        <f t="shared" si="330"/>
        <v>359247</v>
      </c>
      <c r="D268" s="76">
        <f>SUM(D218:D267)</f>
        <v>61032</v>
      </c>
      <c r="E268" s="76">
        <f>SUM(E218:E267)</f>
        <v>72976.5</v>
      </c>
      <c r="F268" s="76">
        <f t="shared" ref="F268:U268" si="332">SUM(F218:F267)</f>
        <v>1330.25</v>
      </c>
      <c r="G268" s="76">
        <f t="shared" si="332"/>
        <v>1970</v>
      </c>
      <c r="H268" s="76">
        <f t="shared" ref="H268" si="333">SUM(H218:H267)</f>
        <v>15274</v>
      </c>
      <c r="I268" s="76">
        <f t="shared" si="332"/>
        <v>2817</v>
      </c>
      <c r="J268" s="76">
        <f t="shared" ref="J268" si="334">SUM(J218:J267)</f>
        <v>9757</v>
      </c>
      <c r="K268" s="76">
        <f t="shared" si="332"/>
        <v>25763.75</v>
      </c>
      <c r="L268" s="76">
        <f t="shared" ref="L268" si="335">SUM(L218:L267)</f>
        <v>37206.5</v>
      </c>
      <c r="M268" s="76">
        <f t="shared" si="332"/>
        <v>142</v>
      </c>
      <c r="N268" s="76">
        <f t="shared" ref="N268" si="336">SUM(N218:N267)</f>
        <v>556</v>
      </c>
      <c r="O268" s="76">
        <f t="shared" si="332"/>
        <v>89139</v>
      </c>
      <c r="P268" s="76">
        <f t="shared" ref="P268" si="337">SUM(P218:P267)</f>
        <v>30478.25</v>
      </c>
      <c r="Q268" s="76">
        <f t="shared" si="332"/>
        <v>397.5</v>
      </c>
      <c r="R268" s="76">
        <f t="shared" si="332"/>
        <v>2337.25</v>
      </c>
      <c r="S268" s="76">
        <f t="shared" si="332"/>
        <v>1661</v>
      </c>
      <c r="T268" s="76">
        <f t="shared" si="332"/>
        <v>6374</v>
      </c>
      <c r="U268" s="76">
        <f t="shared" si="332"/>
        <v>35</v>
      </c>
    </row>
    <row r="270" spans="1:21">
      <c r="A270" s="687" t="s">
        <v>1921</v>
      </c>
      <c r="B270" s="687"/>
      <c r="C270" s="687"/>
      <c r="D270" s="687"/>
      <c r="E270" s="687"/>
      <c r="F270" s="687"/>
      <c r="G270" s="687"/>
      <c r="H270" s="687"/>
      <c r="I270" s="687"/>
      <c r="J270" s="687"/>
      <c r="K270" s="687"/>
      <c r="L270" s="687"/>
      <c r="M270" s="687"/>
      <c r="N270" s="687"/>
      <c r="O270" s="687"/>
      <c r="P270" s="687"/>
      <c r="Q270" s="687"/>
      <c r="R270" s="687"/>
      <c r="S270" s="687"/>
      <c r="T270" s="687"/>
      <c r="U270" s="687"/>
    </row>
    <row r="271" spans="1:21" outlineLevel="1">
      <c r="A271" s="12" t="str">
        <f t="shared" ref="A271:B286" si="338">A218</f>
        <v>003607</v>
      </c>
      <c r="B271" s="12" t="str">
        <f t="shared" si="338"/>
        <v>Alamo</v>
      </c>
      <c r="C271" s="76">
        <f t="shared" ref="C271:C302" si="339">SUM(D271:U271)</f>
        <v>25450.75</v>
      </c>
      <c r="D271" s="77">
        <f>Outcomes!C$6*Outcomes!C114</f>
        <v>3249</v>
      </c>
      <c r="E271" s="77">
        <f>SUMPRODUCT(Outcomes!D$6:G$6, Outcomes!D114:G114)</f>
        <v>5985.75</v>
      </c>
      <c r="F271" s="77">
        <f>SUMPRODUCT(Outcomes!H$6:K$6, Outcomes!H114:K114)</f>
        <v>22.25</v>
      </c>
      <c r="G271" s="77">
        <f>Outcomes!L$6*Outcomes!L114</f>
        <v>18</v>
      </c>
      <c r="H271" s="77">
        <f>Outcomes!M$6*Outcomes!M114</f>
        <v>370</v>
      </c>
      <c r="I271" s="77">
        <f>SUMPRODUCT(Outcomes!N$6:Q$6, Outcomes!N114:Q114)</f>
        <v>85</v>
      </c>
      <c r="J271" s="77">
        <f>SUMPRODUCT(Outcomes!R$6:U$6, Outcomes!R114:U114)</f>
        <v>562</v>
      </c>
      <c r="K271" s="77">
        <f>SUMPRODUCT(Outcomes!V$6:Y$6, Outcomes!V114:Y114)</f>
        <v>1380.75</v>
      </c>
      <c r="L271" s="77">
        <f>SUMPRODUCT(Outcomes!Z$6:AC$6, Outcomes!Z114:AC114)</f>
        <v>1850.75</v>
      </c>
      <c r="M271" s="77">
        <f>SUMPRODUCT(Outcomes!AD$6:AG$6, Outcomes!AD114:AG114)</f>
        <v>0</v>
      </c>
      <c r="N271" s="77">
        <f>SUMPRODUCT(Outcomes!AH$6:AK$6, Outcomes!AH114:AK114)</f>
        <v>19.5</v>
      </c>
      <c r="O271" s="77">
        <f>SUMPRODUCT(Outcomes!AL$6:AO$6, Outcomes!AL114:AO114)</f>
        <v>9824.75</v>
      </c>
      <c r="P271" s="77">
        <f>SUMPRODUCT(Outcomes!AP$6:AS$6, Outcomes!AP114:AS114)</f>
        <v>1442.5</v>
      </c>
      <c r="Q271" s="77">
        <f>SUMPRODUCT(Outcomes!AT$6:AW$6, Outcomes!AT114:AW114)</f>
        <v>0</v>
      </c>
      <c r="R271" s="77">
        <f>SUMPRODUCT(Outcomes!AX$6:BA$6, Outcomes!AX114:BA114)</f>
        <v>32.5</v>
      </c>
      <c r="S271" s="77">
        <f>Outcomes!BB$6*Outcomes!BB114</f>
        <v>48</v>
      </c>
      <c r="T271" s="77">
        <f>Outcomes!BC$6*Outcomes!BC114</f>
        <v>560</v>
      </c>
      <c r="U271" s="77">
        <f>Outcomes!BD$6*Outcomes!BD114</f>
        <v>0</v>
      </c>
    </row>
    <row r="272" spans="1:21" outlineLevel="1">
      <c r="A272" s="12" t="str">
        <f t="shared" si="338"/>
        <v>003539</v>
      </c>
      <c r="B272" s="12" t="str">
        <f t="shared" si="338"/>
        <v>Alvin</v>
      </c>
      <c r="C272" s="76">
        <f t="shared" si="339"/>
        <v>3180.75</v>
      </c>
      <c r="D272" s="77">
        <f>Outcomes!C$6*Outcomes!C115</f>
        <v>601</v>
      </c>
      <c r="E272" s="77">
        <f>SUMPRODUCT(Outcomes!D$6:G$6, Outcomes!D115:G115)</f>
        <v>569.75</v>
      </c>
      <c r="F272" s="77">
        <f>SUMPRODUCT(Outcomes!H$6:K$6, Outcomes!H115:K115)</f>
        <v>0</v>
      </c>
      <c r="G272" s="77">
        <f>Outcomes!L$6*Outcomes!L115</f>
        <v>0</v>
      </c>
      <c r="H272" s="77">
        <f>Outcomes!M$6*Outcomes!M115</f>
        <v>72</v>
      </c>
      <c r="I272" s="77">
        <f>SUMPRODUCT(Outcomes!N$6:Q$6, Outcomes!N115:Q115)</f>
        <v>3</v>
      </c>
      <c r="J272" s="77">
        <f>SUMPRODUCT(Outcomes!R$6:U$6, Outcomes!R115:U115)</f>
        <v>62</v>
      </c>
      <c r="K272" s="77">
        <f>SUMPRODUCT(Outcomes!V$6:Y$6, Outcomes!V115:Y115)</f>
        <v>352</v>
      </c>
      <c r="L272" s="77">
        <f>SUMPRODUCT(Outcomes!Z$6:AC$6, Outcomes!Z115:AC115)</f>
        <v>382.75</v>
      </c>
      <c r="M272" s="77">
        <f>SUMPRODUCT(Outcomes!AD$6:AG$6, Outcomes!AD115:AG115)</f>
        <v>0</v>
      </c>
      <c r="N272" s="77">
        <f>SUMPRODUCT(Outcomes!AH$6:AK$6, Outcomes!AH115:AK115)</f>
        <v>0</v>
      </c>
      <c r="O272" s="77">
        <f>SUMPRODUCT(Outcomes!AL$6:AO$6, Outcomes!AL115:AO115)</f>
        <v>837.5</v>
      </c>
      <c r="P272" s="77">
        <f>SUMPRODUCT(Outcomes!AP$6:AS$6, Outcomes!AP115:AS115)</f>
        <v>232.75</v>
      </c>
      <c r="Q272" s="77">
        <f>SUMPRODUCT(Outcomes!AT$6:AW$6, Outcomes!AT115:AW115)</f>
        <v>0</v>
      </c>
      <c r="R272" s="77">
        <f>SUMPRODUCT(Outcomes!AX$6:BA$6, Outcomes!AX115:BA115)</f>
        <v>0</v>
      </c>
      <c r="S272" s="77">
        <f>Outcomes!BB$6*Outcomes!BB115</f>
        <v>23</v>
      </c>
      <c r="T272" s="77">
        <f>Outcomes!BC$6*Outcomes!BC115</f>
        <v>45</v>
      </c>
      <c r="U272" s="77">
        <f>Outcomes!BD$6*Outcomes!BD115</f>
        <v>0</v>
      </c>
    </row>
    <row r="273" spans="1:21" outlineLevel="1">
      <c r="A273" s="12" t="str">
        <f t="shared" si="338"/>
        <v>003540</v>
      </c>
      <c r="B273" s="12" t="str">
        <f t="shared" si="338"/>
        <v>Amarillo</v>
      </c>
      <c r="C273" s="76">
        <f t="shared" si="339"/>
        <v>5240</v>
      </c>
      <c r="D273" s="77">
        <f>Outcomes!C$6*Outcomes!C116</f>
        <v>664</v>
      </c>
      <c r="E273" s="77">
        <f>SUMPRODUCT(Outcomes!D$6:G$6, Outcomes!D116:G116)</f>
        <v>992.75</v>
      </c>
      <c r="F273" s="77">
        <f>SUMPRODUCT(Outcomes!H$6:K$6, Outcomes!H116:K116)</f>
        <v>0</v>
      </c>
      <c r="G273" s="77">
        <f>Outcomes!L$6*Outcomes!L116</f>
        <v>0</v>
      </c>
      <c r="H273" s="77">
        <f>Outcomes!M$6*Outcomes!M116</f>
        <v>0</v>
      </c>
      <c r="I273" s="77">
        <f>SUMPRODUCT(Outcomes!N$6:Q$6, Outcomes!N116:Q116)</f>
        <v>64</v>
      </c>
      <c r="J273" s="77">
        <f>SUMPRODUCT(Outcomes!R$6:U$6, Outcomes!R116:U116)</f>
        <v>45</v>
      </c>
      <c r="K273" s="77">
        <f>SUMPRODUCT(Outcomes!V$6:Y$6, Outcomes!V116:Y116)</f>
        <v>452.75</v>
      </c>
      <c r="L273" s="77">
        <f>SUMPRODUCT(Outcomes!Z$6:AC$6, Outcomes!Z116:AC116)</f>
        <v>995.5</v>
      </c>
      <c r="M273" s="77">
        <f>SUMPRODUCT(Outcomes!AD$6:AG$6, Outcomes!AD116:AG116)</f>
        <v>6</v>
      </c>
      <c r="N273" s="77">
        <f>SUMPRODUCT(Outcomes!AH$6:AK$6, Outcomes!AH116:AK116)</f>
        <v>0</v>
      </c>
      <c r="O273" s="77">
        <f>SUMPRODUCT(Outcomes!AL$6:AO$6, Outcomes!AL116:AO116)</f>
        <v>1235.75</v>
      </c>
      <c r="P273" s="77">
        <f>SUMPRODUCT(Outcomes!AP$6:AS$6, Outcomes!AP116:AS116)</f>
        <v>600.25</v>
      </c>
      <c r="Q273" s="77">
        <f>SUMPRODUCT(Outcomes!AT$6:AW$6, Outcomes!AT116:AW116)</f>
        <v>0</v>
      </c>
      <c r="R273" s="77">
        <f>SUMPRODUCT(Outcomes!AX$6:BA$6, Outcomes!AX116:BA116)</f>
        <v>0</v>
      </c>
      <c r="S273" s="77">
        <f>Outcomes!BB$6*Outcomes!BB116</f>
        <v>56</v>
      </c>
      <c r="T273" s="77">
        <f>Outcomes!BC$6*Outcomes!BC116</f>
        <v>128</v>
      </c>
      <c r="U273" s="77">
        <f>Outcomes!BD$6*Outcomes!BD116</f>
        <v>0</v>
      </c>
    </row>
    <row r="274" spans="1:21" outlineLevel="1">
      <c r="A274" s="12" t="str">
        <f t="shared" si="338"/>
        <v>006661</v>
      </c>
      <c r="B274" s="12" t="str">
        <f t="shared" si="338"/>
        <v>Angelina</v>
      </c>
      <c r="C274" s="76">
        <f t="shared" si="339"/>
        <v>2805</v>
      </c>
      <c r="D274" s="77">
        <f>Outcomes!C$6*Outcomes!C117</f>
        <v>512</v>
      </c>
      <c r="E274" s="77">
        <f>SUMPRODUCT(Outcomes!D$6:G$6, Outcomes!D117:G117)</f>
        <v>492.5</v>
      </c>
      <c r="F274" s="77">
        <f>SUMPRODUCT(Outcomes!H$6:K$6, Outcomes!H117:K117)</f>
        <v>0</v>
      </c>
      <c r="G274" s="77">
        <f>Outcomes!L$6*Outcomes!L117</f>
        <v>10</v>
      </c>
      <c r="H274" s="77">
        <f>Outcomes!M$6*Outcomes!M117</f>
        <v>214</v>
      </c>
      <c r="I274" s="77">
        <f>SUMPRODUCT(Outcomes!N$6:Q$6, Outcomes!N117:Q117)</f>
        <v>20</v>
      </c>
      <c r="J274" s="77">
        <f>SUMPRODUCT(Outcomes!R$6:U$6, Outcomes!R117:U117)</f>
        <v>135</v>
      </c>
      <c r="K274" s="77">
        <f>SUMPRODUCT(Outcomes!V$6:Y$6, Outcomes!V117:Y117)</f>
        <v>255.75</v>
      </c>
      <c r="L274" s="77">
        <f>SUMPRODUCT(Outcomes!Z$6:AC$6, Outcomes!Z117:AC117)</f>
        <v>439.5</v>
      </c>
      <c r="M274" s="77">
        <f>SUMPRODUCT(Outcomes!AD$6:AG$6, Outcomes!AD117:AG117)</f>
        <v>0</v>
      </c>
      <c r="N274" s="77">
        <f>SUMPRODUCT(Outcomes!AH$6:AK$6, Outcomes!AH117:AK117)</f>
        <v>0</v>
      </c>
      <c r="O274" s="77">
        <f>SUMPRODUCT(Outcomes!AL$6:AO$6, Outcomes!AL117:AO117)</f>
        <v>448.5</v>
      </c>
      <c r="P274" s="77">
        <f>SUMPRODUCT(Outcomes!AP$6:AS$6, Outcomes!AP117:AS117)</f>
        <v>226.75</v>
      </c>
      <c r="Q274" s="77">
        <f>SUMPRODUCT(Outcomes!AT$6:AW$6, Outcomes!AT117:AW117)</f>
        <v>0</v>
      </c>
      <c r="R274" s="77">
        <f>SUMPRODUCT(Outcomes!AX$6:BA$6, Outcomes!AX117:BA117)</f>
        <v>0</v>
      </c>
      <c r="S274" s="77">
        <f>Outcomes!BB$6*Outcomes!BB117</f>
        <v>21</v>
      </c>
      <c r="T274" s="77">
        <f>Outcomes!BC$6*Outcomes!BC117</f>
        <v>30</v>
      </c>
      <c r="U274" s="77">
        <f>Outcomes!BD$6*Outcomes!BD117</f>
        <v>0</v>
      </c>
    </row>
    <row r="275" spans="1:21" outlineLevel="1">
      <c r="A275" s="12" t="str">
        <f t="shared" si="338"/>
        <v>012015</v>
      </c>
      <c r="B275" s="12" t="str">
        <f t="shared" si="338"/>
        <v>Austin</v>
      </c>
      <c r="C275" s="76">
        <f t="shared" si="339"/>
        <v>16053.5</v>
      </c>
      <c r="D275" s="77">
        <f>Outcomes!C$6*Outcomes!C118</f>
        <v>2250</v>
      </c>
      <c r="E275" s="77">
        <f>SUMPRODUCT(Outcomes!D$6:G$6, Outcomes!D118:G118)</f>
        <v>3352.25</v>
      </c>
      <c r="F275" s="77">
        <f>SUMPRODUCT(Outcomes!H$6:K$6, Outcomes!H118:K118)</f>
        <v>213.5</v>
      </c>
      <c r="G275" s="77">
        <f>Outcomes!L$6*Outcomes!L118</f>
        <v>0</v>
      </c>
      <c r="H275" s="77">
        <f>Outcomes!M$6*Outcomes!M118</f>
        <v>180</v>
      </c>
      <c r="I275" s="77">
        <f>SUMPRODUCT(Outcomes!N$6:Q$6, Outcomes!N118:Q118)</f>
        <v>164</v>
      </c>
      <c r="J275" s="77">
        <f>SUMPRODUCT(Outcomes!R$6:U$6, Outcomes!R118:U118)</f>
        <v>1229</v>
      </c>
      <c r="K275" s="77">
        <f>SUMPRODUCT(Outcomes!V$6:Y$6, Outcomes!V118:Y118)</f>
        <v>983.75</v>
      </c>
      <c r="L275" s="77">
        <f>SUMPRODUCT(Outcomes!Z$6:AC$6, Outcomes!Z118:AC118)</f>
        <v>1050</v>
      </c>
      <c r="M275" s="77">
        <f>SUMPRODUCT(Outcomes!AD$6:AG$6, Outcomes!AD118:AG118)</f>
        <v>29.5</v>
      </c>
      <c r="N275" s="77">
        <f>SUMPRODUCT(Outcomes!AH$6:AK$6, Outcomes!AH118:AK118)</f>
        <v>127.25</v>
      </c>
      <c r="O275" s="77">
        <f>SUMPRODUCT(Outcomes!AL$6:AO$6, Outcomes!AL118:AO118)</f>
        <v>4543.75</v>
      </c>
      <c r="P275" s="77">
        <f>SUMPRODUCT(Outcomes!AP$6:AS$6, Outcomes!AP118:AS118)</f>
        <v>1554</v>
      </c>
      <c r="Q275" s="77">
        <f>SUMPRODUCT(Outcomes!AT$6:AW$6, Outcomes!AT118:AW118)</f>
        <v>0</v>
      </c>
      <c r="R275" s="77">
        <f>SUMPRODUCT(Outcomes!AX$6:BA$6, Outcomes!AX118:BA118)</f>
        <v>113.5</v>
      </c>
      <c r="S275" s="77">
        <f>Outcomes!BB$6*Outcomes!BB118</f>
        <v>38</v>
      </c>
      <c r="T275" s="77">
        <f>Outcomes!BC$6*Outcomes!BC118</f>
        <v>225</v>
      </c>
      <c r="U275" s="77">
        <f>Outcomes!BD$6*Outcomes!BD118</f>
        <v>0</v>
      </c>
    </row>
    <row r="276" spans="1:21" outlineLevel="1">
      <c r="A276" s="12" t="str">
        <f t="shared" si="338"/>
        <v>003549</v>
      </c>
      <c r="B276" s="12" t="str">
        <f t="shared" si="338"/>
        <v>Blinn</v>
      </c>
      <c r="C276" s="76">
        <f t="shared" si="339"/>
        <v>8415.25</v>
      </c>
      <c r="D276" s="77">
        <f>Outcomes!C$6*Outcomes!C119</f>
        <v>466</v>
      </c>
      <c r="E276" s="77">
        <f>SUMPRODUCT(Outcomes!D$6:G$6, Outcomes!D119:G119)</f>
        <v>3722</v>
      </c>
      <c r="F276" s="77">
        <f>SUMPRODUCT(Outcomes!H$6:K$6, Outcomes!H119:K119)</f>
        <v>963.5</v>
      </c>
      <c r="G276" s="77">
        <f>Outcomes!L$6*Outcomes!L119</f>
        <v>4</v>
      </c>
      <c r="H276" s="77">
        <f>Outcomes!M$6*Outcomes!M119</f>
        <v>207</v>
      </c>
      <c r="I276" s="77">
        <f>SUMPRODUCT(Outcomes!N$6:Q$6, Outcomes!N119:Q119)</f>
        <v>64</v>
      </c>
      <c r="J276" s="77">
        <f>SUMPRODUCT(Outcomes!R$6:U$6, Outcomes!R119:U119)</f>
        <v>25</v>
      </c>
      <c r="K276" s="77">
        <f>SUMPRODUCT(Outcomes!V$6:Y$6, Outcomes!V119:Y119)</f>
        <v>215.5</v>
      </c>
      <c r="L276" s="77">
        <f>SUMPRODUCT(Outcomes!Z$6:AC$6, Outcomes!Z119:AC119)</f>
        <v>140.25</v>
      </c>
      <c r="M276" s="77">
        <f>SUMPRODUCT(Outcomes!AD$6:AG$6, Outcomes!AD119:AG119)</f>
        <v>2</v>
      </c>
      <c r="N276" s="77">
        <f>SUMPRODUCT(Outcomes!AH$6:AK$6, Outcomes!AH119:AK119)</f>
        <v>0</v>
      </c>
      <c r="O276" s="77">
        <f>SUMPRODUCT(Outcomes!AL$6:AO$6, Outcomes!AL119:AO119)</f>
        <v>1959</v>
      </c>
      <c r="P276" s="77">
        <f>SUMPRODUCT(Outcomes!AP$6:AS$6, Outcomes!AP119:AS119)</f>
        <v>574</v>
      </c>
      <c r="Q276" s="77">
        <f>SUMPRODUCT(Outcomes!AT$6:AW$6, Outcomes!AT119:AW119)</f>
        <v>0</v>
      </c>
      <c r="R276" s="77">
        <f>SUMPRODUCT(Outcomes!AX$6:BA$6, Outcomes!AX119:BA119)</f>
        <v>0</v>
      </c>
      <c r="S276" s="77">
        <f>Outcomes!BB$6*Outcomes!BB119</f>
        <v>19</v>
      </c>
      <c r="T276" s="77">
        <f>Outcomes!BC$6*Outcomes!BC119</f>
        <v>54</v>
      </c>
      <c r="U276" s="77">
        <f>Outcomes!BD$6*Outcomes!BD119</f>
        <v>0</v>
      </c>
    </row>
    <row r="277" spans="1:21" outlineLevel="1">
      <c r="A277" s="12" t="str">
        <f t="shared" si="338"/>
        <v>007857</v>
      </c>
      <c r="B277" s="12" t="str">
        <f t="shared" si="338"/>
        <v>Brazosport</v>
      </c>
      <c r="C277" s="76">
        <f t="shared" si="339"/>
        <v>2491.25</v>
      </c>
      <c r="D277" s="77">
        <f>Outcomes!C$6*Outcomes!C120</f>
        <v>315</v>
      </c>
      <c r="E277" s="77">
        <f>SUMPRODUCT(Outcomes!D$6:G$6, Outcomes!D120:G120)</f>
        <v>247.25</v>
      </c>
      <c r="F277" s="77">
        <f>SUMPRODUCT(Outcomes!H$6:K$6, Outcomes!H120:K120)</f>
        <v>0</v>
      </c>
      <c r="G277" s="77">
        <f>Outcomes!L$6*Outcomes!L120</f>
        <v>0</v>
      </c>
      <c r="H277" s="77">
        <f>Outcomes!M$6*Outcomes!M120</f>
        <v>62</v>
      </c>
      <c r="I277" s="77">
        <f>SUMPRODUCT(Outcomes!N$6:Q$6, Outcomes!N120:Q120)</f>
        <v>15</v>
      </c>
      <c r="J277" s="77">
        <f>SUMPRODUCT(Outcomes!R$6:U$6, Outcomes!R120:U120)</f>
        <v>10</v>
      </c>
      <c r="K277" s="77">
        <f>SUMPRODUCT(Outcomes!V$6:Y$6, Outcomes!V120:Y120)</f>
        <v>499.75</v>
      </c>
      <c r="L277" s="77">
        <f>SUMPRODUCT(Outcomes!Z$6:AC$6, Outcomes!Z120:AC120)</f>
        <v>258.5</v>
      </c>
      <c r="M277" s="77">
        <f>SUMPRODUCT(Outcomes!AD$6:AG$6, Outcomes!AD120:AG120)</f>
        <v>0</v>
      </c>
      <c r="N277" s="77">
        <f>SUMPRODUCT(Outcomes!AH$6:AK$6, Outcomes!AH120:AK120)</f>
        <v>0</v>
      </c>
      <c r="O277" s="77">
        <f>SUMPRODUCT(Outcomes!AL$6:AO$6, Outcomes!AL120:AO120)</f>
        <v>610.5</v>
      </c>
      <c r="P277" s="77">
        <f>SUMPRODUCT(Outcomes!AP$6:AS$6, Outcomes!AP120:AS120)</f>
        <v>135.75</v>
      </c>
      <c r="Q277" s="77">
        <f>SUMPRODUCT(Outcomes!AT$6:AW$6, Outcomes!AT120:AW120)</f>
        <v>79</v>
      </c>
      <c r="R277" s="77">
        <f>SUMPRODUCT(Outcomes!AX$6:BA$6, Outcomes!AX120:BA120)</f>
        <v>55.5</v>
      </c>
      <c r="S277" s="77">
        <f>Outcomes!BB$6*Outcomes!BB120</f>
        <v>85</v>
      </c>
      <c r="T277" s="77">
        <f>Outcomes!BC$6*Outcomes!BC120</f>
        <v>113</v>
      </c>
      <c r="U277" s="77">
        <f>Outcomes!BD$6*Outcomes!BD120</f>
        <v>5</v>
      </c>
    </row>
    <row r="278" spans="1:21" outlineLevel="1">
      <c r="A278" s="12" t="str">
        <f t="shared" si="338"/>
        <v>004003</v>
      </c>
      <c r="B278" s="12" t="str">
        <f t="shared" si="338"/>
        <v>Central Texas</v>
      </c>
      <c r="C278" s="76">
        <f t="shared" si="339"/>
        <v>4988</v>
      </c>
      <c r="D278" s="77">
        <f>Outcomes!C$6*Outcomes!C121</f>
        <v>523</v>
      </c>
      <c r="E278" s="77">
        <f>SUMPRODUCT(Outcomes!D$6:G$6, Outcomes!D121:G121)</f>
        <v>928.25</v>
      </c>
      <c r="F278" s="77">
        <f>SUMPRODUCT(Outcomes!H$6:K$6, Outcomes!H121:K121)</f>
        <v>0</v>
      </c>
      <c r="G278" s="77">
        <f>Outcomes!L$6*Outcomes!L121</f>
        <v>40</v>
      </c>
      <c r="H278" s="77">
        <f>Outcomes!M$6*Outcomes!M121</f>
        <v>137</v>
      </c>
      <c r="I278" s="77">
        <f>SUMPRODUCT(Outcomes!N$6:Q$6, Outcomes!N121:Q121)</f>
        <v>0</v>
      </c>
      <c r="J278" s="77">
        <f>SUMPRODUCT(Outcomes!R$6:U$6, Outcomes!R121:U121)</f>
        <v>6</v>
      </c>
      <c r="K278" s="77">
        <f>SUMPRODUCT(Outcomes!V$6:Y$6, Outcomes!V121:Y121)</f>
        <v>839</v>
      </c>
      <c r="L278" s="77">
        <f>SUMPRODUCT(Outcomes!Z$6:AC$6, Outcomes!Z121:AC121)</f>
        <v>573</v>
      </c>
      <c r="M278" s="77">
        <f>SUMPRODUCT(Outcomes!AD$6:AG$6, Outcomes!AD121:AG121)</f>
        <v>0</v>
      </c>
      <c r="N278" s="77">
        <f>SUMPRODUCT(Outcomes!AH$6:AK$6, Outcomes!AH121:AK121)</f>
        <v>0</v>
      </c>
      <c r="O278" s="77">
        <f>SUMPRODUCT(Outcomes!AL$6:AO$6, Outcomes!AL121:AO121)</f>
        <v>1522.5</v>
      </c>
      <c r="P278" s="77">
        <f>SUMPRODUCT(Outcomes!AP$6:AS$6, Outcomes!AP121:AS121)</f>
        <v>323.25</v>
      </c>
      <c r="Q278" s="77">
        <f>SUMPRODUCT(Outcomes!AT$6:AW$6, Outcomes!AT121:AW121)</f>
        <v>0</v>
      </c>
      <c r="R278" s="77">
        <f>SUMPRODUCT(Outcomes!AX$6:BA$6, Outcomes!AX121:BA121)</f>
        <v>0</v>
      </c>
      <c r="S278" s="77">
        <f>Outcomes!BB$6*Outcomes!BB121</f>
        <v>40</v>
      </c>
      <c r="T278" s="77">
        <f>Outcomes!BC$6*Outcomes!BC121</f>
        <v>56</v>
      </c>
      <c r="U278" s="77">
        <f>Outcomes!BD$6*Outcomes!BD121</f>
        <v>0</v>
      </c>
    </row>
    <row r="279" spans="1:21" outlineLevel="1">
      <c r="A279" s="12" t="str">
        <f t="shared" si="338"/>
        <v>003553</v>
      </c>
      <c r="B279" s="12" t="str">
        <f t="shared" si="338"/>
        <v>Cisco</v>
      </c>
      <c r="C279" s="76">
        <f t="shared" si="339"/>
        <v>1880.25</v>
      </c>
      <c r="D279" s="77">
        <f>Outcomes!C$6*Outcomes!C122</f>
        <v>390</v>
      </c>
      <c r="E279" s="77">
        <f>SUMPRODUCT(Outcomes!D$6:G$6, Outcomes!D122:G122)</f>
        <v>303.5</v>
      </c>
      <c r="F279" s="77">
        <f>SUMPRODUCT(Outcomes!H$6:K$6, Outcomes!H122:K122)</f>
        <v>0</v>
      </c>
      <c r="G279" s="77">
        <f>Outcomes!L$6*Outcomes!L122</f>
        <v>7</v>
      </c>
      <c r="H279" s="77">
        <f>Outcomes!M$6*Outcomes!M122</f>
        <v>196</v>
      </c>
      <c r="I279" s="77">
        <f>SUMPRODUCT(Outcomes!N$6:Q$6, Outcomes!N122:Q122)</f>
        <v>0</v>
      </c>
      <c r="J279" s="77">
        <f>SUMPRODUCT(Outcomes!R$6:U$6, Outcomes!R122:U122)</f>
        <v>15</v>
      </c>
      <c r="K279" s="77">
        <f>SUMPRODUCT(Outcomes!V$6:Y$6, Outcomes!V122:Y122)</f>
        <v>120.5</v>
      </c>
      <c r="L279" s="77">
        <f>SUMPRODUCT(Outcomes!Z$6:AC$6, Outcomes!Z122:AC122)</f>
        <v>189</v>
      </c>
      <c r="M279" s="77">
        <f>SUMPRODUCT(Outcomes!AD$6:AG$6, Outcomes!AD122:AG122)</f>
        <v>0</v>
      </c>
      <c r="N279" s="77">
        <f>SUMPRODUCT(Outcomes!AH$6:AK$6, Outcomes!AH122:AK122)</f>
        <v>0</v>
      </c>
      <c r="O279" s="77">
        <f>SUMPRODUCT(Outcomes!AL$6:AO$6, Outcomes!AL122:AO122)</f>
        <v>505</v>
      </c>
      <c r="P279" s="77">
        <f>SUMPRODUCT(Outcomes!AP$6:AS$6, Outcomes!AP122:AS122)</f>
        <v>117.25</v>
      </c>
      <c r="Q279" s="77">
        <f>SUMPRODUCT(Outcomes!AT$6:AW$6, Outcomes!AT122:AW122)</f>
        <v>0</v>
      </c>
      <c r="R279" s="77">
        <f>SUMPRODUCT(Outcomes!AX$6:BA$6, Outcomes!AX122:BA122)</f>
        <v>0</v>
      </c>
      <c r="S279" s="77">
        <f>Outcomes!BB$6*Outcomes!BB122</f>
        <v>10</v>
      </c>
      <c r="T279" s="77">
        <f>Outcomes!BC$6*Outcomes!BC122</f>
        <v>27</v>
      </c>
      <c r="U279" s="77">
        <f>Outcomes!BD$6*Outcomes!BD122</f>
        <v>0</v>
      </c>
    </row>
    <row r="280" spans="1:21" outlineLevel="1">
      <c r="A280" s="12" t="str">
        <f t="shared" si="338"/>
        <v>003554</v>
      </c>
      <c r="B280" s="12" t="str">
        <f t="shared" si="338"/>
        <v>Clarendon</v>
      </c>
      <c r="C280" s="76">
        <f t="shared" si="339"/>
        <v>940.5</v>
      </c>
      <c r="D280" s="77">
        <f>Outcomes!C$6*Outcomes!C123</f>
        <v>217</v>
      </c>
      <c r="E280" s="77">
        <f>SUMPRODUCT(Outcomes!D$6:G$6, Outcomes!D123:G123)</f>
        <v>152.75</v>
      </c>
      <c r="F280" s="77">
        <f>SUMPRODUCT(Outcomes!H$6:K$6, Outcomes!H123:K123)</f>
        <v>0</v>
      </c>
      <c r="G280" s="77">
        <f>Outcomes!L$6*Outcomes!L123</f>
        <v>0</v>
      </c>
      <c r="H280" s="77">
        <f>Outcomes!M$6*Outcomes!M123</f>
        <v>72</v>
      </c>
      <c r="I280" s="77">
        <f>SUMPRODUCT(Outcomes!N$6:Q$6, Outcomes!N123:Q123)</f>
        <v>0</v>
      </c>
      <c r="J280" s="77">
        <f>SUMPRODUCT(Outcomes!R$6:U$6, Outcomes!R123:U123)</f>
        <v>0</v>
      </c>
      <c r="K280" s="77">
        <f>SUMPRODUCT(Outcomes!V$6:Y$6, Outcomes!V123:Y123)</f>
        <v>47</v>
      </c>
      <c r="L280" s="77">
        <f>SUMPRODUCT(Outcomes!Z$6:AC$6, Outcomes!Z123:AC123)</f>
        <v>232</v>
      </c>
      <c r="M280" s="77">
        <f>SUMPRODUCT(Outcomes!AD$6:AG$6, Outcomes!AD123:AG123)</f>
        <v>0</v>
      </c>
      <c r="N280" s="77">
        <f>SUMPRODUCT(Outcomes!AH$6:AK$6, Outcomes!AH123:AK123)</f>
        <v>0</v>
      </c>
      <c r="O280" s="77">
        <f>SUMPRODUCT(Outcomes!AL$6:AO$6, Outcomes!AL123:AO123)</f>
        <v>156.25</v>
      </c>
      <c r="P280" s="77">
        <f>SUMPRODUCT(Outcomes!AP$6:AS$6, Outcomes!AP123:AS123)</f>
        <v>47.5</v>
      </c>
      <c r="Q280" s="77">
        <f>SUMPRODUCT(Outcomes!AT$6:AW$6, Outcomes!AT123:AW123)</f>
        <v>0</v>
      </c>
      <c r="R280" s="77">
        <f>SUMPRODUCT(Outcomes!AX$6:BA$6, Outcomes!AX123:BA123)</f>
        <v>0</v>
      </c>
      <c r="S280" s="77">
        <f>Outcomes!BB$6*Outcomes!BB123</f>
        <v>11</v>
      </c>
      <c r="T280" s="77">
        <f>Outcomes!BC$6*Outcomes!BC123</f>
        <v>5</v>
      </c>
      <c r="U280" s="77">
        <f>Outcomes!BD$6*Outcomes!BD123</f>
        <v>0</v>
      </c>
    </row>
    <row r="281" spans="1:21" outlineLevel="1">
      <c r="A281" s="12" t="str">
        <f t="shared" si="338"/>
        <v>003546</v>
      </c>
      <c r="B281" s="12" t="str">
        <f t="shared" si="338"/>
        <v>Coastal Bend</v>
      </c>
      <c r="C281" s="76">
        <f t="shared" si="339"/>
        <v>2330.75</v>
      </c>
      <c r="D281" s="77">
        <f>Outcomes!C$6*Outcomes!C124</f>
        <v>508</v>
      </c>
      <c r="E281" s="77">
        <f>SUMPRODUCT(Outcomes!D$6:G$6, Outcomes!D124:G124)</f>
        <v>454.75</v>
      </c>
      <c r="F281" s="77">
        <f>SUMPRODUCT(Outcomes!H$6:K$6, Outcomes!H124:K124)</f>
        <v>0</v>
      </c>
      <c r="G281" s="77">
        <f>Outcomes!L$6*Outcomes!L124</f>
        <v>64</v>
      </c>
      <c r="H281" s="77">
        <f>Outcomes!M$6*Outcomes!M124</f>
        <v>220</v>
      </c>
      <c r="I281" s="77">
        <f>SUMPRODUCT(Outcomes!N$6:Q$6, Outcomes!N124:Q124)</f>
        <v>0</v>
      </c>
      <c r="J281" s="77">
        <f>SUMPRODUCT(Outcomes!R$6:U$6, Outcomes!R124:U124)</f>
        <v>0</v>
      </c>
      <c r="K281" s="77">
        <f>SUMPRODUCT(Outcomes!V$6:Y$6, Outcomes!V124:Y124)</f>
        <v>89.5</v>
      </c>
      <c r="L281" s="77">
        <f>SUMPRODUCT(Outcomes!Z$6:AC$6, Outcomes!Z124:AC124)</f>
        <v>351</v>
      </c>
      <c r="M281" s="77">
        <f>SUMPRODUCT(Outcomes!AD$6:AG$6, Outcomes!AD124:AG124)</f>
        <v>0</v>
      </c>
      <c r="N281" s="77">
        <f>SUMPRODUCT(Outcomes!AH$6:AK$6, Outcomes!AH124:AK124)</f>
        <v>0</v>
      </c>
      <c r="O281" s="77">
        <f>SUMPRODUCT(Outcomes!AL$6:AO$6, Outcomes!AL124:AO124)</f>
        <v>393</v>
      </c>
      <c r="P281" s="77">
        <f>SUMPRODUCT(Outcomes!AP$6:AS$6, Outcomes!AP124:AS124)</f>
        <v>235.5</v>
      </c>
      <c r="Q281" s="77">
        <f>SUMPRODUCT(Outcomes!AT$6:AW$6, Outcomes!AT124:AW124)</f>
        <v>0</v>
      </c>
      <c r="R281" s="77">
        <f>SUMPRODUCT(Outcomes!AX$6:BA$6, Outcomes!AX124:BA124)</f>
        <v>0</v>
      </c>
      <c r="S281" s="77">
        <f>Outcomes!BB$6*Outcomes!BB124</f>
        <v>5</v>
      </c>
      <c r="T281" s="77">
        <f>Outcomes!BC$6*Outcomes!BC124</f>
        <v>10</v>
      </c>
      <c r="U281" s="77">
        <f>Outcomes!BD$6*Outcomes!BD124</f>
        <v>0</v>
      </c>
    </row>
    <row r="282" spans="1:21" outlineLevel="1">
      <c r="A282" s="12" t="str">
        <f t="shared" si="338"/>
        <v>007096</v>
      </c>
      <c r="B282" s="12" t="str">
        <f t="shared" si="338"/>
        <v>College of the Mainland</v>
      </c>
      <c r="C282" s="76">
        <f t="shared" si="339"/>
        <v>2283.5</v>
      </c>
      <c r="D282" s="77">
        <f>Outcomes!C$6*Outcomes!C125</f>
        <v>466</v>
      </c>
      <c r="E282" s="77">
        <f>SUMPRODUCT(Outcomes!D$6:G$6, Outcomes!D125:G125)</f>
        <v>374.75</v>
      </c>
      <c r="F282" s="77">
        <f>SUMPRODUCT(Outcomes!H$6:K$6, Outcomes!H125:K125)</f>
        <v>0</v>
      </c>
      <c r="G282" s="77">
        <f>Outcomes!L$6*Outcomes!L125</f>
        <v>0</v>
      </c>
      <c r="H282" s="77">
        <f>Outcomes!M$6*Outcomes!M125</f>
        <v>63</v>
      </c>
      <c r="I282" s="77">
        <f>SUMPRODUCT(Outcomes!N$6:Q$6, Outcomes!N125:Q125)</f>
        <v>0</v>
      </c>
      <c r="J282" s="77">
        <f>SUMPRODUCT(Outcomes!R$6:U$6, Outcomes!R125:U125)</f>
        <v>13</v>
      </c>
      <c r="K282" s="77">
        <f>SUMPRODUCT(Outcomes!V$6:Y$6, Outcomes!V125:Y125)</f>
        <v>160.25</v>
      </c>
      <c r="L282" s="77">
        <f>SUMPRODUCT(Outcomes!Z$6:AC$6, Outcomes!Z125:AC125)</f>
        <v>315</v>
      </c>
      <c r="M282" s="77">
        <f>SUMPRODUCT(Outcomes!AD$6:AG$6, Outcomes!AD125:AG125)</f>
        <v>0</v>
      </c>
      <c r="N282" s="77">
        <f>SUMPRODUCT(Outcomes!AH$6:AK$6, Outcomes!AH125:AK125)</f>
        <v>0</v>
      </c>
      <c r="O282" s="77">
        <f>SUMPRODUCT(Outcomes!AL$6:AO$6, Outcomes!AL125:AO125)</f>
        <v>583.25</v>
      </c>
      <c r="P282" s="77">
        <f>SUMPRODUCT(Outcomes!AP$6:AS$6, Outcomes!AP125:AS125)</f>
        <v>171</v>
      </c>
      <c r="Q282" s="77">
        <f>SUMPRODUCT(Outcomes!AT$6:AW$6, Outcomes!AT125:AW125)</f>
        <v>0</v>
      </c>
      <c r="R282" s="77">
        <f>SUMPRODUCT(Outcomes!AX$6:BA$6, Outcomes!AX125:BA125)</f>
        <v>12.25</v>
      </c>
      <c r="S282" s="77">
        <f>Outcomes!BB$6*Outcomes!BB125</f>
        <v>46</v>
      </c>
      <c r="T282" s="77">
        <f>Outcomes!BC$6*Outcomes!BC125</f>
        <v>79</v>
      </c>
      <c r="U282" s="77">
        <f>Outcomes!BD$6*Outcomes!BD125</f>
        <v>0</v>
      </c>
    </row>
    <row r="283" spans="1:21" outlineLevel="1">
      <c r="A283" s="12" t="str">
        <f t="shared" si="338"/>
        <v>023614</v>
      </c>
      <c r="B283" s="12" t="str">
        <f t="shared" si="338"/>
        <v>Collin</v>
      </c>
      <c r="C283" s="76">
        <f t="shared" si="339"/>
        <v>17172</v>
      </c>
      <c r="D283" s="77">
        <f>Outcomes!C$6*Outcomes!C126</f>
        <v>2637</v>
      </c>
      <c r="E283" s="77">
        <f>SUMPRODUCT(Outcomes!D$6:G$6, Outcomes!D126:G126)</f>
        <v>4150.5</v>
      </c>
      <c r="F283" s="77">
        <f>SUMPRODUCT(Outcomes!H$6:K$6, Outcomes!H126:K126)</f>
        <v>0</v>
      </c>
      <c r="G283" s="77">
        <f>Outcomes!L$6*Outcomes!L126</f>
        <v>0</v>
      </c>
      <c r="H283" s="77">
        <f>Outcomes!M$6*Outcomes!M126</f>
        <v>0</v>
      </c>
      <c r="I283" s="77">
        <f>SUMPRODUCT(Outcomes!N$6:Q$6, Outcomes!N126:Q126)</f>
        <v>387</v>
      </c>
      <c r="J283" s="77">
        <f>SUMPRODUCT(Outcomes!R$6:U$6, Outcomes!R126:U126)</f>
        <v>665</v>
      </c>
      <c r="K283" s="77">
        <f>SUMPRODUCT(Outcomes!V$6:Y$6, Outcomes!V126:Y126)</f>
        <v>1589.75</v>
      </c>
      <c r="L283" s="77">
        <f>SUMPRODUCT(Outcomes!Z$6:AC$6, Outcomes!Z126:AC126)</f>
        <v>1414</v>
      </c>
      <c r="M283" s="77">
        <f>SUMPRODUCT(Outcomes!AD$6:AG$6, Outcomes!AD126:AG126)</f>
        <v>0</v>
      </c>
      <c r="N283" s="77">
        <f>SUMPRODUCT(Outcomes!AH$6:AK$6, Outcomes!AH126:AK126)</f>
        <v>12.5</v>
      </c>
      <c r="O283" s="77">
        <f>SUMPRODUCT(Outcomes!AL$6:AO$6, Outcomes!AL126:AO126)</f>
        <v>4578.25</v>
      </c>
      <c r="P283" s="77">
        <f>SUMPRODUCT(Outcomes!AP$6:AS$6, Outcomes!AP126:AS126)</f>
        <v>1100.5</v>
      </c>
      <c r="Q283" s="77">
        <f>SUMPRODUCT(Outcomes!AT$6:AW$6, Outcomes!AT126:AW126)</f>
        <v>0</v>
      </c>
      <c r="R283" s="77">
        <f>SUMPRODUCT(Outcomes!AX$6:BA$6, Outcomes!AX126:BA126)</f>
        <v>149.5</v>
      </c>
      <c r="S283" s="77">
        <f>Outcomes!BB$6*Outcomes!BB126</f>
        <v>77</v>
      </c>
      <c r="T283" s="77">
        <f>Outcomes!BC$6*Outcomes!BC126</f>
        <v>411</v>
      </c>
      <c r="U283" s="77">
        <f>Outcomes!BD$6*Outcomes!BD126</f>
        <v>0</v>
      </c>
    </row>
    <row r="284" spans="1:21" outlineLevel="1">
      <c r="A284" s="12" t="str">
        <f t="shared" si="338"/>
        <v>009331</v>
      </c>
      <c r="B284" s="12" t="str">
        <f t="shared" si="338"/>
        <v>Dallas</v>
      </c>
      <c r="C284" s="76">
        <f t="shared" si="339"/>
        <v>28425.5</v>
      </c>
      <c r="D284" s="77">
        <f>Outcomes!C$6*Outcomes!C127</f>
        <v>3364</v>
      </c>
      <c r="E284" s="77">
        <f>SUMPRODUCT(Outcomes!D$6:G$6, Outcomes!D127:G127)</f>
        <v>6772</v>
      </c>
      <c r="F284" s="77">
        <f>SUMPRODUCT(Outcomes!H$6:K$6, Outcomes!H127:K127)</f>
        <v>1.5</v>
      </c>
      <c r="G284" s="77">
        <f>Outcomes!L$6*Outcomes!L127</f>
        <v>145</v>
      </c>
      <c r="H284" s="77">
        <f>Outcomes!M$6*Outcomes!M127</f>
        <v>566</v>
      </c>
      <c r="I284" s="77">
        <f>SUMPRODUCT(Outcomes!N$6:Q$6, Outcomes!N127:Q127)</f>
        <v>9</v>
      </c>
      <c r="J284" s="77">
        <f>SUMPRODUCT(Outcomes!R$6:U$6, Outcomes!R127:U127)</f>
        <v>76</v>
      </c>
      <c r="K284" s="77">
        <f>SUMPRODUCT(Outcomes!V$6:Y$6, Outcomes!V127:Y127)</f>
        <v>2281.75</v>
      </c>
      <c r="L284" s="77">
        <f>SUMPRODUCT(Outcomes!Z$6:AC$6, Outcomes!Z127:AC127)</f>
        <v>3769.5</v>
      </c>
      <c r="M284" s="77">
        <f>SUMPRODUCT(Outcomes!AD$6:AG$6, Outcomes!AD127:AG127)</f>
        <v>1.5</v>
      </c>
      <c r="N284" s="77">
        <f>SUMPRODUCT(Outcomes!AH$6:AK$6, Outcomes!AH127:AK127)</f>
        <v>35.25</v>
      </c>
      <c r="O284" s="77">
        <f>SUMPRODUCT(Outcomes!AL$6:AO$6, Outcomes!AL127:AO127)</f>
        <v>8394</v>
      </c>
      <c r="P284" s="77">
        <f>SUMPRODUCT(Outcomes!AP$6:AS$6, Outcomes!AP127:AS127)</f>
        <v>1977.75</v>
      </c>
      <c r="Q284" s="77">
        <f>SUMPRODUCT(Outcomes!AT$6:AW$6, Outcomes!AT127:AW127)</f>
        <v>0</v>
      </c>
      <c r="R284" s="77">
        <f>SUMPRODUCT(Outcomes!AX$6:BA$6, Outcomes!AX127:BA127)</f>
        <v>130.25</v>
      </c>
      <c r="S284" s="77">
        <f>Outcomes!BB$6*Outcomes!BB127</f>
        <v>149</v>
      </c>
      <c r="T284" s="77">
        <f>Outcomes!BC$6*Outcomes!BC127</f>
        <v>753</v>
      </c>
      <c r="U284" s="77">
        <f>Outcomes!BD$6*Outcomes!BD127</f>
        <v>0</v>
      </c>
    </row>
    <row r="285" spans="1:21" outlineLevel="1">
      <c r="A285" s="12" t="str">
        <f t="shared" si="338"/>
        <v>003563</v>
      </c>
      <c r="B285" s="12" t="str">
        <f t="shared" si="338"/>
        <v>Del Mar</v>
      </c>
      <c r="C285" s="76">
        <f t="shared" si="339"/>
        <v>6813.25</v>
      </c>
      <c r="D285" s="77">
        <f>Outcomes!C$6*Outcomes!C128</f>
        <v>841</v>
      </c>
      <c r="E285" s="77">
        <f>SUMPRODUCT(Outcomes!D$6:G$6, Outcomes!D128:G128)</f>
        <v>889.5</v>
      </c>
      <c r="F285" s="77">
        <f>SUMPRODUCT(Outcomes!H$6:K$6, Outcomes!H128:K128)</f>
        <v>1.25</v>
      </c>
      <c r="G285" s="77">
        <f>Outcomes!L$6*Outcomes!L128</f>
        <v>179</v>
      </c>
      <c r="H285" s="77">
        <f>Outcomes!M$6*Outcomes!M128</f>
        <v>2319</v>
      </c>
      <c r="I285" s="77">
        <f>SUMPRODUCT(Outcomes!N$6:Q$6, Outcomes!N128:Q128)</f>
        <v>49</v>
      </c>
      <c r="J285" s="77">
        <f>SUMPRODUCT(Outcomes!R$6:U$6, Outcomes!R128:U128)</f>
        <v>84</v>
      </c>
      <c r="K285" s="77">
        <f>SUMPRODUCT(Outcomes!V$6:Y$6, Outcomes!V128:Y128)</f>
        <v>393.75</v>
      </c>
      <c r="L285" s="77">
        <f>SUMPRODUCT(Outcomes!Z$6:AC$6, Outcomes!Z128:AC128)</f>
        <v>402</v>
      </c>
      <c r="M285" s="77">
        <f>SUMPRODUCT(Outcomes!AD$6:AG$6, Outcomes!AD128:AG128)</f>
        <v>0</v>
      </c>
      <c r="N285" s="77">
        <f>SUMPRODUCT(Outcomes!AH$6:AK$6, Outcomes!AH128:AK128)</f>
        <v>0</v>
      </c>
      <c r="O285" s="77">
        <f>SUMPRODUCT(Outcomes!AL$6:AO$6, Outcomes!AL128:AO128)</f>
        <v>618.25</v>
      </c>
      <c r="P285" s="77">
        <f>SUMPRODUCT(Outcomes!AP$6:AS$6, Outcomes!AP128:AS128)</f>
        <v>950.25</v>
      </c>
      <c r="Q285" s="77">
        <f>SUMPRODUCT(Outcomes!AT$6:AW$6, Outcomes!AT128:AW128)</f>
        <v>0</v>
      </c>
      <c r="R285" s="77">
        <f>SUMPRODUCT(Outcomes!AX$6:BA$6, Outcomes!AX128:BA128)</f>
        <v>18.25</v>
      </c>
      <c r="S285" s="77">
        <f>Outcomes!BB$6*Outcomes!BB128</f>
        <v>15</v>
      </c>
      <c r="T285" s="77">
        <f>Outcomes!BC$6*Outcomes!BC128</f>
        <v>53</v>
      </c>
      <c r="U285" s="77">
        <f>Outcomes!BD$6*Outcomes!BD128</f>
        <v>0</v>
      </c>
    </row>
    <row r="286" spans="1:21" outlineLevel="1">
      <c r="A286" s="12" t="str">
        <f t="shared" si="338"/>
        <v>010387</v>
      </c>
      <c r="B286" s="12" t="str">
        <f t="shared" si="338"/>
        <v>El Paso</v>
      </c>
      <c r="C286" s="76">
        <f t="shared" si="339"/>
        <v>11463.5</v>
      </c>
      <c r="D286" s="77">
        <f>Outcomes!C$6*Outcomes!C129</f>
        <v>2534</v>
      </c>
      <c r="E286" s="77">
        <f>SUMPRODUCT(Outcomes!D$6:G$6, Outcomes!D129:G129)</f>
        <v>2589.5</v>
      </c>
      <c r="F286" s="77">
        <f>SUMPRODUCT(Outcomes!H$6:K$6, Outcomes!H129:K129)</f>
        <v>0</v>
      </c>
      <c r="G286" s="77">
        <f>Outcomes!L$6*Outcomes!L129</f>
        <v>509</v>
      </c>
      <c r="H286" s="77">
        <f>Outcomes!M$6*Outcomes!M129</f>
        <v>0</v>
      </c>
      <c r="I286" s="77">
        <f>SUMPRODUCT(Outcomes!N$6:Q$6, Outcomes!N129:Q129)</f>
        <v>0</v>
      </c>
      <c r="J286" s="77">
        <f>SUMPRODUCT(Outcomes!R$6:U$6, Outcomes!R129:U129)</f>
        <v>0</v>
      </c>
      <c r="K286" s="77">
        <f>SUMPRODUCT(Outcomes!V$6:Y$6, Outcomes!V129:Y129)</f>
        <v>368.75</v>
      </c>
      <c r="L286" s="77">
        <f>SUMPRODUCT(Outcomes!Z$6:AC$6, Outcomes!Z129:AC129)</f>
        <v>896</v>
      </c>
      <c r="M286" s="77">
        <f>SUMPRODUCT(Outcomes!AD$6:AG$6, Outcomes!AD129:AG129)</f>
        <v>7.25</v>
      </c>
      <c r="N286" s="77">
        <f>SUMPRODUCT(Outcomes!AH$6:AK$6, Outcomes!AH129:AK129)</f>
        <v>0</v>
      </c>
      <c r="O286" s="77">
        <f>SUMPRODUCT(Outcomes!AL$6:AO$6, Outcomes!AL129:AO129)</f>
        <v>3620.75</v>
      </c>
      <c r="P286" s="77">
        <f>SUMPRODUCT(Outcomes!AP$6:AS$6, Outcomes!AP129:AS129)</f>
        <v>878.25</v>
      </c>
      <c r="Q286" s="77">
        <f>SUMPRODUCT(Outcomes!AT$6:AW$6, Outcomes!AT129:AW129)</f>
        <v>0</v>
      </c>
      <c r="R286" s="77">
        <f>SUMPRODUCT(Outcomes!AX$6:BA$6, Outcomes!AX129:BA129)</f>
        <v>0</v>
      </c>
      <c r="S286" s="77">
        <f>Outcomes!BB$6*Outcomes!BB129</f>
        <v>10</v>
      </c>
      <c r="T286" s="77">
        <f>Outcomes!BC$6*Outcomes!BC129</f>
        <v>50</v>
      </c>
      <c r="U286" s="77">
        <f>Outcomes!BD$6*Outcomes!BD129</f>
        <v>0</v>
      </c>
    </row>
    <row r="287" spans="1:21" outlineLevel="1">
      <c r="A287" s="12" t="str">
        <f t="shared" ref="A287:B302" si="340">A234</f>
        <v>003568</v>
      </c>
      <c r="B287" s="12" t="str">
        <f t="shared" si="340"/>
        <v>Frank Phillips</v>
      </c>
      <c r="C287" s="76">
        <f t="shared" si="339"/>
        <v>1096.25</v>
      </c>
      <c r="D287" s="77">
        <f>Outcomes!C$6*Outcomes!C130</f>
        <v>358</v>
      </c>
      <c r="E287" s="77">
        <f>SUMPRODUCT(Outcomes!D$6:G$6, Outcomes!D130:G130)</f>
        <v>148.75</v>
      </c>
      <c r="F287" s="77">
        <f>SUMPRODUCT(Outcomes!H$6:K$6, Outcomes!H130:K130)</f>
        <v>0</v>
      </c>
      <c r="G287" s="77">
        <f>Outcomes!L$6*Outcomes!L130</f>
        <v>0</v>
      </c>
      <c r="H287" s="77">
        <f>Outcomes!M$6*Outcomes!M130</f>
        <v>14</v>
      </c>
      <c r="I287" s="77">
        <f>SUMPRODUCT(Outcomes!N$6:Q$6, Outcomes!N130:Q130)</f>
        <v>117</v>
      </c>
      <c r="J287" s="77">
        <f>SUMPRODUCT(Outcomes!R$6:U$6, Outcomes!R130:U130)</f>
        <v>39</v>
      </c>
      <c r="K287" s="77">
        <f>SUMPRODUCT(Outcomes!V$6:Y$6, Outcomes!V130:Y130)</f>
        <v>53.75</v>
      </c>
      <c r="L287" s="77">
        <f>SUMPRODUCT(Outcomes!Z$6:AC$6, Outcomes!Z130:AC130)</f>
        <v>144.75</v>
      </c>
      <c r="M287" s="77">
        <f>SUMPRODUCT(Outcomes!AD$6:AG$6, Outcomes!AD130:AG130)</f>
        <v>0</v>
      </c>
      <c r="N287" s="77">
        <f>SUMPRODUCT(Outcomes!AH$6:AK$6, Outcomes!AH130:AK130)</f>
        <v>0</v>
      </c>
      <c r="O287" s="77">
        <f>SUMPRODUCT(Outcomes!AL$6:AO$6, Outcomes!AL130:AO130)</f>
        <v>186.25</v>
      </c>
      <c r="P287" s="77">
        <f>SUMPRODUCT(Outcomes!AP$6:AS$6, Outcomes!AP130:AS130)</f>
        <v>15.75</v>
      </c>
      <c r="Q287" s="77">
        <f>SUMPRODUCT(Outcomes!AT$6:AW$6, Outcomes!AT130:AW130)</f>
        <v>0</v>
      </c>
      <c r="R287" s="77">
        <f>SUMPRODUCT(Outcomes!AX$6:BA$6, Outcomes!AX130:BA130)</f>
        <v>0</v>
      </c>
      <c r="S287" s="77">
        <f>Outcomes!BB$6*Outcomes!BB130</f>
        <v>15</v>
      </c>
      <c r="T287" s="77">
        <f>Outcomes!BC$6*Outcomes!BC130</f>
        <v>4</v>
      </c>
      <c r="U287" s="77">
        <f>Outcomes!BD$6*Outcomes!BD130</f>
        <v>0</v>
      </c>
    </row>
    <row r="288" spans="1:21" outlineLevel="1">
      <c r="A288" s="12" t="str">
        <f t="shared" si="340"/>
        <v>006662</v>
      </c>
      <c r="B288" s="12" t="str">
        <f t="shared" si="340"/>
        <v>Galveston</v>
      </c>
      <c r="C288" s="76">
        <f t="shared" si="339"/>
        <v>1505.75</v>
      </c>
      <c r="D288" s="77">
        <f>Outcomes!C$6*Outcomes!C131</f>
        <v>145</v>
      </c>
      <c r="E288" s="77">
        <f>SUMPRODUCT(Outcomes!D$6:G$6, Outcomes!D131:G131)</f>
        <v>170.75</v>
      </c>
      <c r="F288" s="77">
        <f>SUMPRODUCT(Outcomes!H$6:K$6, Outcomes!H131:K131)</f>
        <v>0</v>
      </c>
      <c r="G288" s="77">
        <f>Outcomes!L$6*Outcomes!L131</f>
        <v>0</v>
      </c>
      <c r="H288" s="77">
        <f>Outcomes!M$6*Outcomes!M131</f>
        <v>0</v>
      </c>
      <c r="I288" s="77">
        <f>SUMPRODUCT(Outcomes!N$6:Q$6, Outcomes!N131:Q131)</f>
        <v>0</v>
      </c>
      <c r="J288" s="77">
        <f>SUMPRODUCT(Outcomes!R$6:U$6, Outcomes!R131:U131)</f>
        <v>156</v>
      </c>
      <c r="K288" s="77">
        <f>SUMPRODUCT(Outcomes!V$6:Y$6, Outcomes!V131:Y131)</f>
        <v>116.25</v>
      </c>
      <c r="L288" s="77">
        <f>SUMPRODUCT(Outcomes!Z$6:AC$6, Outcomes!Z131:AC131)</f>
        <v>299.5</v>
      </c>
      <c r="M288" s="77">
        <f>SUMPRODUCT(Outcomes!AD$6:AG$6, Outcomes!AD131:AG131)</f>
        <v>0</v>
      </c>
      <c r="N288" s="77">
        <f>SUMPRODUCT(Outcomes!AH$6:AK$6, Outcomes!AH131:AK131)</f>
        <v>82.5</v>
      </c>
      <c r="O288" s="77">
        <f>SUMPRODUCT(Outcomes!AL$6:AO$6, Outcomes!AL131:AO131)</f>
        <v>256.75</v>
      </c>
      <c r="P288" s="77">
        <f>SUMPRODUCT(Outcomes!AP$6:AS$6, Outcomes!AP131:AS131)</f>
        <v>210.5</v>
      </c>
      <c r="Q288" s="77">
        <f>SUMPRODUCT(Outcomes!AT$6:AW$6, Outcomes!AT131:AW131)</f>
        <v>0</v>
      </c>
      <c r="R288" s="77">
        <f>SUMPRODUCT(Outcomes!AX$6:BA$6, Outcomes!AX131:BA131)</f>
        <v>36.5</v>
      </c>
      <c r="S288" s="77">
        <f>Outcomes!BB$6*Outcomes!BB131</f>
        <v>11</v>
      </c>
      <c r="T288" s="77">
        <f>Outcomes!BC$6*Outcomes!BC131</f>
        <v>21</v>
      </c>
      <c r="U288" s="77">
        <f>Outcomes!BD$6*Outcomes!BD131</f>
        <v>0</v>
      </c>
    </row>
    <row r="289" spans="1:21" outlineLevel="1">
      <c r="A289" s="12" t="str">
        <f t="shared" si="340"/>
        <v>003570</v>
      </c>
      <c r="B289" s="12" t="str">
        <f t="shared" si="340"/>
        <v>Grayson</v>
      </c>
      <c r="C289" s="76">
        <f t="shared" si="339"/>
        <v>2405.5</v>
      </c>
      <c r="D289" s="77">
        <f>Outcomes!C$6*Outcomes!C132</f>
        <v>351</v>
      </c>
      <c r="E289" s="77">
        <f>SUMPRODUCT(Outcomes!D$6:G$6, Outcomes!D132:G132)</f>
        <v>250.5</v>
      </c>
      <c r="F289" s="77">
        <f>SUMPRODUCT(Outcomes!H$6:K$6, Outcomes!H132:K132)</f>
        <v>0</v>
      </c>
      <c r="G289" s="77">
        <f>Outcomes!L$6*Outcomes!L132</f>
        <v>0</v>
      </c>
      <c r="H289" s="77">
        <f>Outcomes!M$6*Outcomes!M132</f>
        <v>182</v>
      </c>
      <c r="I289" s="77">
        <f>SUMPRODUCT(Outcomes!N$6:Q$6, Outcomes!N132:Q132)</f>
        <v>5</v>
      </c>
      <c r="J289" s="77">
        <f>SUMPRODUCT(Outcomes!R$6:U$6, Outcomes!R132:U132)</f>
        <v>135</v>
      </c>
      <c r="K289" s="77">
        <f>SUMPRODUCT(Outcomes!V$6:Y$6, Outcomes!V132:Y132)</f>
        <v>245.25</v>
      </c>
      <c r="L289" s="77">
        <f>SUMPRODUCT(Outcomes!Z$6:AC$6, Outcomes!Z132:AC132)</f>
        <v>293.75</v>
      </c>
      <c r="M289" s="77">
        <f>SUMPRODUCT(Outcomes!AD$6:AG$6, Outcomes!AD132:AG132)</f>
        <v>0</v>
      </c>
      <c r="N289" s="77">
        <f>SUMPRODUCT(Outcomes!AH$6:AK$6, Outcomes!AH132:AK132)</f>
        <v>0</v>
      </c>
      <c r="O289" s="77">
        <f>SUMPRODUCT(Outcomes!AL$6:AO$6, Outcomes!AL132:AO132)</f>
        <v>429</v>
      </c>
      <c r="P289" s="77">
        <f>SUMPRODUCT(Outcomes!AP$6:AS$6, Outcomes!AP132:AS132)</f>
        <v>384.25</v>
      </c>
      <c r="Q289" s="77">
        <f>SUMPRODUCT(Outcomes!AT$6:AW$6, Outcomes!AT132:AW132)</f>
        <v>0</v>
      </c>
      <c r="R289" s="77">
        <f>SUMPRODUCT(Outcomes!AX$6:BA$6, Outcomes!AX132:BA132)</f>
        <v>68.75</v>
      </c>
      <c r="S289" s="77">
        <f>Outcomes!BB$6*Outcomes!BB132</f>
        <v>21</v>
      </c>
      <c r="T289" s="77">
        <f>Outcomes!BC$6*Outcomes!BC132</f>
        <v>40</v>
      </c>
      <c r="U289" s="77">
        <f>Outcomes!BD$6*Outcomes!BD132</f>
        <v>0</v>
      </c>
    </row>
    <row r="290" spans="1:21" outlineLevel="1">
      <c r="A290" s="12" t="str">
        <f t="shared" si="340"/>
        <v>003573</v>
      </c>
      <c r="B290" s="12" t="str">
        <f t="shared" si="340"/>
        <v>Hill</v>
      </c>
      <c r="C290" s="76">
        <f t="shared" si="339"/>
        <v>1873.5</v>
      </c>
      <c r="D290" s="77">
        <f>Outcomes!C$6*Outcomes!C133</f>
        <v>418</v>
      </c>
      <c r="E290" s="77">
        <f>SUMPRODUCT(Outcomes!D$6:G$6, Outcomes!D133:G133)</f>
        <v>448.25</v>
      </c>
      <c r="F290" s="77">
        <f>SUMPRODUCT(Outcomes!H$6:K$6, Outcomes!H133:K133)</f>
        <v>0</v>
      </c>
      <c r="G290" s="77">
        <f>Outcomes!L$6*Outcomes!L133</f>
        <v>0</v>
      </c>
      <c r="H290" s="77">
        <f>Outcomes!M$6*Outcomes!M133</f>
        <v>33</v>
      </c>
      <c r="I290" s="77">
        <f>SUMPRODUCT(Outcomes!N$6:Q$6, Outcomes!N133:Q133)</f>
        <v>89</v>
      </c>
      <c r="J290" s="77">
        <f>SUMPRODUCT(Outcomes!R$6:U$6, Outcomes!R133:U133)</f>
        <v>0</v>
      </c>
      <c r="K290" s="77">
        <f>SUMPRODUCT(Outcomes!V$6:Y$6, Outcomes!V133:Y133)</f>
        <v>154.25</v>
      </c>
      <c r="L290" s="77">
        <f>SUMPRODUCT(Outcomes!Z$6:AC$6, Outcomes!Z133:AC133)</f>
        <v>127.5</v>
      </c>
      <c r="M290" s="77">
        <f>SUMPRODUCT(Outcomes!AD$6:AG$6, Outcomes!AD133:AG133)</f>
        <v>0</v>
      </c>
      <c r="N290" s="77">
        <f>SUMPRODUCT(Outcomes!AH$6:AK$6, Outcomes!AH133:AK133)</f>
        <v>0</v>
      </c>
      <c r="O290" s="77">
        <f>SUMPRODUCT(Outcomes!AL$6:AO$6, Outcomes!AL133:AO133)</f>
        <v>433.75</v>
      </c>
      <c r="P290" s="77">
        <f>SUMPRODUCT(Outcomes!AP$6:AS$6, Outcomes!AP133:AS133)</f>
        <v>141.75</v>
      </c>
      <c r="Q290" s="77">
        <f>SUMPRODUCT(Outcomes!AT$6:AW$6, Outcomes!AT133:AW133)</f>
        <v>0</v>
      </c>
      <c r="R290" s="77">
        <f>SUMPRODUCT(Outcomes!AX$6:BA$6, Outcomes!AX133:BA133)</f>
        <v>0</v>
      </c>
      <c r="S290" s="77">
        <f>Outcomes!BB$6*Outcomes!BB133</f>
        <v>4</v>
      </c>
      <c r="T290" s="77">
        <f>Outcomes!BC$6*Outcomes!BC133</f>
        <v>24</v>
      </c>
      <c r="U290" s="77">
        <f>Outcomes!BD$6*Outcomes!BD133</f>
        <v>0</v>
      </c>
    </row>
    <row r="291" spans="1:21" outlineLevel="1">
      <c r="A291" s="12" t="str">
        <f t="shared" si="340"/>
        <v>010633</v>
      </c>
      <c r="B291" s="12" t="str">
        <f t="shared" si="340"/>
        <v>Houston</v>
      </c>
      <c r="C291" s="76">
        <f t="shared" si="339"/>
        <v>19437.5</v>
      </c>
      <c r="D291" s="77">
        <f>Outcomes!C$6*Outcomes!C134</f>
        <v>2357</v>
      </c>
      <c r="E291" s="77">
        <f>SUMPRODUCT(Outcomes!D$6:G$6, Outcomes!D134:G134)</f>
        <v>4865.75</v>
      </c>
      <c r="F291" s="77">
        <f>SUMPRODUCT(Outcomes!H$6:K$6, Outcomes!H134:K134)</f>
        <v>71.5</v>
      </c>
      <c r="G291" s="77">
        <f>Outcomes!L$6*Outcomes!L134</f>
        <v>299</v>
      </c>
      <c r="H291" s="77">
        <f>Outcomes!M$6*Outcomes!M134</f>
        <v>670</v>
      </c>
      <c r="I291" s="77">
        <f>SUMPRODUCT(Outcomes!N$6:Q$6, Outcomes!N134:Q134)</f>
        <v>61</v>
      </c>
      <c r="J291" s="77">
        <f>SUMPRODUCT(Outcomes!R$6:U$6, Outcomes!R134:U134)</f>
        <v>908</v>
      </c>
      <c r="K291" s="77">
        <f>SUMPRODUCT(Outcomes!V$6:Y$6, Outcomes!V134:Y134)</f>
        <v>1137.5</v>
      </c>
      <c r="L291" s="77">
        <f>SUMPRODUCT(Outcomes!Z$6:AC$6, Outcomes!Z134:AC134)</f>
        <v>1080.25</v>
      </c>
      <c r="M291" s="77">
        <f>SUMPRODUCT(Outcomes!AD$6:AG$6, Outcomes!AD134:AG134)</f>
        <v>6</v>
      </c>
      <c r="N291" s="77">
        <f>SUMPRODUCT(Outcomes!AH$6:AK$6, Outcomes!AH134:AK134)</f>
        <v>38.75</v>
      </c>
      <c r="O291" s="77">
        <f>SUMPRODUCT(Outcomes!AL$6:AO$6, Outcomes!AL134:AO134)</f>
        <v>6204.5</v>
      </c>
      <c r="P291" s="77">
        <f>SUMPRODUCT(Outcomes!AP$6:AS$6, Outcomes!AP134:AS134)</f>
        <v>1329.25</v>
      </c>
      <c r="Q291" s="77">
        <f>SUMPRODUCT(Outcomes!AT$6:AW$6, Outcomes!AT134:AW134)</f>
        <v>0</v>
      </c>
      <c r="R291" s="77">
        <f>SUMPRODUCT(Outcomes!AX$6:BA$6, Outcomes!AX134:BA134)</f>
        <v>0</v>
      </c>
      <c r="S291" s="77">
        <f>Outcomes!BB$6*Outcomes!BB134</f>
        <v>95</v>
      </c>
      <c r="T291" s="77">
        <f>Outcomes!BC$6*Outcomes!BC134</f>
        <v>314</v>
      </c>
      <c r="U291" s="77">
        <f>Outcomes!BD$6*Outcomes!BD134</f>
        <v>0</v>
      </c>
    </row>
    <row r="292" spans="1:21" outlineLevel="1">
      <c r="A292" s="12" t="str">
        <f t="shared" si="340"/>
        <v>003574</v>
      </c>
      <c r="B292" s="12" t="str">
        <f t="shared" si="340"/>
        <v>Howard</v>
      </c>
      <c r="C292" s="76">
        <f t="shared" si="339"/>
        <v>2300.25</v>
      </c>
      <c r="D292" s="77">
        <f>Outcomes!C$6*Outcomes!C135</f>
        <v>484</v>
      </c>
      <c r="E292" s="77">
        <f>SUMPRODUCT(Outcomes!D$6:G$6, Outcomes!D135:G135)</f>
        <v>310</v>
      </c>
      <c r="F292" s="77">
        <f>SUMPRODUCT(Outcomes!H$6:K$6, Outcomes!H135:K135)</f>
        <v>0</v>
      </c>
      <c r="G292" s="77">
        <f>Outcomes!L$6*Outcomes!L135</f>
        <v>0</v>
      </c>
      <c r="H292" s="77">
        <f>Outcomes!M$6*Outcomes!M135</f>
        <v>611</v>
      </c>
      <c r="I292" s="77">
        <f>SUMPRODUCT(Outcomes!N$6:Q$6, Outcomes!N135:Q135)</f>
        <v>0</v>
      </c>
      <c r="J292" s="77">
        <f>SUMPRODUCT(Outcomes!R$6:U$6, Outcomes!R135:U135)</f>
        <v>0</v>
      </c>
      <c r="K292" s="77">
        <f>SUMPRODUCT(Outcomes!V$6:Y$6, Outcomes!V135:Y135)</f>
        <v>29.5</v>
      </c>
      <c r="L292" s="77">
        <f>SUMPRODUCT(Outcomes!Z$6:AC$6, Outcomes!Z135:AC135)</f>
        <v>231</v>
      </c>
      <c r="M292" s="77">
        <f>SUMPRODUCT(Outcomes!AD$6:AG$6, Outcomes!AD135:AG135)</f>
        <v>0</v>
      </c>
      <c r="N292" s="77">
        <f>SUMPRODUCT(Outcomes!AH$6:AK$6, Outcomes!AH135:AK135)</f>
        <v>3.25</v>
      </c>
      <c r="O292" s="77">
        <f>SUMPRODUCT(Outcomes!AL$6:AO$6, Outcomes!AL135:AO135)</f>
        <v>379</v>
      </c>
      <c r="P292" s="77">
        <f>SUMPRODUCT(Outcomes!AP$6:AS$6, Outcomes!AP135:AS135)</f>
        <v>210.5</v>
      </c>
      <c r="Q292" s="77">
        <f>SUMPRODUCT(Outcomes!AT$6:AW$6, Outcomes!AT135:AW135)</f>
        <v>0</v>
      </c>
      <c r="R292" s="77">
        <f>SUMPRODUCT(Outcomes!AX$6:BA$6, Outcomes!AX135:BA135)</f>
        <v>0</v>
      </c>
      <c r="S292" s="77">
        <f>Outcomes!BB$6*Outcomes!BB135</f>
        <v>5</v>
      </c>
      <c r="T292" s="77">
        <f>Outcomes!BC$6*Outcomes!BC135</f>
        <v>37</v>
      </c>
      <c r="U292" s="77">
        <f>Outcomes!BD$6*Outcomes!BD135</f>
        <v>0</v>
      </c>
    </row>
    <row r="293" spans="1:21" outlineLevel="1">
      <c r="A293" s="12" t="str">
        <f t="shared" si="340"/>
        <v>003580</v>
      </c>
      <c r="B293" s="12" t="str">
        <f t="shared" si="340"/>
        <v>Kilgore</v>
      </c>
      <c r="C293" s="76">
        <f t="shared" si="339"/>
        <v>3173.25</v>
      </c>
      <c r="D293" s="77">
        <f>Outcomes!C$6*Outcomes!C136</f>
        <v>549</v>
      </c>
      <c r="E293" s="77">
        <f>SUMPRODUCT(Outcomes!D$6:G$6, Outcomes!D136:G136)</f>
        <v>509.5</v>
      </c>
      <c r="F293" s="77">
        <f>SUMPRODUCT(Outcomes!H$6:K$6, Outcomes!H136:K136)</f>
        <v>0</v>
      </c>
      <c r="G293" s="77">
        <f>Outcomes!L$6*Outcomes!L136</f>
        <v>22</v>
      </c>
      <c r="H293" s="77">
        <f>Outcomes!M$6*Outcomes!M136</f>
        <v>274</v>
      </c>
      <c r="I293" s="77">
        <f>SUMPRODUCT(Outcomes!N$6:Q$6, Outcomes!N136:Q136)</f>
        <v>0</v>
      </c>
      <c r="J293" s="77">
        <f>SUMPRODUCT(Outcomes!R$6:U$6, Outcomes!R136:U136)</f>
        <v>71</v>
      </c>
      <c r="K293" s="77">
        <f>SUMPRODUCT(Outcomes!V$6:Y$6, Outcomes!V136:Y136)</f>
        <v>513.5</v>
      </c>
      <c r="L293" s="77">
        <f>SUMPRODUCT(Outcomes!Z$6:AC$6, Outcomes!Z136:AC136)</f>
        <v>204.75</v>
      </c>
      <c r="M293" s="77">
        <f>SUMPRODUCT(Outcomes!AD$6:AG$6, Outcomes!AD136:AG136)</f>
        <v>0</v>
      </c>
      <c r="N293" s="77">
        <f>SUMPRODUCT(Outcomes!AH$6:AK$6, Outcomes!AH136:AK136)</f>
        <v>0</v>
      </c>
      <c r="O293" s="77">
        <f>SUMPRODUCT(Outcomes!AL$6:AO$6, Outcomes!AL136:AO136)</f>
        <v>747</v>
      </c>
      <c r="P293" s="77">
        <f>SUMPRODUCT(Outcomes!AP$6:AS$6, Outcomes!AP136:AS136)</f>
        <v>201.5</v>
      </c>
      <c r="Q293" s="77">
        <f>SUMPRODUCT(Outcomes!AT$6:AW$6, Outcomes!AT136:AW136)</f>
        <v>0</v>
      </c>
      <c r="R293" s="77">
        <f>SUMPRODUCT(Outcomes!AX$6:BA$6, Outcomes!AX136:BA136)</f>
        <v>0</v>
      </c>
      <c r="S293" s="77">
        <f>Outcomes!BB$6*Outcomes!BB136</f>
        <v>23</v>
      </c>
      <c r="T293" s="77">
        <f>Outcomes!BC$6*Outcomes!BC136</f>
        <v>58</v>
      </c>
      <c r="U293" s="77">
        <f>Outcomes!BD$6*Outcomes!BD136</f>
        <v>0</v>
      </c>
    </row>
    <row r="294" spans="1:21" outlineLevel="1">
      <c r="A294" s="12" t="str">
        <f t="shared" si="340"/>
        <v>003582</v>
      </c>
      <c r="B294" s="12" t="str">
        <f t="shared" si="340"/>
        <v>Laredo</v>
      </c>
      <c r="C294" s="76">
        <f t="shared" si="339"/>
        <v>6207</v>
      </c>
      <c r="D294" s="77">
        <f>Outcomes!C$6*Outcomes!C137</f>
        <v>1392</v>
      </c>
      <c r="E294" s="77">
        <f>SUMPRODUCT(Outcomes!D$6:G$6, Outcomes!D137:G137)</f>
        <v>1435</v>
      </c>
      <c r="F294" s="77">
        <f>SUMPRODUCT(Outcomes!H$6:K$6, Outcomes!H137:K137)</f>
        <v>0</v>
      </c>
      <c r="G294" s="77">
        <f>Outcomes!L$6*Outcomes!L137</f>
        <v>0</v>
      </c>
      <c r="H294" s="77">
        <f>Outcomes!M$6*Outcomes!M137</f>
        <v>399</v>
      </c>
      <c r="I294" s="77">
        <f>SUMPRODUCT(Outcomes!N$6:Q$6, Outcomes!N137:Q137)</f>
        <v>70</v>
      </c>
      <c r="J294" s="77">
        <f>SUMPRODUCT(Outcomes!R$6:U$6, Outcomes!R137:U137)</f>
        <v>175</v>
      </c>
      <c r="K294" s="77">
        <f>SUMPRODUCT(Outcomes!V$6:Y$6, Outcomes!V137:Y137)</f>
        <v>435.5</v>
      </c>
      <c r="L294" s="77">
        <f>SUMPRODUCT(Outcomes!Z$6:AC$6, Outcomes!Z137:AC137)</f>
        <v>616.5</v>
      </c>
      <c r="M294" s="77">
        <f>SUMPRODUCT(Outcomes!AD$6:AG$6, Outcomes!AD137:AG137)</f>
        <v>0</v>
      </c>
      <c r="N294" s="77">
        <f>SUMPRODUCT(Outcomes!AH$6:AK$6, Outcomes!AH137:AK137)</f>
        <v>0</v>
      </c>
      <c r="O294" s="77">
        <f>SUMPRODUCT(Outcomes!AL$6:AO$6, Outcomes!AL137:AO137)</f>
        <v>1329.75</v>
      </c>
      <c r="P294" s="77">
        <f>SUMPRODUCT(Outcomes!AP$6:AS$6, Outcomes!AP137:AS137)</f>
        <v>217.25</v>
      </c>
      <c r="Q294" s="77">
        <f>SUMPRODUCT(Outcomes!AT$6:AW$6, Outcomes!AT137:AW137)</f>
        <v>71.25</v>
      </c>
      <c r="R294" s="77">
        <f>SUMPRODUCT(Outcomes!AX$6:BA$6, Outcomes!AX137:BA137)</f>
        <v>25.75</v>
      </c>
      <c r="S294" s="77">
        <f>Outcomes!BB$6*Outcomes!BB137</f>
        <v>11</v>
      </c>
      <c r="T294" s="77">
        <f>Outcomes!BC$6*Outcomes!BC137</f>
        <v>29</v>
      </c>
      <c r="U294" s="77">
        <f>Outcomes!BD$6*Outcomes!BD137</f>
        <v>0</v>
      </c>
    </row>
    <row r="295" spans="1:21" outlineLevel="1">
      <c r="A295" s="12" t="str">
        <f t="shared" si="340"/>
        <v>003583</v>
      </c>
      <c r="B295" s="12" t="str">
        <f t="shared" si="340"/>
        <v>Lee</v>
      </c>
      <c r="C295" s="76">
        <f t="shared" si="339"/>
        <v>7647.25</v>
      </c>
      <c r="D295" s="77">
        <f>Outcomes!C$6*Outcomes!C138</f>
        <v>809</v>
      </c>
      <c r="E295" s="77">
        <f>SUMPRODUCT(Outcomes!D$6:G$6, Outcomes!D138:G138)</f>
        <v>552</v>
      </c>
      <c r="F295" s="77">
        <f>SUMPRODUCT(Outcomes!H$6:K$6, Outcomes!H138:K138)</f>
        <v>0</v>
      </c>
      <c r="G295" s="77">
        <f>Outcomes!L$6*Outcomes!L138</f>
        <v>102</v>
      </c>
      <c r="H295" s="77">
        <f>Outcomes!M$6*Outcomes!M138</f>
        <v>190</v>
      </c>
      <c r="I295" s="77">
        <f>SUMPRODUCT(Outcomes!N$6:Q$6, Outcomes!N138:Q138)</f>
        <v>6</v>
      </c>
      <c r="J295" s="77">
        <f>SUMPRODUCT(Outcomes!R$6:U$6, Outcomes!R138:U138)</f>
        <v>1</v>
      </c>
      <c r="K295" s="77">
        <f>SUMPRODUCT(Outcomes!V$6:Y$6, Outcomes!V138:Y138)</f>
        <v>3322.25</v>
      </c>
      <c r="L295" s="77">
        <f>SUMPRODUCT(Outcomes!Z$6:AC$6, Outcomes!Z138:AC138)</f>
        <v>880.25</v>
      </c>
      <c r="M295" s="77">
        <f>SUMPRODUCT(Outcomes!AD$6:AG$6, Outcomes!AD138:AG138)</f>
        <v>0</v>
      </c>
      <c r="N295" s="77">
        <f>SUMPRODUCT(Outcomes!AH$6:AK$6, Outcomes!AH138:AK138)</f>
        <v>0</v>
      </c>
      <c r="O295" s="77">
        <f>SUMPRODUCT(Outcomes!AL$6:AO$6, Outcomes!AL138:AO138)</f>
        <v>1307.75</v>
      </c>
      <c r="P295" s="77">
        <f>SUMPRODUCT(Outcomes!AP$6:AS$6, Outcomes!AP138:AS138)</f>
        <v>332</v>
      </c>
      <c r="Q295" s="77">
        <f>SUMPRODUCT(Outcomes!AT$6:AW$6, Outcomes!AT138:AW138)</f>
        <v>0</v>
      </c>
      <c r="R295" s="77">
        <f>SUMPRODUCT(Outcomes!AX$6:BA$6, Outcomes!AX138:BA138)</f>
        <v>0</v>
      </c>
      <c r="S295" s="77">
        <f>Outcomes!BB$6*Outcomes!BB138</f>
        <v>28</v>
      </c>
      <c r="T295" s="77">
        <f>Outcomes!BC$6*Outcomes!BC138</f>
        <v>117</v>
      </c>
      <c r="U295" s="77">
        <f>Outcomes!BD$6*Outcomes!BD138</f>
        <v>0</v>
      </c>
    </row>
    <row r="296" spans="1:21" outlineLevel="1">
      <c r="A296" s="12" t="str">
        <f t="shared" si="340"/>
        <v>011145</v>
      </c>
      <c r="B296" s="12" t="str">
        <f t="shared" si="340"/>
        <v>Lone Star</v>
      </c>
      <c r="C296" s="76">
        <f t="shared" si="339"/>
        <v>30834.25</v>
      </c>
      <c r="D296" s="77">
        <f>Outcomes!C$6*Outcomes!C139</f>
        <v>6918</v>
      </c>
      <c r="E296" s="77">
        <f>SUMPRODUCT(Outcomes!D$6:G$6, Outcomes!D139:G139)</f>
        <v>7981</v>
      </c>
      <c r="F296" s="77">
        <f>SUMPRODUCT(Outcomes!H$6:K$6, Outcomes!H139:K139)</f>
        <v>1.25</v>
      </c>
      <c r="G296" s="77">
        <f>Outcomes!L$6*Outcomes!L139</f>
        <v>0</v>
      </c>
      <c r="H296" s="77">
        <f>Outcomes!M$6*Outcomes!M139</f>
        <v>592</v>
      </c>
      <c r="I296" s="77">
        <f>SUMPRODUCT(Outcomes!N$6:Q$6, Outcomes!N139:Q139)</f>
        <v>64</v>
      </c>
      <c r="J296" s="77">
        <f>SUMPRODUCT(Outcomes!R$6:U$6, Outcomes!R139:U139)</f>
        <v>322</v>
      </c>
      <c r="K296" s="77">
        <f>SUMPRODUCT(Outcomes!V$6:Y$6, Outcomes!V139:Y139)</f>
        <v>981.25</v>
      </c>
      <c r="L296" s="77">
        <f>SUMPRODUCT(Outcomes!Z$6:AC$6, Outcomes!Z139:AC139)</f>
        <v>1730.5</v>
      </c>
      <c r="M296" s="77">
        <f>SUMPRODUCT(Outcomes!AD$6:AG$6, Outcomes!AD139:AG139)</f>
        <v>4.5</v>
      </c>
      <c r="N296" s="77">
        <f>SUMPRODUCT(Outcomes!AH$6:AK$6, Outcomes!AH139:AK139)</f>
        <v>171.25</v>
      </c>
      <c r="O296" s="77">
        <f>SUMPRODUCT(Outcomes!AL$6:AO$6, Outcomes!AL139:AO139)</f>
        <v>9332.25</v>
      </c>
      <c r="P296" s="77">
        <f>SUMPRODUCT(Outcomes!AP$6:AS$6, Outcomes!AP139:AS139)</f>
        <v>1740.25</v>
      </c>
      <c r="Q296" s="77">
        <f>SUMPRODUCT(Outcomes!AT$6:AW$6, Outcomes!AT139:AW139)</f>
        <v>136.75</v>
      </c>
      <c r="R296" s="77">
        <f>SUMPRODUCT(Outcomes!AX$6:BA$6, Outcomes!AX139:BA139)</f>
        <v>207.25</v>
      </c>
      <c r="S296" s="77">
        <f>Outcomes!BB$6*Outcomes!BB139</f>
        <v>79</v>
      </c>
      <c r="T296" s="77">
        <f>Outcomes!BC$6*Outcomes!BC139</f>
        <v>573</v>
      </c>
      <c r="U296" s="77">
        <f>Outcomes!BD$6*Outcomes!BD139</f>
        <v>0</v>
      </c>
    </row>
    <row r="297" spans="1:21" outlineLevel="1">
      <c r="A297" s="12" t="str">
        <f t="shared" si="340"/>
        <v>003590</v>
      </c>
      <c r="B297" s="12" t="str">
        <f t="shared" si="340"/>
        <v>McLennan</v>
      </c>
      <c r="C297" s="76">
        <f t="shared" si="339"/>
        <v>3837.75</v>
      </c>
      <c r="D297" s="77">
        <f>Outcomes!C$6*Outcomes!C140</f>
        <v>392</v>
      </c>
      <c r="E297" s="77">
        <f>SUMPRODUCT(Outcomes!D$6:G$6, Outcomes!D140:G140)</f>
        <v>836.25</v>
      </c>
      <c r="F297" s="77">
        <f>SUMPRODUCT(Outcomes!H$6:K$6, Outcomes!H140:K140)</f>
        <v>0</v>
      </c>
      <c r="G297" s="77">
        <f>Outcomes!L$6*Outcomes!L140</f>
        <v>0</v>
      </c>
      <c r="H297" s="77">
        <f>Outcomes!M$6*Outcomes!M140</f>
        <v>55</v>
      </c>
      <c r="I297" s="77">
        <f>SUMPRODUCT(Outcomes!N$6:Q$6, Outcomes!N140:Q140)</f>
        <v>16</v>
      </c>
      <c r="J297" s="77">
        <f>SUMPRODUCT(Outcomes!R$6:U$6, Outcomes!R140:U140)</f>
        <v>343</v>
      </c>
      <c r="K297" s="77">
        <f>SUMPRODUCT(Outcomes!V$6:Y$6, Outcomes!V140:Y140)</f>
        <v>262</v>
      </c>
      <c r="L297" s="77">
        <f>SUMPRODUCT(Outcomes!Z$6:AC$6, Outcomes!Z140:AC140)</f>
        <v>271.5</v>
      </c>
      <c r="M297" s="77">
        <f>SUMPRODUCT(Outcomes!AD$6:AG$6, Outcomes!AD140:AG140)</f>
        <v>0</v>
      </c>
      <c r="N297" s="77">
        <f>SUMPRODUCT(Outcomes!AH$6:AK$6, Outcomes!AH140:AK140)</f>
        <v>24.75</v>
      </c>
      <c r="O297" s="77">
        <f>SUMPRODUCT(Outcomes!AL$6:AO$6, Outcomes!AL140:AO140)</f>
        <v>1111.25</v>
      </c>
      <c r="P297" s="77">
        <f>SUMPRODUCT(Outcomes!AP$6:AS$6, Outcomes!AP140:AS140)</f>
        <v>454</v>
      </c>
      <c r="Q297" s="77">
        <f>SUMPRODUCT(Outcomes!AT$6:AW$6, Outcomes!AT140:AW140)</f>
        <v>0</v>
      </c>
      <c r="R297" s="77">
        <f>SUMPRODUCT(Outcomes!AX$6:BA$6, Outcomes!AX140:BA140)</f>
        <v>0</v>
      </c>
      <c r="S297" s="77">
        <f>Outcomes!BB$6*Outcomes!BB140</f>
        <v>16</v>
      </c>
      <c r="T297" s="77">
        <f>Outcomes!BC$6*Outcomes!BC140</f>
        <v>56</v>
      </c>
      <c r="U297" s="77">
        <f>Outcomes!BD$6*Outcomes!BD140</f>
        <v>0</v>
      </c>
    </row>
    <row r="298" spans="1:21" outlineLevel="1">
      <c r="A298" s="12" t="str">
        <f t="shared" si="340"/>
        <v>009797</v>
      </c>
      <c r="B298" s="12" t="str">
        <f t="shared" si="340"/>
        <v>Midland</v>
      </c>
      <c r="C298" s="76">
        <f t="shared" si="339"/>
        <v>3026.5</v>
      </c>
      <c r="D298" s="77">
        <f>Outcomes!C$6*Outcomes!C141</f>
        <v>640</v>
      </c>
      <c r="E298" s="77">
        <f>SUMPRODUCT(Outcomes!D$6:G$6, Outcomes!D141:G141)</f>
        <v>491.5</v>
      </c>
      <c r="F298" s="77">
        <f>SUMPRODUCT(Outcomes!H$6:K$6, Outcomes!H141:K141)</f>
        <v>8.5</v>
      </c>
      <c r="G298" s="77">
        <f>Outcomes!L$6*Outcomes!L141</f>
        <v>0</v>
      </c>
      <c r="H298" s="77">
        <f>Outcomes!M$6*Outcomes!M141</f>
        <v>236</v>
      </c>
      <c r="I298" s="77">
        <f>SUMPRODUCT(Outcomes!N$6:Q$6, Outcomes!N141:Q141)</f>
        <v>0</v>
      </c>
      <c r="J298" s="77">
        <f>SUMPRODUCT(Outcomes!R$6:U$6, Outcomes!R141:U141)</f>
        <v>11</v>
      </c>
      <c r="K298" s="77">
        <f>SUMPRODUCT(Outcomes!V$6:Y$6, Outcomes!V141:Y141)</f>
        <v>313.75</v>
      </c>
      <c r="L298" s="77">
        <f>SUMPRODUCT(Outcomes!Z$6:AC$6, Outcomes!Z141:AC141)</f>
        <v>553.5</v>
      </c>
      <c r="M298" s="77">
        <f>SUMPRODUCT(Outcomes!AD$6:AG$6, Outcomes!AD141:AG141)</f>
        <v>0</v>
      </c>
      <c r="N298" s="77">
        <f>SUMPRODUCT(Outcomes!AH$6:AK$6, Outcomes!AH141:AK141)</f>
        <v>0</v>
      </c>
      <c r="O298" s="77">
        <f>SUMPRODUCT(Outcomes!AL$6:AO$6, Outcomes!AL141:AO141)</f>
        <v>457</v>
      </c>
      <c r="P298" s="77">
        <f>SUMPRODUCT(Outcomes!AP$6:AS$6, Outcomes!AP141:AS141)</f>
        <v>207.25</v>
      </c>
      <c r="Q298" s="77">
        <f>SUMPRODUCT(Outcomes!AT$6:AW$6, Outcomes!AT141:AW141)</f>
        <v>9.25</v>
      </c>
      <c r="R298" s="77">
        <f>SUMPRODUCT(Outcomes!AX$6:BA$6, Outcomes!AX141:BA141)</f>
        <v>4.75</v>
      </c>
      <c r="S298" s="77">
        <f>Outcomes!BB$6*Outcomes!BB141</f>
        <v>30</v>
      </c>
      <c r="T298" s="77">
        <f>Outcomes!BC$6*Outcomes!BC141</f>
        <v>64</v>
      </c>
      <c r="U298" s="77">
        <f>Outcomes!BD$6*Outcomes!BD141</f>
        <v>0</v>
      </c>
    </row>
    <row r="299" spans="1:21" outlineLevel="1">
      <c r="A299" s="12" t="str">
        <f t="shared" si="340"/>
        <v>003593</v>
      </c>
      <c r="B299" s="12" t="str">
        <f t="shared" si="340"/>
        <v>Navarro</v>
      </c>
      <c r="C299" s="76">
        <f t="shared" si="339"/>
        <v>3485.25</v>
      </c>
      <c r="D299" s="77">
        <f>Outcomes!C$6*Outcomes!C142</f>
        <v>708</v>
      </c>
      <c r="E299" s="77">
        <f>SUMPRODUCT(Outcomes!D$6:G$6, Outcomes!D142:G142)</f>
        <v>892.5</v>
      </c>
      <c r="F299" s="77">
        <f>SUMPRODUCT(Outcomes!H$6:K$6, Outcomes!H142:K142)</f>
        <v>0</v>
      </c>
      <c r="G299" s="77">
        <f>Outcomes!L$6*Outcomes!L142</f>
        <v>0</v>
      </c>
      <c r="H299" s="77">
        <f>Outcomes!M$6*Outcomes!M142</f>
        <v>104</v>
      </c>
      <c r="I299" s="77">
        <f>SUMPRODUCT(Outcomes!N$6:Q$6, Outcomes!N142:Q142)</f>
        <v>0</v>
      </c>
      <c r="J299" s="77">
        <f>SUMPRODUCT(Outcomes!R$6:U$6, Outcomes!R142:U142)</f>
        <v>0</v>
      </c>
      <c r="K299" s="77">
        <f>SUMPRODUCT(Outcomes!V$6:Y$6, Outcomes!V142:Y142)</f>
        <v>158.25</v>
      </c>
      <c r="L299" s="77">
        <f>SUMPRODUCT(Outcomes!Z$6:AC$6, Outcomes!Z142:AC142)</f>
        <v>392.75</v>
      </c>
      <c r="M299" s="77">
        <f>SUMPRODUCT(Outcomes!AD$6:AG$6, Outcomes!AD142:AG142)</f>
        <v>0</v>
      </c>
      <c r="N299" s="77">
        <f>SUMPRODUCT(Outcomes!AH$6:AK$6, Outcomes!AH142:AK142)</f>
        <v>0</v>
      </c>
      <c r="O299" s="77">
        <f>SUMPRODUCT(Outcomes!AL$6:AO$6, Outcomes!AL142:AO142)</f>
        <v>778</v>
      </c>
      <c r="P299" s="77">
        <f>SUMPRODUCT(Outcomes!AP$6:AS$6, Outcomes!AP142:AS142)</f>
        <v>379.75</v>
      </c>
      <c r="Q299" s="77">
        <f>SUMPRODUCT(Outcomes!AT$6:AW$6, Outcomes!AT142:AW142)</f>
        <v>0</v>
      </c>
      <c r="R299" s="77">
        <f>SUMPRODUCT(Outcomes!AX$6:BA$6, Outcomes!AX142:BA142)</f>
        <v>0</v>
      </c>
      <c r="S299" s="77">
        <f>Outcomes!BB$6*Outcomes!BB142</f>
        <v>14</v>
      </c>
      <c r="T299" s="77">
        <f>Outcomes!BC$6*Outcomes!BC142</f>
        <v>58</v>
      </c>
      <c r="U299" s="77">
        <f>Outcomes!BD$6*Outcomes!BD142</f>
        <v>0</v>
      </c>
    </row>
    <row r="300" spans="1:21" outlineLevel="1">
      <c r="A300" s="12" t="str">
        <f t="shared" si="340"/>
        <v>003558</v>
      </c>
      <c r="B300" s="12" t="str">
        <f t="shared" si="340"/>
        <v>North Central</v>
      </c>
      <c r="C300" s="76">
        <f t="shared" si="339"/>
        <v>4013.25</v>
      </c>
      <c r="D300" s="77">
        <f>Outcomes!C$6*Outcomes!C143</f>
        <v>531</v>
      </c>
      <c r="E300" s="77">
        <f>SUMPRODUCT(Outcomes!D$6:G$6, Outcomes!D143:G143)</f>
        <v>1004.25</v>
      </c>
      <c r="F300" s="77">
        <f>SUMPRODUCT(Outcomes!H$6:K$6, Outcomes!H143:K143)</f>
        <v>0</v>
      </c>
      <c r="G300" s="77">
        <f>Outcomes!L$6*Outcomes!L143</f>
        <v>0</v>
      </c>
      <c r="H300" s="77">
        <f>Outcomes!M$6*Outcomes!M143</f>
        <v>231</v>
      </c>
      <c r="I300" s="77">
        <f>SUMPRODUCT(Outcomes!N$6:Q$6, Outcomes!N143:Q143)</f>
        <v>0</v>
      </c>
      <c r="J300" s="77">
        <f>SUMPRODUCT(Outcomes!R$6:U$6, Outcomes!R143:U143)</f>
        <v>77</v>
      </c>
      <c r="K300" s="77">
        <f>SUMPRODUCT(Outcomes!V$6:Y$6, Outcomes!V143:Y143)</f>
        <v>226.5</v>
      </c>
      <c r="L300" s="77">
        <f>SUMPRODUCT(Outcomes!Z$6:AC$6, Outcomes!Z143:AC143)</f>
        <v>278</v>
      </c>
      <c r="M300" s="77">
        <f>SUMPRODUCT(Outcomes!AD$6:AG$6, Outcomes!AD143:AG143)</f>
        <v>0</v>
      </c>
      <c r="N300" s="77">
        <f>SUMPRODUCT(Outcomes!AH$6:AK$6, Outcomes!AH143:AK143)</f>
        <v>0</v>
      </c>
      <c r="O300" s="77">
        <f>SUMPRODUCT(Outcomes!AL$6:AO$6, Outcomes!AL143:AO143)</f>
        <v>1205.25</v>
      </c>
      <c r="P300" s="77">
        <f>SUMPRODUCT(Outcomes!AP$6:AS$6, Outcomes!AP143:AS143)</f>
        <v>303.25</v>
      </c>
      <c r="Q300" s="77">
        <f>SUMPRODUCT(Outcomes!AT$6:AW$6, Outcomes!AT143:AW143)</f>
        <v>0</v>
      </c>
      <c r="R300" s="77">
        <f>SUMPRODUCT(Outcomes!AX$6:BA$6, Outcomes!AX143:BA143)</f>
        <v>0</v>
      </c>
      <c r="S300" s="77">
        <f>Outcomes!BB$6*Outcomes!BB143</f>
        <v>22</v>
      </c>
      <c r="T300" s="77">
        <f>Outcomes!BC$6*Outcomes!BC143</f>
        <v>135</v>
      </c>
      <c r="U300" s="77">
        <f>Outcomes!BD$6*Outcomes!BD143</f>
        <v>0</v>
      </c>
    </row>
    <row r="301" spans="1:21" outlineLevel="1">
      <c r="A301" s="12" t="str">
        <f t="shared" si="340"/>
        <v>023154</v>
      </c>
      <c r="B301" s="12" t="str">
        <f t="shared" si="340"/>
        <v>Northeast Texas</v>
      </c>
      <c r="C301" s="76">
        <f t="shared" si="339"/>
        <v>1774</v>
      </c>
      <c r="D301" s="77">
        <f>Outcomes!C$6*Outcomes!C144</f>
        <v>289</v>
      </c>
      <c r="E301" s="77">
        <f>SUMPRODUCT(Outcomes!D$6:G$6, Outcomes!D144:G144)</f>
        <v>379</v>
      </c>
      <c r="F301" s="77">
        <f>SUMPRODUCT(Outcomes!H$6:K$6, Outcomes!H144:K144)</f>
        <v>0</v>
      </c>
      <c r="G301" s="77">
        <f>Outcomes!L$6*Outcomes!L144</f>
        <v>0</v>
      </c>
      <c r="H301" s="77">
        <f>Outcomes!M$6*Outcomes!M144</f>
        <v>29</v>
      </c>
      <c r="I301" s="77">
        <f>SUMPRODUCT(Outcomes!N$6:Q$6, Outcomes!N144:Q144)</f>
        <v>0</v>
      </c>
      <c r="J301" s="77">
        <f>SUMPRODUCT(Outcomes!R$6:U$6, Outcomes!R144:U144)</f>
        <v>24</v>
      </c>
      <c r="K301" s="77">
        <f>SUMPRODUCT(Outcomes!V$6:Y$6, Outcomes!V144:Y144)</f>
        <v>261</v>
      </c>
      <c r="L301" s="77">
        <f>SUMPRODUCT(Outcomes!Z$6:AC$6, Outcomes!Z144:AC144)</f>
        <v>174.75</v>
      </c>
      <c r="M301" s="77">
        <f>SUMPRODUCT(Outcomes!AD$6:AG$6, Outcomes!AD144:AG144)</f>
        <v>0</v>
      </c>
      <c r="N301" s="77">
        <f>SUMPRODUCT(Outcomes!AH$6:AK$6, Outcomes!AH144:AK144)</f>
        <v>0</v>
      </c>
      <c r="O301" s="77">
        <f>SUMPRODUCT(Outcomes!AL$6:AO$6, Outcomes!AL144:AO144)</f>
        <v>386.5</v>
      </c>
      <c r="P301" s="77">
        <f>SUMPRODUCT(Outcomes!AP$6:AS$6, Outcomes!AP144:AS144)</f>
        <v>194.75</v>
      </c>
      <c r="Q301" s="77">
        <f>SUMPRODUCT(Outcomes!AT$6:AW$6, Outcomes!AT144:AW144)</f>
        <v>0</v>
      </c>
      <c r="R301" s="77">
        <f>SUMPRODUCT(Outcomes!AX$6:BA$6, Outcomes!AX144:BA144)</f>
        <v>0</v>
      </c>
      <c r="S301" s="77">
        <f>Outcomes!BB$6*Outcomes!BB144</f>
        <v>14</v>
      </c>
      <c r="T301" s="77">
        <f>Outcomes!BC$6*Outcomes!BC144</f>
        <v>22</v>
      </c>
      <c r="U301" s="77">
        <f>Outcomes!BD$6*Outcomes!BD144</f>
        <v>0</v>
      </c>
    </row>
    <row r="302" spans="1:21" outlineLevel="1">
      <c r="A302" s="12" t="str">
        <f t="shared" si="340"/>
        <v>003596</v>
      </c>
      <c r="B302" s="12" t="str">
        <f t="shared" si="340"/>
        <v>Odessa</v>
      </c>
      <c r="C302" s="76">
        <f t="shared" si="339"/>
        <v>5532.25</v>
      </c>
      <c r="D302" s="77">
        <f>Outcomes!C$6*Outcomes!C145</f>
        <v>1227</v>
      </c>
      <c r="E302" s="77">
        <f>SUMPRODUCT(Outcomes!D$6:G$6, Outcomes!D145:G145)</f>
        <v>880</v>
      </c>
      <c r="F302" s="77">
        <f>SUMPRODUCT(Outcomes!H$6:K$6, Outcomes!H145:K145)</f>
        <v>0</v>
      </c>
      <c r="G302" s="77">
        <f>Outcomes!L$6*Outcomes!L145</f>
        <v>0</v>
      </c>
      <c r="H302" s="77">
        <f>Outcomes!M$6*Outcomes!M145</f>
        <v>98</v>
      </c>
      <c r="I302" s="77">
        <f>SUMPRODUCT(Outcomes!N$6:Q$6, Outcomes!N145:Q145)</f>
        <v>0</v>
      </c>
      <c r="J302" s="77">
        <f>SUMPRODUCT(Outcomes!R$6:U$6, Outcomes!R145:U145)</f>
        <v>315</v>
      </c>
      <c r="K302" s="77">
        <f>SUMPRODUCT(Outcomes!V$6:Y$6, Outcomes!V145:Y145)</f>
        <v>502.5</v>
      </c>
      <c r="L302" s="77">
        <f>SUMPRODUCT(Outcomes!Z$6:AC$6, Outcomes!Z145:AC145)</f>
        <v>456.5</v>
      </c>
      <c r="M302" s="77">
        <f>SUMPRODUCT(Outcomes!AD$6:AG$6, Outcomes!AD145:AG145)</f>
        <v>0</v>
      </c>
      <c r="N302" s="77">
        <f>SUMPRODUCT(Outcomes!AH$6:AK$6, Outcomes!AH145:AK145)</f>
        <v>0</v>
      </c>
      <c r="O302" s="77">
        <f>SUMPRODUCT(Outcomes!AL$6:AO$6, Outcomes!AL145:AO145)</f>
        <v>1365.75</v>
      </c>
      <c r="P302" s="77">
        <f>SUMPRODUCT(Outcomes!AP$6:AS$6, Outcomes!AP145:AS145)</f>
        <v>348.25</v>
      </c>
      <c r="Q302" s="77">
        <f>SUMPRODUCT(Outcomes!AT$6:AW$6, Outcomes!AT145:AW145)</f>
        <v>99.25</v>
      </c>
      <c r="R302" s="77">
        <f>SUMPRODUCT(Outcomes!AX$6:BA$6, Outcomes!AX145:BA145)</f>
        <v>0</v>
      </c>
      <c r="S302" s="77">
        <f>Outcomes!BB$6*Outcomes!BB145</f>
        <v>55</v>
      </c>
      <c r="T302" s="77">
        <f>Outcomes!BC$6*Outcomes!BC145</f>
        <v>185</v>
      </c>
      <c r="U302" s="77">
        <f>Outcomes!BD$6*Outcomes!BD145</f>
        <v>0</v>
      </c>
    </row>
    <row r="303" spans="1:21" outlineLevel="1">
      <c r="A303" s="12" t="str">
        <f t="shared" ref="A303:B318" si="341">A250</f>
        <v>003600</v>
      </c>
      <c r="B303" s="12" t="str">
        <f t="shared" si="341"/>
        <v>Panola</v>
      </c>
      <c r="C303" s="76">
        <f t="shared" ref="C303:C321" si="342">SUM(D303:U303)</f>
        <v>1852.5</v>
      </c>
      <c r="D303" s="77">
        <f>Outcomes!C$6*Outcomes!C146</f>
        <v>298</v>
      </c>
      <c r="E303" s="77">
        <f>SUMPRODUCT(Outcomes!D$6:G$6, Outcomes!D146:G146)</f>
        <v>201</v>
      </c>
      <c r="F303" s="77">
        <f>SUMPRODUCT(Outcomes!H$6:K$6, Outcomes!H146:K146)</f>
        <v>0</v>
      </c>
      <c r="G303" s="77">
        <f>Outcomes!L$6*Outcomes!L146</f>
        <v>0</v>
      </c>
      <c r="H303" s="77">
        <f>Outcomes!M$6*Outcomes!M146</f>
        <v>222</v>
      </c>
      <c r="I303" s="77">
        <f>SUMPRODUCT(Outcomes!N$6:Q$6, Outcomes!N146:Q146)</f>
        <v>7</v>
      </c>
      <c r="J303" s="77">
        <f>SUMPRODUCT(Outcomes!R$6:U$6, Outcomes!R146:U146)</f>
        <v>0</v>
      </c>
      <c r="K303" s="77">
        <f>SUMPRODUCT(Outcomes!V$6:Y$6, Outcomes!V146:Y146)</f>
        <v>327.75</v>
      </c>
      <c r="L303" s="77">
        <f>SUMPRODUCT(Outcomes!Z$6:AC$6, Outcomes!Z146:AC146)</f>
        <v>216.25</v>
      </c>
      <c r="M303" s="77">
        <f>SUMPRODUCT(Outcomes!AD$6:AG$6, Outcomes!AD146:AG146)</f>
        <v>0</v>
      </c>
      <c r="N303" s="77">
        <f>SUMPRODUCT(Outcomes!AH$6:AK$6, Outcomes!AH146:AK146)</f>
        <v>0</v>
      </c>
      <c r="O303" s="77">
        <f>SUMPRODUCT(Outcomes!AL$6:AO$6, Outcomes!AL146:AO146)</f>
        <v>362</v>
      </c>
      <c r="P303" s="77">
        <f>SUMPRODUCT(Outcomes!AP$6:AS$6, Outcomes!AP146:AS146)</f>
        <v>184.5</v>
      </c>
      <c r="Q303" s="77">
        <f>SUMPRODUCT(Outcomes!AT$6:AW$6, Outcomes!AT146:AW146)</f>
        <v>0</v>
      </c>
      <c r="R303" s="77">
        <f>SUMPRODUCT(Outcomes!AX$6:BA$6, Outcomes!AX146:BA146)</f>
        <v>0</v>
      </c>
      <c r="S303" s="77">
        <f>Outcomes!BB$6*Outcomes!BB146</f>
        <v>13</v>
      </c>
      <c r="T303" s="77">
        <f>Outcomes!BC$6*Outcomes!BC146</f>
        <v>21</v>
      </c>
      <c r="U303" s="77">
        <f>Outcomes!BD$6*Outcomes!BD146</f>
        <v>0</v>
      </c>
    </row>
    <row r="304" spans="1:21" outlineLevel="1">
      <c r="A304" s="12" t="str">
        <f t="shared" si="341"/>
        <v>003601</v>
      </c>
      <c r="B304" s="12" t="str">
        <f t="shared" si="341"/>
        <v>Paris</v>
      </c>
      <c r="C304" s="76">
        <f t="shared" si="342"/>
        <v>2657.25</v>
      </c>
      <c r="D304" s="77">
        <f>Outcomes!C$6*Outcomes!C147</f>
        <v>749</v>
      </c>
      <c r="E304" s="77">
        <f>SUMPRODUCT(Outcomes!D$6:G$6, Outcomes!D147:G147)</f>
        <v>496</v>
      </c>
      <c r="F304" s="77">
        <f>SUMPRODUCT(Outcomes!H$6:K$6, Outcomes!H147:K147)</f>
        <v>0</v>
      </c>
      <c r="G304" s="77">
        <f>Outcomes!L$6*Outcomes!L147</f>
        <v>0</v>
      </c>
      <c r="H304" s="77">
        <f>Outcomes!M$6*Outcomes!M147</f>
        <v>172</v>
      </c>
      <c r="I304" s="77">
        <f>SUMPRODUCT(Outcomes!N$6:Q$6, Outcomes!N147:Q147)</f>
        <v>0</v>
      </c>
      <c r="J304" s="77">
        <f>SUMPRODUCT(Outcomes!R$6:U$6, Outcomes!R147:U147)</f>
        <v>0</v>
      </c>
      <c r="K304" s="77">
        <f>SUMPRODUCT(Outcomes!V$6:Y$6, Outcomes!V147:Y147)</f>
        <v>167.75</v>
      </c>
      <c r="L304" s="77">
        <f>SUMPRODUCT(Outcomes!Z$6:AC$6, Outcomes!Z147:AC147)</f>
        <v>244.25</v>
      </c>
      <c r="M304" s="77">
        <f>SUMPRODUCT(Outcomes!AD$6:AG$6, Outcomes!AD147:AG147)</f>
        <v>0</v>
      </c>
      <c r="N304" s="77">
        <f>SUMPRODUCT(Outcomes!AH$6:AK$6, Outcomes!AH147:AK147)</f>
        <v>0</v>
      </c>
      <c r="O304" s="77">
        <f>SUMPRODUCT(Outcomes!AL$6:AO$6, Outcomes!AL147:AO147)</f>
        <v>509.25</v>
      </c>
      <c r="P304" s="77">
        <f>SUMPRODUCT(Outcomes!AP$6:AS$6, Outcomes!AP147:AS147)</f>
        <v>284</v>
      </c>
      <c r="Q304" s="77">
        <f>SUMPRODUCT(Outcomes!AT$6:AW$6, Outcomes!AT147:AW147)</f>
        <v>0</v>
      </c>
      <c r="R304" s="77">
        <f>SUMPRODUCT(Outcomes!AX$6:BA$6, Outcomes!AX147:BA147)</f>
        <v>0</v>
      </c>
      <c r="S304" s="77">
        <f>Outcomes!BB$6*Outcomes!BB147</f>
        <v>5</v>
      </c>
      <c r="T304" s="77">
        <f>Outcomes!BC$6*Outcomes!BC147</f>
        <v>30</v>
      </c>
      <c r="U304" s="77">
        <f>Outcomes!BD$6*Outcomes!BD147</f>
        <v>0</v>
      </c>
    </row>
    <row r="305" spans="1:21" outlineLevel="1">
      <c r="A305" s="12" t="str">
        <f t="shared" si="341"/>
        <v>003603</v>
      </c>
      <c r="B305" s="12" t="str">
        <f t="shared" si="341"/>
        <v>Ranger</v>
      </c>
      <c r="C305" s="76">
        <f t="shared" si="342"/>
        <v>1228.5</v>
      </c>
      <c r="D305" s="77">
        <f>Outcomes!C$6*Outcomes!C148</f>
        <v>337</v>
      </c>
      <c r="E305" s="77">
        <f>SUMPRODUCT(Outcomes!D$6:G$6, Outcomes!D148:G148)</f>
        <v>288.25</v>
      </c>
      <c r="F305" s="77">
        <f>SUMPRODUCT(Outcomes!H$6:K$6, Outcomes!H148:K148)</f>
        <v>0</v>
      </c>
      <c r="G305" s="77">
        <f>Outcomes!L$6*Outcomes!L148</f>
        <v>14</v>
      </c>
      <c r="H305" s="77">
        <f>Outcomes!M$6*Outcomes!M148</f>
        <v>63</v>
      </c>
      <c r="I305" s="77">
        <f>SUMPRODUCT(Outcomes!N$6:Q$6, Outcomes!N148:Q148)</f>
        <v>0</v>
      </c>
      <c r="J305" s="77">
        <f>SUMPRODUCT(Outcomes!R$6:U$6, Outcomes!R148:U148)</f>
        <v>0</v>
      </c>
      <c r="K305" s="77">
        <f>SUMPRODUCT(Outcomes!V$6:Y$6, Outcomes!V148:Y148)</f>
        <v>121</v>
      </c>
      <c r="L305" s="77">
        <f>SUMPRODUCT(Outcomes!Z$6:AC$6, Outcomes!Z148:AC148)</f>
        <v>82.25</v>
      </c>
      <c r="M305" s="77">
        <f>SUMPRODUCT(Outcomes!AD$6:AG$6, Outcomes!AD148:AG148)</f>
        <v>0</v>
      </c>
      <c r="N305" s="77">
        <f>SUMPRODUCT(Outcomes!AH$6:AK$6, Outcomes!AH148:AK148)</f>
        <v>0</v>
      </c>
      <c r="O305" s="77">
        <f>SUMPRODUCT(Outcomes!AL$6:AO$6, Outcomes!AL148:AO148)</f>
        <v>257.25</v>
      </c>
      <c r="P305" s="77">
        <f>SUMPRODUCT(Outcomes!AP$6:AS$6, Outcomes!AP148:AS148)</f>
        <v>56.75</v>
      </c>
      <c r="Q305" s="77">
        <f>SUMPRODUCT(Outcomes!AT$6:AW$6, Outcomes!AT148:AW148)</f>
        <v>0</v>
      </c>
      <c r="R305" s="77">
        <f>SUMPRODUCT(Outcomes!AX$6:BA$6, Outcomes!AX148:BA148)</f>
        <v>0</v>
      </c>
      <c r="S305" s="77">
        <f>Outcomes!BB$6*Outcomes!BB148</f>
        <v>4</v>
      </c>
      <c r="T305" s="77">
        <f>Outcomes!BC$6*Outcomes!BC148</f>
        <v>5</v>
      </c>
      <c r="U305" s="77">
        <f>Outcomes!BD$6*Outcomes!BD148</f>
        <v>0</v>
      </c>
    </row>
    <row r="306" spans="1:21" outlineLevel="1">
      <c r="A306" s="12" t="str">
        <f t="shared" si="341"/>
        <v>029137</v>
      </c>
      <c r="B306" s="12" t="str">
        <f t="shared" si="341"/>
        <v>San Jacinto</v>
      </c>
      <c r="C306" s="76">
        <f t="shared" si="342"/>
        <v>16069</v>
      </c>
      <c r="D306" s="77">
        <f>Outcomes!C$6*Outcomes!C149</f>
        <v>2001</v>
      </c>
      <c r="E306" s="77">
        <f>SUMPRODUCT(Outcomes!D$6:G$6, Outcomes!D149:G149)</f>
        <v>2830.25</v>
      </c>
      <c r="F306" s="77">
        <f>SUMPRODUCT(Outcomes!H$6:K$6, Outcomes!H149:K149)</f>
        <v>0</v>
      </c>
      <c r="G306" s="77">
        <f>Outcomes!L$6*Outcomes!L149</f>
        <v>0</v>
      </c>
      <c r="H306" s="77">
        <f>Outcomes!M$6*Outcomes!M149</f>
        <v>215</v>
      </c>
      <c r="I306" s="77">
        <f>SUMPRODUCT(Outcomes!N$6:Q$6, Outcomes!N149:Q149)</f>
        <v>0</v>
      </c>
      <c r="J306" s="77">
        <f>SUMPRODUCT(Outcomes!R$6:U$6, Outcomes!R149:U149)</f>
        <v>129</v>
      </c>
      <c r="K306" s="77">
        <f>SUMPRODUCT(Outcomes!V$6:Y$6, Outcomes!V149:Y149)</f>
        <v>1566.75</v>
      </c>
      <c r="L306" s="77">
        <f>SUMPRODUCT(Outcomes!Z$6:AC$6, Outcomes!Z149:AC149)</f>
        <v>2238.5</v>
      </c>
      <c r="M306" s="77">
        <f>SUMPRODUCT(Outcomes!AD$6:AG$6, Outcomes!AD149:AG149)</f>
        <v>0</v>
      </c>
      <c r="N306" s="77">
        <f>SUMPRODUCT(Outcomes!AH$6:AK$6, Outcomes!AH149:AK149)</f>
        <v>0</v>
      </c>
      <c r="O306" s="77">
        <f>SUMPRODUCT(Outcomes!AL$6:AO$6, Outcomes!AL149:AO149)</f>
        <v>4917</v>
      </c>
      <c r="P306" s="77">
        <f>SUMPRODUCT(Outcomes!AP$6:AS$6, Outcomes!AP149:AS149)</f>
        <v>1596.25</v>
      </c>
      <c r="Q306" s="77">
        <f>SUMPRODUCT(Outcomes!AT$6:AW$6, Outcomes!AT149:AW149)</f>
        <v>0</v>
      </c>
      <c r="R306" s="77">
        <f>SUMPRODUCT(Outcomes!AX$6:BA$6, Outcomes!AX149:BA149)</f>
        <v>23.25</v>
      </c>
      <c r="S306" s="77">
        <f>Outcomes!BB$6*Outcomes!BB149</f>
        <v>88</v>
      </c>
      <c r="T306" s="77">
        <f>Outcomes!BC$6*Outcomes!BC149</f>
        <v>464</v>
      </c>
      <c r="U306" s="77">
        <f>Outcomes!BD$6*Outcomes!BD149</f>
        <v>0</v>
      </c>
    </row>
    <row r="307" spans="1:21" outlineLevel="1">
      <c r="A307" s="12" t="str">
        <f t="shared" si="341"/>
        <v>003611</v>
      </c>
      <c r="B307" s="12" t="str">
        <f t="shared" si="341"/>
        <v>South Plains</v>
      </c>
      <c r="C307" s="76">
        <f t="shared" si="342"/>
        <v>4666.75</v>
      </c>
      <c r="D307" s="77">
        <f>Outcomes!C$6*Outcomes!C150</f>
        <v>690</v>
      </c>
      <c r="E307" s="77">
        <f>SUMPRODUCT(Outcomes!D$6:G$6, Outcomes!D150:G150)</f>
        <v>886.75</v>
      </c>
      <c r="F307" s="77">
        <f>SUMPRODUCT(Outcomes!H$6:K$6, Outcomes!H150:K150)</f>
        <v>27.5</v>
      </c>
      <c r="G307" s="77">
        <f>Outcomes!L$6*Outcomes!L150</f>
        <v>0</v>
      </c>
      <c r="H307" s="77">
        <f>Outcomes!M$6*Outcomes!M150</f>
        <v>349</v>
      </c>
      <c r="I307" s="77">
        <f>SUMPRODUCT(Outcomes!N$6:Q$6, Outcomes!N150:Q150)</f>
        <v>27</v>
      </c>
      <c r="J307" s="77">
        <f>SUMPRODUCT(Outcomes!R$6:U$6, Outcomes!R150:U150)</f>
        <v>0</v>
      </c>
      <c r="K307" s="77">
        <f>SUMPRODUCT(Outcomes!V$6:Y$6, Outcomes!V150:Y150)</f>
        <v>596.5</v>
      </c>
      <c r="L307" s="77">
        <f>SUMPRODUCT(Outcomes!Z$6:AC$6, Outcomes!Z150:AC150)</f>
        <v>525.5</v>
      </c>
      <c r="M307" s="77">
        <f>SUMPRODUCT(Outcomes!AD$6:AG$6, Outcomes!AD150:AG150)</f>
        <v>0</v>
      </c>
      <c r="N307" s="77">
        <f>SUMPRODUCT(Outcomes!AH$6:AK$6, Outcomes!AH150:AK150)</f>
        <v>0</v>
      </c>
      <c r="O307" s="77">
        <f>SUMPRODUCT(Outcomes!AL$6:AO$6, Outcomes!AL150:AO150)</f>
        <v>1062</v>
      </c>
      <c r="P307" s="77">
        <f>SUMPRODUCT(Outcomes!AP$6:AS$6, Outcomes!AP150:AS150)</f>
        <v>394.5</v>
      </c>
      <c r="Q307" s="77">
        <f>SUMPRODUCT(Outcomes!AT$6:AW$6, Outcomes!AT150:AW150)</f>
        <v>0</v>
      </c>
      <c r="R307" s="77">
        <f>SUMPRODUCT(Outcomes!AX$6:BA$6, Outcomes!AX150:BA150)</f>
        <v>0</v>
      </c>
      <c r="S307" s="77">
        <f>Outcomes!BB$6*Outcomes!BB150</f>
        <v>25</v>
      </c>
      <c r="T307" s="77">
        <f>Outcomes!BC$6*Outcomes!BC150</f>
        <v>83</v>
      </c>
      <c r="U307" s="77">
        <f>Outcomes!BD$6*Outcomes!BD150</f>
        <v>0</v>
      </c>
    </row>
    <row r="308" spans="1:21" outlineLevel="1">
      <c r="A308" s="12" t="str">
        <f t="shared" si="341"/>
        <v>031034</v>
      </c>
      <c r="B308" s="12" t="str">
        <f t="shared" si="341"/>
        <v>South Texas</v>
      </c>
      <c r="C308" s="76">
        <f t="shared" si="342"/>
        <v>15815</v>
      </c>
      <c r="D308" s="77">
        <f>Outcomes!C$6*Outcomes!C151</f>
        <v>3583</v>
      </c>
      <c r="E308" s="77">
        <f>SUMPRODUCT(Outcomes!D$6:G$6, Outcomes!D151:G151)</f>
        <v>3263</v>
      </c>
      <c r="F308" s="77">
        <f>SUMPRODUCT(Outcomes!H$6:K$6, Outcomes!H151:K151)</f>
        <v>0</v>
      </c>
      <c r="G308" s="77">
        <f>Outcomes!L$6*Outcomes!L151</f>
        <v>23</v>
      </c>
      <c r="H308" s="77">
        <f>Outcomes!M$6*Outcomes!M151</f>
        <v>292</v>
      </c>
      <c r="I308" s="77">
        <f>SUMPRODUCT(Outcomes!N$6:Q$6, Outcomes!N151:Q151)</f>
        <v>615</v>
      </c>
      <c r="J308" s="77">
        <f>SUMPRODUCT(Outcomes!R$6:U$6, Outcomes!R151:U151)</f>
        <v>313</v>
      </c>
      <c r="K308" s="77">
        <f>SUMPRODUCT(Outcomes!V$6:Y$6, Outcomes!V151:Y151)</f>
        <v>794.25</v>
      </c>
      <c r="L308" s="77">
        <f>SUMPRODUCT(Outcomes!Z$6:AC$6, Outcomes!Z151:AC151)</f>
        <v>1340.75</v>
      </c>
      <c r="M308" s="77">
        <f>SUMPRODUCT(Outcomes!AD$6:AG$6, Outcomes!AD151:AG151)</f>
        <v>0</v>
      </c>
      <c r="N308" s="77">
        <f>SUMPRODUCT(Outcomes!AH$6:AK$6, Outcomes!AH151:AK151)</f>
        <v>5.75</v>
      </c>
      <c r="O308" s="77">
        <f>SUMPRODUCT(Outcomes!AL$6:AO$6, Outcomes!AL151:AO151)</f>
        <v>3487.75</v>
      </c>
      <c r="P308" s="77">
        <f>SUMPRODUCT(Outcomes!AP$6:AS$6, Outcomes!AP151:AS151)</f>
        <v>1255.25</v>
      </c>
      <c r="Q308" s="77">
        <f>SUMPRODUCT(Outcomes!AT$6:AW$6, Outcomes!AT151:AW151)</f>
        <v>468.75</v>
      </c>
      <c r="R308" s="77">
        <f>SUMPRODUCT(Outcomes!AX$6:BA$6, Outcomes!AX151:BA151)</f>
        <v>261.5</v>
      </c>
      <c r="S308" s="77">
        <f>Outcomes!BB$6*Outcomes!BB151</f>
        <v>21</v>
      </c>
      <c r="T308" s="77">
        <f>Outcomes!BC$6*Outcomes!BC151</f>
        <v>72</v>
      </c>
      <c r="U308" s="77">
        <f>Outcomes!BD$6*Outcomes!BD151</f>
        <v>19</v>
      </c>
    </row>
    <row r="309" spans="1:21" outlineLevel="1">
      <c r="A309" s="12" t="str">
        <f t="shared" si="341"/>
        <v>003614</v>
      </c>
      <c r="B309" s="12" t="str">
        <f t="shared" si="341"/>
        <v>Southwest Texas</v>
      </c>
      <c r="C309" s="76">
        <f t="shared" si="342"/>
        <v>3437.75</v>
      </c>
      <c r="D309" s="77">
        <f>Outcomes!C$6*Outcomes!C152</f>
        <v>924</v>
      </c>
      <c r="E309" s="77">
        <f>SUMPRODUCT(Outcomes!D$6:G$6, Outcomes!D152:G152)</f>
        <v>800.25</v>
      </c>
      <c r="F309" s="77">
        <f>SUMPRODUCT(Outcomes!H$6:K$6, Outcomes!H152:K152)</f>
        <v>0</v>
      </c>
      <c r="G309" s="77">
        <f>Outcomes!L$6*Outcomes!L152</f>
        <v>0</v>
      </c>
      <c r="H309" s="77">
        <f>Outcomes!M$6*Outcomes!M152</f>
        <v>114</v>
      </c>
      <c r="I309" s="77">
        <f>SUMPRODUCT(Outcomes!N$6:Q$6, Outcomes!N152:Q152)</f>
        <v>0</v>
      </c>
      <c r="J309" s="77">
        <f>SUMPRODUCT(Outcomes!R$6:U$6, Outcomes!R152:U152)</f>
        <v>0</v>
      </c>
      <c r="K309" s="77">
        <f>SUMPRODUCT(Outcomes!V$6:Y$6, Outcomes!V152:Y152)</f>
        <v>227.5</v>
      </c>
      <c r="L309" s="77">
        <f>SUMPRODUCT(Outcomes!Z$6:AC$6, Outcomes!Z152:AC152)</f>
        <v>476.25</v>
      </c>
      <c r="M309" s="77">
        <f>SUMPRODUCT(Outcomes!AD$6:AG$6, Outcomes!AD152:AG152)</f>
        <v>0</v>
      </c>
      <c r="N309" s="77">
        <f>SUMPRODUCT(Outcomes!AH$6:AK$6, Outcomes!AH152:AK152)</f>
        <v>0</v>
      </c>
      <c r="O309" s="77">
        <f>SUMPRODUCT(Outcomes!AL$6:AO$6, Outcomes!AL152:AO152)</f>
        <v>755.25</v>
      </c>
      <c r="P309" s="77">
        <f>SUMPRODUCT(Outcomes!AP$6:AS$6, Outcomes!AP152:AS152)</f>
        <v>101.5</v>
      </c>
      <c r="Q309" s="77">
        <f>SUMPRODUCT(Outcomes!AT$6:AW$6, Outcomes!AT152:AW152)</f>
        <v>0</v>
      </c>
      <c r="R309" s="77">
        <f>SUMPRODUCT(Outcomes!AX$6:BA$6, Outcomes!AX152:BA152)</f>
        <v>0</v>
      </c>
      <c r="S309" s="77">
        <f>Outcomes!BB$6*Outcomes!BB152</f>
        <v>21</v>
      </c>
      <c r="T309" s="77">
        <f>Outcomes!BC$6*Outcomes!BC152</f>
        <v>18</v>
      </c>
      <c r="U309" s="77">
        <f>Outcomes!BD$6*Outcomes!BD152</f>
        <v>0</v>
      </c>
    </row>
    <row r="310" spans="1:21" outlineLevel="1">
      <c r="A310" s="12" t="str">
        <f t="shared" si="341"/>
        <v>003626</v>
      </c>
      <c r="B310" s="12" t="str">
        <f t="shared" si="341"/>
        <v>Tarrant</v>
      </c>
      <c r="C310" s="76">
        <f t="shared" si="342"/>
        <v>18193</v>
      </c>
      <c r="D310" s="77">
        <f>Outcomes!C$6*Outcomes!C153</f>
        <v>2580</v>
      </c>
      <c r="E310" s="77">
        <f>SUMPRODUCT(Outcomes!D$6:G$6, Outcomes!D153:G153)</f>
        <v>4603.75</v>
      </c>
      <c r="F310" s="77">
        <f>SUMPRODUCT(Outcomes!H$6:K$6, Outcomes!H153:K153)</f>
        <v>0</v>
      </c>
      <c r="G310" s="77">
        <f>Outcomes!L$6*Outcomes!L153</f>
        <v>18</v>
      </c>
      <c r="H310" s="77">
        <f>Outcomes!M$6*Outcomes!M153</f>
        <v>61</v>
      </c>
      <c r="I310" s="77">
        <f>SUMPRODUCT(Outcomes!N$6:Q$6, Outcomes!N153:Q153)</f>
        <v>11</v>
      </c>
      <c r="J310" s="77">
        <f>SUMPRODUCT(Outcomes!R$6:U$6, Outcomes!R153:U153)</f>
        <v>47</v>
      </c>
      <c r="K310" s="77">
        <f>SUMPRODUCT(Outcomes!V$6:Y$6, Outcomes!V153:Y153)</f>
        <v>1434.25</v>
      </c>
      <c r="L310" s="77">
        <f>SUMPRODUCT(Outcomes!Z$6:AC$6, Outcomes!Z153:AC153)</f>
        <v>1154.75</v>
      </c>
      <c r="M310" s="77">
        <f>SUMPRODUCT(Outcomes!AD$6:AG$6, Outcomes!AD153:AG153)</f>
        <v>13</v>
      </c>
      <c r="N310" s="77">
        <f>SUMPRODUCT(Outcomes!AH$6:AK$6, Outcomes!AH153:AK153)</f>
        <v>19.75</v>
      </c>
      <c r="O310" s="77">
        <f>SUMPRODUCT(Outcomes!AL$6:AO$6, Outcomes!AL153:AO153)</f>
        <v>6285.75</v>
      </c>
      <c r="P310" s="77">
        <f>SUMPRODUCT(Outcomes!AP$6:AS$6, Outcomes!AP153:AS153)</f>
        <v>1313.75</v>
      </c>
      <c r="Q310" s="77">
        <f>SUMPRODUCT(Outcomes!AT$6:AW$6, Outcomes!AT153:AW153)</f>
        <v>0</v>
      </c>
      <c r="R310" s="77">
        <f>SUMPRODUCT(Outcomes!AX$6:BA$6, Outcomes!AX153:BA153)</f>
        <v>0</v>
      </c>
      <c r="S310" s="77">
        <f>Outcomes!BB$6*Outcomes!BB153</f>
        <v>54</v>
      </c>
      <c r="T310" s="77">
        <f>Outcomes!BC$6*Outcomes!BC153</f>
        <v>597</v>
      </c>
      <c r="U310" s="77">
        <f>Outcomes!BD$6*Outcomes!BD153</f>
        <v>0</v>
      </c>
    </row>
    <row r="311" spans="1:21" outlineLevel="1">
      <c r="A311" s="12" t="str">
        <f t="shared" si="341"/>
        <v>003627</v>
      </c>
      <c r="B311" s="12" t="str">
        <f t="shared" si="341"/>
        <v>Temple</v>
      </c>
      <c r="C311" s="76">
        <f t="shared" si="342"/>
        <v>2771.5</v>
      </c>
      <c r="D311" s="77">
        <f>Outcomes!C$6*Outcomes!C154</f>
        <v>398</v>
      </c>
      <c r="E311" s="77">
        <f>SUMPRODUCT(Outcomes!D$6:G$6, Outcomes!D154:G154)</f>
        <v>499.5</v>
      </c>
      <c r="F311" s="77">
        <f>SUMPRODUCT(Outcomes!H$6:K$6, Outcomes!H154:K154)</f>
        <v>0</v>
      </c>
      <c r="G311" s="77">
        <f>Outcomes!L$6*Outcomes!L154</f>
        <v>0</v>
      </c>
      <c r="H311" s="77">
        <f>Outcomes!M$6*Outcomes!M154</f>
        <v>280</v>
      </c>
      <c r="I311" s="77">
        <f>SUMPRODUCT(Outcomes!N$6:Q$6, Outcomes!N154:Q154)</f>
        <v>0</v>
      </c>
      <c r="J311" s="77">
        <f>SUMPRODUCT(Outcomes!R$6:U$6, Outcomes!R154:U154)</f>
        <v>0</v>
      </c>
      <c r="K311" s="77">
        <f>SUMPRODUCT(Outcomes!V$6:Y$6, Outcomes!V154:Y154)</f>
        <v>73.5</v>
      </c>
      <c r="L311" s="77">
        <f>SUMPRODUCT(Outcomes!Z$6:AC$6, Outcomes!Z154:AC154)</f>
        <v>109</v>
      </c>
      <c r="M311" s="77">
        <f>SUMPRODUCT(Outcomes!AD$6:AG$6, Outcomes!AD154:AG154)</f>
        <v>0</v>
      </c>
      <c r="N311" s="77">
        <f>SUMPRODUCT(Outcomes!AH$6:AK$6, Outcomes!AH154:AK154)</f>
        <v>12.75</v>
      </c>
      <c r="O311" s="77">
        <f>SUMPRODUCT(Outcomes!AL$6:AO$6, Outcomes!AL154:AO154)</f>
        <v>1077.75</v>
      </c>
      <c r="P311" s="77">
        <f>SUMPRODUCT(Outcomes!AP$6:AS$6, Outcomes!AP154:AS154)</f>
        <v>295</v>
      </c>
      <c r="Q311" s="77">
        <f>SUMPRODUCT(Outcomes!AT$6:AW$6, Outcomes!AT154:AW154)</f>
        <v>0</v>
      </c>
      <c r="R311" s="77">
        <f>SUMPRODUCT(Outcomes!AX$6:BA$6, Outcomes!AX154:BA154)</f>
        <v>0</v>
      </c>
      <c r="S311" s="77">
        <f>Outcomes!BB$6*Outcomes!BB154</f>
        <v>12</v>
      </c>
      <c r="T311" s="77">
        <f>Outcomes!BC$6*Outcomes!BC154</f>
        <v>14</v>
      </c>
      <c r="U311" s="77">
        <f>Outcomes!BD$6*Outcomes!BD154</f>
        <v>0</v>
      </c>
    </row>
    <row r="312" spans="1:21" outlineLevel="1">
      <c r="A312" s="12" t="str">
        <f t="shared" si="341"/>
        <v>003628</v>
      </c>
      <c r="B312" s="12" t="str">
        <f t="shared" si="341"/>
        <v>Texarkana</v>
      </c>
      <c r="C312" s="76">
        <f t="shared" si="342"/>
        <v>2312.75</v>
      </c>
      <c r="D312" s="77">
        <f>Outcomes!C$6*Outcomes!C155</f>
        <v>571</v>
      </c>
      <c r="E312" s="77">
        <f>SUMPRODUCT(Outcomes!D$6:G$6, Outcomes!D155:G155)</f>
        <v>414.25</v>
      </c>
      <c r="F312" s="77">
        <f>SUMPRODUCT(Outcomes!H$6:K$6, Outcomes!H155:K155)</f>
        <v>0</v>
      </c>
      <c r="G312" s="77">
        <f>Outcomes!L$6*Outcomes!L155</f>
        <v>9</v>
      </c>
      <c r="H312" s="77">
        <f>Outcomes!M$6*Outcomes!M155</f>
        <v>96</v>
      </c>
      <c r="I312" s="77">
        <f>SUMPRODUCT(Outcomes!N$6:Q$6, Outcomes!N155:Q155)</f>
        <v>0</v>
      </c>
      <c r="J312" s="77">
        <f>SUMPRODUCT(Outcomes!R$6:U$6, Outcomes!R155:U155)</f>
        <v>24</v>
      </c>
      <c r="K312" s="77">
        <f>SUMPRODUCT(Outcomes!V$6:Y$6, Outcomes!V155:Y155)</f>
        <v>273</v>
      </c>
      <c r="L312" s="77">
        <f>SUMPRODUCT(Outcomes!Z$6:AC$6, Outcomes!Z155:AC155)</f>
        <v>291.5</v>
      </c>
      <c r="M312" s="77">
        <f>SUMPRODUCT(Outcomes!AD$6:AG$6, Outcomes!AD155:AG155)</f>
        <v>0</v>
      </c>
      <c r="N312" s="77">
        <f>SUMPRODUCT(Outcomes!AH$6:AK$6, Outcomes!AH155:AK155)</f>
        <v>0</v>
      </c>
      <c r="O312" s="77">
        <f>SUMPRODUCT(Outcomes!AL$6:AO$6, Outcomes!AL155:AO155)</f>
        <v>374.75</v>
      </c>
      <c r="P312" s="77">
        <f>SUMPRODUCT(Outcomes!AP$6:AS$6, Outcomes!AP155:AS155)</f>
        <v>235.25</v>
      </c>
      <c r="Q312" s="77">
        <f>SUMPRODUCT(Outcomes!AT$6:AW$6, Outcomes!AT155:AW155)</f>
        <v>0</v>
      </c>
      <c r="R312" s="77">
        <f>SUMPRODUCT(Outcomes!AX$6:BA$6, Outcomes!AX155:BA155)</f>
        <v>0</v>
      </c>
      <c r="S312" s="77">
        <f>Outcomes!BB$6*Outcomes!BB155</f>
        <v>10</v>
      </c>
      <c r="T312" s="77">
        <f>Outcomes!BC$6*Outcomes!BC155</f>
        <v>14</v>
      </c>
      <c r="U312" s="77">
        <f>Outcomes!BD$6*Outcomes!BD155</f>
        <v>0</v>
      </c>
    </row>
    <row r="313" spans="1:21" outlineLevel="1">
      <c r="A313" s="12" t="str">
        <f t="shared" si="341"/>
        <v>003643</v>
      </c>
      <c r="B313" s="12" t="str">
        <f t="shared" si="341"/>
        <v>Texas Southmost</v>
      </c>
      <c r="C313" s="76">
        <f t="shared" si="342"/>
        <v>4569.75</v>
      </c>
      <c r="D313" s="77">
        <f>Outcomes!C$6*Outcomes!C156</f>
        <v>1278</v>
      </c>
      <c r="E313" s="77">
        <f>SUMPRODUCT(Outcomes!D$6:G$6, Outcomes!D156:G156)</f>
        <v>1323.5</v>
      </c>
      <c r="F313" s="77">
        <f>SUMPRODUCT(Outcomes!H$6:K$6, Outcomes!H156:K156)</f>
        <v>0</v>
      </c>
      <c r="G313" s="77">
        <f>Outcomes!L$6*Outcomes!L156</f>
        <v>0</v>
      </c>
      <c r="H313" s="77">
        <f>Outcomes!M$6*Outcomes!M156</f>
        <v>0</v>
      </c>
      <c r="I313" s="77">
        <f>SUMPRODUCT(Outcomes!N$6:Q$6, Outcomes!N156:Q156)</f>
        <v>157</v>
      </c>
      <c r="J313" s="77">
        <f>SUMPRODUCT(Outcomes!R$6:U$6, Outcomes!R156:U156)</f>
        <v>185</v>
      </c>
      <c r="K313" s="77">
        <f>SUMPRODUCT(Outcomes!V$6:Y$6, Outcomes!V156:Y156)</f>
        <v>60</v>
      </c>
      <c r="L313" s="77">
        <f>SUMPRODUCT(Outcomes!Z$6:AC$6, Outcomes!Z156:AC156)</f>
        <v>142.25</v>
      </c>
      <c r="M313" s="77">
        <f>SUMPRODUCT(Outcomes!AD$6:AG$6, Outcomes!AD156:AG156)</f>
        <v>0</v>
      </c>
      <c r="N313" s="77">
        <f>SUMPRODUCT(Outcomes!AH$6:AK$6, Outcomes!AH156:AK156)</f>
        <v>0</v>
      </c>
      <c r="O313" s="77">
        <f>SUMPRODUCT(Outcomes!AL$6:AO$6, Outcomes!AL156:AO156)</f>
        <v>1075.5</v>
      </c>
      <c r="P313" s="77">
        <f>SUMPRODUCT(Outcomes!AP$6:AS$6, Outcomes!AP156:AS156)</f>
        <v>312.5</v>
      </c>
      <c r="Q313" s="77">
        <f>SUMPRODUCT(Outcomes!AT$6:AW$6, Outcomes!AT156:AW156)</f>
        <v>0</v>
      </c>
      <c r="R313" s="77">
        <f>SUMPRODUCT(Outcomes!AX$6:BA$6, Outcomes!AX156:BA156)</f>
        <v>0</v>
      </c>
      <c r="S313" s="77">
        <f>Outcomes!BB$6*Outcomes!BB156</f>
        <v>4</v>
      </c>
      <c r="T313" s="77">
        <f>Outcomes!BC$6*Outcomes!BC156</f>
        <v>32</v>
      </c>
      <c r="U313" s="77">
        <f>Outcomes!BD$6*Outcomes!BD156</f>
        <v>0</v>
      </c>
    </row>
    <row r="314" spans="1:21" outlineLevel="1">
      <c r="A314" s="12" t="str">
        <f t="shared" si="341"/>
        <v>003572</v>
      </c>
      <c r="B314" s="12" t="str">
        <f t="shared" si="341"/>
        <v>Trinity Valley</v>
      </c>
      <c r="C314" s="76">
        <f t="shared" si="342"/>
        <v>3766</v>
      </c>
      <c r="D314" s="77">
        <f>Outcomes!C$6*Outcomes!C157</f>
        <v>710</v>
      </c>
      <c r="E314" s="77">
        <f>SUMPRODUCT(Outcomes!D$6:G$6, Outcomes!D157:G157)</f>
        <v>680.25</v>
      </c>
      <c r="F314" s="77">
        <f>SUMPRODUCT(Outcomes!H$6:K$6, Outcomes!H157:K157)</f>
        <v>0</v>
      </c>
      <c r="G314" s="77">
        <f>Outcomes!L$6*Outcomes!L157</f>
        <v>0</v>
      </c>
      <c r="H314" s="77">
        <f>Outcomes!M$6*Outcomes!M157</f>
        <v>0</v>
      </c>
      <c r="I314" s="77">
        <f>SUMPRODUCT(Outcomes!N$6:Q$6, Outcomes!N157:Q157)</f>
        <v>0</v>
      </c>
      <c r="J314" s="77">
        <f>SUMPRODUCT(Outcomes!R$6:U$6, Outcomes!R157:U157)</f>
        <v>39</v>
      </c>
      <c r="K314" s="77">
        <f>SUMPRODUCT(Outcomes!V$6:Y$6, Outcomes!V157:Y157)</f>
        <v>312.5</v>
      </c>
      <c r="L314" s="77">
        <f>SUMPRODUCT(Outcomes!Z$6:AC$6, Outcomes!Z157:AC157)</f>
        <v>567.25</v>
      </c>
      <c r="M314" s="77">
        <f>SUMPRODUCT(Outcomes!AD$6:AG$6, Outcomes!AD157:AG157)</f>
        <v>0</v>
      </c>
      <c r="N314" s="77">
        <f>SUMPRODUCT(Outcomes!AH$6:AK$6, Outcomes!AH157:AK157)</f>
        <v>0</v>
      </c>
      <c r="O314" s="77">
        <f>SUMPRODUCT(Outcomes!AL$6:AO$6, Outcomes!AL157:AO157)</f>
        <v>1041.25</v>
      </c>
      <c r="P314" s="77">
        <f>SUMPRODUCT(Outcomes!AP$6:AS$6, Outcomes!AP157:AS157)</f>
        <v>305.75</v>
      </c>
      <c r="Q314" s="77">
        <f>SUMPRODUCT(Outcomes!AT$6:AW$6, Outcomes!AT157:AW157)</f>
        <v>0</v>
      </c>
      <c r="R314" s="77">
        <f>SUMPRODUCT(Outcomes!AX$6:BA$6, Outcomes!AX157:BA157)</f>
        <v>50</v>
      </c>
      <c r="S314" s="77">
        <f>Outcomes!BB$6*Outcomes!BB157</f>
        <v>9</v>
      </c>
      <c r="T314" s="77">
        <f>Outcomes!BC$6*Outcomes!BC157</f>
        <v>51</v>
      </c>
      <c r="U314" s="77">
        <f>Outcomes!BD$6*Outcomes!BD157</f>
        <v>0</v>
      </c>
    </row>
    <row r="315" spans="1:21" outlineLevel="1">
      <c r="A315" s="12" t="str">
        <f t="shared" si="341"/>
        <v>003648</v>
      </c>
      <c r="B315" s="12" t="str">
        <f t="shared" si="341"/>
        <v>Tyler</v>
      </c>
      <c r="C315" s="76">
        <f t="shared" si="342"/>
        <v>6285.5</v>
      </c>
      <c r="D315" s="77">
        <f>Outcomes!C$6*Outcomes!C158</f>
        <v>799</v>
      </c>
      <c r="E315" s="77">
        <f>SUMPRODUCT(Outcomes!D$6:G$6, Outcomes!D158:G158)</f>
        <v>1341.25</v>
      </c>
      <c r="F315" s="77">
        <f>SUMPRODUCT(Outcomes!H$6:K$6, Outcomes!H158:K158)</f>
        <v>1</v>
      </c>
      <c r="G315" s="77">
        <f>Outcomes!L$6*Outcomes!L158</f>
        <v>57</v>
      </c>
      <c r="H315" s="77">
        <f>Outcomes!M$6*Outcomes!M158</f>
        <v>737</v>
      </c>
      <c r="I315" s="77">
        <f>SUMPRODUCT(Outcomes!N$6:Q$6, Outcomes!N158:Q158)</f>
        <v>7</v>
      </c>
      <c r="J315" s="77">
        <f>SUMPRODUCT(Outcomes!R$6:U$6, Outcomes!R158:U158)</f>
        <v>0</v>
      </c>
      <c r="K315" s="77">
        <f>SUMPRODUCT(Outcomes!V$6:Y$6, Outcomes!V158:Y158)</f>
        <v>423</v>
      </c>
      <c r="L315" s="77">
        <f>SUMPRODUCT(Outcomes!Z$6:AC$6, Outcomes!Z158:AC158)</f>
        <v>457.5</v>
      </c>
      <c r="M315" s="77">
        <f>SUMPRODUCT(Outcomes!AD$6:AG$6, Outcomes!AD158:AG158)</f>
        <v>0</v>
      </c>
      <c r="N315" s="77">
        <f>SUMPRODUCT(Outcomes!AH$6:AK$6, Outcomes!AH158:AK158)</f>
        <v>0</v>
      </c>
      <c r="O315" s="77">
        <f>SUMPRODUCT(Outcomes!AL$6:AO$6, Outcomes!AL158:AO158)</f>
        <v>1626.75</v>
      </c>
      <c r="P315" s="77">
        <f>SUMPRODUCT(Outcomes!AP$6:AS$6, Outcomes!AP158:AS158)</f>
        <v>675.25</v>
      </c>
      <c r="Q315" s="77">
        <f>SUMPRODUCT(Outcomes!AT$6:AW$6, Outcomes!AT158:AW158)</f>
        <v>0</v>
      </c>
      <c r="R315" s="77">
        <f>SUMPRODUCT(Outcomes!AX$6:BA$6, Outcomes!AX158:BA158)</f>
        <v>31.75</v>
      </c>
      <c r="S315" s="77">
        <f>Outcomes!BB$6*Outcomes!BB158</f>
        <v>20</v>
      </c>
      <c r="T315" s="77">
        <f>Outcomes!BC$6*Outcomes!BC158</f>
        <v>109</v>
      </c>
      <c r="U315" s="77">
        <f>Outcomes!BD$6*Outcomes!BD158</f>
        <v>0</v>
      </c>
    </row>
    <row r="316" spans="1:21" outlineLevel="1">
      <c r="A316" s="12" t="str">
        <f t="shared" si="341"/>
        <v>010060</v>
      </c>
      <c r="B316" s="12" t="str">
        <f t="shared" si="341"/>
        <v>Vernon</v>
      </c>
      <c r="C316" s="76">
        <f t="shared" si="342"/>
        <v>1441</v>
      </c>
      <c r="D316" s="77">
        <f>Outcomes!C$6*Outcomes!C159</f>
        <v>196</v>
      </c>
      <c r="E316" s="77">
        <f>SUMPRODUCT(Outcomes!D$6:G$6, Outcomes!D159:G159)</f>
        <v>260</v>
      </c>
      <c r="F316" s="77">
        <f>SUMPRODUCT(Outcomes!H$6:K$6, Outcomes!H159:K159)</f>
        <v>0</v>
      </c>
      <c r="G316" s="77">
        <f>Outcomes!L$6*Outcomes!L159</f>
        <v>0</v>
      </c>
      <c r="H316" s="77">
        <f>Outcomes!M$6*Outcomes!M159</f>
        <v>160</v>
      </c>
      <c r="I316" s="77">
        <f>SUMPRODUCT(Outcomes!N$6:Q$6, Outcomes!N159:Q159)</f>
        <v>20</v>
      </c>
      <c r="J316" s="77">
        <f>SUMPRODUCT(Outcomes!R$6:U$6, Outcomes!R159:U159)</f>
        <v>154</v>
      </c>
      <c r="K316" s="77">
        <f>SUMPRODUCT(Outcomes!V$6:Y$6, Outcomes!V159:Y159)</f>
        <v>70.25</v>
      </c>
      <c r="L316" s="77">
        <f>SUMPRODUCT(Outcomes!Z$6:AC$6, Outcomes!Z159:AC159)</f>
        <v>210.5</v>
      </c>
      <c r="M316" s="77">
        <f>SUMPRODUCT(Outcomes!AD$6:AG$6, Outcomes!AD159:AG159)</f>
        <v>0</v>
      </c>
      <c r="N316" s="77">
        <f>SUMPRODUCT(Outcomes!AH$6:AK$6, Outcomes!AH159:AK159)</f>
        <v>0</v>
      </c>
      <c r="O316" s="77">
        <f>SUMPRODUCT(Outcomes!AL$6:AO$6, Outcomes!AL159:AO159)</f>
        <v>176</v>
      </c>
      <c r="P316" s="77">
        <f>SUMPRODUCT(Outcomes!AP$6:AS$6, Outcomes!AP159:AS159)</f>
        <v>166.25</v>
      </c>
      <c r="Q316" s="77">
        <f>SUMPRODUCT(Outcomes!AT$6:AW$6, Outcomes!AT159:AW159)</f>
        <v>0</v>
      </c>
      <c r="R316" s="77">
        <f>SUMPRODUCT(Outcomes!AX$6:BA$6, Outcomes!AX159:BA159)</f>
        <v>0</v>
      </c>
      <c r="S316" s="77">
        <f>Outcomes!BB$6*Outcomes!BB159</f>
        <v>12</v>
      </c>
      <c r="T316" s="77">
        <f>Outcomes!BC$6*Outcomes!BC159</f>
        <v>16</v>
      </c>
      <c r="U316" s="77">
        <f>Outcomes!BD$6*Outcomes!BD159</f>
        <v>0</v>
      </c>
    </row>
    <row r="317" spans="1:21" outlineLevel="1">
      <c r="A317" s="12" t="str">
        <f t="shared" si="341"/>
        <v>003662</v>
      </c>
      <c r="B317" s="12" t="str">
        <f t="shared" si="341"/>
        <v>Victoria</v>
      </c>
      <c r="C317" s="76">
        <f t="shared" si="342"/>
        <v>1933.5</v>
      </c>
      <c r="D317" s="77">
        <f>Outcomes!C$6*Outcomes!C160</f>
        <v>195</v>
      </c>
      <c r="E317" s="77">
        <f>SUMPRODUCT(Outcomes!D$6:G$6, Outcomes!D160:G160)</f>
        <v>279.25</v>
      </c>
      <c r="F317" s="77">
        <f>SUMPRODUCT(Outcomes!H$6:K$6, Outcomes!H160:K160)</f>
        <v>2.25</v>
      </c>
      <c r="G317" s="77">
        <f>Outcomes!L$6*Outcomes!L160</f>
        <v>13</v>
      </c>
      <c r="H317" s="77">
        <f>Outcomes!M$6*Outcomes!M160</f>
        <v>312</v>
      </c>
      <c r="I317" s="77">
        <f>SUMPRODUCT(Outcomes!N$6:Q$6, Outcomes!N160:Q160)</f>
        <v>84</v>
      </c>
      <c r="J317" s="77">
        <f>SUMPRODUCT(Outcomes!R$6:U$6, Outcomes!R160:U160)</f>
        <v>19</v>
      </c>
      <c r="K317" s="77">
        <f>SUMPRODUCT(Outcomes!V$6:Y$6, Outcomes!V160:Y160)</f>
        <v>214.5</v>
      </c>
      <c r="L317" s="77">
        <f>SUMPRODUCT(Outcomes!Z$6:AC$6, Outcomes!Z160:AC160)</f>
        <v>267.25</v>
      </c>
      <c r="M317" s="77">
        <f>SUMPRODUCT(Outcomes!AD$6:AG$6, Outcomes!AD160:AG160)</f>
        <v>0</v>
      </c>
      <c r="N317" s="77">
        <f>SUMPRODUCT(Outcomes!AH$6:AK$6, Outcomes!AH160:AK160)</f>
        <v>0</v>
      </c>
      <c r="O317" s="77">
        <f>SUMPRODUCT(Outcomes!AL$6:AO$6, Outcomes!AL160:AO160)</f>
        <v>276.5</v>
      </c>
      <c r="P317" s="77">
        <f>SUMPRODUCT(Outcomes!AP$6:AS$6, Outcomes!AP160:AS160)</f>
        <v>198.75</v>
      </c>
      <c r="Q317" s="77">
        <f>SUMPRODUCT(Outcomes!AT$6:AW$6, Outcomes!AT160:AW160)</f>
        <v>0</v>
      </c>
      <c r="R317" s="77">
        <f>SUMPRODUCT(Outcomes!AX$6:BA$6, Outcomes!AX160:BA160)</f>
        <v>0</v>
      </c>
      <c r="S317" s="77">
        <f>Outcomes!BB$6*Outcomes!BB160</f>
        <v>23</v>
      </c>
      <c r="T317" s="77">
        <f>Outcomes!BC$6*Outcomes!BC160</f>
        <v>49</v>
      </c>
      <c r="U317" s="77">
        <f>Outcomes!BD$6*Outcomes!BD160</f>
        <v>0</v>
      </c>
    </row>
    <row r="318" spans="1:21" outlineLevel="1">
      <c r="A318" s="12" t="str">
        <f t="shared" si="341"/>
        <v>003664</v>
      </c>
      <c r="B318" s="12" t="str">
        <f t="shared" si="341"/>
        <v>Weatherford</v>
      </c>
      <c r="C318" s="76">
        <f t="shared" si="342"/>
        <v>2964.75</v>
      </c>
      <c r="D318" s="77">
        <f>Outcomes!C$6*Outcomes!C161</f>
        <v>504</v>
      </c>
      <c r="E318" s="77">
        <f>SUMPRODUCT(Outcomes!D$6:G$6, Outcomes!D161:G161)</f>
        <v>627.5</v>
      </c>
      <c r="F318" s="77">
        <f>SUMPRODUCT(Outcomes!H$6:K$6, Outcomes!H161:K161)</f>
        <v>0</v>
      </c>
      <c r="G318" s="77">
        <f>Outcomes!L$6*Outcomes!L161</f>
        <v>90</v>
      </c>
      <c r="H318" s="77">
        <f>Outcomes!M$6*Outcomes!M161</f>
        <v>96</v>
      </c>
      <c r="I318" s="77">
        <f>SUMPRODUCT(Outcomes!N$6:Q$6, Outcomes!N161:Q161)</f>
        <v>12</v>
      </c>
      <c r="J318" s="77">
        <f>SUMPRODUCT(Outcomes!R$6:U$6, Outcomes!R161:U161)</f>
        <v>47</v>
      </c>
      <c r="K318" s="77">
        <f>SUMPRODUCT(Outcomes!V$6:Y$6, Outcomes!V161:Y161)</f>
        <v>72</v>
      </c>
      <c r="L318" s="77">
        <f>SUMPRODUCT(Outcomes!Z$6:AC$6, Outcomes!Z161:AC161)</f>
        <v>242.5</v>
      </c>
      <c r="M318" s="77">
        <f>SUMPRODUCT(Outcomes!AD$6:AG$6, Outcomes!AD161:AG161)</f>
        <v>0</v>
      </c>
      <c r="N318" s="77">
        <f>SUMPRODUCT(Outcomes!AH$6:AK$6, Outcomes!AH161:AK161)</f>
        <v>0</v>
      </c>
      <c r="O318" s="77">
        <f>SUMPRODUCT(Outcomes!AL$6:AO$6, Outcomes!AL161:AO161)</f>
        <v>644</v>
      </c>
      <c r="P318" s="77">
        <f>SUMPRODUCT(Outcomes!AP$6:AS$6, Outcomes!AP161:AS161)</f>
        <v>485.25</v>
      </c>
      <c r="Q318" s="77">
        <f>SUMPRODUCT(Outcomes!AT$6:AW$6, Outcomes!AT161:AW161)</f>
        <v>22</v>
      </c>
      <c r="R318" s="77">
        <f>SUMPRODUCT(Outcomes!AX$6:BA$6, Outcomes!AX161:BA161)</f>
        <v>44.5</v>
      </c>
      <c r="S318" s="77">
        <f>Outcomes!BB$6*Outcomes!BB161</f>
        <v>17</v>
      </c>
      <c r="T318" s="77">
        <f>Outcomes!BC$6*Outcomes!BC161</f>
        <v>61</v>
      </c>
      <c r="U318" s="77">
        <f>Outcomes!BD$6*Outcomes!BD161</f>
        <v>0</v>
      </c>
    </row>
    <row r="319" spans="1:21" outlineLevel="1">
      <c r="A319" s="12" t="str">
        <f t="shared" ref="A319:B320" si="343">A266</f>
        <v>009549</v>
      </c>
      <c r="B319" s="12" t="str">
        <f t="shared" si="343"/>
        <v>Western Texas</v>
      </c>
      <c r="C319" s="76">
        <f t="shared" si="342"/>
        <v>1069.5</v>
      </c>
      <c r="D319" s="77">
        <f>Outcomes!C$6*Outcomes!C162</f>
        <v>179</v>
      </c>
      <c r="E319" s="77">
        <f>SUMPRODUCT(Outcomes!D$6:G$6, Outcomes!D162:G162)</f>
        <v>133</v>
      </c>
      <c r="F319" s="77">
        <f>SUMPRODUCT(Outcomes!H$6:K$6, Outcomes!H162:K162)</f>
        <v>0</v>
      </c>
      <c r="G319" s="77">
        <f>Outcomes!L$6*Outcomes!L162</f>
        <v>0</v>
      </c>
      <c r="H319" s="77">
        <f>Outcomes!M$6*Outcomes!M162</f>
        <v>17</v>
      </c>
      <c r="I319" s="77">
        <f>SUMPRODUCT(Outcomes!N$6:Q$6, Outcomes!N162:Q162)</f>
        <v>205</v>
      </c>
      <c r="J319" s="77">
        <f>SUMPRODUCT(Outcomes!R$6:U$6, Outcomes!R162:U162)</f>
        <v>63</v>
      </c>
      <c r="K319" s="77">
        <f>SUMPRODUCT(Outcomes!V$6:Y$6, Outcomes!V162:Y162)</f>
        <v>132.75</v>
      </c>
      <c r="L319" s="77">
        <f>SUMPRODUCT(Outcomes!Z$6:AC$6, Outcomes!Z162:AC162)</f>
        <v>89.75</v>
      </c>
      <c r="M319" s="77">
        <f>SUMPRODUCT(Outcomes!AD$6:AG$6, Outcomes!AD162:AG162)</f>
        <v>0</v>
      </c>
      <c r="N319" s="77">
        <f>SUMPRODUCT(Outcomes!AH$6:AK$6, Outcomes!AH162:AK162)</f>
        <v>0</v>
      </c>
      <c r="O319" s="77">
        <f>SUMPRODUCT(Outcomes!AL$6:AO$6, Outcomes!AL162:AO162)</f>
        <v>226.5</v>
      </c>
      <c r="P319" s="77">
        <f>SUMPRODUCT(Outcomes!AP$6:AS$6, Outcomes!AP162:AS162)</f>
        <v>19.5</v>
      </c>
      <c r="Q319" s="77">
        <f>SUMPRODUCT(Outcomes!AT$6:AW$6, Outcomes!AT162:AW162)</f>
        <v>0</v>
      </c>
      <c r="R319" s="77">
        <f>SUMPRODUCT(Outcomes!AX$6:BA$6, Outcomes!AX162:BA162)</f>
        <v>0</v>
      </c>
      <c r="S319" s="77">
        <f>Outcomes!BB$6*Outcomes!BB162</f>
        <v>1</v>
      </c>
      <c r="T319" s="77">
        <f>Outcomes!BC$6*Outcomes!BC162</f>
        <v>3</v>
      </c>
      <c r="U319" s="77">
        <f>Outcomes!BD$6*Outcomes!BD162</f>
        <v>0</v>
      </c>
    </row>
    <row r="320" spans="1:21" outlineLevel="1">
      <c r="A320" s="12" t="str">
        <f t="shared" si="343"/>
        <v>003668</v>
      </c>
      <c r="B320" s="12" t="str">
        <f t="shared" si="343"/>
        <v>Wharton</v>
      </c>
      <c r="C320" s="76">
        <f t="shared" si="342"/>
        <v>2408</v>
      </c>
      <c r="D320" s="77">
        <f>Outcomes!C$6*Outcomes!C163</f>
        <v>218</v>
      </c>
      <c r="E320" s="77">
        <f>SUMPRODUCT(Outcomes!D$6:G$6, Outcomes!D163:G163)</f>
        <v>674.75</v>
      </c>
      <c r="F320" s="77">
        <f>SUMPRODUCT(Outcomes!H$6:K$6, Outcomes!H163:K163)</f>
        <v>0</v>
      </c>
      <c r="G320" s="77">
        <f>Outcomes!L$6*Outcomes!L163</f>
        <v>8</v>
      </c>
      <c r="H320" s="77">
        <f>Outcomes!M$6*Outcomes!M163</f>
        <v>133</v>
      </c>
      <c r="I320" s="77">
        <f>SUMPRODUCT(Outcomes!N$6:Q$6, Outcomes!N163:Q163)</f>
        <v>0</v>
      </c>
      <c r="J320" s="77">
        <f>SUMPRODUCT(Outcomes!R$6:U$6, Outcomes!R163:U163)</f>
        <v>0</v>
      </c>
      <c r="K320" s="77">
        <f>SUMPRODUCT(Outcomes!V$6:Y$6, Outcomes!V163:Y163)</f>
        <v>102.25</v>
      </c>
      <c r="L320" s="77">
        <f>SUMPRODUCT(Outcomes!Z$6:AC$6, Outcomes!Z163:AC163)</f>
        <v>310.75</v>
      </c>
      <c r="M320" s="77">
        <f>SUMPRODUCT(Outcomes!AD$6:AG$6, Outcomes!AD163:AG163)</f>
        <v>0</v>
      </c>
      <c r="N320" s="77">
        <f>SUMPRODUCT(Outcomes!AH$6:AK$6, Outcomes!AH163:AK163)</f>
        <v>0</v>
      </c>
      <c r="O320" s="77">
        <f>SUMPRODUCT(Outcomes!AL$6:AO$6, Outcomes!AL163:AO163)</f>
        <v>697</v>
      </c>
      <c r="P320" s="77">
        <f>SUMPRODUCT(Outcomes!AP$6:AS$6, Outcomes!AP163:AS163)</f>
        <v>194.25</v>
      </c>
      <c r="Q320" s="77">
        <f>SUMPRODUCT(Outcomes!AT$6:AW$6, Outcomes!AT163:AW163)</f>
        <v>0</v>
      </c>
      <c r="R320" s="77">
        <f>SUMPRODUCT(Outcomes!AX$6:BA$6, Outcomes!AX163:BA163)</f>
        <v>0</v>
      </c>
      <c r="S320" s="77">
        <f>Outcomes!BB$6*Outcomes!BB163</f>
        <v>19</v>
      </c>
      <c r="T320" s="77">
        <f>Outcomes!BC$6*Outcomes!BC163</f>
        <v>51</v>
      </c>
      <c r="U320" s="77">
        <f>Outcomes!BD$6*Outcomes!BD163</f>
        <v>0</v>
      </c>
    </row>
    <row r="321" spans="1:21">
      <c r="A321" s="12"/>
      <c r="B321" s="12" t="str">
        <f>B268</f>
        <v>Statewide</v>
      </c>
      <c r="C321" s="76">
        <f t="shared" si="342"/>
        <v>331525.25</v>
      </c>
      <c r="D321" s="76">
        <f>SUM(D271:D320)</f>
        <v>53315</v>
      </c>
      <c r="E321" s="76">
        <f>SUM(E271:E320)</f>
        <v>72735.25</v>
      </c>
      <c r="F321" s="76">
        <f t="shared" ref="F321:U321" si="344">SUM(F271:F320)</f>
        <v>1314</v>
      </c>
      <c r="G321" s="76">
        <f t="shared" si="344"/>
        <v>1631</v>
      </c>
      <c r="H321" s="76">
        <f t="shared" ref="H321" si="345">SUM(H271:H320)</f>
        <v>11715</v>
      </c>
      <c r="I321" s="76">
        <f t="shared" si="344"/>
        <v>2433</v>
      </c>
      <c r="J321" s="76">
        <f t="shared" ref="J321" si="346">SUM(J271:J320)</f>
        <v>6524</v>
      </c>
      <c r="K321" s="76">
        <f t="shared" si="344"/>
        <v>25713</v>
      </c>
      <c r="L321" s="76">
        <f t="shared" ref="L321" si="347">SUM(L271:L320)</f>
        <v>29961.25</v>
      </c>
      <c r="M321" s="76">
        <f t="shared" si="344"/>
        <v>69.75</v>
      </c>
      <c r="N321" s="76">
        <f t="shared" ref="N321" si="348">SUM(N271:N320)</f>
        <v>553.25</v>
      </c>
      <c r="O321" s="76">
        <f t="shared" si="344"/>
        <v>90593</v>
      </c>
      <c r="P321" s="76">
        <f t="shared" ref="P321" si="349">SUM(P271:P320)</f>
        <v>25311.75</v>
      </c>
      <c r="Q321" s="76">
        <f t="shared" si="344"/>
        <v>886.25</v>
      </c>
      <c r="R321" s="76">
        <f t="shared" si="344"/>
        <v>1265.75</v>
      </c>
      <c r="S321" s="76">
        <f t="shared" si="344"/>
        <v>1454</v>
      </c>
      <c r="T321" s="76">
        <f t="shared" si="344"/>
        <v>6026</v>
      </c>
      <c r="U321" s="76">
        <f t="shared" si="344"/>
        <v>24</v>
      </c>
    </row>
    <row r="323" spans="1:21">
      <c r="A323" s="688"/>
      <c r="B323" s="688"/>
      <c r="C323" s="688"/>
      <c r="D323" s="688"/>
      <c r="E323" s="688"/>
      <c r="F323" s="688"/>
      <c r="G323" s="688"/>
      <c r="H323" s="688"/>
      <c r="I323" s="688"/>
      <c r="J323" s="688"/>
      <c r="K323" s="688"/>
      <c r="L323" s="688"/>
      <c r="M323" s="688"/>
      <c r="N323" s="688"/>
      <c r="O323" s="688"/>
      <c r="P323" s="688"/>
      <c r="Q323" s="688"/>
      <c r="R323" s="688"/>
    </row>
    <row r="324" spans="1:21" ht="39.75" customHeight="1">
      <c r="A324" s="688"/>
      <c r="B324" s="688"/>
      <c r="C324" s="688"/>
      <c r="D324" s="688"/>
      <c r="E324" s="688"/>
      <c r="F324" s="688"/>
      <c r="G324" s="688"/>
      <c r="H324" s="688"/>
      <c r="I324" s="688"/>
      <c r="J324" s="688"/>
      <c r="K324" s="688"/>
      <c r="L324" s="688"/>
      <c r="M324" s="688"/>
      <c r="N324" s="688"/>
      <c r="O324" s="688"/>
      <c r="P324" s="688"/>
      <c r="Q324" s="688"/>
      <c r="R324" s="688"/>
    </row>
  </sheetData>
  <sheetProtection algorithmName="SHA-512" hashValue="4MTPg892viBj+R7Q08rDGpk/q1FmIRytxkFfJ6erCvsYUVtoF0ECYByzLFtcsWMd4KM378ji9RXyT6whyxa31A==" saltValue="w3jxrgVC3ZYcbv1Kg2Wl/Q==" spinCount="100000" sheet="1" objects="1" scenarios="1" formatColumns="0"/>
  <mergeCells count="10">
    <mergeCell ref="A323:R323"/>
    <mergeCell ref="A324:R324"/>
    <mergeCell ref="A164:U164"/>
    <mergeCell ref="A217:U217"/>
    <mergeCell ref="A270:U270"/>
    <mergeCell ref="A4:B4"/>
    <mergeCell ref="A5:B5"/>
    <mergeCell ref="A3:U3"/>
    <mergeCell ref="A111:U111"/>
    <mergeCell ref="A58:U58"/>
  </mergeCells>
  <pageMargins left="0.17" right="0.17" top="0.3" bottom="0.3" header="0.3" footer="0.3"/>
  <pageSetup scale="43" fitToHeight="0" orientation="landscape" r:id="rId1"/>
  <rowBreaks count="5" manualBreakCount="5">
    <brk id="57" max="16383" man="1"/>
    <brk id="110" max="16383" man="1"/>
    <brk id="163" max="16383" man="1"/>
    <brk id="216" max="16383" man="1"/>
    <brk id="269" max="16383" man="1"/>
  </rowBreaks>
  <ignoredErrors>
    <ignoredError sqref="K112:K161" 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75110-FAF5-4A7E-B1D1-157B1350151B}">
  <sheetPr>
    <tabColor theme="9" tint="-0.249977111117893"/>
  </sheetPr>
  <dimension ref="A1:BE62"/>
  <sheetViews>
    <sheetView topLeftCell="A2" zoomScaleNormal="100" workbookViewId="0">
      <pane xSplit="1" ySplit="6" topLeftCell="B8" activePane="bottomRight" state="frozen"/>
      <selection pane="topRight"/>
      <selection pane="bottomLeft"/>
      <selection pane="bottomRight"/>
    </sheetView>
  </sheetViews>
  <sheetFormatPr defaultColWidth="11.42578125" defaultRowHeight="14.25"/>
  <cols>
    <col min="1" max="1" width="12.140625" style="21" customWidth="1"/>
    <col min="2" max="2" width="22.85546875" style="18" bestFit="1" customWidth="1"/>
    <col min="3" max="3" width="14.5703125" style="18" customWidth="1"/>
    <col min="4" max="4" width="13.85546875" style="18" customWidth="1"/>
    <col min="5" max="5" width="15.42578125" style="18" customWidth="1"/>
    <col min="6" max="6" width="15" style="18" customWidth="1"/>
    <col min="7" max="7" width="13.28515625" style="18" bestFit="1" customWidth="1"/>
    <col min="8" max="8" width="12.7109375" style="18" bestFit="1" customWidth="1"/>
    <col min="9" max="9" width="15.7109375" style="18" customWidth="1"/>
    <col min="10" max="10" width="15.140625" style="18" customWidth="1"/>
    <col min="11" max="11" width="11.85546875" style="18" customWidth="1"/>
    <col min="12" max="12" width="13" style="18" bestFit="1" customWidth="1"/>
    <col min="13" max="13" width="15" style="18" bestFit="1" customWidth="1"/>
    <col min="14" max="14" width="15.5703125" style="18" customWidth="1"/>
    <col min="15" max="17" width="13.85546875" style="18" customWidth="1"/>
    <col min="18" max="18" width="13.28515625" style="18" bestFit="1" customWidth="1"/>
    <col min="19" max="21" width="13.85546875" style="18" customWidth="1"/>
    <col min="22" max="22" width="13.140625" style="18" bestFit="1" customWidth="1"/>
    <col min="23" max="24" width="13.7109375" style="18" bestFit="1" customWidth="1"/>
    <col min="25" max="25" width="11.7109375" style="18" bestFit="1" customWidth="1"/>
    <col min="26" max="26" width="13.28515625" style="18" bestFit="1" customWidth="1"/>
    <col min="27" max="28" width="13.7109375" style="18" bestFit="1" customWidth="1"/>
    <col min="29" max="29" width="12.85546875" style="18" bestFit="1" customWidth="1"/>
    <col min="30" max="30" width="11.7109375" style="18" bestFit="1" customWidth="1"/>
    <col min="31" max="32" width="13.7109375" style="18" bestFit="1" customWidth="1"/>
    <col min="33" max="33" width="11.7109375" style="18" bestFit="1" customWidth="1"/>
    <col min="34" max="34" width="14.85546875" style="18" customWidth="1"/>
    <col min="35" max="36" width="13.7109375" style="18" bestFit="1" customWidth="1"/>
    <col min="37" max="37" width="12.28515625" style="18" bestFit="1" customWidth="1"/>
    <col min="38" max="38" width="13.5703125" style="18" bestFit="1" customWidth="1"/>
    <col min="39" max="40" width="13.7109375" style="18" bestFit="1" customWidth="1"/>
    <col min="41" max="42" width="12.28515625" style="18" bestFit="1" customWidth="1"/>
    <col min="43" max="44" width="13.7109375" style="18" bestFit="1" customWidth="1"/>
    <col min="45" max="45" width="12.28515625" style="18" bestFit="1" customWidth="1"/>
    <col min="46" max="46" width="11.7109375" style="18" customWidth="1"/>
    <col min="47" max="48" width="13.7109375" style="18" bestFit="1" customWidth="1"/>
    <col min="49" max="49" width="11.85546875" style="18" customWidth="1"/>
    <col min="50" max="50" width="11" style="18" bestFit="1" customWidth="1"/>
    <col min="51" max="52" width="13.7109375" style="18" bestFit="1" customWidth="1"/>
    <col min="53" max="53" width="11" style="18" bestFit="1" customWidth="1"/>
    <col min="54" max="54" width="12" style="18" customWidth="1"/>
    <col min="55" max="55" width="10.7109375" style="18" bestFit="1" customWidth="1"/>
    <col min="56" max="56" width="11.85546875" style="18" customWidth="1"/>
    <col min="57" max="16384" width="11.42578125" style="18"/>
  </cols>
  <sheetData>
    <row r="1" spans="1:57" s="26" customFormat="1" ht="15">
      <c r="A1" s="25" t="s">
        <v>1596</v>
      </c>
      <c r="C1" s="28"/>
      <c r="D1" s="28"/>
      <c r="E1" s="28"/>
      <c r="F1" s="28"/>
      <c r="G1" s="28"/>
      <c r="H1" s="28"/>
      <c r="I1" s="28"/>
      <c r="J1" s="28"/>
      <c r="K1" s="28"/>
    </row>
    <row r="2" spans="1:57" s="26" customFormat="1">
      <c r="A2" s="252" t="s">
        <v>1884</v>
      </c>
      <c r="C2" s="28"/>
      <c r="D2" s="28"/>
      <c r="E2" s="28"/>
      <c r="F2" s="28"/>
      <c r="G2" s="28"/>
      <c r="H2" s="28"/>
      <c r="I2" s="28"/>
      <c r="J2" s="28"/>
      <c r="K2" s="28"/>
    </row>
    <row r="3" spans="1:57" s="26" customFormat="1">
      <c r="A3" s="253" t="s">
        <v>2008</v>
      </c>
      <c r="C3" s="28"/>
      <c r="D3" s="28"/>
      <c r="E3" s="28"/>
      <c r="F3" s="28"/>
      <c r="G3" s="28"/>
      <c r="H3" s="28"/>
      <c r="I3" s="28"/>
      <c r="J3" s="28"/>
      <c r="K3" s="28"/>
    </row>
    <row r="4" spans="1:57" s="11" customFormat="1" ht="12.75">
      <c r="A4" s="253" t="s">
        <v>1964</v>
      </c>
      <c r="L4" s="350"/>
    </row>
    <row r="5" spans="1:57" s="26" customFormat="1" ht="90">
      <c r="A5" s="81"/>
      <c r="B5" s="81"/>
      <c r="C5" s="83" t="s">
        <v>11</v>
      </c>
      <c r="D5" s="82" t="s">
        <v>13</v>
      </c>
      <c r="E5" s="82" t="s">
        <v>13</v>
      </c>
      <c r="F5" s="82" t="s">
        <v>13</v>
      </c>
      <c r="G5" s="82" t="s">
        <v>13</v>
      </c>
      <c r="H5" s="83" t="s">
        <v>29</v>
      </c>
      <c r="I5" s="83" t="s">
        <v>29</v>
      </c>
      <c r="J5" s="83" t="s">
        <v>29</v>
      </c>
      <c r="K5" s="83" t="s">
        <v>29</v>
      </c>
      <c r="L5" s="82" t="s">
        <v>18</v>
      </c>
      <c r="M5" s="82" t="s">
        <v>1731</v>
      </c>
      <c r="N5" s="83" t="s">
        <v>33</v>
      </c>
      <c r="O5" s="83" t="s">
        <v>33</v>
      </c>
      <c r="P5" s="83" t="s">
        <v>33</v>
      </c>
      <c r="Q5" s="83" t="s">
        <v>33</v>
      </c>
      <c r="R5" s="83" t="s">
        <v>1732</v>
      </c>
      <c r="S5" s="83" t="s">
        <v>33</v>
      </c>
      <c r="T5" s="83" t="s">
        <v>33</v>
      </c>
      <c r="U5" s="83" t="s">
        <v>33</v>
      </c>
      <c r="V5" s="82" t="s">
        <v>2036</v>
      </c>
      <c r="W5" s="82" t="s">
        <v>2034</v>
      </c>
      <c r="X5" s="82" t="s">
        <v>2036</v>
      </c>
      <c r="Y5" s="82" t="s">
        <v>2034</v>
      </c>
      <c r="Z5" s="83" t="s">
        <v>2039</v>
      </c>
      <c r="AA5" s="83" t="s">
        <v>2039</v>
      </c>
      <c r="AB5" s="83" t="s">
        <v>2039</v>
      </c>
      <c r="AC5" s="83" t="s">
        <v>2039</v>
      </c>
      <c r="AD5" s="82" t="s">
        <v>27</v>
      </c>
      <c r="AE5" s="82" t="s">
        <v>27</v>
      </c>
      <c r="AF5" s="82" t="s">
        <v>27</v>
      </c>
      <c r="AG5" s="82" t="s">
        <v>27</v>
      </c>
      <c r="AH5" s="83" t="s">
        <v>1733</v>
      </c>
      <c r="AI5" s="83" t="s">
        <v>1733</v>
      </c>
      <c r="AJ5" s="83" t="s">
        <v>1733</v>
      </c>
      <c r="AK5" s="83" t="s">
        <v>1733</v>
      </c>
      <c r="AL5" s="82" t="s">
        <v>30</v>
      </c>
      <c r="AM5" s="82" t="s">
        <v>30</v>
      </c>
      <c r="AN5" s="82" t="s">
        <v>30</v>
      </c>
      <c r="AO5" s="82" t="s">
        <v>30</v>
      </c>
      <c r="AP5" s="83" t="s">
        <v>1734</v>
      </c>
      <c r="AQ5" s="83" t="s">
        <v>1734</v>
      </c>
      <c r="AR5" s="83" t="s">
        <v>1734</v>
      </c>
      <c r="AS5" s="83" t="s">
        <v>1734</v>
      </c>
      <c r="AT5" s="82" t="s">
        <v>32</v>
      </c>
      <c r="AU5" s="82" t="s">
        <v>32</v>
      </c>
      <c r="AV5" s="82" t="s">
        <v>32</v>
      </c>
      <c r="AW5" s="82" t="s">
        <v>32</v>
      </c>
      <c r="AX5" s="83" t="s">
        <v>1735</v>
      </c>
      <c r="AY5" s="83" t="s">
        <v>1735</v>
      </c>
      <c r="AZ5" s="83" t="s">
        <v>1735</v>
      </c>
      <c r="BA5" s="83" t="s">
        <v>1735</v>
      </c>
      <c r="BB5" s="82" t="s">
        <v>1924</v>
      </c>
      <c r="BC5" s="82" t="s">
        <v>1923</v>
      </c>
      <c r="BD5" s="82" t="s">
        <v>1925</v>
      </c>
    </row>
    <row r="6" spans="1:57" ht="45">
      <c r="B6" s="95" t="s">
        <v>1740</v>
      </c>
      <c r="C6" s="51" t="s">
        <v>44</v>
      </c>
      <c r="D6" s="51" t="s">
        <v>44</v>
      </c>
      <c r="E6" s="51" t="s">
        <v>37</v>
      </c>
      <c r="F6" s="51" t="s">
        <v>38</v>
      </c>
      <c r="G6" s="51" t="s">
        <v>39</v>
      </c>
      <c r="H6" s="51" t="s">
        <v>44</v>
      </c>
      <c r="I6" s="51" t="s">
        <v>37</v>
      </c>
      <c r="J6" s="51" t="s">
        <v>38</v>
      </c>
      <c r="K6" s="51" t="s">
        <v>39</v>
      </c>
      <c r="L6" s="51" t="s">
        <v>44</v>
      </c>
      <c r="M6" s="51" t="s">
        <v>44</v>
      </c>
      <c r="N6" s="51" t="s">
        <v>44</v>
      </c>
      <c r="O6" s="51" t="s">
        <v>37</v>
      </c>
      <c r="P6" s="51" t="s">
        <v>38</v>
      </c>
      <c r="Q6" s="51" t="s">
        <v>39</v>
      </c>
      <c r="R6" s="51" t="s">
        <v>44</v>
      </c>
      <c r="S6" s="51" t="s">
        <v>37</v>
      </c>
      <c r="T6" s="51" t="s">
        <v>38</v>
      </c>
      <c r="U6" s="51" t="s">
        <v>39</v>
      </c>
      <c r="V6" s="51" t="s">
        <v>44</v>
      </c>
      <c r="W6" s="51" t="s">
        <v>37</v>
      </c>
      <c r="X6" s="51" t="s">
        <v>38</v>
      </c>
      <c r="Y6" s="51" t="s">
        <v>39</v>
      </c>
      <c r="Z6" s="51" t="s">
        <v>44</v>
      </c>
      <c r="AA6" s="51" t="s">
        <v>37</v>
      </c>
      <c r="AB6" s="51" t="s">
        <v>38</v>
      </c>
      <c r="AC6" s="51" t="s">
        <v>39</v>
      </c>
      <c r="AD6" s="51" t="s">
        <v>44</v>
      </c>
      <c r="AE6" s="51" t="s">
        <v>37</v>
      </c>
      <c r="AF6" s="51" t="s">
        <v>38</v>
      </c>
      <c r="AG6" s="51" t="s">
        <v>39</v>
      </c>
      <c r="AH6" s="51" t="s">
        <v>44</v>
      </c>
      <c r="AI6" s="51" t="s">
        <v>37</v>
      </c>
      <c r="AJ6" s="51" t="s">
        <v>38</v>
      </c>
      <c r="AK6" s="51" t="s">
        <v>39</v>
      </c>
      <c r="AL6" s="51" t="s">
        <v>44</v>
      </c>
      <c r="AM6" s="51" t="s">
        <v>37</v>
      </c>
      <c r="AN6" s="51" t="s">
        <v>38</v>
      </c>
      <c r="AO6" s="51" t="s">
        <v>39</v>
      </c>
      <c r="AP6" s="51" t="s">
        <v>44</v>
      </c>
      <c r="AQ6" s="51" t="s">
        <v>37</v>
      </c>
      <c r="AR6" s="51" t="s">
        <v>38</v>
      </c>
      <c r="AS6" s="51" t="s">
        <v>39</v>
      </c>
      <c r="AT6" s="51" t="s">
        <v>44</v>
      </c>
      <c r="AU6" s="51" t="s">
        <v>37</v>
      </c>
      <c r="AV6" s="51" t="s">
        <v>38</v>
      </c>
      <c r="AW6" s="51" t="s">
        <v>39</v>
      </c>
      <c r="AX6" s="51" t="s">
        <v>44</v>
      </c>
      <c r="AY6" s="51" t="s">
        <v>37</v>
      </c>
      <c r="AZ6" s="51" t="s">
        <v>38</v>
      </c>
      <c r="BA6" s="51" t="s">
        <v>39</v>
      </c>
      <c r="BB6" s="51" t="s">
        <v>44</v>
      </c>
      <c r="BC6" s="51" t="s">
        <v>44</v>
      </c>
      <c r="BD6" s="51" t="s">
        <v>44</v>
      </c>
    </row>
    <row r="7" spans="1:57" s="96" customFormat="1" ht="15">
      <c r="A7" s="95"/>
      <c r="B7" s="95" t="s">
        <v>1741</v>
      </c>
      <c r="C7" s="97">
        <v>1</v>
      </c>
      <c r="D7" s="97">
        <v>1</v>
      </c>
      <c r="E7" s="97">
        <f>Dash!$B$37</f>
        <v>0.25</v>
      </c>
      <c r="F7" s="97">
        <f>Dash!$B$38</f>
        <v>0.25</v>
      </c>
      <c r="G7" s="97">
        <f>Dash!$B$39</f>
        <v>0.5</v>
      </c>
      <c r="H7" s="97">
        <v>1</v>
      </c>
      <c r="I7" s="97">
        <f>Dash!$B$37</f>
        <v>0.25</v>
      </c>
      <c r="J7" s="97">
        <f>Dash!$B$38</f>
        <v>0.25</v>
      </c>
      <c r="K7" s="97">
        <f>Dash!$B$39</f>
        <v>0.5</v>
      </c>
      <c r="L7" s="97">
        <v>1</v>
      </c>
      <c r="M7" s="97">
        <v>1</v>
      </c>
      <c r="N7" s="97">
        <v>1</v>
      </c>
      <c r="O7" s="97">
        <f>Dash!$B$37</f>
        <v>0.25</v>
      </c>
      <c r="P7" s="97">
        <f>Dash!$B$38</f>
        <v>0.25</v>
      </c>
      <c r="Q7" s="97">
        <f>Dash!$B$39</f>
        <v>0.5</v>
      </c>
      <c r="R7" s="97">
        <v>1</v>
      </c>
      <c r="S7" s="97">
        <f>Dash!$B$37</f>
        <v>0.25</v>
      </c>
      <c r="T7" s="97">
        <f>Dash!$B$38</f>
        <v>0.25</v>
      </c>
      <c r="U7" s="97">
        <f>Dash!$B$39</f>
        <v>0.5</v>
      </c>
      <c r="V7" s="97">
        <v>1</v>
      </c>
      <c r="W7" s="97">
        <f>Dash!$B$37</f>
        <v>0.25</v>
      </c>
      <c r="X7" s="97">
        <f>Dash!$B$38</f>
        <v>0.25</v>
      </c>
      <c r="Y7" s="97">
        <f>Dash!$B$39</f>
        <v>0.5</v>
      </c>
      <c r="Z7" s="97">
        <v>1</v>
      </c>
      <c r="AA7" s="97">
        <f>Dash!$B$37</f>
        <v>0.25</v>
      </c>
      <c r="AB7" s="97">
        <f>Dash!$B$38</f>
        <v>0.25</v>
      </c>
      <c r="AC7" s="97">
        <f>Dash!$B$39</f>
        <v>0.5</v>
      </c>
      <c r="AD7" s="97">
        <v>1</v>
      </c>
      <c r="AE7" s="97">
        <f>Dash!$B$37</f>
        <v>0.25</v>
      </c>
      <c r="AF7" s="97">
        <f>Dash!$B$38</f>
        <v>0.25</v>
      </c>
      <c r="AG7" s="97">
        <f>Dash!$B$39</f>
        <v>0.5</v>
      </c>
      <c r="AH7" s="97">
        <v>1</v>
      </c>
      <c r="AI7" s="97">
        <f>Dash!$B$37</f>
        <v>0.25</v>
      </c>
      <c r="AJ7" s="97">
        <f>Dash!$B$38</f>
        <v>0.25</v>
      </c>
      <c r="AK7" s="97">
        <f>Dash!$B$39</f>
        <v>0.5</v>
      </c>
      <c r="AL7" s="97">
        <v>1</v>
      </c>
      <c r="AM7" s="97">
        <f>Dash!$B$37</f>
        <v>0.25</v>
      </c>
      <c r="AN7" s="97">
        <f>Dash!$B$38</f>
        <v>0.25</v>
      </c>
      <c r="AO7" s="97">
        <f>Dash!$B$39</f>
        <v>0.5</v>
      </c>
      <c r="AP7" s="97">
        <v>1</v>
      </c>
      <c r="AQ7" s="97">
        <f>Dash!$B$37</f>
        <v>0.25</v>
      </c>
      <c r="AR7" s="97">
        <f>Dash!$B$38</f>
        <v>0.25</v>
      </c>
      <c r="AS7" s="97">
        <f>Dash!$B$39</f>
        <v>0.5</v>
      </c>
      <c r="AT7" s="97">
        <v>1</v>
      </c>
      <c r="AU7" s="97">
        <f>Dash!$B$37</f>
        <v>0.25</v>
      </c>
      <c r="AV7" s="97">
        <f>Dash!$B$38</f>
        <v>0.25</v>
      </c>
      <c r="AW7" s="97">
        <f>Dash!$B$39</f>
        <v>0.5</v>
      </c>
      <c r="AX7" s="97">
        <v>1</v>
      </c>
      <c r="AY7" s="97">
        <f>Dash!$B$37</f>
        <v>0.25</v>
      </c>
      <c r="AZ7" s="97">
        <f>Dash!$B$38</f>
        <v>0.25</v>
      </c>
      <c r="BA7" s="97">
        <f>Dash!$B$39</f>
        <v>0.5</v>
      </c>
      <c r="BB7" s="97">
        <v>1</v>
      </c>
      <c r="BC7" s="97">
        <v>1</v>
      </c>
      <c r="BD7" s="97">
        <v>1</v>
      </c>
      <c r="BE7" s="490" t="s">
        <v>2171</v>
      </c>
    </row>
    <row r="8" spans="1:57" s="85" customFormat="1" ht="15">
      <c r="A8" s="85" t="s">
        <v>2009</v>
      </c>
      <c r="C8" s="86"/>
      <c r="D8" s="86"/>
      <c r="E8" s="86"/>
      <c r="F8" s="86"/>
      <c r="G8" s="86"/>
      <c r="H8" s="86"/>
      <c r="I8" s="86"/>
      <c r="J8" s="86"/>
      <c r="K8" s="86"/>
      <c r="L8" s="87"/>
      <c r="M8" s="87"/>
      <c r="N8" s="87"/>
      <c r="O8" s="87"/>
      <c r="P8" s="87"/>
      <c r="Q8" s="87"/>
      <c r="R8" s="87"/>
      <c r="S8" s="87"/>
      <c r="T8" s="87"/>
      <c r="U8" s="87"/>
      <c r="W8" s="88"/>
      <c r="X8" s="88"/>
      <c r="Y8" s="88"/>
      <c r="Z8" s="88"/>
      <c r="AA8" s="88"/>
      <c r="AB8" s="88"/>
      <c r="AC8" s="88"/>
      <c r="AD8" s="88"/>
      <c r="AE8" s="88"/>
      <c r="AF8" s="87"/>
      <c r="AG8" s="87"/>
      <c r="AH8" s="87"/>
      <c r="AI8" s="87"/>
      <c r="AJ8" s="87"/>
      <c r="AK8" s="87"/>
      <c r="AL8" s="87"/>
      <c r="AM8" s="87"/>
      <c r="AN8" s="87"/>
      <c r="AO8" s="87"/>
      <c r="AP8" s="87"/>
      <c r="AQ8" s="87"/>
      <c r="AR8" s="87"/>
      <c r="AS8" s="87"/>
      <c r="AT8" s="87"/>
      <c r="AU8" s="87"/>
      <c r="AV8" s="89"/>
      <c r="AW8" s="89"/>
      <c r="AX8" s="89"/>
      <c r="AY8" s="89"/>
      <c r="AZ8" s="89"/>
      <c r="BA8" s="89"/>
    </row>
    <row r="9" spans="1:57">
      <c r="A9" s="21" t="s">
        <v>45</v>
      </c>
      <c r="B9" s="18" t="s">
        <v>46</v>
      </c>
      <c r="C9" s="381">
        <f>Performance!D6</f>
        <v>12663000</v>
      </c>
      <c r="D9" s="381">
        <f>Performance!E$5*IF(Performance!E165&gt;Performance!E112,Outcomes!D8,AVERAGE(Outcomes!D8,Outcomes!D61,Outcomes!D114))*Outcomes!D$6</f>
        <v>15222666.666666666</v>
      </c>
      <c r="E9" s="381">
        <f>Performance!E$5*IF(Performance!E165&gt;Performance!E112,Outcomes!E8,AVERAGE(Outcomes!E8,Outcomes!E61,Outcomes!E114))*Outcomes!E$6</f>
        <v>1819708.3333333333</v>
      </c>
      <c r="F9" s="381">
        <f>Performance!E$5*IF(Performance!E165&gt;Performance!E112,Outcomes!F8,AVERAGE(Outcomes!F8,Outcomes!F61,Outcomes!F114))*Outcomes!F$6</f>
        <v>1712666.6666666665</v>
      </c>
      <c r="G9" s="381">
        <f>Performance!E$5*IF(Performance!E165&gt;Performance!E112,Outcomes!G8,AVERAGE(Outcomes!G8,Outcomes!G61,Outcomes!G114))*Outcomes!G$6</f>
        <v>1651416.6666666665</v>
      </c>
      <c r="H9" s="381">
        <f>Performance!F$5*IF(Performance!F165&gt;Performance!F112,Outcomes!H8,AVERAGE(Outcomes!H8,Outcomes!H61,Outcomes!H114))*Outcomes!H$6</f>
        <v>63000</v>
      </c>
      <c r="I9" s="381">
        <f>Performance!F$5*IF(Performance!F165&gt;Performance!F112,Outcomes!I8,AVERAGE(Outcomes!I8,Outcomes!I61,Outcomes!I114))*Outcomes!I$6</f>
        <v>7145.833333333333</v>
      </c>
      <c r="J9" s="381">
        <f>Performance!F$5*IF(Performance!F165&gt;Performance!F112,Outcomes!J8,AVERAGE(Outcomes!J8,Outcomes!J61,Outcomes!J114))*Outcomes!J$6</f>
        <v>3616.666666666667</v>
      </c>
      <c r="K9" s="381">
        <f>Performance!F$5*IF(Performance!F165&gt;Performance!F112,Outcomes!K8,AVERAGE(Outcomes!K8,Outcomes!K61,Outcomes!K114))*Outcomes!K$6</f>
        <v>0</v>
      </c>
      <c r="L9" s="381">
        <f>Performance!G$5*IF(Performance!G165&gt;Performance!G112,Outcomes!L8,AVERAGE(Outcomes!L8,Outcomes!L61,Outcomes!L114))*Outcomes!L$6</f>
        <v>55099.999999999993</v>
      </c>
      <c r="M9" s="381">
        <f>Performance!H$5*IF(Performance!H165&gt;Performance!H112,Outcomes!M8,AVERAGE(Outcomes!M8,Outcomes!M61,Outcomes!M114))*Outcomes!M$6</f>
        <v>591250</v>
      </c>
      <c r="N9" s="381">
        <f>Performance!I$5*IF(Performance!I165&gt;Performance!I112,Outcomes!N8,AVERAGE(Outcomes!N8,Outcomes!N61,Outcomes!N114))*Outcomes!N$6</f>
        <v>269800</v>
      </c>
      <c r="O9" s="381">
        <f>Performance!I$5*IF(Performance!I165&gt;Performance!I112,Outcomes!O8,AVERAGE(Outcomes!O8,Outcomes!O61,Outcomes!O114))*Outcomes!O$6</f>
        <v>35625</v>
      </c>
      <c r="P9" s="381">
        <f>Performance!I$5*IF(Performance!I165&gt;Performance!I112,Outcomes!P8,AVERAGE(Outcomes!P8,Outcomes!P61,Outcomes!P114))*Outcomes!P$6</f>
        <v>33487.5</v>
      </c>
      <c r="Q9" s="381">
        <f>Performance!I$5*IF(Performance!I165&gt;Performance!I112,Outcomes!Q8,AVERAGE(Outcomes!Q8,Outcomes!Q61,Outcomes!Q114))*Outcomes!Q$6</f>
        <v>44175</v>
      </c>
      <c r="R9" s="381">
        <f>Performance!J$5*IF(Performance!J165&gt;Performance!J112,Outcomes!R8,AVERAGE(Outcomes!R8,Outcomes!R61,Outcomes!R114))*Outcomes!R$6</f>
        <v>793375</v>
      </c>
      <c r="S9" s="381">
        <f>Performance!J$5*IF(Performance!J165&gt;Performance!J112,Outcomes!S8,AVERAGE(Outcomes!S8,Outcomes!S61,Outcomes!S114))*Outcomes!S$6</f>
        <v>90062.500000000015</v>
      </c>
      <c r="T9" s="381">
        <f>Performance!J$5*IF(Performance!J165&gt;Performance!J112,Outcomes!T8,AVERAGE(Outcomes!T8,Outcomes!T61,Outcomes!T114))*Outcomes!T$6</f>
        <v>85937.5</v>
      </c>
      <c r="U9" s="381">
        <f>Performance!J$5*IF(Performance!J165&gt;Performance!J112,Outcomes!U8,AVERAGE(Outcomes!U8,Outcomes!U61,Outcomes!U114))*Outcomes!U$6</f>
        <v>182187.5</v>
      </c>
      <c r="V9" s="381">
        <f>Performance!K$5*IF(Performance!K165&gt;Performance!K112,Outcomes!V8,AVERAGE(Outcomes!V8,Outcomes!V61,Outcomes!V114))*Outcomes!V$6</f>
        <v>2119687.5</v>
      </c>
      <c r="W9" s="381">
        <f>Performance!K$5*IF(Performance!K165&gt;Performance!K112,Outcomes!W8,AVERAGE(Outcomes!W8,Outcomes!W61,Outcomes!W114))*Outcomes!W$6</f>
        <v>296756.25</v>
      </c>
      <c r="X9" s="381">
        <f>Performance!K$5*IF(Performance!K165&gt;Performance!K112, Outcomes!X8, AVERAGE(Outcomes!X8,Outcomes!X61,Outcomes!X114))*Outcomes!X$6</f>
        <v>272649.99999999994</v>
      </c>
      <c r="Y9" s="381">
        <f>Performance!K$5*IF(Performance!K165&gt;Performance!K112,Outcomes!Y8,AVERAGE(Outcomes!Y8,Outcomes!Y61,Outcomes!Y114))*Outcomes!Y$6</f>
        <v>398475.00000000006</v>
      </c>
      <c r="Z9" s="381">
        <f>Performance!L$5*IF(Performance!L165&gt;Performance!L112,Outcomes!Z8,AVERAGE(Outcomes!Z8,Outcomes!Z61,Outcomes!Z114))*Outcomes!Z$6</f>
        <v>4495399.9999999991</v>
      </c>
      <c r="AA9" s="381">
        <f>Performance!L$5*IF(Performance!L165&gt;Performance!L112,Outcomes!AA8,AVERAGE(Outcomes!AA8,Outcomes!AA61,Outcomes!AA114))*Outcomes!AA$6</f>
        <v>591850</v>
      </c>
      <c r="AB9" s="381">
        <f>Performance!L$5*IF(Performance!L165&gt;Performance!L112,Outcomes!AB8,AVERAGE(Outcomes!AB8,Outcomes!AB61,Outcomes!AB114))*Outcomes!AB$6</f>
        <v>601825</v>
      </c>
      <c r="AC9" s="381">
        <f>Performance!L$5*IF(Performance!L165&gt;Performance!L112,Outcomes!AC8,AVERAGE(Outcomes!AC8,Outcomes!AC61,Outcomes!AC114))*Outcomes!AC$6</f>
        <v>1197000</v>
      </c>
      <c r="AD9" s="381">
        <f>Performance!M$5*IF(Performance!M165&gt;Performance!M112,Outcomes!AD8,AVERAGE(Outcomes!AD8,Outcomes!AD61,Outcomes!AD114))*Outcomes!AD$6</f>
        <v>1925.0000000000002</v>
      </c>
      <c r="AE9" s="381">
        <f>Performance!M$5*IF(Performance!M165&gt;Performance!M112,Outcomes!AE8,AVERAGE(Outcomes!AE8,Outcomes!AE61,Outcomes!AE114))*Outcomes!AE$6</f>
        <v>437.5</v>
      </c>
      <c r="AF9" s="381">
        <f>Performance!M$5*IF(Performance!M165&gt;Performance!M112,Outcomes!AF8,AVERAGE(Outcomes!AF8,Outcomes!AF61,Outcomes!AF114))*Outcomes!AF$6</f>
        <v>437.5</v>
      </c>
      <c r="AG9" s="381">
        <f>Performance!M$5*IF(Performance!M165&gt;Performance!M112,Outcomes!AG8,AVERAGE(Outcomes!AG8,Outcomes!AG61,Outcomes!AG114))*Outcomes!AG$6</f>
        <v>962.50000000000011</v>
      </c>
      <c r="AH9" s="381">
        <f>Performance!N$5*IF(Performance!N165&gt;Performance!N112,Outcomes!AH8,AVERAGE(Outcomes!AH8,Outcomes!AH61,Outcomes!AH114))*Outcomes!AH$6</f>
        <v>37916.666666666672</v>
      </c>
      <c r="AI9" s="381">
        <f>Performance!N$5*IF(Performance!N165&gt;Performance!N112,Outcomes!AI8,AVERAGE(Outcomes!AI8,Outcomes!AI61,Outcomes!AI114))*Outcomes!AI$6</f>
        <v>2100</v>
      </c>
      <c r="AJ9" s="381">
        <f>Performance!N$5*IF(Performance!N165&gt;Performance!N112,Outcomes!AJ8,AVERAGE(Outcomes!AJ8,Outcomes!AJ61,Outcomes!AJ114))*Outcomes!AJ$6</f>
        <v>3295.8333333333335</v>
      </c>
      <c r="AK9" s="381">
        <f>Performance!N$5*IF(Performance!N165&gt;Performance!N112,Outcomes!AK8,AVERAGE(Outcomes!AK8,Outcomes!AK61,Outcomes!AK114))*Outcomes!AK$6</f>
        <v>15487.5</v>
      </c>
      <c r="AL9" s="381">
        <f>Performance!O$5*IF(Performance!O165&gt;Performance!O112,Outcomes!AL8,AVERAGE(Outcomes!AL8,Outcomes!AL61,Outcomes!AL114))*Outcomes!AL$6</f>
        <v>24762500</v>
      </c>
      <c r="AM9" s="381">
        <f>Performance!O$5*IF(Performance!O165&gt;Performance!O112,Outcomes!AM8,AVERAGE(Outcomes!AM8,Outcomes!AM61,Outcomes!AM114))*Outcomes!AM$6</f>
        <v>2872625</v>
      </c>
      <c r="AN9" s="381">
        <f>Performance!O$5*IF(Performance!O165&gt;Performance!O112,Outcomes!AN8,AVERAGE(Outcomes!AN8,Outcomes!AN61,Outcomes!AN114))*Outcomes!AN$6</f>
        <v>3106250</v>
      </c>
      <c r="AO9" s="381">
        <f>Performance!O$5*IF(Performance!O165&gt;Performance!O112,Outcomes!AO8,AVERAGE(Outcomes!AO8,Outcomes!AO61,Outcomes!AO114))*Outcomes!AO$6</f>
        <v>3403400.0000000005</v>
      </c>
      <c r="AP9" s="381">
        <f>Performance!P$5*IF(Performance!P165&gt;Performance!P112,Outcomes!AP8,AVERAGE(Outcomes!AP8,Outcomes!AP61,Outcomes!AP114))*Outcomes!AP$6</f>
        <v>6091875</v>
      </c>
      <c r="AQ9" s="381">
        <f>Performance!P$5*IF(Performance!P165&gt;Performance!P112,Outcomes!AQ8,AVERAGE(Outcomes!AQ8,Outcomes!AQ61,Outcomes!AQ114))*Outcomes!AQ$6</f>
        <v>703237.5</v>
      </c>
      <c r="AR9" s="381">
        <f>Performance!P$5*IF(Performance!P165&gt;Performance!P112,Outcomes!AR8,AVERAGE(Outcomes!AR8,Outcomes!AR61,Outcomes!AR114))*Outcomes!AR$6</f>
        <v>903093.75</v>
      </c>
      <c r="AS9" s="381">
        <f>Performance!P$5*IF(Performance!P165&gt;Performance!P112,Outcomes!AS8,AVERAGE(Outcomes!AS8,Outcomes!AS61,Outcomes!AS114))*Outcomes!AS$6</f>
        <v>1660837.5</v>
      </c>
      <c r="AT9" s="381">
        <f>Performance!Q$5*IF(Performance!Q165&gt;Performance!Q112,Outcomes!AT8,AVERAGE(Outcomes!AT8,Outcomes!AT61,Outcomes!AT114))*Outcomes!AT$6</f>
        <v>0</v>
      </c>
      <c r="AU9" s="381">
        <f>Performance!Q$5*IF(Performance!Q165&gt;Performance!Q112,Outcomes!AU8,AVERAGE(Outcomes!AU8,Outcomes!AU61,Outcomes!AU114))*Outcomes!AU$6</f>
        <v>0</v>
      </c>
      <c r="AV9" s="381">
        <f>Performance!Q$5*IF(Performance!Q165&gt;Performance!Q112,Outcomes!AV8,AVERAGE(Outcomes!AV8,Outcomes!AV61,Outcomes!AV114))*Outcomes!AV$6</f>
        <v>0</v>
      </c>
      <c r="AW9" s="381">
        <f>Performance!Q$5*IF(Performance!Q165&gt;Performance!Q112,Outcomes!AW8,AVERAGE(Outcomes!AW8,Outcomes!AW61,Outcomes!AW114))*Outcomes!AW$6</f>
        <v>0</v>
      </c>
      <c r="AX9" s="381">
        <f>Performance!R$5*IF(Performance!R165&gt;Performance!R112,Outcomes!AX8,AVERAGE(Outcomes!AX8,Outcomes!AX61,Outcomes!AX114))*Outcomes!AX$6</f>
        <v>225000</v>
      </c>
      <c r="AY9" s="381">
        <f>Performance!R$5*IF(Performance!R165&gt;Performance!R112,Outcomes!AY8,AVERAGE(Outcomes!AY8,Outcomes!AY61,Outcomes!AY114))*Outcomes!AY$6</f>
        <v>9618.7499999999982</v>
      </c>
      <c r="AZ9" s="381">
        <f>Performance!R$5*IF(Performance!R165&gt;Performance!R112,Outcomes!AZ8,AVERAGE(Outcomes!AZ8,Outcomes!AZ61,Outcomes!AZ114))*Outcomes!AZ$6</f>
        <v>24581.249999999996</v>
      </c>
      <c r="BA9" s="381">
        <f>Performance!R$5*IF(Performance!R165&gt;Performance!R112,Outcomes!BA8,AVERAGE(Outcomes!BA8,Outcomes!BA61,Outcomes!BA114))*Outcomes!BA$6</f>
        <v>85500</v>
      </c>
      <c r="BB9" s="381">
        <f>Performance!S6</f>
        <v>27399.899999999998</v>
      </c>
      <c r="BC9" s="381">
        <f>Performance!T6</f>
        <v>460833.33333333331</v>
      </c>
      <c r="BD9" s="381">
        <f>Performance!U6</f>
        <v>0</v>
      </c>
      <c r="BE9" s="337">
        <f>SUM(C9:BD9)-Performance!C6</f>
        <v>0</v>
      </c>
    </row>
    <row r="10" spans="1:57">
      <c r="A10" s="21" t="s">
        <v>48</v>
      </c>
      <c r="B10" s="18" t="s">
        <v>49</v>
      </c>
      <c r="C10" s="381">
        <f>Performance!D7</f>
        <v>2413949.9999999995</v>
      </c>
      <c r="D10" s="381">
        <f>Performance!E$5*IF(Performance!E166&gt;Performance!E113,Outcomes!D9,AVERAGE(Outcomes!D9,Outcomes!D62,Outcomes!D115))*Outcomes!D$6</f>
        <v>1472333.3333333335</v>
      </c>
      <c r="E10" s="381">
        <f>Performance!E$5*IF(Performance!E166&gt;Performance!E113,Outcomes!E9,AVERAGE(Outcomes!E9,Outcomes!E62,Outcomes!E115))*Outcomes!E$6</f>
        <v>185077.08333333331</v>
      </c>
      <c r="F10" s="381">
        <f>Performance!E$5*IF(Performance!E166&gt;Performance!E113,Outcomes!F9,AVERAGE(Outcomes!F9,Outcomes!F62,Outcomes!F115))*Outcomes!F$6</f>
        <v>84335.416666666657</v>
      </c>
      <c r="G10" s="381">
        <f>Performance!E$5*IF(Performance!E166&gt;Performance!E113,Outcomes!G9,AVERAGE(Outcomes!G9,Outcomes!G62,Outcomes!G115))*Outcomes!G$6</f>
        <v>111650.00000000001</v>
      </c>
      <c r="H10" s="381">
        <f>Performance!F$5*IF(Performance!F166&gt;Performance!F113,Outcomes!H9,AVERAGE(Outcomes!H9,Outcomes!H62,Outcomes!H115))*Outcomes!H$6</f>
        <v>0</v>
      </c>
      <c r="I10" s="381">
        <f>Performance!F$5*IF(Performance!F166&gt;Performance!F113,Outcomes!I9,AVERAGE(Outcomes!I9,Outcomes!I62,Outcomes!I115))*Outcomes!I$6</f>
        <v>0</v>
      </c>
      <c r="J10" s="381">
        <f>Performance!F$5*IF(Performance!F166&gt;Performance!F113,Outcomes!J9,AVERAGE(Outcomes!J9,Outcomes!J62,Outcomes!J115))*Outcomes!J$6</f>
        <v>0</v>
      </c>
      <c r="K10" s="381">
        <f>Performance!F$5*IF(Performance!F166&gt;Performance!F113,Outcomes!K9,AVERAGE(Outcomes!K9,Outcomes!K62,Outcomes!K115))*Outcomes!K$6</f>
        <v>0</v>
      </c>
      <c r="L10" s="381">
        <f>Performance!G$5*IF(Performance!G166&gt;Performance!G113,Outcomes!L9,AVERAGE(Outcomes!L9,Outcomes!L62,Outcomes!L115))*Outcomes!L$6</f>
        <v>0</v>
      </c>
      <c r="M10" s="381">
        <f>Performance!H$5*IF(Performance!H166&gt;Performance!H113,Outcomes!M9,AVERAGE(Outcomes!M9,Outcomes!M62,Outcomes!M115))*Outcomes!M$6</f>
        <v>40500</v>
      </c>
      <c r="N10" s="381">
        <f>Performance!I$5*IF(Performance!I166&gt;Performance!I113,Outcomes!N9,AVERAGE(Outcomes!N9,Outcomes!N62,Outcomes!N115))*Outcomes!N$6</f>
        <v>13000</v>
      </c>
      <c r="O10" s="381">
        <f>Performance!I$5*IF(Performance!I166&gt;Performance!I113,Outcomes!O9,AVERAGE(Outcomes!O9,Outcomes!O62,Outcomes!O115))*Outcomes!O$6</f>
        <v>250</v>
      </c>
      <c r="P10" s="381">
        <f>Performance!I$5*IF(Performance!I166&gt;Performance!I113,Outcomes!P9,AVERAGE(Outcomes!P9,Outcomes!P62,Outcomes!P115))*Outcomes!P$6</f>
        <v>0</v>
      </c>
      <c r="Q10" s="381">
        <f>Performance!I$5*IF(Performance!I166&gt;Performance!I113,Outcomes!Q9,AVERAGE(Outcomes!Q9,Outcomes!Q62,Outcomes!Q115))*Outcomes!Q$6</f>
        <v>500</v>
      </c>
      <c r="R10" s="381">
        <f>Performance!J$5*IF(Performance!J166&gt;Performance!J113,Outcomes!R9,AVERAGE(Outcomes!R9,Outcomes!R62,Outcomes!R115))*Outcomes!R$6</f>
        <v>85499.999999999985</v>
      </c>
      <c r="S10" s="381">
        <f>Performance!J$5*IF(Performance!J166&gt;Performance!J113,Outcomes!S9,AVERAGE(Outcomes!S9,Outcomes!S62,Outcomes!S115))*Outcomes!S$6</f>
        <v>3125</v>
      </c>
      <c r="T10" s="381">
        <f>Performance!J$5*IF(Performance!J166&gt;Performance!J113,Outcomes!T9,AVERAGE(Outcomes!T9,Outcomes!T62,Outcomes!T115))*Outcomes!T$6</f>
        <v>1875</v>
      </c>
      <c r="U10" s="381">
        <f>Performance!J$5*IF(Performance!J166&gt;Performance!J113,Outcomes!U9,AVERAGE(Outcomes!U9,Outcomes!U62,Outcomes!U115))*Outcomes!U$6</f>
        <v>32312.5</v>
      </c>
      <c r="V10" s="381">
        <f>Performance!K$5*IF(Performance!K166&gt;Performance!K113,Outcomes!V9,AVERAGE(Outcomes!V9,Outcomes!V62,Outcomes!V115))*Outcomes!V$6</f>
        <v>419650</v>
      </c>
      <c r="W10" s="381">
        <f>Performance!K$5*IF(Performance!K166&gt;Performance!K113,Outcomes!W9,AVERAGE(Outcomes!W9,Outcomes!W62,Outcomes!W115))*Outcomes!W$6</f>
        <v>59937.5</v>
      </c>
      <c r="X10" s="381">
        <f>Performance!K$5*IF(Performance!K166&gt;Performance!K113, Outcomes!X9, AVERAGE(Outcomes!X9,Outcomes!X62,Outcomes!X115))*Outcomes!X$6</f>
        <v>23100.000000000004</v>
      </c>
      <c r="Y10" s="381">
        <f>Performance!K$5*IF(Performance!K166&gt;Performance!K113,Outcomes!Y9,AVERAGE(Outcomes!Y9,Outcomes!Y62,Outcomes!Y115))*Outcomes!Y$6</f>
        <v>128625</v>
      </c>
      <c r="Z10" s="381">
        <f>Performance!L$5*IF(Performance!L166&gt;Performance!L113,Outcomes!Z9,AVERAGE(Outcomes!Z9,Outcomes!Z62,Outcomes!Z115))*Outcomes!Z$6</f>
        <v>1143800</v>
      </c>
      <c r="AA10" s="381">
        <f>Performance!L$5*IF(Performance!L166&gt;Performance!L113,Outcomes!AA9,AVERAGE(Outcomes!AA9,Outcomes!AA62,Outcomes!AA115))*Outcomes!AA$6</f>
        <v>138818.75</v>
      </c>
      <c r="AB10" s="381">
        <f>Performance!L$5*IF(Performance!L166&gt;Performance!L113,Outcomes!AB9,AVERAGE(Outcomes!AB9,Outcomes!AB62,Outcomes!AB115))*Outcomes!AB$6</f>
        <v>107231.25</v>
      </c>
      <c r="AC10" s="381">
        <f>Performance!L$5*IF(Performance!L166&gt;Performance!L113,Outcomes!AC9,AVERAGE(Outcomes!AC9,Outcomes!AC62,Outcomes!AC115))*Outcomes!AC$6</f>
        <v>330750</v>
      </c>
      <c r="AD10" s="381">
        <f>Performance!M$5*IF(Performance!M166&gt;Performance!M113,Outcomes!AD9,AVERAGE(Outcomes!AD9,Outcomes!AD62,Outcomes!AD115))*Outcomes!AD$6</f>
        <v>0</v>
      </c>
      <c r="AE10" s="381">
        <f>Performance!M$5*IF(Performance!M166&gt;Performance!M113,Outcomes!AE9,AVERAGE(Outcomes!AE9,Outcomes!AE62,Outcomes!AE115))*Outcomes!AE$6</f>
        <v>0</v>
      </c>
      <c r="AF10" s="381">
        <f>Performance!M$5*IF(Performance!M166&gt;Performance!M113,Outcomes!AF9,AVERAGE(Outcomes!AF9,Outcomes!AF62,Outcomes!AF115))*Outcomes!AF$6</f>
        <v>0</v>
      </c>
      <c r="AG10" s="381">
        <f>Performance!M$5*IF(Performance!M166&gt;Performance!M113,Outcomes!AG9,AVERAGE(Outcomes!AG9,Outcomes!AG62,Outcomes!AG115))*Outcomes!AG$6</f>
        <v>0</v>
      </c>
      <c r="AH10" s="381">
        <f>Performance!N$5*IF(Performance!N166&gt;Performance!N113,Outcomes!AH9,AVERAGE(Outcomes!AH9,Outcomes!AH62,Outcomes!AH115))*Outcomes!AH$6</f>
        <v>0</v>
      </c>
      <c r="AI10" s="381">
        <f>Performance!N$5*IF(Performance!N166&gt;Performance!N113,Outcomes!AI9,AVERAGE(Outcomes!AI9,Outcomes!AI62,Outcomes!AI115))*Outcomes!AI$6</f>
        <v>0</v>
      </c>
      <c r="AJ10" s="381">
        <f>Performance!N$5*IF(Performance!N166&gt;Performance!N113,Outcomes!AJ9,AVERAGE(Outcomes!AJ9,Outcomes!AJ62,Outcomes!AJ115))*Outcomes!AJ$6</f>
        <v>0</v>
      </c>
      <c r="AK10" s="381">
        <f>Performance!N$5*IF(Performance!N166&gt;Performance!N113,Outcomes!AK9,AVERAGE(Outcomes!AK9,Outcomes!AK62,Outcomes!AK115))*Outcomes!AK$6</f>
        <v>0</v>
      </c>
      <c r="AL10" s="381">
        <f>Performance!O$5*IF(Performance!O166&gt;Performance!O113,Outcomes!AL9,AVERAGE(Outcomes!AL9,Outcomes!AL62,Outcomes!AL115))*Outcomes!AL$6</f>
        <v>2226000</v>
      </c>
      <c r="AM10" s="381">
        <f>Performance!O$5*IF(Performance!O166&gt;Performance!O113,Outcomes!AM9,AVERAGE(Outcomes!AM9,Outcomes!AM62,Outcomes!AM115))*Outcomes!AM$6</f>
        <v>251037.49999999997</v>
      </c>
      <c r="AN10" s="381">
        <f>Performance!O$5*IF(Performance!O166&gt;Performance!O113,Outcomes!AN9,AVERAGE(Outcomes!AN9,Outcomes!AN62,Outcomes!AN115))*Outcomes!AN$6</f>
        <v>124162.5</v>
      </c>
      <c r="AO10" s="381">
        <f>Performance!O$5*IF(Performance!O166&gt;Performance!O113,Outcomes!AO9,AVERAGE(Outcomes!AO9,Outcomes!AO62,Outcomes!AO115))*Outcomes!AO$6</f>
        <v>234850.00000000003</v>
      </c>
      <c r="AP10" s="381">
        <f>Performance!P$5*IF(Performance!P166&gt;Performance!P113,Outcomes!AP9,AVERAGE(Outcomes!AP9,Outcomes!AP62,Outcomes!AP115))*Outcomes!AP$6</f>
        <v>889200</v>
      </c>
      <c r="AQ10" s="381">
        <f>Performance!P$5*IF(Performance!P166&gt;Performance!P113,Outcomes!AQ9,AVERAGE(Outcomes!AQ9,Outcomes!AQ62,Outcomes!AQ115))*Outcomes!AQ$6</f>
        <v>68400</v>
      </c>
      <c r="AR10" s="381">
        <f>Performance!P$5*IF(Performance!P166&gt;Performance!P113,Outcomes!AR9,AVERAGE(Outcomes!AR9,Outcomes!AR62,Outcomes!AR115))*Outcomes!AR$6</f>
        <v>97256.25</v>
      </c>
      <c r="AS10" s="381">
        <f>Performance!P$5*IF(Performance!P166&gt;Performance!P113,Outcomes!AS9,AVERAGE(Outcomes!AS9,Outcomes!AS62,Outcomes!AS115))*Outcomes!AS$6</f>
        <v>286425</v>
      </c>
      <c r="AT10" s="381">
        <f>Performance!Q$5*IF(Performance!Q166&gt;Performance!Q113,Outcomes!AT9,AVERAGE(Outcomes!AT9,Outcomes!AT62,Outcomes!AT115))*Outcomes!AT$6</f>
        <v>0</v>
      </c>
      <c r="AU10" s="381">
        <f>Performance!Q$5*IF(Performance!Q166&gt;Performance!Q113,Outcomes!AU9,AVERAGE(Outcomes!AU9,Outcomes!AU62,Outcomes!AU115))*Outcomes!AU$6</f>
        <v>0</v>
      </c>
      <c r="AV10" s="381">
        <f>Performance!Q$5*IF(Performance!Q166&gt;Performance!Q113,Outcomes!AV9,AVERAGE(Outcomes!AV9,Outcomes!AV62,Outcomes!AV115))*Outcomes!AV$6</f>
        <v>0</v>
      </c>
      <c r="AW10" s="381">
        <f>Performance!Q$5*IF(Performance!Q166&gt;Performance!Q113,Outcomes!AW9,AVERAGE(Outcomes!AW9,Outcomes!AW62,Outcomes!AW115))*Outcomes!AW$6</f>
        <v>0</v>
      </c>
      <c r="AX10" s="381">
        <f>Performance!R$5*IF(Performance!R166&gt;Performance!R113,Outcomes!AX9,AVERAGE(Outcomes!AX9,Outcomes!AX62,Outcomes!AX115))*Outcomes!AX$6</f>
        <v>0</v>
      </c>
      <c r="AY10" s="381">
        <f>Performance!R$5*IF(Performance!R166&gt;Performance!R113,Outcomes!AY9,AVERAGE(Outcomes!AY9,Outcomes!AY62,Outcomes!AY115))*Outcomes!AY$6</f>
        <v>0</v>
      </c>
      <c r="AZ10" s="381">
        <f>Performance!R$5*IF(Performance!R166&gt;Performance!R113,Outcomes!AZ9,AVERAGE(Outcomes!AZ9,Outcomes!AZ62,Outcomes!AZ115))*Outcomes!AZ$6</f>
        <v>0</v>
      </c>
      <c r="BA10" s="381">
        <f>Performance!R$5*IF(Performance!R166&gt;Performance!R113,Outcomes!BA9,AVERAGE(Outcomes!BA9,Outcomes!BA62,Outcomes!BA115))*Outcomes!BA$6</f>
        <v>0</v>
      </c>
      <c r="BB10" s="381">
        <f>Performance!S7</f>
        <v>12039.349999999999</v>
      </c>
      <c r="BC10" s="381">
        <f>Performance!T7</f>
        <v>47381.25</v>
      </c>
      <c r="BD10" s="381">
        <f>Performance!U7</f>
        <v>0</v>
      </c>
      <c r="BE10" s="337">
        <f>SUM(C10:BD10)-Performance!C7</f>
        <v>0</v>
      </c>
    </row>
    <row r="11" spans="1:57">
      <c r="A11" s="21" t="s">
        <v>50</v>
      </c>
      <c r="B11" s="18" t="s">
        <v>51</v>
      </c>
      <c r="C11" s="381">
        <f>Performance!D8</f>
        <v>2158333.333333333</v>
      </c>
      <c r="D11" s="381">
        <f>Performance!E$5*IF(Performance!E167&gt;Performance!E114,Outcomes!D10,AVERAGE(Outcomes!D10,Outcomes!D63,Outcomes!D116))*Outcomes!D$6</f>
        <v>2667000</v>
      </c>
      <c r="E11" s="381">
        <f>Performance!E$5*IF(Performance!E167&gt;Performance!E114,Outcomes!E10,AVERAGE(Outcomes!E10,Outcomes!E63,Outcomes!E116))*Outcomes!E$6</f>
        <v>289712.5</v>
      </c>
      <c r="F11" s="381">
        <f>Performance!E$5*IF(Performance!E167&gt;Performance!E114,Outcomes!F10,AVERAGE(Outcomes!F10,Outcomes!F63,Outcomes!F116))*Outcomes!F$6</f>
        <v>336000</v>
      </c>
      <c r="G11" s="381">
        <f>Performance!E$5*IF(Performance!E167&gt;Performance!E114,Outcomes!G10,AVERAGE(Outcomes!G10,Outcomes!G63,Outcomes!G116))*Outcomes!G$6</f>
        <v>332500</v>
      </c>
      <c r="H11" s="381">
        <f>Performance!F$5*IF(Performance!F167&gt;Performance!F114,Outcomes!H10,AVERAGE(Outcomes!H10,Outcomes!H63,Outcomes!H116))*Outcomes!H$6</f>
        <v>0</v>
      </c>
      <c r="I11" s="381">
        <f>Performance!F$5*IF(Performance!F167&gt;Performance!F114,Outcomes!I10,AVERAGE(Outcomes!I10,Outcomes!I63,Outcomes!I116))*Outcomes!I$6</f>
        <v>0</v>
      </c>
      <c r="J11" s="381">
        <f>Performance!F$5*IF(Performance!F167&gt;Performance!F114,Outcomes!J10,AVERAGE(Outcomes!J10,Outcomes!J63,Outcomes!J116))*Outcomes!J$6</f>
        <v>0</v>
      </c>
      <c r="K11" s="381">
        <f>Performance!F$5*IF(Performance!F167&gt;Performance!F114,Outcomes!K10,AVERAGE(Outcomes!K10,Outcomes!K63,Outcomes!K116))*Outcomes!K$6</f>
        <v>0</v>
      </c>
      <c r="L11" s="381">
        <f>Performance!G$5*IF(Performance!G167&gt;Performance!G114,Outcomes!L10,AVERAGE(Outcomes!L10,Outcomes!L63,Outcomes!L116))*Outcomes!L$6</f>
        <v>1000</v>
      </c>
      <c r="M11" s="381">
        <f>Performance!H$5*IF(Performance!H167&gt;Performance!H114,Outcomes!M10,AVERAGE(Outcomes!M10,Outcomes!M63,Outcomes!M116))*Outcomes!M$6</f>
        <v>0</v>
      </c>
      <c r="N11" s="381">
        <f>Performance!I$5*IF(Performance!I167&gt;Performance!I114,Outcomes!N10,AVERAGE(Outcomes!N10,Outcomes!N63,Outcomes!N116))*Outcomes!N$6</f>
        <v>126000</v>
      </c>
      <c r="O11" s="381">
        <f>Performance!I$5*IF(Performance!I167&gt;Performance!I114,Outcomes!O10,AVERAGE(Outcomes!O10,Outcomes!O63,Outcomes!O116))*Outcomes!O$6</f>
        <v>5750</v>
      </c>
      <c r="P11" s="381">
        <f>Performance!I$5*IF(Performance!I167&gt;Performance!I114,Outcomes!P10,AVERAGE(Outcomes!P10,Outcomes!P63,Outcomes!P116))*Outcomes!P$6</f>
        <v>9500</v>
      </c>
      <c r="Q11" s="381">
        <f>Performance!I$5*IF(Performance!I167&gt;Performance!I114,Outcomes!Q10,AVERAGE(Outcomes!Q10,Outcomes!Q63,Outcomes!Q116))*Outcomes!Q$6</f>
        <v>15500</v>
      </c>
      <c r="R11" s="381">
        <f>Performance!J$5*IF(Performance!J167&gt;Performance!J114,Outcomes!R10,AVERAGE(Outcomes!R10,Outcomes!R63,Outcomes!R116))*Outcomes!R$6</f>
        <v>236312.49999999997</v>
      </c>
      <c r="S11" s="381">
        <f>Performance!J$5*IF(Performance!J167&gt;Performance!J114,Outcomes!S10,AVERAGE(Outcomes!S10,Outcomes!S63,Outcomes!S116))*Outcomes!S$6</f>
        <v>15437.5</v>
      </c>
      <c r="T11" s="381">
        <f>Performance!J$5*IF(Performance!J167&gt;Performance!J114,Outcomes!T10,AVERAGE(Outcomes!T10,Outcomes!T63,Outcomes!T116))*Outcomes!T$6</f>
        <v>20187.5</v>
      </c>
      <c r="U11" s="381">
        <f>Performance!J$5*IF(Performance!J167&gt;Performance!J114,Outcomes!U10,AVERAGE(Outcomes!U10,Outcomes!U63,Outcomes!U116))*Outcomes!U$6</f>
        <v>61750</v>
      </c>
      <c r="V11" s="381">
        <f>Performance!K$5*IF(Performance!K167&gt;Performance!K114,Outcomes!V10,AVERAGE(Outcomes!V10,Outcomes!V63,Outcomes!V116))*Outcomes!V$6</f>
        <v>366216.66666666663</v>
      </c>
      <c r="W11" s="381">
        <f>Performance!K$5*IF(Performance!K167&gt;Performance!K114,Outcomes!W10,AVERAGE(Outcomes!W10,Outcomes!W63,Outcomes!W116))*Outcomes!W$6</f>
        <v>41722.916666666672</v>
      </c>
      <c r="X11" s="381">
        <f>Performance!K$5*IF(Performance!K167&gt;Performance!K114, Outcomes!X10, AVERAGE(Outcomes!X10,Outcomes!X63,Outcomes!X116))*Outcomes!X$6</f>
        <v>55606.250000000007</v>
      </c>
      <c r="Y11" s="381">
        <f>Performance!K$5*IF(Performance!K167&gt;Performance!K114,Outcomes!Y10,AVERAGE(Outcomes!Y10,Outcomes!Y63,Outcomes!Y116))*Outcomes!Y$6</f>
        <v>84145.833333333343</v>
      </c>
      <c r="Z11" s="381">
        <f>Performance!L$5*IF(Performance!L167&gt;Performance!L114,Outcomes!Z10,AVERAGE(Outcomes!Z10,Outcomes!Z63,Outcomes!Z116))*Outcomes!Z$6</f>
        <v>2723175</v>
      </c>
      <c r="AA11" s="381">
        <f>Performance!L$5*IF(Performance!L167&gt;Performance!L114,Outcomes!AA10,AVERAGE(Outcomes!AA10,Outcomes!AA63,Outcomes!AA116))*Outcomes!AA$6</f>
        <v>282625</v>
      </c>
      <c r="AB11" s="381">
        <f>Performance!L$5*IF(Performance!L167&gt;Performance!L114,Outcomes!AB10,AVERAGE(Outcomes!AB10,Outcomes!AB63,Outcomes!AB116))*Outcomes!AB$6</f>
        <v>403987.5</v>
      </c>
      <c r="AC11" s="381">
        <f>Performance!L$5*IF(Performance!L167&gt;Performance!L114,Outcomes!AC10,AVERAGE(Outcomes!AC10,Outcomes!AC63,Outcomes!AC116))*Outcomes!AC$6</f>
        <v>679962.49999999988</v>
      </c>
      <c r="AD11" s="381">
        <f>Performance!M$5*IF(Performance!M167&gt;Performance!M114,Outcomes!AD10,AVERAGE(Outcomes!AD10,Outcomes!AD63,Outcomes!AD116))*Outcomes!AD$6</f>
        <v>4666.6666666666661</v>
      </c>
      <c r="AE11" s="381">
        <f>Performance!M$5*IF(Performance!M167&gt;Performance!M114,Outcomes!AE10,AVERAGE(Outcomes!AE10,Outcomes!AE63,Outcomes!AE116))*Outcomes!AE$6</f>
        <v>0</v>
      </c>
      <c r="AF11" s="381">
        <f>Performance!M$5*IF(Performance!M167&gt;Performance!M114,Outcomes!AF10,AVERAGE(Outcomes!AF10,Outcomes!AF63,Outcomes!AF116))*Outcomes!AF$6</f>
        <v>291.66666666666663</v>
      </c>
      <c r="AG11" s="381">
        <f>Performance!M$5*IF(Performance!M167&gt;Performance!M114,Outcomes!AG10,AVERAGE(Outcomes!AG10,Outcomes!AG63,Outcomes!AG116))*Outcomes!AG$6</f>
        <v>1779.1666666666665</v>
      </c>
      <c r="AH11" s="381">
        <f>Performance!N$5*IF(Performance!N167&gt;Performance!N114,Outcomes!AH10,AVERAGE(Outcomes!AH10,Outcomes!AH63,Outcomes!AH116))*Outcomes!AH$6</f>
        <v>0</v>
      </c>
      <c r="AI11" s="381">
        <f>Performance!N$5*IF(Performance!N167&gt;Performance!N114,Outcomes!AI10,AVERAGE(Outcomes!AI10,Outcomes!AI63,Outcomes!AI116))*Outcomes!AI$6</f>
        <v>0</v>
      </c>
      <c r="AJ11" s="381">
        <f>Performance!N$5*IF(Performance!N167&gt;Performance!N114,Outcomes!AJ10,AVERAGE(Outcomes!AJ10,Outcomes!AJ63,Outcomes!AJ116))*Outcomes!AJ$6</f>
        <v>0</v>
      </c>
      <c r="AK11" s="381">
        <f>Performance!N$5*IF(Performance!N167&gt;Performance!N114,Outcomes!AK10,AVERAGE(Outcomes!AK10,Outcomes!AK63,Outcomes!AK116))*Outcomes!AK$6</f>
        <v>0</v>
      </c>
      <c r="AL11" s="381">
        <f>Performance!O$5*IF(Performance!O167&gt;Performance!O114,Outcomes!AL10,AVERAGE(Outcomes!AL10,Outcomes!AL63,Outcomes!AL116))*Outcomes!AL$6</f>
        <v>2712266.666666667</v>
      </c>
      <c r="AM11" s="381">
        <f>Performance!O$5*IF(Performance!O167&gt;Performance!O114,Outcomes!AM10,AVERAGE(Outcomes!AM10,Outcomes!AM63,Outcomes!AM116))*Outcomes!AM$6</f>
        <v>271279.16666666669</v>
      </c>
      <c r="AN11" s="381">
        <f>Performance!O$5*IF(Performance!O167&gt;Performance!O114,Outcomes!AN10,AVERAGE(Outcomes!AN10,Outcomes!AN63,Outcomes!AN116))*Outcomes!AN$6</f>
        <v>388966.66666666663</v>
      </c>
      <c r="AO11" s="381">
        <f>Performance!O$5*IF(Performance!O167&gt;Performance!O114,Outcomes!AO10,AVERAGE(Outcomes!AO10,Outcomes!AO63,Outcomes!AO116))*Outcomes!AO$6</f>
        <v>413233.33333333331</v>
      </c>
      <c r="AP11" s="381">
        <f>Performance!P$5*IF(Performance!P167&gt;Performance!P114,Outcomes!AP10,AVERAGE(Outcomes!AP10,Outcomes!AP63,Outcomes!AP116))*Outcomes!AP$6</f>
        <v>2812950</v>
      </c>
      <c r="AQ11" s="381">
        <f>Performance!P$5*IF(Performance!P167&gt;Performance!P114,Outcomes!AQ10,AVERAGE(Outcomes!AQ10,Outcomes!AQ63,Outcomes!AQ116))*Outcomes!AQ$6</f>
        <v>158175</v>
      </c>
      <c r="AR11" s="381">
        <f>Performance!P$5*IF(Performance!P167&gt;Performance!P114,Outcomes!AR10,AVERAGE(Outcomes!AR10,Outcomes!AR63,Outcomes!AR116))*Outcomes!AR$6</f>
        <v>469181.24999999994</v>
      </c>
      <c r="AS11" s="381">
        <f>Performance!P$5*IF(Performance!P167&gt;Performance!P114,Outcomes!AS10,AVERAGE(Outcomes!AS10,Outcomes!AS63,Outcomes!AS116))*Outcomes!AS$6</f>
        <v>684000</v>
      </c>
      <c r="AT11" s="381">
        <f>Performance!Q$5*IF(Performance!Q167&gt;Performance!Q114,Outcomes!AT10,AVERAGE(Outcomes!AT10,Outcomes!AT63,Outcomes!AT116))*Outcomes!AT$6</f>
        <v>0</v>
      </c>
      <c r="AU11" s="381">
        <f>Performance!Q$5*IF(Performance!Q167&gt;Performance!Q114,Outcomes!AU10,AVERAGE(Outcomes!AU10,Outcomes!AU63,Outcomes!AU116))*Outcomes!AU$6</f>
        <v>0</v>
      </c>
      <c r="AV11" s="381">
        <f>Performance!Q$5*IF(Performance!Q167&gt;Performance!Q114,Outcomes!AV10,AVERAGE(Outcomes!AV10,Outcomes!AV63,Outcomes!AV116))*Outcomes!AV$6</f>
        <v>0</v>
      </c>
      <c r="AW11" s="381">
        <f>Performance!Q$5*IF(Performance!Q167&gt;Performance!Q114,Outcomes!AW10,AVERAGE(Outcomes!AW10,Outcomes!AW63,Outcomes!AW116))*Outcomes!AW$6</f>
        <v>0</v>
      </c>
      <c r="AX11" s="381">
        <f>Performance!R$5*IF(Performance!R167&gt;Performance!R114,Outcomes!AX10,AVERAGE(Outcomes!AX10,Outcomes!AX63,Outcomes!AX116))*Outcomes!AX$6</f>
        <v>0</v>
      </c>
      <c r="AY11" s="381">
        <f>Performance!R$5*IF(Performance!R167&gt;Performance!R114,Outcomes!AY10,AVERAGE(Outcomes!AY10,Outcomes!AY63,Outcomes!AY116))*Outcomes!AY$6</f>
        <v>0</v>
      </c>
      <c r="AZ11" s="381">
        <f>Performance!R$5*IF(Performance!R167&gt;Performance!R114,Outcomes!AZ10,AVERAGE(Outcomes!AZ10,Outcomes!AZ63,Outcomes!AZ116))*Outcomes!AZ$6</f>
        <v>0</v>
      </c>
      <c r="BA11" s="381">
        <f>Performance!R$5*IF(Performance!R167&gt;Performance!R114,Outcomes!BA10,AVERAGE(Outcomes!BA10,Outcomes!BA63,Outcomes!BA116))*Outcomes!BA$6</f>
        <v>0</v>
      </c>
      <c r="BB11" s="381">
        <f>Performance!S8</f>
        <v>24180.666666666668</v>
      </c>
      <c r="BC11" s="381">
        <f>Performance!T8</f>
        <v>106750</v>
      </c>
      <c r="BD11" s="381">
        <f>Performance!U8</f>
        <v>0</v>
      </c>
      <c r="BE11" s="337">
        <f>SUM(C11:BD11)-Performance!C8</f>
        <v>0</v>
      </c>
    </row>
    <row r="12" spans="1:57">
      <c r="A12" s="21" t="s">
        <v>53</v>
      </c>
      <c r="B12" s="18" t="s">
        <v>54</v>
      </c>
      <c r="C12" s="381">
        <f>Performance!D9</f>
        <v>1798533.3333333333</v>
      </c>
      <c r="D12" s="381">
        <f>Performance!E$5*IF(Performance!E168&gt;Performance!E115,Outcomes!D11,AVERAGE(Outcomes!D11,Outcomes!D64,Outcomes!D117))*Outcomes!D$6</f>
        <v>1288000</v>
      </c>
      <c r="E12" s="381">
        <f>Performance!E$5*IF(Performance!E168&gt;Performance!E115,Outcomes!E11,AVERAGE(Outcomes!E11,Outcomes!E64,Outcomes!E117))*Outcomes!E$6</f>
        <v>233756.25000000003</v>
      </c>
      <c r="F12" s="381">
        <f>Performance!E$5*IF(Performance!E168&gt;Performance!E115,Outcomes!F11,AVERAGE(Outcomes!F11,Outcomes!F64,Outcomes!F117))*Outcomes!F$6</f>
        <v>122091.66666666667</v>
      </c>
      <c r="G12" s="381">
        <f>Performance!E$5*IF(Performance!E168&gt;Performance!E115,Outcomes!G11,AVERAGE(Outcomes!G11,Outcomes!G64,Outcomes!G117))*Outcomes!G$6</f>
        <v>98583.333333333343</v>
      </c>
      <c r="H12" s="381">
        <f>Performance!F$5*IF(Performance!F168&gt;Performance!F115,Outcomes!H11,AVERAGE(Outcomes!H11,Outcomes!H64,Outcomes!H117))*Outcomes!H$6</f>
        <v>0</v>
      </c>
      <c r="I12" s="381">
        <f>Performance!F$5*IF(Performance!F168&gt;Performance!F115,Outcomes!I11,AVERAGE(Outcomes!I11,Outcomes!I64,Outcomes!I117))*Outcomes!I$6</f>
        <v>0</v>
      </c>
      <c r="J12" s="381">
        <f>Performance!F$5*IF(Performance!F168&gt;Performance!F115,Outcomes!J11,AVERAGE(Outcomes!J11,Outcomes!J64,Outcomes!J117))*Outcomes!J$6</f>
        <v>0</v>
      </c>
      <c r="K12" s="381">
        <f>Performance!F$5*IF(Performance!F168&gt;Performance!F115,Outcomes!K11,AVERAGE(Outcomes!K11,Outcomes!K64,Outcomes!K117))*Outcomes!K$6</f>
        <v>0</v>
      </c>
      <c r="L12" s="381">
        <f>Performance!G$5*IF(Performance!G168&gt;Performance!G115,Outcomes!L11,AVERAGE(Outcomes!L11,Outcomes!L64,Outcomes!L117))*Outcomes!L$6</f>
        <v>8000</v>
      </c>
      <c r="M12" s="381">
        <f>Performance!H$5*IF(Performance!H168&gt;Performance!H115,Outcomes!M11,AVERAGE(Outcomes!M11,Outcomes!M64,Outcomes!M117))*Outcomes!M$6</f>
        <v>433750</v>
      </c>
      <c r="N12" s="381">
        <f>Performance!I$5*IF(Performance!I168&gt;Performance!I115,Outcomes!N11,AVERAGE(Outcomes!N11,Outcomes!N64,Outcomes!N117))*Outcomes!N$6</f>
        <v>7333.333333333333</v>
      </c>
      <c r="O12" s="381">
        <f>Performance!I$5*IF(Performance!I168&gt;Performance!I115,Outcomes!O11,AVERAGE(Outcomes!O11,Outcomes!O64,Outcomes!O117))*Outcomes!O$6</f>
        <v>250</v>
      </c>
      <c r="P12" s="381">
        <f>Performance!I$5*IF(Performance!I168&gt;Performance!I115,Outcomes!P11,AVERAGE(Outcomes!P11,Outcomes!P64,Outcomes!P117))*Outcomes!P$6</f>
        <v>250</v>
      </c>
      <c r="Q12" s="381">
        <f>Performance!I$5*IF(Performance!I168&gt;Performance!I115,Outcomes!Q11,AVERAGE(Outcomes!Q11,Outcomes!Q64,Outcomes!Q117))*Outcomes!Q$6</f>
        <v>2500</v>
      </c>
      <c r="R12" s="381">
        <f>Performance!J$5*IF(Performance!J168&gt;Performance!J115,Outcomes!R11,AVERAGE(Outcomes!R11,Outcomes!R64,Outcomes!R117))*Outcomes!R$6</f>
        <v>116250</v>
      </c>
      <c r="S12" s="381">
        <f>Performance!J$5*IF(Performance!J168&gt;Performance!J115,Outcomes!S11,AVERAGE(Outcomes!S11,Outcomes!S64,Outcomes!S117))*Outcomes!S$6</f>
        <v>3093.75</v>
      </c>
      <c r="T12" s="381">
        <f>Performance!J$5*IF(Performance!J168&gt;Performance!J115,Outcomes!T11,AVERAGE(Outcomes!T11,Outcomes!T64,Outcomes!T117))*Outcomes!T$6</f>
        <v>1781.2499999999998</v>
      </c>
      <c r="U12" s="381">
        <f>Performance!J$5*IF(Performance!J168&gt;Performance!J115,Outcomes!U11,AVERAGE(Outcomes!U11,Outcomes!U64,Outcomes!U117))*Outcomes!U$6</f>
        <v>30625</v>
      </c>
      <c r="V12" s="381">
        <f>Performance!K$5*IF(Performance!K168&gt;Performance!K115,Outcomes!V11,AVERAGE(Outcomes!V11,Outcomes!V64,Outcomes!V117))*Outcomes!V$6</f>
        <v>193375</v>
      </c>
      <c r="W12" s="381">
        <f>Performance!K$5*IF(Performance!K168&gt;Performance!K115,Outcomes!W11,AVERAGE(Outcomes!W11,Outcomes!W64,Outcomes!W117))*Outcomes!W$6</f>
        <v>23420.833333333332</v>
      </c>
      <c r="X12" s="381">
        <f>Performance!K$5*IF(Performance!K168&gt;Performance!K115, Outcomes!X11, AVERAGE(Outcomes!X11,Outcomes!X64,Outcomes!X117))*Outcomes!X$6</f>
        <v>26541.666666666664</v>
      </c>
      <c r="Y12" s="381">
        <f>Performance!K$5*IF(Performance!K168&gt;Performance!K115,Outcomes!Y11,AVERAGE(Outcomes!Y11,Outcomes!Y64,Outcomes!Y117))*Outcomes!Y$6</f>
        <v>41212.5</v>
      </c>
      <c r="Z12" s="381">
        <f>Performance!L$5*IF(Performance!L168&gt;Performance!L115,Outcomes!Z11,AVERAGE(Outcomes!Z11,Outcomes!Z64,Outcomes!Z117))*Outcomes!Z$6</f>
        <v>1296750</v>
      </c>
      <c r="AA12" s="381">
        <f>Performance!L$5*IF(Performance!L168&gt;Performance!L115,Outcomes!AA11,AVERAGE(Outcomes!AA11,Outcomes!AA64,Outcomes!AA117))*Outcomes!AA$6</f>
        <v>136324.99999999997</v>
      </c>
      <c r="AB12" s="381">
        <f>Performance!L$5*IF(Performance!L168&gt;Performance!L115,Outcomes!AB11,AVERAGE(Outcomes!AB11,Outcomes!AB64,Outcomes!AB117))*Outcomes!AB$6</f>
        <v>180381.24999999997</v>
      </c>
      <c r="AC12" s="381">
        <f>Performance!L$5*IF(Performance!L168&gt;Performance!L115,Outcomes!AC11,AVERAGE(Outcomes!AC11,Outcomes!AC64,Outcomes!AC117))*Outcomes!AC$6</f>
        <v>302575</v>
      </c>
      <c r="AD12" s="381">
        <f>Performance!M$5*IF(Performance!M168&gt;Performance!M115,Outcomes!AD11,AVERAGE(Outcomes!AD11,Outcomes!AD64,Outcomes!AD117))*Outcomes!AD$6</f>
        <v>0</v>
      </c>
      <c r="AE12" s="381">
        <f>Performance!M$5*IF(Performance!M168&gt;Performance!M115,Outcomes!AE11,AVERAGE(Outcomes!AE11,Outcomes!AE64,Outcomes!AE117))*Outcomes!AE$6</f>
        <v>0</v>
      </c>
      <c r="AF12" s="381">
        <f>Performance!M$5*IF(Performance!M168&gt;Performance!M115,Outcomes!AF11,AVERAGE(Outcomes!AF11,Outcomes!AF64,Outcomes!AF117))*Outcomes!AF$6</f>
        <v>0</v>
      </c>
      <c r="AG12" s="381">
        <f>Performance!M$5*IF(Performance!M168&gt;Performance!M115,Outcomes!AG11,AVERAGE(Outcomes!AG11,Outcomes!AG64,Outcomes!AG117))*Outcomes!AG$6</f>
        <v>0</v>
      </c>
      <c r="AH12" s="381">
        <f>Performance!N$5*IF(Performance!N168&gt;Performance!N115,Outcomes!AH11,AVERAGE(Outcomes!AH11,Outcomes!AH64,Outcomes!AH117))*Outcomes!AH$6</f>
        <v>0</v>
      </c>
      <c r="AI12" s="381">
        <f>Performance!N$5*IF(Performance!N168&gt;Performance!N115,Outcomes!AI11,AVERAGE(Outcomes!AI11,Outcomes!AI64,Outcomes!AI117))*Outcomes!AI$6</f>
        <v>0</v>
      </c>
      <c r="AJ12" s="381">
        <f>Performance!N$5*IF(Performance!N168&gt;Performance!N115,Outcomes!AJ11,AVERAGE(Outcomes!AJ11,Outcomes!AJ64,Outcomes!AJ117))*Outcomes!AJ$6</f>
        <v>0</v>
      </c>
      <c r="AK12" s="381">
        <f>Performance!N$5*IF(Performance!N168&gt;Performance!N115,Outcomes!AK11,AVERAGE(Outcomes!AK11,Outcomes!AK64,Outcomes!AK117))*Outcomes!AK$6</f>
        <v>0</v>
      </c>
      <c r="AL12" s="381">
        <f>Performance!O$5*IF(Performance!O168&gt;Performance!O115,Outcomes!AL11,AVERAGE(Outcomes!AL11,Outcomes!AL64,Outcomes!AL117))*Outcomes!AL$6</f>
        <v>1134000</v>
      </c>
      <c r="AM12" s="381">
        <f>Performance!O$5*IF(Performance!O168&gt;Performance!O115,Outcomes!AM11,AVERAGE(Outcomes!AM11,Outcomes!AM64,Outcomes!AM117))*Outcomes!AM$6</f>
        <v>161875</v>
      </c>
      <c r="AN12" s="381">
        <f>Performance!O$5*IF(Performance!O168&gt;Performance!O115,Outcomes!AN11,AVERAGE(Outcomes!AN11,Outcomes!AN64,Outcomes!AN117))*Outcomes!AN$6</f>
        <v>123200.00000000001</v>
      </c>
      <c r="AO12" s="381">
        <f>Performance!O$5*IF(Performance!O168&gt;Performance!O115,Outcomes!AO11,AVERAGE(Outcomes!AO11,Outcomes!AO64,Outcomes!AO117))*Outcomes!AO$6</f>
        <v>86625.000000000015</v>
      </c>
      <c r="AP12" s="381">
        <f>Performance!P$5*IF(Performance!P168&gt;Performance!P115,Outcomes!AP11,AVERAGE(Outcomes!AP11,Outcomes!AP64,Outcomes!AP117))*Outcomes!AP$6</f>
        <v>1003500</v>
      </c>
      <c r="AQ12" s="381">
        <f>Performance!P$5*IF(Performance!P168&gt;Performance!P115,Outcomes!AQ11,AVERAGE(Outcomes!AQ11,Outcomes!AQ64,Outcomes!AQ117))*Outcomes!AQ$6</f>
        <v>147487.5</v>
      </c>
      <c r="AR12" s="381">
        <f>Performance!P$5*IF(Performance!P168&gt;Performance!P115,Outcomes!AR11,AVERAGE(Outcomes!AR11,Outcomes!AR64,Outcomes!AR117))*Outcomes!AR$6</f>
        <v>174206.25</v>
      </c>
      <c r="AS12" s="381">
        <f>Performance!P$5*IF(Performance!P168&gt;Performance!P115,Outcomes!AS11,AVERAGE(Outcomes!AS11,Outcomes!AS64,Outcomes!AS117))*Outcomes!AS$6</f>
        <v>195525</v>
      </c>
      <c r="AT12" s="381">
        <f>Performance!Q$5*IF(Performance!Q168&gt;Performance!Q115,Outcomes!AT11,AVERAGE(Outcomes!AT11,Outcomes!AT64,Outcomes!AT117))*Outcomes!AT$6</f>
        <v>0</v>
      </c>
      <c r="AU12" s="381">
        <f>Performance!Q$5*IF(Performance!Q168&gt;Performance!Q115,Outcomes!AU11,AVERAGE(Outcomes!AU11,Outcomes!AU64,Outcomes!AU117))*Outcomes!AU$6</f>
        <v>0</v>
      </c>
      <c r="AV12" s="381">
        <f>Performance!Q$5*IF(Performance!Q168&gt;Performance!Q115,Outcomes!AV11,AVERAGE(Outcomes!AV11,Outcomes!AV64,Outcomes!AV117))*Outcomes!AV$6</f>
        <v>0</v>
      </c>
      <c r="AW12" s="381">
        <f>Performance!Q$5*IF(Performance!Q168&gt;Performance!Q115,Outcomes!AW11,AVERAGE(Outcomes!AW11,Outcomes!AW64,Outcomes!AW117))*Outcomes!AW$6</f>
        <v>0</v>
      </c>
      <c r="AX12" s="381">
        <f>Performance!R$5*IF(Performance!R168&gt;Performance!R115,Outcomes!AX11,AVERAGE(Outcomes!AX11,Outcomes!AX64,Outcomes!AX117))*Outcomes!AX$6</f>
        <v>0</v>
      </c>
      <c r="AY12" s="381">
        <f>Performance!R$5*IF(Performance!R168&gt;Performance!R115,Outcomes!AY11,AVERAGE(Outcomes!AY11,Outcomes!AY64,Outcomes!AY117))*Outcomes!AY$6</f>
        <v>0</v>
      </c>
      <c r="AZ12" s="381">
        <f>Performance!R$5*IF(Performance!R168&gt;Performance!R115,Outcomes!AZ11,AVERAGE(Outcomes!AZ11,Outcomes!AZ64,Outcomes!AZ117))*Outcomes!AZ$6</f>
        <v>0</v>
      </c>
      <c r="BA12" s="381">
        <f>Performance!R$5*IF(Performance!R168&gt;Performance!R115,Outcomes!BA11,AVERAGE(Outcomes!BA11,Outcomes!BA64,Outcomes!BA117))*Outcomes!BA$6</f>
        <v>0</v>
      </c>
      <c r="BB12" s="381">
        <f>Performance!S9</f>
        <v>8885.6666666666661</v>
      </c>
      <c r="BC12" s="381">
        <f>Performance!T9</f>
        <v>30625</v>
      </c>
      <c r="BD12" s="381">
        <f>Performance!U9</f>
        <v>0</v>
      </c>
      <c r="BE12" s="337">
        <f>SUM(C12:BD12)-Performance!C9</f>
        <v>1999.9999999981374</v>
      </c>
    </row>
    <row r="13" spans="1:57">
      <c r="A13" s="21" t="s">
        <v>55</v>
      </c>
      <c r="B13" s="18" t="s">
        <v>56</v>
      </c>
      <c r="C13" s="381">
        <f>Performance!D10</f>
        <v>8163166.666666667</v>
      </c>
      <c r="D13" s="381">
        <f>Performance!E$5*IF(Performance!E169&gt;Performance!E116,Outcomes!D12,AVERAGE(Outcomes!D12,Outcomes!D65,Outcomes!D118))*Outcomes!D$6</f>
        <v>9555000</v>
      </c>
      <c r="E13" s="381">
        <f>Performance!E$5*IF(Performance!E169&gt;Performance!E116,Outcomes!E12,AVERAGE(Outcomes!E12,Outcomes!E65,Outcomes!E118))*Outcomes!E$6</f>
        <v>1093925</v>
      </c>
      <c r="F13" s="381">
        <f>Performance!E$5*IF(Performance!E169&gt;Performance!E116,Outcomes!F12,AVERAGE(Outcomes!F12,Outcomes!F65,Outcomes!F118))*Outcomes!F$6</f>
        <v>682500</v>
      </c>
      <c r="G13" s="381">
        <f>Performance!E$5*IF(Performance!E169&gt;Performance!E116,Outcomes!G12,AVERAGE(Outcomes!G12,Outcomes!G65,Outcomes!G118))*Outcomes!G$6</f>
        <v>744975.00000000012</v>
      </c>
      <c r="H13" s="381">
        <f>Performance!F$5*IF(Performance!F169&gt;Performance!F116,Outcomes!H12,AVERAGE(Outcomes!H12,Outcomes!H65,Outcomes!H118))*Outcomes!H$6</f>
        <v>570500</v>
      </c>
      <c r="I13" s="381">
        <f>Performance!F$5*IF(Performance!F169&gt;Performance!F116,Outcomes!I12,AVERAGE(Outcomes!I12,Outcomes!I65,Outcomes!I118))*Outcomes!I$6</f>
        <v>28116.666666666668</v>
      </c>
      <c r="J13" s="381">
        <f>Performance!F$5*IF(Performance!F169&gt;Performance!F116,Outcomes!J12,AVERAGE(Outcomes!J12,Outcomes!J65,Outcomes!J118))*Outcomes!J$6</f>
        <v>37041.666666666672</v>
      </c>
      <c r="K13" s="381">
        <f>Performance!F$5*IF(Performance!F169&gt;Performance!F116,Outcomes!K12,AVERAGE(Outcomes!K12,Outcomes!K65,Outcomes!K118))*Outcomes!K$6</f>
        <v>0</v>
      </c>
      <c r="L13" s="381">
        <f>Performance!G$5*IF(Performance!G169&gt;Performance!G116,Outcomes!L12,AVERAGE(Outcomes!L12,Outcomes!L65,Outcomes!L118))*Outcomes!L$6</f>
        <v>5000</v>
      </c>
      <c r="M13" s="381">
        <f>Performance!H$5*IF(Performance!H169&gt;Performance!H116,Outcomes!M12,AVERAGE(Outcomes!M12,Outcomes!M65,Outcomes!M118))*Outcomes!M$6</f>
        <v>241250</v>
      </c>
      <c r="N13" s="381">
        <f>Performance!I$5*IF(Performance!I169&gt;Performance!I116,Outcomes!N12,AVERAGE(Outcomes!N12,Outcomes!N65,Outcomes!N118))*Outcomes!N$6</f>
        <v>575699.99999999988</v>
      </c>
      <c r="O13" s="381">
        <f>Performance!I$5*IF(Performance!I169&gt;Performance!I116,Outcomes!O12,AVERAGE(Outcomes!O12,Outcomes!O65,Outcomes!O118))*Outcomes!O$6</f>
        <v>59137.499999999993</v>
      </c>
      <c r="P13" s="381">
        <f>Performance!I$5*IF(Performance!I169&gt;Performance!I116,Outcomes!P12,AVERAGE(Outcomes!P12,Outcomes!P65,Outcomes!P118))*Outcomes!P$6</f>
        <v>29924.999999999996</v>
      </c>
      <c r="Q13" s="381">
        <f>Performance!I$5*IF(Performance!I169&gt;Performance!I116,Outcomes!Q12,AVERAGE(Outcomes!Q12,Outcomes!Q65,Outcomes!Q118))*Outcomes!Q$6</f>
        <v>124449.99999999999</v>
      </c>
      <c r="R13" s="381">
        <f>Performance!J$5*IF(Performance!J169&gt;Performance!J116,Outcomes!R12,AVERAGE(Outcomes!R12,Outcomes!R65,Outcomes!R118))*Outcomes!R$6</f>
        <v>1309000</v>
      </c>
      <c r="S13" s="381">
        <f>Performance!J$5*IF(Performance!J169&gt;Performance!J116,Outcomes!S12,AVERAGE(Outcomes!S12,Outcomes!S65,Outcomes!S118))*Outcomes!S$6</f>
        <v>85250</v>
      </c>
      <c r="T13" s="381">
        <f>Performance!J$5*IF(Performance!J169&gt;Performance!J116,Outcomes!T12,AVERAGE(Outcomes!T12,Outcomes!T65,Outcomes!T118))*Outcomes!T$6</f>
        <v>91562.5</v>
      </c>
      <c r="U13" s="381">
        <f>Performance!J$5*IF(Performance!J169&gt;Performance!J116,Outcomes!U12,AVERAGE(Outcomes!U12,Outcomes!U65,Outcomes!U118))*Outcomes!U$6</f>
        <v>415937.5</v>
      </c>
      <c r="V13" s="381">
        <f>Performance!K$5*IF(Performance!K169&gt;Performance!K116,Outcomes!V12,AVERAGE(Outcomes!V12,Outcomes!V65,Outcomes!V118))*Outcomes!V$6</f>
        <v>1599325</v>
      </c>
      <c r="W13" s="381">
        <f>Performance!K$5*IF(Performance!K169&gt;Performance!K116,Outcomes!W12,AVERAGE(Outcomes!W12,Outcomes!W65,Outcomes!W118))*Outcomes!W$6</f>
        <v>148378.125</v>
      </c>
      <c r="X13" s="381">
        <f>Performance!K$5*IF(Performance!K169&gt;Performance!K116, Outcomes!X12, AVERAGE(Outcomes!X12,Outcomes!X65,Outcomes!X118))*Outcomes!X$6</f>
        <v>93187.5</v>
      </c>
      <c r="Y13" s="381">
        <f>Performance!K$5*IF(Performance!K169&gt;Performance!K116,Outcomes!Y12,AVERAGE(Outcomes!Y12,Outcomes!Y65,Outcomes!Y118))*Outcomes!Y$6</f>
        <v>453031.25</v>
      </c>
      <c r="Z13" s="381">
        <f>Performance!L$5*IF(Performance!L169&gt;Performance!L116,Outcomes!Z12,AVERAGE(Outcomes!Z12,Outcomes!Z65,Outcomes!Z118))*Outcomes!Z$6</f>
        <v>2644950</v>
      </c>
      <c r="AA13" s="381">
        <f>Performance!L$5*IF(Performance!L169&gt;Performance!L116,Outcomes!AA12,AVERAGE(Outcomes!AA12,Outcomes!AA65,Outcomes!AA118))*Outcomes!AA$6</f>
        <v>244475.00000000003</v>
      </c>
      <c r="AB13" s="381">
        <f>Performance!L$5*IF(Performance!L169&gt;Performance!L116,Outcomes!AB12,AVERAGE(Outcomes!AB12,Outcomes!AB65,Outcomes!AB118))*Outcomes!AB$6</f>
        <v>244125</v>
      </c>
      <c r="AC13" s="381">
        <f>Performance!L$5*IF(Performance!L169&gt;Performance!L116,Outcomes!AC12,AVERAGE(Outcomes!AC12,Outcomes!AC65,Outcomes!AC118))*Outcomes!AC$6</f>
        <v>789250.00000000012</v>
      </c>
      <c r="AD13" s="381">
        <f>Performance!M$5*IF(Performance!M169&gt;Performance!M116,Outcomes!AD12,AVERAGE(Outcomes!AD12,Outcomes!AD65,Outcomes!AD118))*Outcomes!AD$6</f>
        <v>36750</v>
      </c>
      <c r="AE13" s="381">
        <f>Performance!M$5*IF(Performance!M169&gt;Performance!M116,Outcomes!AE12,AVERAGE(Outcomes!AE12,Outcomes!AE65,Outcomes!AE118))*Outcomes!AE$6</f>
        <v>831.25</v>
      </c>
      <c r="AF13" s="381">
        <f>Performance!M$5*IF(Performance!M169&gt;Performance!M116,Outcomes!AF12,AVERAGE(Outcomes!AF12,Outcomes!AF65,Outcomes!AF118))*Outcomes!AF$6</f>
        <v>1662.5</v>
      </c>
      <c r="AG13" s="381">
        <f>Performance!M$5*IF(Performance!M169&gt;Performance!M116,Outcomes!AG12,AVERAGE(Outcomes!AG12,Outcomes!AG65,Outcomes!AG118))*Outcomes!AG$6</f>
        <v>15750</v>
      </c>
      <c r="AH13" s="381">
        <f>Performance!N$5*IF(Performance!N169&gt;Performance!N116,Outcomes!AH12,AVERAGE(Outcomes!AH12,Outcomes!AH65,Outcomes!AH118))*Outcomes!AH$6</f>
        <v>346500</v>
      </c>
      <c r="AI13" s="381">
        <f>Performance!N$5*IF(Performance!N169&gt;Performance!N116,Outcomes!AI12,AVERAGE(Outcomes!AI12,Outcomes!AI65,Outcomes!AI118))*Outcomes!AI$6</f>
        <v>3850.0000000000005</v>
      </c>
      <c r="AJ13" s="381">
        <f>Performance!N$5*IF(Performance!N169&gt;Performance!N116,Outcomes!AJ12,AVERAGE(Outcomes!AJ12,Outcomes!AJ65,Outcomes!AJ118))*Outcomes!AJ$6</f>
        <v>13300</v>
      </c>
      <c r="AK13" s="381">
        <f>Performance!N$5*IF(Performance!N169&gt;Performance!N116,Outcomes!AK12,AVERAGE(Outcomes!AK12,Outcomes!AK65,Outcomes!AK118))*Outcomes!AK$6</f>
        <v>155925.00000000003</v>
      </c>
      <c r="AL13" s="381">
        <f>Performance!O$5*IF(Performance!O169&gt;Performance!O116,Outcomes!AL12,AVERAGE(Outcomes!AL12,Outcomes!AL65,Outcomes!AL118))*Outcomes!AL$6</f>
        <v>13236825</v>
      </c>
      <c r="AM13" s="381">
        <f>Performance!O$5*IF(Performance!O169&gt;Performance!O116,Outcomes!AM12,AVERAGE(Outcomes!AM12,Outcomes!AM65,Outcomes!AM118))*Outcomes!AM$6</f>
        <v>1177050</v>
      </c>
      <c r="AN13" s="381">
        <f>Performance!O$5*IF(Performance!O169&gt;Performance!O116,Outcomes!AN12,AVERAGE(Outcomes!AN12,Outcomes!AN65,Outcomes!AN118))*Outcomes!AN$6</f>
        <v>1087625</v>
      </c>
      <c r="AO13" s="381">
        <f>Performance!O$5*IF(Performance!O169&gt;Performance!O116,Outcomes!AO12,AVERAGE(Outcomes!AO12,Outcomes!AO65,Outcomes!AO118))*Outcomes!AO$6</f>
        <v>2030000</v>
      </c>
      <c r="AP13" s="381">
        <f>Performance!P$5*IF(Performance!P169&gt;Performance!P116,Outcomes!AP12,AVERAGE(Outcomes!AP12,Outcomes!AP65,Outcomes!AP118))*Outcomes!AP$6</f>
        <v>4752000</v>
      </c>
      <c r="AQ13" s="381">
        <f>Performance!P$5*IF(Performance!P169&gt;Performance!P116,Outcomes!AQ12,AVERAGE(Outcomes!AQ12,Outcomes!AQ65,Outcomes!AQ118))*Outcomes!AQ$6</f>
        <v>207900</v>
      </c>
      <c r="AR13" s="381">
        <f>Performance!P$5*IF(Performance!P169&gt;Performance!P116,Outcomes!AR12,AVERAGE(Outcomes!AR12,Outcomes!AR65,Outcomes!AR118))*Outcomes!AR$6</f>
        <v>501187.50000000006</v>
      </c>
      <c r="AS13" s="381">
        <f>Performance!P$5*IF(Performance!P169&gt;Performance!P116,Outcomes!AS12,AVERAGE(Outcomes!AS12,Outcomes!AS65,Outcomes!AS118))*Outcomes!AS$6</f>
        <v>1467675.0000000002</v>
      </c>
      <c r="AT13" s="381">
        <f>Performance!Q$5*IF(Performance!Q169&gt;Performance!Q116,Outcomes!AT12,AVERAGE(Outcomes!AT12,Outcomes!AT65,Outcomes!AT118))*Outcomes!AT$6</f>
        <v>9974.9999999999982</v>
      </c>
      <c r="AU13" s="381">
        <f>Performance!Q$5*IF(Performance!Q169&gt;Performance!Q116,Outcomes!AU12,AVERAGE(Outcomes!AU12,Outcomes!AU65,Outcomes!AU118))*Outcomes!AU$6</f>
        <v>0</v>
      </c>
      <c r="AV13" s="381">
        <f>Performance!Q$5*IF(Performance!Q169&gt;Performance!Q116,Outcomes!AV12,AVERAGE(Outcomes!AV12,Outcomes!AV65,Outcomes!AV118))*Outcomes!AV$6</f>
        <v>1662.5</v>
      </c>
      <c r="AW13" s="381">
        <f>Performance!Q$5*IF(Performance!Q169&gt;Performance!Q116,Outcomes!AW12,AVERAGE(Outcomes!AW12,Outcomes!AW65,Outcomes!AW118))*Outcomes!AW$6</f>
        <v>4987.4999999999991</v>
      </c>
      <c r="AX13" s="381">
        <f>Performance!R$5*IF(Performance!R169&gt;Performance!R116,Outcomes!AX12,AVERAGE(Outcomes!AX12,Outcomes!AX65,Outcomes!AX118))*Outcomes!AX$6</f>
        <v>405000</v>
      </c>
      <c r="AY13" s="381">
        <f>Performance!R$5*IF(Performance!R169&gt;Performance!R116,Outcomes!AY12,AVERAGE(Outcomes!AY12,Outcomes!AY65,Outcomes!AY118))*Outcomes!AY$6</f>
        <v>2250</v>
      </c>
      <c r="AZ13" s="381">
        <f>Performance!R$5*IF(Performance!R169&gt;Performance!R116,Outcomes!AZ12,AVERAGE(Outcomes!AZ12,Outcomes!AZ65,Outcomes!AZ118))*Outcomes!AZ$6</f>
        <v>39375</v>
      </c>
      <c r="BA13" s="381">
        <f>Performance!R$5*IF(Performance!R169&gt;Performance!R116,Outcomes!BA12,AVERAGE(Outcomes!BA12,Outcomes!BA65,Outcomes!BA118))*Outcomes!BA$6</f>
        <v>150975.00000000003</v>
      </c>
      <c r="BB13" s="381">
        <f>Performance!S10</f>
        <v>26220</v>
      </c>
      <c r="BC13" s="381">
        <f>Performance!T10</f>
        <v>203875</v>
      </c>
      <c r="BD13" s="381">
        <f>Performance!U10</f>
        <v>0</v>
      </c>
      <c r="BE13" s="337">
        <f>SUM(C13:BD13)-Performance!C10</f>
        <v>0</v>
      </c>
    </row>
    <row r="14" spans="1:57">
      <c r="A14" s="21" t="s">
        <v>57</v>
      </c>
      <c r="B14" s="18" t="s">
        <v>58</v>
      </c>
      <c r="C14" s="381">
        <f>Performance!D11</f>
        <v>1582000</v>
      </c>
      <c r="D14" s="381">
        <f>Performance!E$5*IF(Performance!E170&gt;Performance!E117,Outcomes!D13,AVERAGE(Outcomes!D13,Outcomes!D66,Outcomes!D119))*Outcomes!D$6</f>
        <v>12796000</v>
      </c>
      <c r="E14" s="381">
        <f>Performance!E$5*IF(Performance!E170&gt;Performance!E117,Outcomes!E13,AVERAGE(Outcomes!E13,Outcomes!E66,Outcomes!E119))*Outcomes!E$6</f>
        <v>699081.24999999988</v>
      </c>
      <c r="F14" s="381">
        <f>Performance!E$5*IF(Performance!E170&gt;Performance!E117,Outcomes!F13,AVERAGE(Outcomes!F13,Outcomes!F66,Outcomes!F119))*Outcomes!F$6</f>
        <v>624662.50000000012</v>
      </c>
      <c r="G14" s="381">
        <f>Performance!E$5*IF(Performance!E170&gt;Performance!E117,Outcomes!G13,AVERAGE(Outcomes!G13,Outcomes!G66,Outcomes!G119))*Outcomes!G$6</f>
        <v>215600.00000000003</v>
      </c>
      <c r="H14" s="381">
        <f>Performance!F$5*IF(Performance!F170&gt;Performance!F117,Outcomes!H13,AVERAGE(Outcomes!H13,Outcomes!H66,Outcomes!H119))*Outcomes!H$6</f>
        <v>3626000</v>
      </c>
      <c r="I14" s="381">
        <f>Performance!F$5*IF(Performance!F170&gt;Performance!F117,Outcomes!I13,AVERAGE(Outcomes!I13,Outcomes!I66,Outcomes!I119))*Outcomes!I$6</f>
        <v>24106.249999999996</v>
      </c>
      <c r="J14" s="381">
        <f>Performance!F$5*IF(Performance!F170&gt;Performance!F117,Outcomes!J13,AVERAGE(Outcomes!J13,Outcomes!J66,Outcomes!J119))*Outcomes!J$6</f>
        <v>160125</v>
      </c>
      <c r="K14" s="381">
        <f>Performance!F$5*IF(Performance!F170&gt;Performance!F117,Outcomes!K13,AVERAGE(Outcomes!K13,Outcomes!K66,Outcomes!K119))*Outcomes!K$6</f>
        <v>1750</v>
      </c>
      <c r="L14" s="381">
        <f>Performance!G$5*IF(Performance!G170&gt;Performance!G117,Outcomes!L13,AVERAGE(Outcomes!L13,Outcomes!L66,Outcomes!L119))*Outcomes!L$6</f>
        <v>43699.999999999993</v>
      </c>
      <c r="M14" s="381">
        <f>Performance!H$5*IF(Performance!H170&gt;Performance!H117,Outcomes!M13,AVERAGE(Outcomes!M13,Outcomes!M66,Outcomes!M119))*Outcomes!M$6</f>
        <v>425124.99999999994</v>
      </c>
      <c r="N14" s="381">
        <f>Performance!I$5*IF(Performance!I170&gt;Performance!I117,Outcomes!N13,AVERAGE(Outcomes!N13,Outcomes!N66,Outcomes!N119))*Outcomes!N$6</f>
        <v>43733.333333333328</v>
      </c>
      <c r="O14" s="381">
        <f>Performance!I$5*IF(Performance!I170&gt;Performance!I117,Outcomes!O13,AVERAGE(Outcomes!O13,Outcomes!O66,Outcomes!O119))*Outcomes!O$6</f>
        <v>2475</v>
      </c>
      <c r="P14" s="381">
        <f>Performance!I$5*IF(Performance!I170&gt;Performance!I117,Outcomes!P13,AVERAGE(Outcomes!P13,Outcomes!P66,Outcomes!P119))*Outcomes!P$6</f>
        <v>4125</v>
      </c>
      <c r="Q14" s="381">
        <f>Performance!I$5*IF(Performance!I170&gt;Performance!I117,Outcomes!Q13,AVERAGE(Outcomes!Q13,Outcomes!Q66,Outcomes!Q119))*Outcomes!Q$6</f>
        <v>6050.0000000000009</v>
      </c>
      <c r="R14" s="381">
        <f>Performance!J$5*IF(Performance!J170&gt;Performance!J117,Outcomes!R13,AVERAGE(Outcomes!R13,Outcomes!R66,Outcomes!R119))*Outcomes!R$6</f>
        <v>142500</v>
      </c>
      <c r="S14" s="381">
        <f>Performance!J$5*IF(Performance!J170&gt;Performance!J117,Outcomes!S13,AVERAGE(Outcomes!S13,Outcomes!S66,Outcomes!S119))*Outcomes!S$6</f>
        <v>12468.75</v>
      </c>
      <c r="T14" s="381">
        <f>Performance!J$5*IF(Performance!J170&gt;Performance!J117,Outcomes!T13,AVERAGE(Outcomes!T13,Outcomes!T66,Outcomes!T119))*Outcomes!T$6</f>
        <v>16921.875</v>
      </c>
      <c r="U14" s="381">
        <f>Performance!J$5*IF(Performance!J170&gt;Performance!J117,Outcomes!U13,AVERAGE(Outcomes!U13,Outcomes!U66,Outcomes!U119))*Outcomes!U$6</f>
        <v>21374.999999999996</v>
      </c>
      <c r="V14" s="381">
        <f>Performance!K$5*IF(Performance!K170&gt;Performance!K117,Outcomes!V13,AVERAGE(Outcomes!V13,Outcomes!V66,Outcomes!V119))*Outcomes!V$6</f>
        <v>169458.33333333331</v>
      </c>
      <c r="W14" s="381">
        <f>Performance!K$5*IF(Performance!K170&gt;Performance!K117,Outcomes!W13,AVERAGE(Outcomes!W13,Outcomes!W66,Outcomes!W119))*Outcomes!W$6</f>
        <v>18622.916666666668</v>
      </c>
      <c r="X14" s="381">
        <f>Performance!K$5*IF(Performance!K170&gt;Performance!K117, Outcomes!X13, AVERAGE(Outcomes!X13,Outcomes!X66,Outcomes!X119))*Outcomes!X$6</f>
        <v>13693.75</v>
      </c>
      <c r="Y14" s="381">
        <f>Performance!K$5*IF(Performance!K170&gt;Performance!K117,Outcomes!Y13,AVERAGE(Outcomes!Y13,Outcomes!Y66,Outcomes!Y119))*Outcomes!Y$6</f>
        <v>33570.833333333336</v>
      </c>
      <c r="Z14" s="381">
        <f>Performance!L$5*IF(Performance!L170&gt;Performance!L117,Outcomes!Z13,AVERAGE(Outcomes!Z13,Outcomes!Z66,Outcomes!Z119))*Outcomes!Z$6</f>
        <v>798000</v>
      </c>
      <c r="AA14" s="381">
        <f>Performance!L$5*IF(Performance!L170&gt;Performance!L117,Outcomes!AA13,AVERAGE(Outcomes!AA13,Outcomes!AA66,Outcomes!AA119))*Outcomes!AA$6</f>
        <v>57356.25</v>
      </c>
      <c r="AB14" s="381">
        <f>Performance!L$5*IF(Performance!L170&gt;Performance!L117,Outcomes!AB13,AVERAGE(Outcomes!AB13,Outcomes!AB66,Outcomes!AB119))*Outcomes!AB$6</f>
        <v>64837.499999999993</v>
      </c>
      <c r="AC14" s="381">
        <f>Performance!L$5*IF(Performance!L170&gt;Performance!L117,Outcomes!AC13,AVERAGE(Outcomes!AC13,Outcomes!AC66,Outcomes!AC119))*Outcomes!AC$6</f>
        <v>147962.5</v>
      </c>
      <c r="AD14" s="381">
        <f>Performance!M$5*IF(Performance!M170&gt;Performance!M117,Outcomes!AD13,AVERAGE(Outcomes!AD13,Outcomes!AD66,Outcomes!AD119))*Outcomes!AD$6</f>
        <v>1750</v>
      </c>
      <c r="AE14" s="381">
        <f>Performance!M$5*IF(Performance!M170&gt;Performance!M117,Outcomes!AE13,AVERAGE(Outcomes!AE13,Outcomes!AE66,Outcomes!AE119))*Outcomes!AE$6</f>
        <v>0</v>
      </c>
      <c r="AF14" s="381">
        <f>Performance!M$5*IF(Performance!M170&gt;Performance!M117,Outcomes!AF13,AVERAGE(Outcomes!AF13,Outcomes!AF66,Outcomes!AF119))*Outcomes!AF$6</f>
        <v>0</v>
      </c>
      <c r="AG14" s="381">
        <f>Performance!M$5*IF(Performance!M170&gt;Performance!M117,Outcomes!AG13,AVERAGE(Outcomes!AG13,Outcomes!AG66,Outcomes!AG119))*Outcomes!AG$6</f>
        <v>0</v>
      </c>
      <c r="AH14" s="381">
        <f>Performance!N$5*IF(Performance!N170&gt;Performance!N117,Outcomes!AH13,AVERAGE(Outcomes!AH13,Outcomes!AH66,Outcomes!AH119))*Outcomes!AH$6</f>
        <v>0</v>
      </c>
      <c r="AI14" s="381">
        <f>Performance!N$5*IF(Performance!N170&gt;Performance!N117,Outcomes!AI13,AVERAGE(Outcomes!AI13,Outcomes!AI66,Outcomes!AI119))*Outcomes!AI$6</f>
        <v>0</v>
      </c>
      <c r="AJ14" s="381">
        <f>Performance!N$5*IF(Performance!N170&gt;Performance!N117,Outcomes!AJ13,AVERAGE(Outcomes!AJ13,Outcomes!AJ66,Outcomes!AJ119))*Outcomes!AJ$6</f>
        <v>0</v>
      </c>
      <c r="AK14" s="381">
        <f>Performance!N$5*IF(Performance!N170&gt;Performance!N117,Outcomes!AK13,AVERAGE(Outcomes!AK13,Outcomes!AK66,Outcomes!AK119))*Outcomes!AK$6</f>
        <v>0</v>
      </c>
      <c r="AL14" s="381">
        <f>Performance!O$5*IF(Performance!O170&gt;Performance!O117,Outcomes!AL13,AVERAGE(Outcomes!AL13,Outcomes!AL66,Outcomes!AL119))*Outcomes!AL$6</f>
        <v>5909575</v>
      </c>
      <c r="AM14" s="381">
        <f>Performance!O$5*IF(Performance!O170&gt;Performance!O117,Outcomes!AM13,AVERAGE(Outcomes!AM13,Outcomes!AM66,Outcomes!AM119))*Outcomes!AM$6</f>
        <v>427772.91666666669</v>
      </c>
      <c r="AN14" s="381">
        <f>Performance!O$5*IF(Performance!O170&gt;Performance!O117,Outcomes!AN13,AVERAGE(Outcomes!AN13,Outcomes!AN66,Outcomes!AN119))*Outcomes!AN$6</f>
        <v>426635.41666666663</v>
      </c>
      <c r="AO14" s="381">
        <f>Performance!O$5*IF(Performance!O170&gt;Performance!O117,Outcomes!AO13,AVERAGE(Outcomes!AO13,Outcomes!AO66,Outcomes!AO119))*Outcomes!AO$6</f>
        <v>228491.66666666672</v>
      </c>
      <c r="AP14" s="381">
        <f>Performance!P$5*IF(Performance!P170&gt;Performance!P117,Outcomes!AP13,AVERAGE(Outcomes!AP13,Outcomes!AP66,Outcomes!AP119))*Outcomes!AP$6</f>
        <v>1945500</v>
      </c>
      <c r="AQ14" s="381">
        <f>Performance!P$5*IF(Performance!P170&gt;Performance!P117,Outcomes!AQ13,AVERAGE(Outcomes!AQ13,Outcomes!AQ66,Outcomes!AQ119))*Outcomes!AQ$6</f>
        <v>100968.75</v>
      </c>
      <c r="AR14" s="381">
        <f>Performance!P$5*IF(Performance!P170&gt;Performance!P117,Outcomes!AR13,AVERAGE(Outcomes!AR13,Outcomes!AR66,Outcomes!AR119))*Outcomes!AR$6</f>
        <v>176193.75</v>
      </c>
      <c r="AS14" s="381">
        <f>Performance!P$5*IF(Performance!P170&gt;Performance!P117,Outcomes!AS13,AVERAGE(Outcomes!AS13,Outcomes!AS66,Outcomes!AS119))*Outcomes!AS$6</f>
        <v>248250</v>
      </c>
      <c r="AT14" s="381">
        <f>Performance!Q$5*IF(Performance!Q170&gt;Performance!Q117,Outcomes!AT13,AVERAGE(Outcomes!AT13,Outcomes!AT66,Outcomes!AT119))*Outcomes!AT$6</f>
        <v>0</v>
      </c>
      <c r="AU14" s="381">
        <f>Performance!Q$5*IF(Performance!Q170&gt;Performance!Q117,Outcomes!AU13,AVERAGE(Outcomes!AU13,Outcomes!AU66,Outcomes!AU119))*Outcomes!AU$6</f>
        <v>0</v>
      </c>
      <c r="AV14" s="381">
        <f>Performance!Q$5*IF(Performance!Q170&gt;Performance!Q117,Outcomes!AV13,AVERAGE(Outcomes!AV13,Outcomes!AV66,Outcomes!AV119))*Outcomes!AV$6</f>
        <v>0</v>
      </c>
      <c r="AW14" s="381">
        <f>Performance!Q$5*IF(Performance!Q170&gt;Performance!Q117,Outcomes!AW13,AVERAGE(Outcomes!AW13,Outcomes!AW66,Outcomes!AW119))*Outcomes!AW$6</f>
        <v>0</v>
      </c>
      <c r="AX14" s="381">
        <f>Performance!R$5*IF(Performance!R170&gt;Performance!R117,Outcomes!AX13,AVERAGE(Outcomes!AX13,Outcomes!AX66,Outcomes!AX119))*Outcomes!AX$6</f>
        <v>0</v>
      </c>
      <c r="AY14" s="381">
        <f>Performance!R$5*IF(Performance!R170&gt;Performance!R117,Outcomes!AY13,AVERAGE(Outcomes!AY13,Outcomes!AY66,Outcomes!AY119))*Outcomes!AY$6</f>
        <v>0</v>
      </c>
      <c r="AZ14" s="381">
        <f>Performance!R$5*IF(Performance!R170&gt;Performance!R117,Outcomes!AZ13,AVERAGE(Outcomes!AZ13,Outcomes!AZ66,Outcomes!AZ119))*Outcomes!AZ$6</f>
        <v>0</v>
      </c>
      <c r="BA14" s="381">
        <f>Performance!R$5*IF(Performance!R170&gt;Performance!R117,Outcomes!BA13,AVERAGE(Outcomes!BA13,Outcomes!BA66,Outcomes!BA119))*Outcomes!BA$6</f>
        <v>0</v>
      </c>
      <c r="BB14" s="381">
        <f>Performance!S11</f>
        <v>7880.5666666666657</v>
      </c>
      <c r="BC14" s="381">
        <f>Performance!T11</f>
        <v>47541.666666666672</v>
      </c>
      <c r="BD14" s="381">
        <f>Performance!U11</f>
        <v>0</v>
      </c>
      <c r="BE14" s="337">
        <f>SUM(C14:BD14)-Performance!C11</f>
        <v>8433.3333333358169</v>
      </c>
    </row>
    <row r="15" spans="1:57">
      <c r="A15" s="21" t="s">
        <v>59</v>
      </c>
      <c r="B15" s="18" t="s">
        <v>60</v>
      </c>
      <c r="C15" s="381">
        <f>Performance!D12</f>
        <v>1453025</v>
      </c>
      <c r="D15" s="381">
        <f>Performance!E$5*IF(Performance!E171&gt;Performance!E118,Outcomes!D14,AVERAGE(Outcomes!D14,Outcomes!D67,Outcomes!D120))*Outcomes!D$6</f>
        <v>749000</v>
      </c>
      <c r="E15" s="381">
        <f>Performance!E$5*IF(Performance!E171&gt;Performance!E118,Outcomes!E14,AVERAGE(Outcomes!E14,Outcomes!E67,Outcomes!E120))*Outcomes!E$6</f>
        <v>72187.5</v>
      </c>
      <c r="F15" s="381">
        <f>Performance!E$5*IF(Performance!E171&gt;Performance!E118,Outcomes!F14,AVERAGE(Outcomes!F14,Outcomes!F67,Outcomes!F120))*Outcomes!F$6</f>
        <v>38500</v>
      </c>
      <c r="G15" s="381">
        <f>Performance!E$5*IF(Performance!E171&gt;Performance!E118,Outcomes!G14,AVERAGE(Outcomes!G14,Outcomes!G67,Outcomes!G120))*Outcomes!G$6</f>
        <v>42350.000000000007</v>
      </c>
      <c r="H15" s="381">
        <f>Performance!F$5*IF(Performance!F171&gt;Performance!F118,Outcomes!H14,AVERAGE(Outcomes!H14,Outcomes!H67,Outcomes!H120))*Outcomes!H$6</f>
        <v>0</v>
      </c>
      <c r="I15" s="381">
        <f>Performance!F$5*IF(Performance!F171&gt;Performance!F118,Outcomes!I14,AVERAGE(Outcomes!I14,Outcomes!I67,Outcomes!I120))*Outcomes!I$6</f>
        <v>0</v>
      </c>
      <c r="J15" s="381">
        <f>Performance!F$5*IF(Performance!F171&gt;Performance!F118,Outcomes!J14,AVERAGE(Outcomes!J14,Outcomes!J67,Outcomes!J120))*Outcomes!J$6</f>
        <v>0</v>
      </c>
      <c r="K15" s="381">
        <f>Performance!F$5*IF(Performance!F171&gt;Performance!F118,Outcomes!K14,AVERAGE(Outcomes!K14,Outcomes!K67,Outcomes!K120))*Outcomes!K$6</f>
        <v>0</v>
      </c>
      <c r="L15" s="381">
        <f>Performance!G$5*IF(Performance!G171&gt;Performance!G118,Outcomes!L14,AVERAGE(Outcomes!L14,Outcomes!L67,Outcomes!L120))*Outcomes!L$6</f>
        <v>1000</v>
      </c>
      <c r="M15" s="381">
        <f>Performance!H$5*IF(Performance!H171&gt;Performance!H118,Outcomes!M14,AVERAGE(Outcomes!M14,Outcomes!M67,Outcomes!M120))*Outcomes!M$6</f>
        <v>74250</v>
      </c>
      <c r="N15" s="381">
        <f>Performance!I$5*IF(Performance!I171&gt;Performance!I118,Outcomes!N14,AVERAGE(Outcomes!N14,Outcomes!N67,Outcomes!N120))*Outcomes!N$6</f>
        <v>7100.0000000000009</v>
      </c>
      <c r="O15" s="381">
        <f>Performance!I$5*IF(Performance!I171&gt;Performance!I118,Outcomes!O14,AVERAGE(Outcomes!O14,Outcomes!O67,Outcomes!O120))*Outcomes!O$6</f>
        <v>550</v>
      </c>
      <c r="P15" s="381">
        <f>Performance!I$5*IF(Performance!I171&gt;Performance!I118,Outcomes!P14,AVERAGE(Outcomes!P14,Outcomes!P67,Outcomes!P120))*Outcomes!P$6</f>
        <v>750</v>
      </c>
      <c r="Q15" s="381">
        <f>Performance!I$5*IF(Performance!I171&gt;Performance!I118,Outcomes!Q14,AVERAGE(Outcomes!Q14,Outcomes!Q67,Outcomes!Q120))*Outcomes!Q$6</f>
        <v>1100</v>
      </c>
      <c r="R15" s="381">
        <f>Performance!J$5*IF(Performance!J171&gt;Performance!J118,Outcomes!R14,AVERAGE(Outcomes!R14,Outcomes!R67,Outcomes!R120))*Outcomes!R$6</f>
        <v>29687.5</v>
      </c>
      <c r="S15" s="381">
        <f>Performance!J$5*IF(Performance!J171&gt;Performance!J118,Outcomes!S14,AVERAGE(Outcomes!S14,Outcomes!S67,Outcomes!S120))*Outcomes!S$6</f>
        <v>4453.125</v>
      </c>
      <c r="T15" s="381">
        <f>Performance!J$5*IF(Performance!J171&gt;Performance!J118,Outcomes!T14,AVERAGE(Outcomes!T14,Outcomes!T67,Outcomes!T120))*Outcomes!T$6</f>
        <v>2375</v>
      </c>
      <c r="U15" s="381">
        <f>Performance!J$5*IF(Performance!J171&gt;Performance!J118,Outcomes!U14,AVERAGE(Outcomes!U14,Outcomes!U67,Outcomes!U120))*Outcomes!U$6</f>
        <v>8312.5</v>
      </c>
      <c r="V15" s="381">
        <f>Performance!K$5*IF(Performance!K171&gt;Performance!K118,Outcomes!V14,AVERAGE(Outcomes!V14,Outcomes!V67,Outcomes!V120))*Outcomes!V$6</f>
        <v>432483.33333333331</v>
      </c>
      <c r="W15" s="381">
        <f>Performance!K$5*IF(Performance!K171&gt;Performance!K118,Outcomes!W14,AVERAGE(Outcomes!W14,Outcomes!W67,Outcomes!W120))*Outcomes!W$6</f>
        <v>39652.083333333328</v>
      </c>
      <c r="X15" s="381">
        <f>Performance!K$5*IF(Performance!K171&gt;Performance!K118, Outcomes!X14, AVERAGE(Outcomes!X14,Outcomes!X67,Outcomes!X120))*Outcomes!X$6</f>
        <v>33818.75</v>
      </c>
      <c r="Y15" s="381">
        <f>Performance!K$5*IF(Performance!K171&gt;Performance!K118,Outcomes!Y14,AVERAGE(Outcomes!Y14,Outcomes!Y67,Outcomes!Y120))*Outcomes!Y$6</f>
        <v>100741.66666666666</v>
      </c>
      <c r="Z15" s="381">
        <f>Performance!L$5*IF(Performance!L171&gt;Performance!L118,Outcomes!Z14,AVERAGE(Outcomes!Z14,Outcomes!Z67,Outcomes!Z120))*Outcomes!Z$6</f>
        <v>619500</v>
      </c>
      <c r="AA15" s="381">
        <f>Performance!L$5*IF(Performance!L171&gt;Performance!L118,Outcomes!AA14,AVERAGE(Outcomes!AA14,Outcomes!AA67,Outcomes!AA120))*Outcomes!AA$6</f>
        <v>51202.083333333336</v>
      </c>
      <c r="AB15" s="381">
        <f>Performance!L$5*IF(Performance!L171&gt;Performance!L118,Outcomes!AB14,AVERAGE(Outcomes!AB14,Outcomes!AB67,Outcomes!AB120))*Outcomes!AB$6</f>
        <v>41022.916666666664</v>
      </c>
      <c r="AC15" s="381">
        <f>Performance!L$5*IF(Performance!L171&gt;Performance!L118,Outcomes!AC14,AVERAGE(Outcomes!AC14,Outcomes!AC67,Outcomes!AC120))*Outcomes!AC$6</f>
        <v>147816.66666666666</v>
      </c>
      <c r="AD15" s="381">
        <f>Performance!M$5*IF(Performance!M171&gt;Performance!M118,Outcomes!AD14,AVERAGE(Outcomes!AD14,Outcomes!AD67,Outcomes!AD120))*Outcomes!AD$6</f>
        <v>0</v>
      </c>
      <c r="AE15" s="381">
        <f>Performance!M$5*IF(Performance!M171&gt;Performance!M118,Outcomes!AE14,AVERAGE(Outcomes!AE14,Outcomes!AE67,Outcomes!AE120))*Outcomes!AE$6</f>
        <v>0</v>
      </c>
      <c r="AF15" s="381">
        <f>Performance!M$5*IF(Performance!M171&gt;Performance!M118,Outcomes!AF14,AVERAGE(Outcomes!AF14,Outcomes!AF67,Outcomes!AF120))*Outcomes!AF$6</f>
        <v>0</v>
      </c>
      <c r="AG15" s="381">
        <f>Performance!M$5*IF(Performance!M171&gt;Performance!M118,Outcomes!AG14,AVERAGE(Outcomes!AG14,Outcomes!AG67,Outcomes!AG120))*Outcomes!AG$6</f>
        <v>0</v>
      </c>
      <c r="AH15" s="381">
        <f>Performance!N$5*IF(Performance!N171&gt;Performance!N118,Outcomes!AH14,AVERAGE(Outcomes!AH14,Outcomes!AH67,Outcomes!AH120))*Outcomes!AH$6</f>
        <v>0</v>
      </c>
      <c r="AI15" s="381">
        <f>Performance!N$5*IF(Performance!N171&gt;Performance!N118,Outcomes!AI14,AVERAGE(Outcomes!AI14,Outcomes!AI67,Outcomes!AI120))*Outcomes!AI$6</f>
        <v>0</v>
      </c>
      <c r="AJ15" s="381">
        <f>Performance!N$5*IF(Performance!N171&gt;Performance!N118,Outcomes!AJ14,AVERAGE(Outcomes!AJ14,Outcomes!AJ67,Outcomes!AJ120))*Outcomes!AJ$6</f>
        <v>0</v>
      </c>
      <c r="AK15" s="381">
        <f>Performance!N$5*IF(Performance!N171&gt;Performance!N118,Outcomes!AK14,AVERAGE(Outcomes!AK14,Outcomes!AK67,Outcomes!AK120))*Outcomes!AK$6</f>
        <v>0</v>
      </c>
      <c r="AL15" s="381">
        <f>Performance!O$5*IF(Performance!O171&gt;Performance!O118,Outcomes!AL14,AVERAGE(Outcomes!AL14,Outcomes!AL67,Outcomes!AL120))*Outcomes!AL$6</f>
        <v>1326966.6666666667</v>
      </c>
      <c r="AM15" s="381">
        <f>Performance!O$5*IF(Performance!O171&gt;Performance!O118,Outcomes!AM14,AVERAGE(Outcomes!AM14,Outcomes!AM67,Outcomes!AM120))*Outcomes!AM$6</f>
        <v>127341.66666666667</v>
      </c>
      <c r="AN15" s="381">
        <f>Performance!O$5*IF(Performance!O171&gt;Performance!O118,Outcomes!AN14,AVERAGE(Outcomes!AN14,Outcomes!AN67,Outcomes!AN120))*Outcomes!AN$6</f>
        <v>117833.33333333333</v>
      </c>
      <c r="AO15" s="381">
        <f>Performance!O$5*IF(Performance!O171&gt;Performance!O118,Outcomes!AO14,AVERAGE(Outcomes!AO14,Outcomes!AO67,Outcomes!AO120))*Outcomes!AO$6</f>
        <v>221083.33333333331</v>
      </c>
      <c r="AP15" s="381">
        <f>Performance!P$5*IF(Performance!P171&gt;Performance!P118,Outcomes!AP14,AVERAGE(Outcomes!AP14,Outcomes!AP67,Outcomes!AP120))*Outcomes!AP$6</f>
        <v>547200</v>
      </c>
      <c r="AQ15" s="381">
        <f>Performance!P$5*IF(Performance!P171&gt;Performance!P118,Outcomes!AQ14,AVERAGE(Outcomes!AQ14,Outcomes!AQ67,Outcomes!AQ120))*Outcomes!AQ$6</f>
        <v>47025</v>
      </c>
      <c r="AR15" s="381">
        <f>Performance!P$5*IF(Performance!P171&gt;Performance!P118,Outcomes!AR14,AVERAGE(Outcomes!AR14,Outcomes!AR67,Outcomes!AR120))*Outcomes!AR$6</f>
        <v>53437.5</v>
      </c>
      <c r="AS15" s="381">
        <f>Performance!P$5*IF(Performance!P171&gt;Performance!P118,Outcomes!AS14,AVERAGE(Outcomes!AS14,Outcomes!AS67,Outcomes!AS120))*Outcomes!AS$6</f>
        <v>139500</v>
      </c>
      <c r="AT15" s="381">
        <f>Performance!Q$5*IF(Performance!Q171&gt;Performance!Q118,Outcomes!AT14,AVERAGE(Outcomes!AT14,Outcomes!AT67,Outcomes!AT120))*Outcomes!AT$6</f>
        <v>227500</v>
      </c>
      <c r="AU15" s="381">
        <f>Performance!Q$5*IF(Performance!Q171&gt;Performance!Q118,Outcomes!AU14,AVERAGE(Outcomes!AU14,Outcomes!AU67,Outcomes!AU120))*Outcomes!AU$6</f>
        <v>2887.5000000000005</v>
      </c>
      <c r="AV15" s="381">
        <f>Performance!Q$5*IF(Performance!Q171&gt;Performance!Q118,Outcomes!AV14,AVERAGE(Outcomes!AV14,Outcomes!AV67,Outcomes!AV120))*Outcomes!AV$6</f>
        <v>18375</v>
      </c>
      <c r="AW15" s="381">
        <f>Performance!Q$5*IF(Performance!Q171&gt;Performance!Q118,Outcomes!AW14,AVERAGE(Outcomes!AW14,Outcomes!AW67,Outcomes!AW120))*Outcomes!AW$6</f>
        <v>93099.999999999985</v>
      </c>
      <c r="AX15" s="381">
        <f>Performance!R$5*IF(Performance!R171&gt;Performance!R118,Outcomes!AX14,AVERAGE(Outcomes!AX14,Outcomes!AX67,Outcomes!AX120))*Outcomes!AX$6</f>
        <v>118500</v>
      </c>
      <c r="AY15" s="381">
        <f>Performance!R$5*IF(Performance!R171&gt;Performance!R118,Outcomes!AY14,AVERAGE(Outcomes!AY14,Outcomes!AY67,Outcomes!AY120))*Outcomes!AY$6</f>
        <v>2700</v>
      </c>
      <c r="AZ15" s="381">
        <f>Performance!R$5*IF(Performance!R171&gt;Performance!R118,Outcomes!AZ14,AVERAGE(Outcomes!AZ14,Outcomes!AZ67,Outcomes!AZ120))*Outcomes!AZ$6</f>
        <v>16125</v>
      </c>
      <c r="BA15" s="381">
        <f>Performance!R$5*IF(Performance!R171&gt;Performance!R118,Outcomes!BA14,AVERAGE(Outcomes!BA14,Outcomes!BA67,Outcomes!BA120))*Outcomes!BA$6</f>
        <v>45112.5</v>
      </c>
      <c r="BB15" s="381">
        <f>Performance!S12</f>
        <v>26511.333333333332</v>
      </c>
      <c r="BC15" s="381">
        <f>Performance!T12</f>
        <v>106750</v>
      </c>
      <c r="BD15" s="381">
        <f>Performance!U12</f>
        <v>3208.333333333333</v>
      </c>
      <c r="BE15" s="337">
        <f>SUM(C15:BD15)-Performance!C12</f>
        <v>1600</v>
      </c>
    </row>
    <row r="16" spans="1:57">
      <c r="A16" s="21" t="s">
        <v>61</v>
      </c>
      <c r="B16" s="18" t="s">
        <v>62</v>
      </c>
      <c r="C16" s="381">
        <f>Performance!D13</f>
        <v>1955800.0000000002</v>
      </c>
      <c r="D16" s="381">
        <f>Performance!E$5*IF(Performance!E172&gt;Performance!E119,Outcomes!D15,AVERAGE(Outcomes!D15,Outcomes!D68,Outcomes!D121))*Outcomes!D$6</f>
        <v>2269166.666666667</v>
      </c>
      <c r="E16" s="381">
        <f>Performance!E$5*IF(Performance!E172&gt;Performance!E119,Outcomes!E15,AVERAGE(Outcomes!E15,Outcomes!E68,Outcomes!E121))*Outcomes!E$6</f>
        <v>333958.33333333337</v>
      </c>
      <c r="F16" s="381">
        <f>Performance!E$5*IF(Performance!E172&gt;Performance!E119,Outcomes!F15,AVERAGE(Outcomes!F15,Outcomes!F68,Outcomes!F121))*Outcomes!F$6</f>
        <v>215541.66666666669</v>
      </c>
      <c r="G16" s="381">
        <f>Performance!E$5*IF(Performance!E172&gt;Performance!E119,Outcomes!G15,AVERAGE(Outcomes!G15,Outcomes!G68,Outcomes!G121))*Outcomes!G$6</f>
        <v>345041.66666666663</v>
      </c>
      <c r="H16" s="381">
        <f>Performance!F$5*IF(Performance!F172&gt;Performance!F119,Outcomes!H15,AVERAGE(Outcomes!H15,Outcomes!H68,Outcomes!H121))*Outcomes!H$6</f>
        <v>0</v>
      </c>
      <c r="I16" s="381">
        <f>Performance!F$5*IF(Performance!F172&gt;Performance!F119,Outcomes!I15,AVERAGE(Outcomes!I15,Outcomes!I68,Outcomes!I121))*Outcomes!I$6</f>
        <v>0</v>
      </c>
      <c r="J16" s="381">
        <f>Performance!F$5*IF(Performance!F172&gt;Performance!F119,Outcomes!J15,AVERAGE(Outcomes!J15,Outcomes!J68,Outcomes!J121))*Outcomes!J$6</f>
        <v>0</v>
      </c>
      <c r="K16" s="381">
        <f>Performance!F$5*IF(Performance!F172&gt;Performance!F119,Outcomes!K15,AVERAGE(Outcomes!K15,Outcomes!K68,Outcomes!K121))*Outcomes!K$6</f>
        <v>0</v>
      </c>
      <c r="L16" s="381">
        <f>Performance!G$5*IF(Performance!G172&gt;Performance!G119,Outcomes!L15,AVERAGE(Outcomes!L15,Outcomes!L68,Outcomes!L121))*Outcomes!L$6</f>
        <v>62000</v>
      </c>
      <c r="M16" s="381">
        <f>Performance!H$5*IF(Performance!H172&gt;Performance!H119,Outcomes!M15,AVERAGE(Outcomes!M15,Outcomes!M68,Outcomes!M121))*Outcomes!M$6</f>
        <v>165145.83333333334</v>
      </c>
      <c r="N16" s="381">
        <f>Performance!I$5*IF(Performance!I172&gt;Performance!I119,Outcomes!N15,AVERAGE(Outcomes!N15,Outcomes!N68,Outcomes!N121))*Outcomes!N$6</f>
        <v>4750</v>
      </c>
      <c r="O16" s="381">
        <f>Performance!I$5*IF(Performance!I172&gt;Performance!I119,Outcomes!O15,AVERAGE(Outcomes!O15,Outcomes!O68,Outcomes!O121))*Outcomes!O$6</f>
        <v>1000</v>
      </c>
      <c r="P16" s="381">
        <f>Performance!I$5*IF(Performance!I172&gt;Performance!I119,Outcomes!P15,AVERAGE(Outcomes!P15,Outcomes!P68,Outcomes!P121))*Outcomes!P$6</f>
        <v>825.00000000000011</v>
      </c>
      <c r="Q16" s="381">
        <f>Performance!I$5*IF(Performance!I172&gt;Performance!I119,Outcomes!Q15,AVERAGE(Outcomes!Q15,Outcomes!Q68,Outcomes!Q121))*Outcomes!Q$6</f>
        <v>950</v>
      </c>
      <c r="R16" s="381">
        <f>Performance!J$5*IF(Performance!J172&gt;Performance!J119,Outcomes!R15,AVERAGE(Outcomes!R15,Outcomes!R68,Outcomes!R121))*Outcomes!R$6</f>
        <v>19250.000000000004</v>
      </c>
      <c r="S16" s="381">
        <f>Performance!J$5*IF(Performance!J172&gt;Performance!J119,Outcomes!S15,AVERAGE(Outcomes!S15,Outcomes!S68,Outcomes!S121))*Outcomes!S$6</f>
        <v>343.75</v>
      </c>
      <c r="T16" s="381">
        <f>Performance!J$5*IF(Performance!J172&gt;Performance!J119,Outcomes!T15,AVERAGE(Outcomes!T15,Outcomes!T68,Outcomes!T121))*Outcomes!T$6</f>
        <v>343.75</v>
      </c>
      <c r="U16" s="381">
        <f>Performance!J$5*IF(Performance!J172&gt;Performance!J119,Outcomes!U15,AVERAGE(Outcomes!U15,Outcomes!U68,Outcomes!U121))*Outcomes!U$6</f>
        <v>6187.5</v>
      </c>
      <c r="V16" s="381">
        <f>Performance!K$5*IF(Performance!K172&gt;Performance!K119,Outcomes!V15,AVERAGE(Outcomes!V15,Outcomes!V68,Outcomes!V121))*Outcomes!V$6</f>
        <v>580183.33333333337</v>
      </c>
      <c r="W16" s="381">
        <f>Performance!K$5*IF(Performance!K172&gt;Performance!K119,Outcomes!W15,AVERAGE(Outcomes!W15,Outcomes!W68,Outcomes!W121))*Outcomes!W$6</f>
        <v>86464.583333333328</v>
      </c>
      <c r="X16" s="381">
        <f>Performance!K$5*IF(Performance!K172&gt;Performance!K119, Outcomes!X15, AVERAGE(Outcomes!X15,Outcomes!X68,Outcomes!X121))*Outcomes!X$6</f>
        <v>55110.416666666664</v>
      </c>
      <c r="Y16" s="381">
        <f>Performance!K$5*IF(Performance!K172&gt;Performance!K119,Outcomes!Y15,AVERAGE(Outcomes!Y15,Outcomes!Y68,Outcomes!Y121))*Outcomes!Y$6</f>
        <v>198858.33333333331</v>
      </c>
      <c r="Z16" s="381">
        <f>Performance!L$5*IF(Performance!L172&gt;Performance!L119,Outcomes!Z15,AVERAGE(Outcomes!Z15,Outcomes!Z68,Outcomes!Z121))*Outcomes!Z$6</f>
        <v>1695750</v>
      </c>
      <c r="AA16" s="381">
        <f>Performance!L$5*IF(Performance!L172&gt;Performance!L119,Outcomes!AA15,AVERAGE(Outcomes!AA15,Outcomes!AA68,Outcomes!AA121))*Outcomes!AA$6</f>
        <v>214462.5</v>
      </c>
      <c r="AB16" s="381">
        <f>Performance!L$5*IF(Performance!L172&gt;Performance!L119,Outcomes!AB15,AVERAGE(Outcomes!AB15,Outcomes!AB68,Outcomes!AB121))*Outcomes!AB$6</f>
        <v>186199.99999999997</v>
      </c>
      <c r="AC16" s="381">
        <f>Performance!L$5*IF(Performance!L172&gt;Performance!L119,Outcomes!AC15,AVERAGE(Outcomes!AC15,Outcomes!AC68,Outcomes!AC121))*Outcomes!AC$6</f>
        <v>641725</v>
      </c>
      <c r="AD16" s="381">
        <f>Performance!M$5*IF(Performance!M172&gt;Performance!M119,Outcomes!AD15,AVERAGE(Outcomes!AD15,Outcomes!AD68,Outcomes!AD121))*Outcomes!AD$6</f>
        <v>0</v>
      </c>
      <c r="AE16" s="381">
        <f>Performance!M$5*IF(Performance!M172&gt;Performance!M119,Outcomes!AE15,AVERAGE(Outcomes!AE15,Outcomes!AE68,Outcomes!AE121))*Outcomes!AE$6</f>
        <v>0</v>
      </c>
      <c r="AF16" s="381">
        <f>Performance!M$5*IF(Performance!M172&gt;Performance!M119,Outcomes!AF15,AVERAGE(Outcomes!AF15,Outcomes!AF68,Outcomes!AF121))*Outcomes!AF$6</f>
        <v>0</v>
      </c>
      <c r="AG16" s="381">
        <f>Performance!M$5*IF(Performance!M172&gt;Performance!M119,Outcomes!AG15,AVERAGE(Outcomes!AG15,Outcomes!AG68,Outcomes!AG121))*Outcomes!AG$6</f>
        <v>0</v>
      </c>
      <c r="AH16" s="381">
        <f>Performance!N$5*IF(Performance!N172&gt;Performance!N119,Outcomes!AH15,AVERAGE(Outcomes!AH15,Outcomes!AH68,Outcomes!AH121))*Outcomes!AH$6</f>
        <v>0</v>
      </c>
      <c r="AI16" s="381">
        <f>Performance!N$5*IF(Performance!N172&gt;Performance!N119,Outcomes!AI15,AVERAGE(Outcomes!AI15,Outcomes!AI68,Outcomes!AI121))*Outcomes!AI$6</f>
        <v>0</v>
      </c>
      <c r="AJ16" s="381">
        <f>Performance!N$5*IF(Performance!N172&gt;Performance!N119,Outcomes!AJ15,AVERAGE(Outcomes!AJ15,Outcomes!AJ68,Outcomes!AJ121))*Outcomes!AJ$6</f>
        <v>0</v>
      </c>
      <c r="AK16" s="381">
        <f>Performance!N$5*IF(Performance!N172&gt;Performance!N119,Outcomes!AK15,AVERAGE(Outcomes!AK15,Outcomes!AK68,Outcomes!AK121))*Outcomes!AK$6</f>
        <v>0</v>
      </c>
      <c r="AL16" s="381">
        <f>Performance!O$5*IF(Performance!O172&gt;Performance!O119,Outcomes!AL15,AVERAGE(Outcomes!AL15,Outcomes!AL68,Outcomes!AL121))*Outcomes!AL$6</f>
        <v>3401533.3333333335</v>
      </c>
      <c r="AM16" s="381">
        <f>Performance!O$5*IF(Performance!O172&gt;Performance!O119,Outcomes!AM15,AVERAGE(Outcomes!AM15,Outcomes!AM68,Outcomes!AM121))*Outcomes!AM$6</f>
        <v>515375</v>
      </c>
      <c r="AN16" s="381">
        <f>Performance!O$5*IF(Performance!O172&gt;Performance!O119,Outcomes!AN15,AVERAGE(Outcomes!AN15,Outcomes!AN68,Outcomes!AN121))*Outcomes!AN$6</f>
        <v>333112.5</v>
      </c>
      <c r="AO16" s="381">
        <f>Performance!O$5*IF(Performance!O172&gt;Performance!O119,Outcomes!AO15,AVERAGE(Outcomes!AO15,Outcomes!AO68,Outcomes!AO121))*Outcomes!AO$6</f>
        <v>598850</v>
      </c>
      <c r="AP16" s="381">
        <f>Performance!P$5*IF(Performance!P172&gt;Performance!P119,Outcomes!AP15,AVERAGE(Outcomes!AP15,Outcomes!AP68,Outcomes!AP121))*Outcomes!AP$6</f>
        <v>1068750</v>
      </c>
      <c r="AQ16" s="381">
        <f>Performance!P$5*IF(Performance!P172&gt;Performance!P119,Outcomes!AQ15,AVERAGE(Outcomes!AQ15,Outcomes!AQ68,Outcomes!AQ121))*Outcomes!AQ$6</f>
        <v>136800</v>
      </c>
      <c r="AR16" s="381">
        <f>Performance!P$5*IF(Performance!P172&gt;Performance!P119,Outcomes!AR15,AVERAGE(Outcomes!AR15,Outcomes!AR68,Outcomes!AR121))*Outcomes!AR$6</f>
        <v>135731.25</v>
      </c>
      <c r="AS16" s="381">
        <f>Performance!P$5*IF(Performance!P172&gt;Performance!P119,Outcomes!AS15,AVERAGE(Outcomes!AS15,Outcomes!AS68,Outcomes!AS121))*Outcomes!AS$6</f>
        <v>344137.5</v>
      </c>
      <c r="AT16" s="381">
        <f>Performance!Q$5*IF(Performance!Q172&gt;Performance!Q119,Outcomes!AT15,AVERAGE(Outcomes!AT15,Outcomes!AT68,Outcomes!AT121))*Outcomes!AT$6</f>
        <v>0</v>
      </c>
      <c r="AU16" s="381">
        <f>Performance!Q$5*IF(Performance!Q172&gt;Performance!Q119,Outcomes!AU15,AVERAGE(Outcomes!AU15,Outcomes!AU68,Outcomes!AU121))*Outcomes!AU$6</f>
        <v>0</v>
      </c>
      <c r="AV16" s="381">
        <f>Performance!Q$5*IF(Performance!Q172&gt;Performance!Q119,Outcomes!AV15,AVERAGE(Outcomes!AV15,Outcomes!AV68,Outcomes!AV121))*Outcomes!AV$6</f>
        <v>0</v>
      </c>
      <c r="AW16" s="381">
        <f>Performance!Q$5*IF(Performance!Q172&gt;Performance!Q119,Outcomes!AW15,AVERAGE(Outcomes!AW15,Outcomes!AW68,Outcomes!AW121))*Outcomes!AW$6</f>
        <v>0</v>
      </c>
      <c r="AX16" s="381">
        <f>Performance!R$5*IF(Performance!R172&gt;Performance!R119,Outcomes!AX15,AVERAGE(Outcomes!AX15,Outcomes!AX68,Outcomes!AX121))*Outcomes!AX$6</f>
        <v>0</v>
      </c>
      <c r="AY16" s="381">
        <f>Performance!R$5*IF(Performance!R172&gt;Performance!R119,Outcomes!AY15,AVERAGE(Outcomes!AY15,Outcomes!AY68,Outcomes!AY121))*Outcomes!AY$6</f>
        <v>0</v>
      </c>
      <c r="AZ16" s="381">
        <f>Performance!R$5*IF(Performance!R172&gt;Performance!R119,Outcomes!AZ15,AVERAGE(Outcomes!AZ15,Outcomes!AZ68,Outcomes!AZ121))*Outcomes!AZ$6</f>
        <v>0</v>
      </c>
      <c r="BA16" s="381">
        <f>Performance!R$5*IF(Performance!R172&gt;Performance!R119,Outcomes!BA15,AVERAGE(Outcomes!BA15,Outcomes!BA68,Outcomes!BA121))*Outcomes!BA$6</f>
        <v>0</v>
      </c>
      <c r="BB16" s="381">
        <f>Performance!S13</f>
        <v>15149.333333333332</v>
      </c>
      <c r="BC16" s="381">
        <f>Performance!T13</f>
        <v>47541.666666666672</v>
      </c>
      <c r="BD16" s="381">
        <f>Performance!U13</f>
        <v>0</v>
      </c>
      <c r="BE16" s="337">
        <f>SUM(C16:BD16)-Performance!C13</f>
        <v>0</v>
      </c>
    </row>
    <row r="17" spans="1:57">
      <c r="A17" s="21" t="s">
        <v>63</v>
      </c>
      <c r="B17" s="18" t="s">
        <v>64</v>
      </c>
      <c r="C17" s="381">
        <f>Performance!D14</f>
        <v>1477000</v>
      </c>
      <c r="D17" s="381">
        <f>Performance!E$5*IF(Performance!E173&gt;Performance!E120,Outcomes!D16,AVERAGE(Outcomes!D16,Outcomes!D69,Outcomes!D122))*Outcomes!D$6</f>
        <v>823666.66666666674</v>
      </c>
      <c r="E17" s="381">
        <f>Performance!E$5*IF(Performance!E173&gt;Performance!E120,Outcomes!E16,AVERAGE(Outcomes!E16,Outcomes!E69,Outcomes!E122))*Outcomes!E$6</f>
        <v>87295.833333333328</v>
      </c>
      <c r="F17" s="381">
        <f>Performance!E$5*IF(Performance!E173&gt;Performance!E120,Outcomes!F16,AVERAGE(Outcomes!F16,Outcomes!F69,Outcomes!F122))*Outcomes!F$6</f>
        <v>69766.666666666672</v>
      </c>
      <c r="G17" s="381">
        <f>Performance!E$5*IF(Performance!E173&gt;Performance!E120,Outcomes!G16,AVERAGE(Outcomes!G16,Outcomes!G69,Outcomes!G122))*Outcomes!G$6</f>
        <v>39141.666666666664</v>
      </c>
      <c r="H17" s="381">
        <f>Performance!F$5*IF(Performance!F173&gt;Performance!F120,Outcomes!H16,AVERAGE(Outcomes!H16,Outcomes!H69,Outcomes!H122))*Outcomes!H$6</f>
        <v>0</v>
      </c>
      <c r="I17" s="381">
        <f>Performance!F$5*IF(Performance!F173&gt;Performance!F120,Outcomes!I16,AVERAGE(Outcomes!I16,Outcomes!I69,Outcomes!I122))*Outcomes!I$6</f>
        <v>0</v>
      </c>
      <c r="J17" s="381">
        <f>Performance!F$5*IF(Performance!F173&gt;Performance!F120,Outcomes!J16,AVERAGE(Outcomes!J16,Outcomes!J69,Outcomes!J122))*Outcomes!J$6</f>
        <v>0</v>
      </c>
      <c r="K17" s="381">
        <f>Performance!F$5*IF(Performance!F173&gt;Performance!F120,Outcomes!K16,AVERAGE(Outcomes!K16,Outcomes!K69,Outcomes!K122))*Outcomes!K$6</f>
        <v>0</v>
      </c>
      <c r="L17" s="381">
        <f>Performance!G$5*IF(Performance!G173&gt;Performance!G120,Outcomes!L16,AVERAGE(Outcomes!L16,Outcomes!L69,Outcomes!L122))*Outcomes!L$6</f>
        <v>35150</v>
      </c>
      <c r="M17" s="381">
        <f>Performance!H$5*IF(Performance!H173&gt;Performance!H120,Outcomes!M16,AVERAGE(Outcomes!M16,Outcomes!M69,Outcomes!M122))*Outcomes!M$6</f>
        <v>243354.16666666663</v>
      </c>
      <c r="N17" s="381">
        <f>Performance!I$5*IF(Performance!I173&gt;Performance!I120,Outcomes!N16,AVERAGE(Outcomes!N16,Outcomes!N69,Outcomes!N122))*Outcomes!N$6</f>
        <v>4000</v>
      </c>
      <c r="O17" s="381">
        <f>Performance!I$5*IF(Performance!I173&gt;Performance!I120,Outcomes!O16,AVERAGE(Outcomes!O16,Outcomes!O69,Outcomes!O122))*Outcomes!O$6</f>
        <v>0</v>
      </c>
      <c r="P17" s="381">
        <f>Performance!I$5*IF(Performance!I173&gt;Performance!I120,Outcomes!P16,AVERAGE(Outcomes!P16,Outcomes!P69,Outcomes!P122))*Outcomes!P$6</f>
        <v>0</v>
      </c>
      <c r="Q17" s="381">
        <f>Performance!I$5*IF(Performance!I173&gt;Performance!I120,Outcomes!Q16,AVERAGE(Outcomes!Q16,Outcomes!Q69,Outcomes!Q122))*Outcomes!Q$6</f>
        <v>0</v>
      </c>
      <c r="R17" s="381">
        <f>Performance!J$5*IF(Performance!J173&gt;Performance!J120,Outcomes!R16,AVERAGE(Outcomes!R16,Outcomes!R69,Outcomes!R122))*Outcomes!R$6</f>
        <v>13062.5</v>
      </c>
      <c r="S17" s="381">
        <f>Performance!J$5*IF(Performance!J173&gt;Performance!J120,Outcomes!S16,AVERAGE(Outcomes!S16,Outcomes!S69,Outcomes!S122))*Outcomes!S$6</f>
        <v>3437.5</v>
      </c>
      <c r="T17" s="381">
        <f>Performance!J$5*IF(Performance!J173&gt;Performance!J120,Outcomes!T16,AVERAGE(Outcomes!T16,Outcomes!T69,Outcomes!T122))*Outcomes!T$6</f>
        <v>3093.75</v>
      </c>
      <c r="U17" s="381">
        <f>Performance!J$5*IF(Performance!J173&gt;Performance!J120,Outcomes!U16,AVERAGE(Outcomes!U16,Outcomes!U69,Outcomes!U122))*Outcomes!U$6</f>
        <v>4125</v>
      </c>
      <c r="V17" s="381">
        <f>Performance!K$5*IF(Performance!K173&gt;Performance!K120,Outcomes!V16,AVERAGE(Outcomes!V16,Outcomes!V69,Outcomes!V122))*Outcomes!V$6</f>
        <v>68133.333333333328</v>
      </c>
      <c r="W17" s="381">
        <f>Performance!K$5*IF(Performance!K173&gt;Performance!K120,Outcomes!W16,AVERAGE(Outcomes!W16,Outcomes!W69,Outcomes!W122))*Outcomes!W$6</f>
        <v>10835.416666666666</v>
      </c>
      <c r="X17" s="381">
        <f>Performance!K$5*IF(Performance!K173&gt;Performance!K120, Outcomes!X16, AVERAGE(Outcomes!X16,Outcomes!X69,Outcomes!X122))*Outcomes!X$6</f>
        <v>8779.1666666666661</v>
      </c>
      <c r="Y17" s="381">
        <f>Performance!K$5*IF(Performance!K173&gt;Performance!K120,Outcomes!Y16,AVERAGE(Outcomes!Y16,Outcomes!Y69,Outcomes!Y122))*Outcomes!Y$6</f>
        <v>17149.999999999996</v>
      </c>
      <c r="Z17" s="381">
        <f>Performance!L$5*IF(Performance!L173&gt;Performance!L120,Outcomes!Z16,AVERAGE(Outcomes!Z16,Outcomes!Z69,Outcomes!Z122))*Outcomes!Z$6</f>
        <v>548625</v>
      </c>
      <c r="AA17" s="381">
        <f>Performance!L$5*IF(Performance!L173&gt;Performance!L120,Outcomes!AA16,AVERAGE(Outcomes!AA16,Outcomes!AA69,Outcomes!AA122))*Outcomes!AA$6</f>
        <v>94762.5</v>
      </c>
      <c r="AB17" s="381">
        <f>Performance!L$5*IF(Performance!L173&gt;Performance!L120,Outcomes!AB16,AVERAGE(Outcomes!AB16,Outcomes!AB69,Outcomes!AB122))*Outcomes!AB$6</f>
        <v>93931.25</v>
      </c>
      <c r="AC17" s="381">
        <f>Performance!L$5*IF(Performance!L173&gt;Performance!L120,Outcomes!AC16,AVERAGE(Outcomes!AC16,Outcomes!AC69,Outcomes!AC122))*Outcomes!AC$6</f>
        <v>151287.5</v>
      </c>
      <c r="AD17" s="381">
        <f>Performance!M$5*IF(Performance!M173&gt;Performance!M120,Outcomes!AD16,AVERAGE(Outcomes!AD16,Outcomes!AD69,Outcomes!AD122))*Outcomes!AD$6</f>
        <v>0</v>
      </c>
      <c r="AE17" s="381">
        <f>Performance!M$5*IF(Performance!M173&gt;Performance!M120,Outcomes!AE16,AVERAGE(Outcomes!AE16,Outcomes!AE69,Outcomes!AE122))*Outcomes!AE$6</f>
        <v>0</v>
      </c>
      <c r="AF17" s="381">
        <f>Performance!M$5*IF(Performance!M173&gt;Performance!M120,Outcomes!AF16,AVERAGE(Outcomes!AF16,Outcomes!AF69,Outcomes!AF122))*Outcomes!AF$6</f>
        <v>0</v>
      </c>
      <c r="AG17" s="381">
        <f>Performance!M$5*IF(Performance!M173&gt;Performance!M120,Outcomes!AG16,AVERAGE(Outcomes!AG16,Outcomes!AG69,Outcomes!AG122))*Outcomes!AG$6</f>
        <v>0</v>
      </c>
      <c r="AH17" s="381">
        <f>Performance!N$5*IF(Performance!N173&gt;Performance!N120,Outcomes!AH16,AVERAGE(Outcomes!AH16,Outcomes!AH69,Outcomes!AH122))*Outcomes!AH$6</f>
        <v>0</v>
      </c>
      <c r="AI17" s="381">
        <f>Performance!N$5*IF(Performance!N173&gt;Performance!N120,Outcomes!AI16,AVERAGE(Outcomes!AI16,Outcomes!AI69,Outcomes!AI122))*Outcomes!AI$6</f>
        <v>0</v>
      </c>
      <c r="AJ17" s="381">
        <f>Performance!N$5*IF(Performance!N173&gt;Performance!N120,Outcomes!AJ16,AVERAGE(Outcomes!AJ16,Outcomes!AJ69,Outcomes!AJ122))*Outcomes!AJ$6</f>
        <v>0</v>
      </c>
      <c r="AK17" s="381">
        <f>Performance!N$5*IF(Performance!N173&gt;Performance!N120,Outcomes!AK16,AVERAGE(Outcomes!AK16,Outcomes!AK69,Outcomes!AK122))*Outcomes!AK$6</f>
        <v>0</v>
      </c>
      <c r="AL17" s="381">
        <f>Performance!O$5*IF(Performance!O173&gt;Performance!O120,Outcomes!AL16,AVERAGE(Outcomes!AL16,Outcomes!AL69,Outcomes!AL122))*Outcomes!AL$6</f>
        <v>1228500</v>
      </c>
      <c r="AM17" s="381">
        <f>Performance!O$5*IF(Performance!O173&gt;Performance!O120,Outcomes!AM16,AVERAGE(Outcomes!AM16,Outcomes!AM69,Outcomes!AM122))*Outcomes!AM$6</f>
        <v>154000</v>
      </c>
      <c r="AN17" s="381">
        <f>Performance!O$5*IF(Performance!O173&gt;Performance!O120,Outcomes!AN16,AVERAGE(Outcomes!AN16,Outcomes!AN69,Outcomes!AN122))*Outcomes!AN$6</f>
        <v>128625</v>
      </c>
      <c r="AO17" s="381">
        <f>Performance!O$5*IF(Performance!O173&gt;Performance!O120,Outcomes!AO16,AVERAGE(Outcomes!AO16,Outcomes!AO69,Outcomes!AO122))*Outcomes!AO$6</f>
        <v>124133.33333333334</v>
      </c>
      <c r="AP17" s="381">
        <f>Performance!P$5*IF(Performance!P173&gt;Performance!P120,Outcomes!AP16,AVERAGE(Outcomes!AP16,Outcomes!AP69,Outcomes!AP122))*Outcomes!AP$6</f>
        <v>431774.99999999994</v>
      </c>
      <c r="AQ17" s="381">
        <f>Performance!P$5*IF(Performance!P173&gt;Performance!P120,Outcomes!AQ16,AVERAGE(Outcomes!AQ16,Outcomes!AQ69,Outcomes!AQ122))*Outcomes!AQ$6</f>
        <v>49162.499999999993</v>
      </c>
      <c r="AR17" s="381">
        <f>Performance!P$5*IF(Performance!P173&gt;Performance!P120,Outcomes!AR16,AVERAGE(Outcomes!AR16,Outcomes!AR69,Outcomes!AR122))*Outcomes!AR$6</f>
        <v>76949.999999999985</v>
      </c>
      <c r="AS17" s="381">
        <f>Performance!P$5*IF(Performance!P173&gt;Performance!P120,Outcomes!AS16,AVERAGE(Outcomes!AS16,Outcomes!AS69,Outcomes!AS122))*Outcomes!AS$6</f>
        <v>139500</v>
      </c>
      <c r="AT17" s="381">
        <f>Performance!Q$5*IF(Performance!Q173&gt;Performance!Q120,Outcomes!AT16,AVERAGE(Outcomes!AT16,Outcomes!AT69,Outcomes!AT122))*Outcomes!AT$6</f>
        <v>0</v>
      </c>
      <c r="AU17" s="381">
        <f>Performance!Q$5*IF(Performance!Q173&gt;Performance!Q120,Outcomes!AU16,AVERAGE(Outcomes!AU16,Outcomes!AU69,Outcomes!AU122))*Outcomes!AU$6</f>
        <v>0</v>
      </c>
      <c r="AV17" s="381">
        <f>Performance!Q$5*IF(Performance!Q173&gt;Performance!Q120,Outcomes!AV16,AVERAGE(Outcomes!AV16,Outcomes!AV69,Outcomes!AV122))*Outcomes!AV$6</f>
        <v>0</v>
      </c>
      <c r="AW17" s="381">
        <f>Performance!Q$5*IF(Performance!Q173&gt;Performance!Q120,Outcomes!AW16,AVERAGE(Outcomes!AW16,Outcomes!AW69,Outcomes!AW122))*Outcomes!AW$6</f>
        <v>0</v>
      </c>
      <c r="AX17" s="381">
        <f>Performance!R$5*IF(Performance!R173&gt;Performance!R120,Outcomes!AX16,AVERAGE(Outcomes!AX16,Outcomes!AX69,Outcomes!AX122))*Outcomes!AX$6</f>
        <v>0</v>
      </c>
      <c r="AY17" s="381">
        <f>Performance!R$5*IF(Performance!R173&gt;Performance!R120,Outcomes!AY16,AVERAGE(Outcomes!AY16,Outcomes!AY69,Outcomes!AY122))*Outcomes!AY$6</f>
        <v>0</v>
      </c>
      <c r="AZ17" s="381">
        <f>Performance!R$5*IF(Performance!R173&gt;Performance!R120,Outcomes!AZ16,AVERAGE(Outcomes!AZ16,Outcomes!AZ69,Outcomes!AZ122))*Outcomes!AZ$6</f>
        <v>0</v>
      </c>
      <c r="BA17" s="381">
        <f>Performance!R$5*IF(Performance!R173&gt;Performance!R120,Outcomes!BA16,AVERAGE(Outcomes!BA16,Outcomes!BA69,Outcomes!BA122))*Outcomes!BA$6</f>
        <v>0</v>
      </c>
      <c r="BB17" s="381">
        <f>Performance!S14</f>
        <v>3787.333333333333</v>
      </c>
      <c r="BC17" s="381">
        <f>Performance!T14</f>
        <v>27431.249999999996</v>
      </c>
      <c r="BD17" s="381">
        <f>Performance!U14</f>
        <v>0</v>
      </c>
      <c r="BE17" s="337">
        <f>SUM(C17:BD17)-Performance!C14</f>
        <v>0</v>
      </c>
    </row>
    <row r="18" spans="1:57">
      <c r="A18" s="21" t="s">
        <v>65</v>
      </c>
      <c r="B18" s="18" t="s">
        <v>66</v>
      </c>
      <c r="C18" s="381">
        <f>Performance!D15</f>
        <v>796891.66666666663</v>
      </c>
      <c r="D18" s="381">
        <f>Performance!E$5*IF(Performance!E174&gt;Performance!E121,Outcomes!D17,AVERAGE(Outcomes!D17,Outcomes!D70,Outcomes!D123))*Outcomes!D$6</f>
        <v>441000</v>
      </c>
      <c r="E18" s="381">
        <f>Performance!E$5*IF(Performance!E174&gt;Performance!E121,Outcomes!E17,AVERAGE(Outcomes!E17,Outcomes!E70,Outcomes!E123))*Outcomes!E$6</f>
        <v>90125</v>
      </c>
      <c r="F18" s="381">
        <f>Performance!E$5*IF(Performance!E174&gt;Performance!E121,Outcomes!F17,AVERAGE(Outcomes!F17,Outcomes!F70,Outcomes!F123))*Outcomes!F$6</f>
        <v>35612.5</v>
      </c>
      <c r="G18" s="381">
        <f>Performance!E$5*IF(Performance!E174&gt;Performance!E121,Outcomes!G17,AVERAGE(Outcomes!G17,Outcomes!G70,Outcomes!G123))*Outcomes!G$6</f>
        <v>23100.000000000004</v>
      </c>
      <c r="H18" s="381">
        <f>Performance!F$5*IF(Performance!F174&gt;Performance!F121,Outcomes!H17,AVERAGE(Outcomes!H17,Outcomes!H70,Outcomes!H123))*Outcomes!H$6</f>
        <v>0</v>
      </c>
      <c r="I18" s="381">
        <f>Performance!F$5*IF(Performance!F174&gt;Performance!F121,Outcomes!I17,AVERAGE(Outcomes!I17,Outcomes!I70,Outcomes!I123))*Outcomes!I$6</f>
        <v>0</v>
      </c>
      <c r="J18" s="381">
        <f>Performance!F$5*IF(Performance!F174&gt;Performance!F121,Outcomes!J17,AVERAGE(Outcomes!J17,Outcomes!J70,Outcomes!J123))*Outcomes!J$6</f>
        <v>0</v>
      </c>
      <c r="K18" s="381">
        <f>Performance!F$5*IF(Performance!F174&gt;Performance!F121,Outcomes!K17,AVERAGE(Outcomes!K17,Outcomes!K70,Outcomes!K123))*Outcomes!K$6</f>
        <v>0</v>
      </c>
      <c r="L18" s="381">
        <f>Performance!G$5*IF(Performance!G174&gt;Performance!G121,Outcomes!L17,AVERAGE(Outcomes!L17,Outcomes!L70,Outcomes!L123))*Outcomes!L$6</f>
        <v>0</v>
      </c>
      <c r="M18" s="381">
        <f>Performance!H$5*IF(Performance!H174&gt;Performance!H121,Outcomes!M17,AVERAGE(Outcomes!M17,Outcomes!M70,Outcomes!M123))*Outcomes!M$6</f>
        <v>84166.666666666657</v>
      </c>
      <c r="N18" s="381">
        <f>Performance!I$5*IF(Performance!I174&gt;Performance!I121,Outcomes!N17,AVERAGE(Outcomes!N17,Outcomes!N70,Outcomes!N123))*Outcomes!N$6</f>
        <v>4000</v>
      </c>
      <c r="O18" s="381">
        <f>Performance!I$5*IF(Performance!I174&gt;Performance!I121,Outcomes!O17,AVERAGE(Outcomes!O17,Outcomes!O70,Outcomes!O123))*Outcomes!O$6</f>
        <v>0</v>
      </c>
      <c r="P18" s="381">
        <f>Performance!I$5*IF(Performance!I174&gt;Performance!I121,Outcomes!P17,AVERAGE(Outcomes!P17,Outcomes!P70,Outcomes!P123))*Outcomes!P$6</f>
        <v>0</v>
      </c>
      <c r="Q18" s="381">
        <f>Performance!I$5*IF(Performance!I174&gt;Performance!I121,Outcomes!Q17,AVERAGE(Outcomes!Q17,Outcomes!Q70,Outcomes!Q123))*Outcomes!Q$6</f>
        <v>0</v>
      </c>
      <c r="R18" s="381">
        <f>Performance!J$5*IF(Performance!J174&gt;Performance!J121,Outcomes!R17,AVERAGE(Outcomes!R17,Outcomes!R70,Outcomes!R123))*Outcomes!R$6</f>
        <v>0</v>
      </c>
      <c r="S18" s="381">
        <f>Performance!J$5*IF(Performance!J174&gt;Performance!J121,Outcomes!S17,AVERAGE(Outcomes!S17,Outcomes!S70,Outcomes!S123))*Outcomes!S$6</f>
        <v>0</v>
      </c>
      <c r="T18" s="381">
        <f>Performance!J$5*IF(Performance!J174&gt;Performance!J121,Outcomes!T17,AVERAGE(Outcomes!T17,Outcomes!T70,Outcomes!T123))*Outcomes!T$6</f>
        <v>0</v>
      </c>
      <c r="U18" s="381">
        <f>Performance!J$5*IF(Performance!J174&gt;Performance!J121,Outcomes!U17,AVERAGE(Outcomes!U17,Outcomes!U70,Outcomes!U123))*Outcomes!U$6</f>
        <v>0</v>
      </c>
      <c r="V18" s="381">
        <f>Performance!K$5*IF(Performance!K174&gt;Performance!K121,Outcomes!V17,AVERAGE(Outcomes!V17,Outcomes!V70,Outcomes!V123))*Outcomes!V$6</f>
        <v>66500</v>
      </c>
      <c r="W18" s="381">
        <f>Performance!K$5*IF(Performance!K174&gt;Performance!K121,Outcomes!W17,AVERAGE(Outcomes!W17,Outcomes!W70,Outcomes!W123))*Outcomes!W$6</f>
        <v>16209.374999999998</v>
      </c>
      <c r="X18" s="381">
        <f>Performance!K$5*IF(Performance!K174&gt;Performance!K121, Outcomes!X17, AVERAGE(Outcomes!X17,Outcomes!X70,Outcomes!X123))*Outcomes!X$6</f>
        <v>11221.875</v>
      </c>
      <c r="Y18" s="381">
        <f>Performance!K$5*IF(Performance!K174&gt;Performance!K121,Outcomes!Y17,AVERAGE(Outcomes!Y17,Outcomes!Y70,Outcomes!Y123))*Outcomes!Y$6</f>
        <v>962.50000000000011</v>
      </c>
      <c r="Z18" s="381">
        <f>Performance!L$5*IF(Performance!L174&gt;Performance!L121,Outcomes!Z17,AVERAGE(Outcomes!Z17,Outcomes!Z70,Outcomes!Z123))*Outcomes!Z$6</f>
        <v>506275</v>
      </c>
      <c r="AA18" s="381">
        <f>Performance!L$5*IF(Performance!L174&gt;Performance!L121,Outcomes!AA17,AVERAGE(Outcomes!AA17,Outcomes!AA70,Outcomes!AA123))*Outcomes!AA$6</f>
        <v>109666.66666666666</v>
      </c>
      <c r="AB18" s="381">
        <f>Performance!L$5*IF(Performance!L174&gt;Performance!L121,Outcomes!AB17,AVERAGE(Outcomes!AB17,Outcomes!AB70,Outcomes!AB123))*Outcomes!AB$6</f>
        <v>60666.666666666664</v>
      </c>
      <c r="AC18" s="381">
        <f>Performance!L$5*IF(Performance!L174&gt;Performance!L121,Outcomes!AC17,AVERAGE(Outcomes!AC17,Outcomes!AC70,Outcomes!AC123))*Outcomes!AC$6</f>
        <v>60666.666666666664</v>
      </c>
      <c r="AD18" s="381">
        <f>Performance!M$5*IF(Performance!M174&gt;Performance!M121,Outcomes!AD17,AVERAGE(Outcomes!AD17,Outcomes!AD70,Outcomes!AD123))*Outcomes!AD$6</f>
        <v>0</v>
      </c>
      <c r="AE18" s="381">
        <f>Performance!M$5*IF(Performance!M174&gt;Performance!M121,Outcomes!AE17,AVERAGE(Outcomes!AE17,Outcomes!AE70,Outcomes!AE123))*Outcomes!AE$6</f>
        <v>0</v>
      </c>
      <c r="AF18" s="381">
        <f>Performance!M$5*IF(Performance!M174&gt;Performance!M121,Outcomes!AF17,AVERAGE(Outcomes!AF17,Outcomes!AF70,Outcomes!AF123))*Outcomes!AF$6</f>
        <v>0</v>
      </c>
      <c r="AG18" s="381">
        <f>Performance!M$5*IF(Performance!M174&gt;Performance!M121,Outcomes!AG17,AVERAGE(Outcomes!AG17,Outcomes!AG70,Outcomes!AG123))*Outcomes!AG$6</f>
        <v>0</v>
      </c>
      <c r="AH18" s="381">
        <f>Performance!N$5*IF(Performance!N174&gt;Performance!N121,Outcomes!AH17,AVERAGE(Outcomes!AH17,Outcomes!AH70,Outcomes!AH123))*Outcomes!AH$6</f>
        <v>0</v>
      </c>
      <c r="AI18" s="381">
        <f>Performance!N$5*IF(Performance!N174&gt;Performance!N121,Outcomes!AI17,AVERAGE(Outcomes!AI17,Outcomes!AI70,Outcomes!AI123))*Outcomes!AI$6</f>
        <v>0</v>
      </c>
      <c r="AJ18" s="381">
        <f>Performance!N$5*IF(Performance!N174&gt;Performance!N121,Outcomes!AJ17,AVERAGE(Outcomes!AJ17,Outcomes!AJ70,Outcomes!AJ123))*Outcomes!AJ$6</f>
        <v>0</v>
      </c>
      <c r="AK18" s="381">
        <f>Performance!N$5*IF(Performance!N174&gt;Performance!N121,Outcomes!AK17,AVERAGE(Outcomes!AK17,Outcomes!AK70,Outcomes!AK123))*Outcomes!AK$6</f>
        <v>0</v>
      </c>
      <c r="AL18" s="381">
        <f>Performance!O$5*IF(Performance!O174&gt;Performance!O121,Outcomes!AL17,AVERAGE(Outcomes!AL17,Outcomes!AL70,Outcomes!AL123))*Outcomes!AL$6</f>
        <v>392350</v>
      </c>
      <c r="AM18" s="381">
        <f>Performance!O$5*IF(Performance!O174&gt;Performance!O121,Outcomes!AM17,AVERAGE(Outcomes!AM17,Outcomes!AM70,Outcomes!AM123))*Outcomes!AM$6</f>
        <v>88112.499999999985</v>
      </c>
      <c r="AN18" s="381">
        <f>Performance!O$5*IF(Performance!O174&gt;Performance!O121,Outcomes!AN17,AVERAGE(Outcomes!AN17,Outcomes!AN70,Outcomes!AN123))*Outcomes!AN$6</f>
        <v>53375</v>
      </c>
      <c r="AO18" s="381">
        <f>Performance!O$5*IF(Performance!O174&gt;Performance!O121,Outcomes!AO17,AVERAGE(Outcomes!AO17,Outcomes!AO70,Outcomes!AO123))*Outcomes!AO$6</f>
        <v>52500</v>
      </c>
      <c r="AP18" s="381">
        <f>Performance!P$5*IF(Performance!P174&gt;Performance!P121,Outcomes!AP17,AVERAGE(Outcomes!AP17,Outcomes!AP70,Outcomes!AP123))*Outcomes!AP$6</f>
        <v>123750.00000000001</v>
      </c>
      <c r="AQ18" s="381">
        <f>Performance!P$5*IF(Performance!P174&gt;Performance!P121,Outcomes!AQ17,AVERAGE(Outcomes!AQ17,Outcomes!AQ70,Outcomes!AQ123))*Outcomes!AQ$6</f>
        <v>18562.5</v>
      </c>
      <c r="AR18" s="381">
        <f>Performance!P$5*IF(Performance!P174&gt;Performance!P121,Outcomes!AR17,AVERAGE(Outcomes!AR17,Outcomes!AR70,Outcomes!AR123))*Outcomes!AR$6</f>
        <v>23512.500000000004</v>
      </c>
      <c r="AS18" s="381">
        <f>Performance!P$5*IF(Performance!P174&gt;Performance!P121,Outcomes!AS17,AVERAGE(Outcomes!AS17,Outcomes!AS70,Outcomes!AS123))*Outcomes!AS$6</f>
        <v>44550</v>
      </c>
      <c r="AT18" s="381">
        <f>Performance!Q$5*IF(Performance!Q174&gt;Performance!Q121,Outcomes!AT17,AVERAGE(Outcomes!AT17,Outcomes!AT70,Outcomes!AT123))*Outcomes!AT$6</f>
        <v>0</v>
      </c>
      <c r="AU18" s="381">
        <f>Performance!Q$5*IF(Performance!Q174&gt;Performance!Q121,Outcomes!AU17,AVERAGE(Outcomes!AU17,Outcomes!AU70,Outcomes!AU123))*Outcomes!AU$6</f>
        <v>0</v>
      </c>
      <c r="AV18" s="381">
        <f>Performance!Q$5*IF(Performance!Q174&gt;Performance!Q121,Outcomes!AV17,AVERAGE(Outcomes!AV17,Outcomes!AV70,Outcomes!AV123))*Outcomes!AV$6</f>
        <v>0</v>
      </c>
      <c r="AW18" s="381">
        <f>Performance!Q$5*IF(Performance!Q174&gt;Performance!Q121,Outcomes!AW17,AVERAGE(Outcomes!AW17,Outcomes!AW70,Outcomes!AW123))*Outcomes!AW$6</f>
        <v>0</v>
      </c>
      <c r="AX18" s="381">
        <f>Performance!R$5*IF(Performance!R174&gt;Performance!R121,Outcomes!AX17,AVERAGE(Outcomes!AX17,Outcomes!AX70,Outcomes!AX123))*Outcomes!AX$6</f>
        <v>0</v>
      </c>
      <c r="AY18" s="381">
        <f>Performance!R$5*IF(Performance!R174&gt;Performance!R121,Outcomes!AY17,AVERAGE(Outcomes!AY17,Outcomes!AY70,Outcomes!AY123))*Outcomes!AY$6</f>
        <v>0</v>
      </c>
      <c r="AZ18" s="381">
        <f>Performance!R$5*IF(Performance!R174&gt;Performance!R121,Outcomes!AZ17,AVERAGE(Outcomes!AZ17,Outcomes!AZ70,Outcomes!AZ123))*Outcomes!AZ$6</f>
        <v>0</v>
      </c>
      <c r="BA18" s="381">
        <f>Performance!R$5*IF(Performance!R174&gt;Performance!R121,Outcomes!BA17,AVERAGE(Outcomes!BA17,Outcomes!BA70,Outcomes!BA123))*Outcomes!BA$6</f>
        <v>0</v>
      </c>
      <c r="BB18" s="381">
        <f>Performance!S15</f>
        <v>3131.8333333333335</v>
      </c>
      <c r="BC18" s="381">
        <f>Performance!T15</f>
        <v>4812.5</v>
      </c>
      <c r="BD18" s="381">
        <f>Performance!U15</f>
        <v>0</v>
      </c>
      <c r="BE18" s="337">
        <f>SUM(C18:BD18)-Performance!C15</f>
        <v>0</v>
      </c>
    </row>
    <row r="19" spans="1:57">
      <c r="A19" s="21" t="s">
        <v>67</v>
      </c>
      <c r="B19" s="18" t="s">
        <v>68</v>
      </c>
      <c r="C19" s="381">
        <f>Performance!D16</f>
        <v>1955100</v>
      </c>
      <c r="D19" s="381">
        <f>Performance!E$5*IF(Performance!E175&gt;Performance!E122,Outcomes!D18,AVERAGE(Outcomes!D18,Outcomes!D71,Outcomes!D124))*Outcomes!D$6</f>
        <v>1022000</v>
      </c>
      <c r="E19" s="381">
        <f>Performance!E$5*IF(Performance!E175&gt;Performance!E122,Outcomes!E18,AVERAGE(Outcomes!E18,Outcomes!E71,Outcomes!E124))*Outcomes!E$6</f>
        <v>215833.33333333331</v>
      </c>
      <c r="F19" s="381">
        <f>Performance!E$5*IF(Performance!E175&gt;Performance!E122,Outcomes!F18,AVERAGE(Outcomes!F18,Outcomes!F71,Outcomes!F124))*Outcomes!F$6</f>
        <v>85458.333333333343</v>
      </c>
      <c r="G19" s="381">
        <f>Performance!E$5*IF(Performance!E175&gt;Performance!E122,Outcomes!G18,AVERAGE(Outcomes!G18,Outcomes!G71,Outcomes!G124))*Outcomes!G$6</f>
        <v>81666.666666666657</v>
      </c>
      <c r="H19" s="381">
        <f>Performance!F$5*IF(Performance!F175&gt;Performance!F122,Outcomes!H18,AVERAGE(Outcomes!H18,Outcomes!H71,Outcomes!H124))*Outcomes!H$6</f>
        <v>0</v>
      </c>
      <c r="I19" s="381">
        <f>Performance!F$5*IF(Performance!F175&gt;Performance!F122,Outcomes!I18,AVERAGE(Outcomes!I18,Outcomes!I71,Outcomes!I124))*Outcomes!I$6</f>
        <v>0</v>
      </c>
      <c r="J19" s="381">
        <f>Performance!F$5*IF(Performance!F175&gt;Performance!F122,Outcomes!J18,AVERAGE(Outcomes!J18,Outcomes!J71,Outcomes!J124))*Outcomes!J$6</f>
        <v>0</v>
      </c>
      <c r="K19" s="381">
        <f>Performance!F$5*IF(Performance!F175&gt;Performance!F122,Outcomes!K18,AVERAGE(Outcomes!K18,Outcomes!K71,Outcomes!K124))*Outcomes!K$6</f>
        <v>0</v>
      </c>
      <c r="L19" s="381">
        <f>Performance!G$5*IF(Performance!G175&gt;Performance!G122,Outcomes!L18,AVERAGE(Outcomes!L18,Outcomes!L71,Outcomes!L124))*Outcomes!L$6</f>
        <v>23666.666666666668</v>
      </c>
      <c r="M19" s="381">
        <f>Performance!H$5*IF(Performance!H175&gt;Performance!H122,Outcomes!M18,AVERAGE(Outcomes!M18,Outcomes!M71,Outcomes!M124))*Outcomes!M$6</f>
        <v>242791.66666666669</v>
      </c>
      <c r="N19" s="381">
        <f>Performance!I$5*IF(Performance!I175&gt;Performance!I122,Outcomes!N18,AVERAGE(Outcomes!N18,Outcomes!N71,Outcomes!N124))*Outcomes!N$6</f>
        <v>135850</v>
      </c>
      <c r="O19" s="381">
        <f>Performance!I$5*IF(Performance!I175&gt;Performance!I122,Outcomes!O18,AVERAGE(Outcomes!O18,Outcomes!O71,Outcomes!O124))*Outcomes!O$6</f>
        <v>32775</v>
      </c>
      <c r="P19" s="381">
        <f>Performance!I$5*IF(Performance!I175&gt;Performance!I122,Outcomes!P18,AVERAGE(Outcomes!P18,Outcomes!P71,Outcomes!P124))*Outcomes!P$6</f>
        <v>8074.9999999999991</v>
      </c>
      <c r="Q19" s="381">
        <f>Performance!I$5*IF(Performance!I175&gt;Performance!I122,Outcomes!Q18,AVERAGE(Outcomes!Q18,Outcomes!Q71,Outcomes!Q124))*Outcomes!Q$6</f>
        <v>6649.9999999999991</v>
      </c>
      <c r="R19" s="381">
        <f>Performance!J$5*IF(Performance!J175&gt;Performance!J122,Outcomes!R18,AVERAGE(Outcomes!R18,Outcomes!R71,Outcomes!R124))*Outcomes!R$6</f>
        <v>337250</v>
      </c>
      <c r="S19" s="381">
        <f>Performance!J$5*IF(Performance!J175&gt;Performance!J122,Outcomes!S18,AVERAGE(Outcomes!S18,Outcomes!S71,Outcomes!S124))*Outcomes!S$6</f>
        <v>40375</v>
      </c>
      <c r="T19" s="381">
        <f>Performance!J$5*IF(Performance!J175&gt;Performance!J122,Outcomes!T18,AVERAGE(Outcomes!T18,Outcomes!T71,Outcomes!T124))*Outcomes!T$6</f>
        <v>34140.625</v>
      </c>
      <c r="U19" s="381">
        <f>Performance!J$5*IF(Performance!J175&gt;Performance!J122,Outcomes!U18,AVERAGE(Outcomes!U18,Outcomes!U71,Outcomes!U124))*Outcomes!U$6</f>
        <v>81343.75</v>
      </c>
      <c r="V19" s="381">
        <f>Performance!K$5*IF(Performance!K175&gt;Performance!K122,Outcomes!V18,AVERAGE(Outcomes!V18,Outcomes!V71,Outcomes!V124))*Outcomes!V$6</f>
        <v>321475.00000000006</v>
      </c>
      <c r="W19" s="381">
        <f>Performance!K$5*IF(Performance!K175&gt;Performance!K122,Outcomes!W18,AVERAGE(Outcomes!W18,Outcomes!W71,Outcomes!W124))*Outcomes!W$6</f>
        <v>68818.75</v>
      </c>
      <c r="X19" s="381">
        <f>Performance!K$5*IF(Performance!K175&gt;Performance!K122, Outcomes!X18, AVERAGE(Outcomes!X18,Outcomes!X71,Outcomes!X124))*Outcomes!X$6</f>
        <v>23187.5</v>
      </c>
      <c r="Y19" s="381">
        <f>Performance!K$5*IF(Performance!K175&gt;Performance!K122,Outcomes!Y18,AVERAGE(Outcomes!Y18,Outcomes!Y71,Outcomes!Y124))*Outcomes!Y$6</f>
        <v>8662.5</v>
      </c>
      <c r="Z19" s="381">
        <f>Performance!L$5*IF(Performance!L175&gt;Performance!L122,Outcomes!Z18,AVERAGE(Outcomes!Z18,Outcomes!Z71,Outcomes!Z124))*Outcomes!Z$6</f>
        <v>575166.66666666674</v>
      </c>
      <c r="AA19" s="381">
        <f>Performance!L$5*IF(Performance!L175&gt;Performance!L122,Outcomes!AA18,AVERAGE(Outcomes!AA18,Outcomes!AA71,Outcomes!AA124))*Outcomes!AA$6</f>
        <v>112437.5</v>
      </c>
      <c r="AB19" s="381">
        <f>Performance!L$5*IF(Performance!L175&gt;Performance!L122,Outcomes!AB18,AVERAGE(Outcomes!AB18,Outcomes!AB71,Outcomes!AB124))*Outcomes!AB$6</f>
        <v>86829.166666666672</v>
      </c>
      <c r="AC19" s="381">
        <f>Performance!L$5*IF(Performance!L175&gt;Performance!L122,Outcomes!AC18,AVERAGE(Outcomes!AC18,Outcomes!AC71,Outcomes!AC124))*Outcomes!AC$6</f>
        <v>83416.666666666657</v>
      </c>
      <c r="AD19" s="381">
        <f>Performance!M$5*IF(Performance!M175&gt;Performance!M122,Outcomes!AD18,AVERAGE(Outcomes!AD18,Outcomes!AD71,Outcomes!AD124))*Outcomes!AD$6</f>
        <v>0</v>
      </c>
      <c r="AE19" s="381">
        <f>Performance!M$5*IF(Performance!M175&gt;Performance!M122,Outcomes!AE18,AVERAGE(Outcomes!AE18,Outcomes!AE71,Outcomes!AE124))*Outcomes!AE$6</f>
        <v>0</v>
      </c>
      <c r="AF19" s="381">
        <f>Performance!M$5*IF(Performance!M175&gt;Performance!M122,Outcomes!AF18,AVERAGE(Outcomes!AF18,Outcomes!AF71,Outcomes!AF124))*Outcomes!AF$6</f>
        <v>0</v>
      </c>
      <c r="AG19" s="381">
        <f>Performance!M$5*IF(Performance!M175&gt;Performance!M122,Outcomes!AG18,AVERAGE(Outcomes!AG18,Outcomes!AG71,Outcomes!AG124))*Outcomes!AG$6</f>
        <v>0</v>
      </c>
      <c r="AH19" s="381">
        <f>Performance!N$5*IF(Performance!N175&gt;Performance!N122,Outcomes!AH18,AVERAGE(Outcomes!AH18,Outcomes!AH71,Outcomes!AH124))*Outcomes!AH$6</f>
        <v>0</v>
      </c>
      <c r="AI19" s="381">
        <f>Performance!N$5*IF(Performance!N175&gt;Performance!N122,Outcomes!AI18,AVERAGE(Outcomes!AI18,Outcomes!AI71,Outcomes!AI124))*Outcomes!AI$6</f>
        <v>0</v>
      </c>
      <c r="AJ19" s="381">
        <f>Performance!N$5*IF(Performance!N175&gt;Performance!N122,Outcomes!AJ18,AVERAGE(Outcomes!AJ18,Outcomes!AJ71,Outcomes!AJ124))*Outcomes!AJ$6</f>
        <v>0</v>
      </c>
      <c r="AK19" s="381">
        <f>Performance!N$5*IF(Performance!N175&gt;Performance!N122,Outcomes!AK18,AVERAGE(Outcomes!AK18,Outcomes!AK71,Outcomes!AK124))*Outcomes!AK$6</f>
        <v>0</v>
      </c>
      <c r="AL19" s="381">
        <f>Performance!O$5*IF(Performance!O175&gt;Performance!O122,Outcomes!AL18,AVERAGE(Outcomes!AL18,Outcomes!AL71,Outcomes!AL124))*Outcomes!AL$6</f>
        <v>975333.33333333337</v>
      </c>
      <c r="AM19" s="381">
        <f>Performance!O$5*IF(Performance!O175&gt;Performance!O122,Outcomes!AM18,AVERAGE(Outcomes!AM18,Outcomes!AM71,Outcomes!AM124))*Outcomes!AM$6</f>
        <v>200083.33333333331</v>
      </c>
      <c r="AN19" s="381">
        <f>Performance!O$5*IF(Performance!O175&gt;Performance!O122,Outcomes!AN18,AVERAGE(Outcomes!AN18,Outcomes!AN71,Outcomes!AN124))*Outcomes!AN$6</f>
        <v>98612.5</v>
      </c>
      <c r="AO19" s="381">
        <f>Performance!O$5*IF(Performance!O175&gt;Performance!O122,Outcomes!AO18,AVERAGE(Outcomes!AO18,Outcomes!AO71,Outcomes!AO124))*Outcomes!AO$6</f>
        <v>84700</v>
      </c>
      <c r="AP19" s="381">
        <f>Performance!P$5*IF(Performance!P175&gt;Performance!P122,Outcomes!AP18,AVERAGE(Outcomes!AP18,Outcomes!AP71,Outcomes!AP124))*Outcomes!AP$6</f>
        <v>533850</v>
      </c>
      <c r="AQ19" s="381">
        <f>Performance!P$5*IF(Performance!P175&gt;Performance!P122,Outcomes!AQ18,AVERAGE(Outcomes!AQ18,Outcomes!AQ71,Outcomes!AQ124))*Outcomes!AQ$6</f>
        <v>62212.500000000007</v>
      </c>
      <c r="AR19" s="381">
        <f>Performance!P$5*IF(Performance!P175&gt;Performance!P122,Outcomes!AR18,AVERAGE(Outcomes!AR18,Outcomes!AR71,Outcomes!AR124))*Outcomes!AR$6</f>
        <v>83775</v>
      </c>
      <c r="AS19" s="381">
        <f>Performance!P$5*IF(Performance!P175&gt;Performance!P122,Outcomes!AS18,AVERAGE(Outcomes!AS18,Outcomes!AS71,Outcomes!AS124))*Outcomes!AS$6</f>
        <v>159300</v>
      </c>
      <c r="AT19" s="381">
        <f>Performance!Q$5*IF(Performance!Q175&gt;Performance!Q122,Outcomes!AT18,AVERAGE(Outcomes!AT18,Outcomes!AT71,Outcomes!AT124))*Outcomes!AT$6</f>
        <v>0</v>
      </c>
      <c r="AU19" s="381">
        <f>Performance!Q$5*IF(Performance!Q175&gt;Performance!Q122,Outcomes!AU18,AVERAGE(Outcomes!AU18,Outcomes!AU71,Outcomes!AU124))*Outcomes!AU$6</f>
        <v>0</v>
      </c>
      <c r="AV19" s="381">
        <f>Performance!Q$5*IF(Performance!Q175&gt;Performance!Q122,Outcomes!AV18,AVERAGE(Outcomes!AV18,Outcomes!AV71,Outcomes!AV124))*Outcomes!AV$6</f>
        <v>0</v>
      </c>
      <c r="AW19" s="381">
        <f>Performance!Q$5*IF(Performance!Q175&gt;Performance!Q122,Outcomes!AW18,AVERAGE(Outcomes!AW18,Outcomes!AW71,Outcomes!AW124))*Outcomes!AW$6</f>
        <v>0</v>
      </c>
      <c r="AX19" s="381">
        <f>Performance!R$5*IF(Performance!R175&gt;Performance!R122,Outcomes!AX18,AVERAGE(Outcomes!AX18,Outcomes!AX71,Outcomes!AX124))*Outcomes!AX$6</f>
        <v>0</v>
      </c>
      <c r="AY19" s="381">
        <f>Performance!R$5*IF(Performance!R175&gt;Performance!R122,Outcomes!AY18,AVERAGE(Outcomes!AY18,Outcomes!AY71,Outcomes!AY124))*Outcomes!AY$6</f>
        <v>0</v>
      </c>
      <c r="AZ19" s="381">
        <f>Performance!R$5*IF(Performance!R175&gt;Performance!R122,Outcomes!AZ18,AVERAGE(Outcomes!AZ18,Outcomes!AZ71,Outcomes!AZ124))*Outcomes!AZ$6</f>
        <v>0</v>
      </c>
      <c r="BA19" s="381">
        <f>Performance!R$5*IF(Performance!R175&gt;Performance!R122,Outcomes!BA18,AVERAGE(Outcomes!BA18,Outcomes!BA71,Outcomes!BA124))*Outcomes!BA$6</f>
        <v>0</v>
      </c>
      <c r="BB19" s="381">
        <f>Performance!S16</f>
        <v>1034.2333333333333</v>
      </c>
      <c r="BC19" s="381">
        <f>Performance!T16</f>
        <v>6591.666666666667</v>
      </c>
      <c r="BD19" s="381">
        <f>Performance!U16</f>
        <v>0</v>
      </c>
      <c r="BE19" s="337">
        <f>SUM(C19:BD19)-Performance!C16</f>
        <v>0</v>
      </c>
    </row>
    <row r="20" spans="1:57">
      <c r="A20" s="21" t="s">
        <v>69</v>
      </c>
      <c r="B20" s="18" t="s">
        <v>70</v>
      </c>
      <c r="C20" s="381">
        <f>Performance!D17</f>
        <v>1694000</v>
      </c>
      <c r="D20" s="381">
        <f>Performance!E$5*IF(Performance!E176&gt;Performance!E123,Outcomes!D19,AVERAGE(Outcomes!D19,Outcomes!D72,Outcomes!D125))*Outcomes!D$6</f>
        <v>1060500</v>
      </c>
      <c r="E20" s="381">
        <f>Performance!E$5*IF(Performance!E176&gt;Performance!E123,Outcomes!E19,AVERAGE(Outcomes!E19,Outcomes!E72,Outcomes!E125))*Outcomes!E$6</f>
        <v>137987.5</v>
      </c>
      <c r="F20" s="381">
        <f>Performance!E$5*IF(Performance!E176&gt;Performance!E123,Outcomes!F19,AVERAGE(Outcomes!F19,Outcomes!F72,Outcomes!F125))*Outcomes!F$6</f>
        <v>81375</v>
      </c>
      <c r="G20" s="381">
        <f>Performance!E$5*IF(Performance!E176&gt;Performance!E123,Outcomes!G19,AVERAGE(Outcomes!G19,Outcomes!G72,Outcomes!G125))*Outcomes!G$6</f>
        <v>112000</v>
      </c>
      <c r="H20" s="381">
        <f>Performance!F$5*IF(Performance!F176&gt;Performance!F123,Outcomes!H19,AVERAGE(Outcomes!H19,Outcomes!H72,Outcomes!H125))*Outcomes!H$6</f>
        <v>0</v>
      </c>
      <c r="I20" s="381">
        <f>Performance!F$5*IF(Performance!F176&gt;Performance!F123,Outcomes!I19,AVERAGE(Outcomes!I19,Outcomes!I72,Outcomes!I125))*Outcomes!I$6</f>
        <v>0</v>
      </c>
      <c r="J20" s="381">
        <f>Performance!F$5*IF(Performance!F176&gt;Performance!F123,Outcomes!J19,AVERAGE(Outcomes!J19,Outcomes!J72,Outcomes!J125))*Outcomes!J$6</f>
        <v>0</v>
      </c>
      <c r="K20" s="381">
        <f>Performance!F$5*IF(Performance!F176&gt;Performance!F123,Outcomes!K19,AVERAGE(Outcomes!K19,Outcomes!K72,Outcomes!K125))*Outcomes!K$6</f>
        <v>0</v>
      </c>
      <c r="L20" s="381">
        <f>Performance!G$5*IF(Performance!G176&gt;Performance!G123,Outcomes!L19,AVERAGE(Outcomes!L19,Outcomes!L72,Outcomes!L125))*Outcomes!L$6</f>
        <v>107350</v>
      </c>
      <c r="M20" s="381">
        <f>Performance!H$5*IF(Performance!H176&gt;Performance!H123,Outcomes!M19,AVERAGE(Outcomes!M19,Outcomes!M72,Outcomes!M125))*Outcomes!M$6</f>
        <v>133375</v>
      </c>
      <c r="N20" s="381">
        <f>Performance!I$5*IF(Performance!I176&gt;Performance!I123,Outcomes!N19,AVERAGE(Outcomes!N19,Outcomes!N72,Outcomes!N125))*Outcomes!N$6</f>
        <v>0</v>
      </c>
      <c r="O20" s="381">
        <f>Performance!I$5*IF(Performance!I176&gt;Performance!I123,Outcomes!O19,AVERAGE(Outcomes!O19,Outcomes!O72,Outcomes!O125))*Outcomes!O$6</f>
        <v>0</v>
      </c>
      <c r="P20" s="381">
        <f>Performance!I$5*IF(Performance!I176&gt;Performance!I123,Outcomes!P19,AVERAGE(Outcomes!P19,Outcomes!P72,Outcomes!P125))*Outcomes!P$6</f>
        <v>0</v>
      </c>
      <c r="Q20" s="381">
        <f>Performance!I$5*IF(Performance!I176&gt;Performance!I123,Outcomes!Q19,AVERAGE(Outcomes!Q19,Outcomes!Q72,Outcomes!Q125))*Outcomes!Q$6</f>
        <v>0</v>
      </c>
      <c r="R20" s="381">
        <f>Performance!J$5*IF(Performance!J176&gt;Performance!J123,Outcomes!R19,AVERAGE(Outcomes!R19,Outcomes!R72,Outcomes!R125))*Outcomes!R$6</f>
        <v>12375</v>
      </c>
      <c r="S20" s="381">
        <f>Performance!J$5*IF(Performance!J176&gt;Performance!J123,Outcomes!S19,AVERAGE(Outcomes!S19,Outcomes!S72,Outcomes!S125))*Outcomes!S$6</f>
        <v>1031.25</v>
      </c>
      <c r="T20" s="381">
        <f>Performance!J$5*IF(Performance!J176&gt;Performance!J123,Outcomes!T19,AVERAGE(Outcomes!T19,Outcomes!T72,Outcomes!T125))*Outcomes!T$6</f>
        <v>2062.5</v>
      </c>
      <c r="U20" s="381">
        <f>Performance!J$5*IF(Performance!J176&gt;Performance!J123,Outcomes!U19,AVERAGE(Outcomes!U19,Outcomes!U72,Outcomes!U125))*Outcomes!U$6</f>
        <v>1375</v>
      </c>
      <c r="V20" s="381">
        <f>Performance!K$5*IF(Performance!K176&gt;Performance!K123,Outcomes!V19,AVERAGE(Outcomes!V19,Outcomes!V72,Outcomes!V125))*Outcomes!V$6</f>
        <v>160416.66666666669</v>
      </c>
      <c r="W20" s="381">
        <f>Performance!K$5*IF(Performance!K176&gt;Performance!K123,Outcomes!W19,AVERAGE(Outcomes!W19,Outcomes!W72,Outcomes!W125))*Outcomes!W$6</f>
        <v>20985.416666666668</v>
      </c>
      <c r="X20" s="381">
        <f>Performance!K$5*IF(Performance!K176&gt;Performance!K123, Outcomes!X19, AVERAGE(Outcomes!X19,Outcomes!X72,Outcomes!X125))*Outcomes!X$6</f>
        <v>14320.833333333334</v>
      </c>
      <c r="Y20" s="381">
        <f>Performance!K$5*IF(Performance!K176&gt;Performance!K123,Outcomes!Y19,AVERAGE(Outcomes!Y19,Outcomes!Y72,Outcomes!Y125))*Outcomes!Y$6</f>
        <v>39549.999999999993</v>
      </c>
      <c r="Z20" s="381">
        <f>Performance!L$5*IF(Performance!L176&gt;Performance!L123,Outcomes!Z19,AVERAGE(Outcomes!Z19,Outcomes!Z72,Outcomes!Z125))*Outcomes!Z$6</f>
        <v>824600</v>
      </c>
      <c r="AA20" s="381">
        <f>Performance!L$5*IF(Performance!L176&gt;Performance!L123,Outcomes!AA19,AVERAGE(Outcomes!AA19,Outcomes!AA72,Outcomes!AA125))*Outcomes!AA$6</f>
        <v>130506.25</v>
      </c>
      <c r="AB20" s="381">
        <f>Performance!L$5*IF(Performance!L176&gt;Performance!L123,Outcomes!AB19,AVERAGE(Outcomes!AB19,Outcomes!AB72,Outcomes!AB125))*Outcomes!AB$6</f>
        <v>95593.75</v>
      </c>
      <c r="AC20" s="381">
        <f>Performance!L$5*IF(Performance!L176&gt;Performance!L123,Outcomes!AC19,AVERAGE(Outcomes!AC19,Outcomes!AC72,Outcomes!AC125))*Outcomes!AC$6</f>
        <v>181212.5</v>
      </c>
      <c r="AD20" s="381">
        <f>Performance!M$5*IF(Performance!M176&gt;Performance!M123,Outcomes!AD19,AVERAGE(Outcomes!AD19,Outcomes!AD72,Outcomes!AD125))*Outcomes!AD$6</f>
        <v>0</v>
      </c>
      <c r="AE20" s="381">
        <f>Performance!M$5*IF(Performance!M176&gt;Performance!M123,Outcomes!AE19,AVERAGE(Outcomes!AE19,Outcomes!AE72,Outcomes!AE125))*Outcomes!AE$6</f>
        <v>0</v>
      </c>
      <c r="AF20" s="381">
        <f>Performance!M$5*IF(Performance!M176&gt;Performance!M123,Outcomes!AF19,AVERAGE(Outcomes!AF19,Outcomes!AF72,Outcomes!AF125))*Outcomes!AF$6</f>
        <v>0</v>
      </c>
      <c r="AG20" s="381">
        <f>Performance!M$5*IF(Performance!M176&gt;Performance!M123,Outcomes!AG19,AVERAGE(Outcomes!AG19,Outcomes!AG72,Outcomes!AG125))*Outcomes!AG$6</f>
        <v>0</v>
      </c>
      <c r="AH20" s="381">
        <f>Performance!N$5*IF(Performance!N176&gt;Performance!N123,Outcomes!AH19,AVERAGE(Outcomes!AH19,Outcomes!AH72,Outcomes!AH125))*Outcomes!AH$6</f>
        <v>0</v>
      </c>
      <c r="AI20" s="381">
        <f>Performance!N$5*IF(Performance!N176&gt;Performance!N123,Outcomes!AI19,AVERAGE(Outcomes!AI19,Outcomes!AI72,Outcomes!AI125))*Outcomes!AI$6</f>
        <v>0</v>
      </c>
      <c r="AJ20" s="381">
        <f>Performance!N$5*IF(Performance!N176&gt;Performance!N123,Outcomes!AJ19,AVERAGE(Outcomes!AJ19,Outcomes!AJ72,Outcomes!AJ125))*Outcomes!AJ$6</f>
        <v>0</v>
      </c>
      <c r="AK20" s="381">
        <f>Performance!N$5*IF(Performance!N176&gt;Performance!N123,Outcomes!AK19,AVERAGE(Outcomes!AK19,Outcomes!AK72,Outcomes!AK125))*Outcomes!AK$6</f>
        <v>0</v>
      </c>
      <c r="AL20" s="381">
        <f>Performance!O$5*IF(Performance!O176&gt;Performance!O123,Outcomes!AL19,AVERAGE(Outcomes!AL19,Outcomes!AL72,Outcomes!AL125))*Outcomes!AL$6</f>
        <v>1655500</v>
      </c>
      <c r="AM20" s="381">
        <f>Performance!O$5*IF(Performance!O176&gt;Performance!O123,Outcomes!AM19,AVERAGE(Outcomes!AM19,Outcomes!AM72,Outcomes!AM125))*Outcomes!AM$6</f>
        <v>188693.74999999997</v>
      </c>
      <c r="AN20" s="381">
        <f>Performance!O$5*IF(Performance!O176&gt;Performance!O123,Outcomes!AN19,AVERAGE(Outcomes!AN19,Outcomes!AN72,Outcomes!AN125))*Outcomes!AN$6</f>
        <v>151375</v>
      </c>
      <c r="AO20" s="381">
        <f>Performance!O$5*IF(Performance!O176&gt;Performance!O123,Outcomes!AO19,AVERAGE(Outcomes!AO19,Outcomes!AO72,Outcomes!AO125))*Outcomes!AO$6</f>
        <v>184800.00000000003</v>
      </c>
      <c r="AP20" s="381">
        <f>Performance!P$5*IF(Performance!P176&gt;Performance!P123,Outcomes!AP19,AVERAGE(Outcomes!AP19,Outcomes!AP72,Outcomes!AP125))*Outcomes!AP$6</f>
        <v>641250</v>
      </c>
      <c r="AQ20" s="381">
        <f>Performance!P$5*IF(Performance!P176&gt;Performance!P123,Outcomes!AQ19,AVERAGE(Outcomes!AQ19,Outcomes!AQ72,Outcomes!AQ125))*Outcomes!AQ$6</f>
        <v>44887.5</v>
      </c>
      <c r="AR20" s="381">
        <f>Performance!P$5*IF(Performance!P176&gt;Performance!P123,Outcomes!AR19,AVERAGE(Outcomes!AR19,Outcomes!AR72,Outcomes!AR125))*Outcomes!AR$6</f>
        <v>73743.75</v>
      </c>
      <c r="AS20" s="381">
        <f>Performance!P$5*IF(Performance!P176&gt;Performance!P123,Outcomes!AS19,AVERAGE(Outcomes!AS19,Outcomes!AS72,Outcomes!AS125))*Outcomes!AS$6</f>
        <v>194512.5</v>
      </c>
      <c r="AT20" s="381">
        <f>Performance!Q$5*IF(Performance!Q176&gt;Performance!Q123,Outcomes!AT19,AVERAGE(Outcomes!AT19,Outcomes!AT72,Outcomes!AT125))*Outcomes!AT$6</f>
        <v>0</v>
      </c>
      <c r="AU20" s="381">
        <f>Performance!Q$5*IF(Performance!Q176&gt;Performance!Q123,Outcomes!AU19,AVERAGE(Outcomes!AU19,Outcomes!AU72,Outcomes!AU125))*Outcomes!AU$6</f>
        <v>0</v>
      </c>
      <c r="AV20" s="381">
        <f>Performance!Q$5*IF(Performance!Q176&gt;Performance!Q123,Outcomes!AV19,AVERAGE(Outcomes!AV19,Outcomes!AV72,Outcomes!AV125))*Outcomes!AV$6</f>
        <v>0</v>
      </c>
      <c r="AW20" s="381">
        <f>Performance!Q$5*IF(Performance!Q176&gt;Performance!Q123,Outcomes!AW19,AVERAGE(Outcomes!AW19,Outcomes!AW72,Outcomes!AW125))*Outcomes!AW$6</f>
        <v>0</v>
      </c>
      <c r="AX20" s="381">
        <f>Performance!R$5*IF(Performance!R176&gt;Performance!R123,Outcomes!AX19,AVERAGE(Outcomes!AX19,Outcomes!AX72,Outcomes!AX125))*Outcomes!AX$6</f>
        <v>85500</v>
      </c>
      <c r="AY20" s="381">
        <f>Performance!R$5*IF(Performance!R176&gt;Performance!R123,Outcomes!AY19,AVERAGE(Outcomes!AY19,Outcomes!AY72,Outcomes!AY125))*Outcomes!AY$6</f>
        <v>0</v>
      </c>
      <c r="AZ20" s="381">
        <f>Performance!R$5*IF(Performance!R176&gt;Performance!R123,Outcomes!AZ19,AVERAGE(Outcomes!AZ19,Outcomes!AZ72,Outcomes!AZ125))*Outcomes!AZ$6</f>
        <v>8550</v>
      </c>
      <c r="BA20" s="381">
        <f>Performance!R$5*IF(Performance!R176&gt;Performance!R123,Outcomes!BA19,AVERAGE(Outcomes!BA19,Outcomes!BA72,Outcomes!BA125))*Outcomes!BA$6</f>
        <v>34650.000000000007</v>
      </c>
      <c r="BB20" s="381">
        <f>Performance!S17</f>
        <v>11289.166666666666</v>
      </c>
      <c r="BC20" s="381">
        <f>Performance!T17</f>
        <v>73150</v>
      </c>
      <c r="BD20" s="381">
        <f>Performance!U17</f>
        <v>0</v>
      </c>
      <c r="BE20" s="337">
        <f>SUM(C20:BD20)-Performance!C17</f>
        <v>0</v>
      </c>
    </row>
    <row r="21" spans="1:57">
      <c r="A21" s="21" t="s">
        <v>71</v>
      </c>
      <c r="B21" s="18" t="s">
        <v>72</v>
      </c>
      <c r="C21" s="381">
        <f>Performance!D18</f>
        <v>10759000</v>
      </c>
      <c r="D21" s="381">
        <f>Performance!E$5*IF(Performance!E177&gt;Performance!E124,Outcomes!D20,AVERAGE(Outcomes!D20,Outcomes!D73,Outcomes!D126))*Outcomes!D$6</f>
        <v>11679500</v>
      </c>
      <c r="E21" s="381">
        <f>Performance!E$5*IF(Performance!E177&gt;Performance!E124,Outcomes!E20,AVERAGE(Outcomes!E20,Outcomes!E73,Outcomes!E126))*Outcomes!E$6</f>
        <v>1291062.5</v>
      </c>
      <c r="F21" s="381">
        <f>Performance!E$5*IF(Performance!E177&gt;Performance!E124,Outcomes!F20,AVERAGE(Outcomes!F20,Outcomes!F73,Outcomes!F126))*Outcomes!F$6</f>
        <v>768541.66666666674</v>
      </c>
      <c r="G21" s="381">
        <f>Performance!E$5*IF(Performance!E177&gt;Performance!E124,Outcomes!G20,AVERAGE(Outcomes!G20,Outcomes!G73,Outcomes!G126))*Outcomes!G$6</f>
        <v>589049.99999999988</v>
      </c>
      <c r="H21" s="381">
        <f>Performance!F$5*IF(Performance!F177&gt;Performance!F124,Outcomes!H20,AVERAGE(Outcomes!H20,Outcomes!H73,Outcomes!H126))*Outcomes!H$6</f>
        <v>3500</v>
      </c>
      <c r="I21" s="381">
        <f>Performance!F$5*IF(Performance!F177&gt;Performance!F124,Outcomes!I20,AVERAGE(Outcomes!I20,Outcomes!I73,Outcomes!I126))*Outcomes!I$6</f>
        <v>0</v>
      </c>
      <c r="J21" s="381">
        <f>Performance!F$5*IF(Performance!F177&gt;Performance!F124,Outcomes!J20,AVERAGE(Outcomes!J20,Outcomes!J73,Outcomes!J126))*Outcomes!J$6</f>
        <v>0</v>
      </c>
      <c r="K21" s="381">
        <f>Performance!F$5*IF(Performance!F177&gt;Performance!F124,Outcomes!K20,AVERAGE(Outcomes!K20,Outcomes!K73,Outcomes!K126))*Outcomes!K$6</f>
        <v>0</v>
      </c>
      <c r="L21" s="381">
        <f>Performance!G$5*IF(Performance!G177&gt;Performance!G124,Outcomes!L20,AVERAGE(Outcomes!L20,Outcomes!L73,Outcomes!L126))*Outcomes!L$6</f>
        <v>0</v>
      </c>
      <c r="M21" s="381">
        <f>Performance!H$5*IF(Performance!H177&gt;Performance!H124,Outcomes!M20,AVERAGE(Outcomes!M20,Outcomes!M73,Outcomes!M126))*Outcomes!M$6</f>
        <v>29687.5</v>
      </c>
      <c r="N21" s="381">
        <f>Performance!I$5*IF(Performance!I177&gt;Performance!I124,Outcomes!N20,AVERAGE(Outcomes!N20,Outcomes!N73,Outcomes!N126))*Outcomes!N$6</f>
        <v>526300</v>
      </c>
      <c r="O21" s="381">
        <f>Performance!I$5*IF(Performance!I177&gt;Performance!I124,Outcomes!O20,AVERAGE(Outcomes!O20,Outcomes!O73,Outcomes!O126))*Outcomes!O$6</f>
        <v>63750</v>
      </c>
      <c r="P21" s="381">
        <f>Performance!I$5*IF(Performance!I177&gt;Performance!I124,Outcomes!P20,AVERAGE(Outcomes!P20,Outcomes!P73,Outcomes!P126))*Outcomes!P$6</f>
        <v>22562.5</v>
      </c>
      <c r="Q21" s="381">
        <f>Performance!I$5*IF(Performance!I177&gt;Performance!I124,Outcomes!Q20,AVERAGE(Outcomes!Q20,Outcomes!Q73,Outcomes!Q126))*Outcomes!Q$6</f>
        <v>72500</v>
      </c>
      <c r="R21" s="381">
        <f>Performance!J$5*IF(Performance!J177&gt;Performance!J124,Outcomes!R20,AVERAGE(Outcomes!R20,Outcomes!R73,Outcomes!R126))*Outcomes!R$6</f>
        <v>1024375.0000000001</v>
      </c>
      <c r="S21" s="381">
        <f>Performance!J$5*IF(Performance!J177&gt;Performance!J124,Outcomes!S20,AVERAGE(Outcomes!S20,Outcomes!S73,Outcomes!S126))*Outcomes!S$6</f>
        <v>105000</v>
      </c>
      <c r="T21" s="381">
        <f>Performance!J$5*IF(Performance!J177&gt;Performance!J124,Outcomes!T20,AVERAGE(Outcomes!T20,Outcomes!T73,Outcomes!T126))*Outcomes!T$6</f>
        <v>52500</v>
      </c>
      <c r="U21" s="381">
        <f>Performance!J$5*IF(Performance!J177&gt;Performance!J124,Outcomes!U20,AVERAGE(Outcomes!U20,Outcomes!U73,Outcomes!U126))*Outcomes!U$6</f>
        <v>140000</v>
      </c>
      <c r="V21" s="381">
        <f>Performance!K$5*IF(Performance!K177&gt;Performance!K124,Outcomes!V20,AVERAGE(Outcomes!V20,Outcomes!V73,Outcomes!V126))*Outcomes!V$6</f>
        <v>2949100</v>
      </c>
      <c r="W21" s="381">
        <f>Performance!K$5*IF(Performance!K177&gt;Performance!K124,Outcomes!W20,AVERAGE(Outcomes!W20,Outcomes!W73,Outcomes!W126))*Outcomes!W$6</f>
        <v>343000</v>
      </c>
      <c r="X21" s="381">
        <f>Performance!K$5*IF(Performance!K177&gt;Performance!K124, Outcomes!X20, AVERAGE(Outcomes!X20,Outcomes!X73,Outcomes!X126))*Outcomes!X$6</f>
        <v>167956.25000000003</v>
      </c>
      <c r="Y21" s="381">
        <f>Performance!K$5*IF(Performance!K177&gt;Performance!K124,Outcomes!Y20,AVERAGE(Outcomes!Y20,Outcomes!Y73,Outcomes!Y126))*Outcomes!Y$6</f>
        <v>469700.00000000006</v>
      </c>
      <c r="Z21" s="381">
        <f>Performance!L$5*IF(Performance!L177&gt;Performance!L124,Outcomes!Z20,AVERAGE(Outcomes!Z20,Outcomes!Z73,Outcomes!Z126))*Outcomes!Z$6</f>
        <v>5456324.9999999991</v>
      </c>
      <c r="AA21" s="381">
        <f>Performance!L$5*IF(Performance!L177&gt;Performance!L124,Outcomes!AA20,AVERAGE(Outcomes!AA20,Outcomes!AA73,Outcomes!AA126))*Outcomes!AA$6</f>
        <v>562756.25</v>
      </c>
      <c r="AB21" s="381">
        <f>Performance!L$5*IF(Performance!L177&gt;Performance!L124,Outcomes!AB20,AVERAGE(Outcomes!AB20,Outcomes!AB73,Outcomes!AB126))*Outcomes!AB$6</f>
        <v>347462.49999999994</v>
      </c>
      <c r="AC21" s="381">
        <f>Performance!L$5*IF(Performance!L177&gt;Performance!L124,Outcomes!AC20,AVERAGE(Outcomes!AC20,Outcomes!AC73,Outcomes!AC126))*Outcomes!AC$6</f>
        <v>1281000</v>
      </c>
      <c r="AD21" s="381">
        <f>Performance!M$5*IF(Performance!M177&gt;Performance!M124,Outcomes!AD20,AVERAGE(Outcomes!AD20,Outcomes!AD73,Outcomes!AD126))*Outcomes!AD$6</f>
        <v>0</v>
      </c>
      <c r="AE21" s="381">
        <f>Performance!M$5*IF(Performance!M177&gt;Performance!M124,Outcomes!AE20,AVERAGE(Outcomes!AE20,Outcomes!AE73,Outcomes!AE126))*Outcomes!AE$6</f>
        <v>0</v>
      </c>
      <c r="AF21" s="381">
        <f>Performance!M$5*IF(Performance!M177&gt;Performance!M124,Outcomes!AF20,AVERAGE(Outcomes!AF20,Outcomes!AF73,Outcomes!AF126))*Outcomes!AF$6</f>
        <v>0</v>
      </c>
      <c r="AG21" s="381">
        <f>Performance!M$5*IF(Performance!M177&gt;Performance!M124,Outcomes!AG20,AVERAGE(Outcomes!AG20,Outcomes!AG73,Outcomes!AG126))*Outcomes!AG$6</f>
        <v>0</v>
      </c>
      <c r="AH21" s="381">
        <f>Performance!N$5*IF(Performance!N177&gt;Performance!N124,Outcomes!AH20,AVERAGE(Outcomes!AH20,Outcomes!AH73,Outcomes!AH126))*Outcomes!AH$6</f>
        <v>42000</v>
      </c>
      <c r="AI21" s="381">
        <f>Performance!N$5*IF(Performance!N177&gt;Performance!N124,Outcomes!AI20,AVERAGE(Outcomes!AI20,Outcomes!AI73,Outcomes!AI126))*Outcomes!AI$6</f>
        <v>831.25</v>
      </c>
      <c r="AJ21" s="381">
        <f>Performance!N$5*IF(Performance!N177&gt;Performance!N124,Outcomes!AJ20,AVERAGE(Outcomes!AJ20,Outcomes!AJ73,Outcomes!AJ126))*Outcomes!AJ$6</f>
        <v>962.50000000000011</v>
      </c>
      <c r="AK21" s="381">
        <f>Performance!N$5*IF(Performance!N177&gt;Performance!N124,Outcomes!AK20,AVERAGE(Outcomes!AK20,Outcomes!AK73,Outcomes!AK126))*Outcomes!AK$6</f>
        <v>21000</v>
      </c>
      <c r="AL21" s="381">
        <f>Performance!O$5*IF(Performance!O177&gt;Performance!O124,Outcomes!AL20,AVERAGE(Outcomes!AL20,Outcomes!AL73,Outcomes!AL126))*Outcomes!AL$6</f>
        <v>12537000</v>
      </c>
      <c r="AM21" s="381">
        <f>Performance!O$5*IF(Performance!O177&gt;Performance!O124,Outcomes!AM20,AVERAGE(Outcomes!AM20,Outcomes!AM73,Outcomes!AM126))*Outcomes!AM$6</f>
        <v>1179543.75</v>
      </c>
      <c r="AN21" s="381">
        <f>Performance!O$5*IF(Performance!O177&gt;Performance!O124,Outcomes!AN20,AVERAGE(Outcomes!AN20,Outcomes!AN73,Outcomes!AN126))*Outcomes!AN$6</f>
        <v>921375</v>
      </c>
      <c r="AO21" s="381">
        <f>Performance!O$5*IF(Performance!O177&gt;Performance!O124,Outcomes!AO20,AVERAGE(Outcomes!AO20,Outcomes!AO73,Outcomes!AO126))*Outcomes!AO$6</f>
        <v>1189650.0000000002</v>
      </c>
      <c r="AP21" s="381">
        <f>Performance!P$5*IF(Performance!P177&gt;Performance!P124,Outcomes!AP20,AVERAGE(Outcomes!AP20,Outcomes!AP73,Outcomes!AP126))*Outcomes!AP$6</f>
        <v>3654675</v>
      </c>
      <c r="AQ21" s="381">
        <f>Performance!P$5*IF(Performance!P177&gt;Performance!P124,Outcomes!AQ20,AVERAGE(Outcomes!AQ20,Outcomes!AQ73,Outcomes!AQ126))*Outcomes!AQ$6</f>
        <v>276225</v>
      </c>
      <c r="AR21" s="381">
        <f>Performance!P$5*IF(Performance!P177&gt;Performance!P124,Outcomes!AR20,AVERAGE(Outcomes!AR20,Outcomes!AR73,Outcomes!AR126))*Outcomes!AR$6</f>
        <v>286762.5</v>
      </c>
      <c r="AS21" s="381">
        <f>Performance!P$5*IF(Performance!P177&gt;Performance!P124,Outcomes!AS20,AVERAGE(Outcomes!AS20,Outcomes!AS73,Outcomes!AS126))*Outcomes!AS$6</f>
        <v>753000</v>
      </c>
      <c r="AT21" s="381">
        <f>Performance!Q$5*IF(Performance!Q177&gt;Performance!Q124,Outcomes!AT20,AVERAGE(Outcomes!AT20,Outcomes!AT73,Outcomes!AT126))*Outcomes!AT$6</f>
        <v>33250</v>
      </c>
      <c r="AU21" s="381">
        <f>Performance!Q$5*IF(Performance!Q177&gt;Performance!Q124,Outcomes!AU20,AVERAGE(Outcomes!AU20,Outcomes!AU73,Outcomes!AU126))*Outcomes!AU$6</f>
        <v>1662.5</v>
      </c>
      <c r="AV21" s="381">
        <f>Performance!Q$5*IF(Performance!Q177&gt;Performance!Q124,Outcomes!AV20,AVERAGE(Outcomes!AV20,Outcomes!AV73,Outcomes!AV126))*Outcomes!AV$6</f>
        <v>3325</v>
      </c>
      <c r="AW21" s="381">
        <f>Performance!Q$5*IF(Performance!Q177&gt;Performance!Q124,Outcomes!AW20,AVERAGE(Outcomes!AW20,Outcomes!AW73,Outcomes!AW126))*Outcomes!AW$6</f>
        <v>6650</v>
      </c>
      <c r="AX21" s="381">
        <f>Performance!R$5*IF(Performance!R177&gt;Performance!R124,Outcomes!AX20,AVERAGE(Outcomes!AX20,Outcomes!AX73,Outcomes!AX126))*Outcomes!AX$6</f>
        <v>918000</v>
      </c>
      <c r="AY21" s="381">
        <f>Performance!R$5*IF(Performance!R177&gt;Performance!R124,Outcomes!AY20,AVERAGE(Outcomes!AY20,Outcomes!AY73,Outcomes!AY126))*Outcomes!AY$6</f>
        <v>30993.749999999996</v>
      </c>
      <c r="AZ21" s="381">
        <f>Performance!R$5*IF(Performance!R177&gt;Performance!R124,Outcomes!AZ20,AVERAGE(Outcomes!AZ20,Outcomes!AZ73,Outcomes!AZ126))*Outcomes!AZ$6</f>
        <v>54000</v>
      </c>
      <c r="BA21" s="381">
        <f>Performance!R$5*IF(Performance!R177&gt;Performance!R124,Outcomes!BA20,AVERAGE(Outcomes!BA20,Outcomes!BA73,Outcomes!BA126))*Outcomes!BA$6</f>
        <v>202950</v>
      </c>
      <c r="BB21" s="381">
        <f>Performance!S18</f>
        <v>36271</v>
      </c>
      <c r="BC21" s="381">
        <f>Performance!T18</f>
        <v>378875</v>
      </c>
      <c r="BD21" s="381">
        <f>Performance!U18</f>
        <v>0</v>
      </c>
      <c r="BE21" s="337">
        <f>SUM(C21:BD21)-Performance!C18</f>
        <v>0</v>
      </c>
    </row>
    <row r="22" spans="1:57">
      <c r="A22" s="21" t="s">
        <v>73</v>
      </c>
      <c r="B22" s="18" t="s">
        <v>74</v>
      </c>
      <c r="C22" s="381">
        <f>Performance!D19</f>
        <v>16206050</v>
      </c>
      <c r="D22" s="381">
        <f>Performance!E$5*IF(Performance!E178&gt;Performance!E125,Outcomes!D21,AVERAGE(Outcomes!D21,Outcomes!D74,Outcomes!D127))*Outcomes!D$6</f>
        <v>17941000</v>
      </c>
      <c r="E22" s="381">
        <f>Performance!E$5*IF(Performance!E178&gt;Performance!E125,Outcomes!E21,AVERAGE(Outcomes!E21,Outcomes!E74,Outcomes!E127))*Outcomes!E$6</f>
        <v>2874462.5</v>
      </c>
      <c r="F22" s="381">
        <f>Performance!E$5*IF(Performance!E178&gt;Performance!E125,Outcomes!F21,AVERAGE(Outcomes!F21,Outcomes!F74,Outcomes!F127))*Outcomes!F$6</f>
        <v>1601600</v>
      </c>
      <c r="G22" s="381">
        <f>Performance!E$5*IF(Performance!E178&gt;Performance!E125,Outcomes!G21,AVERAGE(Outcomes!G21,Outcomes!G74,Outcomes!G127))*Outcomes!G$6</f>
        <v>1287825.0000000002</v>
      </c>
      <c r="H22" s="381">
        <f>Performance!F$5*IF(Performance!F178&gt;Performance!F125,Outcomes!H21,AVERAGE(Outcomes!H21,Outcomes!H74,Outcomes!H127))*Outcomes!H$6</f>
        <v>3850.0000000000005</v>
      </c>
      <c r="I22" s="381">
        <f>Performance!F$5*IF(Performance!F178&gt;Performance!F125,Outcomes!I21,AVERAGE(Outcomes!I21,Outcomes!I74,Outcomes!I127))*Outcomes!I$6</f>
        <v>962.50000000000011</v>
      </c>
      <c r="J22" s="381">
        <f>Performance!F$5*IF(Performance!F178&gt;Performance!F125,Outcomes!J21,AVERAGE(Outcomes!J21,Outcomes!J74,Outcomes!J127))*Outcomes!J$6</f>
        <v>875</v>
      </c>
      <c r="K22" s="381">
        <f>Performance!F$5*IF(Performance!F178&gt;Performance!F125,Outcomes!K21,AVERAGE(Outcomes!K21,Outcomes!K74,Outcomes!K127))*Outcomes!K$6</f>
        <v>0</v>
      </c>
      <c r="L22" s="381">
        <f>Performance!G$5*IF(Performance!G178&gt;Performance!G125,Outcomes!L21,AVERAGE(Outcomes!L21,Outcomes!L74,Outcomes!L127))*Outcomes!L$6</f>
        <v>368599.99999999994</v>
      </c>
      <c r="M22" s="381">
        <f>Performance!H$5*IF(Performance!H178&gt;Performance!H125,Outcomes!M21,AVERAGE(Outcomes!M21,Outcomes!M74,Outcomes!M127))*Outcomes!M$6</f>
        <v>1211250</v>
      </c>
      <c r="N22" s="381">
        <f>Performance!I$5*IF(Performance!I178&gt;Performance!I125,Outcomes!N21,AVERAGE(Outcomes!N21,Outcomes!N74,Outcomes!N127))*Outcomes!N$6</f>
        <v>171950</v>
      </c>
      <c r="O22" s="381">
        <f>Performance!I$5*IF(Performance!I178&gt;Performance!I125,Outcomes!O21,AVERAGE(Outcomes!O21,Outcomes!O74,Outcomes!O127))*Outcomes!O$6</f>
        <v>31587.5</v>
      </c>
      <c r="P22" s="381">
        <f>Performance!I$5*IF(Performance!I178&gt;Performance!I125,Outcomes!P21,AVERAGE(Outcomes!P21,Outcomes!P74,Outcomes!P127))*Outcomes!P$6</f>
        <v>7600</v>
      </c>
      <c r="Q22" s="381">
        <f>Performance!I$5*IF(Performance!I178&gt;Performance!I125,Outcomes!Q21,AVERAGE(Outcomes!Q21,Outcomes!Q74,Outcomes!Q127))*Outcomes!Q$6</f>
        <v>26125</v>
      </c>
      <c r="R22" s="381">
        <f>Performance!J$5*IF(Performance!J178&gt;Performance!J125,Outcomes!R21,AVERAGE(Outcomes!R21,Outcomes!R74,Outcomes!R127))*Outcomes!R$6</f>
        <v>996312.5</v>
      </c>
      <c r="S22" s="381">
        <f>Performance!J$5*IF(Performance!J178&gt;Performance!J125,Outcomes!S21,AVERAGE(Outcomes!S21,Outcomes!S74,Outcomes!S127))*Outcomes!S$6</f>
        <v>162390.625</v>
      </c>
      <c r="T22" s="381">
        <f>Performance!J$5*IF(Performance!J178&gt;Performance!J125,Outcomes!T21,AVERAGE(Outcomes!T21,Outcomes!T74,Outcomes!T127))*Outcomes!T$6</f>
        <v>82828.125</v>
      </c>
      <c r="U22" s="381">
        <f>Performance!J$5*IF(Performance!J178&gt;Performance!J125,Outcomes!U21,AVERAGE(Outcomes!U21,Outcomes!U74,Outcomes!U127))*Outcomes!U$6</f>
        <v>198312.5</v>
      </c>
      <c r="V22" s="381">
        <f>Performance!K$5*IF(Performance!K178&gt;Performance!K125,Outcomes!V21,AVERAGE(Outcomes!V21,Outcomes!V74,Outcomes!V127))*Outcomes!V$6</f>
        <v>3828737.5</v>
      </c>
      <c r="W22" s="381">
        <f>Performance!K$5*IF(Performance!K178&gt;Performance!K125,Outcomes!W21,AVERAGE(Outcomes!W21,Outcomes!W74,Outcomes!W127))*Outcomes!W$6</f>
        <v>669156.25</v>
      </c>
      <c r="X22" s="381">
        <f>Performance!K$5*IF(Performance!K178&gt;Performance!K125, Outcomes!X21, AVERAGE(Outcomes!X21,Outcomes!X74,Outcomes!X127))*Outcomes!X$6</f>
        <v>390687.5</v>
      </c>
      <c r="Y22" s="381">
        <f>Performance!K$5*IF(Performance!K178&gt;Performance!K125,Outcomes!Y21,AVERAGE(Outcomes!Y21,Outcomes!Y74,Outcomes!Y127))*Outcomes!Y$6</f>
        <v>590012.50000000012</v>
      </c>
      <c r="Z22" s="381">
        <f>Performance!L$5*IF(Performance!L178&gt;Performance!L125,Outcomes!Z21,AVERAGE(Outcomes!Z21,Outcomes!Z74,Outcomes!Z127))*Outcomes!Z$6</f>
        <v>9479983.333333334</v>
      </c>
      <c r="AA22" s="381">
        <f>Performance!L$5*IF(Performance!L178&gt;Performance!L125,Outcomes!AA21,AVERAGE(Outcomes!AA21,Outcomes!AA74,Outcomes!AA127))*Outcomes!AA$6</f>
        <v>1405497.9166666667</v>
      </c>
      <c r="AB22" s="381">
        <f>Performance!L$5*IF(Performance!L178&gt;Performance!L125,Outcomes!AB21,AVERAGE(Outcomes!AB21,Outcomes!AB74,Outcomes!AB127))*Outcomes!AB$6</f>
        <v>706081.24999999988</v>
      </c>
      <c r="AC22" s="381">
        <f>Performance!L$5*IF(Performance!L178&gt;Performance!L125,Outcomes!AC21,AVERAGE(Outcomes!AC21,Outcomes!AC74,Outcomes!AC127))*Outcomes!AC$6</f>
        <v>2089324.9999999998</v>
      </c>
      <c r="AD22" s="381">
        <f>Performance!M$5*IF(Performance!M178&gt;Performance!M125,Outcomes!AD21,AVERAGE(Outcomes!AD21,Outcomes!AD74,Outcomes!AD127))*Outcomes!AD$6</f>
        <v>1750</v>
      </c>
      <c r="AE22" s="381">
        <f>Performance!M$5*IF(Performance!M178&gt;Performance!M125,Outcomes!AE21,AVERAGE(Outcomes!AE21,Outcomes!AE74,Outcomes!AE127))*Outcomes!AE$6</f>
        <v>0</v>
      </c>
      <c r="AF22" s="381">
        <f>Performance!M$5*IF(Performance!M178&gt;Performance!M125,Outcomes!AF21,AVERAGE(Outcomes!AF21,Outcomes!AF74,Outcomes!AF127))*Outcomes!AF$6</f>
        <v>0</v>
      </c>
      <c r="AG22" s="381">
        <f>Performance!M$5*IF(Performance!M178&gt;Performance!M125,Outcomes!AG21,AVERAGE(Outcomes!AG21,Outcomes!AG74,Outcomes!AG127))*Outcomes!AG$6</f>
        <v>875</v>
      </c>
      <c r="AH22" s="381">
        <f>Performance!N$5*IF(Performance!N178&gt;Performance!N125,Outcomes!AH21,AVERAGE(Outcomes!AH21,Outcomes!AH74,Outcomes!AH127))*Outcomes!AH$6</f>
        <v>175000</v>
      </c>
      <c r="AI22" s="381">
        <f>Performance!N$5*IF(Performance!N178&gt;Performance!N125,Outcomes!AI21,AVERAGE(Outcomes!AI21,Outcomes!AI74,Outcomes!AI127))*Outcomes!AI$6</f>
        <v>7700.0000000000009</v>
      </c>
      <c r="AJ22" s="381">
        <f>Performance!N$5*IF(Performance!N178&gt;Performance!N125,Outcomes!AJ21,AVERAGE(Outcomes!AJ21,Outcomes!AJ74,Outcomes!AJ127))*Outcomes!AJ$6</f>
        <v>4812.5</v>
      </c>
      <c r="AK22" s="381">
        <f>Performance!N$5*IF(Performance!N178&gt;Performance!N125,Outcomes!AK21,AVERAGE(Outcomes!AK21,Outcomes!AK74,Outcomes!AK127))*Outcomes!AK$6</f>
        <v>80500</v>
      </c>
      <c r="AL22" s="381">
        <f>Performance!O$5*IF(Performance!O178&gt;Performance!O125,Outcomes!AL21,AVERAGE(Outcomes!AL21,Outcomes!AL74,Outcomes!AL127))*Outcomes!AL$6</f>
        <v>24577000</v>
      </c>
      <c r="AM22" s="381">
        <f>Performance!O$5*IF(Performance!O178&gt;Performance!O125,Outcomes!AM21,AVERAGE(Outcomes!AM21,Outcomes!AM74,Outcomes!AM127))*Outcomes!AM$6</f>
        <v>3602637.5</v>
      </c>
      <c r="AN22" s="381">
        <f>Performance!O$5*IF(Performance!O178&gt;Performance!O125,Outcomes!AN21,AVERAGE(Outcomes!AN21,Outcomes!AN74,Outcomes!AN127))*Outcomes!AN$6</f>
        <v>2222500</v>
      </c>
      <c r="AO22" s="381">
        <f>Performance!O$5*IF(Performance!O178&gt;Performance!O125,Outcomes!AO21,AVERAGE(Outcomes!AO21,Outcomes!AO74,Outcomes!AO127))*Outcomes!AO$6</f>
        <v>2246475</v>
      </c>
      <c r="AP22" s="381">
        <f>Performance!P$5*IF(Performance!P178&gt;Performance!P125,Outcomes!AP21,AVERAGE(Outcomes!AP21,Outcomes!AP74,Outcomes!AP127))*Outcomes!AP$6</f>
        <v>6545025</v>
      </c>
      <c r="AQ22" s="381">
        <f>Performance!P$5*IF(Performance!P178&gt;Performance!P125,Outcomes!AQ21,AVERAGE(Outcomes!AQ21,Outcomes!AQ74,Outcomes!AQ127))*Outcomes!AQ$6</f>
        <v>874237.49999999988</v>
      </c>
      <c r="AR22" s="381">
        <f>Performance!P$5*IF(Performance!P178&gt;Performance!P125,Outcomes!AR21,AVERAGE(Outcomes!AR21,Outcomes!AR74,Outcomes!AR127))*Outcomes!AR$6</f>
        <v>689343.75</v>
      </c>
      <c r="AS22" s="381">
        <f>Performance!P$5*IF(Performance!P178&gt;Performance!P125,Outcomes!AS21,AVERAGE(Outcomes!AS21,Outcomes!AS74,Outcomes!AS127))*Outcomes!AS$6</f>
        <v>1446750</v>
      </c>
      <c r="AT22" s="381">
        <f>Performance!Q$5*IF(Performance!Q178&gt;Performance!Q125,Outcomes!AT21,AVERAGE(Outcomes!AT21,Outcomes!AT74,Outcomes!AT127))*Outcomes!AT$6</f>
        <v>0</v>
      </c>
      <c r="AU22" s="381">
        <f>Performance!Q$5*IF(Performance!Q178&gt;Performance!Q125,Outcomes!AU21,AVERAGE(Outcomes!AU21,Outcomes!AU74,Outcomes!AU127))*Outcomes!AU$6</f>
        <v>0</v>
      </c>
      <c r="AV22" s="381">
        <f>Performance!Q$5*IF(Performance!Q178&gt;Performance!Q125,Outcomes!AV21,AVERAGE(Outcomes!AV21,Outcomes!AV74,Outcomes!AV127))*Outcomes!AV$6</f>
        <v>0</v>
      </c>
      <c r="AW22" s="381">
        <f>Performance!Q$5*IF(Performance!Q178&gt;Performance!Q125,Outcomes!AW21,AVERAGE(Outcomes!AW21,Outcomes!AW74,Outcomes!AW127))*Outcomes!AW$6</f>
        <v>0</v>
      </c>
      <c r="AX22" s="381">
        <f>Performance!R$5*IF(Performance!R178&gt;Performance!R125,Outcomes!AX21,AVERAGE(Outcomes!AX21,Outcomes!AX74,Outcomes!AX127))*Outcomes!AX$6</f>
        <v>688500</v>
      </c>
      <c r="AY22" s="381">
        <f>Performance!R$5*IF(Performance!R178&gt;Performance!R125,Outcomes!AY21,AVERAGE(Outcomes!AY21,Outcomes!AY74,Outcomes!AY127))*Outcomes!AY$6</f>
        <v>58162.5</v>
      </c>
      <c r="AZ22" s="381">
        <f>Performance!R$5*IF(Performance!R178&gt;Performance!R125,Outcomes!AZ21,AVERAGE(Outcomes!AZ21,Outcomes!AZ74,Outcomes!AZ127))*Outcomes!AZ$6</f>
        <v>104625</v>
      </c>
      <c r="BA22" s="381">
        <f>Performance!R$5*IF(Performance!R178&gt;Performance!R125,Outcomes!BA21,AVERAGE(Outcomes!BA21,Outcomes!BA74,Outcomes!BA127))*Outcomes!BA$6</f>
        <v>155250</v>
      </c>
      <c r="BB22" s="381">
        <f>Performance!S19</f>
        <v>112090.5</v>
      </c>
      <c r="BC22" s="381">
        <f>Performance!T19</f>
        <v>833875</v>
      </c>
      <c r="BD22" s="381">
        <f>Performance!U19</f>
        <v>0</v>
      </c>
      <c r="BE22" s="337">
        <f>SUM(C22:BD22)-Performance!C19</f>
        <v>0</v>
      </c>
    </row>
    <row r="23" spans="1:57">
      <c r="A23" s="21" t="s">
        <v>75</v>
      </c>
      <c r="B23" s="18" t="s">
        <v>76</v>
      </c>
      <c r="C23" s="381">
        <f>Performance!D20</f>
        <v>2940000</v>
      </c>
      <c r="D23" s="381">
        <f>Performance!E$5*IF(Performance!E179&gt;Performance!E126,Outcomes!D22,AVERAGE(Outcomes!D22,Outcomes!D75,Outcomes!D128))*Outcomes!D$6</f>
        <v>2210833.333333333</v>
      </c>
      <c r="E23" s="381">
        <f>Performance!E$5*IF(Performance!E179&gt;Performance!E126,Outcomes!E22,AVERAGE(Outcomes!E22,Outcomes!E75,Outcomes!E128))*Outcomes!E$6</f>
        <v>233625</v>
      </c>
      <c r="F23" s="381">
        <f>Performance!E$5*IF(Performance!E179&gt;Performance!E126,Outcomes!F22,AVERAGE(Outcomes!F22,Outcomes!F75,Outcomes!F128))*Outcomes!F$6</f>
        <v>222541.66666666669</v>
      </c>
      <c r="G23" s="381">
        <f>Performance!E$5*IF(Performance!E179&gt;Performance!E126,Outcomes!G22,AVERAGE(Outcomes!G22,Outcomes!G75,Outcomes!G128))*Outcomes!G$6</f>
        <v>256083.33333333334</v>
      </c>
      <c r="H23" s="381">
        <f>Performance!F$5*IF(Performance!F179&gt;Performance!F126,Outcomes!H22,AVERAGE(Outcomes!H22,Outcomes!H75,Outcomes!H128))*Outcomes!H$6</f>
        <v>3500</v>
      </c>
      <c r="I23" s="381">
        <f>Performance!F$5*IF(Performance!F179&gt;Performance!F126,Outcomes!I22,AVERAGE(Outcomes!I22,Outcomes!I75,Outcomes!I128))*Outcomes!I$6</f>
        <v>875</v>
      </c>
      <c r="J23" s="381">
        <f>Performance!F$5*IF(Performance!F179&gt;Performance!F126,Outcomes!J22,AVERAGE(Outcomes!J22,Outcomes!J75,Outcomes!J128))*Outcomes!J$6</f>
        <v>0</v>
      </c>
      <c r="K23" s="381">
        <f>Performance!F$5*IF(Performance!F179&gt;Performance!F126,Outcomes!K22,AVERAGE(Outcomes!K22,Outcomes!K75,Outcomes!K128))*Outcomes!K$6</f>
        <v>0</v>
      </c>
      <c r="L23" s="381">
        <f>Performance!G$5*IF(Performance!G179&gt;Performance!G126,Outcomes!L22,AVERAGE(Outcomes!L22,Outcomes!L75,Outcomes!L128))*Outcomes!L$6</f>
        <v>436049.99999999994</v>
      </c>
      <c r="M23" s="381">
        <f>Performance!H$5*IF(Performance!H179&gt;Performance!H126,Outcomes!M22,AVERAGE(Outcomes!M22,Outcomes!M75,Outcomes!M128))*Outcomes!M$6</f>
        <v>3689125</v>
      </c>
      <c r="N23" s="381">
        <f>Performance!I$5*IF(Performance!I179&gt;Performance!I126,Outcomes!N22,AVERAGE(Outcomes!N22,Outcomes!N75,Outcomes!N128))*Outcomes!N$6</f>
        <v>27533.333333333332</v>
      </c>
      <c r="O23" s="381">
        <f>Performance!I$5*IF(Performance!I179&gt;Performance!I126,Outcomes!O22,AVERAGE(Outcomes!O22,Outcomes!O75,Outcomes!O128))*Outcomes!O$6</f>
        <v>2137.4999999999995</v>
      </c>
      <c r="P23" s="381">
        <f>Performance!I$5*IF(Performance!I179&gt;Performance!I126,Outcomes!P22,AVERAGE(Outcomes!P22,Outcomes!P75,Outcomes!P128))*Outcomes!P$6</f>
        <v>1250</v>
      </c>
      <c r="Q23" s="381">
        <f>Performance!I$5*IF(Performance!I179&gt;Performance!I126,Outcomes!Q22,AVERAGE(Outcomes!Q22,Outcomes!Q75,Outcomes!Q128))*Outcomes!Q$6</f>
        <v>4950</v>
      </c>
      <c r="R23" s="381">
        <f>Performance!J$5*IF(Performance!J179&gt;Performance!J126,Outcomes!R22,AVERAGE(Outcomes!R22,Outcomes!R75,Outcomes!R128))*Outcomes!R$6</f>
        <v>85499.999999999985</v>
      </c>
      <c r="S23" s="381">
        <f>Performance!J$5*IF(Performance!J179&gt;Performance!J126,Outcomes!S22,AVERAGE(Outcomes!S22,Outcomes!S75,Outcomes!S128))*Outcomes!S$6</f>
        <v>9500</v>
      </c>
      <c r="T23" s="381">
        <f>Performance!J$5*IF(Performance!J179&gt;Performance!J126,Outcomes!T22,AVERAGE(Outcomes!T22,Outcomes!T75,Outcomes!T128))*Outcomes!T$6</f>
        <v>8609.375</v>
      </c>
      <c r="U23" s="381">
        <f>Performance!J$5*IF(Performance!J179&gt;Performance!J126,Outcomes!U22,AVERAGE(Outcomes!U22,Outcomes!U75,Outcomes!U128))*Outcomes!U$6</f>
        <v>26718.75</v>
      </c>
      <c r="V23" s="381">
        <f>Performance!K$5*IF(Performance!K179&gt;Performance!K126,Outcomes!V22,AVERAGE(Outcomes!V22,Outcomes!V75,Outcomes!V128))*Outcomes!V$6</f>
        <v>628424.99999999988</v>
      </c>
      <c r="W23" s="381">
        <f>Performance!K$5*IF(Performance!K179&gt;Performance!K126,Outcomes!W22,AVERAGE(Outcomes!W22,Outcomes!W75,Outcomes!W128))*Outcomes!W$6</f>
        <v>117621.87499999999</v>
      </c>
      <c r="X23" s="381">
        <f>Performance!K$5*IF(Performance!K179&gt;Performance!K126, Outcomes!X22, AVERAGE(Outcomes!X22,Outcomes!X75,Outcomes!X128))*Outcomes!X$6</f>
        <v>61928.124999999993</v>
      </c>
      <c r="Y23" s="381">
        <f>Performance!K$5*IF(Performance!K179&gt;Performance!K126,Outcomes!Y22,AVERAGE(Outcomes!Y22,Outcomes!Y75,Outcomes!Y128))*Outcomes!Y$6</f>
        <v>86625.000000000015</v>
      </c>
      <c r="Z23" s="381">
        <f>Performance!L$5*IF(Performance!L179&gt;Performance!L126,Outcomes!Z22,AVERAGE(Outcomes!Z22,Outcomes!Z75,Outcomes!Z128))*Outcomes!Z$6</f>
        <v>1073974.9999999998</v>
      </c>
      <c r="AA23" s="381">
        <f>Performance!L$5*IF(Performance!L179&gt;Performance!L126,Outcomes!AA22,AVERAGE(Outcomes!AA22,Outcomes!AA75,Outcomes!AA128))*Outcomes!AA$6</f>
        <v>160125</v>
      </c>
      <c r="AB23" s="381">
        <f>Performance!L$5*IF(Performance!L179&gt;Performance!L126,Outcomes!AB22,AVERAGE(Outcomes!AB22,Outcomes!AB75,Outcomes!AB128))*Outcomes!AB$6</f>
        <v>135493.75</v>
      </c>
      <c r="AC23" s="381">
        <f>Performance!L$5*IF(Performance!L179&gt;Performance!L126,Outcomes!AC22,AVERAGE(Outcomes!AC22,Outcomes!AC75,Outcomes!AC128))*Outcomes!AC$6</f>
        <v>254362.5</v>
      </c>
      <c r="AD23" s="381">
        <f>Performance!M$5*IF(Performance!M179&gt;Performance!M126,Outcomes!AD22,AVERAGE(Outcomes!AD22,Outcomes!AD75,Outcomes!AD128))*Outcomes!AD$6</f>
        <v>1662.5</v>
      </c>
      <c r="AE23" s="381">
        <f>Performance!M$5*IF(Performance!M179&gt;Performance!M126,Outcomes!AE22,AVERAGE(Outcomes!AE22,Outcomes!AE75,Outcomes!AE128))*Outcomes!AE$6</f>
        <v>0</v>
      </c>
      <c r="AF23" s="381">
        <f>Performance!M$5*IF(Performance!M179&gt;Performance!M126,Outcomes!AF22,AVERAGE(Outcomes!AF22,Outcomes!AF75,Outcomes!AF128))*Outcomes!AF$6</f>
        <v>0</v>
      </c>
      <c r="AG23" s="381">
        <f>Performance!M$5*IF(Performance!M179&gt;Performance!M126,Outcomes!AG22,AVERAGE(Outcomes!AG22,Outcomes!AG75,Outcomes!AG128))*Outcomes!AG$6</f>
        <v>831.25</v>
      </c>
      <c r="AH23" s="381">
        <f>Performance!N$5*IF(Performance!N179&gt;Performance!N126,Outcomes!AH22,AVERAGE(Outcomes!AH22,Outcomes!AH75,Outcomes!AH128))*Outcomes!AH$6</f>
        <v>3850.0000000000005</v>
      </c>
      <c r="AI23" s="381">
        <f>Performance!N$5*IF(Performance!N179&gt;Performance!N126,Outcomes!AI22,AVERAGE(Outcomes!AI22,Outcomes!AI75,Outcomes!AI128))*Outcomes!AI$6</f>
        <v>0</v>
      </c>
      <c r="AJ23" s="381">
        <f>Performance!N$5*IF(Performance!N179&gt;Performance!N126,Outcomes!AJ22,AVERAGE(Outcomes!AJ22,Outcomes!AJ75,Outcomes!AJ128))*Outcomes!AJ$6</f>
        <v>0</v>
      </c>
      <c r="AK23" s="381">
        <f>Performance!N$5*IF(Performance!N179&gt;Performance!N126,Outcomes!AK22,AVERAGE(Outcomes!AK22,Outcomes!AK75,Outcomes!AK128))*Outcomes!AK$6</f>
        <v>1925.0000000000002</v>
      </c>
      <c r="AL23" s="381">
        <f>Performance!O$5*IF(Performance!O179&gt;Performance!O126,Outcomes!AL22,AVERAGE(Outcomes!AL22,Outcomes!AL75,Outcomes!AL128))*Outcomes!AL$6</f>
        <v>1848000</v>
      </c>
      <c r="AM23" s="381">
        <f>Performance!O$5*IF(Performance!O179&gt;Performance!O126,Outcomes!AM22,AVERAGE(Outcomes!AM22,Outcomes!AM75,Outcomes!AM128))*Outcomes!AM$6</f>
        <v>213675.00000000003</v>
      </c>
      <c r="AN23" s="381">
        <f>Performance!O$5*IF(Performance!O179&gt;Performance!O126,Outcomes!AN22,AVERAGE(Outcomes!AN22,Outcomes!AN75,Outcomes!AN128))*Outcomes!AN$6</f>
        <v>230037.50000000003</v>
      </c>
      <c r="AO23" s="381">
        <f>Performance!O$5*IF(Performance!O179&gt;Performance!O126,Outcomes!AO22,AVERAGE(Outcomes!AO22,Outcomes!AO75,Outcomes!AO128))*Outcomes!AO$6</f>
        <v>325325</v>
      </c>
      <c r="AP23" s="381">
        <f>Performance!P$5*IF(Performance!P179&gt;Performance!P126,Outcomes!AP22,AVERAGE(Outcomes!AP22,Outcomes!AP75,Outcomes!AP128))*Outcomes!AP$6</f>
        <v>2915100.0000000005</v>
      </c>
      <c r="AQ23" s="381">
        <f>Performance!P$5*IF(Performance!P179&gt;Performance!P126,Outcomes!AQ22,AVERAGE(Outcomes!AQ22,Outcomes!AQ75,Outcomes!AQ128))*Outcomes!AQ$6</f>
        <v>212625</v>
      </c>
      <c r="AR23" s="381">
        <f>Performance!P$5*IF(Performance!P179&gt;Performance!P126,Outcomes!AR22,AVERAGE(Outcomes!AR22,Outcomes!AR75,Outcomes!AR128))*Outcomes!AR$6</f>
        <v>414356.25</v>
      </c>
      <c r="AS23" s="381">
        <f>Performance!P$5*IF(Performance!P179&gt;Performance!P126,Outcomes!AS22,AVERAGE(Outcomes!AS22,Outcomes!AS75,Outcomes!AS128))*Outcomes!AS$6</f>
        <v>792000</v>
      </c>
      <c r="AT23" s="381">
        <f>Performance!Q$5*IF(Performance!Q179&gt;Performance!Q126,Outcomes!AT22,AVERAGE(Outcomes!AT22,Outcomes!AT75,Outcomes!AT128))*Outcomes!AT$6</f>
        <v>0</v>
      </c>
      <c r="AU23" s="381">
        <f>Performance!Q$5*IF(Performance!Q179&gt;Performance!Q126,Outcomes!AU22,AVERAGE(Outcomes!AU22,Outcomes!AU75,Outcomes!AU128))*Outcomes!AU$6</f>
        <v>0</v>
      </c>
      <c r="AV23" s="381">
        <f>Performance!Q$5*IF(Performance!Q179&gt;Performance!Q126,Outcomes!AV22,AVERAGE(Outcomes!AV22,Outcomes!AV75,Outcomes!AV128))*Outcomes!AV$6</f>
        <v>0</v>
      </c>
      <c r="AW23" s="381">
        <f>Performance!Q$5*IF(Performance!Q179&gt;Performance!Q126,Outcomes!AW22,AVERAGE(Outcomes!AW22,Outcomes!AW75,Outcomes!AW128))*Outcomes!AW$6</f>
        <v>0</v>
      </c>
      <c r="AX23" s="381">
        <f>Performance!R$5*IF(Performance!R179&gt;Performance!R126,Outcomes!AX22,AVERAGE(Outcomes!AX22,Outcomes!AX75,Outcomes!AX128))*Outcomes!AX$6</f>
        <v>72675</v>
      </c>
      <c r="AY23" s="381">
        <f>Performance!R$5*IF(Performance!R179&gt;Performance!R126,Outcomes!AY22,AVERAGE(Outcomes!AY22,Outcomes!AY75,Outcomes!AY128))*Outcomes!AY$6</f>
        <v>2137.5</v>
      </c>
      <c r="AZ23" s="381">
        <f>Performance!R$5*IF(Performance!R179&gt;Performance!R126,Outcomes!AZ22,AVERAGE(Outcomes!AZ22,Outcomes!AZ75,Outcomes!AZ128))*Outcomes!AZ$6</f>
        <v>8662.5000000000018</v>
      </c>
      <c r="BA23" s="381">
        <f>Performance!R$5*IF(Performance!R179&gt;Performance!R126,Outcomes!BA22,AVERAGE(Outcomes!BA22,Outcomes!BA75,Outcomes!BA128))*Outcomes!BA$6</f>
        <v>27000</v>
      </c>
      <c r="BB23" s="381">
        <f>Performance!S20</f>
        <v>10378.75</v>
      </c>
      <c r="BC23" s="381">
        <f>Performance!T20</f>
        <v>46200.000000000007</v>
      </c>
      <c r="BD23" s="381">
        <f>Performance!U20</f>
        <v>0</v>
      </c>
      <c r="BE23" s="337">
        <f>SUM(C23:BD23)-Performance!C20</f>
        <v>5558.3333333358169</v>
      </c>
    </row>
    <row r="24" spans="1:57">
      <c r="A24" s="21" t="s">
        <v>77</v>
      </c>
      <c r="B24" s="18" t="s">
        <v>78</v>
      </c>
      <c r="C24" s="381">
        <f>Performance!D21</f>
        <v>9355500</v>
      </c>
      <c r="D24" s="381">
        <f>Performance!E$5*IF(Performance!E180&gt;Performance!E127,Outcomes!D23,AVERAGE(Outcomes!D23,Outcomes!D76,Outcomes!D129))*Outcomes!D$6</f>
        <v>8225000</v>
      </c>
      <c r="E24" s="381">
        <f>Performance!E$5*IF(Performance!E180&gt;Performance!E127,Outcomes!E23,AVERAGE(Outcomes!E23,Outcomes!E76,Outcomes!E129))*Outcomes!E$6</f>
        <v>1289268.7499999998</v>
      </c>
      <c r="F24" s="381">
        <f>Performance!E$5*IF(Performance!E180&gt;Performance!E127,Outcomes!F23,AVERAGE(Outcomes!F23,Outcomes!F76,Outcomes!F129))*Outcomes!F$6</f>
        <v>1085700.0000000002</v>
      </c>
      <c r="G24" s="381">
        <f>Performance!E$5*IF(Performance!E180&gt;Performance!E127,Outcomes!G23,AVERAGE(Outcomes!G23,Outcomes!G76,Outcomes!G129))*Outcomes!G$6</f>
        <v>535150</v>
      </c>
      <c r="H24" s="381">
        <f>Performance!F$5*IF(Performance!F180&gt;Performance!F127,Outcomes!H23,AVERAGE(Outcomes!H23,Outcomes!H76,Outcomes!H129))*Outcomes!H$6</f>
        <v>0</v>
      </c>
      <c r="I24" s="381">
        <f>Performance!F$5*IF(Performance!F180&gt;Performance!F127,Outcomes!I23,AVERAGE(Outcomes!I23,Outcomes!I76,Outcomes!I129))*Outcomes!I$6</f>
        <v>0</v>
      </c>
      <c r="J24" s="381">
        <f>Performance!F$5*IF(Performance!F180&gt;Performance!F127,Outcomes!J23,AVERAGE(Outcomes!J23,Outcomes!J76,Outcomes!J129))*Outcomes!J$6</f>
        <v>0</v>
      </c>
      <c r="K24" s="381">
        <f>Performance!F$5*IF(Performance!F180&gt;Performance!F127,Outcomes!K23,AVERAGE(Outcomes!K23,Outcomes!K76,Outcomes!K129))*Outcomes!K$6</f>
        <v>0</v>
      </c>
      <c r="L24" s="381">
        <f>Performance!G$5*IF(Performance!G180&gt;Performance!G127,Outcomes!L23,AVERAGE(Outcomes!L23,Outcomes!L76,Outcomes!L129))*Outcomes!L$6</f>
        <v>307566.66666666669</v>
      </c>
      <c r="M24" s="381">
        <f>Performance!H$5*IF(Performance!H180&gt;Performance!H127,Outcomes!M23,AVERAGE(Outcomes!M23,Outcomes!M76,Outcomes!M129))*Outcomes!M$6</f>
        <v>593750</v>
      </c>
      <c r="N24" s="381">
        <f>Performance!I$5*IF(Performance!I180&gt;Performance!I127,Outcomes!N23,AVERAGE(Outcomes!N23,Outcomes!N76,Outcomes!N129))*Outcomes!N$6</f>
        <v>0</v>
      </c>
      <c r="O24" s="381">
        <f>Performance!I$5*IF(Performance!I180&gt;Performance!I127,Outcomes!O23,AVERAGE(Outcomes!O23,Outcomes!O76,Outcomes!O129))*Outcomes!O$6</f>
        <v>0</v>
      </c>
      <c r="P24" s="381">
        <f>Performance!I$5*IF(Performance!I180&gt;Performance!I127,Outcomes!P23,AVERAGE(Outcomes!P23,Outcomes!P76,Outcomes!P129))*Outcomes!P$6</f>
        <v>0</v>
      </c>
      <c r="Q24" s="381">
        <f>Performance!I$5*IF(Performance!I180&gt;Performance!I127,Outcomes!Q23,AVERAGE(Outcomes!Q23,Outcomes!Q76,Outcomes!Q129))*Outcomes!Q$6</f>
        <v>0</v>
      </c>
      <c r="R24" s="381">
        <f>Performance!J$5*IF(Performance!J180&gt;Performance!J127,Outcomes!R23,AVERAGE(Outcomes!R23,Outcomes!R76,Outcomes!R129))*Outcomes!R$6</f>
        <v>0</v>
      </c>
      <c r="S24" s="381">
        <f>Performance!J$5*IF(Performance!J180&gt;Performance!J127,Outcomes!S23,AVERAGE(Outcomes!S23,Outcomes!S76,Outcomes!S129))*Outcomes!S$6</f>
        <v>0</v>
      </c>
      <c r="T24" s="381">
        <f>Performance!J$5*IF(Performance!J180&gt;Performance!J127,Outcomes!T23,AVERAGE(Outcomes!T23,Outcomes!T76,Outcomes!T129))*Outcomes!T$6</f>
        <v>0</v>
      </c>
      <c r="U24" s="381">
        <f>Performance!J$5*IF(Performance!J180&gt;Performance!J127,Outcomes!U23,AVERAGE(Outcomes!U23,Outcomes!U76,Outcomes!U129))*Outcomes!U$6</f>
        <v>0</v>
      </c>
      <c r="V24" s="381">
        <f>Performance!K$5*IF(Performance!K180&gt;Performance!K127,Outcomes!V23,AVERAGE(Outcomes!V23,Outcomes!V76,Outcomes!V129))*Outcomes!V$6</f>
        <v>661674.99999999988</v>
      </c>
      <c r="W24" s="381">
        <f>Performance!K$5*IF(Performance!K180&gt;Performance!K127,Outcomes!W23,AVERAGE(Outcomes!W23,Outcomes!W76,Outcomes!W129))*Outcomes!W$6</f>
        <v>85618.75</v>
      </c>
      <c r="X24" s="381">
        <f>Performance!K$5*IF(Performance!K180&gt;Performance!K127, Outcomes!X23, AVERAGE(Outcomes!X23,Outcomes!X76,Outcomes!X129))*Outcomes!X$6</f>
        <v>93931.25</v>
      </c>
      <c r="Y24" s="381">
        <f>Performance!K$5*IF(Performance!K180&gt;Performance!K127,Outcomes!Y23,AVERAGE(Outcomes!Y23,Outcomes!Y76,Outcomes!Y129))*Outcomes!Y$6</f>
        <v>97212.500000000015</v>
      </c>
      <c r="Z24" s="381">
        <f>Performance!L$5*IF(Performance!L180&gt;Performance!L127,Outcomes!Z23,AVERAGE(Outcomes!Z23,Outcomes!Z76,Outcomes!Z129))*Outcomes!Z$6</f>
        <v>2101341.6666666665</v>
      </c>
      <c r="AA24" s="381">
        <f>Performance!L$5*IF(Performance!L180&gt;Performance!L127,Outcomes!AA23,AVERAGE(Outcomes!AA23,Outcomes!AA76,Outcomes!AA129))*Outcomes!AA$6</f>
        <v>165491.66666666666</v>
      </c>
      <c r="AB24" s="381">
        <f>Performance!L$5*IF(Performance!L180&gt;Performance!L127,Outcomes!AB23,AVERAGE(Outcomes!AB23,Outcomes!AB76,Outcomes!AB129))*Outcomes!AB$6</f>
        <v>298375</v>
      </c>
      <c r="AC24" s="381">
        <f>Performance!L$5*IF(Performance!L180&gt;Performance!L127,Outcomes!AC23,AVERAGE(Outcomes!AC23,Outcomes!AC76,Outcomes!AC129))*Outcomes!AC$6</f>
        <v>584179.16666666663</v>
      </c>
      <c r="AD24" s="381">
        <f>Performance!M$5*IF(Performance!M180&gt;Performance!M127,Outcomes!AD23,AVERAGE(Outcomes!AD23,Outcomes!AD76,Outcomes!AD129))*Outcomes!AD$6</f>
        <v>4783.333333333333</v>
      </c>
      <c r="AE24" s="381">
        <f>Performance!M$5*IF(Performance!M180&gt;Performance!M127,Outcomes!AE23,AVERAGE(Outcomes!AE23,Outcomes!AE76,Outcomes!AE129))*Outcomes!AE$6</f>
        <v>743.75</v>
      </c>
      <c r="AF24" s="381">
        <f>Performance!M$5*IF(Performance!M180&gt;Performance!M127,Outcomes!AF23,AVERAGE(Outcomes!AF23,Outcomes!AF76,Outcomes!AF129))*Outcomes!AF$6</f>
        <v>583.33333333333326</v>
      </c>
      <c r="AG24" s="381">
        <f>Performance!M$5*IF(Performance!M180&gt;Performance!M127,Outcomes!AG23,AVERAGE(Outcomes!AG23,Outcomes!AG76,Outcomes!AG129))*Outcomes!AG$6</f>
        <v>2391.6666666666665</v>
      </c>
      <c r="AH24" s="381">
        <f>Performance!N$5*IF(Performance!N180&gt;Performance!N127,Outcomes!AH23,AVERAGE(Outcomes!AH23,Outcomes!AH76,Outcomes!AH129))*Outcomes!AH$6</f>
        <v>0</v>
      </c>
      <c r="AI24" s="381">
        <f>Performance!N$5*IF(Performance!N180&gt;Performance!N127,Outcomes!AI23,AVERAGE(Outcomes!AI23,Outcomes!AI76,Outcomes!AI129))*Outcomes!AI$6</f>
        <v>0</v>
      </c>
      <c r="AJ24" s="381">
        <f>Performance!N$5*IF(Performance!N180&gt;Performance!N127,Outcomes!AJ23,AVERAGE(Outcomes!AJ23,Outcomes!AJ76,Outcomes!AJ129))*Outcomes!AJ$6</f>
        <v>0</v>
      </c>
      <c r="AK24" s="381">
        <f>Performance!N$5*IF(Performance!N180&gt;Performance!N127,Outcomes!AK23,AVERAGE(Outcomes!AK23,Outcomes!AK76,Outcomes!AK129))*Outcomes!AK$6</f>
        <v>0</v>
      </c>
      <c r="AL24" s="381">
        <f>Performance!O$5*IF(Performance!O180&gt;Performance!O127,Outcomes!AL23,AVERAGE(Outcomes!AL23,Outcomes!AL76,Outcomes!AL129))*Outcomes!AL$6</f>
        <v>9440200.0000000019</v>
      </c>
      <c r="AM24" s="381">
        <f>Performance!O$5*IF(Performance!O180&gt;Performance!O127,Outcomes!AM23,AVERAGE(Outcomes!AM23,Outcomes!AM76,Outcomes!AM129))*Outcomes!AM$6</f>
        <v>1418375</v>
      </c>
      <c r="AN24" s="381">
        <f>Performance!O$5*IF(Performance!O180&gt;Performance!O127,Outcomes!AN23,AVERAGE(Outcomes!AN23,Outcomes!AN76,Outcomes!AN129))*Outcomes!AN$6</f>
        <v>860475.00000000012</v>
      </c>
      <c r="AO24" s="381">
        <f>Performance!O$5*IF(Performance!O180&gt;Performance!O127,Outcomes!AO23,AVERAGE(Outcomes!AO23,Outcomes!AO76,Outcomes!AO129))*Outcomes!AO$6</f>
        <v>746900</v>
      </c>
      <c r="AP24" s="381">
        <f>Performance!P$5*IF(Performance!P180&gt;Performance!P127,Outcomes!AP23,AVERAGE(Outcomes!AP23,Outcomes!AP76,Outcomes!AP129))*Outcomes!AP$6</f>
        <v>4104000</v>
      </c>
      <c r="AQ24" s="381">
        <f>Performance!P$5*IF(Performance!P180&gt;Performance!P127,Outcomes!AQ23,AVERAGE(Outcomes!AQ23,Outcomes!AQ76,Outcomes!AQ129))*Outcomes!AQ$6</f>
        <v>499106.25</v>
      </c>
      <c r="AR24" s="381">
        <f>Performance!P$5*IF(Performance!P180&gt;Performance!P127,Outcomes!AR23,AVERAGE(Outcomes!AR23,Outcomes!AR76,Outcomes!AR129))*Outcomes!AR$6</f>
        <v>698962.5</v>
      </c>
      <c r="AS24" s="381">
        <f>Performance!P$5*IF(Performance!P180&gt;Performance!P127,Outcomes!AS23,AVERAGE(Outcomes!AS23,Outcomes!AS76,Outcomes!AS129))*Outcomes!AS$6</f>
        <v>825075</v>
      </c>
      <c r="AT24" s="381">
        <f>Performance!Q$5*IF(Performance!Q180&gt;Performance!Q127,Outcomes!AT23,AVERAGE(Outcomes!AT23,Outcomes!AT76,Outcomes!AT129))*Outcomes!AT$6</f>
        <v>0</v>
      </c>
      <c r="AU24" s="381">
        <f>Performance!Q$5*IF(Performance!Q180&gt;Performance!Q127,Outcomes!AU23,AVERAGE(Outcomes!AU23,Outcomes!AU76,Outcomes!AU129))*Outcomes!AU$6</f>
        <v>0</v>
      </c>
      <c r="AV24" s="381">
        <f>Performance!Q$5*IF(Performance!Q180&gt;Performance!Q127,Outcomes!AV23,AVERAGE(Outcomes!AV23,Outcomes!AV76,Outcomes!AV129))*Outcomes!AV$6</f>
        <v>0</v>
      </c>
      <c r="AW24" s="381">
        <f>Performance!Q$5*IF(Performance!Q180&gt;Performance!Q127,Outcomes!AW23,AVERAGE(Outcomes!AW23,Outcomes!AW76,Outcomes!AW129))*Outcomes!AW$6</f>
        <v>0</v>
      </c>
      <c r="AX24" s="381">
        <f>Performance!R$5*IF(Performance!R180&gt;Performance!R127,Outcomes!AX23,AVERAGE(Outcomes!AX23,Outcomes!AX76,Outcomes!AX129))*Outcomes!AX$6</f>
        <v>0</v>
      </c>
      <c r="AY24" s="381">
        <f>Performance!R$5*IF(Performance!R180&gt;Performance!R127,Outcomes!AY23,AVERAGE(Outcomes!AY23,Outcomes!AY76,Outcomes!AY129))*Outcomes!AY$6</f>
        <v>0</v>
      </c>
      <c r="AZ24" s="381">
        <f>Performance!R$5*IF(Performance!R180&gt;Performance!R127,Outcomes!AZ23,AVERAGE(Outcomes!AZ23,Outcomes!AZ76,Outcomes!AZ129))*Outcomes!AZ$6</f>
        <v>0</v>
      </c>
      <c r="BA24" s="381">
        <f>Performance!R$5*IF(Performance!R180&gt;Performance!R127,Outcomes!BA23,AVERAGE(Outcomes!BA23,Outcomes!BA76,Outcomes!BA129))*Outcomes!BA$6</f>
        <v>0</v>
      </c>
      <c r="BB24" s="381">
        <f>Performance!S21</f>
        <v>5812.0999999999995</v>
      </c>
      <c r="BC24" s="381">
        <f>Performance!T21</f>
        <v>39083.333333333328</v>
      </c>
      <c r="BD24" s="381">
        <f>Performance!U21</f>
        <v>0</v>
      </c>
      <c r="BE24" s="337">
        <f>SUM(C24:BD24)-Performance!C21</f>
        <v>0</v>
      </c>
    </row>
    <row r="25" spans="1:57">
      <c r="A25" s="21" t="s">
        <v>79</v>
      </c>
      <c r="B25" s="18" t="s">
        <v>80</v>
      </c>
      <c r="C25" s="381">
        <f>Performance!D22</f>
        <v>1494500</v>
      </c>
      <c r="D25" s="381">
        <f>Performance!E$5*IF(Performance!E181&gt;Performance!E128,Outcomes!D24,AVERAGE(Outcomes!D24,Outcomes!D77,Outcomes!D130))*Outcomes!D$6</f>
        <v>415625</v>
      </c>
      <c r="E25" s="381">
        <f>Performance!E$5*IF(Performance!E181&gt;Performance!E128,Outcomes!E24,AVERAGE(Outcomes!E24,Outcomes!E77,Outcomes!E130))*Outcomes!E$6</f>
        <v>100581.24999999999</v>
      </c>
      <c r="F25" s="381">
        <f>Performance!E$5*IF(Performance!E181&gt;Performance!E128,Outcomes!F24,AVERAGE(Outcomes!F24,Outcomes!F77,Outcomes!F130))*Outcomes!F$6</f>
        <v>34081.249999999993</v>
      </c>
      <c r="G25" s="381">
        <f>Performance!E$5*IF(Performance!E181&gt;Performance!E128,Outcomes!G24,AVERAGE(Outcomes!G24,Outcomes!G77,Outcomes!G130))*Outcomes!G$6</f>
        <v>11550.000000000002</v>
      </c>
      <c r="H25" s="381">
        <f>Performance!F$5*IF(Performance!F181&gt;Performance!F128,Outcomes!H24,AVERAGE(Outcomes!H24,Outcomes!H77,Outcomes!H130))*Outcomes!H$6</f>
        <v>0</v>
      </c>
      <c r="I25" s="381">
        <f>Performance!F$5*IF(Performance!F181&gt;Performance!F128,Outcomes!I24,AVERAGE(Outcomes!I24,Outcomes!I77,Outcomes!I130))*Outcomes!I$6</f>
        <v>0</v>
      </c>
      <c r="J25" s="381">
        <f>Performance!F$5*IF(Performance!F181&gt;Performance!F128,Outcomes!J24,AVERAGE(Outcomes!J24,Outcomes!J77,Outcomes!J130))*Outcomes!J$6</f>
        <v>0</v>
      </c>
      <c r="K25" s="381">
        <f>Performance!F$5*IF(Performance!F181&gt;Performance!F128,Outcomes!K24,AVERAGE(Outcomes!K24,Outcomes!K77,Outcomes!K130))*Outcomes!K$6</f>
        <v>0</v>
      </c>
      <c r="L25" s="381">
        <f>Performance!G$5*IF(Performance!G181&gt;Performance!G128,Outcomes!L24,AVERAGE(Outcomes!L24,Outcomes!L77,Outcomes!L130))*Outcomes!L$6</f>
        <v>16000</v>
      </c>
      <c r="M25" s="381">
        <f>Performance!H$5*IF(Performance!H181&gt;Performance!H128,Outcomes!M24,AVERAGE(Outcomes!M24,Outcomes!M77,Outcomes!M130))*Outcomes!M$6</f>
        <v>247000</v>
      </c>
      <c r="N25" s="381">
        <f>Performance!I$5*IF(Performance!I181&gt;Performance!I128,Outcomes!N24,AVERAGE(Outcomes!N24,Outcomes!N77,Outcomes!N130))*Outcomes!N$6</f>
        <v>74100.000000000015</v>
      </c>
      <c r="O25" s="381">
        <f>Performance!I$5*IF(Performance!I181&gt;Performance!I128,Outcomes!O24,AVERAGE(Outcomes!O24,Outcomes!O77,Outcomes!O130))*Outcomes!O$6</f>
        <v>11000</v>
      </c>
      <c r="P25" s="381">
        <f>Performance!I$5*IF(Performance!I181&gt;Performance!I128,Outcomes!P24,AVERAGE(Outcomes!P24,Outcomes!P77,Outcomes!P130))*Outcomes!P$6</f>
        <v>1662.4999999999998</v>
      </c>
      <c r="Q25" s="381">
        <f>Performance!I$5*IF(Performance!I181&gt;Performance!I128,Outcomes!Q24,AVERAGE(Outcomes!Q24,Outcomes!Q77,Outcomes!Q130))*Outcomes!Q$6</f>
        <v>500</v>
      </c>
      <c r="R25" s="381">
        <f>Performance!J$5*IF(Performance!J181&gt;Performance!J128,Outcomes!R24,AVERAGE(Outcomes!R24,Outcomes!R77,Outcomes!R130))*Outcomes!R$6</f>
        <v>51062.5</v>
      </c>
      <c r="S25" s="381">
        <f>Performance!J$5*IF(Performance!J181&gt;Performance!J128,Outcomes!S24,AVERAGE(Outcomes!S24,Outcomes!S77,Outcomes!S130))*Outcomes!S$6</f>
        <v>10093.75</v>
      </c>
      <c r="T25" s="381">
        <f>Performance!J$5*IF(Performance!J181&gt;Performance!J128,Outcomes!T24,AVERAGE(Outcomes!T24,Outcomes!T77,Outcomes!T130))*Outcomes!T$6</f>
        <v>3859.375</v>
      </c>
      <c r="U25" s="381">
        <f>Performance!J$5*IF(Performance!J181&gt;Performance!J128,Outcomes!U24,AVERAGE(Outcomes!U24,Outcomes!U77,Outcomes!U130))*Outcomes!U$6</f>
        <v>3562.4999999999995</v>
      </c>
      <c r="V25" s="381">
        <f>Performance!K$5*IF(Performance!K181&gt;Performance!K128,Outcomes!V24,AVERAGE(Outcomes!V24,Outcomes!V77,Outcomes!V130))*Outcomes!V$6</f>
        <v>111387.5</v>
      </c>
      <c r="W25" s="381">
        <f>Performance!K$5*IF(Performance!K181&gt;Performance!K128,Outcomes!W24,AVERAGE(Outcomes!W24,Outcomes!W77,Outcomes!W130))*Outcomes!W$6</f>
        <v>17456.25</v>
      </c>
      <c r="X25" s="381">
        <f>Performance!K$5*IF(Performance!K181&gt;Performance!K128, Outcomes!X24, AVERAGE(Outcomes!X24,Outcomes!X77,Outcomes!X130))*Outcomes!X$6</f>
        <v>9974.9999999999982</v>
      </c>
      <c r="Y25" s="381">
        <f>Performance!K$5*IF(Performance!K181&gt;Performance!K128,Outcomes!Y24,AVERAGE(Outcomes!Y24,Outcomes!Y77,Outcomes!Y130))*Outcomes!Y$6</f>
        <v>4375</v>
      </c>
      <c r="Z25" s="381">
        <f>Performance!L$5*IF(Performance!L181&gt;Performance!L128,Outcomes!Z24,AVERAGE(Outcomes!Z24,Outcomes!Z77,Outcomes!Z130))*Outcomes!Z$6</f>
        <v>442750.00000000006</v>
      </c>
      <c r="AA25" s="381">
        <f>Performance!L$5*IF(Performance!L181&gt;Performance!L128,Outcomes!AA24,AVERAGE(Outcomes!AA24,Outcomes!AA77,Outcomes!AA130))*Outcomes!AA$6</f>
        <v>60637.500000000007</v>
      </c>
      <c r="AB25" s="381">
        <f>Performance!L$5*IF(Performance!L181&gt;Performance!L128,Outcomes!AB24,AVERAGE(Outcomes!AB24,Outcomes!AB77,Outcomes!AB130))*Outcomes!AB$6</f>
        <v>66412.5</v>
      </c>
      <c r="AC25" s="381">
        <f>Performance!L$5*IF(Performance!L181&gt;Performance!L128,Outcomes!AC24,AVERAGE(Outcomes!AC24,Outcomes!AC77,Outcomes!AC130))*Outcomes!AC$6</f>
        <v>50050</v>
      </c>
      <c r="AD25" s="381">
        <f>Performance!M$5*IF(Performance!M181&gt;Performance!M128,Outcomes!AD24,AVERAGE(Outcomes!AD24,Outcomes!AD77,Outcomes!AD130))*Outcomes!AD$6</f>
        <v>0</v>
      </c>
      <c r="AE25" s="381">
        <f>Performance!M$5*IF(Performance!M181&gt;Performance!M128,Outcomes!AE24,AVERAGE(Outcomes!AE24,Outcomes!AE77,Outcomes!AE130))*Outcomes!AE$6</f>
        <v>0</v>
      </c>
      <c r="AF25" s="381">
        <f>Performance!M$5*IF(Performance!M181&gt;Performance!M128,Outcomes!AF24,AVERAGE(Outcomes!AF24,Outcomes!AF77,Outcomes!AF130))*Outcomes!AF$6</f>
        <v>0</v>
      </c>
      <c r="AG25" s="381">
        <f>Performance!M$5*IF(Performance!M181&gt;Performance!M128,Outcomes!AG24,AVERAGE(Outcomes!AG24,Outcomes!AG77,Outcomes!AG130))*Outcomes!AG$6</f>
        <v>0</v>
      </c>
      <c r="AH25" s="381">
        <f>Performance!N$5*IF(Performance!N181&gt;Performance!N128,Outcomes!AH24,AVERAGE(Outcomes!AH24,Outcomes!AH77,Outcomes!AH130))*Outcomes!AH$6</f>
        <v>0</v>
      </c>
      <c r="AI25" s="381">
        <f>Performance!N$5*IF(Performance!N181&gt;Performance!N128,Outcomes!AI24,AVERAGE(Outcomes!AI24,Outcomes!AI77,Outcomes!AI130))*Outcomes!AI$6</f>
        <v>0</v>
      </c>
      <c r="AJ25" s="381">
        <f>Performance!N$5*IF(Performance!N181&gt;Performance!N128,Outcomes!AJ24,AVERAGE(Outcomes!AJ24,Outcomes!AJ77,Outcomes!AJ130))*Outcomes!AJ$6</f>
        <v>0</v>
      </c>
      <c r="AK25" s="381">
        <f>Performance!N$5*IF(Performance!N181&gt;Performance!N128,Outcomes!AK24,AVERAGE(Outcomes!AK24,Outcomes!AK77,Outcomes!AK130))*Outcomes!AK$6</f>
        <v>0</v>
      </c>
      <c r="AL25" s="381">
        <f>Performance!O$5*IF(Performance!O181&gt;Performance!O128,Outcomes!AL24,AVERAGE(Outcomes!AL24,Outcomes!AL77,Outcomes!AL130))*Outcomes!AL$6</f>
        <v>457333.33333333331</v>
      </c>
      <c r="AM25" s="381">
        <f>Performance!O$5*IF(Performance!O181&gt;Performance!O128,Outcomes!AM24,AVERAGE(Outcomes!AM24,Outcomes!AM77,Outcomes!AM130))*Outcomes!AM$6</f>
        <v>105291.66666666666</v>
      </c>
      <c r="AN25" s="381">
        <f>Performance!O$5*IF(Performance!O181&gt;Performance!O128,Outcomes!AN24,AVERAGE(Outcomes!AN24,Outcomes!AN77,Outcomes!AN130))*Outcomes!AN$6</f>
        <v>43458.333333333328</v>
      </c>
      <c r="AO25" s="381">
        <f>Performance!O$5*IF(Performance!O181&gt;Performance!O128,Outcomes!AO24,AVERAGE(Outcomes!AO24,Outcomes!AO77,Outcomes!AO130))*Outcomes!AO$6</f>
        <v>18200</v>
      </c>
      <c r="AP25" s="381">
        <f>Performance!P$5*IF(Performance!P181&gt;Performance!P128,Outcomes!AP24,AVERAGE(Outcomes!AP24,Outcomes!AP77,Outcomes!AP130))*Outcomes!AP$6</f>
        <v>67500</v>
      </c>
      <c r="AQ25" s="381">
        <f>Performance!P$5*IF(Performance!P181&gt;Performance!P128,Outcomes!AQ24,AVERAGE(Outcomes!AQ24,Outcomes!AQ77,Outcomes!AQ130))*Outcomes!AQ$6</f>
        <v>13612.500000000002</v>
      </c>
      <c r="AR25" s="381">
        <f>Performance!P$5*IF(Performance!P181&gt;Performance!P128,Outcomes!AR24,AVERAGE(Outcomes!AR24,Outcomes!AR77,Outcomes!AR130))*Outcomes!AR$6</f>
        <v>6187.5</v>
      </c>
      <c r="AS25" s="381">
        <f>Performance!P$5*IF(Performance!P181&gt;Performance!P128,Outcomes!AS24,AVERAGE(Outcomes!AS24,Outcomes!AS77,Outcomes!AS130))*Outcomes!AS$6</f>
        <v>10687.5</v>
      </c>
      <c r="AT25" s="381">
        <f>Performance!Q$5*IF(Performance!Q181&gt;Performance!Q128,Outcomes!AT24,AVERAGE(Outcomes!AT24,Outcomes!AT77,Outcomes!AT130))*Outcomes!AT$6</f>
        <v>0</v>
      </c>
      <c r="AU25" s="381">
        <f>Performance!Q$5*IF(Performance!Q181&gt;Performance!Q128,Outcomes!AU24,AVERAGE(Outcomes!AU24,Outcomes!AU77,Outcomes!AU130))*Outcomes!AU$6</f>
        <v>0</v>
      </c>
      <c r="AV25" s="381">
        <f>Performance!Q$5*IF(Performance!Q181&gt;Performance!Q128,Outcomes!AV24,AVERAGE(Outcomes!AV24,Outcomes!AV77,Outcomes!AV130))*Outcomes!AV$6</f>
        <v>0</v>
      </c>
      <c r="AW25" s="381">
        <f>Performance!Q$5*IF(Performance!Q181&gt;Performance!Q128,Outcomes!AW24,AVERAGE(Outcomes!AW24,Outcomes!AW77,Outcomes!AW130))*Outcomes!AW$6</f>
        <v>0</v>
      </c>
      <c r="AX25" s="381">
        <f>Performance!R$5*IF(Performance!R181&gt;Performance!R128,Outcomes!AX24,AVERAGE(Outcomes!AX24,Outcomes!AX77,Outcomes!AX130))*Outcomes!AX$6</f>
        <v>0</v>
      </c>
      <c r="AY25" s="381">
        <f>Performance!R$5*IF(Performance!R181&gt;Performance!R128,Outcomes!AY24,AVERAGE(Outcomes!AY24,Outcomes!AY77,Outcomes!AY130))*Outcomes!AY$6</f>
        <v>0</v>
      </c>
      <c r="AZ25" s="381">
        <f>Performance!R$5*IF(Performance!R181&gt;Performance!R128,Outcomes!AZ24,AVERAGE(Outcomes!AZ24,Outcomes!AZ77,Outcomes!AZ130))*Outcomes!AZ$6</f>
        <v>0</v>
      </c>
      <c r="BA25" s="381">
        <f>Performance!R$5*IF(Performance!R181&gt;Performance!R128,Outcomes!BA24,AVERAGE(Outcomes!BA24,Outcomes!BA77,Outcomes!BA130))*Outcomes!BA$6</f>
        <v>0</v>
      </c>
      <c r="BB25" s="381">
        <f>Performance!S22</f>
        <v>3102.7000000000003</v>
      </c>
      <c r="BC25" s="381">
        <f>Performance!T22</f>
        <v>2391.6666666666665</v>
      </c>
      <c r="BD25" s="381">
        <f>Performance!U22</f>
        <v>0</v>
      </c>
      <c r="BE25" s="337">
        <f>SUM(C25:BD25)-Performance!C22</f>
        <v>8775</v>
      </c>
    </row>
    <row r="26" spans="1:57">
      <c r="A26" s="21" t="s">
        <v>81</v>
      </c>
      <c r="B26" s="18" t="s">
        <v>82</v>
      </c>
      <c r="C26" s="381">
        <f>Performance!D23</f>
        <v>591850</v>
      </c>
      <c r="D26" s="381">
        <f>Performance!E$5*IF(Performance!E182&gt;Performance!E129,Outcomes!D25,AVERAGE(Outcomes!D25,Outcomes!D78,Outcomes!D131))*Outcomes!D$6</f>
        <v>535500</v>
      </c>
      <c r="E26" s="381">
        <f>Performance!E$5*IF(Performance!E182&gt;Performance!E129,Outcomes!E25,AVERAGE(Outcomes!E25,Outcomes!E78,Outcomes!E131))*Outcomes!E$6</f>
        <v>67331.25</v>
      </c>
      <c r="F26" s="381">
        <f>Performance!E$5*IF(Performance!E182&gt;Performance!E129,Outcomes!F25,AVERAGE(Outcomes!F25,Outcomes!F78,Outcomes!F131))*Outcomes!F$6</f>
        <v>52368.749999999993</v>
      </c>
      <c r="G26" s="381">
        <f>Performance!E$5*IF(Performance!E182&gt;Performance!E129,Outcomes!G25,AVERAGE(Outcomes!G25,Outcomes!G78,Outcomes!G131))*Outcomes!G$6</f>
        <v>44275</v>
      </c>
      <c r="H26" s="381">
        <f>Performance!F$5*IF(Performance!F182&gt;Performance!F129,Outcomes!H25,AVERAGE(Outcomes!H25,Outcomes!H78,Outcomes!H131))*Outcomes!H$6</f>
        <v>0</v>
      </c>
      <c r="I26" s="381">
        <f>Performance!F$5*IF(Performance!F182&gt;Performance!F129,Outcomes!I25,AVERAGE(Outcomes!I25,Outcomes!I78,Outcomes!I131))*Outcomes!I$6</f>
        <v>0</v>
      </c>
      <c r="J26" s="381">
        <f>Performance!F$5*IF(Performance!F182&gt;Performance!F129,Outcomes!J25,AVERAGE(Outcomes!J25,Outcomes!J78,Outcomes!J131))*Outcomes!J$6</f>
        <v>0</v>
      </c>
      <c r="K26" s="381">
        <f>Performance!F$5*IF(Performance!F182&gt;Performance!F129,Outcomes!K25,AVERAGE(Outcomes!K25,Outcomes!K78,Outcomes!K131))*Outcomes!K$6</f>
        <v>0</v>
      </c>
      <c r="L26" s="381">
        <f>Performance!G$5*IF(Performance!G182&gt;Performance!G129,Outcomes!L25,AVERAGE(Outcomes!L25,Outcomes!L78,Outcomes!L131))*Outcomes!L$6</f>
        <v>0</v>
      </c>
      <c r="M26" s="381">
        <f>Performance!H$5*IF(Performance!H182&gt;Performance!H129,Outcomes!M25,AVERAGE(Outcomes!M25,Outcomes!M78,Outcomes!M131))*Outcomes!M$6</f>
        <v>1250</v>
      </c>
      <c r="N26" s="381">
        <f>Performance!I$5*IF(Performance!I182&gt;Performance!I129,Outcomes!N25,AVERAGE(Outcomes!N25,Outcomes!N78,Outcomes!N131))*Outcomes!N$6</f>
        <v>19000</v>
      </c>
      <c r="O26" s="381">
        <f>Performance!I$5*IF(Performance!I182&gt;Performance!I129,Outcomes!O25,AVERAGE(Outcomes!O25,Outcomes!O78,Outcomes!O131))*Outcomes!O$6</f>
        <v>0</v>
      </c>
      <c r="P26" s="381">
        <f>Performance!I$5*IF(Performance!I182&gt;Performance!I129,Outcomes!P25,AVERAGE(Outcomes!P25,Outcomes!P78,Outcomes!P131))*Outcomes!P$6</f>
        <v>0</v>
      </c>
      <c r="Q26" s="381">
        <f>Performance!I$5*IF(Performance!I182&gt;Performance!I129,Outcomes!Q25,AVERAGE(Outcomes!Q25,Outcomes!Q78,Outcomes!Q131))*Outcomes!Q$6</f>
        <v>0</v>
      </c>
      <c r="R26" s="381">
        <f>Performance!J$5*IF(Performance!J182&gt;Performance!J129,Outcomes!R25,AVERAGE(Outcomes!R25,Outcomes!R78,Outcomes!R131))*Outcomes!R$6</f>
        <v>149583.33333333334</v>
      </c>
      <c r="S26" s="381">
        <f>Performance!J$5*IF(Performance!J182&gt;Performance!J129,Outcomes!S25,AVERAGE(Outcomes!S25,Outcomes!S78,Outcomes!S131))*Outcomes!S$6</f>
        <v>19937.5</v>
      </c>
      <c r="T26" s="381">
        <f>Performance!J$5*IF(Performance!J182&gt;Performance!J129,Outcomes!T25,AVERAGE(Outcomes!T25,Outcomes!T78,Outcomes!T131))*Outcomes!T$6</f>
        <v>1718.75</v>
      </c>
      <c r="U26" s="381">
        <f>Performance!J$5*IF(Performance!J182&gt;Performance!J129,Outcomes!U25,AVERAGE(Outcomes!U25,Outcomes!U78,Outcomes!U131))*Outcomes!U$6</f>
        <v>8125</v>
      </c>
      <c r="V26" s="381">
        <f>Performance!K$5*IF(Performance!K182&gt;Performance!K129,Outcomes!V25,AVERAGE(Outcomes!V25,Outcomes!V78,Outcomes!V131))*Outcomes!V$6</f>
        <v>65683.333333333328</v>
      </c>
      <c r="W26" s="381">
        <f>Performance!K$5*IF(Performance!K182&gt;Performance!K129,Outcomes!W25,AVERAGE(Outcomes!W25,Outcomes!W78,Outcomes!W131))*Outcomes!W$6</f>
        <v>12206.250000000002</v>
      </c>
      <c r="X26" s="381">
        <f>Performance!K$5*IF(Performance!K182&gt;Performance!K129, Outcomes!X25, AVERAGE(Outcomes!X25,Outcomes!X78,Outcomes!X131))*Outcomes!X$6</f>
        <v>7685.416666666667</v>
      </c>
      <c r="Y26" s="381">
        <f>Performance!K$5*IF(Performance!K182&gt;Performance!K129,Outcomes!Y25,AVERAGE(Outcomes!Y25,Outcomes!Y78,Outcomes!Y131))*Outcomes!Y$6</f>
        <v>12862.500000000002</v>
      </c>
      <c r="Z26" s="381">
        <f>Performance!L$5*IF(Performance!L182&gt;Performance!L129,Outcomes!Z25,AVERAGE(Outcomes!Z25,Outcomes!Z78,Outcomes!Z131))*Outcomes!Z$6</f>
        <v>841225</v>
      </c>
      <c r="AA26" s="381">
        <f>Performance!L$5*IF(Performance!L182&gt;Performance!L129,Outcomes!AA25,AVERAGE(Outcomes!AA25,Outcomes!AA78,Outcomes!AA131))*Outcomes!AA$6</f>
        <v>147131.25</v>
      </c>
      <c r="AB26" s="381">
        <f>Performance!L$5*IF(Performance!L182&gt;Performance!L129,Outcomes!AB25,AVERAGE(Outcomes!AB25,Outcomes!AB78,Outcomes!AB131))*Outcomes!AB$6</f>
        <v>114712.5</v>
      </c>
      <c r="AC26" s="381">
        <f>Performance!L$5*IF(Performance!L182&gt;Performance!L129,Outcomes!AC25,AVERAGE(Outcomes!AC25,Outcomes!AC78,Outcomes!AC131))*Outcomes!AC$6</f>
        <v>183750</v>
      </c>
      <c r="AD26" s="381">
        <f>Performance!M$5*IF(Performance!M182&gt;Performance!M129,Outcomes!AD25,AVERAGE(Outcomes!AD25,Outcomes!AD78,Outcomes!AD131))*Outcomes!AD$6</f>
        <v>0</v>
      </c>
      <c r="AE26" s="381">
        <f>Performance!M$5*IF(Performance!M182&gt;Performance!M129,Outcomes!AE25,AVERAGE(Outcomes!AE25,Outcomes!AE78,Outcomes!AE131))*Outcomes!AE$6</f>
        <v>0</v>
      </c>
      <c r="AF26" s="381">
        <f>Performance!M$5*IF(Performance!M182&gt;Performance!M129,Outcomes!AF25,AVERAGE(Outcomes!AF25,Outcomes!AF78,Outcomes!AF131))*Outcomes!AF$6</f>
        <v>0</v>
      </c>
      <c r="AG26" s="381">
        <f>Performance!M$5*IF(Performance!M182&gt;Performance!M129,Outcomes!AG25,AVERAGE(Outcomes!AG25,Outcomes!AG78,Outcomes!AG131))*Outcomes!AG$6</f>
        <v>0</v>
      </c>
      <c r="AH26" s="381">
        <f>Performance!N$5*IF(Performance!N182&gt;Performance!N129,Outcomes!AH25,AVERAGE(Outcomes!AH25,Outcomes!AH78,Outcomes!AH131))*Outcomes!AH$6</f>
        <v>224000</v>
      </c>
      <c r="AI26" s="381">
        <f>Performance!N$5*IF(Performance!N182&gt;Performance!N129,Outcomes!AI25,AVERAGE(Outcomes!AI25,Outcomes!AI78,Outcomes!AI131))*Outcomes!AI$6</f>
        <v>4156.25</v>
      </c>
      <c r="AJ26" s="381">
        <f>Performance!N$5*IF(Performance!N182&gt;Performance!N129,Outcomes!AJ25,AVERAGE(Outcomes!AJ25,Outcomes!AJ78,Outcomes!AJ131))*Outcomes!AJ$6</f>
        <v>19118.749999999996</v>
      </c>
      <c r="AK26" s="381">
        <f>Performance!N$5*IF(Performance!N182&gt;Performance!N129,Outcomes!AK25,AVERAGE(Outcomes!AK25,Outcomes!AK78,Outcomes!AK131))*Outcomes!AK$6</f>
        <v>71225</v>
      </c>
      <c r="AL26" s="381">
        <f>Performance!O$5*IF(Performance!O182&gt;Performance!O129,Outcomes!AL25,AVERAGE(Outcomes!AL25,Outcomes!AL78,Outcomes!AL131))*Outcomes!AL$6</f>
        <v>597333.33333333326</v>
      </c>
      <c r="AM26" s="381">
        <f>Performance!O$5*IF(Performance!O182&gt;Performance!O129,Outcomes!AM25,AVERAGE(Outcomes!AM25,Outcomes!AM78,Outcomes!AM131))*Outcomes!AM$6</f>
        <v>75118.750000000015</v>
      </c>
      <c r="AN26" s="381">
        <f>Performance!O$5*IF(Performance!O182&gt;Performance!O129,Outcomes!AN25,AVERAGE(Outcomes!AN25,Outcomes!AN78,Outcomes!AN131))*Outcomes!AN$6</f>
        <v>73616.666666666672</v>
      </c>
      <c r="AO26" s="381">
        <f>Performance!O$5*IF(Performance!O182&gt;Performance!O129,Outcomes!AO25,AVERAGE(Outcomes!AO25,Outcomes!AO78,Outcomes!AO131))*Outcomes!AO$6</f>
        <v>82833.333333333343</v>
      </c>
      <c r="AP26" s="381">
        <f>Performance!P$5*IF(Performance!P182&gt;Performance!P129,Outcomes!AP25,AVERAGE(Outcomes!AP25,Outcomes!AP78,Outcomes!AP131))*Outcomes!AP$6</f>
        <v>650250</v>
      </c>
      <c r="AQ26" s="381">
        <f>Performance!P$5*IF(Performance!P182&gt;Performance!P129,Outcomes!AQ25,AVERAGE(Outcomes!AQ25,Outcomes!AQ78,Outcomes!AQ131))*Outcomes!AQ$6</f>
        <v>50362.500000000007</v>
      </c>
      <c r="AR26" s="381">
        <f>Performance!P$5*IF(Performance!P182&gt;Performance!P129,Outcomes!AR25,AVERAGE(Outcomes!AR25,Outcomes!AR78,Outcomes!AR131))*Outcomes!AR$6</f>
        <v>102731.25</v>
      </c>
      <c r="AS26" s="381">
        <f>Performance!P$5*IF(Performance!P182&gt;Performance!P129,Outcomes!AS25,AVERAGE(Outcomes!AS25,Outcomes!AS78,Outcomes!AS131))*Outcomes!AS$6</f>
        <v>160575.00000000003</v>
      </c>
      <c r="AT26" s="381">
        <f>Performance!Q$5*IF(Performance!Q182&gt;Performance!Q129,Outcomes!AT25,AVERAGE(Outcomes!AT25,Outcomes!AT78,Outcomes!AT131))*Outcomes!AT$6</f>
        <v>0</v>
      </c>
      <c r="AU26" s="381">
        <f>Performance!Q$5*IF(Performance!Q182&gt;Performance!Q129,Outcomes!AU25,AVERAGE(Outcomes!AU25,Outcomes!AU78,Outcomes!AU131))*Outcomes!AU$6</f>
        <v>0</v>
      </c>
      <c r="AV26" s="381">
        <f>Performance!Q$5*IF(Performance!Q182&gt;Performance!Q129,Outcomes!AV25,AVERAGE(Outcomes!AV25,Outcomes!AV78,Outcomes!AV131))*Outcomes!AV$6</f>
        <v>0</v>
      </c>
      <c r="AW26" s="381">
        <f>Performance!Q$5*IF(Performance!Q182&gt;Performance!Q129,Outcomes!AW25,AVERAGE(Outcomes!AW25,Outcomes!AW78,Outcomes!AW131))*Outcomes!AW$6</f>
        <v>0</v>
      </c>
      <c r="AX26" s="381">
        <f>Performance!R$5*IF(Performance!R182&gt;Performance!R129,Outcomes!AX25,AVERAGE(Outcomes!AX25,Outcomes!AX78,Outcomes!AX131))*Outcomes!AX$6</f>
        <v>162000</v>
      </c>
      <c r="AY26" s="381">
        <f>Performance!R$5*IF(Performance!R182&gt;Performance!R129,Outcomes!AY25,AVERAGE(Outcomes!AY25,Outcomes!AY78,Outcomes!AY131))*Outcomes!AY$6</f>
        <v>6412.4999999999991</v>
      </c>
      <c r="AZ26" s="381">
        <f>Performance!R$5*IF(Performance!R182&gt;Performance!R129,Outcomes!AZ25,AVERAGE(Outcomes!AZ25,Outcomes!AZ78,Outcomes!AZ131))*Outcomes!AZ$6</f>
        <v>23512.5</v>
      </c>
      <c r="BA26" s="381">
        <f>Performance!R$5*IF(Performance!R182&gt;Performance!R129,Outcomes!BA25,AVERAGE(Outcomes!BA25,Outcomes!BA78,Outcomes!BA131))*Outcomes!BA$6</f>
        <v>70537.5</v>
      </c>
      <c r="BB26" s="381">
        <f>Performance!S23</f>
        <v>5287.7000000000007</v>
      </c>
      <c r="BC26" s="381">
        <f>Performance!T23</f>
        <v>14087.499999999998</v>
      </c>
      <c r="BD26" s="381">
        <f>Performance!U23</f>
        <v>0</v>
      </c>
      <c r="BE26" s="337">
        <f>SUM(C26:BD26)-Performance!C23</f>
        <v>19854.166666666046</v>
      </c>
    </row>
    <row r="27" spans="1:57">
      <c r="A27" s="21" t="s">
        <v>83</v>
      </c>
      <c r="B27" s="18" t="s">
        <v>84</v>
      </c>
      <c r="C27" s="381">
        <f>Performance!D24</f>
        <v>1559424.9999999998</v>
      </c>
      <c r="D27" s="381">
        <f>Performance!E$5*IF(Performance!E183&gt;Performance!E130,Outcomes!D26,AVERAGE(Outcomes!D26,Outcomes!D79,Outcomes!D132))*Outcomes!D$6</f>
        <v>738500</v>
      </c>
      <c r="E27" s="381">
        <f>Performance!E$5*IF(Performance!E183&gt;Performance!E130,Outcomes!E26,AVERAGE(Outcomes!E26,Outcomes!E79,Outcomes!E132))*Outcomes!E$6</f>
        <v>84700.000000000015</v>
      </c>
      <c r="F27" s="381">
        <f>Performance!E$5*IF(Performance!E183&gt;Performance!E130,Outcomes!F26,AVERAGE(Outcomes!F26,Outcomes!F79,Outcomes!F132))*Outcomes!F$6</f>
        <v>63525.000000000007</v>
      </c>
      <c r="G27" s="381">
        <f>Performance!E$5*IF(Performance!E183&gt;Performance!E130,Outcomes!G26,AVERAGE(Outcomes!G26,Outcomes!G79,Outcomes!G132))*Outcomes!G$6</f>
        <v>63525.000000000007</v>
      </c>
      <c r="H27" s="381">
        <f>Performance!F$5*IF(Performance!F183&gt;Performance!F130,Outcomes!H26,AVERAGE(Outcomes!H26,Outcomes!H79,Outcomes!H132))*Outcomes!H$6</f>
        <v>0</v>
      </c>
      <c r="I27" s="381">
        <f>Performance!F$5*IF(Performance!F183&gt;Performance!F130,Outcomes!I26,AVERAGE(Outcomes!I26,Outcomes!I79,Outcomes!I132))*Outcomes!I$6</f>
        <v>0</v>
      </c>
      <c r="J27" s="381">
        <f>Performance!F$5*IF(Performance!F183&gt;Performance!F130,Outcomes!J26,AVERAGE(Outcomes!J26,Outcomes!J79,Outcomes!J132))*Outcomes!J$6</f>
        <v>0</v>
      </c>
      <c r="K27" s="381">
        <f>Performance!F$5*IF(Performance!F183&gt;Performance!F130,Outcomes!K26,AVERAGE(Outcomes!K26,Outcomes!K79,Outcomes!K132))*Outcomes!K$6</f>
        <v>0</v>
      </c>
      <c r="L27" s="381">
        <f>Performance!G$5*IF(Performance!G183&gt;Performance!G130,Outcomes!L26,AVERAGE(Outcomes!L26,Outcomes!L79,Outcomes!L132))*Outcomes!L$6</f>
        <v>0</v>
      </c>
      <c r="M27" s="381">
        <f>Performance!H$5*IF(Performance!H183&gt;Performance!H130,Outcomes!M26,AVERAGE(Outcomes!M26,Outcomes!M79,Outcomes!M132))*Outcomes!M$6</f>
        <v>127458.33333333331</v>
      </c>
      <c r="N27" s="381">
        <f>Performance!I$5*IF(Performance!I183&gt;Performance!I130,Outcomes!N26,AVERAGE(Outcomes!N26,Outcomes!N79,Outcomes!N132))*Outcomes!N$6</f>
        <v>36100</v>
      </c>
      <c r="O27" s="381">
        <f>Performance!I$5*IF(Performance!I183&gt;Performance!I130,Outcomes!O26,AVERAGE(Outcomes!O26,Outcomes!O79,Outcomes!O132))*Outcomes!O$6</f>
        <v>2612.5</v>
      </c>
      <c r="P27" s="381">
        <f>Performance!I$5*IF(Performance!I183&gt;Performance!I130,Outcomes!P26,AVERAGE(Outcomes!P26,Outcomes!P79,Outcomes!P132))*Outcomes!P$6</f>
        <v>3087.5</v>
      </c>
      <c r="Q27" s="381">
        <f>Performance!I$5*IF(Performance!I183&gt;Performance!I130,Outcomes!Q26,AVERAGE(Outcomes!Q26,Outcomes!Q79,Outcomes!Q132))*Outcomes!Q$6</f>
        <v>7125</v>
      </c>
      <c r="R27" s="381">
        <f>Performance!J$5*IF(Performance!J183&gt;Performance!J130,Outcomes!R26,AVERAGE(Outcomes!R26,Outcomes!R79,Outcomes!R132))*Outcomes!R$6</f>
        <v>245000</v>
      </c>
      <c r="S27" s="381">
        <f>Performance!J$5*IF(Performance!J183&gt;Performance!J130,Outcomes!S26,AVERAGE(Outcomes!S26,Outcomes!S79,Outcomes!S132))*Outcomes!S$6</f>
        <v>5843.7500000000009</v>
      </c>
      <c r="T27" s="381">
        <f>Performance!J$5*IF(Performance!J183&gt;Performance!J130,Outcomes!T26,AVERAGE(Outcomes!T26,Outcomes!T79,Outcomes!T132))*Outcomes!T$6</f>
        <v>8593.7500000000018</v>
      </c>
      <c r="U27" s="381">
        <f>Performance!J$5*IF(Performance!J183&gt;Performance!J130,Outcomes!U26,AVERAGE(Outcomes!U26,Outcomes!U79,Outcomes!U132))*Outcomes!U$6</f>
        <v>64375</v>
      </c>
      <c r="V27" s="381">
        <f>Performance!K$5*IF(Performance!K183&gt;Performance!K130,Outcomes!V26,AVERAGE(Outcomes!V26,Outcomes!V79,Outcomes!V132))*Outcomes!V$6</f>
        <v>345800</v>
      </c>
      <c r="W27" s="381">
        <f>Performance!K$5*IF(Performance!K183&gt;Performance!K130,Outcomes!W26,AVERAGE(Outcomes!W26,Outcomes!W79,Outcomes!W132))*Outcomes!W$6</f>
        <v>33687.5</v>
      </c>
      <c r="X27" s="381">
        <f>Performance!K$5*IF(Performance!K183&gt;Performance!K130, Outcomes!X26, AVERAGE(Outcomes!X26,Outcomes!X79,Outcomes!X132))*Outcomes!X$6</f>
        <v>39899.999999999993</v>
      </c>
      <c r="Y27" s="381">
        <f>Performance!K$5*IF(Performance!K183&gt;Performance!K130,Outcomes!Y26,AVERAGE(Outcomes!Y26,Outcomes!Y79,Outcomes!Y132))*Outcomes!Y$6</f>
        <v>63525.000000000007</v>
      </c>
      <c r="Z27" s="381">
        <f>Performance!L$5*IF(Performance!L183&gt;Performance!L130,Outcomes!Z26,AVERAGE(Outcomes!Z26,Outcomes!Z79,Outcomes!Z132))*Outcomes!Z$6</f>
        <v>1213625</v>
      </c>
      <c r="AA27" s="381">
        <f>Performance!L$5*IF(Performance!L183&gt;Performance!L130,Outcomes!AA26,AVERAGE(Outcomes!AA26,Outcomes!AA79,Outcomes!AA132))*Outcomes!AA$6</f>
        <v>116375</v>
      </c>
      <c r="AB27" s="381">
        <f>Performance!L$5*IF(Performance!L183&gt;Performance!L130,Outcomes!AB26,AVERAGE(Outcomes!AB26,Outcomes!AB79,Outcomes!AB132))*Outcomes!AB$6</f>
        <v>128012.49999999999</v>
      </c>
      <c r="AC27" s="381">
        <f>Performance!L$5*IF(Performance!L183&gt;Performance!L130,Outcomes!AC26,AVERAGE(Outcomes!AC26,Outcomes!AC79,Outcomes!AC132))*Outcomes!AC$6</f>
        <v>285950</v>
      </c>
      <c r="AD27" s="381">
        <f>Performance!M$5*IF(Performance!M183&gt;Performance!M130,Outcomes!AD26,AVERAGE(Outcomes!AD26,Outcomes!AD79,Outcomes!AD132))*Outcomes!AD$6</f>
        <v>0</v>
      </c>
      <c r="AE27" s="381">
        <f>Performance!M$5*IF(Performance!M183&gt;Performance!M130,Outcomes!AE26,AVERAGE(Outcomes!AE26,Outcomes!AE79,Outcomes!AE132))*Outcomes!AE$6</f>
        <v>0</v>
      </c>
      <c r="AF27" s="381">
        <f>Performance!M$5*IF(Performance!M183&gt;Performance!M130,Outcomes!AF26,AVERAGE(Outcomes!AF26,Outcomes!AF79,Outcomes!AF132))*Outcomes!AF$6</f>
        <v>0</v>
      </c>
      <c r="AG27" s="381">
        <f>Performance!M$5*IF(Performance!M183&gt;Performance!M130,Outcomes!AG26,AVERAGE(Outcomes!AG26,Outcomes!AG79,Outcomes!AG132))*Outcomes!AG$6</f>
        <v>0</v>
      </c>
      <c r="AH27" s="381">
        <f>Performance!N$5*IF(Performance!N183&gt;Performance!N130,Outcomes!AH26,AVERAGE(Outcomes!AH26,Outcomes!AH79,Outcomes!AH132))*Outcomes!AH$6</f>
        <v>0</v>
      </c>
      <c r="AI27" s="381">
        <f>Performance!N$5*IF(Performance!N183&gt;Performance!N130,Outcomes!AI26,AVERAGE(Outcomes!AI26,Outcomes!AI79,Outcomes!AI132))*Outcomes!AI$6</f>
        <v>0</v>
      </c>
      <c r="AJ27" s="381">
        <f>Performance!N$5*IF(Performance!N183&gt;Performance!N130,Outcomes!AJ26,AVERAGE(Outcomes!AJ26,Outcomes!AJ79,Outcomes!AJ132))*Outcomes!AJ$6</f>
        <v>0</v>
      </c>
      <c r="AK27" s="381">
        <f>Performance!N$5*IF(Performance!N183&gt;Performance!N130,Outcomes!AK26,AVERAGE(Outcomes!AK26,Outcomes!AK79,Outcomes!AK132))*Outcomes!AK$6</f>
        <v>0</v>
      </c>
      <c r="AL27" s="381">
        <f>Performance!O$5*IF(Performance!O183&gt;Performance!O130,Outcomes!AL26,AVERAGE(Outcomes!AL26,Outcomes!AL79,Outcomes!AL132))*Outcomes!AL$6</f>
        <v>1249500</v>
      </c>
      <c r="AM27" s="381">
        <f>Performance!O$5*IF(Performance!O183&gt;Performance!O130,Outcomes!AM26,AVERAGE(Outcomes!AM26,Outcomes!AM79,Outcomes!AM132))*Outcomes!AM$6</f>
        <v>132825</v>
      </c>
      <c r="AN27" s="381">
        <f>Performance!O$5*IF(Performance!O183&gt;Performance!O130,Outcomes!AN26,AVERAGE(Outcomes!AN26,Outcomes!AN79,Outcomes!AN132))*Outcomes!AN$6</f>
        <v>108762.50000000001</v>
      </c>
      <c r="AO27" s="381">
        <f>Performance!O$5*IF(Performance!O183&gt;Performance!O130,Outcomes!AO26,AVERAGE(Outcomes!AO26,Outcomes!AO79,Outcomes!AO132))*Outcomes!AO$6</f>
        <v>115500</v>
      </c>
      <c r="AP27" s="381">
        <f>Performance!P$5*IF(Performance!P183&gt;Performance!P130,Outcomes!AP26,AVERAGE(Outcomes!AP26,Outcomes!AP79,Outcomes!AP132))*Outcomes!AP$6</f>
        <v>1423574.9999999998</v>
      </c>
      <c r="AQ27" s="381">
        <f>Performance!P$5*IF(Performance!P183&gt;Performance!P130,Outcomes!AQ26,AVERAGE(Outcomes!AQ26,Outcomes!AQ79,Outcomes!AQ132))*Outcomes!AQ$6</f>
        <v>194512.5</v>
      </c>
      <c r="AR27" s="381">
        <f>Performance!P$5*IF(Performance!P183&gt;Performance!P130,Outcomes!AR26,AVERAGE(Outcomes!AR26,Outcomes!AR79,Outcomes!AR132))*Outcomes!AR$6</f>
        <v>187031.25</v>
      </c>
      <c r="AS27" s="381">
        <f>Performance!P$5*IF(Performance!P183&gt;Performance!P130,Outcomes!AS26,AVERAGE(Outcomes!AS26,Outcomes!AS79,Outcomes!AS132))*Outcomes!AS$6</f>
        <v>306000</v>
      </c>
      <c r="AT27" s="381">
        <f>Performance!Q$5*IF(Performance!Q183&gt;Performance!Q130,Outcomes!AT26,AVERAGE(Outcomes!AT26,Outcomes!AT79,Outcomes!AT132))*Outcomes!AT$6</f>
        <v>0</v>
      </c>
      <c r="AU27" s="381">
        <f>Performance!Q$5*IF(Performance!Q183&gt;Performance!Q130,Outcomes!AU26,AVERAGE(Outcomes!AU26,Outcomes!AU79,Outcomes!AU132))*Outcomes!AU$6</f>
        <v>0</v>
      </c>
      <c r="AV27" s="381">
        <f>Performance!Q$5*IF(Performance!Q183&gt;Performance!Q130,Outcomes!AV26,AVERAGE(Outcomes!AV26,Outcomes!AV79,Outcomes!AV132))*Outcomes!AV$6</f>
        <v>0</v>
      </c>
      <c r="AW27" s="381">
        <f>Performance!Q$5*IF(Performance!Q183&gt;Performance!Q130,Outcomes!AW26,AVERAGE(Outcomes!AW26,Outcomes!AW79,Outcomes!AW132))*Outcomes!AW$6</f>
        <v>0</v>
      </c>
      <c r="AX27" s="381">
        <f>Performance!R$5*IF(Performance!R183&gt;Performance!R130,Outcomes!AX26,AVERAGE(Outcomes!AX26,Outcomes!AX79,Outcomes!AX132))*Outcomes!AX$6</f>
        <v>270000</v>
      </c>
      <c r="AY27" s="381">
        <f>Performance!R$5*IF(Performance!R183&gt;Performance!R130,Outcomes!AY26,AVERAGE(Outcomes!AY26,Outcomes!AY79,Outcomes!AY132))*Outcomes!AY$6</f>
        <v>40612.5</v>
      </c>
      <c r="AZ27" s="381">
        <f>Performance!R$5*IF(Performance!R183&gt;Performance!R130,Outcomes!AZ26,AVERAGE(Outcomes!AZ26,Outcomes!AZ79,Outcomes!AZ132))*Outcomes!AZ$6</f>
        <v>28856.25</v>
      </c>
      <c r="BA27" s="381">
        <f>Performance!R$5*IF(Performance!R183&gt;Performance!R130,Outcomes!BA26,AVERAGE(Outcomes!BA26,Outcomes!BA79,Outcomes!BA132))*Outcomes!BA$6</f>
        <v>89775</v>
      </c>
      <c r="BB27" s="381">
        <f>Performance!S24</f>
        <v>18747.300000000003</v>
      </c>
      <c r="BC27" s="381">
        <f>Performance!T24</f>
        <v>35000</v>
      </c>
      <c r="BD27" s="381">
        <f>Performance!U24</f>
        <v>0</v>
      </c>
      <c r="BE27" s="337">
        <f>SUM(C27:BD27)-Performance!C24</f>
        <v>0</v>
      </c>
    </row>
    <row r="28" spans="1:57">
      <c r="A28" s="21" t="s">
        <v>85</v>
      </c>
      <c r="B28" s="18" t="s">
        <v>86</v>
      </c>
      <c r="C28" s="381">
        <f>Performance!D25</f>
        <v>2026500</v>
      </c>
      <c r="D28" s="381">
        <f>Performance!E$5*IF(Performance!E184&gt;Performance!E131,Outcomes!D27,AVERAGE(Outcomes!D27,Outcomes!D80,Outcomes!D133))*Outcomes!D$6</f>
        <v>1277500</v>
      </c>
      <c r="E28" s="381">
        <f>Performance!E$5*IF(Performance!E184&gt;Performance!E131,Outcomes!E27,AVERAGE(Outcomes!E27,Outcomes!E80,Outcomes!E133))*Outcomes!E$6</f>
        <v>248543.75</v>
      </c>
      <c r="F28" s="381">
        <f>Performance!E$5*IF(Performance!E184&gt;Performance!E131,Outcomes!F27,AVERAGE(Outcomes!F27,Outcomes!F80,Outcomes!F133))*Outcomes!F$6</f>
        <v>92750</v>
      </c>
      <c r="G28" s="381">
        <f>Performance!E$5*IF(Performance!E184&gt;Performance!E131,Outcomes!G27,AVERAGE(Outcomes!G27,Outcomes!G80,Outcomes!G133))*Outcomes!G$6</f>
        <v>78925</v>
      </c>
      <c r="H28" s="381">
        <f>Performance!F$5*IF(Performance!F184&gt;Performance!F131,Outcomes!H27,AVERAGE(Outcomes!H27,Outcomes!H80,Outcomes!H133))*Outcomes!H$6</f>
        <v>0</v>
      </c>
      <c r="I28" s="381">
        <f>Performance!F$5*IF(Performance!F184&gt;Performance!F131,Outcomes!I27,AVERAGE(Outcomes!I27,Outcomes!I80,Outcomes!I133))*Outcomes!I$6</f>
        <v>0</v>
      </c>
      <c r="J28" s="381">
        <f>Performance!F$5*IF(Performance!F184&gt;Performance!F131,Outcomes!J27,AVERAGE(Outcomes!J27,Outcomes!J80,Outcomes!J133))*Outcomes!J$6</f>
        <v>0</v>
      </c>
      <c r="K28" s="381">
        <f>Performance!F$5*IF(Performance!F184&gt;Performance!F131,Outcomes!K27,AVERAGE(Outcomes!K27,Outcomes!K80,Outcomes!K133))*Outcomes!K$6</f>
        <v>0</v>
      </c>
      <c r="L28" s="381">
        <f>Performance!G$5*IF(Performance!G184&gt;Performance!G131,Outcomes!L27,AVERAGE(Outcomes!L27,Outcomes!L80,Outcomes!L133))*Outcomes!L$6</f>
        <v>0</v>
      </c>
      <c r="M28" s="381">
        <f>Performance!H$5*IF(Performance!H184&gt;Performance!H131,Outcomes!M27,AVERAGE(Outcomes!M27,Outcomes!M80,Outcomes!M133))*Outcomes!M$6</f>
        <v>132000</v>
      </c>
      <c r="N28" s="381">
        <f>Performance!I$5*IF(Performance!I184&gt;Performance!I131,Outcomes!N27,AVERAGE(Outcomes!N27,Outcomes!N80,Outcomes!N133))*Outcomes!N$6</f>
        <v>31766.666666666664</v>
      </c>
      <c r="O28" s="381">
        <f>Performance!I$5*IF(Performance!I184&gt;Performance!I131,Outcomes!O27,AVERAGE(Outcomes!O27,Outcomes!O80,Outcomes!O133))*Outcomes!O$6</f>
        <v>550</v>
      </c>
      <c r="P28" s="381">
        <f>Performance!I$5*IF(Performance!I184&gt;Performance!I131,Outcomes!P27,AVERAGE(Outcomes!P27,Outcomes!P80,Outcomes!P133))*Outcomes!P$6</f>
        <v>275</v>
      </c>
      <c r="Q28" s="381">
        <f>Performance!I$5*IF(Performance!I184&gt;Performance!I131,Outcomes!Q27,AVERAGE(Outcomes!Q27,Outcomes!Q80,Outcomes!Q133))*Outcomes!Q$6</f>
        <v>550</v>
      </c>
      <c r="R28" s="381">
        <f>Performance!J$5*IF(Performance!J184&gt;Performance!J131,Outcomes!R27,AVERAGE(Outcomes!R27,Outcomes!R80,Outcomes!R133))*Outcomes!R$6</f>
        <v>131812.5</v>
      </c>
      <c r="S28" s="381">
        <f>Performance!J$5*IF(Performance!J184&gt;Performance!J131,Outcomes!S27,AVERAGE(Outcomes!S27,Outcomes!S80,Outcomes!S133))*Outcomes!S$6</f>
        <v>13656.249999999998</v>
      </c>
      <c r="T28" s="381">
        <f>Performance!J$5*IF(Performance!J184&gt;Performance!J131,Outcomes!T27,AVERAGE(Outcomes!T27,Outcomes!T80,Outcomes!T133))*Outcomes!T$6</f>
        <v>7718.75</v>
      </c>
      <c r="U28" s="381">
        <f>Performance!J$5*IF(Performance!J184&gt;Performance!J131,Outcomes!U27,AVERAGE(Outcomes!U27,Outcomes!U80,Outcomes!U133))*Outcomes!U$6</f>
        <v>7124.9999999999991</v>
      </c>
      <c r="V28" s="381">
        <f>Performance!K$5*IF(Performance!K184&gt;Performance!K131,Outcomes!V27,AVERAGE(Outcomes!V27,Outcomes!V80,Outcomes!V133))*Outcomes!V$6</f>
        <v>107625</v>
      </c>
      <c r="W28" s="381">
        <f>Performance!K$5*IF(Performance!K184&gt;Performance!K131,Outcomes!W27,AVERAGE(Outcomes!W27,Outcomes!W80,Outcomes!W133))*Outcomes!W$6</f>
        <v>15545.833333333332</v>
      </c>
      <c r="X28" s="381">
        <f>Performance!K$5*IF(Performance!K184&gt;Performance!K131, Outcomes!X27, AVERAGE(Outcomes!X27,Outcomes!X80,Outcomes!X133))*Outcomes!X$6</f>
        <v>11054.166666666666</v>
      </c>
      <c r="Y28" s="381">
        <f>Performance!K$5*IF(Performance!K184&gt;Performance!K131,Outcomes!Y27,AVERAGE(Outcomes!Y27,Outcomes!Y80,Outcomes!Y133))*Outcomes!Y$6</f>
        <v>13941.666666666666</v>
      </c>
      <c r="Z28" s="381">
        <f>Performance!L$5*IF(Performance!L184&gt;Performance!L131,Outcomes!Z27,AVERAGE(Outcomes!Z27,Outcomes!Z80,Outcomes!Z133))*Outcomes!Z$6</f>
        <v>1037399.9999999999</v>
      </c>
      <c r="AA28" s="381">
        <f>Performance!L$5*IF(Performance!L184&gt;Performance!L131,Outcomes!AA27,AVERAGE(Outcomes!AA27,Outcomes!AA80,Outcomes!AA133))*Outcomes!AA$6</f>
        <v>120531.25</v>
      </c>
      <c r="AB28" s="381">
        <f>Performance!L$5*IF(Performance!L184&gt;Performance!L131,Outcomes!AB27,AVERAGE(Outcomes!AB27,Outcomes!AB80,Outcomes!AB133))*Outcomes!AB$6</f>
        <v>110556.25</v>
      </c>
      <c r="AC28" s="381">
        <f>Performance!L$5*IF(Performance!L184&gt;Performance!L131,Outcomes!AC27,AVERAGE(Outcomes!AC27,Outcomes!AC80,Outcomes!AC133))*Outcomes!AC$6</f>
        <v>152949.99999999997</v>
      </c>
      <c r="AD28" s="381">
        <f>Performance!M$5*IF(Performance!M184&gt;Performance!M131,Outcomes!AD27,AVERAGE(Outcomes!AD27,Outcomes!AD80,Outcomes!AD133))*Outcomes!AD$6</f>
        <v>0</v>
      </c>
      <c r="AE28" s="381">
        <f>Performance!M$5*IF(Performance!M184&gt;Performance!M131,Outcomes!AE27,AVERAGE(Outcomes!AE27,Outcomes!AE80,Outcomes!AE133))*Outcomes!AE$6</f>
        <v>0</v>
      </c>
      <c r="AF28" s="381">
        <f>Performance!M$5*IF(Performance!M184&gt;Performance!M131,Outcomes!AF27,AVERAGE(Outcomes!AF27,Outcomes!AF80,Outcomes!AF133))*Outcomes!AF$6</f>
        <v>0</v>
      </c>
      <c r="AG28" s="381">
        <f>Performance!M$5*IF(Performance!M184&gt;Performance!M131,Outcomes!AG27,AVERAGE(Outcomes!AG27,Outcomes!AG80,Outcomes!AG133))*Outcomes!AG$6</f>
        <v>0</v>
      </c>
      <c r="AH28" s="381">
        <f>Performance!N$5*IF(Performance!N184&gt;Performance!N131,Outcomes!AH27,AVERAGE(Outcomes!AH27,Outcomes!AH80,Outcomes!AH133))*Outcomes!AH$6</f>
        <v>0</v>
      </c>
      <c r="AI28" s="381">
        <f>Performance!N$5*IF(Performance!N184&gt;Performance!N131,Outcomes!AI27,AVERAGE(Outcomes!AI27,Outcomes!AI80,Outcomes!AI133))*Outcomes!AI$6</f>
        <v>0</v>
      </c>
      <c r="AJ28" s="381">
        <f>Performance!N$5*IF(Performance!N184&gt;Performance!N131,Outcomes!AJ27,AVERAGE(Outcomes!AJ27,Outcomes!AJ80,Outcomes!AJ133))*Outcomes!AJ$6</f>
        <v>0</v>
      </c>
      <c r="AK28" s="381">
        <f>Performance!N$5*IF(Performance!N184&gt;Performance!N131,Outcomes!AK27,AVERAGE(Outcomes!AK27,Outcomes!AK80,Outcomes!AK133))*Outcomes!AK$6</f>
        <v>0</v>
      </c>
      <c r="AL28" s="381">
        <f>Performance!O$5*IF(Performance!O184&gt;Performance!O131,Outcomes!AL27,AVERAGE(Outcomes!AL27,Outcomes!AL80,Outcomes!AL133))*Outcomes!AL$6</f>
        <v>1005783.3333333334</v>
      </c>
      <c r="AM28" s="381">
        <f>Performance!O$5*IF(Performance!O184&gt;Performance!O131,Outcomes!AM27,AVERAGE(Outcomes!AM27,Outcomes!AM80,Outcomes!AM133))*Outcomes!AM$6</f>
        <v>203000</v>
      </c>
      <c r="AN28" s="381">
        <f>Performance!O$5*IF(Performance!O184&gt;Performance!O131,Outcomes!AN27,AVERAGE(Outcomes!AN27,Outcomes!AN80,Outcomes!AN133))*Outcomes!AN$6</f>
        <v>82454.166666666672</v>
      </c>
      <c r="AO28" s="381">
        <f>Performance!O$5*IF(Performance!O184&gt;Performance!O131,Outcomes!AO27,AVERAGE(Outcomes!AO27,Outcomes!AO80,Outcomes!AO133))*Outcomes!AO$6</f>
        <v>78516.666666666672</v>
      </c>
      <c r="AP28" s="381">
        <f>Performance!P$5*IF(Performance!P184&gt;Performance!P131,Outcomes!AP27,AVERAGE(Outcomes!AP27,Outcomes!AP80,Outcomes!AP133))*Outcomes!AP$6</f>
        <v>649800</v>
      </c>
      <c r="AQ28" s="381">
        <f>Performance!P$5*IF(Performance!P184&gt;Performance!P131,Outcomes!AQ27,AVERAGE(Outcomes!AQ27,Outcomes!AQ80,Outcomes!AQ133))*Outcomes!AQ$6</f>
        <v>127181.25</v>
      </c>
      <c r="AR28" s="381">
        <f>Performance!P$5*IF(Performance!P184&gt;Performance!P131,Outcomes!AR27,AVERAGE(Outcomes!AR27,Outcomes!AR80,Outcomes!AR133))*Outcomes!AR$6</f>
        <v>83362.5</v>
      </c>
      <c r="AS28" s="381">
        <f>Performance!P$5*IF(Performance!P184&gt;Performance!P131,Outcomes!AS27,AVERAGE(Outcomes!AS27,Outcomes!AS80,Outcomes!AS133))*Outcomes!AS$6</f>
        <v>136800</v>
      </c>
      <c r="AT28" s="381">
        <f>Performance!Q$5*IF(Performance!Q184&gt;Performance!Q131,Outcomes!AT27,AVERAGE(Outcomes!AT27,Outcomes!AT80,Outcomes!AT133))*Outcomes!AT$6</f>
        <v>0</v>
      </c>
      <c r="AU28" s="381">
        <f>Performance!Q$5*IF(Performance!Q184&gt;Performance!Q131,Outcomes!AU27,AVERAGE(Outcomes!AU27,Outcomes!AU80,Outcomes!AU133))*Outcomes!AU$6</f>
        <v>0</v>
      </c>
      <c r="AV28" s="381">
        <f>Performance!Q$5*IF(Performance!Q184&gt;Performance!Q131,Outcomes!AV27,AVERAGE(Outcomes!AV27,Outcomes!AV80,Outcomes!AV133))*Outcomes!AV$6</f>
        <v>0</v>
      </c>
      <c r="AW28" s="381">
        <f>Performance!Q$5*IF(Performance!Q184&gt;Performance!Q131,Outcomes!AW27,AVERAGE(Outcomes!AW27,Outcomes!AW80,Outcomes!AW133))*Outcomes!AW$6</f>
        <v>0</v>
      </c>
      <c r="AX28" s="381">
        <f>Performance!R$5*IF(Performance!R184&gt;Performance!R131,Outcomes!AX27,AVERAGE(Outcomes!AX27,Outcomes!AX80,Outcomes!AX133))*Outcomes!AX$6</f>
        <v>0</v>
      </c>
      <c r="AY28" s="381">
        <f>Performance!R$5*IF(Performance!R184&gt;Performance!R131,Outcomes!AY27,AVERAGE(Outcomes!AY27,Outcomes!AY80,Outcomes!AY133))*Outcomes!AY$6</f>
        <v>0</v>
      </c>
      <c r="AZ28" s="381">
        <f>Performance!R$5*IF(Performance!R184&gt;Performance!R131,Outcomes!AZ27,AVERAGE(Outcomes!AZ27,Outcomes!AZ80,Outcomes!AZ133))*Outcomes!AZ$6</f>
        <v>0</v>
      </c>
      <c r="BA28" s="381">
        <f>Performance!R$5*IF(Performance!R184&gt;Performance!R131,Outcomes!BA27,AVERAGE(Outcomes!BA27,Outcomes!BA80,Outcomes!BA133))*Outcomes!BA$6</f>
        <v>0</v>
      </c>
      <c r="BB28" s="381">
        <f>Performance!S25</f>
        <v>4981.7999999999993</v>
      </c>
      <c r="BC28" s="381">
        <f>Performance!T25</f>
        <v>25375</v>
      </c>
      <c r="BD28" s="381">
        <f>Performance!U25</f>
        <v>0</v>
      </c>
      <c r="BE28" s="337">
        <f>SUM(C28:BD28)-Performance!C25</f>
        <v>916.66666666604578</v>
      </c>
    </row>
    <row r="29" spans="1:57">
      <c r="A29" s="21" t="s">
        <v>87</v>
      </c>
      <c r="B29" s="18" t="s">
        <v>88</v>
      </c>
      <c r="C29" s="381">
        <f>Performance!D26</f>
        <v>9845500</v>
      </c>
      <c r="D29" s="381">
        <f>Performance!E$5*IF(Performance!E185&gt;Performance!E132,Outcomes!D28,AVERAGE(Outcomes!D28,Outcomes!D81,Outcomes!D134))*Outcomes!D$6</f>
        <v>12848500</v>
      </c>
      <c r="E29" s="381">
        <f>Performance!E$5*IF(Performance!E185&gt;Performance!E132,Outcomes!E28,AVERAGE(Outcomes!E28,Outcomes!E81,Outcomes!E134))*Outcomes!E$6</f>
        <v>1811425.0000000002</v>
      </c>
      <c r="F29" s="381">
        <f>Performance!E$5*IF(Performance!E185&gt;Performance!E132,Outcomes!F28,AVERAGE(Outcomes!F28,Outcomes!F81,Outcomes!F134))*Outcomes!F$6</f>
        <v>1664250</v>
      </c>
      <c r="G29" s="381">
        <f>Performance!E$5*IF(Performance!E185&gt;Performance!E132,Outcomes!G28,AVERAGE(Outcomes!G28,Outcomes!G81,Outcomes!G134))*Outcomes!G$6</f>
        <v>1688225</v>
      </c>
      <c r="H29" s="381">
        <f>Performance!F$5*IF(Performance!F185&gt;Performance!F132,Outcomes!H28,AVERAGE(Outcomes!H28,Outcomes!H81,Outcomes!H134))*Outcomes!H$6</f>
        <v>215833.33333333331</v>
      </c>
      <c r="I29" s="381">
        <f>Performance!F$5*IF(Performance!F185&gt;Performance!F132,Outcomes!I28,AVERAGE(Outcomes!I28,Outcomes!I81,Outcomes!I134))*Outcomes!I$6</f>
        <v>15750</v>
      </c>
      <c r="J29" s="381">
        <f>Performance!F$5*IF(Performance!F185&gt;Performance!F132,Outcomes!J28,AVERAGE(Outcomes!J28,Outcomes!J81,Outcomes!J134))*Outcomes!J$6</f>
        <v>16318.750000000002</v>
      </c>
      <c r="K29" s="381">
        <f>Performance!F$5*IF(Performance!F185&gt;Performance!F132,Outcomes!K28,AVERAGE(Outcomes!K28,Outcomes!K81,Outcomes!K134))*Outcomes!K$6</f>
        <v>0</v>
      </c>
      <c r="L29" s="381">
        <f>Performance!G$5*IF(Performance!G185&gt;Performance!G132,Outcomes!L28,AVERAGE(Outcomes!L28,Outcomes!L81,Outcomes!L134))*Outcomes!L$6</f>
        <v>236866.66666666669</v>
      </c>
      <c r="M29" s="381">
        <f>Performance!H$5*IF(Performance!H185&gt;Performance!H132,Outcomes!M28,AVERAGE(Outcomes!M28,Outcomes!M81,Outcomes!M134))*Outcomes!M$6</f>
        <v>996312.5</v>
      </c>
      <c r="N29" s="381">
        <f>Performance!I$5*IF(Performance!I185&gt;Performance!I132,Outcomes!N28,AVERAGE(Outcomes!N28,Outcomes!N81,Outcomes!N134))*Outcomes!N$6</f>
        <v>37833.333333333336</v>
      </c>
      <c r="O29" s="381">
        <f>Performance!I$5*IF(Performance!I185&gt;Performance!I132,Outcomes!O28,AVERAGE(Outcomes!O28,Outcomes!O81,Outcomes!O134))*Outcomes!O$6</f>
        <v>2849.9999999999995</v>
      </c>
      <c r="P29" s="381">
        <f>Performance!I$5*IF(Performance!I185&gt;Performance!I132,Outcomes!P28,AVERAGE(Outcomes!P28,Outcomes!P81,Outcomes!P134))*Outcomes!P$6</f>
        <v>3087.5</v>
      </c>
      <c r="Q29" s="381">
        <f>Performance!I$5*IF(Performance!I185&gt;Performance!I132,Outcomes!Q28,AVERAGE(Outcomes!Q28,Outcomes!Q81,Outcomes!Q134))*Outcomes!Q$6</f>
        <v>6600.0000000000009</v>
      </c>
      <c r="R29" s="381">
        <f>Performance!J$5*IF(Performance!J185&gt;Performance!J132,Outcomes!R28,AVERAGE(Outcomes!R28,Outcomes!R81,Outcomes!R134))*Outcomes!R$6</f>
        <v>1202937.5</v>
      </c>
      <c r="S29" s="381">
        <f>Performance!J$5*IF(Performance!J185&gt;Performance!J132,Outcomes!S28,AVERAGE(Outcomes!S28,Outcomes!S81,Outcomes!S134))*Outcomes!S$6</f>
        <v>58187.5</v>
      </c>
      <c r="T29" s="381">
        <f>Performance!J$5*IF(Performance!J185&gt;Performance!J132,Outcomes!T28,AVERAGE(Outcomes!T28,Outcomes!T81,Outcomes!T134))*Outcomes!T$6</f>
        <v>47812.5</v>
      </c>
      <c r="U29" s="381">
        <f>Performance!J$5*IF(Performance!J185&gt;Performance!J132,Outcomes!U28,AVERAGE(Outcomes!U28,Outcomes!U81,Outcomes!U134))*Outcomes!U$6</f>
        <v>420625</v>
      </c>
      <c r="V29" s="381">
        <f>Performance!K$5*IF(Performance!K185&gt;Performance!K132,Outcomes!V28,AVERAGE(Outcomes!V28,Outcomes!V81,Outcomes!V134))*Outcomes!V$6</f>
        <v>1215258.3333333335</v>
      </c>
      <c r="W29" s="381">
        <f>Performance!K$5*IF(Performance!K185&gt;Performance!K132,Outcomes!W28,AVERAGE(Outcomes!W28,Outcomes!W81,Outcomes!W134))*Outcomes!W$6</f>
        <v>106866.66666666666</v>
      </c>
      <c r="X29" s="381">
        <f>Performance!K$5*IF(Performance!K185&gt;Performance!K132, Outcomes!X28, AVERAGE(Outcomes!X28,Outcomes!X81,Outcomes!X134))*Outcomes!X$6</f>
        <v>132781.25</v>
      </c>
      <c r="Y29" s="381">
        <f>Performance!K$5*IF(Performance!K185&gt;Performance!K132,Outcomes!Y28,AVERAGE(Outcomes!Y28,Outcomes!Y81,Outcomes!Y134))*Outcomes!Y$6</f>
        <v>299191.66666666669</v>
      </c>
      <c r="Z29" s="381">
        <f>Performance!L$5*IF(Performance!L185&gt;Performance!L132,Outcomes!Z28,AVERAGE(Outcomes!Z28,Outcomes!Z81,Outcomes!Z134))*Outcomes!Z$6</f>
        <v>5379850</v>
      </c>
      <c r="AA29" s="381">
        <f>Performance!L$5*IF(Performance!L185&gt;Performance!L132,Outcomes!AA28,AVERAGE(Outcomes!AA28,Outcomes!AA81,Outcomes!AA134))*Outcomes!AA$6</f>
        <v>570237.49999999988</v>
      </c>
      <c r="AB29" s="381">
        <f>Performance!L$5*IF(Performance!L185&gt;Performance!L132,Outcomes!AB28,AVERAGE(Outcomes!AB28,Outcomes!AB81,Outcomes!AB134))*Outcomes!AB$6</f>
        <v>491750</v>
      </c>
      <c r="AC29" s="381">
        <f>Performance!L$5*IF(Performance!L185&gt;Performance!L132,Outcomes!AC28,AVERAGE(Outcomes!AC28,Outcomes!AC81,Outcomes!AC134))*Outcomes!AC$6</f>
        <v>1213625</v>
      </c>
      <c r="AD29" s="381">
        <f>Performance!M$5*IF(Performance!M185&gt;Performance!M132,Outcomes!AD28,AVERAGE(Outcomes!AD28,Outcomes!AD81,Outcomes!AD134))*Outcomes!AD$6</f>
        <v>6883.3333333333339</v>
      </c>
      <c r="AE29" s="381">
        <f>Performance!M$5*IF(Performance!M185&gt;Performance!M132,Outcomes!AE28,AVERAGE(Outcomes!AE28,Outcomes!AE81,Outcomes!AE134))*Outcomes!AE$6</f>
        <v>284.375</v>
      </c>
      <c r="AF29" s="381">
        <f>Performance!M$5*IF(Performance!M185&gt;Performance!M132,Outcomes!AF28,AVERAGE(Outcomes!AF28,Outcomes!AF81,Outcomes!AF134))*Outcomes!AF$6</f>
        <v>0</v>
      </c>
      <c r="AG29" s="381">
        <f>Performance!M$5*IF(Performance!M185&gt;Performance!M132,Outcomes!AG28,AVERAGE(Outcomes!AG28,Outcomes!AG81,Outcomes!AG134))*Outcomes!AG$6</f>
        <v>3441.666666666667</v>
      </c>
      <c r="AH29" s="381">
        <f>Performance!N$5*IF(Performance!N185&gt;Performance!N132,Outcomes!AH28,AVERAGE(Outcomes!AH28,Outcomes!AH81,Outcomes!AH134))*Outcomes!AH$6</f>
        <v>57283.333333333336</v>
      </c>
      <c r="AI29" s="381">
        <f>Performance!N$5*IF(Performance!N185&gt;Performance!N132,Outcomes!AI28,AVERAGE(Outcomes!AI28,Outcomes!AI81,Outcomes!AI134))*Outcomes!AI$6</f>
        <v>1487.5</v>
      </c>
      <c r="AJ29" s="381">
        <f>Performance!N$5*IF(Performance!N185&gt;Performance!N132,Outcomes!AJ28,AVERAGE(Outcomes!AJ28,Outcomes!AJ81,Outcomes!AJ134))*Outcomes!AJ$6</f>
        <v>2041.6666666666667</v>
      </c>
      <c r="AK29" s="381">
        <f>Performance!N$5*IF(Performance!N185&gt;Performance!N132,Outcomes!AK28,AVERAGE(Outcomes!AK28,Outcomes!AK81,Outcomes!AK134))*Outcomes!AK$6</f>
        <v>22050</v>
      </c>
      <c r="AL29" s="381">
        <f>Performance!O$5*IF(Performance!O185&gt;Performance!O132,Outcomes!AL28,AVERAGE(Outcomes!AL28,Outcomes!AL81,Outcomes!AL134))*Outcomes!AL$6</f>
        <v>15473500</v>
      </c>
      <c r="AM29" s="381">
        <f>Performance!O$5*IF(Performance!O185&gt;Performance!O132,Outcomes!AM28,AVERAGE(Outcomes!AM28,Outcomes!AM81,Outcomes!AM134))*Outcomes!AM$6</f>
        <v>2079000</v>
      </c>
      <c r="AN29" s="381">
        <f>Performance!O$5*IF(Performance!O185&gt;Performance!O132,Outcomes!AN28,AVERAGE(Outcomes!AN28,Outcomes!AN81,Outcomes!AN134))*Outcomes!AN$6</f>
        <v>1861125</v>
      </c>
      <c r="AO29" s="381">
        <f>Performance!O$5*IF(Performance!O185&gt;Performance!O132,Outcomes!AO28,AVERAGE(Outcomes!AO28,Outcomes!AO81,Outcomes!AO134))*Outcomes!AO$6</f>
        <v>2791250.0000000005</v>
      </c>
      <c r="AP29" s="381">
        <f>Performance!P$5*IF(Performance!P185&gt;Performance!P132,Outcomes!AP28,AVERAGE(Outcomes!AP28,Outcomes!AP81,Outcomes!AP134))*Outcomes!AP$6</f>
        <v>4262175</v>
      </c>
      <c r="AQ29" s="381">
        <f>Performance!P$5*IF(Performance!P185&gt;Performance!P132,Outcomes!AQ28,AVERAGE(Outcomes!AQ28,Outcomes!AQ81,Outcomes!AQ134))*Outcomes!AQ$6</f>
        <v>451012.5</v>
      </c>
      <c r="AR29" s="381">
        <f>Performance!P$5*IF(Performance!P185&gt;Performance!P132,Outcomes!AR28,AVERAGE(Outcomes!AR28,Outcomes!AR81,Outcomes!AR134))*Outcomes!AR$6</f>
        <v>595293.75</v>
      </c>
      <c r="AS29" s="381">
        <f>Performance!P$5*IF(Performance!P185&gt;Performance!P132,Outcomes!AS28,AVERAGE(Outcomes!AS28,Outcomes!AS81,Outcomes!AS134))*Outcomes!AS$6</f>
        <v>1113637.5</v>
      </c>
      <c r="AT29" s="381">
        <f>Performance!Q$5*IF(Performance!Q185&gt;Performance!Q132,Outcomes!AT28,AVERAGE(Outcomes!AT28,Outcomes!AT81,Outcomes!AT134))*Outcomes!AT$6</f>
        <v>0</v>
      </c>
      <c r="AU29" s="381">
        <f>Performance!Q$5*IF(Performance!Q185&gt;Performance!Q132,Outcomes!AU28,AVERAGE(Outcomes!AU28,Outcomes!AU81,Outcomes!AU134))*Outcomes!AU$6</f>
        <v>0</v>
      </c>
      <c r="AV29" s="381">
        <f>Performance!Q$5*IF(Performance!Q185&gt;Performance!Q132,Outcomes!AV28,AVERAGE(Outcomes!AV28,Outcomes!AV81,Outcomes!AV134))*Outcomes!AV$6</f>
        <v>0</v>
      </c>
      <c r="AW29" s="381">
        <f>Performance!Q$5*IF(Performance!Q185&gt;Performance!Q132,Outcomes!AW28,AVERAGE(Outcomes!AW28,Outcomes!AW81,Outcomes!AW134))*Outcomes!AW$6</f>
        <v>0</v>
      </c>
      <c r="AX29" s="381">
        <f>Performance!R$5*IF(Performance!R185&gt;Performance!R132,Outcomes!AX28,AVERAGE(Outcomes!AX28,Outcomes!AX81,Outcomes!AX134))*Outcomes!AX$6</f>
        <v>0</v>
      </c>
      <c r="AY29" s="381">
        <f>Performance!R$5*IF(Performance!R185&gt;Performance!R132,Outcomes!AY28,AVERAGE(Outcomes!AY28,Outcomes!AY81,Outcomes!AY134))*Outcomes!AY$6</f>
        <v>0</v>
      </c>
      <c r="AZ29" s="381">
        <f>Performance!R$5*IF(Performance!R185&gt;Performance!R132,Outcomes!AZ28,AVERAGE(Outcomes!AZ28,Outcomes!AZ81,Outcomes!AZ134))*Outcomes!AZ$6</f>
        <v>0</v>
      </c>
      <c r="BA29" s="381">
        <f>Performance!R$5*IF(Performance!R185&gt;Performance!R132,Outcomes!BA28,AVERAGE(Outcomes!BA28,Outcomes!BA81,Outcomes!BA134))*Outcomes!BA$6</f>
        <v>0</v>
      </c>
      <c r="BB29" s="381">
        <f>Performance!S26</f>
        <v>45448</v>
      </c>
      <c r="BC29" s="381">
        <f>Performance!T26</f>
        <v>304237.5</v>
      </c>
      <c r="BD29" s="381">
        <f>Performance!U26</f>
        <v>0</v>
      </c>
      <c r="BE29" s="337">
        <f>SUM(C29:BD29)-Performance!C26</f>
        <v>8358.3333333283663</v>
      </c>
    </row>
    <row r="30" spans="1:57">
      <c r="A30" s="21" t="s">
        <v>89</v>
      </c>
      <c r="B30" s="18" t="s">
        <v>90</v>
      </c>
      <c r="C30" s="381">
        <f>Performance!D27</f>
        <v>1743116.6666666665</v>
      </c>
      <c r="D30" s="381">
        <f>Performance!E$5*IF(Performance!E186&gt;Performance!E133,Outcomes!D29,AVERAGE(Outcomes!D29,Outcomes!D82,Outcomes!D135))*Outcomes!D$6</f>
        <v>847000</v>
      </c>
      <c r="E30" s="381">
        <f>Performance!E$5*IF(Performance!E186&gt;Performance!E133,Outcomes!E29,AVERAGE(Outcomes!E29,Outcomes!E82,Outcomes!E135))*Outcomes!E$6</f>
        <v>77962.500000000015</v>
      </c>
      <c r="F30" s="381">
        <f>Performance!E$5*IF(Performance!E186&gt;Performance!E133,Outcomes!F29,AVERAGE(Outcomes!F29,Outcomes!F82,Outcomes!F135))*Outcomes!F$6</f>
        <v>92750</v>
      </c>
      <c r="G30" s="381">
        <f>Performance!E$5*IF(Performance!E186&gt;Performance!E133,Outcomes!G29,AVERAGE(Outcomes!G29,Outcomes!G82,Outcomes!G135))*Outcomes!G$6</f>
        <v>113750</v>
      </c>
      <c r="H30" s="381">
        <f>Performance!F$5*IF(Performance!F186&gt;Performance!F133,Outcomes!H29,AVERAGE(Outcomes!H29,Outcomes!H82,Outcomes!H135))*Outcomes!H$6</f>
        <v>0</v>
      </c>
      <c r="I30" s="381">
        <f>Performance!F$5*IF(Performance!F186&gt;Performance!F133,Outcomes!I29,AVERAGE(Outcomes!I29,Outcomes!I82,Outcomes!I135))*Outcomes!I$6</f>
        <v>0</v>
      </c>
      <c r="J30" s="381">
        <f>Performance!F$5*IF(Performance!F186&gt;Performance!F133,Outcomes!J29,AVERAGE(Outcomes!J29,Outcomes!J82,Outcomes!J135))*Outcomes!J$6</f>
        <v>0</v>
      </c>
      <c r="K30" s="381">
        <f>Performance!F$5*IF(Performance!F186&gt;Performance!F133,Outcomes!K29,AVERAGE(Outcomes!K29,Outcomes!K82,Outcomes!K135))*Outcomes!K$6</f>
        <v>0</v>
      </c>
      <c r="L30" s="381">
        <f>Performance!G$5*IF(Performance!G186&gt;Performance!G133,Outcomes!L29,AVERAGE(Outcomes!L29,Outcomes!L82,Outcomes!L135))*Outcomes!L$6</f>
        <v>79800</v>
      </c>
      <c r="M30" s="381">
        <f>Performance!H$5*IF(Performance!H186&gt;Performance!H133,Outcomes!M29,AVERAGE(Outcomes!M29,Outcomes!M82,Outcomes!M135))*Outcomes!M$6</f>
        <v>1036750.0000000001</v>
      </c>
      <c r="N30" s="381">
        <f>Performance!I$5*IF(Performance!I186&gt;Performance!I133,Outcomes!N29,AVERAGE(Outcomes!N29,Outcomes!N82,Outcomes!N135))*Outcomes!N$6</f>
        <v>950</v>
      </c>
      <c r="O30" s="381">
        <f>Performance!I$5*IF(Performance!I186&gt;Performance!I133,Outcomes!O29,AVERAGE(Outcomes!O29,Outcomes!O82,Outcomes!O135))*Outcomes!O$6</f>
        <v>237.5</v>
      </c>
      <c r="P30" s="381">
        <f>Performance!I$5*IF(Performance!I186&gt;Performance!I133,Outcomes!P29,AVERAGE(Outcomes!P29,Outcomes!P82,Outcomes!P135))*Outcomes!P$6</f>
        <v>0</v>
      </c>
      <c r="Q30" s="381">
        <f>Performance!I$5*IF(Performance!I186&gt;Performance!I133,Outcomes!Q29,AVERAGE(Outcomes!Q29,Outcomes!Q82,Outcomes!Q135))*Outcomes!Q$6</f>
        <v>0</v>
      </c>
      <c r="R30" s="381">
        <f>Performance!J$5*IF(Performance!J186&gt;Performance!J133,Outcomes!R29,AVERAGE(Outcomes!R29,Outcomes!R82,Outcomes!R135))*Outcomes!R$6</f>
        <v>0</v>
      </c>
      <c r="S30" s="381">
        <f>Performance!J$5*IF(Performance!J186&gt;Performance!J133,Outcomes!S29,AVERAGE(Outcomes!S29,Outcomes!S82,Outcomes!S135))*Outcomes!S$6</f>
        <v>0</v>
      </c>
      <c r="T30" s="381">
        <f>Performance!J$5*IF(Performance!J186&gt;Performance!J133,Outcomes!T29,AVERAGE(Outcomes!T29,Outcomes!T82,Outcomes!T135))*Outcomes!T$6</f>
        <v>0</v>
      </c>
      <c r="U30" s="381">
        <f>Performance!J$5*IF(Performance!J186&gt;Performance!J133,Outcomes!U29,AVERAGE(Outcomes!U29,Outcomes!U82,Outcomes!U135))*Outcomes!U$6</f>
        <v>0</v>
      </c>
      <c r="V30" s="381">
        <f>Performance!K$5*IF(Performance!K186&gt;Performance!K133,Outcomes!V29,AVERAGE(Outcomes!V29,Outcomes!V82,Outcomes!V135))*Outcomes!V$6</f>
        <v>38237.499999999993</v>
      </c>
      <c r="W30" s="381">
        <f>Performance!K$5*IF(Performance!K186&gt;Performance!K133,Outcomes!W29,AVERAGE(Outcomes!W29,Outcomes!W82,Outcomes!W135))*Outcomes!W$6</f>
        <v>7065.6249999999991</v>
      </c>
      <c r="X30" s="381">
        <f>Performance!K$5*IF(Performance!K186&gt;Performance!K133, Outcomes!X29, AVERAGE(Outcomes!X29,Outcomes!X82,Outcomes!X135))*Outcomes!X$6</f>
        <v>5775.0000000000009</v>
      </c>
      <c r="Y30" s="381">
        <f>Performance!K$5*IF(Performance!K186&gt;Performance!K133,Outcomes!Y29,AVERAGE(Outcomes!Y29,Outcomes!Y82,Outcomes!Y135))*Outcomes!Y$6</f>
        <v>9143.75</v>
      </c>
      <c r="Z30" s="381">
        <f>Performance!L$5*IF(Performance!L186&gt;Performance!L133,Outcomes!Z29,AVERAGE(Outcomes!Z29,Outcomes!Z82,Outcomes!Z135))*Outcomes!Z$6</f>
        <v>598500</v>
      </c>
      <c r="AA30" s="381">
        <f>Performance!L$5*IF(Performance!L186&gt;Performance!L133,Outcomes!AA29,AVERAGE(Outcomes!AA29,Outcomes!AA82,Outcomes!AA135))*Outcomes!AA$6</f>
        <v>100581.24999999999</v>
      </c>
      <c r="AB30" s="381">
        <f>Performance!L$5*IF(Performance!L186&gt;Performance!L133,Outcomes!AB29,AVERAGE(Outcomes!AB29,Outcomes!AB82,Outcomes!AB135))*Outcomes!AB$6</f>
        <v>78968.75</v>
      </c>
      <c r="AC30" s="381">
        <f>Performance!L$5*IF(Performance!L186&gt;Performance!L133,Outcomes!AC29,AVERAGE(Outcomes!AC29,Outcomes!AC82,Outcomes!AC135))*Outcomes!AC$6</f>
        <v>113575.00000000001</v>
      </c>
      <c r="AD30" s="381">
        <f>Performance!M$5*IF(Performance!M186&gt;Performance!M133,Outcomes!AD29,AVERAGE(Outcomes!AD29,Outcomes!AD82,Outcomes!AD135))*Outcomes!AD$6</f>
        <v>0</v>
      </c>
      <c r="AE30" s="381">
        <f>Performance!M$5*IF(Performance!M186&gt;Performance!M133,Outcomes!AE29,AVERAGE(Outcomes!AE29,Outcomes!AE82,Outcomes!AE135))*Outcomes!AE$6</f>
        <v>0</v>
      </c>
      <c r="AF30" s="381">
        <f>Performance!M$5*IF(Performance!M186&gt;Performance!M133,Outcomes!AF29,AVERAGE(Outcomes!AF29,Outcomes!AF82,Outcomes!AF135))*Outcomes!AF$6</f>
        <v>0</v>
      </c>
      <c r="AG30" s="381">
        <f>Performance!M$5*IF(Performance!M186&gt;Performance!M133,Outcomes!AG29,AVERAGE(Outcomes!AG29,Outcomes!AG82,Outcomes!AG135))*Outcomes!AG$6</f>
        <v>0</v>
      </c>
      <c r="AH30" s="381">
        <f>Performance!N$5*IF(Performance!N186&gt;Performance!N133,Outcomes!AH29,AVERAGE(Outcomes!AH29,Outcomes!AH82,Outcomes!AH135))*Outcomes!AH$6</f>
        <v>3500</v>
      </c>
      <c r="AI30" s="381">
        <f>Performance!N$5*IF(Performance!N186&gt;Performance!N133,Outcomes!AI29,AVERAGE(Outcomes!AI29,Outcomes!AI82,Outcomes!AI135))*Outcomes!AI$6</f>
        <v>0</v>
      </c>
      <c r="AJ30" s="381">
        <f>Performance!N$5*IF(Performance!N186&gt;Performance!N133,Outcomes!AJ29,AVERAGE(Outcomes!AJ29,Outcomes!AJ82,Outcomes!AJ135))*Outcomes!AJ$6</f>
        <v>291.66666666666663</v>
      </c>
      <c r="AK30" s="381">
        <f>Performance!N$5*IF(Performance!N186&gt;Performance!N133,Outcomes!AK29,AVERAGE(Outcomes!AK29,Outcomes!AK82,Outcomes!AK135))*Outcomes!AK$6</f>
        <v>1750</v>
      </c>
      <c r="AL30" s="381">
        <f>Performance!O$5*IF(Performance!O186&gt;Performance!O133,Outcomes!AL29,AVERAGE(Outcomes!AL29,Outcomes!AL82,Outcomes!AL135))*Outcomes!AL$6</f>
        <v>1078000</v>
      </c>
      <c r="AM30" s="381">
        <f>Performance!O$5*IF(Performance!O186&gt;Performance!O133,Outcomes!AM29,AVERAGE(Outcomes!AM29,Outcomes!AM82,Outcomes!AM135))*Outcomes!AM$6</f>
        <v>115500</v>
      </c>
      <c r="AN30" s="381">
        <f>Performance!O$5*IF(Performance!O186&gt;Performance!O133,Outcomes!AN29,AVERAGE(Outcomes!AN29,Outcomes!AN82,Outcomes!AN135))*Outcomes!AN$6</f>
        <v>128975</v>
      </c>
      <c r="AO30" s="381">
        <f>Performance!O$5*IF(Performance!O186&gt;Performance!O133,Outcomes!AO29,AVERAGE(Outcomes!AO29,Outcomes!AO82,Outcomes!AO135))*Outcomes!AO$6</f>
        <v>117425.00000000001</v>
      </c>
      <c r="AP30" s="381">
        <f>Performance!P$5*IF(Performance!P186&gt;Performance!P133,Outcomes!AP29,AVERAGE(Outcomes!AP29,Outcomes!AP82,Outcomes!AP135))*Outcomes!AP$6</f>
        <v>833625</v>
      </c>
      <c r="AQ30" s="381">
        <f>Performance!P$5*IF(Performance!P186&gt;Performance!P133,Outcomes!AQ29,AVERAGE(Outcomes!AQ29,Outcomes!AQ82,Outcomes!AQ135))*Outcomes!AQ$6</f>
        <v>60918.75</v>
      </c>
      <c r="AR30" s="381">
        <f>Performance!P$5*IF(Performance!P186&gt;Performance!P133,Outcomes!AR29,AVERAGE(Outcomes!AR29,Outcomes!AR82,Outcomes!AR135))*Outcomes!AR$6</f>
        <v>122906.25</v>
      </c>
      <c r="AS30" s="381">
        <f>Performance!P$5*IF(Performance!P186&gt;Performance!P133,Outcomes!AS29,AVERAGE(Outcomes!AS29,Outcomes!AS82,Outcomes!AS135))*Outcomes!AS$6</f>
        <v>241537.5</v>
      </c>
      <c r="AT30" s="381">
        <f>Performance!Q$5*IF(Performance!Q186&gt;Performance!Q133,Outcomes!AT29,AVERAGE(Outcomes!AT29,Outcomes!AT82,Outcomes!AT135))*Outcomes!AT$6</f>
        <v>0</v>
      </c>
      <c r="AU30" s="381">
        <f>Performance!Q$5*IF(Performance!Q186&gt;Performance!Q133,Outcomes!AU29,AVERAGE(Outcomes!AU29,Outcomes!AU82,Outcomes!AU135))*Outcomes!AU$6</f>
        <v>0</v>
      </c>
      <c r="AV30" s="381">
        <f>Performance!Q$5*IF(Performance!Q186&gt;Performance!Q133,Outcomes!AV29,AVERAGE(Outcomes!AV29,Outcomes!AV82,Outcomes!AV135))*Outcomes!AV$6</f>
        <v>0</v>
      </c>
      <c r="AW30" s="381">
        <f>Performance!Q$5*IF(Performance!Q186&gt;Performance!Q133,Outcomes!AW29,AVERAGE(Outcomes!AW29,Outcomes!AW82,Outcomes!AW135))*Outcomes!AW$6</f>
        <v>0</v>
      </c>
      <c r="AX30" s="381">
        <f>Performance!R$5*IF(Performance!R186&gt;Performance!R133,Outcomes!AX29,AVERAGE(Outcomes!AX29,Outcomes!AX82,Outcomes!AX135))*Outcomes!AX$6</f>
        <v>0</v>
      </c>
      <c r="AY30" s="381">
        <f>Performance!R$5*IF(Performance!R186&gt;Performance!R133,Outcomes!AY29,AVERAGE(Outcomes!AY29,Outcomes!AY82,Outcomes!AY135))*Outcomes!AY$6</f>
        <v>0</v>
      </c>
      <c r="AZ30" s="381">
        <f>Performance!R$5*IF(Performance!R186&gt;Performance!R133,Outcomes!AZ29,AVERAGE(Outcomes!AZ29,Outcomes!AZ82,Outcomes!AZ135))*Outcomes!AZ$6</f>
        <v>0</v>
      </c>
      <c r="BA30" s="381">
        <f>Performance!R$5*IF(Performance!R186&gt;Performance!R133,Outcomes!BA29,AVERAGE(Outcomes!BA29,Outcomes!BA82,Outcomes!BA135))*Outcomes!BA$6</f>
        <v>0</v>
      </c>
      <c r="BB30" s="381">
        <f>Performance!S27</f>
        <v>4566.6499999999996</v>
      </c>
      <c r="BC30" s="381">
        <f>Performance!T27</f>
        <v>35000</v>
      </c>
      <c r="BD30" s="381">
        <f>Performance!U27</f>
        <v>0</v>
      </c>
      <c r="BE30" s="337">
        <f>SUM(C30:BD30)-Performance!C27</f>
        <v>0</v>
      </c>
    </row>
    <row r="31" spans="1:57">
      <c r="A31" s="21" t="s">
        <v>91</v>
      </c>
      <c r="B31" s="18" t="s">
        <v>92</v>
      </c>
      <c r="C31" s="381">
        <f>Performance!D28</f>
        <v>2831500</v>
      </c>
      <c r="D31" s="381">
        <f>Performance!E$5*IF(Performance!E187&gt;Performance!E134,Outcomes!D30,AVERAGE(Outcomes!D30,Outcomes!D83,Outcomes!D136))*Outcomes!D$6</f>
        <v>1407000</v>
      </c>
      <c r="E31" s="381">
        <f>Performance!E$5*IF(Performance!E187&gt;Performance!E134,Outcomes!E30,AVERAGE(Outcomes!E30,Outcomes!E83,Outcomes!E136))*Outcomes!E$6</f>
        <v>206981.24999999997</v>
      </c>
      <c r="F31" s="381">
        <f>Performance!E$5*IF(Performance!E187&gt;Performance!E134,Outcomes!F30,AVERAGE(Outcomes!F30,Outcomes!F83,Outcomes!F136))*Outcomes!F$6</f>
        <v>170625</v>
      </c>
      <c r="G31" s="381">
        <f>Performance!E$5*IF(Performance!E187&gt;Performance!E134,Outcomes!G30,AVERAGE(Outcomes!G30,Outcomes!G83,Outcomes!G136))*Outcomes!G$6</f>
        <v>127050.00000000001</v>
      </c>
      <c r="H31" s="381">
        <f>Performance!F$5*IF(Performance!F187&gt;Performance!F134,Outcomes!H30,AVERAGE(Outcomes!H30,Outcomes!H83,Outcomes!H136))*Outcomes!H$6</f>
        <v>0</v>
      </c>
      <c r="I31" s="381">
        <f>Performance!F$5*IF(Performance!F187&gt;Performance!F134,Outcomes!I30,AVERAGE(Outcomes!I30,Outcomes!I83,Outcomes!I136))*Outcomes!I$6</f>
        <v>0</v>
      </c>
      <c r="J31" s="381">
        <f>Performance!F$5*IF(Performance!F187&gt;Performance!F134,Outcomes!J30,AVERAGE(Outcomes!J30,Outcomes!J83,Outcomes!J136))*Outcomes!J$6</f>
        <v>0</v>
      </c>
      <c r="K31" s="381">
        <f>Performance!F$5*IF(Performance!F187&gt;Performance!F134,Outcomes!K30,AVERAGE(Outcomes!K30,Outcomes!K83,Outcomes!K136))*Outcomes!K$6</f>
        <v>0</v>
      </c>
      <c r="L31" s="381">
        <f>Performance!G$5*IF(Performance!G187&gt;Performance!G134,Outcomes!L30,AVERAGE(Outcomes!L30,Outcomes!L83,Outcomes!L136))*Outcomes!L$6</f>
        <v>53900.000000000007</v>
      </c>
      <c r="M31" s="381">
        <f>Performance!H$5*IF(Performance!H187&gt;Performance!H134,Outcomes!M30,AVERAGE(Outcomes!M30,Outcomes!M83,Outcomes!M136))*Outcomes!M$6</f>
        <v>737000</v>
      </c>
      <c r="N31" s="381">
        <f>Performance!I$5*IF(Performance!I187&gt;Performance!I134,Outcomes!N30,AVERAGE(Outcomes!N30,Outcomes!N83,Outcomes!N136))*Outcomes!N$6</f>
        <v>0</v>
      </c>
      <c r="O31" s="381">
        <f>Performance!I$5*IF(Performance!I187&gt;Performance!I134,Outcomes!O30,AVERAGE(Outcomes!O30,Outcomes!O83,Outcomes!O136))*Outcomes!O$6</f>
        <v>0</v>
      </c>
      <c r="P31" s="381">
        <f>Performance!I$5*IF(Performance!I187&gt;Performance!I134,Outcomes!P30,AVERAGE(Outcomes!P30,Outcomes!P83,Outcomes!P136))*Outcomes!P$6</f>
        <v>0</v>
      </c>
      <c r="Q31" s="381">
        <f>Performance!I$5*IF(Performance!I187&gt;Performance!I134,Outcomes!Q30,AVERAGE(Outcomes!Q30,Outcomes!Q83,Outcomes!Q136))*Outcomes!Q$6</f>
        <v>0</v>
      </c>
      <c r="R31" s="381">
        <f>Performance!J$5*IF(Performance!J187&gt;Performance!J134,Outcomes!R30,AVERAGE(Outcomes!R30,Outcomes!R83,Outcomes!R136))*Outcomes!R$6</f>
        <v>71583.333333333343</v>
      </c>
      <c r="S31" s="381">
        <f>Performance!J$5*IF(Performance!J187&gt;Performance!J134,Outcomes!S30,AVERAGE(Outcomes!S30,Outcomes!S83,Outcomes!S136))*Outcomes!S$6</f>
        <v>343.75</v>
      </c>
      <c r="T31" s="381">
        <f>Performance!J$5*IF(Performance!J187&gt;Performance!J134,Outcomes!T30,AVERAGE(Outcomes!T30,Outcomes!T83,Outcomes!T136))*Outcomes!T$6</f>
        <v>343.75</v>
      </c>
      <c r="U31" s="381">
        <f>Performance!J$5*IF(Performance!J187&gt;Performance!J134,Outcomes!U30,AVERAGE(Outcomes!U30,Outcomes!U83,Outcomes!U136))*Outcomes!U$6</f>
        <v>7500</v>
      </c>
      <c r="V31" s="381">
        <f>Performance!K$5*IF(Performance!K187&gt;Performance!K134,Outcomes!V30,AVERAGE(Outcomes!V30,Outcomes!V83,Outcomes!V136))*Outcomes!V$6</f>
        <v>540924.99999999988</v>
      </c>
      <c r="W31" s="381">
        <f>Performance!K$5*IF(Performance!K187&gt;Performance!K134,Outcomes!W30,AVERAGE(Outcomes!W30,Outcomes!W83,Outcomes!W136))*Outcomes!W$6</f>
        <v>16697.916666666664</v>
      </c>
      <c r="X31" s="381">
        <f>Performance!K$5*IF(Performance!K187&gt;Performance!K134, Outcomes!X30, AVERAGE(Outcomes!X30,Outcomes!X83,Outcomes!X136))*Outcomes!X$6</f>
        <v>17616.666666666668</v>
      </c>
      <c r="Y31" s="381">
        <f>Performance!K$5*IF(Performance!K187&gt;Performance!K134,Outcomes!Y30,AVERAGE(Outcomes!Y30,Outcomes!Y83,Outcomes!Y136))*Outcomes!Y$6</f>
        <v>138045.83333333334</v>
      </c>
      <c r="Z31" s="381">
        <f>Performance!L$5*IF(Performance!L187&gt;Performance!L134,Outcomes!Z30,AVERAGE(Outcomes!Z30,Outcomes!Z83,Outcomes!Z136))*Outcomes!Z$6</f>
        <v>804649.99999999988</v>
      </c>
      <c r="AA31" s="381">
        <f>Performance!L$5*IF(Performance!L187&gt;Performance!L134,Outcomes!AA30,AVERAGE(Outcomes!AA30,Outcomes!AA83,Outcomes!AA136))*Outcomes!AA$6</f>
        <v>45718.75</v>
      </c>
      <c r="AB31" s="381">
        <f>Performance!L$5*IF(Performance!L187&gt;Performance!L134,Outcomes!AB30,AVERAGE(Outcomes!AB30,Outcomes!AB83,Outcomes!AB136))*Outcomes!AB$6</f>
        <v>93625</v>
      </c>
      <c r="AC31" s="381">
        <f>Performance!L$5*IF(Performance!L187&gt;Performance!L134,Outcomes!AC30,AVERAGE(Outcomes!AC30,Outcomes!AC83,Outcomes!AC136))*Outcomes!AC$6</f>
        <v>136324.99999999997</v>
      </c>
      <c r="AD31" s="381">
        <f>Performance!M$5*IF(Performance!M187&gt;Performance!M134,Outcomes!AD30,AVERAGE(Outcomes!AD30,Outcomes!AD83,Outcomes!AD136))*Outcomes!AD$6</f>
        <v>0</v>
      </c>
      <c r="AE31" s="381">
        <f>Performance!M$5*IF(Performance!M187&gt;Performance!M134,Outcomes!AE30,AVERAGE(Outcomes!AE30,Outcomes!AE83,Outcomes!AE136))*Outcomes!AE$6</f>
        <v>0</v>
      </c>
      <c r="AF31" s="381">
        <f>Performance!M$5*IF(Performance!M187&gt;Performance!M134,Outcomes!AF30,AVERAGE(Outcomes!AF30,Outcomes!AF83,Outcomes!AF136))*Outcomes!AF$6</f>
        <v>0</v>
      </c>
      <c r="AG31" s="381">
        <f>Performance!M$5*IF(Performance!M187&gt;Performance!M134,Outcomes!AG30,AVERAGE(Outcomes!AG30,Outcomes!AG83,Outcomes!AG136))*Outcomes!AG$6</f>
        <v>0</v>
      </c>
      <c r="AH31" s="381">
        <f>Performance!N$5*IF(Performance!N187&gt;Performance!N134,Outcomes!AH30,AVERAGE(Outcomes!AH30,Outcomes!AH83,Outcomes!AH136))*Outcomes!AH$6</f>
        <v>0</v>
      </c>
      <c r="AI31" s="381">
        <f>Performance!N$5*IF(Performance!N187&gt;Performance!N134,Outcomes!AI30,AVERAGE(Outcomes!AI30,Outcomes!AI83,Outcomes!AI136))*Outcomes!AI$6</f>
        <v>0</v>
      </c>
      <c r="AJ31" s="381">
        <f>Performance!N$5*IF(Performance!N187&gt;Performance!N134,Outcomes!AJ30,AVERAGE(Outcomes!AJ30,Outcomes!AJ83,Outcomes!AJ136))*Outcomes!AJ$6</f>
        <v>0</v>
      </c>
      <c r="AK31" s="381">
        <f>Performance!N$5*IF(Performance!N187&gt;Performance!N134,Outcomes!AK30,AVERAGE(Outcomes!AK30,Outcomes!AK83,Outcomes!AK136))*Outcomes!AK$6</f>
        <v>0</v>
      </c>
      <c r="AL31" s="381">
        <f>Performance!O$5*IF(Performance!O187&gt;Performance!O134,Outcomes!AL30,AVERAGE(Outcomes!AL30,Outcomes!AL83,Outcomes!AL136))*Outcomes!AL$6</f>
        <v>1942500</v>
      </c>
      <c r="AM31" s="381">
        <f>Performance!O$5*IF(Performance!O187&gt;Performance!O134,Outcomes!AM30,AVERAGE(Outcomes!AM30,Outcomes!AM83,Outcomes!AM136))*Outcomes!AM$6</f>
        <v>274750</v>
      </c>
      <c r="AN31" s="381">
        <f>Performance!O$5*IF(Performance!O187&gt;Performance!O134,Outcomes!AN30,AVERAGE(Outcomes!AN30,Outcomes!AN83,Outcomes!AN136))*Outcomes!AN$6</f>
        <v>270375</v>
      </c>
      <c r="AO31" s="381">
        <f>Performance!O$5*IF(Performance!O187&gt;Performance!O134,Outcomes!AO30,AVERAGE(Outcomes!AO30,Outcomes!AO83,Outcomes!AO136))*Outcomes!AO$6</f>
        <v>261800.00000000003</v>
      </c>
      <c r="AP31" s="381">
        <f>Performance!P$5*IF(Performance!P187&gt;Performance!P134,Outcomes!AP30,AVERAGE(Outcomes!AP30,Outcomes!AP83,Outcomes!AP136))*Outcomes!AP$6</f>
        <v>718200</v>
      </c>
      <c r="AQ31" s="381">
        <f>Performance!P$5*IF(Performance!P187&gt;Performance!P134,Outcomes!AQ30,AVERAGE(Outcomes!AQ30,Outcomes!AQ83,Outcomes!AQ136))*Outcomes!AQ$6</f>
        <v>106875</v>
      </c>
      <c r="AR31" s="381">
        <f>Performance!P$5*IF(Performance!P187&gt;Performance!P134,Outcomes!AR30,AVERAGE(Outcomes!AR30,Outcomes!AR83,Outcomes!AR136))*Outcomes!AR$6</f>
        <v>114750</v>
      </c>
      <c r="AS31" s="381">
        <f>Performance!P$5*IF(Performance!P187&gt;Performance!P134,Outcomes!AS30,AVERAGE(Outcomes!AS30,Outcomes!AS83,Outcomes!AS136))*Outcomes!AS$6</f>
        <v>170775</v>
      </c>
      <c r="AT31" s="381">
        <f>Performance!Q$5*IF(Performance!Q187&gt;Performance!Q134,Outcomes!AT30,AVERAGE(Outcomes!AT30,Outcomes!AT83,Outcomes!AT136))*Outcomes!AT$6</f>
        <v>0</v>
      </c>
      <c r="AU31" s="381">
        <f>Performance!Q$5*IF(Performance!Q187&gt;Performance!Q134,Outcomes!AU30,AVERAGE(Outcomes!AU30,Outcomes!AU83,Outcomes!AU136))*Outcomes!AU$6</f>
        <v>0</v>
      </c>
      <c r="AV31" s="381">
        <f>Performance!Q$5*IF(Performance!Q187&gt;Performance!Q134,Outcomes!AV30,AVERAGE(Outcomes!AV30,Outcomes!AV83,Outcomes!AV136))*Outcomes!AV$6</f>
        <v>0</v>
      </c>
      <c r="AW31" s="381">
        <f>Performance!Q$5*IF(Performance!Q187&gt;Performance!Q134,Outcomes!AW30,AVERAGE(Outcomes!AW30,Outcomes!AW83,Outcomes!AW136))*Outcomes!AW$6</f>
        <v>0</v>
      </c>
      <c r="AX31" s="381">
        <f>Performance!R$5*IF(Performance!R187&gt;Performance!R134,Outcomes!AX30,AVERAGE(Outcomes!AX30,Outcomes!AX83,Outcomes!AX136))*Outcomes!AX$6</f>
        <v>0</v>
      </c>
      <c r="AY31" s="381">
        <f>Performance!R$5*IF(Performance!R187&gt;Performance!R134,Outcomes!AY30,AVERAGE(Outcomes!AY30,Outcomes!AY83,Outcomes!AY136))*Outcomes!AY$6</f>
        <v>0</v>
      </c>
      <c r="AZ31" s="381">
        <f>Performance!R$5*IF(Performance!R187&gt;Performance!R134,Outcomes!AZ30,AVERAGE(Outcomes!AZ30,Outcomes!AZ83,Outcomes!AZ136))*Outcomes!AZ$6</f>
        <v>0</v>
      </c>
      <c r="BA31" s="381">
        <f>Performance!R$5*IF(Performance!R187&gt;Performance!R134,Outcomes!BA30,AVERAGE(Outcomes!BA30,Outcomes!BA83,Outcomes!BA136))*Outcomes!BA$6</f>
        <v>0</v>
      </c>
      <c r="BB31" s="381">
        <f>Performance!S28</f>
        <v>11799</v>
      </c>
      <c r="BC31" s="381">
        <f>Performance!T28</f>
        <v>49335.416666666664</v>
      </c>
      <c r="BD31" s="381">
        <f>Performance!U28</f>
        <v>0</v>
      </c>
      <c r="BE31" s="337">
        <f>SUM(C31:BD31)-Performance!C28</f>
        <v>5458.3333333320916</v>
      </c>
    </row>
    <row r="32" spans="1:57">
      <c r="A32" s="21" t="s">
        <v>93</v>
      </c>
      <c r="B32" s="18" t="s">
        <v>94</v>
      </c>
      <c r="C32" s="381">
        <f>Performance!D29</f>
        <v>6265000</v>
      </c>
      <c r="D32" s="381">
        <f>Performance!E$5*IF(Performance!E188&gt;Performance!E135,Outcomes!D31,AVERAGE(Outcomes!D31,Outcomes!D84,Outcomes!D137))*Outcomes!D$6</f>
        <v>3818500</v>
      </c>
      <c r="E32" s="381">
        <f>Performance!E$5*IF(Performance!E188&gt;Performance!E135,Outcomes!E31,AVERAGE(Outcomes!E31,Outcomes!E84,Outcomes!E137))*Outcomes!E$6</f>
        <v>657518.74999999988</v>
      </c>
      <c r="F32" s="381">
        <f>Performance!E$5*IF(Performance!E188&gt;Performance!E135,Outcomes!F31,AVERAGE(Outcomes!F31,Outcomes!F84,Outcomes!F137))*Outcomes!F$6</f>
        <v>498575.00000000006</v>
      </c>
      <c r="G32" s="381">
        <f>Performance!E$5*IF(Performance!E188&gt;Performance!E135,Outcomes!G31,AVERAGE(Outcomes!G31,Outcomes!G84,Outcomes!G137))*Outcomes!G$6</f>
        <v>165550.00000000003</v>
      </c>
      <c r="H32" s="381">
        <f>Performance!F$5*IF(Performance!F188&gt;Performance!F135,Outcomes!H31,AVERAGE(Outcomes!H31,Outcomes!H84,Outcomes!H137))*Outcomes!H$6</f>
        <v>0</v>
      </c>
      <c r="I32" s="381">
        <f>Performance!F$5*IF(Performance!F188&gt;Performance!F135,Outcomes!I31,AVERAGE(Outcomes!I31,Outcomes!I84,Outcomes!I137))*Outcomes!I$6</f>
        <v>0</v>
      </c>
      <c r="J32" s="381">
        <f>Performance!F$5*IF(Performance!F188&gt;Performance!F135,Outcomes!J31,AVERAGE(Outcomes!J31,Outcomes!J84,Outcomes!J137))*Outcomes!J$6</f>
        <v>0</v>
      </c>
      <c r="K32" s="381">
        <f>Performance!F$5*IF(Performance!F188&gt;Performance!F135,Outcomes!K31,AVERAGE(Outcomes!K31,Outcomes!K84,Outcomes!K137))*Outcomes!K$6</f>
        <v>0</v>
      </c>
      <c r="L32" s="381">
        <f>Performance!G$5*IF(Performance!G188&gt;Performance!G135,Outcomes!L31,AVERAGE(Outcomes!L31,Outcomes!L84,Outcomes!L137))*Outcomes!L$6</f>
        <v>38000</v>
      </c>
      <c r="M32" s="381">
        <f>Performance!H$5*IF(Performance!H188&gt;Performance!H135,Outcomes!M31,AVERAGE(Outcomes!M31,Outcomes!M84,Outcomes!M137))*Outcomes!M$6</f>
        <v>510000</v>
      </c>
      <c r="N32" s="381">
        <f>Performance!I$5*IF(Performance!I188&gt;Performance!I135,Outcomes!N31,AVERAGE(Outcomes!N31,Outcomes!N84,Outcomes!N137))*Outcomes!N$6</f>
        <v>57949.999999999993</v>
      </c>
      <c r="O32" s="381">
        <f>Performance!I$5*IF(Performance!I188&gt;Performance!I135,Outcomes!O31,AVERAGE(Outcomes!O31,Outcomes!O84,Outcomes!O137))*Outcomes!O$6</f>
        <v>10750</v>
      </c>
      <c r="P32" s="381">
        <f>Performance!I$5*IF(Performance!I188&gt;Performance!I135,Outcomes!P31,AVERAGE(Outcomes!P31,Outcomes!P84,Outcomes!P137))*Outcomes!P$6</f>
        <v>2137.4999999999995</v>
      </c>
      <c r="Q32" s="381">
        <f>Performance!I$5*IF(Performance!I188&gt;Performance!I135,Outcomes!Q31,AVERAGE(Outcomes!Q31,Outcomes!Q84,Outcomes!Q137))*Outcomes!Q$6</f>
        <v>2849.9999999999995</v>
      </c>
      <c r="R32" s="381">
        <f>Performance!J$5*IF(Performance!J188&gt;Performance!J135,Outcomes!R31,AVERAGE(Outcomes!R31,Outcomes!R84,Outcomes!R137))*Outcomes!R$6</f>
        <v>129250</v>
      </c>
      <c r="S32" s="381">
        <f>Performance!J$5*IF(Performance!J188&gt;Performance!J135,Outcomes!S31,AVERAGE(Outcomes!S31,Outcomes!S84,Outcomes!S137))*Outcomes!S$6</f>
        <v>23437.5</v>
      </c>
      <c r="T32" s="381">
        <f>Performance!J$5*IF(Performance!J188&gt;Performance!J135,Outcomes!T31,AVERAGE(Outcomes!T31,Outcomes!T84,Outcomes!T137))*Outcomes!T$6</f>
        <v>17500</v>
      </c>
      <c r="U32" s="381">
        <f>Performance!J$5*IF(Performance!J188&gt;Performance!J135,Outcomes!U31,AVERAGE(Outcomes!U31,Outcomes!U84,Outcomes!U137))*Outcomes!U$6</f>
        <v>4812.5000000000009</v>
      </c>
      <c r="V32" s="381">
        <f>Performance!K$5*IF(Performance!K188&gt;Performance!K135,Outcomes!V31,AVERAGE(Outcomes!V31,Outcomes!V84,Outcomes!V137))*Outcomes!V$6</f>
        <v>719862.49999999988</v>
      </c>
      <c r="W32" s="381">
        <f>Performance!K$5*IF(Performance!K188&gt;Performance!K135,Outcomes!W31,AVERAGE(Outcomes!W31,Outcomes!W84,Outcomes!W137))*Outcomes!W$6</f>
        <v>145884.375</v>
      </c>
      <c r="X32" s="381">
        <f>Performance!K$5*IF(Performance!K188&gt;Performance!K135, Outcomes!X31, AVERAGE(Outcomes!X31,Outcomes!X84,Outcomes!X137))*Outcomes!X$6</f>
        <v>115128.12499999999</v>
      </c>
      <c r="Y32" s="381">
        <f>Performance!K$5*IF(Performance!K188&gt;Performance!K135,Outcomes!Y31,AVERAGE(Outcomes!Y31,Outcomes!Y84,Outcomes!Y137))*Outcomes!Y$6</f>
        <v>53900.000000000007</v>
      </c>
      <c r="Z32" s="381">
        <f>Performance!L$5*IF(Performance!L188&gt;Performance!L135,Outcomes!Z31,AVERAGE(Outcomes!Z31,Outcomes!Z84,Outcomes!Z137))*Outcomes!Z$6</f>
        <v>1951775</v>
      </c>
      <c r="AA32" s="381">
        <f>Performance!L$5*IF(Performance!L188&gt;Performance!L135,Outcomes!AA31,AVERAGE(Outcomes!AA31,Outcomes!AA84,Outcomes!AA137))*Outcomes!AA$6</f>
        <v>344968.75</v>
      </c>
      <c r="AB32" s="381">
        <f>Performance!L$5*IF(Performance!L188&gt;Performance!L135,Outcomes!AB31,AVERAGE(Outcomes!AB31,Outcomes!AB84,Outcomes!AB137))*Outcomes!AB$6</f>
        <v>297587.49999999994</v>
      </c>
      <c r="AC32" s="381">
        <f>Performance!L$5*IF(Performance!L188&gt;Performance!L135,Outcomes!AC31,AVERAGE(Outcomes!AC31,Outcomes!AC84,Outcomes!AC137))*Outcomes!AC$6</f>
        <v>277637.5</v>
      </c>
      <c r="AD32" s="381">
        <f>Performance!M$5*IF(Performance!M188&gt;Performance!M135,Outcomes!AD31,AVERAGE(Outcomes!AD31,Outcomes!AD84,Outcomes!AD137))*Outcomes!AD$6</f>
        <v>0</v>
      </c>
      <c r="AE32" s="381">
        <f>Performance!M$5*IF(Performance!M188&gt;Performance!M135,Outcomes!AE31,AVERAGE(Outcomes!AE31,Outcomes!AE84,Outcomes!AE137))*Outcomes!AE$6</f>
        <v>0</v>
      </c>
      <c r="AF32" s="381">
        <f>Performance!M$5*IF(Performance!M188&gt;Performance!M135,Outcomes!AF31,AVERAGE(Outcomes!AF31,Outcomes!AF84,Outcomes!AF137))*Outcomes!AF$6</f>
        <v>0</v>
      </c>
      <c r="AG32" s="381">
        <f>Performance!M$5*IF(Performance!M188&gt;Performance!M135,Outcomes!AG31,AVERAGE(Outcomes!AG31,Outcomes!AG84,Outcomes!AG137))*Outcomes!AG$6</f>
        <v>0</v>
      </c>
      <c r="AH32" s="381">
        <f>Performance!N$5*IF(Performance!N188&gt;Performance!N135,Outcomes!AH31,AVERAGE(Outcomes!AH31,Outcomes!AH84,Outcomes!AH137))*Outcomes!AH$6</f>
        <v>0</v>
      </c>
      <c r="AI32" s="381">
        <f>Performance!N$5*IF(Performance!N188&gt;Performance!N135,Outcomes!AI31,AVERAGE(Outcomes!AI31,Outcomes!AI84,Outcomes!AI137))*Outcomes!AI$6</f>
        <v>0</v>
      </c>
      <c r="AJ32" s="381">
        <f>Performance!N$5*IF(Performance!N188&gt;Performance!N135,Outcomes!AJ31,AVERAGE(Outcomes!AJ31,Outcomes!AJ84,Outcomes!AJ137))*Outcomes!AJ$6</f>
        <v>0</v>
      </c>
      <c r="AK32" s="381">
        <f>Performance!N$5*IF(Performance!N188&gt;Performance!N135,Outcomes!AK31,AVERAGE(Outcomes!AK31,Outcomes!AK84,Outcomes!AK137))*Outcomes!AK$6</f>
        <v>0</v>
      </c>
      <c r="AL32" s="381">
        <f>Performance!O$5*IF(Performance!O188&gt;Performance!O135,Outcomes!AL31,AVERAGE(Outcomes!AL31,Outcomes!AL84,Outcomes!AL137))*Outcomes!AL$6</f>
        <v>3811500</v>
      </c>
      <c r="AM32" s="381">
        <f>Performance!O$5*IF(Performance!O188&gt;Performance!O135,Outcomes!AM31,AVERAGE(Outcomes!AM31,Outcomes!AM84,Outcomes!AM137))*Outcomes!AM$6</f>
        <v>673312.5</v>
      </c>
      <c r="AN32" s="381">
        <f>Performance!O$5*IF(Performance!O188&gt;Performance!O135,Outcomes!AN31,AVERAGE(Outcomes!AN31,Outcomes!AN84,Outcomes!AN137))*Outcomes!AN$6</f>
        <v>592375</v>
      </c>
      <c r="AO32" s="381">
        <f>Performance!O$5*IF(Performance!O188&gt;Performance!O135,Outcomes!AO31,AVERAGE(Outcomes!AO31,Outcomes!AO84,Outcomes!AO137))*Outcomes!AO$6</f>
        <v>288750</v>
      </c>
      <c r="AP32" s="381">
        <f>Performance!P$5*IF(Performance!P188&gt;Performance!P135,Outcomes!AP31,AVERAGE(Outcomes!AP31,Outcomes!AP84,Outcomes!AP137))*Outcomes!AP$6</f>
        <v>694500</v>
      </c>
      <c r="AQ32" s="381">
        <f>Performance!P$5*IF(Performance!P188&gt;Performance!P135,Outcomes!AQ31,AVERAGE(Outcomes!AQ31,Outcomes!AQ84,Outcomes!AQ137))*Outcomes!AQ$6</f>
        <v>50437.5</v>
      </c>
      <c r="AR32" s="381">
        <f>Performance!P$5*IF(Performance!P188&gt;Performance!P135,Outcomes!AR31,AVERAGE(Outcomes!AR31,Outcomes!AR84,Outcomes!AR137))*Outcomes!AR$6</f>
        <v>114975</v>
      </c>
      <c r="AS32" s="381">
        <f>Performance!P$5*IF(Performance!P188&gt;Performance!P135,Outcomes!AS31,AVERAGE(Outcomes!AS31,Outcomes!AS84,Outcomes!AS137))*Outcomes!AS$6</f>
        <v>123600.00000000001</v>
      </c>
      <c r="AT32" s="381">
        <f>Performance!Q$5*IF(Performance!Q188&gt;Performance!Q135,Outcomes!AT31,AVERAGE(Outcomes!AT31,Outcomes!AT84,Outcomes!AT137))*Outcomes!AT$6</f>
        <v>65333.333333333336</v>
      </c>
      <c r="AU32" s="381">
        <f>Performance!Q$5*IF(Performance!Q188&gt;Performance!Q135,Outcomes!AU31,AVERAGE(Outcomes!AU31,Outcomes!AU84,Outcomes!AU137))*Outcomes!AU$6</f>
        <v>1750</v>
      </c>
      <c r="AV32" s="381">
        <f>Performance!Q$5*IF(Performance!Q188&gt;Performance!Q135,Outcomes!AV31,AVERAGE(Outcomes!AV31,Outcomes!AV84,Outcomes!AV137))*Outcomes!AV$6</f>
        <v>5541.6666666666661</v>
      </c>
      <c r="AW32" s="381">
        <f>Performance!Q$5*IF(Performance!Q188&gt;Performance!Q135,Outcomes!AW31,AVERAGE(Outcomes!AW31,Outcomes!AW84,Outcomes!AW137))*Outcomes!AW$6</f>
        <v>28583.333333333332</v>
      </c>
      <c r="AX32" s="381">
        <f>Performance!R$5*IF(Performance!R188&gt;Performance!R135,Outcomes!AX31,AVERAGE(Outcomes!AX31,Outcomes!AX84,Outcomes!AX137))*Outcomes!AX$6</f>
        <v>303525</v>
      </c>
      <c r="AY32" s="381">
        <f>Performance!R$5*IF(Performance!R188&gt;Performance!R135,Outcomes!AY31,AVERAGE(Outcomes!AY31,Outcomes!AY84,Outcomes!AY137))*Outcomes!AY$6</f>
        <v>10687.5</v>
      </c>
      <c r="AZ32" s="381">
        <f>Performance!R$5*IF(Performance!R188&gt;Performance!R135,Outcomes!AZ31,AVERAGE(Outcomes!AZ31,Outcomes!AZ84,Outcomes!AZ137))*Outcomes!AZ$6</f>
        <v>38474.999999999993</v>
      </c>
      <c r="BA32" s="381">
        <f>Performance!R$5*IF(Performance!R188&gt;Performance!R135,Outcomes!BA31,AVERAGE(Outcomes!BA31,Outcomes!BA84,Outcomes!BA137))*Outcomes!BA$6</f>
        <v>114750</v>
      </c>
      <c r="BB32" s="381">
        <f>Performance!S29</f>
        <v>11624.199999999999</v>
      </c>
      <c r="BC32" s="381">
        <f>Performance!T29</f>
        <v>25520.833333333336</v>
      </c>
      <c r="BD32" s="381">
        <f>Performance!U29</f>
        <v>0</v>
      </c>
      <c r="BE32" s="337">
        <f>SUM(C32:BD32)-Performance!C29</f>
        <v>0</v>
      </c>
    </row>
    <row r="33" spans="1:57">
      <c r="A33" s="21" t="s">
        <v>95</v>
      </c>
      <c r="B33" s="18" t="s">
        <v>96</v>
      </c>
      <c r="C33" s="381">
        <f>Performance!D30</f>
        <v>3055500</v>
      </c>
      <c r="D33" s="381">
        <f>Performance!E$5*IF(Performance!E189&gt;Performance!E136,Outcomes!D32,AVERAGE(Outcomes!D32,Outcomes!D85,Outcomes!D138))*Outcomes!D$6</f>
        <v>1498000</v>
      </c>
      <c r="E33" s="381">
        <f>Performance!E$5*IF(Performance!E189&gt;Performance!E136,Outcomes!E32,AVERAGE(Outcomes!E32,Outcomes!E85,Outcomes!E138))*Outcomes!E$6</f>
        <v>255193.74999999997</v>
      </c>
      <c r="F33" s="381">
        <f>Performance!E$5*IF(Performance!E189&gt;Performance!E136,Outcomes!F32,AVERAGE(Outcomes!F32,Outcomes!F85,Outcomes!F138))*Outcomes!F$6</f>
        <v>119875</v>
      </c>
      <c r="G33" s="381">
        <f>Performance!E$5*IF(Performance!E189&gt;Performance!E136,Outcomes!G32,AVERAGE(Outcomes!G32,Outcomes!G85,Outcomes!G138))*Outcomes!G$6</f>
        <v>121275.00000000001</v>
      </c>
      <c r="H33" s="381">
        <f>Performance!F$5*IF(Performance!F189&gt;Performance!F136,Outcomes!H32,AVERAGE(Outcomes!H32,Outcomes!H85,Outcomes!H138))*Outcomes!H$6</f>
        <v>0</v>
      </c>
      <c r="I33" s="381">
        <f>Performance!F$5*IF(Performance!F189&gt;Performance!F136,Outcomes!I32,AVERAGE(Outcomes!I32,Outcomes!I85,Outcomes!I138))*Outcomes!I$6</f>
        <v>0</v>
      </c>
      <c r="J33" s="381">
        <f>Performance!F$5*IF(Performance!F189&gt;Performance!F136,Outcomes!J32,AVERAGE(Outcomes!J32,Outcomes!J85,Outcomes!J138))*Outcomes!J$6</f>
        <v>0</v>
      </c>
      <c r="K33" s="381">
        <f>Performance!F$5*IF(Performance!F189&gt;Performance!F136,Outcomes!K32,AVERAGE(Outcomes!K32,Outcomes!K85,Outcomes!K138))*Outcomes!K$6</f>
        <v>0</v>
      </c>
      <c r="L33" s="381">
        <f>Performance!G$5*IF(Performance!G189&gt;Performance!G136,Outcomes!L32,AVERAGE(Outcomes!L32,Outcomes!L85,Outcomes!L138))*Outcomes!L$6</f>
        <v>69000</v>
      </c>
      <c r="M33" s="381">
        <f>Performance!H$5*IF(Performance!H189&gt;Performance!H136,Outcomes!M32,AVERAGE(Outcomes!M32,Outcomes!M85,Outcomes!M138))*Outcomes!M$6</f>
        <v>539125</v>
      </c>
      <c r="N33" s="381">
        <f>Performance!I$5*IF(Performance!I189&gt;Performance!I136,Outcomes!N32,AVERAGE(Outcomes!N32,Outcomes!N85,Outcomes!N138))*Outcomes!N$6</f>
        <v>4000</v>
      </c>
      <c r="O33" s="381">
        <f>Performance!I$5*IF(Performance!I189&gt;Performance!I136,Outcomes!O32,AVERAGE(Outcomes!O32,Outcomes!O85,Outcomes!O138))*Outcomes!O$6</f>
        <v>500</v>
      </c>
      <c r="P33" s="381">
        <f>Performance!I$5*IF(Performance!I189&gt;Performance!I136,Outcomes!P32,AVERAGE(Outcomes!P32,Outcomes!P85,Outcomes!P138))*Outcomes!P$6</f>
        <v>500</v>
      </c>
      <c r="Q33" s="381">
        <f>Performance!I$5*IF(Performance!I189&gt;Performance!I136,Outcomes!Q32,AVERAGE(Outcomes!Q32,Outcomes!Q85,Outcomes!Q138))*Outcomes!Q$6</f>
        <v>1500</v>
      </c>
      <c r="R33" s="381">
        <f>Performance!J$5*IF(Performance!J189&gt;Performance!J136,Outcomes!R32,AVERAGE(Outcomes!R32,Outcomes!R85,Outcomes!R138))*Outcomes!R$6</f>
        <v>5500</v>
      </c>
      <c r="S33" s="381">
        <f>Performance!J$5*IF(Performance!J189&gt;Performance!J136,Outcomes!S32,AVERAGE(Outcomes!S32,Outcomes!S85,Outcomes!S138))*Outcomes!S$6</f>
        <v>625</v>
      </c>
      <c r="T33" s="381">
        <f>Performance!J$5*IF(Performance!J189&gt;Performance!J136,Outcomes!T32,AVERAGE(Outcomes!T32,Outcomes!T85,Outcomes!T138))*Outcomes!T$6</f>
        <v>343.75</v>
      </c>
      <c r="U33" s="381">
        <f>Performance!J$5*IF(Performance!J189&gt;Performance!J136,Outcomes!U32,AVERAGE(Outcomes!U32,Outcomes!U85,Outcomes!U138))*Outcomes!U$6</f>
        <v>2375</v>
      </c>
      <c r="V33" s="381">
        <f>Performance!K$5*IF(Performance!K189&gt;Performance!K136,Outcomes!V32,AVERAGE(Outcomes!V32,Outcomes!V85,Outcomes!V138))*Outcomes!V$6</f>
        <v>3230500</v>
      </c>
      <c r="W33" s="381">
        <f>Performance!K$5*IF(Performance!K189&gt;Performance!K136,Outcomes!W32,AVERAGE(Outcomes!W32,Outcomes!W85,Outcomes!W138))*Outcomes!W$6</f>
        <v>654609.375</v>
      </c>
      <c r="X33" s="381">
        <f>Performance!K$5*IF(Performance!K189&gt;Performance!K136, Outcomes!X32, AVERAGE(Outcomes!X32,Outcomes!X85,Outcomes!X138))*Outcomes!X$6</f>
        <v>609721.87499999988</v>
      </c>
      <c r="Y33" s="381">
        <f>Performance!K$5*IF(Performance!K189&gt;Performance!K136,Outcomes!Y32,AVERAGE(Outcomes!Y32,Outcomes!Y85,Outcomes!Y138))*Outcomes!Y$6</f>
        <v>1395625</v>
      </c>
      <c r="Z33" s="381">
        <f>Performance!L$5*IF(Performance!L189&gt;Performance!L136,Outcomes!Z32,AVERAGE(Outcomes!Z32,Outcomes!Z85,Outcomes!Z138))*Outcomes!Z$6</f>
        <v>2034083.3333333333</v>
      </c>
      <c r="AA33" s="381">
        <f>Performance!L$5*IF(Performance!L189&gt;Performance!L136,Outcomes!AA32,AVERAGE(Outcomes!AA32,Outcomes!AA85,Outcomes!AA138))*Outcomes!AA$6</f>
        <v>355293.75</v>
      </c>
      <c r="AB33" s="381">
        <f>Performance!L$5*IF(Performance!L189&gt;Performance!L136,Outcomes!AB32,AVERAGE(Outcomes!AB32,Outcomes!AB85,Outcomes!AB138))*Outcomes!AB$6</f>
        <v>220616.66666666669</v>
      </c>
      <c r="AC33" s="381">
        <f>Performance!L$5*IF(Performance!L189&gt;Performance!L136,Outcomes!AC32,AVERAGE(Outcomes!AC32,Outcomes!AC85,Outcomes!AC138))*Outcomes!AC$6</f>
        <v>480433.33333333337</v>
      </c>
      <c r="AD33" s="381">
        <f>Performance!M$5*IF(Performance!M189&gt;Performance!M136,Outcomes!AD32,AVERAGE(Outcomes!AD32,Outcomes!AD85,Outcomes!AD138))*Outcomes!AD$6</f>
        <v>0</v>
      </c>
      <c r="AE33" s="381">
        <f>Performance!M$5*IF(Performance!M189&gt;Performance!M136,Outcomes!AE32,AVERAGE(Outcomes!AE32,Outcomes!AE85,Outcomes!AE138))*Outcomes!AE$6</f>
        <v>0</v>
      </c>
      <c r="AF33" s="381">
        <f>Performance!M$5*IF(Performance!M189&gt;Performance!M136,Outcomes!AF32,AVERAGE(Outcomes!AF32,Outcomes!AF85,Outcomes!AF138))*Outcomes!AF$6</f>
        <v>0</v>
      </c>
      <c r="AG33" s="381">
        <f>Performance!M$5*IF(Performance!M189&gt;Performance!M136,Outcomes!AG32,AVERAGE(Outcomes!AG32,Outcomes!AG85,Outcomes!AG138))*Outcomes!AG$6</f>
        <v>0</v>
      </c>
      <c r="AH33" s="381">
        <f>Performance!N$5*IF(Performance!N189&gt;Performance!N136,Outcomes!AH32,AVERAGE(Outcomes!AH32,Outcomes!AH85,Outcomes!AH138))*Outcomes!AH$6</f>
        <v>0</v>
      </c>
      <c r="AI33" s="381">
        <f>Performance!N$5*IF(Performance!N189&gt;Performance!N136,Outcomes!AI32,AVERAGE(Outcomes!AI32,Outcomes!AI85,Outcomes!AI138))*Outcomes!AI$6</f>
        <v>0</v>
      </c>
      <c r="AJ33" s="381">
        <f>Performance!N$5*IF(Performance!N189&gt;Performance!N136,Outcomes!AJ32,AVERAGE(Outcomes!AJ32,Outcomes!AJ85,Outcomes!AJ138))*Outcomes!AJ$6</f>
        <v>0</v>
      </c>
      <c r="AK33" s="381">
        <f>Performance!N$5*IF(Performance!N189&gt;Performance!N136,Outcomes!AK32,AVERAGE(Outcomes!AK32,Outcomes!AK85,Outcomes!AK138))*Outcomes!AK$6</f>
        <v>0</v>
      </c>
      <c r="AL33" s="381">
        <f>Performance!O$5*IF(Performance!O189&gt;Performance!O136,Outcomes!AL32,AVERAGE(Outcomes!AL32,Outcomes!AL85,Outcomes!AL138))*Outcomes!AL$6</f>
        <v>3104500</v>
      </c>
      <c r="AM33" s="381">
        <f>Performance!O$5*IF(Performance!O189&gt;Performance!O136,Outcomes!AM32,AVERAGE(Outcomes!AM32,Outcomes!AM85,Outcomes!AM138))*Outcomes!AM$6</f>
        <v>485625</v>
      </c>
      <c r="AN33" s="381">
        <f>Performance!O$5*IF(Performance!O189&gt;Performance!O136,Outcomes!AN32,AVERAGE(Outcomes!AN32,Outcomes!AN85,Outcomes!AN138))*Outcomes!AN$6</f>
        <v>382375</v>
      </c>
      <c r="AO33" s="381">
        <f>Performance!O$5*IF(Performance!O189&gt;Performance!O136,Outcomes!AO32,AVERAGE(Outcomes!AO32,Outcomes!AO85,Outcomes!AO138))*Outcomes!AO$6</f>
        <v>677250</v>
      </c>
      <c r="AP33" s="381">
        <f>Performance!P$5*IF(Performance!P189&gt;Performance!P136,Outcomes!AP32,AVERAGE(Outcomes!AP32,Outcomes!AP85,Outcomes!AP138))*Outcomes!AP$6</f>
        <v>1359449.9999999998</v>
      </c>
      <c r="AQ33" s="381">
        <f>Performance!P$5*IF(Performance!P189&gt;Performance!P136,Outcomes!AQ32,AVERAGE(Outcomes!AQ32,Outcomes!AQ85,Outcomes!AQ138))*Outcomes!AQ$6</f>
        <v>194512.5</v>
      </c>
      <c r="AR33" s="381">
        <f>Performance!P$5*IF(Performance!P189&gt;Performance!P136,Outcomes!AR32,AVERAGE(Outcomes!AR32,Outcomes!AR85,Outcomes!AR138))*Outcomes!AR$6</f>
        <v>176343.75</v>
      </c>
      <c r="AS33" s="381">
        <f>Performance!P$5*IF(Performance!P189&gt;Performance!P136,Outcomes!AS32,AVERAGE(Outcomes!AS32,Outcomes!AS85,Outcomes!AS138))*Outcomes!AS$6</f>
        <v>330750</v>
      </c>
      <c r="AT33" s="381">
        <f>Performance!Q$5*IF(Performance!Q189&gt;Performance!Q136,Outcomes!AT32,AVERAGE(Outcomes!AT32,Outcomes!AT85,Outcomes!AT138))*Outcomes!AT$6</f>
        <v>0</v>
      </c>
      <c r="AU33" s="381">
        <f>Performance!Q$5*IF(Performance!Q189&gt;Performance!Q136,Outcomes!AU32,AVERAGE(Outcomes!AU32,Outcomes!AU85,Outcomes!AU138))*Outcomes!AU$6</f>
        <v>0</v>
      </c>
      <c r="AV33" s="381">
        <f>Performance!Q$5*IF(Performance!Q189&gt;Performance!Q136,Outcomes!AV32,AVERAGE(Outcomes!AV32,Outcomes!AV85,Outcomes!AV138))*Outcomes!AV$6</f>
        <v>0</v>
      </c>
      <c r="AW33" s="381">
        <f>Performance!Q$5*IF(Performance!Q189&gt;Performance!Q136,Outcomes!AW32,AVERAGE(Outcomes!AW32,Outcomes!AW85,Outcomes!AW138))*Outcomes!AW$6</f>
        <v>0</v>
      </c>
      <c r="AX33" s="381">
        <f>Performance!R$5*IF(Performance!R189&gt;Performance!R136,Outcomes!AX32,AVERAGE(Outcomes!AX32,Outcomes!AX85,Outcomes!AX138))*Outcomes!AX$6</f>
        <v>0</v>
      </c>
      <c r="AY33" s="381">
        <f>Performance!R$5*IF(Performance!R189&gt;Performance!R136,Outcomes!AY32,AVERAGE(Outcomes!AY32,Outcomes!AY85,Outcomes!AY138))*Outcomes!AY$6</f>
        <v>0</v>
      </c>
      <c r="AZ33" s="381">
        <f>Performance!R$5*IF(Performance!R189&gt;Performance!R136,Outcomes!AZ32,AVERAGE(Outcomes!AZ32,Outcomes!AZ85,Outcomes!AZ138))*Outcomes!AZ$6</f>
        <v>0</v>
      </c>
      <c r="BA33" s="381">
        <f>Performance!R$5*IF(Performance!R189&gt;Performance!R136,Outcomes!BA32,AVERAGE(Outcomes!BA32,Outcomes!BA85,Outcomes!BA138))*Outcomes!BA$6</f>
        <v>0</v>
      </c>
      <c r="BB33" s="381">
        <f>Performance!S30</f>
        <v>19512.05</v>
      </c>
      <c r="BC33" s="381">
        <f>Performance!T30</f>
        <v>109375</v>
      </c>
      <c r="BD33" s="381">
        <f>Performance!U30</f>
        <v>0</v>
      </c>
      <c r="BE33" s="337">
        <f>SUM(C33:BD33)-Performance!C30</f>
        <v>0</v>
      </c>
    </row>
    <row r="34" spans="1:57">
      <c r="A34" s="21" t="s">
        <v>97</v>
      </c>
      <c r="B34" s="18" t="s">
        <v>98</v>
      </c>
      <c r="C34" s="381">
        <f>Performance!D31</f>
        <v>28619500</v>
      </c>
      <c r="D34" s="381">
        <f>Performance!E$5*IF(Performance!E190&gt;Performance!E137,Outcomes!D33,AVERAGE(Outcomes!D33,Outcomes!D86,Outcomes!D139))*Outcomes!D$6</f>
        <v>21903000</v>
      </c>
      <c r="E34" s="381">
        <f>Performance!E$5*IF(Performance!E190&gt;Performance!E137,Outcomes!E33,AVERAGE(Outcomes!E33,Outcomes!E86,Outcomes!E139))*Outcomes!E$6</f>
        <v>3103887.4999999995</v>
      </c>
      <c r="F34" s="381">
        <f>Performance!E$5*IF(Performance!E190&gt;Performance!E137,Outcomes!F33,AVERAGE(Outcomes!F33,Outcomes!F86,Outcomes!F139))*Outcomes!F$6</f>
        <v>2107875</v>
      </c>
      <c r="G34" s="381">
        <f>Performance!E$5*IF(Performance!E190&gt;Performance!E137,Outcomes!G33,AVERAGE(Outcomes!G33,Outcomes!G86,Outcomes!G139))*Outcomes!G$6</f>
        <v>1628550</v>
      </c>
      <c r="H34" s="381">
        <f>Performance!F$5*IF(Performance!F190&gt;Performance!F137,Outcomes!H33,AVERAGE(Outcomes!H33,Outcomes!H86,Outcomes!H139))*Outcomes!H$6</f>
        <v>1166.6666666666665</v>
      </c>
      <c r="I34" s="381">
        <f>Performance!F$5*IF(Performance!F190&gt;Performance!F137,Outcomes!I33,AVERAGE(Outcomes!I33,Outcomes!I86,Outcomes!I139))*Outcomes!I$6</f>
        <v>291.66666666666663</v>
      </c>
      <c r="J34" s="381">
        <f>Performance!F$5*IF(Performance!F190&gt;Performance!F137,Outcomes!J33,AVERAGE(Outcomes!J33,Outcomes!J86,Outcomes!J139))*Outcomes!J$6</f>
        <v>0</v>
      </c>
      <c r="K34" s="381">
        <f>Performance!F$5*IF(Performance!F190&gt;Performance!F137,Outcomes!K33,AVERAGE(Outcomes!K33,Outcomes!K86,Outcomes!K139))*Outcomes!K$6</f>
        <v>0</v>
      </c>
      <c r="L34" s="381">
        <f>Performance!G$5*IF(Performance!G190&gt;Performance!G137,Outcomes!L33,AVERAGE(Outcomes!L33,Outcomes!L86,Outcomes!L139))*Outcomes!L$6</f>
        <v>0</v>
      </c>
      <c r="M34" s="381">
        <f>Performance!H$5*IF(Performance!H190&gt;Performance!H137,Outcomes!M33,AVERAGE(Outcomes!M33,Outcomes!M86,Outcomes!M139))*Outcomes!M$6</f>
        <v>729166.66666666674</v>
      </c>
      <c r="N34" s="381">
        <f>Performance!I$5*IF(Performance!I190&gt;Performance!I137,Outcomes!N33,AVERAGE(Outcomes!N33,Outcomes!N86,Outcomes!N139))*Outcomes!N$6</f>
        <v>30433.333333333332</v>
      </c>
      <c r="O34" s="381">
        <f>Performance!I$5*IF(Performance!I190&gt;Performance!I137,Outcomes!O33,AVERAGE(Outcomes!O33,Outcomes!O86,Outcomes!O139))*Outcomes!O$6</f>
        <v>550</v>
      </c>
      <c r="P34" s="381">
        <f>Performance!I$5*IF(Performance!I190&gt;Performance!I137,Outcomes!P33,AVERAGE(Outcomes!P33,Outcomes!P86,Outcomes!P139))*Outcomes!P$6</f>
        <v>0</v>
      </c>
      <c r="Q34" s="381">
        <f>Performance!I$5*IF(Performance!I190&gt;Performance!I137,Outcomes!Q33,AVERAGE(Outcomes!Q33,Outcomes!Q86,Outcomes!Q139))*Outcomes!Q$6</f>
        <v>1100</v>
      </c>
      <c r="R34" s="381">
        <f>Performance!J$5*IF(Performance!J190&gt;Performance!J137,Outcomes!R33,AVERAGE(Outcomes!R33,Outcomes!R86,Outcomes!R139))*Outcomes!R$6</f>
        <v>273625</v>
      </c>
      <c r="S34" s="381">
        <f>Performance!J$5*IF(Performance!J190&gt;Performance!J137,Outcomes!S33,AVERAGE(Outcomes!S33,Outcomes!S86,Outcomes!S139))*Outcomes!S$6</f>
        <v>19250.000000000004</v>
      </c>
      <c r="T34" s="381">
        <f>Performance!J$5*IF(Performance!J190&gt;Performance!J137,Outcomes!T33,AVERAGE(Outcomes!T33,Outcomes!T86,Outcomes!T139))*Outcomes!T$6</f>
        <v>7562.5000000000009</v>
      </c>
      <c r="U34" s="381">
        <f>Performance!J$5*IF(Performance!J190&gt;Performance!J137,Outcomes!U33,AVERAGE(Outcomes!U33,Outcomes!U86,Outcomes!U139))*Outcomes!U$6</f>
        <v>62562.500000000007</v>
      </c>
      <c r="V34" s="381">
        <f>Performance!K$5*IF(Performance!K190&gt;Performance!K137,Outcomes!V33,AVERAGE(Outcomes!V33,Outcomes!V86,Outcomes!V139))*Outcomes!V$6</f>
        <v>1610962.5</v>
      </c>
      <c r="W34" s="381">
        <f>Performance!K$5*IF(Performance!K190&gt;Performance!K137,Outcomes!W33,AVERAGE(Outcomes!W33,Outcomes!W86,Outcomes!W139))*Outcomes!W$6</f>
        <v>231918.75</v>
      </c>
      <c r="X34" s="381">
        <f>Performance!K$5*IF(Performance!K190&gt;Performance!K137, Outcomes!X33, AVERAGE(Outcomes!X33,Outcomes!X86,Outcomes!X139))*Outcomes!X$6</f>
        <v>160846.875</v>
      </c>
      <c r="Y34" s="381">
        <f>Performance!K$5*IF(Performance!K190&gt;Performance!K137,Outcomes!Y33,AVERAGE(Outcomes!Y33,Outcomes!Y86,Outcomes!Y139))*Outcomes!Y$6</f>
        <v>416456.25</v>
      </c>
      <c r="Z34" s="381">
        <f>Performance!L$5*IF(Performance!L190&gt;Performance!L137,Outcomes!Z33,AVERAGE(Outcomes!Z33,Outcomes!Z86,Outcomes!Z139))*Outcomes!Z$6</f>
        <v>4377450</v>
      </c>
      <c r="AA34" s="381">
        <f>Performance!L$5*IF(Performance!L190&gt;Performance!L137,Outcomes!AA33,AVERAGE(Outcomes!AA33,Outcomes!AA86,Outcomes!AA139))*Outcomes!AA$6</f>
        <v>585200</v>
      </c>
      <c r="AB34" s="381">
        <f>Performance!L$5*IF(Performance!L190&gt;Performance!L137,Outcomes!AB33,AVERAGE(Outcomes!AB33,Outcomes!AB86,Outcomes!AB139))*Outcomes!AB$6</f>
        <v>420612.50000000006</v>
      </c>
      <c r="AC34" s="381">
        <f>Performance!L$5*IF(Performance!L190&gt;Performance!L137,Outcomes!AC33,AVERAGE(Outcomes!AC33,Outcomes!AC86,Outcomes!AC139))*Outcomes!AC$6</f>
        <v>820050</v>
      </c>
      <c r="AD34" s="381">
        <f>Performance!M$5*IF(Performance!M190&gt;Performance!M137,Outcomes!AD33,AVERAGE(Outcomes!AD33,Outcomes!AD86,Outcomes!AD139))*Outcomes!AD$6</f>
        <v>93099.999999999985</v>
      </c>
      <c r="AE34" s="381">
        <f>Performance!M$5*IF(Performance!M190&gt;Performance!M137,Outcomes!AE33,AVERAGE(Outcomes!AE33,Outcomes!AE86,Outcomes!AE139))*Outcomes!AE$6</f>
        <v>6650</v>
      </c>
      <c r="AF34" s="381">
        <f>Performance!M$5*IF(Performance!M190&gt;Performance!M137,Outcomes!AF33,AVERAGE(Outcomes!AF33,Outcomes!AF86,Outcomes!AF139))*Outcomes!AF$6</f>
        <v>3325</v>
      </c>
      <c r="AG34" s="381">
        <f>Performance!M$5*IF(Performance!M190&gt;Performance!M137,Outcomes!AG33,AVERAGE(Outcomes!AG33,Outcomes!AG86,Outcomes!AG139))*Outcomes!AG$6</f>
        <v>33250</v>
      </c>
      <c r="AH34" s="381">
        <f>Performance!N$5*IF(Performance!N190&gt;Performance!N137,Outcomes!AH33,AVERAGE(Outcomes!AH33,Outcomes!AH86,Outcomes!AH139))*Outcomes!AH$6</f>
        <v>235899.99999999997</v>
      </c>
      <c r="AI34" s="381">
        <f>Performance!N$5*IF(Performance!N190&gt;Performance!N137,Outcomes!AI33,AVERAGE(Outcomes!AI33,Outcomes!AI86,Outcomes!AI139))*Outcomes!AI$6</f>
        <v>16274.999999999998</v>
      </c>
      <c r="AJ34" s="381">
        <f>Performance!N$5*IF(Performance!N190&gt;Performance!N137,Outcomes!AJ33,AVERAGE(Outcomes!AJ33,Outcomes!AJ86,Outcomes!AJ139))*Outcomes!AJ$6</f>
        <v>11900</v>
      </c>
      <c r="AK34" s="381">
        <f>Performance!N$5*IF(Performance!N190&gt;Performance!N137,Outcomes!AK33,AVERAGE(Outcomes!AK33,Outcomes!AK86,Outcomes!AK139))*Outcomes!AK$6</f>
        <v>91291.666666666657</v>
      </c>
      <c r="AL34" s="381">
        <f>Performance!O$5*IF(Performance!O190&gt;Performance!O137,Outcomes!AL33,AVERAGE(Outcomes!AL33,Outcomes!AL86,Outcomes!AL139))*Outcomes!AL$6</f>
        <v>25760000</v>
      </c>
      <c r="AM34" s="381">
        <f>Performance!O$5*IF(Performance!O190&gt;Performance!O137,Outcomes!AM33,AVERAGE(Outcomes!AM33,Outcomes!AM86,Outcomes!AM139))*Outcomes!AM$6</f>
        <v>3347443.7499999995</v>
      </c>
      <c r="AN34" s="381">
        <f>Performance!O$5*IF(Performance!O190&gt;Performance!O137,Outcomes!AN33,AVERAGE(Outcomes!AN33,Outcomes!AN86,Outcomes!AN139))*Outcomes!AN$6</f>
        <v>2353312.5</v>
      </c>
      <c r="AO34" s="381">
        <f>Performance!O$5*IF(Performance!O190&gt;Performance!O137,Outcomes!AO33,AVERAGE(Outcomes!AO33,Outcomes!AO86,Outcomes!AO139))*Outcomes!AO$6</f>
        <v>2591050.0000000005</v>
      </c>
      <c r="AP34" s="381">
        <f>Performance!P$5*IF(Performance!P190&gt;Performance!P137,Outcomes!AP33,AVERAGE(Outcomes!AP33,Outcomes!AP86,Outcomes!AP139))*Outcomes!AP$6</f>
        <v>5424975</v>
      </c>
      <c r="AQ34" s="381">
        <f>Performance!P$5*IF(Performance!P190&gt;Performance!P137,Outcomes!AQ33,AVERAGE(Outcomes!AQ33,Outcomes!AQ86,Outcomes!AQ139))*Outcomes!AQ$6</f>
        <v>563231.25</v>
      </c>
      <c r="AR34" s="381">
        <f>Performance!P$5*IF(Performance!P190&gt;Performance!P137,Outcomes!AR33,AVERAGE(Outcomes!AR33,Outcomes!AR86,Outcomes!AR139))*Outcomes!AR$6</f>
        <v>610256.24999999988</v>
      </c>
      <c r="AS34" s="381">
        <f>Performance!P$5*IF(Performance!P190&gt;Performance!P137,Outcomes!AS33,AVERAGE(Outcomes!AS33,Outcomes!AS86,Outcomes!AS139))*Outcomes!AS$6</f>
        <v>1534500</v>
      </c>
      <c r="AT34" s="381">
        <f>Performance!Q$5*IF(Performance!Q190&gt;Performance!Q137,Outcomes!AT33,AVERAGE(Outcomes!AT33,Outcomes!AT86,Outcomes!AT139))*Outcomes!AT$6</f>
        <v>306191.66666666669</v>
      </c>
      <c r="AU34" s="381">
        <f>Performance!Q$5*IF(Performance!Q190&gt;Performance!Q137,Outcomes!AU33,AVERAGE(Outcomes!AU33,Outcomes!AU86,Outcomes!AU139))*Outcomes!AU$6</f>
        <v>25797.916666666668</v>
      </c>
      <c r="AV34" s="381">
        <f>Performance!Q$5*IF(Performance!Q190&gt;Performance!Q137,Outcomes!AV33,AVERAGE(Outcomes!AV33,Outcomes!AV86,Outcomes!AV139))*Outcomes!AV$6</f>
        <v>31237.499999999996</v>
      </c>
      <c r="AW34" s="381">
        <f>Performance!Q$5*IF(Performance!Q190&gt;Performance!Q137,Outcomes!AW33,AVERAGE(Outcomes!AW33,Outcomes!AW86,Outcomes!AW139))*Outcomes!AW$6</f>
        <v>127895.83333333333</v>
      </c>
      <c r="AX34" s="381">
        <f>Performance!R$5*IF(Performance!R190&gt;Performance!R137,Outcomes!AX33,AVERAGE(Outcomes!AX33,Outcomes!AX86,Outcomes!AX139))*Outcomes!AX$6</f>
        <v>826650.00000000012</v>
      </c>
      <c r="AY34" s="381">
        <f>Performance!R$5*IF(Performance!R190&gt;Performance!R137,Outcomes!AY33,AVERAGE(Outcomes!AY33,Outcomes!AY86,Outcomes!AY139))*Outcomes!AY$6</f>
        <v>17100</v>
      </c>
      <c r="AZ34" s="381">
        <f>Performance!R$5*IF(Performance!R190&gt;Performance!R137,Outcomes!AZ33,AVERAGE(Outcomes!AZ33,Outcomes!AZ86,Outcomes!AZ139))*Outcomes!AZ$6</f>
        <v>72000</v>
      </c>
      <c r="BA34" s="381">
        <f>Performance!R$5*IF(Performance!R190&gt;Performance!R137,Outcomes!BA33,AVERAGE(Outcomes!BA33,Outcomes!BA86,Outcomes!BA139))*Outcomes!BA$6</f>
        <v>279675</v>
      </c>
      <c r="BB34" s="381">
        <f>Performance!S31</f>
        <v>33357.666666666664</v>
      </c>
      <c r="BC34" s="381">
        <f>Performance!T31</f>
        <v>521500</v>
      </c>
      <c r="BD34" s="381">
        <f>Performance!U31</f>
        <v>0</v>
      </c>
      <c r="BE34" s="337">
        <f>SUM(C34:BD34)-Performance!C31</f>
        <v>1099.9999999850988</v>
      </c>
    </row>
    <row r="35" spans="1:57">
      <c r="A35" s="21" t="s">
        <v>99</v>
      </c>
      <c r="B35" s="18" t="s">
        <v>100</v>
      </c>
      <c r="C35" s="381">
        <f>Performance!D32</f>
        <v>1547000</v>
      </c>
      <c r="D35" s="381">
        <f>Performance!E$5*IF(Performance!E191&gt;Performance!E138,Outcomes!D34,AVERAGE(Outcomes!D34,Outcomes!D87,Outcomes!D140))*Outcomes!D$6</f>
        <v>2073166.6666666667</v>
      </c>
      <c r="E35" s="381">
        <f>Performance!E$5*IF(Performance!E191&gt;Performance!E138,Outcomes!E34,AVERAGE(Outcomes!E34,Outcomes!E87,Outcomes!E140))*Outcomes!E$6</f>
        <v>253472.91666666666</v>
      </c>
      <c r="F35" s="381">
        <f>Performance!E$5*IF(Performance!E191&gt;Performance!E138,Outcomes!F34,AVERAGE(Outcomes!F34,Outcomes!F87,Outcomes!F140))*Outcomes!F$6</f>
        <v>245000</v>
      </c>
      <c r="G35" s="381">
        <f>Performance!E$5*IF(Performance!E191&gt;Performance!E138,Outcomes!G34,AVERAGE(Outcomes!G34,Outcomes!G87,Outcomes!G140))*Outcomes!G$6</f>
        <v>252000</v>
      </c>
      <c r="H35" s="381">
        <f>Performance!F$5*IF(Performance!F191&gt;Performance!F138,Outcomes!H34,AVERAGE(Outcomes!H34,Outcomes!H87,Outcomes!H140))*Outcomes!H$6</f>
        <v>0</v>
      </c>
      <c r="I35" s="381">
        <f>Performance!F$5*IF(Performance!F191&gt;Performance!F138,Outcomes!I34,AVERAGE(Outcomes!I34,Outcomes!I87,Outcomes!I140))*Outcomes!I$6</f>
        <v>0</v>
      </c>
      <c r="J35" s="381">
        <f>Performance!F$5*IF(Performance!F191&gt;Performance!F138,Outcomes!J34,AVERAGE(Outcomes!J34,Outcomes!J87,Outcomes!J140))*Outcomes!J$6</f>
        <v>0</v>
      </c>
      <c r="K35" s="381">
        <f>Performance!F$5*IF(Performance!F191&gt;Performance!F138,Outcomes!K34,AVERAGE(Outcomes!K34,Outcomes!K87,Outcomes!K140))*Outcomes!K$6</f>
        <v>0</v>
      </c>
      <c r="L35" s="381">
        <f>Performance!G$5*IF(Performance!G191&gt;Performance!G138,Outcomes!L34,AVERAGE(Outcomes!L34,Outcomes!L87,Outcomes!L140))*Outcomes!L$6</f>
        <v>26599.999999999996</v>
      </c>
      <c r="M35" s="381">
        <f>Performance!H$5*IF(Performance!H191&gt;Performance!H138,Outcomes!M34,AVERAGE(Outcomes!M34,Outcomes!M87,Outcomes!M140))*Outcomes!M$6</f>
        <v>286250</v>
      </c>
      <c r="N35" s="381">
        <f>Performance!I$5*IF(Performance!I191&gt;Performance!I138,Outcomes!N34,AVERAGE(Outcomes!N34,Outcomes!N87,Outcomes!N140))*Outcomes!N$6</f>
        <v>27549.999999999996</v>
      </c>
      <c r="O35" s="381">
        <f>Performance!I$5*IF(Performance!I191&gt;Performance!I138,Outcomes!O34,AVERAGE(Outcomes!O34,Outcomes!O87,Outcomes!O140))*Outcomes!O$6</f>
        <v>3000</v>
      </c>
      <c r="P35" s="381">
        <f>Performance!I$5*IF(Performance!I191&gt;Performance!I138,Outcomes!P34,AVERAGE(Outcomes!P34,Outcomes!P87,Outcomes!P140))*Outcomes!P$6</f>
        <v>3562.5</v>
      </c>
      <c r="Q35" s="381">
        <f>Performance!I$5*IF(Performance!I191&gt;Performance!I138,Outcomes!Q34,AVERAGE(Outcomes!Q34,Outcomes!Q87,Outcomes!Q140))*Outcomes!Q$6</f>
        <v>9025</v>
      </c>
      <c r="R35" s="381">
        <f>Performance!J$5*IF(Performance!J191&gt;Performance!J138,Outcomes!R34,AVERAGE(Outcomes!R34,Outcomes!R87,Outcomes!R140))*Outcomes!R$6</f>
        <v>409750</v>
      </c>
      <c r="S35" s="381">
        <f>Performance!J$5*IF(Performance!J191&gt;Performance!J138,Outcomes!S34,AVERAGE(Outcomes!S34,Outcomes!S87,Outcomes!S140))*Outcomes!S$6</f>
        <v>14546.875</v>
      </c>
      <c r="T35" s="381">
        <f>Performance!J$5*IF(Performance!J191&gt;Performance!J138,Outcomes!T34,AVERAGE(Outcomes!T34,Outcomes!T87,Outcomes!T140))*Outcomes!T$6</f>
        <v>19000</v>
      </c>
      <c r="U35" s="381">
        <f>Performance!J$5*IF(Performance!J191&gt;Performance!J138,Outcomes!U34,AVERAGE(Outcomes!U34,Outcomes!U87,Outcomes!U140))*Outcomes!U$6</f>
        <v>136125</v>
      </c>
      <c r="V35" s="381">
        <f>Performance!K$5*IF(Performance!K191&gt;Performance!K138,Outcomes!V34,AVERAGE(Outcomes!V34,Outcomes!V87,Outcomes!V140))*Outcomes!V$6</f>
        <v>249550</v>
      </c>
      <c r="W35" s="381">
        <f>Performance!K$5*IF(Performance!K191&gt;Performance!K138,Outcomes!W34,AVERAGE(Outcomes!W34,Outcomes!W87,Outcomes!W140))*Outcomes!W$6</f>
        <v>26979.166666666664</v>
      </c>
      <c r="X35" s="381">
        <f>Performance!K$5*IF(Performance!K191&gt;Performance!K138, Outcomes!X34, AVERAGE(Outcomes!X34,Outcomes!X87,Outcomes!X140))*Outcomes!X$6</f>
        <v>35933.333333333336</v>
      </c>
      <c r="Y35" s="381">
        <f>Performance!K$5*IF(Performance!K191&gt;Performance!K138,Outcomes!Y34,AVERAGE(Outcomes!Y34,Outcomes!Y87,Outcomes!Y140))*Outcomes!Y$6</f>
        <v>50808.333333333328</v>
      </c>
      <c r="Z35" s="381">
        <f>Performance!L$5*IF(Performance!L191&gt;Performance!L138,Outcomes!Z34,AVERAGE(Outcomes!Z34,Outcomes!Z87,Outcomes!Z140))*Outcomes!Z$6</f>
        <v>970899.99999999988</v>
      </c>
      <c r="AA35" s="381">
        <f>Performance!L$5*IF(Performance!L191&gt;Performance!L138,Outcomes!AA34,AVERAGE(Outcomes!AA34,Outcomes!AA87,Outcomes!AA140))*Outcomes!AA$6</f>
        <v>98918.75</v>
      </c>
      <c r="AB35" s="381">
        <f>Performance!L$5*IF(Performance!L191&gt;Performance!L138,Outcomes!AB34,AVERAGE(Outcomes!AB34,Outcomes!AB87,Outcomes!AB140))*Outcomes!AB$6</f>
        <v>136324.99999999997</v>
      </c>
      <c r="AC35" s="381">
        <f>Performance!L$5*IF(Performance!L191&gt;Performance!L138,Outcomes!AC34,AVERAGE(Outcomes!AC34,Outcomes!AC87,Outcomes!AC140))*Outcomes!AC$6</f>
        <v>282625</v>
      </c>
      <c r="AD35" s="381">
        <f>Performance!M$5*IF(Performance!M191&gt;Performance!M138,Outcomes!AD34,AVERAGE(Outcomes!AD34,Outcomes!AD87,Outcomes!AD140))*Outcomes!AD$6</f>
        <v>0</v>
      </c>
      <c r="AE35" s="381">
        <f>Performance!M$5*IF(Performance!M191&gt;Performance!M138,Outcomes!AE34,AVERAGE(Outcomes!AE34,Outcomes!AE87,Outcomes!AE140))*Outcomes!AE$6</f>
        <v>0</v>
      </c>
      <c r="AF35" s="381">
        <f>Performance!M$5*IF(Performance!M191&gt;Performance!M138,Outcomes!AF34,AVERAGE(Outcomes!AF34,Outcomes!AF87,Outcomes!AF140))*Outcomes!AF$6</f>
        <v>0</v>
      </c>
      <c r="AG35" s="381">
        <f>Performance!M$5*IF(Performance!M191&gt;Performance!M138,Outcomes!AG34,AVERAGE(Outcomes!AG34,Outcomes!AG87,Outcomes!AG140))*Outcomes!AG$6</f>
        <v>0</v>
      </c>
      <c r="AH35" s="381">
        <f>Performance!N$5*IF(Performance!N191&gt;Performance!N138,Outcomes!AH34,AVERAGE(Outcomes!AH34,Outcomes!AH87,Outcomes!AH140))*Outcomes!AH$6</f>
        <v>41883.333333333336</v>
      </c>
      <c r="AI35" s="381">
        <f>Performance!N$5*IF(Performance!N191&gt;Performance!N138,Outcomes!AI34,AVERAGE(Outcomes!AI34,Outcomes!AI87,Outcomes!AI140))*Outcomes!AI$6</f>
        <v>583.33333333333326</v>
      </c>
      <c r="AJ35" s="381">
        <f>Performance!N$5*IF(Performance!N191&gt;Performance!N138,Outcomes!AJ34,AVERAGE(Outcomes!AJ34,Outcomes!AJ87,Outcomes!AJ140))*Outcomes!AJ$6</f>
        <v>583.33333333333326</v>
      </c>
      <c r="AK35" s="381">
        <f>Performance!N$5*IF(Performance!N191&gt;Performance!N138,Outcomes!AK34,AVERAGE(Outcomes!AK34,Outcomes!AK87,Outcomes!AK140))*Outcomes!AK$6</f>
        <v>18550</v>
      </c>
      <c r="AL35" s="381">
        <f>Performance!O$5*IF(Performance!O191&gt;Performance!O138,Outcomes!AL34,AVERAGE(Outcomes!AL34,Outcomes!AL87,Outcomes!AL140))*Outcomes!AL$6</f>
        <v>2956800.0000000005</v>
      </c>
      <c r="AM35" s="381">
        <f>Performance!O$5*IF(Performance!O191&gt;Performance!O138,Outcomes!AM34,AVERAGE(Outcomes!AM34,Outcomes!AM87,Outcomes!AM140))*Outcomes!AM$6</f>
        <v>308875</v>
      </c>
      <c r="AN35" s="381">
        <f>Performance!O$5*IF(Performance!O191&gt;Performance!O138,Outcomes!AN34,AVERAGE(Outcomes!AN34,Outcomes!AN87,Outcomes!AN140))*Outcomes!AN$6</f>
        <v>386925.00000000006</v>
      </c>
      <c r="AO35" s="381">
        <f>Performance!O$5*IF(Performance!O191&gt;Performance!O138,Outcomes!AO34,AVERAGE(Outcomes!AO34,Outcomes!AO87,Outcomes!AO140))*Outcomes!AO$6</f>
        <v>363825</v>
      </c>
      <c r="AP35" s="381">
        <f>Performance!P$5*IF(Performance!P191&gt;Performance!P138,Outcomes!AP34,AVERAGE(Outcomes!AP34,Outcomes!AP87,Outcomes!AP140))*Outcomes!AP$6</f>
        <v>1748474.9999999998</v>
      </c>
      <c r="AQ35" s="381">
        <f>Performance!P$5*IF(Performance!P191&gt;Performance!P138,Outcomes!AQ34,AVERAGE(Outcomes!AQ34,Outcomes!AQ87,Outcomes!AQ140))*Outcomes!AQ$6</f>
        <v>169931.24999999997</v>
      </c>
      <c r="AR35" s="381">
        <f>Performance!P$5*IF(Performance!P191&gt;Performance!P138,Outcomes!AR34,AVERAGE(Outcomes!AR34,Outcomes!AR87,Outcomes!AR140))*Outcomes!AR$6</f>
        <v>282150</v>
      </c>
      <c r="AS35" s="381">
        <f>Performance!P$5*IF(Performance!P191&gt;Performance!P138,Outcomes!AS34,AVERAGE(Outcomes!AS34,Outcomes!AS87,Outcomes!AS140))*Outcomes!AS$6</f>
        <v>374062.5</v>
      </c>
      <c r="AT35" s="381">
        <f>Performance!Q$5*IF(Performance!Q191&gt;Performance!Q138,Outcomes!AT34,AVERAGE(Outcomes!AT34,Outcomes!AT87,Outcomes!AT140))*Outcomes!AT$6</f>
        <v>0</v>
      </c>
      <c r="AU35" s="381">
        <f>Performance!Q$5*IF(Performance!Q191&gt;Performance!Q138,Outcomes!AU34,AVERAGE(Outcomes!AU34,Outcomes!AU87,Outcomes!AU140))*Outcomes!AU$6</f>
        <v>0</v>
      </c>
      <c r="AV35" s="381">
        <f>Performance!Q$5*IF(Performance!Q191&gt;Performance!Q138,Outcomes!AV34,AVERAGE(Outcomes!AV34,Outcomes!AV87,Outcomes!AV140))*Outcomes!AV$6</f>
        <v>0</v>
      </c>
      <c r="AW35" s="381">
        <f>Performance!Q$5*IF(Performance!Q191&gt;Performance!Q138,Outcomes!AW34,AVERAGE(Outcomes!AW34,Outcomes!AW87,Outcomes!AW140))*Outcomes!AW$6</f>
        <v>0</v>
      </c>
      <c r="AX35" s="381">
        <f>Performance!R$5*IF(Performance!R191&gt;Performance!R138,Outcomes!AX34,AVERAGE(Outcomes!AX34,Outcomes!AX87,Outcomes!AX140))*Outcomes!AX$6</f>
        <v>0</v>
      </c>
      <c r="AY35" s="381">
        <f>Performance!R$5*IF(Performance!R191&gt;Performance!R138,Outcomes!AY34,AVERAGE(Outcomes!AY34,Outcomes!AY87,Outcomes!AY140))*Outcomes!AY$6</f>
        <v>0</v>
      </c>
      <c r="AZ35" s="381">
        <f>Performance!R$5*IF(Performance!R191&gt;Performance!R138,Outcomes!AZ34,AVERAGE(Outcomes!AZ34,Outcomes!AZ87,Outcomes!AZ140))*Outcomes!AZ$6</f>
        <v>0</v>
      </c>
      <c r="BA35" s="381">
        <f>Performance!R$5*IF(Performance!R191&gt;Performance!R138,Outcomes!BA34,AVERAGE(Outcomes!BA34,Outcomes!BA87,Outcomes!BA140))*Outcomes!BA$6</f>
        <v>0</v>
      </c>
      <c r="BB35" s="381">
        <f>Performance!S32</f>
        <v>6992</v>
      </c>
      <c r="BC35" s="381">
        <f>Performance!T32</f>
        <v>44916.666666666672</v>
      </c>
      <c r="BD35" s="381">
        <f>Performance!U32</f>
        <v>0</v>
      </c>
      <c r="BE35" s="337">
        <f>SUM(C35:BD35)-Performance!C32</f>
        <v>0</v>
      </c>
    </row>
    <row r="36" spans="1:57">
      <c r="A36" s="21" t="s">
        <v>101</v>
      </c>
      <c r="B36" s="18" t="s">
        <v>102</v>
      </c>
      <c r="C36" s="381">
        <f>Performance!D33</f>
        <v>2282000</v>
      </c>
      <c r="D36" s="381">
        <f>Performance!E$5*IF(Performance!E192&gt;Performance!E139,Outcomes!D35,AVERAGE(Outcomes!D35,Outcomes!D88,Outcomes!D141))*Outcomes!D$6</f>
        <v>1382500</v>
      </c>
      <c r="E36" s="381">
        <f>Performance!E$5*IF(Performance!E192&gt;Performance!E139,Outcomes!E35,AVERAGE(Outcomes!E35,Outcomes!E88,Outcomes!E141))*Outcomes!E$6</f>
        <v>124687.5</v>
      </c>
      <c r="F36" s="381">
        <f>Performance!E$5*IF(Performance!E192&gt;Performance!E139,Outcomes!F35,AVERAGE(Outcomes!F35,Outcomes!F88,Outcomes!F141))*Outcomes!F$6</f>
        <v>82191.666666666672</v>
      </c>
      <c r="G36" s="381">
        <f>Performance!E$5*IF(Performance!E192&gt;Performance!E139,Outcomes!G35,AVERAGE(Outcomes!G35,Outcomes!G88,Outcomes!G141))*Outcomes!G$6</f>
        <v>78691.666666666672</v>
      </c>
      <c r="H36" s="381">
        <f>Performance!F$5*IF(Performance!F192&gt;Performance!F139,Outcomes!H35,AVERAGE(Outcomes!H35,Outcomes!H88,Outcomes!H141))*Outcomes!H$6</f>
        <v>52500</v>
      </c>
      <c r="I36" s="381">
        <f>Performance!F$5*IF(Performance!F192&gt;Performance!F139,Outcomes!I35,AVERAGE(Outcomes!I35,Outcomes!I88,Outcomes!I141))*Outcomes!I$6</f>
        <v>0</v>
      </c>
      <c r="J36" s="381">
        <f>Performance!F$5*IF(Performance!F192&gt;Performance!F139,Outcomes!J35,AVERAGE(Outcomes!J35,Outcomes!J88,Outcomes!J141))*Outcomes!J$6</f>
        <v>962.50000000000011</v>
      </c>
      <c r="K36" s="381">
        <f>Performance!F$5*IF(Performance!F192&gt;Performance!F139,Outcomes!K35,AVERAGE(Outcomes!K35,Outcomes!K88,Outcomes!K141))*Outcomes!K$6</f>
        <v>5250</v>
      </c>
      <c r="L36" s="381">
        <f>Performance!G$5*IF(Performance!G192&gt;Performance!G139,Outcomes!L35,AVERAGE(Outcomes!L35,Outcomes!L88,Outcomes!L141))*Outcomes!L$6</f>
        <v>87399.999999999985</v>
      </c>
      <c r="M36" s="381">
        <f>Performance!H$5*IF(Performance!H192&gt;Performance!H139,Outcomes!M35,AVERAGE(Outcomes!M35,Outcomes!M88,Outcomes!M141))*Outcomes!M$6</f>
        <v>566437.5</v>
      </c>
      <c r="N36" s="381">
        <f>Performance!I$5*IF(Performance!I192&gt;Performance!I139,Outcomes!N35,AVERAGE(Outcomes!N35,Outcomes!N88,Outcomes!N141))*Outcomes!N$6</f>
        <v>0</v>
      </c>
      <c r="O36" s="381">
        <f>Performance!I$5*IF(Performance!I192&gt;Performance!I139,Outcomes!O35,AVERAGE(Outcomes!O35,Outcomes!O88,Outcomes!O141))*Outcomes!O$6</f>
        <v>0</v>
      </c>
      <c r="P36" s="381">
        <f>Performance!I$5*IF(Performance!I192&gt;Performance!I139,Outcomes!P35,AVERAGE(Outcomes!P35,Outcomes!P88,Outcomes!P141))*Outcomes!P$6</f>
        <v>0</v>
      </c>
      <c r="Q36" s="381">
        <f>Performance!I$5*IF(Performance!I192&gt;Performance!I139,Outcomes!Q35,AVERAGE(Outcomes!Q35,Outcomes!Q88,Outcomes!Q141))*Outcomes!Q$6</f>
        <v>0</v>
      </c>
      <c r="R36" s="381">
        <f>Performance!J$5*IF(Performance!J192&gt;Performance!J139,Outcomes!R35,AVERAGE(Outcomes!R35,Outcomes!R88,Outcomes!R141))*Outcomes!R$6</f>
        <v>23375.000000000004</v>
      </c>
      <c r="S36" s="381">
        <f>Performance!J$5*IF(Performance!J192&gt;Performance!J139,Outcomes!S35,AVERAGE(Outcomes!S35,Outcomes!S88,Outcomes!S141))*Outcomes!S$6</f>
        <v>1718.75</v>
      </c>
      <c r="T36" s="381">
        <f>Performance!J$5*IF(Performance!J192&gt;Performance!J139,Outcomes!T35,AVERAGE(Outcomes!T35,Outcomes!T88,Outcomes!T141))*Outcomes!T$6</f>
        <v>1031.25</v>
      </c>
      <c r="U36" s="381">
        <f>Performance!J$5*IF(Performance!J192&gt;Performance!J139,Outcomes!U35,AVERAGE(Outcomes!U35,Outcomes!U88,Outcomes!U141))*Outcomes!U$6</f>
        <v>2062.5</v>
      </c>
      <c r="V36" s="381">
        <f>Performance!K$5*IF(Performance!K192&gt;Performance!K139,Outcomes!V35,AVERAGE(Outcomes!V35,Outcomes!V88,Outcomes!V141))*Outcomes!V$6</f>
        <v>423500</v>
      </c>
      <c r="W36" s="381">
        <f>Performance!K$5*IF(Performance!K192&gt;Performance!K139,Outcomes!W35,AVERAGE(Outcomes!W35,Outcomes!W88,Outcomes!W141))*Outcomes!W$6</f>
        <v>31762.500000000004</v>
      </c>
      <c r="X36" s="381">
        <f>Performance!K$5*IF(Performance!K192&gt;Performance!K139, Outcomes!X35, AVERAGE(Outcomes!X35,Outcomes!X88,Outcomes!X141))*Outcomes!X$6</f>
        <v>20562.5</v>
      </c>
      <c r="Y36" s="381">
        <f>Performance!K$5*IF(Performance!K192&gt;Performance!K139,Outcomes!Y35,AVERAGE(Outcomes!Y35,Outcomes!Y88,Outcomes!Y141))*Outcomes!Y$6</f>
        <v>47162.500000000007</v>
      </c>
      <c r="Z36" s="381">
        <f>Performance!L$5*IF(Performance!L192&gt;Performance!L139,Outcomes!Z35,AVERAGE(Outcomes!Z35,Outcomes!Z88,Outcomes!Z141))*Outcomes!Z$6</f>
        <v>1547000</v>
      </c>
      <c r="AA36" s="381">
        <f>Performance!L$5*IF(Performance!L192&gt;Performance!L139,Outcomes!AA35,AVERAGE(Outcomes!AA35,Outcomes!AA88,Outcomes!AA141))*Outcomes!AA$6</f>
        <v>121275.00000000001</v>
      </c>
      <c r="AB36" s="381">
        <f>Performance!L$5*IF(Performance!L192&gt;Performance!L139,Outcomes!AB35,AVERAGE(Outcomes!AB35,Outcomes!AB88,Outcomes!AB141))*Outcomes!AB$6</f>
        <v>108762.50000000001</v>
      </c>
      <c r="AC36" s="381">
        <f>Performance!L$5*IF(Performance!L192&gt;Performance!L139,Outcomes!AC35,AVERAGE(Outcomes!AC35,Outcomes!AC88,Outcomes!AC141))*Outcomes!AC$6</f>
        <v>319550.00000000006</v>
      </c>
      <c r="AD36" s="381">
        <f>Performance!M$5*IF(Performance!M192&gt;Performance!M139,Outcomes!AD35,AVERAGE(Outcomes!AD35,Outcomes!AD88,Outcomes!AD141))*Outcomes!AD$6</f>
        <v>0</v>
      </c>
      <c r="AE36" s="381">
        <f>Performance!M$5*IF(Performance!M192&gt;Performance!M139,Outcomes!AE35,AVERAGE(Outcomes!AE35,Outcomes!AE88,Outcomes!AE141))*Outcomes!AE$6</f>
        <v>0</v>
      </c>
      <c r="AF36" s="381">
        <f>Performance!M$5*IF(Performance!M192&gt;Performance!M139,Outcomes!AF35,AVERAGE(Outcomes!AF35,Outcomes!AF88,Outcomes!AF141))*Outcomes!AF$6</f>
        <v>0</v>
      </c>
      <c r="AG36" s="381">
        <f>Performance!M$5*IF(Performance!M192&gt;Performance!M139,Outcomes!AG35,AVERAGE(Outcomes!AG35,Outcomes!AG88,Outcomes!AG141))*Outcomes!AG$6</f>
        <v>0</v>
      </c>
      <c r="AH36" s="381">
        <f>Performance!N$5*IF(Performance!N192&gt;Performance!N139,Outcomes!AH35,AVERAGE(Outcomes!AH35,Outcomes!AH88,Outcomes!AH141))*Outcomes!AH$6</f>
        <v>0</v>
      </c>
      <c r="AI36" s="381">
        <f>Performance!N$5*IF(Performance!N192&gt;Performance!N139,Outcomes!AI35,AVERAGE(Outcomes!AI35,Outcomes!AI88,Outcomes!AI141))*Outcomes!AI$6</f>
        <v>0</v>
      </c>
      <c r="AJ36" s="381">
        <f>Performance!N$5*IF(Performance!N192&gt;Performance!N139,Outcomes!AJ35,AVERAGE(Outcomes!AJ35,Outcomes!AJ88,Outcomes!AJ141))*Outcomes!AJ$6</f>
        <v>0</v>
      </c>
      <c r="AK36" s="381">
        <f>Performance!N$5*IF(Performance!N192&gt;Performance!N139,Outcomes!AK35,AVERAGE(Outcomes!AK35,Outcomes!AK88,Outcomes!AK141))*Outcomes!AK$6</f>
        <v>0</v>
      </c>
      <c r="AL36" s="381">
        <f>Performance!O$5*IF(Performance!O192&gt;Performance!O139,Outcomes!AL35,AVERAGE(Outcomes!AL35,Outcomes!AL88,Outcomes!AL141))*Outcomes!AL$6</f>
        <v>1192333.3333333335</v>
      </c>
      <c r="AM36" s="381">
        <f>Performance!O$5*IF(Performance!O192&gt;Performance!O139,Outcomes!AM35,AVERAGE(Outcomes!AM35,Outcomes!AM88,Outcomes!AM141))*Outcomes!AM$6</f>
        <v>105933.33333333334</v>
      </c>
      <c r="AN36" s="381">
        <f>Performance!O$5*IF(Performance!O192&gt;Performance!O139,Outcomes!AN35,AVERAGE(Outcomes!AN35,Outcomes!AN88,Outcomes!AN141))*Outcomes!AN$6</f>
        <v>97708.333333333343</v>
      </c>
      <c r="AO36" s="381">
        <f>Performance!O$5*IF(Performance!O192&gt;Performance!O139,Outcomes!AO35,AVERAGE(Outcomes!AO35,Outcomes!AO88,Outcomes!AO141))*Outcomes!AO$6</f>
        <v>126350</v>
      </c>
      <c r="AP36" s="381">
        <f>Performance!P$5*IF(Performance!P192&gt;Performance!P139,Outcomes!AP35,AVERAGE(Outcomes!AP35,Outcomes!AP88,Outcomes!AP141))*Outcomes!AP$6</f>
        <v>649500</v>
      </c>
      <c r="AQ36" s="381">
        <f>Performance!P$5*IF(Performance!P192&gt;Performance!P139,Outcomes!AQ35,AVERAGE(Outcomes!AQ35,Outcomes!AQ88,Outcomes!AQ141))*Outcomes!AQ$6</f>
        <v>49875</v>
      </c>
      <c r="AR36" s="381">
        <f>Performance!P$5*IF(Performance!P192&gt;Performance!P139,Outcomes!AR35,AVERAGE(Outcomes!AR35,Outcomes!AR88,Outcomes!AR141))*Outcomes!AR$6</f>
        <v>68625</v>
      </c>
      <c r="AS36" s="381">
        <f>Performance!P$5*IF(Performance!P192&gt;Performance!P139,Outcomes!AS35,AVERAGE(Outcomes!AS35,Outcomes!AS88,Outcomes!AS141))*Outcomes!AS$6</f>
        <v>176250</v>
      </c>
      <c r="AT36" s="381">
        <f>Performance!Q$5*IF(Performance!Q192&gt;Performance!Q139,Outcomes!AT35,AVERAGE(Outcomes!AT35,Outcomes!AT88,Outcomes!AT141))*Outcomes!AT$6</f>
        <v>52500</v>
      </c>
      <c r="AU36" s="381">
        <f>Performance!Q$5*IF(Performance!Q192&gt;Performance!Q139,Outcomes!AU35,AVERAGE(Outcomes!AU35,Outcomes!AU88,Outcomes!AU141))*Outcomes!AU$6</f>
        <v>3500</v>
      </c>
      <c r="AV36" s="381">
        <f>Performance!Q$5*IF(Performance!Q192&gt;Performance!Q139,Outcomes!AV35,AVERAGE(Outcomes!AV35,Outcomes!AV88,Outcomes!AV141))*Outcomes!AV$6</f>
        <v>5250</v>
      </c>
      <c r="AW36" s="381">
        <f>Performance!Q$5*IF(Performance!Q192&gt;Performance!Q139,Outcomes!AW35,AVERAGE(Outcomes!AW35,Outcomes!AW88,Outcomes!AW141))*Outcomes!AW$6</f>
        <v>19250</v>
      </c>
      <c r="AX36" s="381">
        <f>Performance!R$5*IF(Performance!R192&gt;Performance!R139,Outcomes!AX35,AVERAGE(Outcomes!AX35,Outcomes!AX88,Outcomes!AX141))*Outcomes!AX$6</f>
        <v>141075</v>
      </c>
      <c r="AY36" s="381">
        <f>Performance!R$5*IF(Performance!R192&gt;Performance!R139,Outcomes!AY35,AVERAGE(Outcomes!AY35,Outcomes!AY88,Outcomes!AY141))*Outcomes!AY$6</f>
        <v>8550</v>
      </c>
      <c r="AZ36" s="381">
        <f>Performance!R$5*IF(Performance!R192&gt;Performance!R139,Outcomes!AZ35,AVERAGE(Outcomes!AZ35,Outcomes!AZ88,Outcomes!AZ141))*Outcomes!AZ$6</f>
        <v>17100</v>
      </c>
      <c r="BA36" s="381">
        <f>Performance!R$5*IF(Performance!R192&gt;Performance!R139,Outcomes!BA35,AVERAGE(Outcomes!BA35,Outcomes!BA88,Outcomes!BA141))*Outcomes!BA$6</f>
        <v>47025</v>
      </c>
      <c r="BB36" s="381">
        <f>Performance!S33</f>
        <v>14421</v>
      </c>
      <c r="BC36" s="381">
        <f>Performance!T33</f>
        <v>71750</v>
      </c>
      <c r="BD36" s="381">
        <f>Performance!U33</f>
        <v>1750</v>
      </c>
      <c r="BE36" s="337">
        <f>SUM(C36:BD36)-Performance!C33</f>
        <v>0</v>
      </c>
    </row>
    <row r="37" spans="1:57">
      <c r="A37" s="21" t="s">
        <v>103</v>
      </c>
      <c r="B37" s="18" t="s">
        <v>104</v>
      </c>
      <c r="C37" s="381">
        <f>Performance!D34</f>
        <v>2919000</v>
      </c>
      <c r="D37" s="381">
        <f>Performance!E$5*IF(Performance!E193&gt;Performance!E140,Outcomes!D36,AVERAGE(Outcomes!D36,Outcomes!D89,Outcomes!D142))*Outcomes!D$6</f>
        <v>2404500</v>
      </c>
      <c r="E37" s="381">
        <f>Performance!E$5*IF(Performance!E193&gt;Performance!E140,Outcomes!E36,AVERAGE(Outcomes!E36,Outcomes!E89,Outcomes!E142))*Outcomes!E$6</f>
        <v>375725</v>
      </c>
      <c r="F37" s="381">
        <f>Performance!E$5*IF(Performance!E193&gt;Performance!E140,Outcomes!F36,AVERAGE(Outcomes!F36,Outcomes!F89,Outcomes!F142))*Outcomes!F$6</f>
        <v>227150.00000000003</v>
      </c>
      <c r="G37" s="381">
        <f>Performance!E$5*IF(Performance!E193&gt;Performance!E140,Outcomes!G36,AVERAGE(Outcomes!G36,Outcomes!G89,Outcomes!G142))*Outcomes!G$6</f>
        <v>146300.00000000003</v>
      </c>
      <c r="H37" s="381">
        <f>Performance!F$5*IF(Performance!F193&gt;Performance!F140,Outcomes!H36,AVERAGE(Outcomes!H36,Outcomes!H89,Outcomes!H142))*Outcomes!H$6</f>
        <v>3500</v>
      </c>
      <c r="I37" s="381">
        <f>Performance!F$5*IF(Performance!F193&gt;Performance!F140,Outcomes!I36,AVERAGE(Outcomes!I36,Outcomes!I89,Outcomes!I142))*Outcomes!I$6</f>
        <v>0</v>
      </c>
      <c r="J37" s="381">
        <f>Performance!F$5*IF(Performance!F193&gt;Performance!F140,Outcomes!J36,AVERAGE(Outcomes!J36,Outcomes!J89,Outcomes!J142))*Outcomes!J$6</f>
        <v>831.25</v>
      </c>
      <c r="K37" s="381">
        <f>Performance!F$5*IF(Performance!F193&gt;Performance!F140,Outcomes!K36,AVERAGE(Outcomes!K36,Outcomes!K89,Outcomes!K142))*Outcomes!K$6</f>
        <v>0</v>
      </c>
      <c r="L37" s="381">
        <f>Performance!G$5*IF(Performance!G193&gt;Performance!G140,Outcomes!L36,AVERAGE(Outcomes!L36,Outcomes!L89,Outcomes!L142))*Outcomes!L$6</f>
        <v>0</v>
      </c>
      <c r="M37" s="381">
        <f>Performance!H$5*IF(Performance!H193&gt;Performance!H140,Outcomes!M36,AVERAGE(Outcomes!M36,Outcomes!M89,Outcomes!M142))*Outcomes!M$6</f>
        <v>192500</v>
      </c>
      <c r="N37" s="381">
        <f>Performance!I$5*IF(Performance!I193&gt;Performance!I140,Outcomes!N36,AVERAGE(Outcomes!N36,Outcomes!N89,Outcomes!N142))*Outcomes!N$6</f>
        <v>0</v>
      </c>
      <c r="O37" s="381">
        <f>Performance!I$5*IF(Performance!I193&gt;Performance!I140,Outcomes!O36,AVERAGE(Outcomes!O36,Outcomes!O89,Outcomes!O142))*Outcomes!O$6</f>
        <v>0</v>
      </c>
      <c r="P37" s="381">
        <f>Performance!I$5*IF(Performance!I193&gt;Performance!I140,Outcomes!P36,AVERAGE(Outcomes!P36,Outcomes!P89,Outcomes!P142))*Outcomes!P$6</f>
        <v>0</v>
      </c>
      <c r="Q37" s="381">
        <f>Performance!I$5*IF(Performance!I193&gt;Performance!I140,Outcomes!Q36,AVERAGE(Outcomes!Q36,Outcomes!Q89,Outcomes!Q142))*Outcomes!Q$6</f>
        <v>0</v>
      </c>
      <c r="R37" s="381">
        <f>Performance!J$5*IF(Performance!J193&gt;Performance!J140,Outcomes!R36,AVERAGE(Outcomes!R36,Outcomes!R89,Outcomes!R142))*Outcomes!R$6</f>
        <v>0</v>
      </c>
      <c r="S37" s="381">
        <f>Performance!J$5*IF(Performance!J193&gt;Performance!J140,Outcomes!S36,AVERAGE(Outcomes!S36,Outcomes!S89,Outcomes!S142))*Outcomes!S$6</f>
        <v>0</v>
      </c>
      <c r="T37" s="381">
        <f>Performance!J$5*IF(Performance!J193&gt;Performance!J140,Outcomes!T36,AVERAGE(Outcomes!T36,Outcomes!T89,Outcomes!T142))*Outcomes!T$6</f>
        <v>0</v>
      </c>
      <c r="U37" s="381">
        <f>Performance!J$5*IF(Performance!J193&gt;Performance!J140,Outcomes!U36,AVERAGE(Outcomes!U36,Outcomes!U89,Outcomes!U142))*Outcomes!U$6</f>
        <v>0</v>
      </c>
      <c r="V37" s="381">
        <f>Performance!K$5*IF(Performance!K193&gt;Performance!K140,Outcomes!V36,AVERAGE(Outcomes!V36,Outcomes!V89,Outcomes!V142))*Outcomes!V$6</f>
        <v>335824.99999999994</v>
      </c>
      <c r="W37" s="381">
        <f>Performance!K$5*IF(Performance!K193&gt;Performance!K140,Outcomes!W36,AVERAGE(Outcomes!W36,Outcomes!W89,Outcomes!W142))*Outcomes!W$6</f>
        <v>60681.249999999993</v>
      </c>
      <c r="X37" s="381">
        <f>Performance!K$5*IF(Performance!K193&gt;Performance!K140, Outcomes!X36, AVERAGE(Outcomes!X36,Outcomes!X89,Outcomes!X142))*Outcomes!X$6</f>
        <v>26184.374999999996</v>
      </c>
      <c r="Y37" s="381">
        <f>Performance!K$5*IF(Performance!K193&gt;Performance!K140,Outcomes!Y36,AVERAGE(Outcomes!Y36,Outcomes!Y89,Outcomes!Y142))*Outcomes!Y$6</f>
        <v>8662.5</v>
      </c>
      <c r="Z37" s="381">
        <f>Performance!L$5*IF(Performance!L193&gt;Performance!L140,Outcomes!Z36,AVERAGE(Outcomes!Z36,Outcomes!Z89,Outcomes!Z142))*Outcomes!Z$6</f>
        <v>1089550</v>
      </c>
      <c r="AA37" s="381">
        <f>Performance!L$5*IF(Performance!L193&gt;Performance!L140,Outcomes!AA36,AVERAGE(Outcomes!AA36,Outcomes!AA89,Outcomes!AA142))*Outcomes!AA$6</f>
        <v>146125</v>
      </c>
      <c r="AB37" s="381">
        <f>Performance!L$5*IF(Performance!L193&gt;Performance!L140,Outcomes!AB36,AVERAGE(Outcomes!AB36,Outcomes!AB89,Outcomes!AB142))*Outcomes!AB$6</f>
        <v>105875.00000000001</v>
      </c>
      <c r="AC37" s="381">
        <f>Performance!L$5*IF(Performance!L193&gt;Performance!L140,Outcomes!AC36,AVERAGE(Outcomes!AC36,Outcomes!AC89,Outcomes!AC142))*Outcomes!AC$6</f>
        <v>180250</v>
      </c>
      <c r="AD37" s="381">
        <f>Performance!M$5*IF(Performance!M193&gt;Performance!M140,Outcomes!AD36,AVERAGE(Outcomes!AD36,Outcomes!AD89,Outcomes!AD142))*Outcomes!AD$6</f>
        <v>0</v>
      </c>
      <c r="AE37" s="381">
        <f>Performance!M$5*IF(Performance!M193&gt;Performance!M140,Outcomes!AE36,AVERAGE(Outcomes!AE36,Outcomes!AE89,Outcomes!AE142))*Outcomes!AE$6</f>
        <v>0</v>
      </c>
      <c r="AF37" s="381">
        <f>Performance!M$5*IF(Performance!M193&gt;Performance!M140,Outcomes!AF36,AVERAGE(Outcomes!AF36,Outcomes!AF89,Outcomes!AF142))*Outcomes!AF$6</f>
        <v>0</v>
      </c>
      <c r="AG37" s="381">
        <f>Performance!M$5*IF(Performance!M193&gt;Performance!M140,Outcomes!AG36,AVERAGE(Outcomes!AG36,Outcomes!AG89,Outcomes!AG142))*Outcomes!AG$6</f>
        <v>0</v>
      </c>
      <c r="AH37" s="381">
        <f>Performance!N$5*IF(Performance!N193&gt;Performance!N140,Outcomes!AH36,AVERAGE(Outcomes!AH36,Outcomes!AH89,Outcomes!AH142))*Outcomes!AH$6</f>
        <v>0</v>
      </c>
      <c r="AI37" s="381">
        <f>Performance!N$5*IF(Performance!N193&gt;Performance!N140,Outcomes!AI36,AVERAGE(Outcomes!AI36,Outcomes!AI89,Outcomes!AI142))*Outcomes!AI$6</f>
        <v>0</v>
      </c>
      <c r="AJ37" s="381">
        <f>Performance!N$5*IF(Performance!N193&gt;Performance!N140,Outcomes!AJ36,AVERAGE(Outcomes!AJ36,Outcomes!AJ89,Outcomes!AJ142))*Outcomes!AJ$6</f>
        <v>0</v>
      </c>
      <c r="AK37" s="381">
        <f>Performance!N$5*IF(Performance!N193&gt;Performance!N140,Outcomes!AK36,AVERAGE(Outcomes!AK36,Outcomes!AK89,Outcomes!AK142))*Outcomes!AK$6</f>
        <v>0</v>
      </c>
      <c r="AL37" s="381">
        <f>Performance!O$5*IF(Performance!O193&gt;Performance!O140,Outcomes!AL36,AVERAGE(Outcomes!AL36,Outcomes!AL89,Outcomes!AL142))*Outcomes!AL$6</f>
        <v>2025100</v>
      </c>
      <c r="AM37" s="381">
        <f>Performance!O$5*IF(Performance!O193&gt;Performance!O140,Outcomes!AM36,AVERAGE(Outcomes!AM36,Outcomes!AM89,Outcomes!AM142))*Outcomes!AM$6</f>
        <v>318500</v>
      </c>
      <c r="AN37" s="381">
        <f>Performance!O$5*IF(Performance!O193&gt;Performance!O140,Outcomes!AN36,AVERAGE(Outcomes!AN36,Outcomes!AN89,Outcomes!AN142))*Outcomes!AN$6</f>
        <v>179987.50000000003</v>
      </c>
      <c r="AO37" s="381">
        <f>Performance!O$5*IF(Performance!O193&gt;Performance!O140,Outcomes!AO36,AVERAGE(Outcomes!AO36,Outcomes!AO89,Outcomes!AO142))*Outcomes!AO$6</f>
        <v>82775.000000000015</v>
      </c>
      <c r="AP37" s="381">
        <f>Performance!P$5*IF(Performance!P193&gt;Performance!P140,Outcomes!AP36,AVERAGE(Outcomes!AP36,Outcomes!AP89,Outcomes!AP142))*Outcomes!AP$6</f>
        <v>1415025</v>
      </c>
      <c r="AQ37" s="381">
        <f>Performance!P$5*IF(Performance!P193&gt;Performance!P140,Outcomes!AQ36,AVERAGE(Outcomes!AQ36,Outcomes!AQ89,Outcomes!AQ142))*Outcomes!AQ$6</f>
        <v>160312.5</v>
      </c>
      <c r="AR37" s="381">
        <f>Performance!P$5*IF(Performance!P193&gt;Performance!P140,Outcomes!AR36,AVERAGE(Outcomes!AR36,Outcomes!AR89,Outcomes!AR142))*Outcomes!AR$6</f>
        <v>192375</v>
      </c>
      <c r="AS37" s="381">
        <f>Performance!P$5*IF(Performance!P193&gt;Performance!P140,Outcomes!AS36,AVERAGE(Outcomes!AS36,Outcomes!AS89,Outcomes!AS142))*Outcomes!AS$6</f>
        <v>267187.5</v>
      </c>
      <c r="AT37" s="381">
        <f>Performance!Q$5*IF(Performance!Q193&gt;Performance!Q140,Outcomes!AT36,AVERAGE(Outcomes!AT36,Outcomes!AT89,Outcomes!AT142))*Outcomes!AT$6</f>
        <v>0</v>
      </c>
      <c r="AU37" s="381">
        <f>Performance!Q$5*IF(Performance!Q193&gt;Performance!Q140,Outcomes!AU36,AVERAGE(Outcomes!AU36,Outcomes!AU89,Outcomes!AU142))*Outcomes!AU$6</f>
        <v>0</v>
      </c>
      <c r="AV37" s="381">
        <f>Performance!Q$5*IF(Performance!Q193&gt;Performance!Q140,Outcomes!AV36,AVERAGE(Outcomes!AV36,Outcomes!AV89,Outcomes!AV142))*Outcomes!AV$6</f>
        <v>0</v>
      </c>
      <c r="AW37" s="381">
        <f>Performance!Q$5*IF(Performance!Q193&gt;Performance!Q140,Outcomes!AW36,AVERAGE(Outcomes!AW36,Outcomes!AW89,Outcomes!AW142))*Outcomes!AW$6</f>
        <v>0</v>
      </c>
      <c r="AX37" s="381">
        <f>Performance!R$5*IF(Performance!R193&gt;Performance!R140,Outcomes!AX36,AVERAGE(Outcomes!AX36,Outcomes!AX89,Outcomes!AX142))*Outcomes!AX$6</f>
        <v>59849.999999999993</v>
      </c>
      <c r="AY37" s="381">
        <f>Performance!R$5*IF(Performance!R193&gt;Performance!R140,Outcomes!AY36,AVERAGE(Outcomes!AY36,Outcomes!AY89,Outcomes!AY142))*Outcomes!AY$6</f>
        <v>0</v>
      </c>
      <c r="AZ37" s="381">
        <f>Performance!R$5*IF(Performance!R193&gt;Performance!R140,Outcomes!AZ36,AVERAGE(Outcomes!AZ36,Outcomes!AZ89,Outcomes!AZ142))*Outcomes!AZ$6</f>
        <v>10687.5</v>
      </c>
      <c r="BA37" s="381">
        <f>Performance!R$5*IF(Performance!R193&gt;Performance!R140,Outcomes!BA36,AVERAGE(Outcomes!BA36,Outcomes!BA89,Outcomes!BA142))*Outcomes!BA$6</f>
        <v>21375</v>
      </c>
      <c r="BB37" s="381">
        <f>Performance!S34</f>
        <v>9614</v>
      </c>
      <c r="BC37" s="381">
        <f>Performance!T34</f>
        <v>54250</v>
      </c>
      <c r="BD37" s="381">
        <f>Performance!U34</f>
        <v>0</v>
      </c>
      <c r="BE37" s="337">
        <f>SUM(C37:BD37)-Performance!C34</f>
        <v>0</v>
      </c>
    </row>
    <row r="38" spans="1:57">
      <c r="A38" s="21" t="s">
        <v>105</v>
      </c>
      <c r="B38" s="18" t="s">
        <v>106</v>
      </c>
      <c r="C38" s="381">
        <f>Performance!D35</f>
        <v>2170000</v>
      </c>
      <c r="D38" s="381">
        <f>Performance!E$5*IF(Performance!E194&gt;Performance!E141,Outcomes!D37,AVERAGE(Outcomes!D37,Outcomes!D90,Outcomes!D143))*Outcomes!D$6</f>
        <v>2581833.333333333</v>
      </c>
      <c r="E38" s="381">
        <f>Performance!E$5*IF(Performance!E194&gt;Performance!E141,Outcomes!E37,AVERAGE(Outcomes!E37,Outcomes!E90,Outcomes!E143))*Outcomes!E$6</f>
        <v>266583.33333333337</v>
      </c>
      <c r="F38" s="381">
        <f>Performance!E$5*IF(Performance!E194&gt;Performance!E141,Outcomes!F37,AVERAGE(Outcomes!F37,Outcomes!F90,Outcomes!F143))*Outcomes!F$6</f>
        <v>238291.66666666666</v>
      </c>
      <c r="G38" s="381">
        <f>Performance!E$5*IF(Performance!E194&gt;Performance!E141,Outcomes!G37,AVERAGE(Outcomes!G37,Outcomes!G90,Outcomes!G143))*Outcomes!G$6</f>
        <v>208833.33333333331</v>
      </c>
      <c r="H38" s="381">
        <f>Performance!F$5*IF(Performance!F194&gt;Performance!F141,Outcomes!H37,AVERAGE(Outcomes!H37,Outcomes!H90,Outcomes!H143))*Outcomes!H$6</f>
        <v>0</v>
      </c>
      <c r="I38" s="381">
        <f>Performance!F$5*IF(Performance!F194&gt;Performance!F141,Outcomes!I37,AVERAGE(Outcomes!I37,Outcomes!I90,Outcomes!I143))*Outcomes!I$6</f>
        <v>0</v>
      </c>
      <c r="J38" s="381">
        <f>Performance!F$5*IF(Performance!F194&gt;Performance!F141,Outcomes!J37,AVERAGE(Outcomes!J37,Outcomes!J90,Outcomes!J143))*Outcomes!J$6</f>
        <v>0</v>
      </c>
      <c r="K38" s="381">
        <f>Performance!F$5*IF(Performance!F194&gt;Performance!F141,Outcomes!K37,AVERAGE(Outcomes!K37,Outcomes!K90,Outcomes!K143))*Outcomes!K$6</f>
        <v>0</v>
      </c>
      <c r="L38" s="381">
        <f>Performance!G$5*IF(Performance!G194&gt;Performance!G141,Outcomes!L37,AVERAGE(Outcomes!L37,Outcomes!L90,Outcomes!L143))*Outcomes!L$6</f>
        <v>0</v>
      </c>
      <c r="M38" s="381">
        <f>Performance!H$5*IF(Performance!H194&gt;Performance!H141,Outcomes!M37,AVERAGE(Outcomes!M37,Outcomes!M90,Outcomes!M143))*Outcomes!M$6</f>
        <v>220500</v>
      </c>
      <c r="N38" s="381">
        <f>Performance!I$5*IF(Performance!I194&gt;Performance!I141,Outcomes!N37,AVERAGE(Outcomes!N37,Outcomes!N90,Outcomes!N143))*Outcomes!N$6</f>
        <v>47500</v>
      </c>
      <c r="O38" s="381">
        <f>Performance!I$5*IF(Performance!I194&gt;Performance!I141,Outcomes!O37,AVERAGE(Outcomes!O37,Outcomes!O90,Outcomes!O143))*Outcomes!O$6</f>
        <v>3324.9999999999995</v>
      </c>
      <c r="P38" s="381">
        <f>Performance!I$5*IF(Performance!I194&gt;Performance!I141,Outcomes!P37,AVERAGE(Outcomes!P37,Outcomes!P90,Outcomes!P143))*Outcomes!P$6</f>
        <v>4037.4999999999995</v>
      </c>
      <c r="Q38" s="381">
        <f>Performance!I$5*IF(Performance!I194&gt;Performance!I141,Outcomes!Q37,AVERAGE(Outcomes!Q37,Outcomes!Q90,Outcomes!Q143))*Outcomes!Q$6</f>
        <v>13299.999999999998</v>
      </c>
      <c r="R38" s="381">
        <f>Performance!J$5*IF(Performance!J194&gt;Performance!J141,Outcomes!R37,AVERAGE(Outcomes!R37,Outcomes!R90,Outcomes!R143))*Outcomes!R$6</f>
        <v>108062.5</v>
      </c>
      <c r="S38" s="381">
        <f>Performance!J$5*IF(Performance!J194&gt;Performance!J141,Outcomes!S37,AVERAGE(Outcomes!S37,Outcomes!S90,Outcomes!S143))*Outcomes!S$6</f>
        <v>8609.375</v>
      </c>
      <c r="T38" s="381">
        <f>Performance!J$5*IF(Performance!J194&gt;Performance!J141,Outcomes!T37,AVERAGE(Outcomes!T37,Outcomes!T90,Outcomes!T143))*Outcomes!T$6</f>
        <v>11281.25</v>
      </c>
      <c r="U38" s="381">
        <f>Performance!J$5*IF(Performance!J194&gt;Performance!J141,Outcomes!U37,AVERAGE(Outcomes!U37,Outcomes!U90,Outcomes!U143))*Outcomes!U$6</f>
        <v>30281.249999999996</v>
      </c>
      <c r="V38" s="381">
        <f>Performance!K$5*IF(Performance!K194&gt;Performance!K141,Outcomes!V37,AVERAGE(Outcomes!V37,Outcomes!V90,Outcomes!V143))*Outcomes!V$6</f>
        <v>430587.49999999994</v>
      </c>
      <c r="W38" s="381">
        <f>Performance!K$5*IF(Performance!K194&gt;Performance!K141,Outcomes!W37,AVERAGE(Outcomes!W37,Outcomes!W90,Outcomes!W143))*Outcomes!W$6</f>
        <v>18287.5</v>
      </c>
      <c r="X38" s="381">
        <f>Performance!K$5*IF(Performance!K194&gt;Performance!K141, Outcomes!X37, AVERAGE(Outcomes!X37,Outcomes!X90,Outcomes!X143))*Outcomes!X$6</f>
        <v>26600</v>
      </c>
      <c r="Y38" s="381">
        <f>Performance!K$5*IF(Performance!K194&gt;Performance!K141,Outcomes!Y37,AVERAGE(Outcomes!Y37,Outcomes!Y90,Outcomes!Y143))*Outcomes!Y$6</f>
        <v>32375</v>
      </c>
      <c r="Z38" s="381">
        <f>Performance!L$5*IF(Performance!L194&gt;Performance!L141,Outcomes!Z37,AVERAGE(Outcomes!Z37,Outcomes!Z90,Outcomes!Z143))*Outcomes!Z$6</f>
        <v>877799.99999999988</v>
      </c>
      <c r="AA38" s="381">
        <f>Performance!L$5*IF(Performance!L194&gt;Performance!L141,Outcomes!AA37,AVERAGE(Outcomes!AA37,Outcomes!AA90,Outcomes!AA143))*Outcomes!AA$6</f>
        <v>59500</v>
      </c>
      <c r="AB38" s="381">
        <f>Performance!L$5*IF(Performance!L194&gt;Performance!L141,Outcomes!AB37,AVERAGE(Outcomes!AB37,Outcomes!AB90,Outcomes!AB143))*Outcomes!AB$6</f>
        <v>96424.999999999985</v>
      </c>
      <c r="AC38" s="381">
        <f>Performance!L$5*IF(Performance!L194&gt;Performance!L141,Outcomes!AC37,AVERAGE(Outcomes!AC37,Outcomes!AC90,Outcomes!AC143))*Outcomes!AC$6</f>
        <v>215250</v>
      </c>
      <c r="AD38" s="381">
        <f>Performance!M$5*IF(Performance!M194&gt;Performance!M141,Outcomes!AD37,AVERAGE(Outcomes!AD37,Outcomes!AD90,Outcomes!AD143))*Outcomes!AD$6</f>
        <v>0</v>
      </c>
      <c r="AE38" s="381">
        <f>Performance!M$5*IF(Performance!M194&gt;Performance!M141,Outcomes!AE37,AVERAGE(Outcomes!AE37,Outcomes!AE90,Outcomes!AE143))*Outcomes!AE$6</f>
        <v>0</v>
      </c>
      <c r="AF38" s="381">
        <f>Performance!M$5*IF(Performance!M194&gt;Performance!M141,Outcomes!AF37,AVERAGE(Outcomes!AF37,Outcomes!AF90,Outcomes!AF143))*Outcomes!AF$6</f>
        <v>0</v>
      </c>
      <c r="AG38" s="381">
        <f>Performance!M$5*IF(Performance!M194&gt;Performance!M141,Outcomes!AG37,AVERAGE(Outcomes!AG37,Outcomes!AG90,Outcomes!AG143))*Outcomes!AG$6</f>
        <v>0</v>
      </c>
      <c r="AH38" s="381">
        <f>Performance!N$5*IF(Performance!N194&gt;Performance!N141,Outcomes!AH37,AVERAGE(Outcomes!AH37,Outcomes!AH90,Outcomes!AH143))*Outcomes!AH$6</f>
        <v>0</v>
      </c>
      <c r="AI38" s="381">
        <f>Performance!N$5*IF(Performance!N194&gt;Performance!N141,Outcomes!AI37,AVERAGE(Outcomes!AI37,Outcomes!AI90,Outcomes!AI143))*Outcomes!AI$6</f>
        <v>0</v>
      </c>
      <c r="AJ38" s="381">
        <f>Performance!N$5*IF(Performance!N194&gt;Performance!N141,Outcomes!AJ37,AVERAGE(Outcomes!AJ37,Outcomes!AJ90,Outcomes!AJ143))*Outcomes!AJ$6</f>
        <v>0</v>
      </c>
      <c r="AK38" s="381">
        <f>Performance!N$5*IF(Performance!N194&gt;Performance!N141,Outcomes!AK37,AVERAGE(Outcomes!AK37,Outcomes!AK90,Outcomes!AK143))*Outcomes!AK$6</f>
        <v>0</v>
      </c>
      <c r="AL38" s="381">
        <f>Performance!O$5*IF(Performance!O194&gt;Performance!O141,Outcomes!AL37,AVERAGE(Outcomes!AL37,Outcomes!AL90,Outcomes!AL143))*Outcomes!AL$6</f>
        <v>2971500</v>
      </c>
      <c r="AM38" s="381">
        <f>Performance!O$5*IF(Performance!O194&gt;Performance!O141,Outcomes!AM37,AVERAGE(Outcomes!AM37,Outcomes!AM90,Outcomes!AM143))*Outcomes!AM$6</f>
        <v>314416.66666666663</v>
      </c>
      <c r="AN38" s="381">
        <f>Performance!O$5*IF(Performance!O194&gt;Performance!O141,Outcomes!AN37,AVERAGE(Outcomes!AN37,Outcomes!AN90,Outcomes!AN143))*Outcomes!AN$6</f>
        <v>314708.33333333337</v>
      </c>
      <c r="AO38" s="381">
        <f>Performance!O$5*IF(Performance!O194&gt;Performance!O141,Outcomes!AO37,AVERAGE(Outcomes!AO37,Outcomes!AO90,Outcomes!AO143))*Outcomes!AO$6</f>
        <v>340083.33333333337</v>
      </c>
      <c r="AP38" s="381">
        <f>Performance!P$5*IF(Performance!P194&gt;Performance!P141,Outcomes!AP37,AVERAGE(Outcomes!AP37,Outcomes!AP90,Outcomes!AP143))*Outcomes!AP$6</f>
        <v>945000</v>
      </c>
      <c r="AQ38" s="381">
        <f>Performance!P$5*IF(Performance!P194&gt;Performance!P141,Outcomes!AQ37,AVERAGE(Outcomes!AQ37,Outcomes!AQ90,Outcomes!AQ143))*Outcomes!AQ$6</f>
        <v>77962.500000000015</v>
      </c>
      <c r="AR38" s="381">
        <f>Performance!P$5*IF(Performance!P194&gt;Performance!P141,Outcomes!AR37,AVERAGE(Outcomes!AR37,Outcomes!AR90,Outcomes!AR143))*Outcomes!AR$6</f>
        <v>111375</v>
      </c>
      <c r="AS38" s="381">
        <f>Performance!P$5*IF(Performance!P194&gt;Performance!P141,Outcomes!AS37,AVERAGE(Outcomes!AS37,Outcomes!AS90,Outcomes!AS143))*Outcomes!AS$6</f>
        <v>249750</v>
      </c>
      <c r="AT38" s="381">
        <f>Performance!Q$5*IF(Performance!Q194&gt;Performance!Q141,Outcomes!AT37,AVERAGE(Outcomes!AT37,Outcomes!AT90,Outcomes!AT143))*Outcomes!AT$6</f>
        <v>0</v>
      </c>
      <c r="AU38" s="381">
        <f>Performance!Q$5*IF(Performance!Q194&gt;Performance!Q141,Outcomes!AU37,AVERAGE(Outcomes!AU37,Outcomes!AU90,Outcomes!AU143))*Outcomes!AU$6</f>
        <v>0</v>
      </c>
      <c r="AV38" s="381">
        <f>Performance!Q$5*IF(Performance!Q194&gt;Performance!Q141,Outcomes!AV37,AVERAGE(Outcomes!AV37,Outcomes!AV90,Outcomes!AV143))*Outcomes!AV$6</f>
        <v>0</v>
      </c>
      <c r="AW38" s="381">
        <f>Performance!Q$5*IF(Performance!Q194&gt;Performance!Q141,Outcomes!AW37,AVERAGE(Outcomes!AW37,Outcomes!AW90,Outcomes!AW143))*Outcomes!AW$6</f>
        <v>0</v>
      </c>
      <c r="AX38" s="381">
        <f>Performance!R$5*IF(Performance!R194&gt;Performance!R141,Outcomes!AX37,AVERAGE(Outcomes!AX37,Outcomes!AX90,Outcomes!AX143))*Outcomes!AX$6</f>
        <v>0</v>
      </c>
      <c r="AY38" s="381">
        <f>Performance!R$5*IF(Performance!R194&gt;Performance!R141,Outcomes!AY37,AVERAGE(Outcomes!AY37,Outcomes!AY90,Outcomes!AY143))*Outcomes!AY$6</f>
        <v>0</v>
      </c>
      <c r="AZ38" s="381">
        <f>Performance!R$5*IF(Performance!R194&gt;Performance!R141,Outcomes!AZ37,AVERAGE(Outcomes!AZ37,Outcomes!AZ90,Outcomes!AZ143))*Outcomes!AZ$6</f>
        <v>0</v>
      </c>
      <c r="BA38" s="381">
        <f>Performance!R$5*IF(Performance!R194&gt;Performance!R141,Outcomes!BA37,AVERAGE(Outcomes!BA37,Outcomes!BA90,Outcomes!BA143))*Outcomes!BA$6</f>
        <v>0</v>
      </c>
      <c r="BB38" s="381">
        <f>Performance!S35</f>
        <v>9453.7666666666682</v>
      </c>
      <c r="BC38" s="381">
        <f>Performance!T35</f>
        <v>126000</v>
      </c>
      <c r="BD38" s="381">
        <f>Performance!U35</f>
        <v>0</v>
      </c>
      <c r="BE38" s="337">
        <f>SUM(C38:BD38)-Performance!C35</f>
        <v>0</v>
      </c>
    </row>
    <row r="39" spans="1:57">
      <c r="A39" s="21" t="s">
        <v>107</v>
      </c>
      <c r="B39" s="18" t="s">
        <v>108</v>
      </c>
      <c r="C39" s="381">
        <f>Performance!D36</f>
        <v>1153775</v>
      </c>
      <c r="D39" s="381">
        <f>Performance!E$5*IF(Performance!E195&gt;Performance!E142,Outcomes!D38,AVERAGE(Outcomes!D38,Outcomes!D91,Outcomes!D144))*Outcomes!D$6</f>
        <v>945000</v>
      </c>
      <c r="E39" s="381">
        <f>Performance!E$5*IF(Performance!E195&gt;Performance!E142,Outcomes!E38,AVERAGE(Outcomes!E38,Outcomes!E91,Outcomes!E144))*Outcomes!E$6</f>
        <v>156625</v>
      </c>
      <c r="F39" s="381">
        <f>Performance!E$5*IF(Performance!E195&gt;Performance!E142,Outcomes!F38,AVERAGE(Outcomes!F38,Outcomes!F91,Outcomes!F144))*Outcomes!F$6</f>
        <v>123375</v>
      </c>
      <c r="G39" s="381">
        <f>Performance!E$5*IF(Performance!E195&gt;Performance!E142,Outcomes!G38,AVERAGE(Outcomes!G38,Outcomes!G91,Outcomes!G144))*Outcomes!G$6</f>
        <v>94500</v>
      </c>
      <c r="H39" s="381">
        <f>Performance!F$5*IF(Performance!F195&gt;Performance!F142,Outcomes!H38,AVERAGE(Outcomes!H38,Outcomes!H91,Outcomes!H144))*Outcomes!H$6</f>
        <v>0</v>
      </c>
      <c r="I39" s="381">
        <f>Performance!F$5*IF(Performance!F195&gt;Performance!F142,Outcomes!I38,AVERAGE(Outcomes!I38,Outcomes!I91,Outcomes!I144))*Outcomes!I$6</f>
        <v>0</v>
      </c>
      <c r="J39" s="381">
        <f>Performance!F$5*IF(Performance!F195&gt;Performance!F142,Outcomes!J38,AVERAGE(Outcomes!J38,Outcomes!J91,Outcomes!J144))*Outcomes!J$6</f>
        <v>0</v>
      </c>
      <c r="K39" s="381">
        <f>Performance!F$5*IF(Performance!F195&gt;Performance!F142,Outcomes!K38,AVERAGE(Outcomes!K38,Outcomes!K91,Outcomes!K144))*Outcomes!K$6</f>
        <v>0</v>
      </c>
      <c r="L39" s="381">
        <f>Performance!G$5*IF(Performance!G195&gt;Performance!G142,Outcomes!L38,AVERAGE(Outcomes!L38,Outcomes!L91,Outcomes!L144))*Outcomes!L$6</f>
        <v>0</v>
      </c>
      <c r="M39" s="381">
        <f>Performance!H$5*IF(Performance!H195&gt;Performance!H142,Outcomes!M38,AVERAGE(Outcomes!M38,Outcomes!M91,Outcomes!M144))*Outcomes!M$6</f>
        <v>112812.5</v>
      </c>
      <c r="N39" s="381">
        <f>Performance!I$5*IF(Performance!I195&gt;Performance!I142,Outcomes!N38,AVERAGE(Outcomes!N38,Outcomes!N91,Outcomes!N144))*Outcomes!N$6</f>
        <v>2000</v>
      </c>
      <c r="O39" s="381">
        <f>Performance!I$5*IF(Performance!I195&gt;Performance!I142,Outcomes!O38,AVERAGE(Outcomes!O38,Outcomes!O91,Outcomes!O144))*Outcomes!O$6</f>
        <v>0</v>
      </c>
      <c r="P39" s="381">
        <f>Performance!I$5*IF(Performance!I195&gt;Performance!I142,Outcomes!P38,AVERAGE(Outcomes!P38,Outcomes!P91,Outcomes!P144))*Outcomes!P$6</f>
        <v>0</v>
      </c>
      <c r="Q39" s="381">
        <f>Performance!I$5*IF(Performance!I195&gt;Performance!I142,Outcomes!Q38,AVERAGE(Outcomes!Q38,Outcomes!Q91,Outcomes!Q144))*Outcomes!Q$6</f>
        <v>0</v>
      </c>
      <c r="R39" s="381">
        <f>Performance!J$5*IF(Performance!J195&gt;Performance!J142,Outcomes!R38,AVERAGE(Outcomes!R38,Outcomes!R91,Outcomes!R144))*Outcomes!R$6</f>
        <v>31250</v>
      </c>
      <c r="S39" s="381">
        <f>Performance!J$5*IF(Performance!J195&gt;Performance!J142,Outcomes!S38,AVERAGE(Outcomes!S38,Outcomes!S91,Outcomes!S144))*Outcomes!S$6</f>
        <v>2062.5</v>
      </c>
      <c r="T39" s="381">
        <f>Performance!J$5*IF(Performance!J195&gt;Performance!J142,Outcomes!T38,AVERAGE(Outcomes!T38,Outcomes!T91,Outcomes!T144))*Outcomes!T$6</f>
        <v>1875</v>
      </c>
      <c r="U39" s="381">
        <f>Performance!J$5*IF(Performance!J195&gt;Performance!J142,Outcomes!U38,AVERAGE(Outcomes!U38,Outcomes!U91,Outcomes!U144))*Outcomes!U$6</f>
        <v>8125</v>
      </c>
      <c r="V39" s="381">
        <f>Performance!K$5*IF(Performance!K195&gt;Performance!K142,Outcomes!V38,AVERAGE(Outcomes!V38,Outcomes!V91,Outcomes!V144))*Outcomes!V$6</f>
        <v>216824.99999999997</v>
      </c>
      <c r="W39" s="381">
        <f>Performance!K$5*IF(Performance!K195&gt;Performance!K142,Outcomes!W38,AVERAGE(Outcomes!W38,Outcomes!W91,Outcomes!W144))*Outcomes!W$6</f>
        <v>43181.25</v>
      </c>
      <c r="X39" s="381">
        <f>Performance!K$5*IF(Performance!K195&gt;Performance!K142, Outcomes!X38, AVERAGE(Outcomes!X38,Outcomes!X91,Outcomes!X144))*Outcomes!X$6</f>
        <v>25389.583333333332</v>
      </c>
      <c r="Y39" s="381">
        <f>Performance!K$5*IF(Performance!K195&gt;Performance!K142,Outcomes!Y38,AVERAGE(Outcomes!Y38,Outcomes!Y91,Outcomes!Y144))*Outcomes!Y$6</f>
        <v>63991.666666666657</v>
      </c>
      <c r="Z39" s="381">
        <f>Performance!L$5*IF(Performance!L195&gt;Performance!L142,Outcomes!Z38,AVERAGE(Outcomes!Z38,Outcomes!Z91,Outcomes!Z144))*Outcomes!Z$6</f>
        <v>977550</v>
      </c>
      <c r="AA39" s="381">
        <f>Performance!L$5*IF(Performance!L195&gt;Performance!L142,Outcomes!AA38,AVERAGE(Outcomes!AA38,Outcomes!AA91,Outcomes!AA144))*Outcomes!AA$6</f>
        <v>143806.25</v>
      </c>
      <c r="AB39" s="381">
        <f>Performance!L$5*IF(Performance!L195&gt;Performance!L142,Outcomes!AB38,AVERAGE(Outcomes!AB38,Outcomes!AB91,Outcomes!AB144))*Outcomes!AB$6</f>
        <v>162093.75</v>
      </c>
      <c r="AC39" s="381">
        <f>Performance!L$5*IF(Performance!L195&gt;Performance!L142,Outcomes!AC38,AVERAGE(Outcomes!AC38,Outcomes!AC91,Outcomes!AC144))*Outcomes!AC$6</f>
        <v>139650</v>
      </c>
      <c r="AD39" s="381">
        <f>Performance!M$5*IF(Performance!M195&gt;Performance!M142,Outcomes!AD38,AVERAGE(Outcomes!AD38,Outcomes!AD91,Outcomes!AD144))*Outcomes!AD$6</f>
        <v>0</v>
      </c>
      <c r="AE39" s="381">
        <f>Performance!M$5*IF(Performance!M195&gt;Performance!M142,Outcomes!AE38,AVERAGE(Outcomes!AE38,Outcomes!AE91,Outcomes!AE144))*Outcomes!AE$6</f>
        <v>0</v>
      </c>
      <c r="AF39" s="381">
        <f>Performance!M$5*IF(Performance!M195&gt;Performance!M142,Outcomes!AF38,AVERAGE(Outcomes!AF38,Outcomes!AF91,Outcomes!AF144))*Outcomes!AF$6</f>
        <v>0</v>
      </c>
      <c r="AG39" s="381">
        <f>Performance!M$5*IF(Performance!M195&gt;Performance!M142,Outcomes!AG38,AVERAGE(Outcomes!AG38,Outcomes!AG91,Outcomes!AG144))*Outcomes!AG$6</f>
        <v>0</v>
      </c>
      <c r="AH39" s="381">
        <f>Performance!N$5*IF(Performance!N195&gt;Performance!N142,Outcomes!AH38,AVERAGE(Outcomes!AH38,Outcomes!AH91,Outcomes!AH144))*Outcomes!AH$6</f>
        <v>0</v>
      </c>
      <c r="AI39" s="381">
        <f>Performance!N$5*IF(Performance!N195&gt;Performance!N142,Outcomes!AI38,AVERAGE(Outcomes!AI38,Outcomes!AI91,Outcomes!AI144))*Outcomes!AI$6</f>
        <v>0</v>
      </c>
      <c r="AJ39" s="381">
        <f>Performance!N$5*IF(Performance!N195&gt;Performance!N142,Outcomes!AJ38,AVERAGE(Outcomes!AJ38,Outcomes!AJ91,Outcomes!AJ144))*Outcomes!AJ$6</f>
        <v>0</v>
      </c>
      <c r="AK39" s="381">
        <f>Performance!N$5*IF(Performance!N195&gt;Performance!N142,Outcomes!AK38,AVERAGE(Outcomes!AK38,Outcomes!AK91,Outcomes!AK144))*Outcomes!AK$6</f>
        <v>0</v>
      </c>
      <c r="AL39" s="381">
        <f>Performance!O$5*IF(Performance!O195&gt;Performance!O142,Outcomes!AL38,AVERAGE(Outcomes!AL38,Outcomes!AL91,Outcomes!AL144))*Outcomes!AL$6</f>
        <v>1039500</v>
      </c>
      <c r="AM39" s="381">
        <f>Performance!O$5*IF(Performance!O195&gt;Performance!O142,Outcomes!AM38,AVERAGE(Outcomes!AM38,Outcomes!AM91,Outcomes!AM144))*Outcomes!AM$6</f>
        <v>168875</v>
      </c>
      <c r="AN39" s="381">
        <f>Performance!O$5*IF(Performance!O195&gt;Performance!O142,Outcomes!AN38,AVERAGE(Outcomes!AN38,Outcomes!AN91,Outcomes!AN144))*Outcomes!AN$6</f>
        <v>161000</v>
      </c>
      <c r="AO39" s="381">
        <f>Performance!O$5*IF(Performance!O195&gt;Performance!O142,Outcomes!AO38,AVERAGE(Outcomes!AO38,Outcomes!AO91,Outcomes!AO144))*Outcomes!AO$6</f>
        <v>121275.00000000001</v>
      </c>
      <c r="AP39" s="381">
        <f>Performance!P$5*IF(Performance!P195&gt;Performance!P142,Outcomes!AP38,AVERAGE(Outcomes!AP38,Outcomes!AP91,Outcomes!AP144))*Outcomes!AP$6</f>
        <v>624150</v>
      </c>
      <c r="AQ39" s="381">
        <f>Performance!P$5*IF(Performance!P195&gt;Performance!P142,Outcomes!AQ38,AVERAGE(Outcomes!AQ38,Outcomes!AQ91,Outcomes!AQ144))*Outcomes!AQ$6</f>
        <v>74812.5</v>
      </c>
      <c r="AR39" s="381">
        <f>Performance!P$5*IF(Performance!P195&gt;Performance!P142,Outcomes!AR38,AVERAGE(Outcomes!AR38,Outcomes!AR91,Outcomes!AR144))*Outcomes!AR$6</f>
        <v>99393.75</v>
      </c>
      <c r="AS39" s="381">
        <f>Performance!P$5*IF(Performance!P195&gt;Performance!P142,Outcomes!AS38,AVERAGE(Outcomes!AS38,Outcomes!AS91,Outcomes!AS144))*Outcomes!AS$6</f>
        <v>168862.5</v>
      </c>
      <c r="AT39" s="381">
        <f>Performance!Q$5*IF(Performance!Q195&gt;Performance!Q142,Outcomes!AT38,AVERAGE(Outcomes!AT38,Outcomes!AT91,Outcomes!AT144))*Outcomes!AT$6</f>
        <v>0</v>
      </c>
      <c r="AU39" s="381">
        <f>Performance!Q$5*IF(Performance!Q195&gt;Performance!Q142,Outcomes!AU38,AVERAGE(Outcomes!AU38,Outcomes!AU91,Outcomes!AU144))*Outcomes!AU$6</f>
        <v>0</v>
      </c>
      <c r="AV39" s="381">
        <f>Performance!Q$5*IF(Performance!Q195&gt;Performance!Q142,Outcomes!AV38,AVERAGE(Outcomes!AV38,Outcomes!AV91,Outcomes!AV144))*Outcomes!AV$6</f>
        <v>0</v>
      </c>
      <c r="AW39" s="381">
        <f>Performance!Q$5*IF(Performance!Q195&gt;Performance!Q142,Outcomes!AW38,AVERAGE(Outcomes!AW38,Outcomes!AW91,Outcomes!AW144))*Outcomes!AW$6</f>
        <v>0</v>
      </c>
      <c r="AX39" s="381">
        <f>Performance!R$5*IF(Performance!R195&gt;Performance!R142,Outcomes!AX38,AVERAGE(Outcomes!AX38,Outcomes!AX91,Outcomes!AX144))*Outcomes!AX$6</f>
        <v>0</v>
      </c>
      <c r="AY39" s="381">
        <f>Performance!R$5*IF(Performance!R195&gt;Performance!R142,Outcomes!AY38,AVERAGE(Outcomes!AY38,Outcomes!AY91,Outcomes!AY144))*Outcomes!AY$6</f>
        <v>0</v>
      </c>
      <c r="AZ39" s="381">
        <f>Performance!R$5*IF(Performance!R195&gt;Performance!R142,Outcomes!AZ38,AVERAGE(Outcomes!AZ38,Outcomes!AZ91,Outcomes!AZ144))*Outcomes!AZ$6</f>
        <v>0</v>
      </c>
      <c r="BA39" s="381">
        <f>Performance!R$5*IF(Performance!R195&gt;Performance!R142,Outcomes!BA38,AVERAGE(Outcomes!BA38,Outcomes!BA91,Outcomes!BA144))*Outcomes!BA$6</f>
        <v>0</v>
      </c>
      <c r="BB39" s="381">
        <f>Performance!S36</f>
        <v>6555</v>
      </c>
      <c r="BC39" s="381">
        <f>Performance!T36</f>
        <v>21000</v>
      </c>
      <c r="BD39" s="381">
        <f>Performance!U36</f>
        <v>0</v>
      </c>
      <c r="BE39" s="337">
        <f>SUM(C39:BD39)-Performance!C36</f>
        <v>0</v>
      </c>
    </row>
    <row r="40" spans="1:57">
      <c r="A40" s="21" t="s">
        <v>109</v>
      </c>
      <c r="B40" s="18" t="s">
        <v>110</v>
      </c>
      <c r="C40" s="381">
        <f>Performance!D37</f>
        <v>4301500</v>
      </c>
      <c r="D40" s="381">
        <f>Performance!E$5*IF(Performance!E196&gt;Performance!E143,Outcomes!D39,AVERAGE(Outcomes!D39,Outcomes!D92,Outcomes!D145))*Outcomes!D$6</f>
        <v>2112833.333333333</v>
      </c>
      <c r="E40" s="381">
        <f>Performance!E$5*IF(Performance!E196&gt;Performance!E143,Outcomes!E39,AVERAGE(Outcomes!E39,Outcomes!E92,Outcomes!E145))*Outcomes!E$6</f>
        <v>437383.33333333331</v>
      </c>
      <c r="F40" s="381">
        <f>Performance!E$5*IF(Performance!E196&gt;Performance!E143,Outcomes!F39,AVERAGE(Outcomes!F39,Outcomes!F92,Outcomes!F145))*Outcomes!F$6</f>
        <v>182583.33333333331</v>
      </c>
      <c r="G40" s="381">
        <f>Performance!E$5*IF(Performance!E196&gt;Performance!E143,Outcomes!G39,AVERAGE(Outcomes!G39,Outcomes!G92,Outcomes!G145))*Outcomes!G$6</f>
        <v>240041.66666666666</v>
      </c>
      <c r="H40" s="381">
        <f>Performance!F$5*IF(Performance!F196&gt;Performance!F143,Outcomes!H39,AVERAGE(Outcomes!H39,Outcomes!H92,Outcomes!H145))*Outcomes!H$6</f>
        <v>0</v>
      </c>
      <c r="I40" s="381">
        <f>Performance!F$5*IF(Performance!F196&gt;Performance!F143,Outcomes!I39,AVERAGE(Outcomes!I39,Outcomes!I92,Outcomes!I145))*Outcomes!I$6</f>
        <v>0</v>
      </c>
      <c r="J40" s="381">
        <f>Performance!F$5*IF(Performance!F196&gt;Performance!F143,Outcomes!J39,AVERAGE(Outcomes!J39,Outcomes!J92,Outcomes!J145))*Outcomes!J$6</f>
        <v>0</v>
      </c>
      <c r="K40" s="381">
        <f>Performance!F$5*IF(Performance!F196&gt;Performance!F143,Outcomes!K39,AVERAGE(Outcomes!K39,Outcomes!K92,Outcomes!K145))*Outcomes!K$6</f>
        <v>0</v>
      </c>
      <c r="L40" s="381">
        <f>Performance!G$5*IF(Performance!G196&gt;Performance!G143,Outcomes!L39,AVERAGE(Outcomes!L39,Outcomes!L92,Outcomes!L145))*Outcomes!L$6</f>
        <v>4000</v>
      </c>
      <c r="M40" s="381">
        <f>Performance!H$5*IF(Performance!H196&gt;Performance!H143,Outcomes!M39,AVERAGE(Outcomes!M39,Outcomes!M92,Outcomes!M145))*Outcomes!M$6</f>
        <v>138875</v>
      </c>
      <c r="N40" s="381">
        <f>Performance!I$5*IF(Performance!I196&gt;Performance!I143,Outcomes!N39,AVERAGE(Outcomes!N39,Outcomes!N92,Outcomes!N145))*Outcomes!N$6</f>
        <v>0</v>
      </c>
      <c r="O40" s="381">
        <f>Performance!I$5*IF(Performance!I196&gt;Performance!I143,Outcomes!O39,AVERAGE(Outcomes!O39,Outcomes!O92,Outcomes!O145))*Outcomes!O$6</f>
        <v>0</v>
      </c>
      <c r="P40" s="381">
        <f>Performance!I$5*IF(Performance!I196&gt;Performance!I143,Outcomes!P39,AVERAGE(Outcomes!P39,Outcomes!P92,Outcomes!P145))*Outcomes!P$6</f>
        <v>0</v>
      </c>
      <c r="Q40" s="381">
        <f>Performance!I$5*IF(Performance!I196&gt;Performance!I143,Outcomes!Q39,AVERAGE(Outcomes!Q39,Outcomes!Q92,Outcomes!Q145))*Outcomes!Q$6</f>
        <v>0</v>
      </c>
      <c r="R40" s="381">
        <f>Performance!J$5*IF(Performance!J196&gt;Performance!J143,Outcomes!R39,AVERAGE(Outcomes!R39,Outcomes!R92,Outcomes!R145))*Outcomes!R$6</f>
        <v>409687.5</v>
      </c>
      <c r="S40" s="381">
        <f>Performance!J$5*IF(Performance!J196&gt;Performance!J143,Outcomes!S39,AVERAGE(Outcomes!S39,Outcomes!S92,Outcomes!S145))*Outcomes!S$6</f>
        <v>42453.125</v>
      </c>
      <c r="T40" s="381">
        <f>Performance!J$5*IF(Performance!J196&gt;Performance!J143,Outcomes!T39,AVERAGE(Outcomes!T39,Outcomes!T92,Outcomes!T145))*Outcomes!T$6</f>
        <v>12468.75</v>
      </c>
      <c r="U40" s="381">
        <f>Performance!J$5*IF(Performance!J196&gt;Performance!J143,Outcomes!U39,AVERAGE(Outcomes!U39,Outcomes!U92,Outcomes!U145))*Outcomes!U$6</f>
        <v>62500</v>
      </c>
      <c r="V40" s="381">
        <f>Performance!K$5*IF(Performance!K196&gt;Performance!K143,Outcomes!V39,AVERAGE(Outcomes!V39,Outcomes!V92,Outcomes!V145))*Outcomes!V$6</f>
        <v>528733.33333333337</v>
      </c>
      <c r="W40" s="381">
        <f>Performance!K$5*IF(Performance!K196&gt;Performance!K143,Outcomes!W39,AVERAGE(Outcomes!W39,Outcomes!W92,Outcomes!W145))*Outcomes!W$6</f>
        <v>120429.16666666666</v>
      </c>
      <c r="X40" s="381">
        <f>Performance!K$5*IF(Performance!K196&gt;Performance!K143, Outcomes!X39, AVERAGE(Outcomes!X39,Outcomes!X92,Outcomes!X145))*Outcomes!X$6</f>
        <v>39725</v>
      </c>
      <c r="Y40" s="381">
        <f>Performance!K$5*IF(Performance!K196&gt;Performance!K143,Outcomes!Y39,AVERAGE(Outcomes!Y39,Outcomes!Y92,Outcomes!Y145))*Outcomes!Y$6</f>
        <v>78925</v>
      </c>
      <c r="Z40" s="381">
        <f>Performance!L$5*IF(Performance!L196&gt;Performance!L143,Outcomes!Z39,AVERAGE(Outcomes!Z39,Outcomes!Z92,Outcomes!Z145))*Outcomes!Z$6</f>
        <v>1719025</v>
      </c>
      <c r="AA40" s="381">
        <f>Performance!L$5*IF(Performance!L196&gt;Performance!L143,Outcomes!AA39,AVERAGE(Outcomes!AA39,Outcomes!AA92,Outcomes!AA145))*Outcomes!AA$6</f>
        <v>360762.49999999994</v>
      </c>
      <c r="AB40" s="381">
        <f>Performance!L$5*IF(Performance!L196&gt;Performance!L143,Outcomes!AB39,AVERAGE(Outcomes!AB39,Outcomes!AB92,Outcomes!AB145))*Outcomes!AB$6</f>
        <v>123375</v>
      </c>
      <c r="AC40" s="381">
        <f>Performance!L$5*IF(Performance!L196&gt;Performance!L143,Outcomes!AC39,AVERAGE(Outcomes!AC39,Outcomes!AC92,Outcomes!AC145))*Outcomes!AC$6</f>
        <v>220500</v>
      </c>
      <c r="AD40" s="381">
        <f>Performance!M$5*IF(Performance!M196&gt;Performance!M143,Outcomes!AD39,AVERAGE(Outcomes!AD39,Outcomes!AD92,Outcomes!AD145))*Outcomes!AD$6</f>
        <v>0</v>
      </c>
      <c r="AE40" s="381">
        <f>Performance!M$5*IF(Performance!M196&gt;Performance!M143,Outcomes!AE39,AVERAGE(Outcomes!AE39,Outcomes!AE92,Outcomes!AE145))*Outcomes!AE$6</f>
        <v>0</v>
      </c>
      <c r="AF40" s="381">
        <f>Performance!M$5*IF(Performance!M196&gt;Performance!M143,Outcomes!AF39,AVERAGE(Outcomes!AF39,Outcomes!AF92,Outcomes!AF145))*Outcomes!AF$6</f>
        <v>0</v>
      </c>
      <c r="AG40" s="381">
        <f>Performance!M$5*IF(Performance!M196&gt;Performance!M143,Outcomes!AG39,AVERAGE(Outcomes!AG39,Outcomes!AG92,Outcomes!AG145))*Outcomes!AG$6</f>
        <v>0</v>
      </c>
      <c r="AH40" s="381">
        <f>Performance!N$5*IF(Performance!N196&gt;Performance!N143,Outcomes!AH39,AVERAGE(Outcomes!AH39,Outcomes!AH92,Outcomes!AH145))*Outcomes!AH$6</f>
        <v>0</v>
      </c>
      <c r="AI40" s="381">
        <f>Performance!N$5*IF(Performance!N196&gt;Performance!N143,Outcomes!AI39,AVERAGE(Outcomes!AI39,Outcomes!AI92,Outcomes!AI145))*Outcomes!AI$6</f>
        <v>0</v>
      </c>
      <c r="AJ40" s="381">
        <f>Performance!N$5*IF(Performance!N196&gt;Performance!N143,Outcomes!AJ39,AVERAGE(Outcomes!AJ39,Outcomes!AJ92,Outcomes!AJ145))*Outcomes!AJ$6</f>
        <v>0</v>
      </c>
      <c r="AK40" s="381">
        <f>Performance!N$5*IF(Performance!N196&gt;Performance!N143,Outcomes!AK39,AVERAGE(Outcomes!AK39,Outcomes!AK92,Outcomes!AK145))*Outcomes!AK$6</f>
        <v>0</v>
      </c>
      <c r="AL40" s="381">
        <f>Performance!O$5*IF(Performance!O196&gt;Performance!O143,Outcomes!AL39,AVERAGE(Outcomes!AL39,Outcomes!AL92,Outcomes!AL145))*Outcomes!AL$6</f>
        <v>2720900</v>
      </c>
      <c r="AM40" s="381">
        <f>Performance!O$5*IF(Performance!O196&gt;Performance!O143,Outcomes!AM39,AVERAGE(Outcomes!AM39,Outcomes!AM92,Outcomes!AM145))*Outcomes!AM$6</f>
        <v>560875</v>
      </c>
      <c r="AN40" s="381">
        <f>Performance!O$5*IF(Performance!O196&gt;Performance!O143,Outcomes!AN39,AVERAGE(Outcomes!AN39,Outcomes!AN92,Outcomes!AN145))*Outcomes!AN$6</f>
        <v>233537.50000000003</v>
      </c>
      <c r="AO40" s="381">
        <f>Performance!O$5*IF(Performance!O196&gt;Performance!O143,Outcomes!AO39,AVERAGE(Outcomes!AO39,Outcomes!AO92,Outcomes!AO145))*Outcomes!AO$6</f>
        <v>321416.66666666663</v>
      </c>
      <c r="AP40" s="381">
        <f>Performance!P$5*IF(Performance!P196&gt;Performance!P143,Outcomes!AP39,AVERAGE(Outcomes!AP39,Outcomes!AP92,Outcomes!AP145))*Outcomes!AP$6</f>
        <v>2077650</v>
      </c>
      <c r="AQ40" s="381">
        <f>Performance!P$5*IF(Performance!P196&gt;Performance!P143,Outcomes!AQ39,AVERAGE(Outcomes!AQ39,Outcomes!AQ92,Outcomes!AQ145))*Outcomes!AQ$6</f>
        <v>390093.75</v>
      </c>
      <c r="AR40" s="381">
        <f>Performance!P$5*IF(Performance!P196&gt;Performance!P143,Outcomes!AR39,AVERAGE(Outcomes!AR39,Outcomes!AR92,Outcomes!AR145))*Outcomes!AR$6</f>
        <v>244743.74999999997</v>
      </c>
      <c r="AS40" s="381">
        <f>Performance!P$5*IF(Performance!P196&gt;Performance!P143,Outcomes!AS39,AVERAGE(Outcomes!AS39,Outcomes!AS92,Outcomes!AS145))*Outcomes!AS$6</f>
        <v>416812.5</v>
      </c>
      <c r="AT40" s="381">
        <f>Performance!Q$5*IF(Performance!Q196&gt;Performance!Q143,Outcomes!AT39,AVERAGE(Outcomes!AT39,Outcomes!AT92,Outcomes!AT145))*Outcomes!AT$6</f>
        <v>83300</v>
      </c>
      <c r="AU40" s="381">
        <f>Performance!Q$5*IF(Performance!Q196&gt;Performance!Q143,Outcomes!AU39,AVERAGE(Outcomes!AU39,Outcomes!AU92,Outcomes!AU145))*Outcomes!AU$6</f>
        <v>9420.8333333333321</v>
      </c>
      <c r="AV40" s="381">
        <f>Performance!Q$5*IF(Performance!Q196&gt;Performance!Q143,Outcomes!AV39,AVERAGE(Outcomes!AV39,Outcomes!AV92,Outcomes!AV145))*Outcomes!AV$6</f>
        <v>10266.666666666668</v>
      </c>
      <c r="AW40" s="381">
        <f>Performance!Q$5*IF(Performance!Q196&gt;Performance!Q143,Outcomes!AW39,AVERAGE(Outcomes!AW39,Outcomes!AW92,Outcomes!AW145))*Outcomes!AW$6</f>
        <v>28116.666666666668</v>
      </c>
      <c r="AX40" s="381">
        <f>Performance!R$5*IF(Performance!R196&gt;Performance!R143,Outcomes!AX39,AVERAGE(Outcomes!AX39,Outcomes!AX92,Outcomes!AX145))*Outcomes!AX$6</f>
        <v>346275</v>
      </c>
      <c r="AY40" s="381">
        <f>Performance!R$5*IF(Performance!R196&gt;Performance!R143,Outcomes!AY39,AVERAGE(Outcomes!AY39,Outcomes!AY92,Outcomes!AY145))*Outcomes!AY$6</f>
        <v>50231.25</v>
      </c>
      <c r="AZ40" s="381">
        <f>Performance!R$5*IF(Performance!R196&gt;Performance!R143,Outcomes!AZ39,AVERAGE(Outcomes!AZ39,Outcomes!AZ92,Outcomes!AZ145))*Outcomes!AZ$6</f>
        <v>45956.25</v>
      </c>
      <c r="BA40" s="381">
        <f>Performance!R$5*IF(Performance!R196&gt;Performance!R143,Outcomes!BA39,AVERAGE(Outcomes!BA39,Outcomes!BA92,Outcomes!BA145))*Outcomes!BA$6</f>
        <v>115425</v>
      </c>
      <c r="BB40" s="381">
        <f>Performance!S37</f>
        <v>29279</v>
      </c>
      <c r="BC40" s="381">
        <f>Performance!T37</f>
        <v>165958.33333333331</v>
      </c>
      <c r="BD40" s="381">
        <f>Performance!U37</f>
        <v>0</v>
      </c>
      <c r="BE40" s="337">
        <f>SUM(C40:BD40)-Performance!C37</f>
        <v>0</v>
      </c>
    </row>
    <row r="41" spans="1:57">
      <c r="A41" s="21" t="s">
        <v>111</v>
      </c>
      <c r="B41" s="18" t="s">
        <v>112</v>
      </c>
      <c r="C41" s="381">
        <f>Performance!D38</f>
        <v>1103900</v>
      </c>
      <c r="D41" s="381">
        <f>Performance!E$5*IF(Performance!E197&gt;Performance!E144,Outcomes!D40,AVERAGE(Outcomes!D40,Outcomes!D93,Outcomes!D146))*Outcomes!D$6</f>
        <v>619500</v>
      </c>
      <c r="E41" s="381">
        <f>Performance!E$5*IF(Performance!E197&gt;Performance!E144,Outcomes!E40,AVERAGE(Outcomes!E40,Outcomes!E93,Outcomes!E146))*Outcomes!E$6</f>
        <v>49087.5</v>
      </c>
      <c r="F41" s="381">
        <f>Performance!E$5*IF(Performance!E197&gt;Performance!E144,Outcomes!F40,AVERAGE(Outcomes!F40,Outcomes!F93,Outcomes!F146))*Outcomes!F$6</f>
        <v>64487.5</v>
      </c>
      <c r="G41" s="381">
        <f>Performance!E$5*IF(Performance!E197&gt;Performance!E144,Outcomes!G40,AVERAGE(Outcomes!G40,Outcomes!G93,Outcomes!G146))*Outcomes!G$6</f>
        <v>59500</v>
      </c>
      <c r="H41" s="381">
        <f>Performance!F$5*IF(Performance!F197&gt;Performance!F144,Outcomes!H40,AVERAGE(Outcomes!H40,Outcomes!H93,Outcomes!H146))*Outcomes!H$6</f>
        <v>0</v>
      </c>
      <c r="I41" s="381">
        <f>Performance!F$5*IF(Performance!F197&gt;Performance!F144,Outcomes!I40,AVERAGE(Outcomes!I40,Outcomes!I93,Outcomes!I146))*Outcomes!I$6</f>
        <v>0</v>
      </c>
      <c r="J41" s="381">
        <f>Performance!F$5*IF(Performance!F197&gt;Performance!F144,Outcomes!J40,AVERAGE(Outcomes!J40,Outcomes!J93,Outcomes!J146))*Outcomes!J$6</f>
        <v>0</v>
      </c>
      <c r="K41" s="381">
        <f>Performance!F$5*IF(Performance!F197&gt;Performance!F144,Outcomes!K40,AVERAGE(Outcomes!K40,Outcomes!K93,Outcomes!K146))*Outcomes!K$6</f>
        <v>0</v>
      </c>
      <c r="L41" s="381">
        <f>Performance!G$5*IF(Performance!G197&gt;Performance!G144,Outcomes!L40,AVERAGE(Outcomes!L40,Outcomes!L93,Outcomes!L146))*Outcomes!L$6</f>
        <v>0</v>
      </c>
      <c r="M41" s="381">
        <f>Performance!H$5*IF(Performance!H197&gt;Performance!H144,Outcomes!M40,AVERAGE(Outcomes!M40,Outcomes!M93,Outcomes!M146))*Outcomes!M$6</f>
        <v>853812.5</v>
      </c>
      <c r="N41" s="381">
        <f>Performance!I$5*IF(Performance!I197&gt;Performance!I144,Outcomes!N40,AVERAGE(Outcomes!N40,Outcomes!N93,Outcomes!N146))*Outcomes!N$6</f>
        <v>39000</v>
      </c>
      <c r="O41" s="381">
        <f>Performance!I$5*IF(Performance!I197&gt;Performance!I144,Outcomes!O40,AVERAGE(Outcomes!O40,Outcomes!O93,Outcomes!O146))*Outcomes!O$6</f>
        <v>4512.5</v>
      </c>
      <c r="P41" s="381">
        <f>Performance!I$5*IF(Performance!I197&gt;Performance!I144,Outcomes!P40,AVERAGE(Outcomes!P40,Outcomes!P93,Outcomes!P146))*Outcomes!P$6</f>
        <v>5462.4999999999991</v>
      </c>
      <c r="Q41" s="381">
        <f>Performance!I$5*IF(Performance!I197&gt;Performance!I144,Outcomes!Q40,AVERAGE(Outcomes!Q40,Outcomes!Q93,Outcomes!Q146))*Outcomes!Q$6</f>
        <v>8074.9999999999991</v>
      </c>
      <c r="R41" s="381">
        <f>Performance!J$5*IF(Performance!J197&gt;Performance!J144,Outcomes!R40,AVERAGE(Outcomes!R40,Outcomes!R93,Outcomes!R146))*Outcomes!R$6</f>
        <v>157937.5</v>
      </c>
      <c r="S41" s="381">
        <f>Performance!J$5*IF(Performance!J197&gt;Performance!J144,Outcomes!S40,AVERAGE(Outcomes!S40,Outcomes!S93,Outcomes!S146))*Outcomes!S$6</f>
        <v>11875</v>
      </c>
      <c r="T41" s="381">
        <f>Performance!J$5*IF(Performance!J197&gt;Performance!J144,Outcomes!T40,AVERAGE(Outcomes!T40,Outcomes!T93,Outcomes!T146))*Outcomes!T$6</f>
        <v>14546.875</v>
      </c>
      <c r="U41" s="381">
        <f>Performance!J$5*IF(Performance!J197&gt;Performance!J144,Outcomes!U40,AVERAGE(Outcomes!U40,Outcomes!U93,Outcomes!U146))*Outcomes!U$6</f>
        <v>9500</v>
      </c>
      <c r="V41" s="381">
        <f>Performance!K$5*IF(Performance!K197&gt;Performance!K144,Outcomes!V40,AVERAGE(Outcomes!V40,Outcomes!V93,Outcomes!V146))*Outcomes!V$6</f>
        <v>212100</v>
      </c>
      <c r="W41" s="381">
        <f>Performance!K$5*IF(Performance!K197&gt;Performance!K144,Outcomes!W40,AVERAGE(Outcomes!W40,Outcomes!W93,Outcomes!W146))*Outcomes!W$6</f>
        <v>21014.583333333332</v>
      </c>
      <c r="X41" s="381">
        <f>Performance!K$5*IF(Performance!K197&gt;Performance!K144, Outcomes!X40, AVERAGE(Outcomes!X40,Outcomes!X93,Outcomes!X146))*Outcomes!X$6</f>
        <v>24733.333333333332</v>
      </c>
      <c r="Y41" s="381">
        <f>Performance!K$5*IF(Performance!K197&gt;Performance!K144,Outcomes!Y40,AVERAGE(Outcomes!Y40,Outcomes!Y93,Outcomes!Y146))*Outcomes!Y$6</f>
        <v>36545.833333333336</v>
      </c>
      <c r="Z41" s="381">
        <f>Performance!L$5*IF(Performance!L197&gt;Performance!L144,Outcomes!Z40,AVERAGE(Outcomes!Z40,Outcomes!Z93,Outcomes!Z146))*Outcomes!Z$6</f>
        <v>871149.99999999988</v>
      </c>
      <c r="AA41" s="381">
        <f>Performance!L$5*IF(Performance!L197&gt;Performance!L144,Outcomes!AA40,AVERAGE(Outcomes!AA40,Outcomes!AA93,Outcomes!AA146))*Outcomes!AA$6</f>
        <v>72318.749999999985</v>
      </c>
      <c r="AB41" s="381">
        <f>Performance!L$5*IF(Performance!L197&gt;Performance!L144,Outcomes!AB40,AVERAGE(Outcomes!AB40,Outcomes!AB93,Outcomes!AB146))*Outcomes!AB$6</f>
        <v>108062.5</v>
      </c>
      <c r="AC41" s="381">
        <f>Performance!L$5*IF(Performance!L197&gt;Performance!L144,Outcomes!AC40,AVERAGE(Outcomes!AC40,Outcomes!AC93,Outcomes!AC146))*Outcomes!AC$6</f>
        <v>113750</v>
      </c>
      <c r="AD41" s="381">
        <f>Performance!M$5*IF(Performance!M197&gt;Performance!M144,Outcomes!AD40,AVERAGE(Outcomes!AD40,Outcomes!AD93,Outcomes!AD146))*Outcomes!AD$6</f>
        <v>0</v>
      </c>
      <c r="AE41" s="381">
        <f>Performance!M$5*IF(Performance!M197&gt;Performance!M144,Outcomes!AE40,AVERAGE(Outcomes!AE40,Outcomes!AE93,Outcomes!AE146))*Outcomes!AE$6</f>
        <v>0</v>
      </c>
      <c r="AF41" s="381">
        <f>Performance!M$5*IF(Performance!M197&gt;Performance!M144,Outcomes!AF40,AVERAGE(Outcomes!AF40,Outcomes!AF93,Outcomes!AF146))*Outcomes!AF$6</f>
        <v>0</v>
      </c>
      <c r="AG41" s="381">
        <f>Performance!M$5*IF(Performance!M197&gt;Performance!M144,Outcomes!AG40,AVERAGE(Outcomes!AG40,Outcomes!AG93,Outcomes!AG146))*Outcomes!AG$6</f>
        <v>0</v>
      </c>
      <c r="AH41" s="381">
        <f>Performance!N$5*IF(Performance!N197&gt;Performance!N144,Outcomes!AH40,AVERAGE(Outcomes!AH40,Outcomes!AH93,Outcomes!AH146))*Outcomes!AH$6</f>
        <v>0</v>
      </c>
      <c r="AI41" s="381">
        <f>Performance!N$5*IF(Performance!N197&gt;Performance!N144,Outcomes!AI40,AVERAGE(Outcomes!AI40,Outcomes!AI93,Outcomes!AI146))*Outcomes!AI$6</f>
        <v>0</v>
      </c>
      <c r="AJ41" s="381">
        <f>Performance!N$5*IF(Performance!N197&gt;Performance!N144,Outcomes!AJ40,AVERAGE(Outcomes!AJ40,Outcomes!AJ93,Outcomes!AJ146))*Outcomes!AJ$6</f>
        <v>0</v>
      </c>
      <c r="AK41" s="381">
        <f>Performance!N$5*IF(Performance!N197&gt;Performance!N144,Outcomes!AK40,AVERAGE(Outcomes!AK40,Outcomes!AK93,Outcomes!AK146))*Outcomes!AK$6</f>
        <v>0</v>
      </c>
      <c r="AL41" s="381">
        <f>Performance!O$5*IF(Performance!O197&gt;Performance!O144,Outcomes!AL40,AVERAGE(Outcomes!AL40,Outcomes!AL93,Outcomes!AL146))*Outcomes!AL$6</f>
        <v>890166.66666666674</v>
      </c>
      <c r="AM41" s="381">
        <f>Performance!O$5*IF(Performance!O197&gt;Performance!O144,Outcomes!AM40,AVERAGE(Outcomes!AM40,Outcomes!AM93,Outcomes!AM146))*Outcomes!AM$6</f>
        <v>84175</v>
      </c>
      <c r="AN41" s="381">
        <f>Performance!O$5*IF(Performance!O197&gt;Performance!O144,Outcomes!AN40,AVERAGE(Outcomes!AN40,Outcomes!AN93,Outcomes!AN146))*Outcomes!AN$6</f>
        <v>99254.166666666672</v>
      </c>
      <c r="AO41" s="381">
        <f>Performance!O$5*IF(Performance!O197&gt;Performance!O144,Outcomes!AO40,AVERAGE(Outcomes!AO40,Outcomes!AO93,Outcomes!AO146))*Outcomes!AO$6</f>
        <v>61191.666666666672</v>
      </c>
      <c r="AP41" s="381">
        <f>Performance!P$5*IF(Performance!P197&gt;Performance!P144,Outcomes!AP40,AVERAGE(Outcomes!AP40,Outcomes!AP93,Outcomes!AP146))*Outcomes!AP$6</f>
        <v>599925</v>
      </c>
      <c r="AQ41" s="381">
        <f>Performance!P$5*IF(Performance!P197&gt;Performance!P144,Outcomes!AQ40,AVERAGE(Outcomes!AQ40,Outcomes!AQ93,Outcomes!AQ146))*Outcomes!AQ$6</f>
        <v>36881.25</v>
      </c>
      <c r="AR41" s="381">
        <f>Performance!P$5*IF(Performance!P197&gt;Performance!P144,Outcomes!AR40,AVERAGE(Outcomes!AR40,Outcomes!AR93,Outcomes!AR146))*Outcomes!AR$6</f>
        <v>84000</v>
      </c>
      <c r="AS41" s="381">
        <f>Performance!P$5*IF(Performance!P197&gt;Performance!P144,Outcomes!AS40,AVERAGE(Outcomes!AS40,Outcomes!AS93,Outcomes!AS146))*Outcomes!AS$6</f>
        <v>147450</v>
      </c>
      <c r="AT41" s="381">
        <f>Performance!Q$5*IF(Performance!Q197&gt;Performance!Q144,Outcomes!AT40,AVERAGE(Outcomes!AT40,Outcomes!AT93,Outcomes!AT146))*Outcomes!AT$6</f>
        <v>0</v>
      </c>
      <c r="AU41" s="381">
        <f>Performance!Q$5*IF(Performance!Q197&gt;Performance!Q144,Outcomes!AU40,AVERAGE(Outcomes!AU40,Outcomes!AU93,Outcomes!AU146))*Outcomes!AU$6</f>
        <v>0</v>
      </c>
      <c r="AV41" s="381">
        <f>Performance!Q$5*IF(Performance!Q197&gt;Performance!Q144,Outcomes!AV40,AVERAGE(Outcomes!AV40,Outcomes!AV93,Outcomes!AV146))*Outcomes!AV$6</f>
        <v>0</v>
      </c>
      <c r="AW41" s="381">
        <f>Performance!Q$5*IF(Performance!Q197&gt;Performance!Q144,Outcomes!AW40,AVERAGE(Outcomes!AW40,Outcomes!AW93,Outcomes!AW146))*Outcomes!AW$6</f>
        <v>0</v>
      </c>
      <c r="AX41" s="381">
        <f>Performance!R$5*IF(Performance!R197&gt;Performance!R144,Outcomes!AX40,AVERAGE(Outcomes!AX40,Outcomes!AX93,Outcomes!AX146))*Outcomes!AX$6</f>
        <v>0</v>
      </c>
      <c r="AY41" s="381">
        <f>Performance!R$5*IF(Performance!R197&gt;Performance!R144,Outcomes!AY40,AVERAGE(Outcomes!AY40,Outcomes!AY93,Outcomes!AY146))*Outcomes!AY$6</f>
        <v>0</v>
      </c>
      <c r="AZ41" s="381">
        <f>Performance!R$5*IF(Performance!R197&gt;Performance!R144,Outcomes!AZ40,AVERAGE(Outcomes!AZ40,Outcomes!AZ93,Outcomes!AZ146))*Outcomes!AZ$6</f>
        <v>0</v>
      </c>
      <c r="BA41" s="381">
        <f>Performance!R$5*IF(Performance!R197&gt;Performance!R144,Outcomes!BA40,AVERAGE(Outcomes!BA40,Outcomes!BA93,Outcomes!BA146))*Outcomes!BA$6</f>
        <v>0</v>
      </c>
      <c r="BB41" s="381">
        <f>Performance!S38</f>
        <v>4646.7666666666664</v>
      </c>
      <c r="BC41" s="381">
        <f>Performance!T38</f>
        <v>17208.333333333336</v>
      </c>
      <c r="BD41" s="381">
        <f>Performance!U38</f>
        <v>0</v>
      </c>
      <c r="BE41" s="337">
        <f>SUM(C41:BD41)-Performance!C38</f>
        <v>0</v>
      </c>
    </row>
    <row r="42" spans="1:57">
      <c r="A42" s="21" t="s">
        <v>113</v>
      </c>
      <c r="B42" s="18" t="s">
        <v>114</v>
      </c>
      <c r="C42" s="381">
        <f>Performance!D39</f>
        <v>2523208.333333333</v>
      </c>
      <c r="D42" s="381">
        <f>Performance!E$5*IF(Performance!E198&gt;Performance!E145,Outcomes!D41,AVERAGE(Outcomes!D41,Outcomes!D94,Outcomes!D147))*Outcomes!D$6</f>
        <v>1202833.3333333335</v>
      </c>
      <c r="E42" s="381">
        <f>Performance!E$5*IF(Performance!E198&gt;Performance!E145,Outcomes!E41,AVERAGE(Outcomes!E41,Outcomes!E94,Outcomes!E147))*Outcomes!E$6</f>
        <v>229556.24999999997</v>
      </c>
      <c r="F42" s="381">
        <f>Performance!E$5*IF(Performance!E198&gt;Performance!E145,Outcomes!F41,AVERAGE(Outcomes!F41,Outcomes!F94,Outcomes!F147))*Outcomes!F$6</f>
        <v>103541.66666666666</v>
      </c>
      <c r="G42" s="381">
        <f>Performance!E$5*IF(Performance!E198&gt;Performance!E145,Outcomes!G41,AVERAGE(Outcomes!G41,Outcomes!G94,Outcomes!G147))*Outcomes!G$6</f>
        <v>94500</v>
      </c>
      <c r="H42" s="381">
        <f>Performance!F$5*IF(Performance!F198&gt;Performance!F145,Outcomes!H41,AVERAGE(Outcomes!H41,Outcomes!H94,Outcomes!H147))*Outcomes!H$6</f>
        <v>0</v>
      </c>
      <c r="I42" s="381">
        <f>Performance!F$5*IF(Performance!F198&gt;Performance!F145,Outcomes!I41,AVERAGE(Outcomes!I41,Outcomes!I94,Outcomes!I147))*Outcomes!I$6</f>
        <v>0</v>
      </c>
      <c r="J42" s="381">
        <f>Performance!F$5*IF(Performance!F198&gt;Performance!F145,Outcomes!J41,AVERAGE(Outcomes!J41,Outcomes!J94,Outcomes!J147))*Outcomes!J$6</f>
        <v>0</v>
      </c>
      <c r="K42" s="381">
        <f>Performance!F$5*IF(Performance!F198&gt;Performance!F145,Outcomes!K41,AVERAGE(Outcomes!K41,Outcomes!K94,Outcomes!K147))*Outcomes!K$6</f>
        <v>0</v>
      </c>
      <c r="L42" s="381">
        <f>Performance!G$5*IF(Performance!G198&gt;Performance!G145,Outcomes!L41,AVERAGE(Outcomes!L41,Outcomes!L94,Outcomes!L147))*Outcomes!L$6</f>
        <v>4000</v>
      </c>
      <c r="M42" s="381">
        <f>Performance!H$5*IF(Performance!H198&gt;Performance!H145,Outcomes!M41,AVERAGE(Outcomes!M41,Outcomes!M94,Outcomes!M147))*Outcomes!M$6</f>
        <v>209000.00000000003</v>
      </c>
      <c r="N42" s="381">
        <f>Performance!I$5*IF(Performance!I198&gt;Performance!I145,Outcomes!N41,AVERAGE(Outcomes!N41,Outcomes!N94,Outcomes!N147))*Outcomes!N$6</f>
        <v>9500</v>
      </c>
      <c r="O42" s="381">
        <f>Performance!I$5*IF(Performance!I198&gt;Performance!I145,Outcomes!O41,AVERAGE(Outcomes!O41,Outcomes!O94,Outcomes!O147))*Outcomes!O$6</f>
        <v>950</v>
      </c>
      <c r="P42" s="381">
        <f>Performance!I$5*IF(Performance!I198&gt;Performance!I145,Outcomes!P41,AVERAGE(Outcomes!P41,Outcomes!P94,Outcomes!P147))*Outcomes!P$6</f>
        <v>1424.9999999999998</v>
      </c>
      <c r="Q42" s="381">
        <f>Performance!I$5*IF(Performance!I198&gt;Performance!I145,Outcomes!Q41,AVERAGE(Outcomes!Q41,Outcomes!Q94,Outcomes!Q147))*Outcomes!Q$6</f>
        <v>3324.9999999999995</v>
      </c>
      <c r="R42" s="381">
        <f>Performance!J$5*IF(Performance!J198&gt;Performance!J145,Outcomes!R41,AVERAGE(Outcomes!R41,Outcomes!R94,Outcomes!R147))*Outcomes!R$6</f>
        <v>268375</v>
      </c>
      <c r="S42" s="381">
        <f>Performance!J$5*IF(Performance!J198&gt;Performance!J145,Outcomes!S41,AVERAGE(Outcomes!S41,Outcomes!S94,Outcomes!S147))*Outcomes!S$6</f>
        <v>18406.25</v>
      </c>
      <c r="T42" s="381">
        <f>Performance!J$5*IF(Performance!J198&gt;Performance!J145,Outcomes!T41,AVERAGE(Outcomes!T41,Outcomes!T94,Outcomes!T147))*Outcomes!T$6</f>
        <v>21078.125</v>
      </c>
      <c r="U42" s="381">
        <f>Performance!J$5*IF(Performance!J198&gt;Performance!J145,Outcomes!U41,AVERAGE(Outcomes!U41,Outcomes!U94,Outcomes!U147))*Outcomes!U$6</f>
        <v>67093.75</v>
      </c>
      <c r="V42" s="381">
        <f>Performance!K$5*IF(Performance!K198&gt;Performance!K145,Outcomes!V41,AVERAGE(Outcomes!V41,Outcomes!V94,Outcomes!V147))*Outcomes!V$6</f>
        <v>82891.666666666672</v>
      </c>
      <c r="W42" s="381">
        <f>Performance!K$5*IF(Performance!K198&gt;Performance!K145,Outcomes!W41,AVERAGE(Outcomes!W41,Outcomes!W94,Outcomes!W147))*Outcomes!W$6</f>
        <v>7933.333333333333</v>
      </c>
      <c r="X42" s="381">
        <f>Performance!K$5*IF(Performance!K198&gt;Performance!K145, Outcomes!X41, AVERAGE(Outcomes!X41,Outcomes!X94,Outcomes!X147))*Outcomes!X$6</f>
        <v>11637.499999999998</v>
      </c>
      <c r="Y42" s="381">
        <f>Performance!K$5*IF(Performance!K198&gt;Performance!K145,Outcomes!Y41,AVERAGE(Outcomes!Y41,Outcomes!Y94,Outcomes!Y147))*Outcomes!Y$6</f>
        <v>19279.166666666664</v>
      </c>
      <c r="Z42" s="381">
        <f>Performance!L$5*IF(Performance!L198&gt;Performance!L145,Outcomes!Z41,AVERAGE(Outcomes!Z41,Outcomes!Z94,Outcomes!Z147))*Outcomes!Z$6</f>
        <v>661674.99999999988</v>
      </c>
      <c r="AA42" s="381">
        <f>Performance!L$5*IF(Performance!L198&gt;Performance!L145,Outcomes!AA41,AVERAGE(Outcomes!AA41,Outcomes!AA94,Outcomes!AA147))*Outcomes!AA$6</f>
        <v>78925</v>
      </c>
      <c r="AB42" s="381">
        <f>Performance!L$5*IF(Performance!L198&gt;Performance!L145,Outcomes!AB41,AVERAGE(Outcomes!AB41,Outcomes!AB94,Outcomes!AB147))*Outcomes!AB$6</f>
        <v>98000</v>
      </c>
      <c r="AC42" s="381">
        <f>Performance!L$5*IF(Performance!L198&gt;Performance!L145,Outcomes!AC41,AVERAGE(Outcomes!AC41,Outcomes!AC94,Outcomes!AC147))*Outcomes!AC$6</f>
        <v>154000</v>
      </c>
      <c r="AD42" s="381">
        <f>Performance!M$5*IF(Performance!M198&gt;Performance!M145,Outcomes!AD41,AVERAGE(Outcomes!AD41,Outcomes!AD94,Outcomes!AD147))*Outcomes!AD$6</f>
        <v>0</v>
      </c>
      <c r="AE42" s="381">
        <f>Performance!M$5*IF(Performance!M198&gt;Performance!M145,Outcomes!AE41,AVERAGE(Outcomes!AE41,Outcomes!AE94,Outcomes!AE147))*Outcomes!AE$6</f>
        <v>0</v>
      </c>
      <c r="AF42" s="381">
        <f>Performance!M$5*IF(Performance!M198&gt;Performance!M145,Outcomes!AF41,AVERAGE(Outcomes!AF41,Outcomes!AF94,Outcomes!AF147))*Outcomes!AF$6</f>
        <v>0</v>
      </c>
      <c r="AG42" s="381">
        <f>Performance!M$5*IF(Performance!M198&gt;Performance!M145,Outcomes!AG41,AVERAGE(Outcomes!AG41,Outcomes!AG94,Outcomes!AG147))*Outcomes!AG$6</f>
        <v>0</v>
      </c>
      <c r="AH42" s="381">
        <f>Performance!N$5*IF(Performance!N198&gt;Performance!N145,Outcomes!AH41,AVERAGE(Outcomes!AH41,Outcomes!AH94,Outcomes!AH147))*Outcomes!AH$6</f>
        <v>0</v>
      </c>
      <c r="AI42" s="381">
        <f>Performance!N$5*IF(Performance!N198&gt;Performance!N145,Outcomes!AI41,AVERAGE(Outcomes!AI41,Outcomes!AI94,Outcomes!AI147))*Outcomes!AI$6</f>
        <v>0</v>
      </c>
      <c r="AJ42" s="381">
        <f>Performance!N$5*IF(Performance!N198&gt;Performance!N145,Outcomes!AJ41,AVERAGE(Outcomes!AJ41,Outcomes!AJ94,Outcomes!AJ147))*Outcomes!AJ$6</f>
        <v>0</v>
      </c>
      <c r="AK42" s="381">
        <f>Performance!N$5*IF(Performance!N198&gt;Performance!N145,Outcomes!AK41,AVERAGE(Outcomes!AK41,Outcomes!AK94,Outcomes!AK147))*Outcomes!AK$6</f>
        <v>0</v>
      </c>
      <c r="AL42" s="381">
        <f>Performance!O$5*IF(Performance!O198&gt;Performance!O145,Outcomes!AL41,AVERAGE(Outcomes!AL41,Outcomes!AL94,Outcomes!AL147))*Outcomes!AL$6</f>
        <v>1192333.3333333335</v>
      </c>
      <c r="AM42" s="381">
        <f>Performance!O$5*IF(Performance!O198&gt;Performance!O145,Outcomes!AM41,AVERAGE(Outcomes!AM41,Outcomes!AM94,Outcomes!AM147))*Outcomes!AM$6</f>
        <v>214083.33333333331</v>
      </c>
      <c r="AN42" s="381">
        <f>Performance!O$5*IF(Performance!O198&gt;Performance!O145,Outcomes!AN41,AVERAGE(Outcomes!AN41,Outcomes!AN94,Outcomes!AN147))*Outcomes!AN$6</f>
        <v>109112.5</v>
      </c>
      <c r="AO42" s="381">
        <f>Performance!O$5*IF(Performance!O198&gt;Performance!O145,Outcomes!AO41,AVERAGE(Outcomes!AO41,Outcomes!AO94,Outcomes!AO147))*Outcomes!AO$6</f>
        <v>113283.33333333333</v>
      </c>
      <c r="AP42" s="381">
        <f>Performance!P$5*IF(Performance!P198&gt;Performance!P145,Outcomes!AP41,AVERAGE(Outcomes!AP41,Outcomes!AP94,Outcomes!AP147))*Outcomes!AP$6</f>
        <v>1060200</v>
      </c>
      <c r="AQ42" s="381">
        <f>Performance!P$5*IF(Performance!P198&gt;Performance!P145,Outcomes!AQ41,AVERAGE(Outcomes!AQ41,Outcomes!AQ94,Outcomes!AQ147))*Outcomes!AQ$6</f>
        <v>133593.75</v>
      </c>
      <c r="AR42" s="381">
        <f>Performance!P$5*IF(Performance!P198&gt;Performance!P145,Outcomes!AR41,AVERAGE(Outcomes!AR41,Outcomes!AR94,Outcomes!AR147))*Outcomes!AR$6</f>
        <v>141075</v>
      </c>
      <c r="AS42" s="381">
        <f>Performance!P$5*IF(Performance!P198&gt;Performance!P145,Outcomes!AS41,AVERAGE(Outcomes!AS41,Outcomes!AS94,Outcomes!AS147))*Outcomes!AS$6</f>
        <v>207337.49999999997</v>
      </c>
      <c r="AT42" s="381">
        <f>Performance!Q$5*IF(Performance!Q198&gt;Performance!Q145,Outcomes!AT41,AVERAGE(Outcomes!AT41,Outcomes!AT94,Outcomes!AT147))*Outcomes!AT$6</f>
        <v>0</v>
      </c>
      <c r="AU42" s="381">
        <f>Performance!Q$5*IF(Performance!Q198&gt;Performance!Q145,Outcomes!AU41,AVERAGE(Outcomes!AU41,Outcomes!AU94,Outcomes!AU147))*Outcomes!AU$6</f>
        <v>0</v>
      </c>
      <c r="AV42" s="381">
        <f>Performance!Q$5*IF(Performance!Q198&gt;Performance!Q145,Outcomes!AV41,AVERAGE(Outcomes!AV41,Outcomes!AV94,Outcomes!AV147))*Outcomes!AV$6</f>
        <v>0</v>
      </c>
      <c r="AW42" s="381">
        <f>Performance!Q$5*IF(Performance!Q198&gt;Performance!Q145,Outcomes!AW41,AVERAGE(Outcomes!AW41,Outcomes!AW94,Outcomes!AW147))*Outcomes!AW$6</f>
        <v>0</v>
      </c>
      <c r="AX42" s="381">
        <f>Performance!R$5*IF(Performance!R198&gt;Performance!R145,Outcomes!AX41,AVERAGE(Outcomes!AX41,Outcomes!AX94,Outcomes!AX147))*Outcomes!AX$6</f>
        <v>0</v>
      </c>
      <c r="AY42" s="381">
        <f>Performance!R$5*IF(Performance!R198&gt;Performance!R145,Outcomes!AY41,AVERAGE(Outcomes!AY41,Outcomes!AY94,Outcomes!AY147))*Outcomes!AY$6</f>
        <v>0</v>
      </c>
      <c r="AZ42" s="381">
        <f>Performance!R$5*IF(Performance!R198&gt;Performance!R145,Outcomes!AZ41,AVERAGE(Outcomes!AZ41,Outcomes!AZ94,Outcomes!AZ147))*Outcomes!AZ$6</f>
        <v>0</v>
      </c>
      <c r="BA42" s="381">
        <f>Performance!R$5*IF(Performance!R198&gt;Performance!R145,Outcomes!BA41,AVERAGE(Outcomes!BA41,Outcomes!BA94,Outcomes!BA147))*Outcomes!BA$6</f>
        <v>0</v>
      </c>
      <c r="BB42" s="381">
        <f>Performance!S39</f>
        <v>4807</v>
      </c>
      <c r="BC42" s="381">
        <f>Performance!T39</f>
        <v>23450</v>
      </c>
      <c r="BD42" s="381">
        <f>Performance!U39</f>
        <v>0</v>
      </c>
      <c r="BE42" s="337">
        <f>SUM(C42:BD42)-Performance!C39</f>
        <v>0</v>
      </c>
    </row>
    <row r="43" spans="1:57">
      <c r="A43" s="21" t="s">
        <v>115</v>
      </c>
      <c r="B43" s="18" t="s">
        <v>116</v>
      </c>
      <c r="C43" s="381">
        <f>Performance!D40</f>
        <v>1366575</v>
      </c>
      <c r="D43" s="381">
        <f>Performance!E$5*IF(Performance!E199&gt;Performance!E146,Outcomes!D42,AVERAGE(Outcomes!D42,Outcomes!D95,Outcomes!D148))*Outcomes!D$6</f>
        <v>843500</v>
      </c>
      <c r="E43" s="381">
        <f>Performance!E$5*IF(Performance!E199&gt;Performance!E146,Outcomes!E42,AVERAGE(Outcomes!E42,Outcomes!E95,Outcomes!E148))*Outcomes!E$6</f>
        <v>72625</v>
      </c>
      <c r="F43" s="381">
        <f>Performance!E$5*IF(Performance!E199&gt;Performance!E146,Outcomes!F42,AVERAGE(Outcomes!F42,Outcomes!F95,Outcomes!F148))*Outcomes!F$6</f>
        <v>58245.833333333328</v>
      </c>
      <c r="G43" s="381">
        <f>Performance!E$5*IF(Performance!E199&gt;Performance!E146,Outcomes!G42,AVERAGE(Outcomes!G42,Outcomes!G95,Outcomes!G148))*Outcomes!G$6</f>
        <v>28291.666666666668</v>
      </c>
      <c r="H43" s="381">
        <f>Performance!F$5*IF(Performance!F199&gt;Performance!F146,Outcomes!H42,AVERAGE(Outcomes!H42,Outcomes!H95,Outcomes!H148))*Outcomes!H$6</f>
        <v>0</v>
      </c>
      <c r="I43" s="381">
        <f>Performance!F$5*IF(Performance!F199&gt;Performance!F146,Outcomes!I42,AVERAGE(Outcomes!I42,Outcomes!I95,Outcomes!I148))*Outcomes!I$6</f>
        <v>0</v>
      </c>
      <c r="J43" s="381">
        <f>Performance!F$5*IF(Performance!F199&gt;Performance!F146,Outcomes!J42,AVERAGE(Outcomes!J42,Outcomes!J95,Outcomes!J148))*Outcomes!J$6</f>
        <v>0</v>
      </c>
      <c r="K43" s="381">
        <f>Performance!F$5*IF(Performance!F199&gt;Performance!F146,Outcomes!K42,AVERAGE(Outcomes!K42,Outcomes!K95,Outcomes!K148))*Outcomes!K$6</f>
        <v>0</v>
      </c>
      <c r="L43" s="381">
        <f>Performance!G$5*IF(Performance!G199&gt;Performance!G146,Outcomes!L42,AVERAGE(Outcomes!L42,Outcomes!L95,Outcomes!L148))*Outcomes!L$6</f>
        <v>5666.666666666667</v>
      </c>
      <c r="M43" s="381">
        <f>Performance!H$5*IF(Performance!H199&gt;Performance!H146,Outcomes!M42,AVERAGE(Outcomes!M42,Outcomes!M95,Outcomes!M148))*Outcomes!M$6</f>
        <v>31250</v>
      </c>
      <c r="N43" s="381">
        <f>Performance!I$5*IF(Performance!I199&gt;Performance!I146,Outcomes!N42,AVERAGE(Outcomes!N42,Outcomes!N95,Outcomes!N148))*Outcomes!N$6</f>
        <v>10000</v>
      </c>
      <c r="O43" s="381">
        <f>Performance!I$5*IF(Performance!I199&gt;Performance!I146,Outcomes!O42,AVERAGE(Outcomes!O42,Outcomes!O95,Outcomes!O148))*Outcomes!O$6</f>
        <v>0</v>
      </c>
      <c r="P43" s="381">
        <f>Performance!I$5*IF(Performance!I199&gt;Performance!I146,Outcomes!P42,AVERAGE(Outcomes!P42,Outcomes!P95,Outcomes!P148))*Outcomes!P$6</f>
        <v>0</v>
      </c>
      <c r="Q43" s="381">
        <f>Performance!I$5*IF(Performance!I199&gt;Performance!I146,Outcomes!Q42,AVERAGE(Outcomes!Q42,Outcomes!Q95,Outcomes!Q148))*Outcomes!Q$6</f>
        <v>0</v>
      </c>
      <c r="R43" s="381">
        <f>Performance!J$5*IF(Performance!J199&gt;Performance!J146,Outcomes!R42,AVERAGE(Outcomes!R42,Outcomes!R95,Outcomes!R148))*Outcomes!R$6</f>
        <v>22500</v>
      </c>
      <c r="S43" s="381">
        <f>Performance!J$5*IF(Performance!J199&gt;Performance!J146,Outcomes!S42,AVERAGE(Outcomes!S42,Outcomes!S95,Outcomes!S148))*Outcomes!S$6</f>
        <v>0</v>
      </c>
      <c r="T43" s="381">
        <f>Performance!J$5*IF(Performance!J199&gt;Performance!J146,Outcomes!T42,AVERAGE(Outcomes!T42,Outcomes!T95,Outcomes!T148))*Outcomes!T$6</f>
        <v>0</v>
      </c>
      <c r="U43" s="381">
        <f>Performance!J$5*IF(Performance!J199&gt;Performance!J146,Outcomes!U42,AVERAGE(Outcomes!U42,Outcomes!U95,Outcomes!U148))*Outcomes!U$6</f>
        <v>0</v>
      </c>
      <c r="V43" s="381">
        <f>Performance!K$5*IF(Performance!K199&gt;Performance!K146,Outcomes!V42,AVERAGE(Outcomes!V42,Outcomes!V95,Outcomes!V148))*Outcomes!V$6</f>
        <v>161000</v>
      </c>
      <c r="W43" s="381">
        <f>Performance!K$5*IF(Performance!K199&gt;Performance!K146,Outcomes!W42,AVERAGE(Outcomes!W42,Outcomes!W95,Outcomes!W148))*Outcomes!W$6</f>
        <v>8312.5</v>
      </c>
      <c r="X43" s="381">
        <f>Performance!K$5*IF(Performance!K199&gt;Performance!K146, Outcomes!X42, AVERAGE(Outcomes!X42,Outcomes!X95,Outcomes!X148))*Outcomes!X$6</f>
        <v>7437.5</v>
      </c>
      <c r="Y43" s="381">
        <f>Performance!K$5*IF(Performance!K199&gt;Performance!K146,Outcomes!Y42,AVERAGE(Outcomes!Y42,Outcomes!Y95,Outcomes!Y148))*Outcomes!Y$6</f>
        <v>6125</v>
      </c>
      <c r="Z43" s="381">
        <f>Performance!L$5*IF(Performance!L199&gt;Performance!L146,Outcomes!Z42,AVERAGE(Outcomes!Z42,Outcomes!Z95,Outcomes!Z148))*Outcomes!Z$6</f>
        <v>621775</v>
      </c>
      <c r="AA43" s="381">
        <f>Performance!L$5*IF(Performance!L199&gt;Performance!L146,Outcomes!AA42,AVERAGE(Outcomes!AA42,Outcomes!AA95,Outcomes!AA148))*Outcomes!AA$6</f>
        <v>18287.5</v>
      </c>
      <c r="AB43" s="381">
        <f>Performance!L$5*IF(Performance!L199&gt;Performance!L146,Outcomes!AB42,AVERAGE(Outcomes!AB42,Outcomes!AB95,Outcomes!AB148))*Outcomes!AB$6</f>
        <v>39375</v>
      </c>
      <c r="AC43" s="381">
        <f>Performance!L$5*IF(Performance!L199&gt;Performance!L146,Outcomes!AC42,AVERAGE(Outcomes!AC42,Outcomes!AC95,Outcomes!AC148))*Outcomes!AC$6</f>
        <v>32725.000000000004</v>
      </c>
      <c r="AD43" s="381">
        <f>Performance!M$5*IF(Performance!M199&gt;Performance!M146,Outcomes!AD42,AVERAGE(Outcomes!AD42,Outcomes!AD95,Outcomes!AD148))*Outcomes!AD$6</f>
        <v>0</v>
      </c>
      <c r="AE43" s="381">
        <f>Performance!M$5*IF(Performance!M199&gt;Performance!M146,Outcomes!AE42,AVERAGE(Outcomes!AE42,Outcomes!AE95,Outcomes!AE148))*Outcomes!AE$6</f>
        <v>0</v>
      </c>
      <c r="AF43" s="381">
        <f>Performance!M$5*IF(Performance!M199&gt;Performance!M146,Outcomes!AF42,AVERAGE(Outcomes!AF42,Outcomes!AF95,Outcomes!AF148))*Outcomes!AF$6</f>
        <v>0</v>
      </c>
      <c r="AG43" s="381">
        <f>Performance!M$5*IF(Performance!M199&gt;Performance!M146,Outcomes!AG42,AVERAGE(Outcomes!AG42,Outcomes!AG95,Outcomes!AG148))*Outcomes!AG$6</f>
        <v>0</v>
      </c>
      <c r="AH43" s="381">
        <f>Performance!N$5*IF(Performance!N199&gt;Performance!N146,Outcomes!AH42,AVERAGE(Outcomes!AH42,Outcomes!AH95,Outcomes!AH148))*Outcomes!AH$6</f>
        <v>0</v>
      </c>
      <c r="AI43" s="381">
        <f>Performance!N$5*IF(Performance!N199&gt;Performance!N146,Outcomes!AI42,AVERAGE(Outcomes!AI42,Outcomes!AI95,Outcomes!AI148))*Outcomes!AI$6</f>
        <v>0</v>
      </c>
      <c r="AJ43" s="381">
        <f>Performance!N$5*IF(Performance!N199&gt;Performance!N146,Outcomes!AJ42,AVERAGE(Outcomes!AJ42,Outcomes!AJ95,Outcomes!AJ148))*Outcomes!AJ$6</f>
        <v>0</v>
      </c>
      <c r="AK43" s="381">
        <f>Performance!N$5*IF(Performance!N199&gt;Performance!N146,Outcomes!AK42,AVERAGE(Outcomes!AK42,Outcomes!AK95,Outcomes!AK148))*Outcomes!AK$6</f>
        <v>0</v>
      </c>
      <c r="AL43" s="381">
        <f>Performance!O$5*IF(Performance!O199&gt;Performance!O146,Outcomes!AL42,AVERAGE(Outcomes!AL42,Outcomes!AL95,Outcomes!AL148))*Outcomes!AL$6</f>
        <v>833000</v>
      </c>
      <c r="AM43" s="381">
        <f>Performance!O$5*IF(Performance!O199&gt;Performance!O146,Outcomes!AM42,AVERAGE(Outcomes!AM42,Outcomes!AM95,Outcomes!AM148))*Outcomes!AM$6</f>
        <v>72187.5</v>
      </c>
      <c r="AN43" s="381">
        <f>Performance!O$5*IF(Performance!O199&gt;Performance!O146,Outcomes!AN42,AVERAGE(Outcomes!AN42,Outcomes!AN95,Outcomes!AN148))*Outcomes!AN$6</f>
        <v>78925</v>
      </c>
      <c r="AO43" s="381">
        <f>Performance!O$5*IF(Performance!O199&gt;Performance!O146,Outcomes!AO42,AVERAGE(Outcomes!AO42,Outcomes!AO95,Outcomes!AO148))*Outcomes!AO$6</f>
        <v>32725.000000000004</v>
      </c>
      <c r="AP43" s="381">
        <f>Performance!P$5*IF(Performance!P199&gt;Performance!P146,Outcomes!AP42,AVERAGE(Outcomes!AP42,Outcomes!AP95,Outcomes!AP148))*Outcomes!AP$6</f>
        <v>178200</v>
      </c>
      <c r="AQ43" s="381">
        <f>Performance!P$5*IF(Performance!P199&gt;Performance!P146,Outcomes!AQ42,AVERAGE(Outcomes!AQ42,Outcomes!AQ95,Outcomes!AQ148))*Outcomes!AQ$6</f>
        <v>2475</v>
      </c>
      <c r="AR43" s="381">
        <f>Performance!P$5*IF(Performance!P199&gt;Performance!P146,Outcomes!AR42,AVERAGE(Outcomes!AR42,Outcomes!AR95,Outcomes!AR148))*Outcomes!AR$6</f>
        <v>30937.500000000004</v>
      </c>
      <c r="AS43" s="381">
        <f>Performance!P$5*IF(Performance!P199&gt;Performance!P146,Outcomes!AS42,AVERAGE(Outcomes!AS42,Outcomes!AS95,Outcomes!AS148))*Outcomes!AS$6</f>
        <v>44550</v>
      </c>
      <c r="AT43" s="381">
        <f>Performance!Q$5*IF(Performance!Q199&gt;Performance!Q146,Outcomes!AT42,AVERAGE(Outcomes!AT42,Outcomes!AT95,Outcomes!AT148))*Outcomes!AT$6</f>
        <v>0</v>
      </c>
      <c r="AU43" s="381">
        <f>Performance!Q$5*IF(Performance!Q199&gt;Performance!Q146,Outcomes!AU42,AVERAGE(Outcomes!AU42,Outcomes!AU95,Outcomes!AU148))*Outcomes!AU$6</f>
        <v>0</v>
      </c>
      <c r="AV43" s="381">
        <f>Performance!Q$5*IF(Performance!Q199&gt;Performance!Q146,Outcomes!AV42,AVERAGE(Outcomes!AV42,Outcomes!AV95,Outcomes!AV148))*Outcomes!AV$6</f>
        <v>0</v>
      </c>
      <c r="AW43" s="381">
        <f>Performance!Q$5*IF(Performance!Q199&gt;Performance!Q146,Outcomes!AW42,AVERAGE(Outcomes!AW42,Outcomes!AW95,Outcomes!AW148))*Outcomes!AW$6</f>
        <v>0</v>
      </c>
      <c r="AX43" s="381">
        <f>Performance!R$5*IF(Performance!R199&gt;Performance!R146,Outcomes!AX42,AVERAGE(Outcomes!AX42,Outcomes!AX95,Outcomes!AX148))*Outcomes!AX$6</f>
        <v>0</v>
      </c>
      <c r="AY43" s="381">
        <f>Performance!R$5*IF(Performance!R199&gt;Performance!R146,Outcomes!AY42,AVERAGE(Outcomes!AY42,Outcomes!AY95,Outcomes!AY148))*Outcomes!AY$6</f>
        <v>0</v>
      </c>
      <c r="AZ43" s="381">
        <f>Performance!R$5*IF(Performance!R199&gt;Performance!R146,Outcomes!AZ42,AVERAGE(Outcomes!AZ42,Outcomes!AZ95,Outcomes!AZ148))*Outcomes!AZ$6</f>
        <v>0</v>
      </c>
      <c r="BA43" s="381">
        <f>Performance!R$5*IF(Performance!R199&gt;Performance!R146,Outcomes!BA42,AVERAGE(Outcomes!BA42,Outcomes!BA95,Outcomes!BA148))*Outcomes!BA$6</f>
        <v>0</v>
      </c>
      <c r="BB43" s="381">
        <f>Performance!S40</f>
        <v>1194.4666666666665</v>
      </c>
      <c r="BC43" s="381">
        <f>Performance!T40</f>
        <v>7700.0000000000009</v>
      </c>
      <c r="BD43" s="381">
        <f>Performance!U40</f>
        <v>0</v>
      </c>
      <c r="BE43" s="337">
        <f>SUM(C43:BD43)-Performance!C40</f>
        <v>0</v>
      </c>
    </row>
    <row r="44" spans="1:57">
      <c r="A44" s="21" t="s">
        <v>117</v>
      </c>
      <c r="B44" s="18" t="s">
        <v>118</v>
      </c>
      <c r="C44" s="381">
        <f>Performance!D41</f>
        <v>7570500</v>
      </c>
      <c r="D44" s="381">
        <f>Performance!E$5*IF(Performance!E200&gt;Performance!E147,Outcomes!D43,AVERAGE(Outcomes!D43,Outcomes!D96,Outcomes!D149))*Outcomes!D$6</f>
        <v>8015000</v>
      </c>
      <c r="E44" s="381">
        <f>Performance!E$5*IF(Performance!E200&gt;Performance!E147,Outcomes!E43,AVERAGE(Outcomes!E43,Outcomes!E96,Outcomes!E149))*Outcomes!E$6</f>
        <v>857018.74999999988</v>
      </c>
      <c r="F44" s="381">
        <f>Performance!E$5*IF(Performance!E200&gt;Performance!E147,Outcomes!F43,AVERAGE(Outcomes!F43,Outcomes!F96,Outcomes!F149))*Outcomes!F$6</f>
        <v>748125</v>
      </c>
      <c r="G44" s="381">
        <f>Performance!E$5*IF(Performance!E200&gt;Performance!E147,Outcomes!G43,AVERAGE(Outcomes!G43,Outcomes!G96,Outcomes!G149))*Outcomes!G$6</f>
        <v>752675</v>
      </c>
      <c r="H44" s="381">
        <f>Performance!F$5*IF(Performance!F200&gt;Performance!F147,Outcomes!H43,AVERAGE(Outcomes!H43,Outcomes!H96,Outcomes!H149))*Outcomes!H$6</f>
        <v>0</v>
      </c>
      <c r="I44" s="381">
        <f>Performance!F$5*IF(Performance!F200&gt;Performance!F147,Outcomes!I43,AVERAGE(Outcomes!I43,Outcomes!I96,Outcomes!I149))*Outcomes!I$6</f>
        <v>0</v>
      </c>
      <c r="J44" s="381">
        <f>Performance!F$5*IF(Performance!F200&gt;Performance!F147,Outcomes!J43,AVERAGE(Outcomes!J43,Outcomes!J96,Outcomes!J149))*Outcomes!J$6</f>
        <v>0</v>
      </c>
      <c r="K44" s="381">
        <f>Performance!F$5*IF(Performance!F200&gt;Performance!F147,Outcomes!K43,AVERAGE(Outcomes!K43,Outcomes!K96,Outcomes!K149))*Outcomes!K$6</f>
        <v>0</v>
      </c>
      <c r="L44" s="381">
        <f>Performance!G$5*IF(Performance!G200&gt;Performance!G147,Outcomes!L43,AVERAGE(Outcomes!L43,Outcomes!L96,Outcomes!L149))*Outcomes!L$6</f>
        <v>48000</v>
      </c>
      <c r="M44" s="381">
        <f>Performance!H$5*IF(Performance!H200&gt;Performance!H147,Outcomes!M43,AVERAGE(Outcomes!M43,Outcomes!M96,Outcomes!M149))*Outcomes!M$6</f>
        <v>323000</v>
      </c>
      <c r="N44" s="381">
        <f>Performance!I$5*IF(Performance!I200&gt;Performance!I147,Outcomes!N43,AVERAGE(Outcomes!N43,Outcomes!N96,Outcomes!N149))*Outcomes!N$6</f>
        <v>38000</v>
      </c>
      <c r="O44" s="381">
        <f>Performance!I$5*IF(Performance!I200&gt;Performance!I147,Outcomes!O43,AVERAGE(Outcomes!O43,Outcomes!O96,Outcomes!O149))*Outcomes!O$6</f>
        <v>0</v>
      </c>
      <c r="P44" s="381">
        <f>Performance!I$5*IF(Performance!I200&gt;Performance!I147,Outcomes!P43,AVERAGE(Outcomes!P43,Outcomes!P96,Outcomes!P149))*Outcomes!P$6</f>
        <v>0</v>
      </c>
      <c r="Q44" s="381">
        <f>Performance!I$5*IF(Performance!I200&gt;Performance!I147,Outcomes!Q43,AVERAGE(Outcomes!Q43,Outcomes!Q96,Outcomes!Q149))*Outcomes!Q$6</f>
        <v>0</v>
      </c>
      <c r="R44" s="381">
        <f>Performance!J$5*IF(Performance!J200&gt;Performance!J147,Outcomes!R43,AVERAGE(Outcomes!R43,Outcomes!R96,Outcomes!R149))*Outcomes!R$6</f>
        <v>108187.5</v>
      </c>
      <c r="S44" s="381">
        <f>Performance!J$5*IF(Performance!J200&gt;Performance!J147,Outcomes!S43,AVERAGE(Outcomes!S43,Outcomes!S96,Outcomes!S149))*Outcomes!S$6</f>
        <v>1187.5</v>
      </c>
      <c r="T44" s="381">
        <f>Performance!J$5*IF(Performance!J200&gt;Performance!J147,Outcomes!T43,AVERAGE(Outcomes!T43,Outcomes!T96,Outcomes!T149))*Outcomes!T$6</f>
        <v>1562.5</v>
      </c>
      <c r="U44" s="381">
        <f>Performance!J$5*IF(Performance!J200&gt;Performance!J147,Outcomes!U43,AVERAGE(Outcomes!U43,Outcomes!U96,Outcomes!U149))*Outcomes!U$6</f>
        <v>31250</v>
      </c>
      <c r="V44" s="381">
        <f>Performance!K$5*IF(Performance!K200&gt;Performance!K147,Outcomes!V43,AVERAGE(Outcomes!V43,Outcomes!V96,Outcomes!V149))*Outcomes!V$6</f>
        <v>1548166.6666666665</v>
      </c>
      <c r="W44" s="381">
        <f>Performance!K$5*IF(Performance!K200&gt;Performance!K147,Outcomes!W43,AVERAGE(Outcomes!W43,Outcomes!W96,Outcomes!W149))*Outcomes!W$6</f>
        <v>177333.33333333331</v>
      </c>
      <c r="X44" s="381">
        <f>Performance!K$5*IF(Performance!K200&gt;Performance!K147, Outcomes!X43, AVERAGE(Outcomes!X43,Outcomes!X96,Outcomes!X149))*Outcomes!X$6</f>
        <v>185120.83333333334</v>
      </c>
      <c r="Y44" s="381">
        <f>Performance!K$5*IF(Performance!K200&gt;Performance!K147,Outcomes!Y43,AVERAGE(Outcomes!Y43,Outcomes!Y96,Outcomes!Y149))*Outcomes!Y$6</f>
        <v>293854.16666666663</v>
      </c>
      <c r="Z44" s="381">
        <f>Performance!L$5*IF(Performance!L200&gt;Performance!L147,Outcomes!Z43,AVERAGE(Outcomes!Z43,Outcomes!Z96,Outcomes!Z149))*Outcomes!Z$6</f>
        <v>6380675</v>
      </c>
      <c r="AA44" s="381">
        <f>Performance!L$5*IF(Performance!L200&gt;Performance!L147,Outcomes!AA43,AVERAGE(Outcomes!AA43,Outcomes!AA96,Outcomes!AA149))*Outcomes!AA$6</f>
        <v>728174.99999999988</v>
      </c>
      <c r="AB44" s="381">
        <f>Performance!L$5*IF(Performance!L200&gt;Performance!L147,Outcomes!AB43,AVERAGE(Outcomes!AB43,Outcomes!AB96,Outcomes!AB149))*Outcomes!AB$6</f>
        <v>675806.24999999988</v>
      </c>
      <c r="AC44" s="381">
        <f>Performance!L$5*IF(Performance!L200&gt;Performance!L147,Outcomes!AC43,AVERAGE(Outcomes!AC43,Outcomes!AC96,Outcomes!AC149))*Outcomes!AC$6</f>
        <v>1006775.0000000001</v>
      </c>
      <c r="AD44" s="381">
        <f>Performance!M$5*IF(Performance!M200&gt;Performance!M147,Outcomes!AD43,AVERAGE(Outcomes!AD43,Outcomes!AD96,Outcomes!AD149))*Outcomes!AD$6</f>
        <v>0</v>
      </c>
      <c r="AE44" s="381">
        <f>Performance!M$5*IF(Performance!M200&gt;Performance!M147,Outcomes!AE43,AVERAGE(Outcomes!AE43,Outcomes!AE96,Outcomes!AE149))*Outcomes!AE$6</f>
        <v>0</v>
      </c>
      <c r="AF44" s="381">
        <f>Performance!M$5*IF(Performance!M200&gt;Performance!M147,Outcomes!AF43,AVERAGE(Outcomes!AF43,Outcomes!AF96,Outcomes!AF149))*Outcomes!AF$6</f>
        <v>0</v>
      </c>
      <c r="AG44" s="381">
        <f>Performance!M$5*IF(Performance!M200&gt;Performance!M147,Outcomes!AG43,AVERAGE(Outcomes!AG43,Outcomes!AG96,Outcomes!AG149))*Outcomes!AG$6</f>
        <v>0</v>
      </c>
      <c r="AH44" s="381">
        <f>Performance!N$5*IF(Performance!N200&gt;Performance!N147,Outcomes!AH43,AVERAGE(Outcomes!AH43,Outcomes!AH96,Outcomes!AH149))*Outcomes!AH$6</f>
        <v>209474.99999999997</v>
      </c>
      <c r="AI44" s="381">
        <f>Performance!N$5*IF(Performance!N200&gt;Performance!N147,Outcomes!AI43,AVERAGE(Outcomes!AI43,Outcomes!AI96,Outcomes!AI149))*Outcomes!AI$6</f>
        <v>4156.25</v>
      </c>
      <c r="AJ44" s="381">
        <f>Performance!N$5*IF(Performance!N200&gt;Performance!N147,Outcomes!AJ43,AVERAGE(Outcomes!AJ43,Outcomes!AJ96,Outcomes!AJ149))*Outcomes!AJ$6</f>
        <v>14131.249999999998</v>
      </c>
      <c r="AK44" s="381">
        <f>Performance!N$5*IF(Performance!N200&gt;Performance!N147,Outcomes!AK43,AVERAGE(Outcomes!AK43,Outcomes!AK96,Outcomes!AK149))*Outcomes!AK$6</f>
        <v>79799.999999999985</v>
      </c>
      <c r="AL44" s="381">
        <f>Performance!O$5*IF(Performance!O200&gt;Performance!O147,Outcomes!AL43,AVERAGE(Outcomes!AL43,Outcomes!AL96,Outcomes!AL149))*Outcomes!AL$6</f>
        <v>13485500</v>
      </c>
      <c r="AM44" s="381">
        <f>Performance!O$5*IF(Performance!O200&gt;Performance!O147,Outcomes!AM43,AVERAGE(Outcomes!AM43,Outcomes!AM96,Outcomes!AM149))*Outcomes!AM$6</f>
        <v>1503731.25</v>
      </c>
      <c r="AN44" s="381">
        <f>Performance!O$5*IF(Performance!O200&gt;Performance!O147,Outcomes!AN43,AVERAGE(Outcomes!AN43,Outcomes!AN96,Outcomes!AN149))*Outcomes!AN$6</f>
        <v>1210125</v>
      </c>
      <c r="AO44" s="381">
        <f>Performance!O$5*IF(Performance!O200&gt;Performance!O147,Outcomes!AO43,AVERAGE(Outcomes!AO43,Outcomes!AO96,Outcomes!AO149))*Outcomes!AO$6</f>
        <v>1172325.0000000002</v>
      </c>
      <c r="AP44" s="381">
        <f>Performance!P$5*IF(Performance!P200&gt;Performance!P147,Outcomes!AP43,AVERAGE(Outcomes!AP43,Outcomes!AP96,Outcomes!AP149))*Outcomes!AP$6</f>
        <v>5737049.9999999991</v>
      </c>
      <c r="AQ44" s="381">
        <f>Performance!P$5*IF(Performance!P200&gt;Performance!P147,Outcomes!AQ43,AVERAGE(Outcomes!AQ43,Outcomes!AQ96,Outcomes!AQ149))*Outcomes!AQ$6</f>
        <v>542925</v>
      </c>
      <c r="AR44" s="381">
        <f>Performance!P$5*IF(Performance!P200&gt;Performance!P147,Outcomes!AR43,AVERAGE(Outcomes!AR43,Outcomes!AR96,Outcomes!AR149))*Outcomes!AR$6</f>
        <v>685068.74999999988</v>
      </c>
      <c r="AS44" s="381">
        <f>Performance!P$5*IF(Performance!P200&gt;Performance!P147,Outcomes!AS43,AVERAGE(Outcomes!AS43,Outcomes!AS96,Outcomes!AS149))*Outcomes!AS$6</f>
        <v>1113750.0000000002</v>
      </c>
      <c r="AT44" s="381">
        <f>Performance!Q$5*IF(Performance!Q200&gt;Performance!Q147,Outcomes!AT43,AVERAGE(Outcomes!AT43,Outcomes!AT96,Outcomes!AT149))*Outcomes!AT$6</f>
        <v>0</v>
      </c>
      <c r="AU44" s="381">
        <f>Performance!Q$5*IF(Performance!Q200&gt;Performance!Q147,Outcomes!AU43,AVERAGE(Outcomes!AU43,Outcomes!AU96,Outcomes!AU149))*Outcomes!AU$6</f>
        <v>0</v>
      </c>
      <c r="AV44" s="381">
        <f>Performance!Q$5*IF(Performance!Q200&gt;Performance!Q147,Outcomes!AV43,AVERAGE(Outcomes!AV43,Outcomes!AV96,Outcomes!AV149))*Outcomes!AV$6</f>
        <v>0</v>
      </c>
      <c r="AW44" s="381">
        <f>Performance!Q$5*IF(Performance!Q200&gt;Performance!Q147,Outcomes!AW43,AVERAGE(Outcomes!AW43,Outcomes!AW96,Outcomes!AW149))*Outcomes!AW$6</f>
        <v>0</v>
      </c>
      <c r="AX44" s="381">
        <f>Performance!R$5*IF(Performance!R200&gt;Performance!R147,Outcomes!AX43,AVERAGE(Outcomes!AX43,Outcomes!AX96,Outcomes!AX149))*Outcomes!AX$6</f>
        <v>136800</v>
      </c>
      <c r="AY44" s="381">
        <f>Performance!R$5*IF(Performance!R200&gt;Performance!R147,Outcomes!AY43,AVERAGE(Outcomes!AY43,Outcomes!AY96,Outcomes!AY149))*Outcomes!AY$6</f>
        <v>1125</v>
      </c>
      <c r="AZ44" s="381">
        <f>Performance!R$5*IF(Performance!R200&gt;Performance!R147,Outcomes!AZ43,AVERAGE(Outcomes!AZ43,Outcomes!AZ96,Outcomes!AZ149))*Outcomes!AZ$6</f>
        <v>10687.5</v>
      </c>
      <c r="BA44" s="381">
        <f>Performance!R$5*IF(Performance!R200&gt;Performance!R147,Outcomes!BA43,AVERAGE(Outcomes!BA43,Outcomes!BA96,Outcomes!BA149))*Outcomes!BA$6</f>
        <v>47025.000000000007</v>
      </c>
      <c r="BB44" s="381">
        <f>Performance!S41</f>
        <v>33940.333333333336</v>
      </c>
      <c r="BC44" s="381">
        <f>Performance!T41</f>
        <v>440125</v>
      </c>
      <c r="BD44" s="381">
        <f>Performance!U41</f>
        <v>0</v>
      </c>
      <c r="BE44" s="337">
        <f>SUM(C44:BD44)-Performance!C41</f>
        <v>22666.666666671634</v>
      </c>
    </row>
    <row r="45" spans="1:57">
      <c r="A45" s="21" t="s">
        <v>119</v>
      </c>
      <c r="B45" s="18" t="s">
        <v>120</v>
      </c>
      <c r="C45" s="381">
        <f>Performance!D42</f>
        <v>2544500</v>
      </c>
      <c r="D45" s="381">
        <f>Performance!E$5*IF(Performance!E201&gt;Performance!E148,Outcomes!D44,AVERAGE(Outcomes!D44,Outcomes!D97,Outcomes!D150))*Outcomes!D$6</f>
        <v>2164166.666666667</v>
      </c>
      <c r="E45" s="381">
        <f>Performance!E$5*IF(Performance!E201&gt;Performance!E148,Outcomes!E44,AVERAGE(Outcomes!E44,Outcomes!E97,Outcomes!E150))*Outcomes!E$6</f>
        <v>443916.66666666663</v>
      </c>
      <c r="F45" s="381">
        <f>Performance!E$5*IF(Performance!E201&gt;Performance!E148,Outcomes!F44,AVERAGE(Outcomes!F44,Outcomes!F97,Outcomes!F150))*Outcomes!F$6</f>
        <v>241500</v>
      </c>
      <c r="G45" s="381">
        <f>Performance!E$5*IF(Performance!E201&gt;Performance!E148,Outcomes!G44,AVERAGE(Outcomes!G44,Outcomes!G97,Outcomes!G150))*Outcomes!G$6</f>
        <v>158375</v>
      </c>
      <c r="H45" s="381">
        <f>Performance!F$5*IF(Performance!F201&gt;Performance!F148,Outcomes!H44,AVERAGE(Outcomes!H44,Outcomes!H97,Outcomes!H150))*Outcomes!H$6</f>
        <v>58800</v>
      </c>
      <c r="I45" s="381">
        <f>Performance!F$5*IF(Performance!F201&gt;Performance!F148,Outcomes!I44,AVERAGE(Outcomes!I44,Outcomes!I97,Outcomes!I150))*Outcomes!I$6</f>
        <v>11666.666666666668</v>
      </c>
      <c r="J45" s="381">
        <f>Performance!F$5*IF(Performance!F201&gt;Performance!F148,Outcomes!J44,AVERAGE(Outcomes!J44,Outcomes!J97,Outcomes!J150))*Outcomes!J$6</f>
        <v>3558.333333333333</v>
      </c>
      <c r="K45" s="381">
        <f>Performance!F$5*IF(Performance!F201&gt;Performance!F148,Outcomes!K44,AVERAGE(Outcomes!K44,Outcomes!K97,Outcomes!K150))*Outcomes!K$6</f>
        <v>0</v>
      </c>
      <c r="L45" s="381">
        <f>Performance!G$5*IF(Performance!G201&gt;Performance!G148,Outcomes!L44,AVERAGE(Outcomes!L44,Outcomes!L97,Outcomes!L150))*Outcomes!L$6</f>
        <v>0</v>
      </c>
      <c r="M45" s="381">
        <f>Performance!H$5*IF(Performance!H201&gt;Performance!H148,Outcomes!M44,AVERAGE(Outcomes!M44,Outcomes!M97,Outcomes!M150))*Outcomes!M$6</f>
        <v>399583.33333333337</v>
      </c>
      <c r="N45" s="381">
        <f>Performance!I$5*IF(Performance!I201&gt;Performance!I148,Outcomes!N44,AVERAGE(Outcomes!N44,Outcomes!N97,Outcomes!N150))*Outcomes!N$6</f>
        <v>38000</v>
      </c>
      <c r="O45" s="381">
        <f>Performance!I$5*IF(Performance!I201&gt;Performance!I148,Outcomes!O44,AVERAGE(Outcomes!O44,Outcomes!O97,Outcomes!O150))*Outcomes!O$6</f>
        <v>8312.5</v>
      </c>
      <c r="P45" s="381">
        <f>Performance!I$5*IF(Performance!I201&gt;Performance!I148,Outcomes!P44,AVERAGE(Outcomes!P44,Outcomes!P97,Outcomes!P150))*Outcomes!P$6</f>
        <v>5699.9999999999991</v>
      </c>
      <c r="Q45" s="381">
        <f>Performance!I$5*IF(Performance!I201&gt;Performance!I148,Outcomes!Q44,AVERAGE(Outcomes!Q44,Outcomes!Q97,Outcomes!Q150))*Outcomes!Q$6</f>
        <v>6500</v>
      </c>
      <c r="R45" s="381">
        <f>Performance!J$5*IF(Performance!J201&gt;Performance!J148,Outcomes!R44,AVERAGE(Outcomes!R44,Outcomes!R97,Outcomes!R150))*Outcomes!R$6</f>
        <v>1250</v>
      </c>
      <c r="S45" s="381">
        <f>Performance!J$5*IF(Performance!J201&gt;Performance!J148,Outcomes!S44,AVERAGE(Outcomes!S44,Outcomes!S97,Outcomes!S150))*Outcomes!S$6</f>
        <v>0</v>
      </c>
      <c r="T45" s="381">
        <f>Performance!J$5*IF(Performance!J201&gt;Performance!J148,Outcomes!T44,AVERAGE(Outcomes!T44,Outcomes!T97,Outcomes!T150))*Outcomes!T$6</f>
        <v>0</v>
      </c>
      <c r="U45" s="381">
        <f>Performance!J$5*IF(Performance!J201&gt;Performance!J148,Outcomes!U44,AVERAGE(Outcomes!U44,Outcomes!U97,Outcomes!U150))*Outcomes!U$6</f>
        <v>0</v>
      </c>
      <c r="V45" s="381">
        <f>Performance!K$5*IF(Performance!K201&gt;Performance!K148,Outcomes!V44,AVERAGE(Outcomes!V44,Outcomes!V97,Outcomes!V150))*Outcomes!V$6</f>
        <v>637641.66666666663</v>
      </c>
      <c r="W45" s="381">
        <f>Performance!K$5*IF(Performance!K201&gt;Performance!K148,Outcomes!W44,AVERAGE(Outcomes!W44,Outcomes!W97,Outcomes!W150))*Outcomes!W$6</f>
        <v>135916.66666666669</v>
      </c>
      <c r="X45" s="381">
        <f>Performance!K$5*IF(Performance!K201&gt;Performance!K148, Outcomes!X44, AVERAGE(Outcomes!X44,Outcomes!X97,Outcomes!X150))*Outcomes!X$6</f>
        <v>88200</v>
      </c>
      <c r="Y45" s="381">
        <f>Performance!K$5*IF(Performance!K201&gt;Performance!K148,Outcomes!Y44,AVERAGE(Outcomes!Y44,Outcomes!Y97,Outcomes!Y150))*Outcomes!Y$6</f>
        <v>62183.333333333328</v>
      </c>
      <c r="Z45" s="381">
        <f>Performance!L$5*IF(Performance!L201&gt;Performance!L148,Outcomes!Z44,AVERAGE(Outcomes!Z44,Outcomes!Z97,Outcomes!Z150))*Outcomes!Z$6</f>
        <v>1300075</v>
      </c>
      <c r="AA45" s="381">
        <f>Performance!L$5*IF(Performance!L201&gt;Performance!L148,Outcomes!AA44,AVERAGE(Outcomes!AA44,Outcomes!AA97,Outcomes!AA150))*Outcomes!AA$6</f>
        <v>262675</v>
      </c>
      <c r="AB45" s="381">
        <f>Performance!L$5*IF(Performance!L201&gt;Performance!L148,Outcomes!AB44,AVERAGE(Outcomes!AB44,Outcomes!AB97,Outcomes!AB150))*Outcomes!AB$6</f>
        <v>217787.49999999997</v>
      </c>
      <c r="AC45" s="381">
        <f>Performance!L$5*IF(Performance!L201&gt;Performance!L148,Outcomes!AC44,AVERAGE(Outcomes!AC44,Outcomes!AC97,Outcomes!AC150))*Outcomes!AC$6</f>
        <v>213500</v>
      </c>
      <c r="AD45" s="381">
        <f>Performance!M$5*IF(Performance!M201&gt;Performance!M148,Outcomes!AD44,AVERAGE(Outcomes!AD44,Outcomes!AD97,Outcomes!AD150))*Outcomes!AD$6</f>
        <v>0</v>
      </c>
      <c r="AE45" s="381">
        <f>Performance!M$5*IF(Performance!M201&gt;Performance!M148,Outcomes!AE44,AVERAGE(Outcomes!AE44,Outcomes!AE97,Outcomes!AE150))*Outcomes!AE$6</f>
        <v>0</v>
      </c>
      <c r="AF45" s="381">
        <f>Performance!M$5*IF(Performance!M201&gt;Performance!M148,Outcomes!AF44,AVERAGE(Outcomes!AF44,Outcomes!AF97,Outcomes!AF150))*Outcomes!AF$6</f>
        <v>0</v>
      </c>
      <c r="AG45" s="381">
        <f>Performance!M$5*IF(Performance!M201&gt;Performance!M148,Outcomes!AG44,AVERAGE(Outcomes!AG44,Outcomes!AG97,Outcomes!AG150))*Outcomes!AG$6</f>
        <v>0</v>
      </c>
      <c r="AH45" s="381">
        <f>Performance!N$5*IF(Performance!N201&gt;Performance!N148,Outcomes!AH44,AVERAGE(Outcomes!AH44,Outcomes!AH97,Outcomes!AH150))*Outcomes!AH$6</f>
        <v>0</v>
      </c>
      <c r="AI45" s="381">
        <f>Performance!N$5*IF(Performance!N201&gt;Performance!N148,Outcomes!AI44,AVERAGE(Outcomes!AI44,Outcomes!AI97,Outcomes!AI150))*Outcomes!AI$6</f>
        <v>0</v>
      </c>
      <c r="AJ45" s="381">
        <f>Performance!N$5*IF(Performance!N201&gt;Performance!N148,Outcomes!AJ44,AVERAGE(Outcomes!AJ44,Outcomes!AJ97,Outcomes!AJ150))*Outcomes!AJ$6</f>
        <v>0</v>
      </c>
      <c r="AK45" s="381">
        <f>Performance!N$5*IF(Performance!N201&gt;Performance!N148,Outcomes!AK44,AVERAGE(Outcomes!AK44,Outcomes!AK97,Outcomes!AK150))*Outcomes!AK$6</f>
        <v>0</v>
      </c>
      <c r="AL45" s="381">
        <f>Performance!O$5*IF(Performance!O201&gt;Performance!O148,Outcomes!AL44,AVERAGE(Outcomes!AL44,Outcomes!AL97,Outcomes!AL150))*Outcomes!AL$6</f>
        <v>2509500</v>
      </c>
      <c r="AM45" s="381">
        <f>Performance!O$5*IF(Performance!O201&gt;Performance!O148,Outcomes!AM44,AVERAGE(Outcomes!AM44,Outcomes!AM97,Outcomes!AM150))*Outcomes!AM$6</f>
        <v>489227.08333333331</v>
      </c>
      <c r="AN45" s="381">
        <f>Performance!O$5*IF(Performance!O201&gt;Performance!O148,Outcomes!AN44,AVERAGE(Outcomes!AN44,Outcomes!AN97,Outcomes!AN150))*Outcomes!AN$6</f>
        <v>327833.33333333337</v>
      </c>
      <c r="AO45" s="381">
        <f>Performance!O$5*IF(Performance!O201&gt;Performance!O148,Outcomes!AO44,AVERAGE(Outcomes!AO44,Outcomes!AO97,Outcomes!AO150))*Outcomes!AO$6</f>
        <v>224350.00000000003</v>
      </c>
      <c r="AP45" s="381">
        <f>Performance!P$5*IF(Performance!P201&gt;Performance!P148,Outcomes!AP44,AVERAGE(Outcomes!AP44,Outcomes!AP97,Outcomes!AP150))*Outcomes!AP$6</f>
        <v>1474875</v>
      </c>
      <c r="AQ45" s="381">
        <f>Performance!P$5*IF(Performance!P201&gt;Performance!P148,Outcomes!AQ44,AVERAGE(Outcomes!AQ44,Outcomes!AQ97,Outcomes!AQ150))*Outcomes!AQ$6</f>
        <v>301387.5</v>
      </c>
      <c r="AR45" s="381">
        <f>Performance!P$5*IF(Performance!P201&gt;Performance!P148,Outcomes!AR44,AVERAGE(Outcomes!AR44,Outcomes!AR97,Outcomes!AR150))*Outcomes!AR$6</f>
        <v>225506.25</v>
      </c>
      <c r="AS45" s="381">
        <f>Performance!P$5*IF(Performance!P201&gt;Performance!P148,Outcomes!AS44,AVERAGE(Outcomes!AS44,Outcomes!AS97,Outcomes!AS150))*Outcomes!AS$6</f>
        <v>265050</v>
      </c>
      <c r="AT45" s="381">
        <f>Performance!Q$5*IF(Performance!Q201&gt;Performance!Q148,Outcomes!AT44,AVERAGE(Outcomes!AT44,Outcomes!AT97,Outcomes!AT150))*Outcomes!AT$6</f>
        <v>0</v>
      </c>
      <c r="AU45" s="381">
        <f>Performance!Q$5*IF(Performance!Q201&gt;Performance!Q148,Outcomes!AU44,AVERAGE(Outcomes!AU44,Outcomes!AU97,Outcomes!AU150))*Outcomes!AU$6</f>
        <v>0</v>
      </c>
      <c r="AV45" s="381">
        <f>Performance!Q$5*IF(Performance!Q201&gt;Performance!Q148,Outcomes!AV44,AVERAGE(Outcomes!AV44,Outcomes!AV97,Outcomes!AV150))*Outcomes!AV$6</f>
        <v>0</v>
      </c>
      <c r="AW45" s="381">
        <f>Performance!Q$5*IF(Performance!Q201&gt;Performance!Q148,Outcomes!AW44,AVERAGE(Outcomes!AW44,Outcomes!AW97,Outcomes!AW150))*Outcomes!AW$6</f>
        <v>0</v>
      </c>
      <c r="AX45" s="381">
        <f>Performance!R$5*IF(Performance!R201&gt;Performance!R148,Outcomes!AX44,AVERAGE(Outcomes!AX44,Outcomes!AX97,Outcomes!AX150))*Outcomes!AX$6</f>
        <v>0</v>
      </c>
      <c r="AY45" s="381">
        <f>Performance!R$5*IF(Performance!R201&gt;Performance!R148,Outcomes!AY44,AVERAGE(Outcomes!AY44,Outcomes!AY97,Outcomes!AY150))*Outcomes!AY$6</f>
        <v>0</v>
      </c>
      <c r="AZ45" s="381">
        <f>Performance!R$5*IF(Performance!R201&gt;Performance!R148,Outcomes!AZ44,AVERAGE(Outcomes!AZ44,Outcomes!AZ97,Outcomes!AZ150))*Outcomes!AZ$6</f>
        <v>0</v>
      </c>
      <c r="BA45" s="381">
        <f>Performance!R$5*IF(Performance!R201&gt;Performance!R148,Outcomes!BA44,AVERAGE(Outcomes!BA44,Outcomes!BA97,Outcomes!BA150))*Outcomes!BA$6</f>
        <v>0</v>
      </c>
      <c r="BB45" s="381">
        <f>Performance!S42</f>
        <v>8536.0666666666675</v>
      </c>
      <c r="BC45" s="381">
        <f>Performance!T42</f>
        <v>61833.333333333336</v>
      </c>
      <c r="BD45" s="381">
        <f>Performance!U42</f>
        <v>0</v>
      </c>
      <c r="BE45" s="337">
        <f>SUM(C45:BD45)-Performance!C42</f>
        <v>0</v>
      </c>
    </row>
    <row r="46" spans="1:57">
      <c r="A46" s="21" t="s">
        <v>121</v>
      </c>
      <c r="B46" s="18" t="s">
        <v>122</v>
      </c>
      <c r="C46" s="381">
        <f>Performance!D43</f>
        <v>13713000</v>
      </c>
      <c r="D46" s="381">
        <f>Performance!E$5*IF(Performance!E202&gt;Performance!E149,Outcomes!D45,AVERAGE(Outcomes!D45,Outcomes!D98,Outcomes!D151))*Outcomes!D$6</f>
        <v>9397500</v>
      </c>
      <c r="E46" s="381">
        <f>Performance!E$5*IF(Performance!E202&gt;Performance!E149,Outcomes!E45,AVERAGE(Outcomes!E45,Outcomes!E98,Outcomes!E151))*Outcomes!E$6</f>
        <v>1281875</v>
      </c>
      <c r="F46" s="381">
        <f>Performance!E$5*IF(Performance!E202&gt;Performance!E149,Outcomes!F45,AVERAGE(Outcomes!F45,Outcomes!F98,Outcomes!F151))*Outcomes!F$6</f>
        <v>821012.50000000012</v>
      </c>
      <c r="G46" s="381">
        <f>Performance!E$5*IF(Performance!E202&gt;Performance!E149,Outcomes!G45,AVERAGE(Outcomes!G45,Outcomes!G98,Outcomes!G151))*Outcomes!G$6</f>
        <v>419650</v>
      </c>
      <c r="H46" s="381">
        <f>Performance!F$5*IF(Performance!F202&gt;Performance!F149,Outcomes!H45,AVERAGE(Outcomes!H45,Outcomes!H98,Outcomes!H151))*Outcomes!H$6</f>
        <v>3325</v>
      </c>
      <c r="I46" s="381">
        <f>Performance!F$5*IF(Performance!F202&gt;Performance!F149,Outcomes!I45,AVERAGE(Outcomes!I45,Outcomes!I98,Outcomes!I151))*Outcomes!I$6</f>
        <v>831.25</v>
      </c>
      <c r="J46" s="381">
        <f>Performance!F$5*IF(Performance!F202&gt;Performance!F149,Outcomes!J45,AVERAGE(Outcomes!J45,Outcomes!J98,Outcomes!J151))*Outcomes!J$6</f>
        <v>831.25</v>
      </c>
      <c r="K46" s="381">
        <f>Performance!F$5*IF(Performance!F202&gt;Performance!F149,Outcomes!K45,AVERAGE(Outcomes!K45,Outcomes!K98,Outcomes!K151))*Outcomes!K$6</f>
        <v>0</v>
      </c>
      <c r="L46" s="381">
        <f>Performance!G$5*IF(Performance!G202&gt;Performance!G149,Outcomes!L45,AVERAGE(Outcomes!L45,Outcomes!L98,Outcomes!L151))*Outcomes!L$6</f>
        <v>36300.000000000007</v>
      </c>
      <c r="M46" s="381">
        <f>Performance!H$5*IF(Performance!H202&gt;Performance!H149,Outcomes!M45,AVERAGE(Outcomes!M45,Outcomes!M98,Outcomes!M151))*Outcomes!M$6</f>
        <v>321166.66666666669</v>
      </c>
      <c r="N46" s="381">
        <f>Performance!I$5*IF(Performance!I202&gt;Performance!I149,Outcomes!N45,AVERAGE(Outcomes!N45,Outcomes!N98,Outcomes!N151))*Outcomes!N$6</f>
        <v>459000</v>
      </c>
      <c r="O46" s="381">
        <f>Performance!I$5*IF(Performance!I202&gt;Performance!I149,Outcomes!O45,AVERAGE(Outcomes!O45,Outcomes!O98,Outcomes!O151))*Outcomes!O$6</f>
        <v>94762.499999999985</v>
      </c>
      <c r="P46" s="381">
        <f>Performance!I$5*IF(Performance!I202&gt;Performance!I149,Outcomes!P45,AVERAGE(Outcomes!P45,Outcomes!P98,Outcomes!P151))*Outcomes!P$6</f>
        <v>44650</v>
      </c>
      <c r="Q46" s="381">
        <f>Performance!I$5*IF(Performance!I202&gt;Performance!I149,Outcomes!Q45,AVERAGE(Outcomes!Q45,Outcomes!Q98,Outcomes!Q151))*Outcomes!Q$6</f>
        <v>26599.999999999996</v>
      </c>
      <c r="R46" s="381">
        <f>Performance!J$5*IF(Performance!J202&gt;Performance!J149,Outcomes!R45,AVERAGE(Outcomes!R45,Outcomes!R98,Outcomes!R151))*Outcomes!R$6</f>
        <v>389499.99999999994</v>
      </c>
      <c r="S46" s="381">
        <f>Performance!J$5*IF(Performance!J202&gt;Performance!J149,Outcomes!S45,AVERAGE(Outcomes!S45,Outcomes!S98,Outcomes!S151))*Outcomes!S$6</f>
        <v>71546.875</v>
      </c>
      <c r="T46" s="381">
        <f>Performance!J$5*IF(Performance!J202&gt;Performance!J149,Outcomes!T45,AVERAGE(Outcomes!T45,Outcomes!T98,Outcomes!T151))*Outcomes!T$6</f>
        <v>60859.375</v>
      </c>
      <c r="U46" s="381">
        <f>Performance!J$5*IF(Performance!J202&gt;Performance!J149,Outcomes!U45,AVERAGE(Outcomes!U45,Outcomes!U98,Outcomes!U151))*Outcomes!U$6</f>
        <v>35031.25</v>
      </c>
      <c r="V46" s="381">
        <f>Performance!K$5*IF(Performance!K202&gt;Performance!K149,Outcomes!V45,AVERAGE(Outcomes!V45,Outcomes!V98,Outcomes!V151))*Outcomes!V$6</f>
        <v>1740637.5</v>
      </c>
      <c r="W46" s="381">
        <f>Performance!K$5*IF(Performance!K202&gt;Performance!K149,Outcomes!W45,AVERAGE(Outcomes!W45,Outcomes!W98,Outcomes!W151))*Outcomes!W$6</f>
        <v>353696.87499999994</v>
      </c>
      <c r="X46" s="381">
        <f>Performance!K$5*IF(Performance!K202&gt;Performance!K149, Outcomes!X45, AVERAGE(Outcomes!X45,Outcomes!X98,Outcomes!X151))*Outcomes!X$6</f>
        <v>190356.24999999997</v>
      </c>
      <c r="Y46" s="381">
        <f>Performance!K$5*IF(Performance!K202&gt;Performance!K149,Outcomes!Y45,AVERAGE(Outcomes!Y45,Outcomes!Y98,Outcomes!Y151))*Outcomes!Y$6</f>
        <v>136324.99999999997</v>
      </c>
      <c r="Z46" s="381">
        <f>Performance!L$5*IF(Performance!L202&gt;Performance!L149,Outcomes!Z45,AVERAGE(Outcomes!Z45,Outcomes!Z98,Outcomes!Z151))*Outcomes!Z$6</f>
        <v>2925183.3333333335</v>
      </c>
      <c r="AA46" s="381">
        <f>Performance!L$5*IF(Performance!L202&gt;Performance!L149,Outcomes!AA45,AVERAGE(Outcomes!AA45,Outcomes!AA98,Outcomes!AA151))*Outcomes!AA$6</f>
        <v>444820.83333333331</v>
      </c>
      <c r="AB46" s="381">
        <f>Performance!L$5*IF(Performance!L202&gt;Performance!L149,Outcomes!AB45,AVERAGE(Outcomes!AB45,Outcomes!AB98,Outcomes!AB151))*Outcomes!AB$6</f>
        <v>487841.66666666663</v>
      </c>
      <c r="AC46" s="381">
        <f>Performance!L$5*IF(Performance!L202&gt;Performance!L149,Outcomes!AC45,AVERAGE(Outcomes!AC45,Outcomes!AC98,Outcomes!AC151))*Outcomes!AC$6</f>
        <v>413000</v>
      </c>
      <c r="AD46" s="381">
        <f>Performance!M$5*IF(Performance!M202&gt;Performance!M149,Outcomes!AD45,AVERAGE(Outcomes!AD45,Outcomes!AD98,Outcomes!AD151))*Outcomes!AD$6</f>
        <v>0</v>
      </c>
      <c r="AE46" s="381">
        <f>Performance!M$5*IF(Performance!M202&gt;Performance!M149,Outcomes!AE45,AVERAGE(Outcomes!AE45,Outcomes!AE98,Outcomes!AE151))*Outcomes!AE$6</f>
        <v>0</v>
      </c>
      <c r="AF46" s="381">
        <f>Performance!M$5*IF(Performance!M202&gt;Performance!M149,Outcomes!AF45,AVERAGE(Outcomes!AF45,Outcomes!AF98,Outcomes!AF151))*Outcomes!AF$6</f>
        <v>0</v>
      </c>
      <c r="AG46" s="381">
        <f>Performance!M$5*IF(Performance!M202&gt;Performance!M149,Outcomes!AG45,AVERAGE(Outcomes!AG45,Outcomes!AG98,Outcomes!AG151))*Outcomes!AG$6</f>
        <v>0</v>
      </c>
      <c r="AH46" s="381">
        <f>Performance!N$5*IF(Performance!N202&gt;Performance!N149,Outcomes!AH45,AVERAGE(Outcomes!AH45,Outcomes!AH98,Outcomes!AH151))*Outcomes!AH$6</f>
        <v>7000</v>
      </c>
      <c r="AI46" s="381">
        <f>Performance!N$5*IF(Performance!N202&gt;Performance!N149,Outcomes!AI45,AVERAGE(Outcomes!AI45,Outcomes!AI98,Outcomes!AI151))*Outcomes!AI$6</f>
        <v>291.66666666666663</v>
      </c>
      <c r="AJ46" s="381">
        <f>Performance!N$5*IF(Performance!N202&gt;Performance!N149,Outcomes!AJ45,AVERAGE(Outcomes!AJ45,Outcomes!AJ98,Outcomes!AJ151))*Outcomes!AJ$6</f>
        <v>0</v>
      </c>
      <c r="AK46" s="381">
        <f>Performance!N$5*IF(Performance!N202&gt;Performance!N149,Outcomes!AK45,AVERAGE(Outcomes!AK45,Outcomes!AK98,Outcomes!AK151))*Outcomes!AK$6</f>
        <v>2333.333333333333</v>
      </c>
      <c r="AL46" s="381">
        <f>Performance!O$5*IF(Performance!O202&gt;Performance!O149,Outcomes!AL45,AVERAGE(Outcomes!AL45,Outcomes!AL98,Outcomes!AL151))*Outcomes!AL$6</f>
        <v>9422000</v>
      </c>
      <c r="AM46" s="381">
        <f>Performance!O$5*IF(Performance!O202&gt;Performance!O149,Outcomes!AM45,AVERAGE(Outcomes!AM45,Outcomes!AM98,Outcomes!AM151))*Outcomes!AM$6</f>
        <v>1244250</v>
      </c>
      <c r="AN46" s="381">
        <f>Performance!O$5*IF(Performance!O202&gt;Performance!O149,Outcomes!AN45,AVERAGE(Outcomes!AN45,Outcomes!AN98,Outcomes!AN151))*Outcomes!AN$6</f>
        <v>915337.50000000012</v>
      </c>
      <c r="AO46" s="381">
        <f>Performance!O$5*IF(Performance!O202&gt;Performance!O149,Outcomes!AO45,AVERAGE(Outcomes!AO45,Outcomes!AO98,Outcomes!AO151))*Outcomes!AO$6</f>
        <v>736750</v>
      </c>
      <c r="AP46" s="381">
        <f>Performance!P$5*IF(Performance!P202&gt;Performance!P149,Outcomes!AP45,AVERAGE(Outcomes!AP45,Outcomes!AP98,Outcomes!AP151))*Outcomes!AP$6</f>
        <v>4604175</v>
      </c>
      <c r="AQ46" s="381">
        <f>Performance!P$5*IF(Performance!P202&gt;Performance!P149,Outcomes!AQ45,AVERAGE(Outcomes!AQ45,Outcomes!AQ98,Outcomes!AQ151))*Outcomes!AQ$6</f>
        <v>519412.5</v>
      </c>
      <c r="AR46" s="381">
        <f>Performance!P$5*IF(Performance!P202&gt;Performance!P149,Outcomes!AR45,AVERAGE(Outcomes!AR45,Outcomes!AR98,Outcomes!AR151))*Outcomes!AR$6</f>
        <v>795150</v>
      </c>
      <c r="AS46" s="381">
        <f>Performance!P$5*IF(Performance!P202&gt;Performance!P149,Outcomes!AS45,AVERAGE(Outcomes!AS45,Outcomes!AS98,Outcomes!AS151))*Outcomes!AS$6</f>
        <v>787500</v>
      </c>
      <c r="AT46" s="381">
        <f>Performance!Q$5*IF(Performance!Q202&gt;Performance!Q149,Outcomes!AT45,AVERAGE(Outcomes!AT45,Outcomes!AT98,Outcomes!AT151))*Outcomes!AT$6</f>
        <v>551366.66666666663</v>
      </c>
      <c r="AU46" s="381">
        <f>Performance!Q$5*IF(Performance!Q202&gt;Performance!Q149,Outcomes!AU45,AVERAGE(Outcomes!AU45,Outcomes!AU98,Outcomes!AU151))*Outcomes!AU$6</f>
        <v>32549.999999999996</v>
      </c>
      <c r="AV46" s="381">
        <f>Performance!Q$5*IF(Performance!Q202&gt;Performance!Q149,Outcomes!AV45,AVERAGE(Outcomes!AV45,Outcomes!AV98,Outcomes!AV151))*Outcomes!AV$6</f>
        <v>101295.83333333333</v>
      </c>
      <c r="AW46" s="381">
        <f>Performance!Q$5*IF(Performance!Q202&gt;Performance!Q149,Outcomes!AW45,AVERAGE(Outcomes!AW45,Outcomes!AW98,Outcomes!AW151))*Outcomes!AW$6</f>
        <v>177100</v>
      </c>
      <c r="AX46" s="381">
        <f>Performance!R$5*IF(Performance!R202&gt;Performance!R149,Outcomes!AX45,AVERAGE(Outcomes!AX45,Outcomes!AX98,Outcomes!AX151))*Outcomes!AX$6</f>
        <v>1680074.9999999998</v>
      </c>
      <c r="AY46" s="381">
        <f>Performance!R$5*IF(Performance!R202&gt;Performance!R149,Outcomes!AY45,AVERAGE(Outcomes!AY45,Outcomes!AY98,Outcomes!AY151))*Outcomes!AY$6</f>
        <v>66262.5</v>
      </c>
      <c r="AZ46" s="381">
        <f>Performance!R$5*IF(Performance!R202&gt;Performance!R149,Outcomes!AZ45,AVERAGE(Outcomes!AZ45,Outcomes!AZ98,Outcomes!AZ151))*Outcomes!AZ$6</f>
        <v>306731.25</v>
      </c>
      <c r="BA46" s="381">
        <f>Performance!R$5*IF(Performance!R202&gt;Performance!R149,Outcomes!BA45,AVERAGE(Outcomes!BA45,Outcomes!BA98,Outcomes!BA151))*Outcomes!BA$6</f>
        <v>540787.5</v>
      </c>
      <c r="BB46" s="381">
        <f>Performance!S43</f>
        <v>12039.349999999999</v>
      </c>
      <c r="BC46" s="381">
        <f>Performance!T43</f>
        <v>63000</v>
      </c>
      <c r="BD46" s="381">
        <f>Performance!U43</f>
        <v>30800.000000000004</v>
      </c>
      <c r="BE46" s="337">
        <f>SUM(C46:BD46)-Performance!C43</f>
        <v>0</v>
      </c>
    </row>
    <row r="47" spans="1:57">
      <c r="A47" s="21" t="s">
        <v>123</v>
      </c>
      <c r="B47" s="18" t="s">
        <v>124</v>
      </c>
      <c r="C47" s="381">
        <f>Performance!D44</f>
        <v>3391675.0000000005</v>
      </c>
      <c r="D47" s="381">
        <f>Performance!E$5*IF(Performance!E203&gt;Performance!E150,Outcomes!D46,AVERAGE(Outcomes!D46,Outcomes!D99,Outcomes!D152))*Outcomes!D$6</f>
        <v>2058000</v>
      </c>
      <c r="E47" s="381">
        <f>Performance!E$5*IF(Performance!E203&gt;Performance!E150,Outcomes!E46,AVERAGE(Outcomes!E46,Outcomes!E99,Outcomes!E152))*Outcomes!E$6</f>
        <v>408625</v>
      </c>
      <c r="F47" s="381">
        <f>Performance!E$5*IF(Performance!E203&gt;Performance!E150,Outcomes!F46,AVERAGE(Outcomes!F46,Outcomes!F99,Outcomes!F152))*Outcomes!F$6</f>
        <v>231962.50000000003</v>
      </c>
      <c r="G47" s="381">
        <f>Performance!E$5*IF(Performance!E203&gt;Performance!E150,Outcomes!G46,AVERAGE(Outcomes!G46,Outcomes!G99,Outcomes!G152))*Outcomes!G$6</f>
        <v>73150.000000000015</v>
      </c>
      <c r="H47" s="381">
        <f>Performance!F$5*IF(Performance!F203&gt;Performance!F150,Outcomes!H46,AVERAGE(Outcomes!H46,Outcomes!H99,Outcomes!H152))*Outcomes!H$6</f>
        <v>0</v>
      </c>
      <c r="I47" s="381">
        <f>Performance!F$5*IF(Performance!F203&gt;Performance!F150,Outcomes!I46,AVERAGE(Outcomes!I46,Outcomes!I99,Outcomes!I152))*Outcomes!I$6</f>
        <v>0</v>
      </c>
      <c r="J47" s="381">
        <f>Performance!F$5*IF(Performance!F203&gt;Performance!F150,Outcomes!J46,AVERAGE(Outcomes!J46,Outcomes!J99,Outcomes!J152))*Outcomes!J$6</f>
        <v>0</v>
      </c>
      <c r="K47" s="381">
        <f>Performance!F$5*IF(Performance!F203&gt;Performance!F150,Outcomes!K46,AVERAGE(Outcomes!K46,Outcomes!K99,Outcomes!K152))*Outcomes!K$6</f>
        <v>0</v>
      </c>
      <c r="L47" s="381">
        <f>Performance!G$5*IF(Performance!G203&gt;Performance!G150,Outcomes!L46,AVERAGE(Outcomes!L46,Outcomes!L99,Outcomes!L152))*Outcomes!L$6</f>
        <v>10450</v>
      </c>
      <c r="M47" s="381">
        <f>Performance!H$5*IF(Performance!H203&gt;Performance!H150,Outcomes!M46,AVERAGE(Outcomes!M46,Outcomes!M99,Outcomes!M152))*Outcomes!M$6</f>
        <v>518375.00000000006</v>
      </c>
      <c r="N47" s="381">
        <f>Performance!I$5*IF(Performance!I203&gt;Performance!I150,Outcomes!N46,AVERAGE(Outcomes!N46,Outcomes!N99,Outcomes!N152))*Outcomes!N$6</f>
        <v>30000</v>
      </c>
      <c r="O47" s="381">
        <f>Performance!I$5*IF(Performance!I203&gt;Performance!I150,Outcomes!O46,AVERAGE(Outcomes!O46,Outcomes!O99,Outcomes!O152))*Outcomes!O$6</f>
        <v>0</v>
      </c>
      <c r="P47" s="381">
        <f>Performance!I$5*IF(Performance!I203&gt;Performance!I150,Outcomes!P46,AVERAGE(Outcomes!P46,Outcomes!P99,Outcomes!P152))*Outcomes!P$6</f>
        <v>0</v>
      </c>
      <c r="Q47" s="381">
        <f>Performance!I$5*IF(Performance!I203&gt;Performance!I150,Outcomes!Q46,AVERAGE(Outcomes!Q46,Outcomes!Q99,Outcomes!Q152))*Outcomes!Q$6</f>
        <v>0</v>
      </c>
      <c r="R47" s="381">
        <f>Performance!J$5*IF(Performance!J203&gt;Performance!J150,Outcomes!R46,AVERAGE(Outcomes!R46,Outcomes!R99,Outcomes!R152))*Outcomes!R$6</f>
        <v>197500</v>
      </c>
      <c r="S47" s="381">
        <f>Performance!J$5*IF(Performance!J203&gt;Performance!J150,Outcomes!S46,AVERAGE(Outcomes!S46,Outcomes!S99,Outcomes!S152))*Outcomes!S$6</f>
        <v>0</v>
      </c>
      <c r="T47" s="381">
        <f>Performance!J$5*IF(Performance!J203&gt;Performance!J150,Outcomes!T46,AVERAGE(Outcomes!T46,Outcomes!T99,Outcomes!T152))*Outcomes!T$6</f>
        <v>0</v>
      </c>
      <c r="U47" s="381">
        <f>Performance!J$5*IF(Performance!J203&gt;Performance!J150,Outcomes!U46,AVERAGE(Outcomes!U46,Outcomes!U99,Outcomes!U152))*Outcomes!U$6</f>
        <v>0</v>
      </c>
      <c r="V47" s="381">
        <f>Performance!K$5*IF(Performance!K203&gt;Performance!K150,Outcomes!V46,AVERAGE(Outcomes!V46,Outcomes!V99,Outcomes!V152))*Outcomes!V$6</f>
        <v>350350.00000000006</v>
      </c>
      <c r="W47" s="381">
        <f>Performance!K$5*IF(Performance!K203&gt;Performance!K150,Outcomes!W46,AVERAGE(Outcomes!W46,Outcomes!W99,Outcomes!W152))*Outcomes!W$6</f>
        <v>62081.25</v>
      </c>
      <c r="X47" s="381">
        <f>Performance!K$5*IF(Performance!K203&gt;Performance!K150, Outcomes!X46, AVERAGE(Outcomes!X46,Outcomes!X99,Outcomes!X152))*Outcomes!X$6</f>
        <v>25987.500000000004</v>
      </c>
      <c r="Y47" s="381">
        <f>Performance!K$5*IF(Performance!K203&gt;Performance!K150,Outcomes!Y46,AVERAGE(Outcomes!Y46,Outcomes!Y99,Outcomes!Y152))*Outcomes!Y$6</f>
        <v>10587.500000000002</v>
      </c>
      <c r="Z47" s="381">
        <f>Performance!L$5*IF(Performance!L203&gt;Performance!L150,Outcomes!Z46,AVERAGE(Outcomes!Z46,Outcomes!Z99,Outcomes!Z152))*Outcomes!Z$6</f>
        <v>1243550</v>
      </c>
      <c r="AA47" s="381">
        <f>Performance!L$5*IF(Performance!L203&gt;Performance!L150,Outcomes!AA46,AVERAGE(Outcomes!AA46,Outcomes!AA99,Outcomes!AA152))*Outcomes!AA$6</f>
        <v>249375</v>
      </c>
      <c r="AB47" s="381">
        <f>Performance!L$5*IF(Performance!L203&gt;Performance!L150,Outcomes!AB46,AVERAGE(Outcomes!AB46,Outcomes!AB99,Outcomes!AB152))*Outcomes!AB$6</f>
        <v>208643.75</v>
      </c>
      <c r="AC47" s="381">
        <f>Performance!L$5*IF(Performance!L203&gt;Performance!L150,Outcomes!AC46,AVERAGE(Outcomes!AC46,Outcomes!AC99,Outcomes!AC152))*Outcomes!AC$6</f>
        <v>164587.5</v>
      </c>
      <c r="AD47" s="381">
        <f>Performance!M$5*IF(Performance!M203&gt;Performance!M150,Outcomes!AD46,AVERAGE(Outcomes!AD46,Outcomes!AD99,Outcomes!AD152))*Outcomes!AD$6</f>
        <v>0</v>
      </c>
      <c r="AE47" s="381">
        <f>Performance!M$5*IF(Performance!M203&gt;Performance!M150,Outcomes!AE46,AVERAGE(Outcomes!AE46,Outcomes!AE99,Outcomes!AE152))*Outcomes!AE$6</f>
        <v>0</v>
      </c>
      <c r="AF47" s="381">
        <f>Performance!M$5*IF(Performance!M203&gt;Performance!M150,Outcomes!AF46,AVERAGE(Outcomes!AF46,Outcomes!AF99,Outcomes!AF152))*Outcomes!AF$6</f>
        <v>0</v>
      </c>
      <c r="AG47" s="381">
        <f>Performance!M$5*IF(Performance!M203&gt;Performance!M150,Outcomes!AG46,AVERAGE(Outcomes!AG46,Outcomes!AG99,Outcomes!AG152))*Outcomes!AG$6</f>
        <v>0</v>
      </c>
      <c r="AH47" s="381">
        <f>Performance!N$5*IF(Performance!N203&gt;Performance!N150,Outcomes!AH46,AVERAGE(Outcomes!AH46,Outcomes!AH99,Outcomes!AH152))*Outcomes!AH$6</f>
        <v>0</v>
      </c>
      <c r="AI47" s="381">
        <f>Performance!N$5*IF(Performance!N203&gt;Performance!N150,Outcomes!AI46,AVERAGE(Outcomes!AI46,Outcomes!AI99,Outcomes!AI152))*Outcomes!AI$6</f>
        <v>0</v>
      </c>
      <c r="AJ47" s="381">
        <f>Performance!N$5*IF(Performance!N203&gt;Performance!N150,Outcomes!AJ46,AVERAGE(Outcomes!AJ46,Outcomes!AJ99,Outcomes!AJ152))*Outcomes!AJ$6</f>
        <v>0</v>
      </c>
      <c r="AK47" s="381">
        <f>Performance!N$5*IF(Performance!N203&gt;Performance!N150,Outcomes!AK46,AVERAGE(Outcomes!AK46,Outcomes!AK99,Outcomes!AK152))*Outcomes!AK$6</f>
        <v>0</v>
      </c>
      <c r="AL47" s="381">
        <f>Performance!O$5*IF(Performance!O203&gt;Performance!O150,Outcomes!AL46,AVERAGE(Outcomes!AL46,Outcomes!AL99,Outcomes!AL152))*Outcomes!AL$6</f>
        <v>1821166.6666666667</v>
      </c>
      <c r="AM47" s="381">
        <f>Performance!O$5*IF(Performance!O203&gt;Performance!O150,Outcomes!AM46,AVERAGE(Outcomes!AM46,Outcomes!AM99,Outcomes!AM152))*Outcomes!AM$6</f>
        <v>353791.66666666663</v>
      </c>
      <c r="AN47" s="381">
        <f>Performance!O$5*IF(Performance!O203&gt;Performance!O150,Outcomes!AN46,AVERAGE(Outcomes!AN46,Outcomes!AN99,Outcomes!AN152))*Outcomes!AN$6</f>
        <v>250804.16666666672</v>
      </c>
      <c r="AO47" s="381">
        <f>Performance!O$5*IF(Performance!O203&gt;Performance!O150,Outcomes!AO46,AVERAGE(Outcomes!AO46,Outcomes!AO99,Outcomes!AO152))*Outcomes!AO$6</f>
        <v>113400</v>
      </c>
      <c r="AP47" s="381">
        <f>Performance!P$5*IF(Performance!P203&gt;Performance!P150,Outcomes!AP46,AVERAGE(Outcomes!AP46,Outcomes!AP99,Outcomes!AP152))*Outcomes!AP$6</f>
        <v>277350</v>
      </c>
      <c r="AQ47" s="381">
        <f>Performance!P$5*IF(Performance!P203&gt;Performance!P150,Outcomes!AQ46,AVERAGE(Outcomes!AQ46,Outcomes!AQ99,Outcomes!AQ152))*Outcomes!AQ$6</f>
        <v>29250</v>
      </c>
      <c r="AR47" s="381">
        <f>Performance!P$5*IF(Performance!P203&gt;Performance!P150,Outcomes!AR46,AVERAGE(Outcomes!AR46,Outcomes!AR99,Outcomes!AR152))*Outcomes!AR$6</f>
        <v>53493.750000000007</v>
      </c>
      <c r="AS47" s="381">
        <f>Performance!P$5*IF(Performance!P203&gt;Performance!P150,Outcomes!AS46,AVERAGE(Outcomes!AS46,Outcomes!AS99,Outcomes!AS152))*Outcomes!AS$6</f>
        <v>81825</v>
      </c>
      <c r="AT47" s="381">
        <f>Performance!Q$5*IF(Performance!Q203&gt;Performance!Q150,Outcomes!AT46,AVERAGE(Outcomes!AT46,Outcomes!AT99,Outcomes!AT152))*Outcomes!AT$6</f>
        <v>0</v>
      </c>
      <c r="AU47" s="381">
        <f>Performance!Q$5*IF(Performance!Q203&gt;Performance!Q150,Outcomes!AU46,AVERAGE(Outcomes!AU46,Outcomes!AU99,Outcomes!AU152))*Outcomes!AU$6</f>
        <v>0</v>
      </c>
      <c r="AV47" s="381">
        <f>Performance!Q$5*IF(Performance!Q203&gt;Performance!Q150,Outcomes!AV46,AVERAGE(Outcomes!AV46,Outcomes!AV99,Outcomes!AV152))*Outcomes!AV$6</f>
        <v>0</v>
      </c>
      <c r="AW47" s="381">
        <f>Performance!Q$5*IF(Performance!Q203&gt;Performance!Q150,Outcomes!AW46,AVERAGE(Outcomes!AW46,Outcomes!AW99,Outcomes!AW152))*Outcomes!AW$6</f>
        <v>0</v>
      </c>
      <c r="AX47" s="381">
        <f>Performance!R$5*IF(Performance!R203&gt;Performance!R150,Outcomes!AX46,AVERAGE(Outcomes!AX46,Outcomes!AX99,Outcomes!AX152))*Outcomes!AX$6</f>
        <v>0</v>
      </c>
      <c r="AY47" s="381">
        <f>Performance!R$5*IF(Performance!R203&gt;Performance!R150,Outcomes!AY46,AVERAGE(Outcomes!AY46,Outcomes!AY99,Outcomes!AY152))*Outcomes!AY$6</f>
        <v>0</v>
      </c>
      <c r="AZ47" s="381">
        <f>Performance!R$5*IF(Performance!R203&gt;Performance!R150,Outcomes!AZ46,AVERAGE(Outcomes!AZ46,Outcomes!AZ99,Outcomes!AZ152))*Outcomes!AZ$6</f>
        <v>0</v>
      </c>
      <c r="BA47" s="381">
        <f>Performance!R$5*IF(Performance!R203&gt;Performance!R150,Outcomes!BA46,AVERAGE(Outcomes!BA46,Outcomes!BA99,Outcomes!BA152))*Outcomes!BA$6</f>
        <v>0</v>
      </c>
      <c r="BB47" s="381">
        <f>Performance!S44</f>
        <v>14858</v>
      </c>
      <c r="BC47" s="381">
        <f>Performance!T44</f>
        <v>23274.999999999996</v>
      </c>
      <c r="BD47" s="381">
        <f>Performance!U44</f>
        <v>0</v>
      </c>
      <c r="BE47" s="337">
        <f>SUM(C47:BD47)-Performance!C44</f>
        <v>0</v>
      </c>
    </row>
    <row r="48" spans="1:57">
      <c r="A48" s="21" t="s">
        <v>125</v>
      </c>
      <c r="B48" s="18" t="s">
        <v>126</v>
      </c>
      <c r="C48" s="381">
        <f>Performance!D45</f>
        <v>9762200</v>
      </c>
      <c r="D48" s="381">
        <f>Performance!E$5*IF(Performance!E204&gt;Performance!E151,Outcomes!D47,AVERAGE(Outcomes!D47,Outcomes!D100,Outcomes!D153))*Outcomes!D$6</f>
        <v>11879000</v>
      </c>
      <c r="E48" s="381">
        <f>Performance!E$5*IF(Performance!E204&gt;Performance!E151,Outcomes!E47,AVERAGE(Outcomes!E47,Outcomes!E100,Outcomes!E153))*Outcomes!E$6</f>
        <v>1117666.6666666665</v>
      </c>
      <c r="F48" s="381">
        <f>Performance!E$5*IF(Performance!E204&gt;Performance!E151,Outcomes!F47,AVERAGE(Outcomes!F47,Outcomes!F100,Outcomes!F153))*Outcomes!F$6</f>
        <v>1320695.8333333335</v>
      </c>
      <c r="G48" s="381">
        <f>Performance!E$5*IF(Performance!E204&gt;Performance!E151,Outcomes!G47,AVERAGE(Outcomes!G47,Outcomes!G100,Outcomes!G153))*Outcomes!G$6</f>
        <v>1293833.3333333335</v>
      </c>
      <c r="H48" s="381">
        <f>Performance!F$5*IF(Performance!F204&gt;Performance!F151,Outcomes!H47,AVERAGE(Outcomes!H47,Outcomes!H100,Outcomes!H153))*Outcomes!H$6</f>
        <v>3500</v>
      </c>
      <c r="I48" s="381">
        <f>Performance!F$5*IF(Performance!F204&gt;Performance!F151,Outcomes!I47,AVERAGE(Outcomes!I47,Outcomes!I100,Outcomes!I153))*Outcomes!I$6</f>
        <v>831.25</v>
      </c>
      <c r="J48" s="381">
        <f>Performance!F$5*IF(Performance!F204&gt;Performance!F151,Outcomes!J47,AVERAGE(Outcomes!J47,Outcomes!J100,Outcomes!J153))*Outcomes!J$6</f>
        <v>875</v>
      </c>
      <c r="K48" s="381">
        <f>Performance!F$5*IF(Performance!F204&gt;Performance!F151,Outcomes!K47,AVERAGE(Outcomes!K47,Outcomes!K100,Outcomes!K153))*Outcomes!K$6</f>
        <v>0</v>
      </c>
      <c r="L48" s="381">
        <f>Performance!G$5*IF(Performance!G204&gt;Performance!G151,Outcomes!L47,AVERAGE(Outcomes!L47,Outcomes!L100,Outcomes!L153))*Outcomes!L$6</f>
        <v>42750</v>
      </c>
      <c r="M48" s="381">
        <f>Performance!H$5*IF(Performance!H204&gt;Performance!H151,Outcomes!M47,AVERAGE(Outcomes!M47,Outcomes!M100,Outcomes!M153))*Outcomes!M$6</f>
        <v>130625.00000000001</v>
      </c>
      <c r="N48" s="381">
        <f>Performance!I$5*IF(Performance!I204&gt;Performance!I151,Outcomes!N47,AVERAGE(Outcomes!N47,Outcomes!N100,Outcomes!N153))*Outcomes!N$6</f>
        <v>12350</v>
      </c>
      <c r="O48" s="381">
        <f>Performance!I$5*IF(Performance!I204&gt;Performance!I151,Outcomes!O47,AVERAGE(Outcomes!O47,Outcomes!O100,Outcomes!O153))*Outcomes!O$6</f>
        <v>950</v>
      </c>
      <c r="P48" s="381">
        <f>Performance!I$5*IF(Performance!I204&gt;Performance!I151,Outcomes!P47,AVERAGE(Outcomes!P47,Outcomes!P100,Outcomes!P153))*Outcomes!P$6</f>
        <v>1250</v>
      </c>
      <c r="Q48" s="381">
        <f>Performance!I$5*IF(Performance!I204&gt;Performance!I151,Outcomes!Q47,AVERAGE(Outcomes!Q47,Outcomes!Q100,Outcomes!Q153))*Outcomes!Q$6</f>
        <v>4750</v>
      </c>
      <c r="R48" s="381">
        <f>Performance!J$5*IF(Performance!J204&gt;Performance!J151,Outcomes!R47,AVERAGE(Outcomes!R47,Outcomes!R100,Outcomes!R153))*Outcomes!R$6</f>
        <v>48125</v>
      </c>
      <c r="S48" s="381">
        <f>Performance!J$5*IF(Performance!J204&gt;Performance!J151,Outcomes!S47,AVERAGE(Outcomes!S47,Outcomes!S100,Outcomes!S153))*Outcomes!S$6</f>
        <v>3125</v>
      </c>
      <c r="T48" s="381">
        <f>Performance!J$5*IF(Performance!J204&gt;Performance!J151,Outcomes!T47,AVERAGE(Outcomes!T47,Outcomes!T100,Outcomes!T153))*Outcomes!T$6</f>
        <v>3781.2500000000005</v>
      </c>
      <c r="U48" s="381">
        <f>Performance!J$5*IF(Performance!J204&gt;Performance!J151,Outcomes!U47,AVERAGE(Outcomes!U47,Outcomes!U100,Outcomes!U153))*Outcomes!U$6</f>
        <v>14375</v>
      </c>
      <c r="V48" s="381">
        <f>Performance!K$5*IF(Performance!K204&gt;Performance!K151,Outcomes!V47,AVERAGE(Outcomes!V47,Outcomes!V100,Outcomes!V153))*Outcomes!V$6</f>
        <v>1514216.6666666667</v>
      </c>
      <c r="W48" s="381">
        <f>Performance!K$5*IF(Performance!K204&gt;Performance!K151,Outcomes!W47,AVERAGE(Outcomes!W47,Outcomes!W100,Outcomes!W153))*Outcomes!W$6</f>
        <v>116083.33333333333</v>
      </c>
      <c r="X48" s="381">
        <f>Performance!K$5*IF(Performance!K204&gt;Performance!K151, Outcomes!X47, AVERAGE(Outcomes!X47,Outcomes!X100,Outcomes!X153))*Outcomes!X$6</f>
        <v>151258.33333333334</v>
      </c>
      <c r="Y48" s="381">
        <f>Performance!K$5*IF(Performance!K204&gt;Performance!K151,Outcomes!Y47,AVERAGE(Outcomes!Y47,Outcomes!Y100,Outcomes!Y153))*Outcomes!Y$6</f>
        <v>387683.33333333331</v>
      </c>
      <c r="Z48" s="381">
        <f>Performance!L$5*IF(Performance!L204&gt;Performance!L151,Outcomes!Z47,AVERAGE(Outcomes!Z47,Outcomes!Z100,Outcomes!Z153))*Outcomes!Z$6</f>
        <v>3234000</v>
      </c>
      <c r="AA48" s="381">
        <f>Performance!L$5*IF(Performance!L204&gt;Performance!L151,Outcomes!AA47,AVERAGE(Outcomes!AA47,Outcomes!AA100,Outcomes!AA153))*Outcomes!AA$6</f>
        <v>246881.24999999997</v>
      </c>
      <c r="AB48" s="381">
        <f>Performance!L$5*IF(Performance!L204&gt;Performance!L151,Outcomes!AB47,AVERAGE(Outcomes!AB47,Outcomes!AB100,Outcomes!AB153))*Outcomes!AB$6</f>
        <v>378218.75</v>
      </c>
      <c r="AC48" s="381">
        <f>Performance!L$5*IF(Performance!L204&gt;Performance!L151,Outcomes!AC47,AVERAGE(Outcomes!AC47,Outcomes!AC100,Outcomes!AC153))*Outcomes!AC$6</f>
        <v>1015000</v>
      </c>
      <c r="AD48" s="381">
        <f>Performance!M$5*IF(Performance!M204&gt;Performance!M151,Outcomes!AD47,AVERAGE(Outcomes!AD47,Outcomes!AD100,Outcomes!AD153))*Outcomes!AD$6</f>
        <v>17325</v>
      </c>
      <c r="AE48" s="381">
        <f>Performance!M$5*IF(Performance!M204&gt;Performance!M151,Outcomes!AE47,AVERAGE(Outcomes!AE47,Outcomes!AE100,Outcomes!AE153))*Outcomes!AE$6</f>
        <v>875</v>
      </c>
      <c r="AF48" s="381">
        <f>Performance!M$5*IF(Performance!M204&gt;Performance!M151,Outcomes!AF47,AVERAGE(Outcomes!AF47,Outcomes!AF100,Outcomes!AF153))*Outcomes!AF$6</f>
        <v>875</v>
      </c>
      <c r="AG48" s="381">
        <f>Performance!M$5*IF(Performance!M204&gt;Performance!M151,Outcomes!AG47,AVERAGE(Outcomes!AG47,Outcomes!AG100,Outcomes!AG153))*Outcomes!AG$6</f>
        <v>5775.0000000000009</v>
      </c>
      <c r="AH48" s="381">
        <f>Performance!N$5*IF(Performance!N204&gt;Performance!N151,Outcomes!AH47,AVERAGE(Outcomes!AH47,Outcomes!AH100,Outcomes!AH153))*Outcomes!AH$6</f>
        <v>45500</v>
      </c>
      <c r="AI48" s="381">
        <f>Performance!N$5*IF(Performance!N204&gt;Performance!N151,Outcomes!AI47,AVERAGE(Outcomes!AI47,Outcomes!AI100,Outcomes!AI153))*Outcomes!AI$6</f>
        <v>1750</v>
      </c>
      <c r="AJ48" s="381">
        <f>Performance!N$5*IF(Performance!N204&gt;Performance!N151,Outcomes!AJ47,AVERAGE(Outcomes!AJ47,Outcomes!AJ100,Outcomes!AJ153))*Outcomes!AJ$6</f>
        <v>2887.5000000000005</v>
      </c>
      <c r="AK48" s="381">
        <f>Performance!N$5*IF(Performance!N204&gt;Performance!N151,Outcomes!AK47,AVERAGE(Outcomes!AK47,Outcomes!AK100,Outcomes!AK153))*Outcomes!AK$6</f>
        <v>17500</v>
      </c>
      <c r="AL48" s="381">
        <f>Performance!O$5*IF(Performance!O204&gt;Performance!O151,Outcomes!AL47,AVERAGE(Outcomes!AL47,Outcomes!AL100,Outcomes!AL153))*Outcomes!AL$6</f>
        <v>17104500</v>
      </c>
      <c r="AM48" s="381">
        <f>Performance!O$5*IF(Performance!O204&gt;Performance!O151,Outcomes!AM47,AVERAGE(Outcomes!AM47,Outcomes!AM100,Outcomes!AM153))*Outcomes!AM$6</f>
        <v>1719025</v>
      </c>
      <c r="AN48" s="381">
        <f>Performance!O$5*IF(Performance!O204&gt;Performance!O151,Outcomes!AN47,AVERAGE(Outcomes!AN47,Outcomes!AN100,Outcomes!AN153))*Outcomes!AN$6</f>
        <v>1965425.0000000002</v>
      </c>
      <c r="AO48" s="381">
        <f>Performance!O$5*IF(Performance!O204&gt;Performance!O151,Outcomes!AO47,AVERAGE(Outcomes!AO47,Outcomes!AO100,Outcomes!AO153))*Outcomes!AO$6</f>
        <v>2398550.0000000005</v>
      </c>
      <c r="AP48" s="381">
        <f>Performance!P$5*IF(Performance!P204&gt;Performance!P151,Outcomes!AP47,AVERAGE(Outcomes!AP47,Outcomes!AP100,Outcomes!AP153))*Outcomes!AP$6</f>
        <v>4210950</v>
      </c>
      <c r="AQ48" s="381">
        <f>Performance!P$5*IF(Performance!P204&gt;Performance!P151,Outcomes!AQ47,AVERAGE(Outcomes!AQ47,Outcomes!AQ100,Outcomes!AQ153))*Outcomes!AQ$6</f>
        <v>187031.25</v>
      </c>
      <c r="AR48" s="381">
        <f>Performance!P$5*IF(Performance!P204&gt;Performance!P151,Outcomes!AR47,AVERAGE(Outcomes!AR47,Outcomes!AR100,Outcomes!AR153))*Outcomes!AR$6</f>
        <v>515118.75000000006</v>
      </c>
      <c r="AS48" s="381">
        <f>Performance!P$5*IF(Performance!P204&gt;Performance!P151,Outcomes!AS47,AVERAGE(Outcomes!AS47,Outcomes!AS100,Outcomes!AS153))*Outcomes!AS$6</f>
        <v>1281000</v>
      </c>
      <c r="AT48" s="381">
        <f>Performance!Q$5*IF(Performance!Q204&gt;Performance!Q151,Outcomes!AT47,AVERAGE(Outcomes!AT47,Outcomes!AT100,Outcomes!AT153))*Outcomes!AT$6</f>
        <v>0</v>
      </c>
      <c r="AU48" s="381">
        <f>Performance!Q$5*IF(Performance!Q204&gt;Performance!Q151,Outcomes!AU47,AVERAGE(Outcomes!AU47,Outcomes!AU100,Outcomes!AU153))*Outcomes!AU$6</f>
        <v>0</v>
      </c>
      <c r="AV48" s="381">
        <f>Performance!Q$5*IF(Performance!Q204&gt;Performance!Q151,Outcomes!AV47,AVERAGE(Outcomes!AV47,Outcomes!AV100,Outcomes!AV153))*Outcomes!AV$6</f>
        <v>0</v>
      </c>
      <c r="AW48" s="381">
        <f>Performance!Q$5*IF(Performance!Q204&gt;Performance!Q151,Outcomes!AW47,AVERAGE(Outcomes!AW47,Outcomes!AW100,Outcomes!AW153))*Outcomes!AW$6</f>
        <v>0</v>
      </c>
      <c r="AX48" s="381">
        <f>Performance!R$5*IF(Performance!R204&gt;Performance!R151,Outcomes!AX47,AVERAGE(Outcomes!AX47,Outcomes!AX100,Outcomes!AX153))*Outcomes!AX$6</f>
        <v>0</v>
      </c>
      <c r="AY48" s="381">
        <f>Performance!R$5*IF(Performance!R204&gt;Performance!R151,Outcomes!AY47,AVERAGE(Outcomes!AY47,Outcomes!AY100,Outcomes!AY153))*Outcomes!AY$6</f>
        <v>0</v>
      </c>
      <c r="AZ48" s="381">
        <f>Performance!R$5*IF(Performance!R204&gt;Performance!R151,Outcomes!AZ47,AVERAGE(Outcomes!AZ47,Outcomes!AZ100,Outcomes!AZ153))*Outcomes!AZ$6</f>
        <v>0</v>
      </c>
      <c r="BA48" s="381">
        <f>Performance!R$5*IF(Performance!R204&gt;Performance!R151,Outcomes!BA47,AVERAGE(Outcomes!BA47,Outcomes!BA100,Outcomes!BA153))*Outcomes!BA$6</f>
        <v>0</v>
      </c>
      <c r="BB48" s="381">
        <f>Performance!S45</f>
        <v>27399.899999999998</v>
      </c>
      <c r="BC48" s="381">
        <f>Performance!T45</f>
        <v>560000</v>
      </c>
      <c r="BD48" s="381">
        <f>Performance!U45</f>
        <v>0</v>
      </c>
      <c r="BE48" s="337">
        <f>SUM(C48:BD48)-Performance!C45</f>
        <v>0</v>
      </c>
    </row>
    <row r="49" spans="1:57">
      <c r="A49" s="21" t="s">
        <v>127</v>
      </c>
      <c r="B49" s="18" t="s">
        <v>128</v>
      </c>
      <c r="C49" s="381">
        <f>Performance!D46</f>
        <v>1374333.3333333335</v>
      </c>
      <c r="D49" s="381">
        <f>Performance!E$5*IF(Performance!E205&gt;Performance!E152,Outcomes!D48,AVERAGE(Outcomes!D48,Outcomes!D101,Outcomes!D154))*Outcomes!D$6</f>
        <v>1347500.0000000002</v>
      </c>
      <c r="E49" s="381">
        <f>Performance!E$5*IF(Performance!E205&gt;Performance!E152,Outcomes!E48,AVERAGE(Outcomes!E48,Outcomes!E101,Outcomes!E154))*Outcomes!E$6</f>
        <v>104125</v>
      </c>
      <c r="F49" s="381">
        <f>Performance!E$5*IF(Performance!E205&gt;Performance!E152,Outcomes!F48,AVERAGE(Outcomes!F48,Outcomes!F101,Outcomes!F154))*Outcomes!F$6</f>
        <v>129937.5</v>
      </c>
      <c r="G49" s="381">
        <f>Performance!E$5*IF(Performance!E205&gt;Performance!E152,Outcomes!G48,AVERAGE(Outcomes!G48,Outcomes!G101,Outcomes!G154))*Outcomes!G$6</f>
        <v>128975</v>
      </c>
      <c r="H49" s="381">
        <f>Performance!F$5*IF(Performance!F205&gt;Performance!F152,Outcomes!H48,AVERAGE(Outcomes!H48,Outcomes!H101,Outcomes!H154))*Outcomes!H$6</f>
        <v>0</v>
      </c>
      <c r="I49" s="381">
        <f>Performance!F$5*IF(Performance!F205&gt;Performance!F152,Outcomes!I48,AVERAGE(Outcomes!I48,Outcomes!I101,Outcomes!I154))*Outcomes!I$6</f>
        <v>0</v>
      </c>
      <c r="J49" s="381">
        <f>Performance!F$5*IF(Performance!F205&gt;Performance!F152,Outcomes!J48,AVERAGE(Outcomes!J48,Outcomes!J101,Outcomes!J154))*Outcomes!J$6</f>
        <v>0</v>
      </c>
      <c r="K49" s="381">
        <f>Performance!F$5*IF(Performance!F205&gt;Performance!F152,Outcomes!K48,AVERAGE(Outcomes!K48,Outcomes!K101,Outcomes!K154))*Outcomes!K$6</f>
        <v>0</v>
      </c>
      <c r="L49" s="381">
        <f>Performance!G$5*IF(Performance!G205&gt;Performance!G152,Outcomes!L48,AVERAGE(Outcomes!L48,Outcomes!L101,Outcomes!L154))*Outcomes!L$6</f>
        <v>0</v>
      </c>
      <c r="M49" s="381">
        <f>Performance!H$5*IF(Performance!H205&gt;Performance!H152,Outcomes!M48,AVERAGE(Outcomes!M48,Outcomes!M101,Outcomes!M154))*Outcomes!M$6</f>
        <v>234791.66666666669</v>
      </c>
      <c r="N49" s="381">
        <f>Performance!I$5*IF(Performance!I205&gt;Performance!I152,Outcomes!N48,AVERAGE(Outcomes!N48,Outcomes!N101,Outcomes!N154))*Outcomes!N$6</f>
        <v>0</v>
      </c>
      <c r="O49" s="381">
        <f>Performance!I$5*IF(Performance!I205&gt;Performance!I152,Outcomes!O48,AVERAGE(Outcomes!O48,Outcomes!O101,Outcomes!O154))*Outcomes!O$6</f>
        <v>0</v>
      </c>
      <c r="P49" s="381">
        <f>Performance!I$5*IF(Performance!I205&gt;Performance!I152,Outcomes!P48,AVERAGE(Outcomes!P48,Outcomes!P101,Outcomes!P154))*Outcomes!P$6</f>
        <v>0</v>
      </c>
      <c r="Q49" s="381">
        <f>Performance!I$5*IF(Performance!I205&gt;Performance!I152,Outcomes!Q48,AVERAGE(Outcomes!Q48,Outcomes!Q101,Outcomes!Q154))*Outcomes!Q$6</f>
        <v>0</v>
      </c>
      <c r="R49" s="381">
        <f>Performance!J$5*IF(Performance!J205&gt;Performance!J152,Outcomes!R48,AVERAGE(Outcomes!R48,Outcomes!R101,Outcomes!R154))*Outcomes!R$6</f>
        <v>160312.5</v>
      </c>
      <c r="S49" s="381">
        <f>Performance!J$5*IF(Performance!J205&gt;Performance!J152,Outcomes!S48,AVERAGE(Outcomes!S48,Outcomes!S101,Outcomes!S154))*Outcomes!S$6</f>
        <v>6531.25</v>
      </c>
      <c r="T49" s="381">
        <f>Performance!J$5*IF(Performance!J205&gt;Performance!J152,Outcomes!T48,AVERAGE(Outcomes!T48,Outcomes!T101,Outcomes!T154))*Outcomes!T$6</f>
        <v>7421.875</v>
      </c>
      <c r="U49" s="381">
        <f>Performance!J$5*IF(Performance!J205&gt;Performance!J152,Outcomes!U48,AVERAGE(Outcomes!U48,Outcomes!U101,Outcomes!U154))*Outcomes!U$6</f>
        <v>49875</v>
      </c>
      <c r="V49" s="381">
        <f>Performance!K$5*IF(Performance!K205&gt;Performance!K152,Outcomes!V48,AVERAGE(Outcomes!V48,Outcomes!V101,Outcomes!V154))*Outcomes!V$6</f>
        <v>41941.666666666672</v>
      </c>
      <c r="W49" s="381">
        <f>Performance!K$5*IF(Performance!K205&gt;Performance!K152,Outcomes!W48,AVERAGE(Outcomes!W48,Outcomes!W101,Outcomes!W154))*Outcomes!W$6</f>
        <v>1793.7500000000002</v>
      </c>
      <c r="X49" s="381">
        <f>Performance!K$5*IF(Performance!K205&gt;Performance!K152, Outcomes!X48, AVERAGE(Outcomes!X48,Outcomes!X101,Outcomes!X154))*Outcomes!X$6</f>
        <v>2683.333333333333</v>
      </c>
      <c r="Y49" s="381">
        <f>Performance!K$5*IF(Performance!K205&gt;Performance!K152,Outcomes!Y48,AVERAGE(Outcomes!Y48,Outcomes!Y101,Outcomes!Y154))*Outcomes!Y$6</f>
        <v>11462.5</v>
      </c>
      <c r="Z49" s="381">
        <f>Performance!L$5*IF(Performance!L205&gt;Performance!L152,Outcomes!Z48,AVERAGE(Outcomes!Z48,Outcomes!Z101,Outcomes!Z154))*Outcomes!Z$6</f>
        <v>482125</v>
      </c>
      <c r="AA49" s="381">
        <f>Performance!L$5*IF(Performance!L205&gt;Performance!L152,Outcomes!AA48,AVERAGE(Outcomes!AA48,Outcomes!AA101,Outcomes!AA154))*Outcomes!AA$6</f>
        <v>30756.25</v>
      </c>
      <c r="AB49" s="381">
        <f>Performance!L$5*IF(Performance!L205&gt;Performance!L152,Outcomes!AB48,AVERAGE(Outcomes!AB48,Outcomes!AB101,Outcomes!AB154))*Outcomes!AB$6</f>
        <v>42350.000000000007</v>
      </c>
      <c r="AC49" s="381">
        <f>Performance!L$5*IF(Performance!L205&gt;Performance!L152,Outcomes!AC48,AVERAGE(Outcomes!AC48,Outcomes!AC101,Outcomes!AC154))*Outcomes!AC$6</f>
        <v>152949.99999999997</v>
      </c>
      <c r="AD49" s="381">
        <f>Performance!M$5*IF(Performance!M205&gt;Performance!M152,Outcomes!AD48,AVERAGE(Outcomes!AD48,Outcomes!AD101,Outcomes!AD154))*Outcomes!AD$6</f>
        <v>0</v>
      </c>
      <c r="AE49" s="381">
        <f>Performance!M$5*IF(Performance!M205&gt;Performance!M152,Outcomes!AE48,AVERAGE(Outcomes!AE48,Outcomes!AE101,Outcomes!AE154))*Outcomes!AE$6</f>
        <v>0</v>
      </c>
      <c r="AF49" s="381">
        <f>Performance!M$5*IF(Performance!M205&gt;Performance!M152,Outcomes!AF48,AVERAGE(Outcomes!AF48,Outcomes!AF101,Outcomes!AF154))*Outcomes!AF$6</f>
        <v>0</v>
      </c>
      <c r="AG49" s="381">
        <f>Performance!M$5*IF(Performance!M205&gt;Performance!M152,Outcomes!AG48,AVERAGE(Outcomes!AG48,Outcomes!AG101,Outcomes!AG154))*Outcomes!AG$6</f>
        <v>0</v>
      </c>
      <c r="AH49" s="381">
        <f>Performance!N$5*IF(Performance!N205&gt;Performance!N152,Outcomes!AH48,AVERAGE(Outcomes!AH48,Outcomes!AH101,Outcomes!AH154))*Outcomes!AH$6</f>
        <v>46200.000000000007</v>
      </c>
      <c r="AI49" s="381">
        <f>Performance!N$5*IF(Performance!N205&gt;Performance!N152,Outcomes!AI48,AVERAGE(Outcomes!AI48,Outcomes!AI101,Outcomes!AI154))*Outcomes!AI$6</f>
        <v>2493.7499999999995</v>
      </c>
      <c r="AJ49" s="381">
        <f>Performance!N$5*IF(Performance!N205&gt;Performance!N152,Outcomes!AJ48,AVERAGE(Outcomes!AJ48,Outcomes!AJ101,Outcomes!AJ154))*Outcomes!AJ$6</f>
        <v>5775.0000000000009</v>
      </c>
      <c r="AK49" s="381">
        <f>Performance!N$5*IF(Performance!N205&gt;Performance!N152,Outcomes!AK48,AVERAGE(Outcomes!AK48,Outcomes!AK101,Outcomes!AK154))*Outcomes!AK$6</f>
        <v>14000</v>
      </c>
      <c r="AL49" s="381">
        <f>Performance!O$5*IF(Performance!O205&gt;Performance!O152,Outcomes!AL48,AVERAGE(Outcomes!AL48,Outcomes!AL101,Outcomes!AL154))*Outcomes!AL$6</f>
        <v>2279666.666666667</v>
      </c>
      <c r="AM49" s="381">
        <f>Performance!O$5*IF(Performance!O205&gt;Performance!O152,Outcomes!AM48,AVERAGE(Outcomes!AM48,Outcomes!AM101,Outcomes!AM154))*Outcomes!AM$6</f>
        <v>152847.91666666666</v>
      </c>
      <c r="AN49" s="381">
        <f>Performance!O$5*IF(Performance!O205&gt;Performance!O152,Outcomes!AN48,AVERAGE(Outcomes!AN48,Outcomes!AN101,Outcomes!AN154))*Outcomes!AN$6</f>
        <v>200666.66666666669</v>
      </c>
      <c r="AO49" s="381">
        <f>Performance!O$5*IF(Performance!O205&gt;Performance!O152,Outcomes!AO48,AVERAGE(Outcomes!AO48,Outcomes!AO101,Outcomes!AO154))*Outcomes!AO$6</f>
        <v>225633.33333333328</v>
      </c>
      <c r="AP49" s="381">
        <f>Performance!P$5*IF(Performance!P205&gt;Performance!P152,Outcomes!AP48,AVERAGE(Outcomes!AP48,Outcomes!AP101,Outcomes!AP154))*Outcomes!AP$6</f>
        <v>944775</v>
      </c>
      <c r="AQ49" s="381">
        <f>Performance!P$5*IF(Performance!P205&gt;Performance!P152,Outcomes!AQ48,AVERAGE(Outcomes!AQ48,Outcomes!AQ101,Outcomes!AQ154))*Outcomes!AQ$6</f>
        <v>67331.25</v>
      </c>
      <c r="AR49" s="381">
        <f>Performance!P$5*IF(Performance!P205&gt;Performance!P152,Outcomes!AR48,AVERAGE(Outcomes!AR48,Outcomes!AR101,Outcomes!AR154))*Outcomes!AR$6</f>
        <v>141075</v>
      </c>
      <c r="AS49" s="381">
        <f>Performance!P$5*IF(Performance!P205&gt;Performance!P152,Outcomes!AS48,AVERAGE(Outcomes!AS48,Outcomes!AS101,Outcomes!AS154))*Outcomes!AS$6</f>
        <v>280012.5</v>
      </c>
      <c r="AT49" s="381">
        <f>Performance!Q$5*IF(Performance!Q205&gt;Performance!Q152,Outcomes!AT48,AVERAGE(Outcomes!AT48,Outcomes!AT101,Outcomes!AT154))*Outcomes!AT$6</f>
        <v>0</v>
      </c>
      <c r="AU49" s="381">
        <f>Performance!Q$5*IF(Performance!Q205&gt;Performance!Q152,Outcomes!AU48,AVERAGE(Outcomes!AU48,Outcomes!AU101,Outcomes!AU154))*Outcomes!AU$6</f>
        <v>0</v>
      </c>
      <c r="AV49" s="381">
        <f>Performance!Q$5*IF(Performance!Q205&gt;Performance!Q152,Outcomes!AV48,AVERAGE(Outcomes!AV48,Outcomes!AV101,Outcomes!AV154))*Outcomes!AV$6</f>
        <v>0</v>
      </c>
      <c r="AW49" s="381">
        <f>Performance!Q$5*IF(Performance!Q205&gt;Performance!Q152,Outcomes!AW48,AVERAGE(Outcomes!AW48,Outcomes!AW101,Outcomes!AW154))*Outcomes!AW$6</f>
        <v>0</v>
      </c>
      <c r="AX49" s="381">
        <f>Performance!R$5*IF(Performance!R205&gt;Performance!R152,Outcomes!AX48,AVERAGE(Outcomes!AX48,Outcomes!AX101,Outcomes!AX154))*Outcomes!AX$6</f>
        <v>0</v>
      </c>
      <c r="AY49" s="381">
        <f>Performance!R$5*IF(Performance!R205&gt;Performance!R152,Outcomes!AY48,AVERAGE(Outcomes!AY48,Outcomes!AY101,Outcomes!AY154))*Outcomes!AY$6</f>
        <v>0</v>
      </c>
      <c r="AZ49" s="381">
        <f>Performance!R$5*IF(Performance!R205&gt;Performance!R152,Outcomes!AZ48,AVERAGE(Outcomes!AZ48,Outcomes!AZ101,Outcomes!AZ154))*Outcomes!AZ$6</f>
        <v>0</v>
      </c>
      <c r="BA49" s="381">
        <f>Performance!R$5*IF(Performance!R205&gt;Performance!R152,Outcomes!BA48,AVERAGE(Outcomes!BA48,Outcomes!BA101,Outcomes!BA154))*Outcomes!BA$6</f>
        <v>0</v>
      </c>
      <c r="BB49" s="381">
        <f>Performance!S46</f>
        <v>10488</v>
      </c>
      <c r="BC49" s="381">
        <f>Performance!T46</f>
        <v>29924.999999999996</v>
      </c>
      <c r="BD49" s="381">
        <f>Performance!U46</f>
        <v>0</v>
      </c>
      <c r="BE49" s="337">
        <f>SUM(C49:BD49)-Performance!C46</f>
        <v>0</v>
      </c>
    </row>
    <row r="50" spans="1:57">
      <c r="A50" s="21" t="s">
        <v>129</v>
      </c>
      <c r="B50" s="18" t="s">
        <v>130</v>
      </c>
      <c r="C50" s="381">
        <f>Performance!D47</f>
        <v>2270975</v>
      </c>
      <c r="D50" s="381">
        <f>Performance!E$5*IF(Performance!E206&gt;Performance!E153,Outcomes!D49,AVERAGE(Outcomes!D49,Outcomes!D102,Outcomes!D155))*Outcomes!D$6</f>
        <v>1009166.6666666666</v>
      </c>
      <c r="E50" s="381">
        <f>Performance!E$5*IF(Performance!E206&gt;Performance!E153,Outcomes!E49,AVERAGE(Outcomes!E49,Outcomes!E102,Outcomes!E155))*Outcomes!E$6</f>
        <v>110541.66666666666</v>
      </c>
      <c r="F50" s="381">
        <f>Performance!E$5*IF(Performance!E206&gt;Performance!E153,Outcomes!F49,AVERAGE(Outcomes!F49,Outcomes!F102,Outcomes!F155))*Outcomes!F$6</f>
        <v>102054.16666666666</v>
      </c>
      <c r="G50" s="381">
        <f>Performance!E$5*IF(Performance!E206&gt;Performance!E153,Outcomes!G49,AVERAGE(Outcomes!G49,Outcomes!G102,Outcomes!G155))*Outcomes!G$6</f>
        <v>129558.33333333336</v>
      </c>
      <c r="H50" s="381">
        <f>Performance!F$5*IF(Performance!F206&gt;Performance!F153,Outcomes!H49,AVERAGE(Outcomes!H49,Outcomes!H102,Outcomes!H155))*Outcomes!H$6</f>
        <v>0</v>
      </c>
      <c r="I50" s="381">
        <f>Performance!F$5*IF(Performance!F206&gt;Performance!F153,Outcomes!I49,AVERAGE(Outcomes!I49,Outcomes!I102,Outcomes!I155))*Outcomes!I$6</f>
        <v>0</v>
      </c>
      <c r="J50" s="381">
        <f>Performance!F$5*IF(Performance!F206&gt;Performance!F153,Outcomes!J49,AVERAGE(Outcomes!J49,Outcomes!J102,Outcomes!J155))*Outcomes!J$6</f>
        <v>0</v>
      </c>
      <c r="K50" s="381">
        <f>Performance!F$5*IF(Performance!F206&gt;Performance!F153,Outcomes!K49,AVERAGE(Outcomes!K49,Outcomes!K102,Outcomes!K155))*Outcomes!K$6</f>
        <v>0</v>
      </c>
      <c r="L50" s="381">
        <f>Performance!G$5*IF(Performance!G206&gt;Performance!G153,Outcomes!L49,AVERAGE(Outcomes!L49,Outcomes!L102,Outcomes!L155))*Outcomes!L$6</f>
        <v>3666.6666666666665</v>
      </c>
      <c r="M50" s="381">
        <f>Performance!H$5*IF(Performance!H206&gt;Performance!H153,Outcomes!M49,AVERAGE(Outcomes!M49,Outcomes!M102,Outcomes!M155))*Outcomes!M$6</f>
        <v>133375</v>
      </c>
      <c r="N50" s="381">
        <f>Performance!I$5*IF(Performance!I206&gt;Performance!I153,Outcomes!N49,AVERAGE(Outcomes!N49,Outcomes!N102,Outcomes!N155))*Outcomes!N$6</f>
        <v>73149.999999999985</v>
      </c>
      <c r="O50" s="381">
        <f>Performance!I$5*IF(Performance!I206&gt;Performance!I153,Outcomes!O49,AVERAGE(Outcomes!O49,Outcomes!O102,Outcomes!O155))*Outcomes!O$6</f>
        <v>4750</v>
      </c>
      <c r="P50" s="381">
        <f>Performance!I$5*IF(Performance!I206&gt;Performance!I153,Outcomes!P49,AVERAGE(Outcomes!P49,Outcomes!P102,Outcomes!P155))*Outcomes!P$6</f>
        <v>7362.5</v>
      </c>
      <c r="Q50" s="381">
        <f>Performance!I$5*IF(Performance!I206&gt;Performance!I153,Outcomes!Q49,AVERAGE(Outcomes!Q49,Outcomes!Q102,Outcomes!Q155))*Outcomes!Q$6</f>
        <v>9975</v>
      </c>
      <c r="R50" s="381">
        <f>Performance!J$5*IF(Performance!J206&gt;Performance!J153,Outcomes!R49,AVERAGE(Outcomes!R49,Outcomes!R102,Outcomes!R155))*Outcomes!R$6</f>
        <v>250562.5</v>
      </c>
      <c r="S50" s="381">
        <f>Performance!J$5*IF(Performance!J206&gt;Performance!J153,Outcomes!S49,AVERAGE(Outcomes!S49,Outcomes!S102,Outcomes!S155))*Outcomes!S$6</f>
        <v>20781.25</v>
      </c>
      <c r="T50" s="381">
        <f>Performance!J$5*IF(Performance!J206&gt;Performance!J153,Outcomes!T49,AVERAGE(Outcomes!T49,Outcomes!T102,Outcomes!T155))*Outcomes!T$6</f>
        <v>35625</v>
      </c>
      <c r="U50" s="381">
        <f>Performance!J$5*IF(Performance!J206&gt;Performance!J153,Outcomes!U49,AVERAGE(Outcomes!U49,Outcomes!U102,Outcomes!U155))*Outcomes!U$6</f>
        <v>41562.5</v>
      </c>
      <c r="V50" s="381">
        <f>Performance!K$5*IF(Performance!K206&gt;Performance!K153,Outcomes!V49,AVERAGE(Outcomes!V49,Outcomes!V102,Outcomes!V155))*Outcomes!V$6</f>
        <v>377300.00000000006</v>
      </c>
      <c r="W50" s="381">
        <f>Performance!K$5*IF(Performance!K206&gt;Performance!K153,Outcomes!W49,AVERAGE(Outcomes!W49,Outcomes!W102,Outcomes!W155))*Outcomes!W$6</f>
        <v>31762.500000000004</v>
      </c>
      <c r="X50" s="381">
        <f>Performance!K$5*IF(Performance!K206&gt;Performance!K153, Outcomes!X49, AVERAGE(Outcomes!X49,Outcomes!X102,Outcomes!X155))*Outcomes!X$6</f>
        <v>43312.500000000007</v>
      </c>
      <c r="Y50" s="381">
        <f>Performance!K$5*IF(Performance!K206&gt;Performance!K153,Outcomes!Y49,AVERAGE(Outcomes!Y49,Outcomes!Y102,Outcomes!Y155))*Outcomes!Y$6</f>
        <v>82775.000000000015</v>
      </c>
      <c r="Z50" s="381">
        <f>Performance!L$5*IF(Performance!L206&gt;Performance!L153,Outcomes!Z49,AVERAGE(Outcomes!Z49,Outcomes!Z102,Outcomes!Z155))*Outcomes!Z$6</f>
        <v>1965074.9999999998</v>
      </c>
      <c r="AA50" s="381">
        <f>Performance!L$5*IF(Performance!L206&gt;Performance!L153,Outcomes!AA49,AVERAGE(Outcomes!AA49,Outcomes!AA102,Outcomes!AA155))*Outcomes!AA$6</f>
        <v>159599.99999999997</v>
      </c>
      <c r="AB50" s="381">
        <f>Performance!L$5*IF(Performance!L206&gt;Performance!L153,Outcomes!AB49,AVERAGE(Outcomes!AB49,Outcomes!AB102,Outcomes!AB155))*Outcomes!AB$6</f>
        <v>270987.5</v>
      </c>
      <c r="AC50" s="381">
        <f>Performance!L$5*IF(Performance!L206&gt;Performance!L153,Outcomes!AC49,AVERAGE(Outcomes!AC49,Outcomes!AC102,Outcomes!AC155))*Outcomes!AC$6</f>
        <v>479500</v>
      </c>
      <c r="AD50" s="381">
        <f>Performance!M$5*IF(Performance!M206&gt;Performance!M153,Outcomes!AD49,AVERAGE(Outcomes!AD49,Outcomes!AD102,Outcomes!AD155))*Outcomes!AD$6</f>
        <v>0</v>
      </c>
      <c r="AE50" s="381">
        <f>Performance!M$5*IF(Performance!M206&gt;Performance!M153,Outcomes!AE49,AVERAGE(Outcomes!AE49,Outcomes!AE102,Outcomes!AE155))*Outcomes!AE$6</f>
        <v>0</v>
      </c>
      <c r="AF50" s="381">
        <f>Performance!M$5*IF(Performance!M206&gt;Performance!M153,Outcomes!AF49,AVERAGE(Outcomes!AF49,Outcomes!AF102,Outcomes!AF155))*Outcomes!AF$6</f>
        <v>0</v>
      </c>
      <c r="AG50" s="381">
        <f>Performance!M$5*IF(Performance!M206&gt;Performance!M153,Outcomes!AG49,AVERAGE(Outcomes!AG49,Outcomes!AG102,Outcomes!AG155))*Outcomes!AG$6</f>
        <v>0</v>
      </c>
      <c r="AH50" s="381">
        <f>Performance!N$5*IF(Performance!N206&gt;Performance!N153,Outcomes!AH49,AVERAGE(Outcomes!AH49,Outcomes!AH102,Outcomes!AH155))*Outcomes!AH$6</f>
        <v>0</v>
      </c>
      <c r="AI50" s="381">
        <f>Performance!N$5*IF(Performance!N206&gt;Performance!N153,Outcomes!AI49,AVERAGE(Outcomes!AI49,Outcomes!AI102,Outcomes!AI155))*Outcomes!AI$6</f>
        <v>0</v>
      </c>
      <c r="AJ50" s="381">
        <f>Performance!N$5*IF(Performance!N206&gt;Performance!N153,Outcomes!AJ49,AVERAGE(Outcomes!AJ49,Outcomes!AJ102,Outcomes!AJ155))*Outcomes!AJ$6</f>
        <v>0</v>
      </c>
      <c r="AK50" s="381">
        <f>Performance!N$5*IF(Performance!N206&gt;Performance!N153,Outcomes!AK49,AVERAGE(Outcomes!AK49,Outcomes!AK102,Outcomes!AK155))*Outcomes!AK$6</f>
        <v>0</v>
      </c>
      <c r="AL50" s="381">
        <f>Performance!O$5*IF(Performance!O206&gt;Performance!O153,Outcomes!AL49,AVERAGE(Outcomes!AL49,Outcomes!AL102,Outcomes!AL155))*Outcomes!AL$6</f>
        <v>1526174.9999999998</v>
      </c>
      <c r="AM50" s="381">
        <f>Performance!O$5*IF(Performance!O206&gt;Performance!O153,Outcomes!AM49,AVERAGE(Outcomes!AM49,Outcomes!AM102,Outcomes!AM155))*Outcomes!AM$6</f>
        <v>191187.5</v>
      </c>
      <c r="AN50" s="381">
        <f>Performance!O$5*IF(Performance!O206&gt;Performance!O153,Outcomes!AN49,AVERAGE(Outcomes!AN49,Outcomes!AN102,Outcomes!AN155))*Outcomes!AN$6</f>
        <v>240231.25</v>
      </c>
      <c r="AO50" s="381">
        <f>Performance!O$5*IF(Performance!O206&gt;Performance!O153,Outcomes!AO49,AVERAGE(Outcomes!AO49,Outcomes!AO102,Outcomes!AO155))*Outcomes!AO$6</f>
        <v>246050</v>
      </c>
      <c r="AP50" s="381">
        <f>Performance!P$5*IF(Performance!P206&gt;Performance!P153,Outcomes!AP49,AVERAGE(Outcomes!AP49,Outcomes!AP102,Outcomes!AP155))*Outcomes!AP$6</f>
        <v>850724.99999999988</v>
      </c>
      <c r="AQ50" s="381">
        <f>Performance!P$5*IF(Performance!P206&gt;Performance!P153,Outcomes!AQ49,AVERAGE(Outcomes!AQ49,Outcomes!AQ102,Outcomes!AQ155))*Outcomes!AQ$6</f>
        <v>98324.999999999985</v>
      </c>
      <c r="AR50" s="381">
        <f>Performance!P$5*IF(Performance!P206&gt;Performance!P153,Outcomes!AR49,AVERAGE(Outcomes!AR49,Outcomes!AR102,Outcomes!AR155))*Outcomes!AR$6</f>
        <v>142143.75</v>
      </c>
      <c r="AS50" s="381">
        <f>Performance!P$5*IF(Performance!P206&gt;Performance!P153,Outcomes!AS49,AVERAGE(Outcomes!AS49,Outcomes!AS102,Outcomes!AS155))*Outcomes!AS$6</f>
        <v>211612.5</v>
      </c>
      <c r="AT50" s="381">
        <f>Performance!Q$5*IF(Performance!Q206&gt;Performance!Q153,Outcomes!AT49,AVERAGE(Outcomes!AT49,Outcomes!AT102,Outcomes!AT155))*Outcomes!AT$6</f>
        <v>0</v>
      </c>
      <c r="AU50" s="381">
        <f>Performance!Q$5*IF(Performance!Q206&gt;Performance!Q153,Outcomes!AU49,AVERAGE(Outcomes!AU49,Outcomes!AU102,Outcomes!AU155))*Outcomes!AU$6</f>
        <v>0</v>
      </c>
      <c r="AV50" s="381">
        <f>Performance!Q$5*IF(Performance!Q206&gt;Performance!Q153,Outcomes!AV49,AVERAGE(Outcomes!AV49,Outcomes!AV102,Outcomes!AV155))*Outcomes!AV$6</f>
        <v>0</v>
      </c>
      <c r="AW50" s="381">
        <f>Performance!Q$5*IF(Performance!Q206&gt;Performance!Q153,Outcomes!AW49,AVERAGE(Outcomes!AW49,Outcomes!AW102,Outcomes!AW155))*Outcomes!AW$6</f>
        <v>0</v>
      </c>
      <c r="AX50" s="381">
        <f>Performance!R$5*IF(Performance!R206&gt;Performance!R153,Outcomes!AX49,AVERAGE(Outcomes!AX49,Outcomes!AX102,Outcomes!AX155))*Outcomes!AX$6</f>
        <v>0</v>
      </c>
      <c r="AY50" s="381">
        <f>Performance!R$5*IF(Performance!R206&gt;Performance!R153,Outcomes!AY49,AVERAGE(Outcomes!AY49,Outcomes!AY102,Outcomes!AY155))*Outcomes!AY$6</f>
        <v>0</v>
      </c>
      <c r="AZ50" s="381">
        <f>Performance!R$5*IF(Performance!R206&gt;Performance!R153,Outcomes!AZ49,AVERAGE(Outcomes!AZ49,Outcomes!AZ102,Outcomes!AZ155))*Outcomes!AZ$6</f>
        <v>0</v>
      </c>
      <c r="BA50" s="381">
        <f>Performance!R$5*IF(Performance!R206&gt;Performance!R153,Outcomes!BA49,AVERAGE(Outcomes!BA49,Outcomes!BA102,Outcomes!BA155))*Outcomes!BA$6</f>
        <v>0</v>
      </c>
      <c r="BB50" s="381">
        <f>Performance!S47</f>
        <v>4581.2166666666662</v>
      </c>
      <c r="BC50" s="381">
        <f>Performance!T47</f>
        <v>14962.499999999998</v>
      </c>
      <c r="BD50" s="381">
        <f>Performance!U47</f>
        <v>0</v>
      </c>
      <c r="BE50" s="337">
        <f>SUM(C50:BD50)-Performance!C47</f>
        <v>0</v>
      </c>
    </row>
    <row r="51" spans="1:57">
      <c r="A51" s="21" t="s">
        <v>131</v>
      </c>
      <c r="B51" s="18" t="s">
        <v>132</v>
      </c>
      <c r="C51" s="381">
        <f>Performance!D48</f>
        <v>5397000</v>
      </c>
      <c r="D51" s="381">
        <f>Performance!E$5*IF(Performance!E207&gt;Performance!E154,Outcomes!D50,AVERAGE(Outcomes!D50,Outcomes!D103,Outcomes!D156))*Outcomes!D$6</f>
        <v>3185000</v>
      </c>
      <c r="E51" s="381">
        <f>Performance!E$5*IF(Performance!E207&gt;Performance!E154,Outcomes!E50,AVERAGE(Outcomes!E50,Outcomes!E103,Outcomes!E156))*Outcomes!E$6</f>
        <v>693174.99999999988</v>
      </c>
      <c r="F51" s="381">
        <f>Performance!E$5*IF(Performance!E207&gt;Performance!E154,Outcomes!F50,AVERAGE(Outcomes!F50,Outcomes!F103,Outcomes!F156))*Outcomes!F$6</f>
        <v>324304.16666666669</v>
      </c>
      <c r="G51" s="381">
        <f>Performance!E$5*IF(Performance!E207&gt;Performance!E154,Outcomes!G50,AVERAGE(Outcomes!G50,Outcomes!G103,Outcomes!G156))*Outcomes!G$6</f>
        <v>121683.33333333336</v>
      </c>
      <c r="H51" s="381">
        <f>Performance!F$5*IF(Performance!F207&gt;Performance!F154,Outcomes!H50,AVERAGE(Outcomes!H50,Outcomes!H103,Outcomes!H156))*Outcomes!H$6</f>
        <v>0</v>
      </c>
      <c r="I51" s="381">
        <f>Performance!F$5*IF(Performance!F207&gt;Performance!F154,Outcomes!I50,AVERAGE(Outcomes!I50,Outcomes!I103,Outcomes!I156))*Outcomes!I$6</f>
        <v>0</v>
      </c>
      <c r="J51" s="381">
        <f>Performance!F$5*IF(Performance!F207&gt;Performance!F154,Outcomes!J50,AVERAGE(Outcomes!J50,Outcomes!J103,Outcomes!J156))*Outcomes!J$6</f>
        <v>0</v>
      </c>
      <c r="K51" s="381">
        <f>Performance!F$5*IF(Performance!F207&gt;Performance!F154,Outcomes!K50,AVERAGE(Outcomes!K50,Outcomes!K103,Outcomes!K156))*Outcomes!K$6</f>
        <v>0</v>
      </c>
      <c r="L51" s="381">
        <f>Performance!G$5*IF(Performance!G207&gt;Performance!G154,Outcomes!L50,AVERAGE(Outcomes!L50,Outcomes!L103,Outcomes!L156))*Outcomes!L$6</f>
        <v>18000</v>
      </c>
      <c r="M51" s="381">
        <f>Performance!H$5*IF(Performance!H207&gt;Performance!H154,Outcomes!M50,AVERAGE(Outcomes!M50,Outcomes!M103,Outcomes!M156))*Outcomes!M$6</f>
        <v>40000</v>
      </c>
      <c r="N51" s="381">
        <f>Performance!I$5*IF(Performance!I207&gt;Performance!I154,Outcomes!N50,AVERAGE(Outcomes!N50,Outcomes!N103,Outcomes!N156))*Outcomes!N$6</f>
        <v>58333.333333333336</v>
      </c>
      <c r="O51" s="381">
        <f>Performance!I$5*IF(Performance!I207&gt;Performance!I154,Outcomes!O50,AVERAGE(Outcomes!O50,Outcomes!O103,Outcomes!O156))*Outcomes!O$6</f>
        <v>1000</v>
      </c>
      <c r="P51" s="381">
        <f>Performance!I$5*IF(Performance!I207&gt;Performance!I154,Outcomes!P50,AVERAGE(Outcomes!P50,Outcomes!P103,Outcomes!P156))*Outcomes!P$6</f>
        <v>500</v>
      </c>
      <c r="Q51" s="381">
        <f>Performance!I$5*IF(Performance!I207&gt;Performance!I154,Outcomes!Q50,AVERAGE(Outcomes!Q50,Outcomes!Q103,Outcomes!Q156))*Outcomes!Q$6</f>
        <v>3500</v>
      </c>
      <c r="R51" s="381">
        <f>Performance!J$5*IF(Performance!J207&gt;Performance!J154,Outcomes!R50,AVERAGE(Outcomes!R50,Outcomes!R103,Outcomes!R156))*Outcomes!R$6</f>
        <v>122583.33333333333</v>
      </c>
      <c r="S51" s="381">
        <f>Performance!J$5*IF(Performance!J207&gt;Performance!J154,Outcomes!S50,AVERAGE(Outcomes!S50,Outcomes!S103,Outcomes!S156))*Outcomes!S$6</f>
        <v>3781.2500000000005</v>
      </c>
      <c r="T51" s="381">
        <f>Performance!J$5*IF(Performance!J207&gt;Performance!J154,Outcomes!T50,AVERAGE(Outcomes!T50,Outcomes!T103,Outcomes!T156))*Outcomes!T$6</f>
        <v>1375</v>
      </c>
      <c r="U51" s="381">
        <f>Performance!J$5*IF(Performance!J207&gt;Performance!J154,Outcomes!U50,AVERAGE(Outcomes!U50,Outcomes!U103,Outcomes!U156))*Outcomes!U$6</f>
        <v>14437.5</v>
      </c>
      <c r="V51" s="381">
        <f>Performance!K$5*IF(Performance!K207&gt;Performance!K154,Outcomes!V50,AVERAGE(Outcomes!V50,Outcomes!V103,Outcomes!V156))*Outcomes!V$6</f>
        <v>55650</v>
      </c>
      <c r="W51" s="381">
        <f>Performance!K$5*IF(Performance!K207&gt;Performance!K154,Outcomes!W50,AVERAGE(Outcomes!W50,Outcomes!W103,Outcomes!W156))*Outcomes!W$6</f>
        <v>5585.4166666666661</v>
      </c>
      <c r="X51" s="381">
        <f>Performance!K$5*IF(Performance!K207&gt;Performance!K154, Outcomes!X50, AVERAGE(Outcomes!X50,Outcomes!X103,Outcomes!X156))*Outcomes!X$6</f>
        <v>7875</v>
      </c>
      <c r="Y51" s="381">
        <f>Performance!K$5*IF(Performance!K207&gt;Performance!K154,Outcomes!Y50,AVERAGE(Outcomes!Y50,Outcomes!Y103,Outcomes!Y156))*Outcomes!Y$6</f>
        <v>7408.333333333333</v>
      </c>
      <c r="Z51" s="381">
        <f>Performance!L$5*IF(Performance!L207&gt;Performance!L154,Outcomes!Z50,AVERAGE(Outcomes!Z50,Outcomes!Z103,Outcomes!Z156))*Outcomes!Z$6</f>
        <v>551950</v>
      </c>
      <c r="AA51" s="381">
        <f>Performance!L$5*IF(Performance!L207&gt;Performance!L154,Outcomes!AA50,AVERAGE(Outcomes!AA50,Outcomes!AA103,Outcomes!AA156))*Outcomes!AA$6</f>
        <v>49043.75</v>
      </c>
      <c r="AB51" s="381">
        <f>Performance!L$5*IF(Performance!L207&gt;Performance!L154,Outcomes!AB50,AVERAGE(Outcomes!AB50,Outcomes!AB103,Outcomes!AB156))*Outcomes!AB$6</f>
        <v>99750</v>
      </c>
      <c r="AC51" s="381">
        <f>Performance!L$5*IF(Performance!L207&gt;Performance!L154,Outcomes!AC50,AVERAGE(Outcomes!AC50,Outcomes!AC103,Outcomes!AC156))*Outcomes!AC$6</f>
        <v>84000</v>
      </c>
      <c r="AD51" s="381">
        <f>Performance!M$5*IF(Performance!M207&gt;Performance!M154,Outcomes!AD50,AVERAGE(Outcomes!AD50,Outcomes!AD103,Outcomes!AD156))*Outcomes!AD$6</f>
        <v>0</v>
      </c>
      <c r="AE51" s="381">
        <f>Performance!M$5*IF(Performance!M207&gt;Performance!M154,Outcomes!AE50,AVERAGE(Outcomes!AE50,Outcomes!AE103,Outcomes!AE156))*Outcomes!AE$6</f>
        <v>0</v>
      </c>
      <c r="AF51" s="381">
        <f>Performance!M$5*IF(Performance!M207&gt;Performance!M154,Outcomes!AF50,AVERAGE(Outcomes!AF50,Outcomes!AF103,Outcomes!AF156))*Outcomes!AF$6</f>
        <v>0</v>
      </c>
      <c r="AG51" s="381">
        <f>Performance!M$5*IF(Performance!M207&gt;Performance!M154,Outcomes!AG50,AVERAGE(Outcomes!AG50,Outcomes!AG103,Outcomes!AG156))*Outcomes!AG$6</f>
        <v>0</v>
      </c>
      <c r="AH51" s="381">
        <f>Performance!N$5*IF(Performance!N207&gt;Performance!N154,Outcomes!AH50,AVERAGE(Outcomes!AH50,Outcomes!AH103,Outcomes!AH156))*Outcomes!AH$6</f>
        <v>0</v>
      </c>
      <c r="AI51" s="381">
        <f>Performance!N$5*IF(Performance!N207&gt;Performance!N154,Outcomes!AI50,AVERAGE(Outcomes!AI50,Outcomes!AI103,Outcomes!AI156))*Outcomes!AI$6</f>
        <v>0</v>
      </c>
      <c r="AJ51" s="381">
        <f>Performance!N$5*IF(Performance!N207&gt;Performance!N154,Outcomes!AJ50,AVERAGE(Outcomes!AJ50,Outcomes!AJ103,Outcomes!AJ156))*Outcomes!AJ$6</f>
        <v>0</v>
      </c>
      <c r="AK51" s="381">
        <f>Performance!N$5*IF(Performance!N207&gt;Performance!N154,Outcomes!AK50,AVERAGE(Outcomes!AK50,Outcomes!AK103,Outcomes!AK156))*Outcomes!AK$6</f>
        <v>0</v>
      </c>
      <c r="AL51" s="381">
        <f>Performance!O$5*IF(Performance!O207&gt;Performance!O154,Outcomes!AL50,AVERAGE(Outcomes!AL50,Outcomes!AL103,Outcomes!AL156))*Outcomes!AL$6</f>
        <v>3244500</v>
      </c>
      <c r="AM51" s="381">
        <f>Performance!O$5*IF(Performance!O207&gt;Performance!O154,Outcomes!AM50,AVERAGE(Outcomes!AM50,Outcomes!AM103,Outcomes!AM156))*Outcomes!AM$6</f>
        <v>655856.25</v>
      </c>
      <c r="AN51" s="381">
        <f>Performance!O$5*IF(Performance!O207&gt;Performance!O154,Outcomes!AN50,AVERAGE(Outcomes!AN50,Outcomes!AN103,Outcomes!AN156))*Outcomes!AN$6</f>
        <v>317625.00000000006</v>
      </c>
      <c r="AO51" s="381">
        <f>Performance!O$5*IF(Performance!O207&gt;Performance!O154,Outcomes!AO50,AVERAGE(Outcomes!AO50,Outcomes!AO103,Outcomes!AO156))*Outcomes!AO$6</f>
        <v>179025.00000000003</v>
      </c>
      <c r="AP51" s="381">
        <f>Performance!P$5*IF(Performance!P207&gt;Performance!P154,Outcomes!AP50,AVERAGE(Outcomes!AP50,Outcomes!AP103,Outcomes!AP156))*Outcomes!AP$6</f>
        <v>1323000</v>
      </c>
      <c r="AQ51" s="381">
        <f>Performance!P$5*IF(Performance!P207&gt;Performance!P154,Outcomes!AQ50,AVERAGE(Outcomes!AQ50,Outcomes!AQ103,Outcomes!AQ156))*Outcomes!AQ$6</f>
        <v>222300</v>
      </c>
      <c r="AR51" s="381">
        <f>Performance!P$5*IF(Performance!P207&gt;Performance!P154,Outcomes!AR50,AVERAGE(Outcomes!AR50,Outcomes!AR103,Outcomes!AR156))*Outcomes!AR$6</f>
        <v>267750</v>
      </c>
      <c r="AS51" s="381">
        <f>Performance!P$5*IF(Performance!P207&gt;Performance!P154,Outcomes!AS50,AVERAGE(Outcomes!AS50,Outcomes!AS103,Outcomes!AS156))*Outcomes!AS$6</f>
        <v>153450</v>
      </c>
      <c r="AT51" s="381">
        <f>Performance!Q$5*IF(Performance!Q207&gt;Performance!Q154,Outcomes!AT50,AVERAGE(Outcomes!AT50,Outcomes!AT103,Outcomes!AT156))*Outcomes!AT$6</f>
        <v>0</v>
      </c>
      <c r="AU51" s="381">
        <f>Performance!Q$5*IF(Performance!Q207&gt;Performance!Q154,Outcomes!AU50,AVERAGE(Outcomes!AU50,Outcomes!AU103,Outcomes!AU156))*Outcomes!AU$6</f>
        <v>0</v>
      </c>
      <c r="AV51" s="381">
        <f>Performance!Q$5*IF(Performance!Q207&gt;Performance!Q154,Outcomes!AV50,AVERAGE(Outcomes!AV50,Outcomes!AV103,Outcomes!AV156))*Outcomes!AV$6</f>
        <v>0</v>
      </c>
      <c r="AW51" s="381">
        <f>Performance!Q$5*IF(Performance!Q207&gt;Performance!Q154,Outcomes!AW50,AVERAGE(Outcomes!AW50,Outcomes!AW103,Outcomes!AW156))*Outcomes!AW$6</f>
        <v>0</v>
      </c>
      <c r="AX51" s="381">
        <f>Performance!R$5*IF(Performance!R207&gt;Performance!R154,Outcomes!AX50,AVERAGE(Outcomes!AX50,Outcomes!AX103,Outcomes!AX156))*Outcomes!AX$6</f>
        <v>0</v>
      </c>
      <c r="AY51" s="381">
        <f>Performance!R$5*IF(Performance!R207&gt;Performance!R154,Outcomes!AY50,AVERAGE(Outcomes!AY50,Outcomes!AY103,Outcomes!AY156))*Outcomes!AY$6</f>
        <v>0</v>
      </c>
      <c r="AZ51" s="381">
        <f>Performance!R$5*IF(Performance!R207&gt;Performance!R154,Outcomes!AZ50,AVERAGE(Outcomes!AZ50,Outcomes!AZ103,Outcomes!AZ156))*Outcomes!AZ$6</f>
        <v>0</v>
      </c>
      <c r="BA51" s="381">
        <f>Performance!R$5*IF(Performance!R207&gt;Performance!R154,Outcomes!BA50,AVERAGE(Outcomes!BA50,Outcomes!BA103,Outcomes!BA156))*Outcomes!BA$6</f>
        <v>0</v>
      </c>
      <c r="BB51" s="381">
        <f>Performance!S48</f>
        <v>1165.3333333333333</v>
      </c>
      <c r="BC51" s="381">
        <f>Performance!T48</f>
        <v>25666.666666666664</v>
      </c>
      <c r="BD51" s="381">
        <f>Performance!U48</f>
        <v>0</v>
      </c>
      <c r="BE51" s="337">
        <f>SUM(C51:BD51)-Performance!C48</f>
        <v>16395.833333332092</v>
      </c>
    </row>
    <row r="52" spans="1:57">
      <c r="A52" s="21" t="s">
        <v>133</v>
      </c>
      <c r="B52" s="18" t="s">
        <v>134</v>
      </c>
      <c r="C52" s="381">
        <f>Performance!D49</f>
        <v>3075625</v>
      </c>
      <c r="D52" s="381">
        <f>Performance!E$5*IF(Performance!E208&gt;Performance!E155,Outcomes!D51,AVERAGE(Outcomes!D51,Outcomes!D104,Outcomes!D157))*Outcomes!D$6</f>
        <v>1967000</v>
      </c>
      <c r="E52" s="381">
        <f>Performance!E$5*IF(Performance!E208&gt;Performance!E155,Outcomes!E51,AVERAGE(Outcomes!E51,Outcomes!E104,Outcomes!E157))*Outcomes!E$6</f>
        <v>389024.99999999994</v>
      </c>
      <c r="F52" s="381">
        <f>Performance!E$5*IF(Performance!E208&gt;Performance!E155,Outcomes!F51,AVERAGE(Outcomes!F51,Outcomes!F104,Outcomes!F157))*Outcomes!F$6</f>
        <v>166512.5</v>
      </c>
      <c r="G52" s="381">
        <f>Performance!E$5*IF(Performance!E208&gt;Performance!E155,Outcomes!G51,AVERAGE(Outcomes!G51,Outcomes!G104,Outcomes!G157))*Outcomes!G$6</f>
        <v>144375</v>
      </c>
      <c r="H52" s="381">
        <f>Performance!F$5*IF(Performance!F208&gt;Performance!F155,Outcomes!H51,AVERAGE(Outcomes!H51,Outcomes!H104,Outcomes!H157))*Outcomes!H$6</f>
        <v>0</v>
      </c>
      <c r="I52" s="381">
        <f>Performance!F$5*IF(Performance!F208&gt;Performance!F155,Outcomes!I51,AVERAGE(Outcomes!I51,Outcomes!I104,Outcomes!I157))*Outcomes!I$6</f>
        <v>0</v>
      </c>
      <c r="J52" s="381">
        <f>Performance!F$5*IF(Performance!F208&gt;Performance!F155,Outcomes!J51,AVERAGE(Outcomes!J51,Outcomes!J104,Outcomes!J157))*Outcomes!J$6</f>
        <v>0</v>
      </c>
      <c r="K52" s="381">
        <f>Performance!F$5*IF(Performance!F208&gt;Performance!F155,Outcomes!K51,AVERAGE(Outcomes!K51,Outcomes!K104,Outcomes!K157))*Outcomes!K$6</f>
        <v>0</v>
      </c>
      <c r="L52" s="381">
        <f>Performance!G$5*IF(Performance!G208&gt;Performance!G155,Outcomes!L51,AVERAGE(Outcomes!L51,Outcomes!L104,Outcomes!L157))*Outcomes!L$6</f>
        <v>15000</v>
      </c>
      <c r="M52" s="381">
        <f>Performance!H$5*IF(Performance!H208&gt;Performance!H155,Outcomes!M51,AVERAGE(Outcomes!M51,Outcomes!M104,Outcomes!M157))*Outcomes!M$6</f>
        <v>55812.5</v>
      </c>
      <c r="N52" s="381">
        <f>Performance!I$5*IF(Performance!I208&gt;Performance!I155,Outcomes!N51,AVERAGE(Outcomes!N51,Outcomes!N104,Outcomes!N157))*Outcomes!N$6</f>
        <v>8549.9999999999982</v>
      </c>
      <c r="O52" s="381">
        <f>Performance!I$5*IF(Performance!I208&gt;Performance!I155,Outcomes!O51,AVERAGE(Outcomes!O51,Outcomes!O104,Outcomes!O157))*Outcomes!O$6</f>
        <v>1900</v>
      </c>
      <c r="P52" s="381">
        <f>Performance!I$5*IF(Performance!I208&gt;Performance!I155,Outcomes!P51,AVERAGE(Outcomes!P51,Outcomes!P104,Outcomes!P157))*Outcomes!P$6</f>
        <v>1662.4999999999998</v>
      </c>
      <c r="Q52" s="381">
        <f>Performance!I$5*IF(Performance!I208&gt;Performance!I155,Outcomes!Q51,AVERAGE(Outcomes!Q51,Outcomes!Q104,Outcomes!Q157))*Outcomes!Q$6</f>
        <v>2849.9999999999995</v>
      </c>
      <c r="R52" s="381">
        <f>Performance!J$5*IF(Performance!J208&gt;Performance!J155,Outcomes!R51,AVERAGE(Outcomes!R51,Outcomes!R104,Outcomes!R157))*Outcomes!R$6</f>
        <v>1122187.5</v>
      </c>
      <c r="S52" s="381">
        <f>Performance!J$5*IF(Performance!J208&gt;Performance!J155,Outcomes!S51,AVERAGE(Outcomes!S51,Outcomes!S104,Outcomes!S157))*Outcomes!S$6</f>
        <v>15437.5</v>
      </c>
      <c r="T52" s="381">
        <f>Performance!J$5*IF(Performance!J208&gt;Performance!J155,Outcomes!T51,AVERAGE(Outcomes!T51,Outcomes!T104,Outcomes!T157))*Outcomes!T$6</f>
        <v>5046.875</v>
      </c>
      <c r="U52" s="381">
        <f>Performance!J$5*IF(Performance!J208&gt;Performance!J155,Outcomes!U51,AVERAGE(Outcomes!U51,Outcomes!U104,Outcomes!U157))*Outcomes!U$6</f>
        <v>445906.24999999994</v>
      </c>
      <c r="V52" s="381">
        <f>Performance!K$5*IF(Performance!K208&gt;Performance!K155,Outcomes!V51,AVERAGE(Outcomes!V51,Outcomes!V104,Outcomes!V157))*Outcomes!V$6</f>
        <v>202883.33333333334</v>
      </c>
      <c r="W52" s="381">
        <f>Performance!K$5*IF(Performance!K208&gt;Performance!K155,Outcomes!W51,AVERAGE(Outcomes!W51,Outcomes!W104,Outcomes!W157))*Outcomes!W$6</f>
        <v>43327.083333333336</v>
      </c>
      <c r="X52" s="381">
        <f>Performance!K$5*IF(Performance!K208&gt;Performance!K155, Outcomes!X51, AVERAGE(Outcomes!X51,Outcomes!X104,Outcomes!X157))*Outcomes!X$6</f>
        <v>21918.75</v>
      </c>
      <c r="Y52" s="381">
        <f>Performance!K$5*IF(Performance!K208&gt;Performance!K155,Outcomes!Y51,AVERAGE(Outcomes!Y51,Outcomes!Y104,Outcomes!Y157))*Outcomes!Y$6</f>
        <v>77700</v>
      </c>
      <c r="Z52" s="381">
        <f>Performance!L$5*IF(Performance!L208&gt;Performance!L155,Outcomes!Z51,AVERAGE(Outcomes!Z51,Outcomes!Z104,Outcomes!Z157))*Outcomes!Z$6</f>
        <v>1403500</v>
      </c>
      <c r="AA52" s="381">
        <f>Performance!L$5*IF(Performance!L208&gt;Performance!L155,Outcomes!AA51,AVERAGE(Outcomes!AA51,Outcomes!AA104,Outcomes!AA157))*Outcomes!AA$6</f>
        <v>282625</v>
      </c>
      <c r="AB52" s="381">
        <f>Performance!L$5*IF(Performance!L208&gt;Performance!L155,Outcomes!AB51,AVERAGE(Outcomes!AB51,Outcomes!AB104,Outcomes!AB157))*Outcomes!AB$6</f>
        <v>130506.25</v>
      </c>
      <c r="AC52" s="381">
        <f>Performance!L$5*IF(Performance!L208&gt;Performance!L155,Outcomes!AC51,AVERAGE(Outcomes!AC51,Outcomes!AC104,Outcomes!AC157))*Outcomes!AC$6</f>
        <v>300300.00000000006</v>
      </c>
      <c r="AD52" s="381">
        <f>Performance!M$5*IF(Performance!M208&gt;Performance!M155,Outcomes!AD51,AVERAGE(Outcomes!AD51,Outcomes!AD104,Outcomes!AD157))*Outcomes!AD$6</f>
        <v>0</v>
      </c>
      <c r="AE52" s="381">
        <f>Performance!M$5*IF(Performance!M208&gt;Performance!M155,Outcomes!AE51,AVERAGE(Outcomes!AE51,Outcomes!AE104,Outcomes!AE157))*Outcomes!AE$6</f>
        <v>0</v>
      </c>
      <c r="AF52" s="381">
        <f>Performance!M$5*IF(Performance!M208&gt;Performance!M155,Outcomes!AF51,AVERAGE(Outcomes!AF51,Outcomes!AF104,Outcomes!AF157))*Outcomes!AF$6</f>
        <v>0</v>
      </c>
      <c r="AG52" s="381">
        <f>Performance!M$5*IF(Performance!M208&gt;Performance!M155,Outcomes!AG51,AVERAGE(Outcomes!AG51,Outcomes!AG104,Outcomes!AG157))*Outcomes!AG$6</f>
        <v>0</v>
      </c>
      <c r="AH52" s="381">
        <f>Performance!N$5*IF(Performance!N208&gt;Performance!N155,Outcomes!AH51,AVERAGE(Outcomes!AH51,Outcomes!AH104,Outcomes!AH157))*Outcomes!AH$6</f>
        <v>0</v>
      </c>
      <c r="AI52" s="381">
        <f>Performance!N$5*IF(Performance!N208&gt;Performance!N155,Outcomes!AI51,AVERAGE(Outcomes!AI51,Outcomes!AI104,Outcomes!AI157))*Outcomes!AI$6</f>
        <v>0</v>
      </c>
      <c r="AJ52" s="381">
        <f>Performance!N$5*IF(Performance!N208&gt;Performance!N155,Outcomes!AJ51,AVERAGE(Outcomes!AJ51,Outcomes!AJ104,Outcomes!AJ157))*Outcomes!AJ$6</f>
        <v>0</v>
      </c>
      <c r="AK52" s="381">
        <f>Performance!N$5*IF(Performance!N208&gt;Performance!N155,Outcomes!AK51,AVERAGE(Outcomes!AK51,Outcomes!AK104,Outcomes!AK157))*Outcomes!AK$6</f>
        <v>0</v>
      </c>
      <c r="AL52" s="381">
        <f>Performance!O$5*IF(Performance!O208&gt;Performance!O155,Outcomes!AL51,AVERAGE(Outcomes!AL51,Outcomes!AL104,Outcomes!AL157))*Outcomes!AL$6</f>
        <v>2691500</v>
      </c>
      <c r="AM52" s="381">
        <f>Performance!O$5*IF(Performance!O208&gt;Performance!O155,Outcomes!AM51,AVERAGE(Outcomes!AM51,Outcomes!AM104,Outcomes!AM157))*Outcomes!AM$6</f>
        <v>507893.74999999994</v>
      </c>
      <c r="AN52" s="381">
        <f>Performance!O$5*IF(Performance!O208&gt;Performance!O155,Outcomes!AN51,AVERAGE(Outcomes!AN51,Outcomes!AN104,Outcomes!AN157))*Outcomes!AN$6</f>
        <v>280875</v>
      </c>
      <c r="AO52" s="381">
        <f>Performance!O$5*IF(Performance!O208&gt;Performance!O155,Outcomes!AO51,AVERAGE(Outcomes!AO51,Outcomes!AO104,Outcomes!AO157))*Outcomes!AO$6</f>
        <v>254100.00000000003</v>
      </c>
      <c r="AP52" s="381">
        <f>Performance!P$5*IF(Performance!P208&gt;Performance!P155,Outcomes!AP51,AVERAGE(Outcomes!AP51,Outcomes!AP104,Outcomes!AP157))*Outcomes!AP$6</f>
        <v>792000</v>
      </c>
      <c r="AQ52" s="381">
        <f>Performance!P$5*IF(Performance!P208&gt;Performance!P155,Outcomes!AQ51,AVERAGE(Outcomes!AQ51,Outcomes!AQ104,Outcomes!AQ157))*Outcomes!AQ$6</f>
        <v>139762.5</v>
      </c>
      <c r="AR52" s="381">
        <f>Performance!P$5*IF(Performance!P208&gt;Performance!P155,Outcomes!AR51,AVERAGE(Outcomes!AR51,Outcomes!AR104,Outcomes!AR157))*Outcomes!AR$6</f>
        <v>112500</v>
      </c>
      <c r="AS52" s="381">
        <f>Performance!P$5*IF(Performance!P208&gt;Performance!P155,Outcomes!AS51,AVERAGE(Outcomes!AS51,Outcomes!AS104,Outcomes!AS157))*Outcomes!AS$6</f>
        <v>267000</v>
      </c>
      <c r="AT52" s="381">
        <f>Performance!Q$5*IF(Performance!Q208&gt;Performance!Q155,Outcomes!AT51,AVERAGE(Outcomes!AT51,Outcomes!AT104,Outcomes!AT157))*Outcomes!AT$6</f>
        <v>0</v>
      </c>
      <c r="AU52" s="381">
        <f>Performance!Q$5*IF(Performance!Q208&gt;Performance!Q155,Outcomes!AU51,AVERAGE(Outcomes!AU51,Outcomes!AU104,Outcomes!AU157))*Outcomes!AU$6</f>
        <v>0</v>
      </c>
      <c r="AV52" s="381">
        <f>Performance!Q$5*IF(Performance!Q208&gt;Performance!Q155,Outcomes!AV51,AVERAGE(Outcomes!AV51,Outcomes!AV104,Outcomes!AV157))*Outcomes!AV$6</f>
        <v>0</v>
      </c>
      <c r="AW52" s="381">
        <f>Performance!Q$5*IF(Performance!Q208&gt;Performance!Q155,Outcomes!AW51,AVERAGE(Outcomes!AW51,Outcomes!AW104,Outcomes!AW157))*Outcomes!AW$6</f>
        <v>0</v>
      </c>
      <c r="AX52" s="381">
        <f>Performance!R$5*IF(Performance!R208&gt;Performance!R155,Outcomes!AX51,AVERAGE(Outcomes!AX51,Outcomes!AX104,Outcomes!AX157))*Outcomes!AX$6</f>
        <v>162000</v>
      </c>
      <c r="AY52" s="381">
        <f>Performance!R$5*IF(Performance!R208&gt;Performance!R155,Outcomes!AY51,AVERAGE(Outcomes!AY51,Outcomes!AY104,Outcomes!AY157))*Outcomes!AY$6</f>
        <v>21037.500000000004</v>
      </c>
      <c r="AZ52" s="381">
        <f>Performance!R$5*IF(Performance!R208&gt;Performance!R155,Outcomes!AZ51,AVERAGE(Outcomes!AZ51,Outcomes!AZ104,Outcomes!AZ157))*Outcomes!AZ$6</f>
        <v>14850.000000000002</v>
      </c>
      <c r="BA52" s="381">
        <f>Performance!R$5*IF(Performance!R208&gt;Performance!R155,Outcomes!BA51,AVERAGE(Outcomes!BA51,Outcomes!BA104,Outcomes!BA157))*Outcomes!BA$6</f>
        <v>67500</v>
      </c>
      <c r="BB52" s="381">
        <f>Performance!S49</f>
        <v>10793.9</v>
      </c>
      <c r="BC52" s="381">
        <f>Performance!T49</f>
        <v>40833.333333333328</v>
      </c>
      <c r="BD52" s="381">
        <f>Performance!U49</f>
        <v>0</v>
      </c>
      <c r="BE52" s="337">
        <f>SUM(C52:BD52)-Performance!C49</f>
        <v>0</v>
      </c>
    </row>
    <row r="53" spans="1:57">
      <c r="A53" s="21" t="s">
        <v>135</v>
      </c>
      <c r="B53" s="18" t="s">
        <v>136</v>
      </c>
      <c r="C53" s="381">
        <f>Performance!D50</f>
        <v>2870466.6666666665</v>
      </c>
      <c r="D53" s="381">
        <f>Performance!E$5*IF(Performance!E209&gt;Performance!E156,Outcomes!D52,AVERAGE(Outcomes!D52,Outcomes!D105,Outcomes!D158))*Outcomes!D$6</f>
        <v>3472000</v>
      </c>
      <c r="E53" s="381">
        <f>Performance!E$5*IF(Performance!E209&gt;Performance!E156,Outcomes!E52,AVERAGE(Outcomes!E52,Outcomes!E105,Outcomes!E158))*Outcomes!E$6</f>
        <v>457464.58333333337</v>
      </c>
      <c r="F53" s="381">
        <f>Performance!E$5*IF(Performance!E209&gt;Performance!E156,Outcomes!F52,AVERAGE(Outcomes!F52,Outcomes!F105,Outcomes!F158))*Outcomes!F$6</f>
        <v>422041.66666666663</v>
      </c>
      <c r="G53" s="381">
        <f>Performance!E$5*IF(Performance!E209&gt;Performance!E156,Outcomes!G52,AVERAGE(Outcomes!G52,Outcomes!G105,Outcomes!G158))*Outcomes!G$6</f>
        <v>268508.33333333331</v>
      </c>
      <c r="H53" s="381">
        <f>Performance!F$5*IF(Performance!F209&gt;Performance!F156,Outcomes!H52,AVERAGE(Outcomes!H52,Outcomes!H105,Outcomes!H158))*Outcomes!H$6</f>
        <v>9974.9999999999982</v>
      </c>
      <c r="I53" s="381">
        <f>Performance!F$5*IF(Performance!F209&gt;Performance!F156,Outcomes!I52,AVERAGE(Outcomes!I52,Outcomes!I105,Outcomes!I158))*Outcomes!I$6</f>
        <v>0</v>
      </c>
      <c r="J53" s="381">
        <f>Performance!F$5*IF(Performance!F209&gt;Performance!F156,Outcomes!J52,AVERAGE(Outcomes!J52,Outcomes!J105,Outcomes!J158))*Outcomes!J$6</f>
        <v>831.25</v>
      </c>
      <c r="K53" s="381">
        <f>Performance!F$5*IF(Performance!F209&gt;Performance!F156,Outcomes!K52,AVERAGE(Outcomes!K52,Outcomes!K105,Outcomes!K158))*Outcomes!K$6</f>
        <v>0</v>
      </c>
      <c r="L53" s="381">
        <f>Performance!G$5*IF(Performance!G209&gt;Performance!G156,Outcomes!L52,AVERAGE(Outcomes!L52,Outcomes!L105,Outcomes!L158))*Outcomes!L$6</f>
        <v>29500</v>
      </c>
      <c r="M53" s="381">
        <f>Performance!H$5*IF(Performance!H209&gt;Performance!H156,Outcomes!M52,AVERAGE(Outcomes!M52,Outcomes!M105,Outcomes!M158))*Outcomes!M$6</f>
        <v>780458.33333333337</v>
      </c>
      <c r="N53" s="381">
        <f>Performance!I$5*IF(Performance!I209&gt;Performance!I156,Outcomes!N52,AVERAGE(Outcomes!N52,Outcomes!N105,Outcomes!N158))*Outcomes!N$6</f>
        <v>10450</v>
      </c>
      <c r="O53" s="381">
        <f>Performance!I$5*IF(Performance!I209&gt;Performance!I156,Outcomes!O52,AVERAGE(Outcomes!O52,Outcomes!O105,Outcomes!O158))*Outcomes!O$6</f>
        <v>950</v>
      </c>
      <c r="P53" s="381">
        <f>Performance!I$5*IF(Performance!I209&gt;Performance!I156,Outcomes!P52,AVERAGE(Outcomes!P52,Outcomes!P105,Outcomes!P158))*Outcomes!P$6</f>
        <v>1187.5</v>
      </c>
      <c r="Q53" s="381">
        <f>Performance!I$5*IF(Performance!I209&gt;Performance!I156,Outcomes!Q52,AVERAGE(Outcomes!Q52,Outcomes!Q105,Outcomes!Q158))*Outcomes!Q$6</f>
        <v>4274.9999999999991</v>
      </c>
      <c r="R53" s="381">
        <f>Performance!J$5*IF(Performance!J209&gt;Performance!J156,Outcomes!R52,AVERAGE(Outcomes!R52,Outcomes!R105,Outcomes!R158))*Outcomes!R$6</f>
        <v>0</v>
      </c>
      <c r="S53" s="381">
        <f>Performance!J$5*IF(Performance!J209&gt;Performance!J156,Outcomes!S52,AVERAGE(Outcomes!S52,Outcomes!S105,Outcomes!S158))*Outcomes!S$6</f>
        <v>0</v>
      </c>
      <c r="T53" s="381">
        <f>Performance!J$5*IF(Performance!J209&gt;Performance!J156,Outcomes!T52,AVERAGE(Outcomes!T52,Outcomes!T105,Outcomes!T158))*Outcomes!T$6</f>
        <v>0</v>
      </c>
      <c r="U53" s="381">
        <f>Performance!J$5*IF(Performance!J209&gt;Performance!J156,Outcomes!U52,AVERAGE(Outcomes!U52,Outcomes!U105,Outcomes!U158))*Outcomes!U$6</f>
        <v>0</v>
      </c>
      <c r="V53" s="381">
        <f>Performance!K$5*IF(Performance!K209&gt;Performance!K156,Outcomes!V52,AVERAGE(Outcomes!V52,Outcomes!V105,Outcomes!V158))*Outcomes!V$6</f>
        <v>331683.33333333331</v>
      </c>
      <c r="W53" s="381">
        <f>Performance!K$5*IF(Performance!K209&gt;Performance!K156,Outcomes!W52,AVERAGE(Outcomes!W52,Outcomes!W105,Outcomes!W158))*Outcomes!W$6</f>
        <v>40556.25</v>
      </c>
      <c r="X53" s="381">
        <f>Performance!K$5*IF(Performance!K209&gt;Performance!K156, Outcomes!X52, AVERAGE(Outcomes!X52,Outcomes!X105,Outcomes!X158))*Outcomes!X$6</f>
        <v>41095.833333333336</v>
      </c>
      <c r="Y53" s="381">
        <f>Performance!K$5*IF(Performance!K209&gt;Performance!K156,Outcomes!Y52,AVERAGE(Outcomes!Y52,Outcomes!Y105,Outcomes!Y158))*Outcomes!Y$6</f>
        <v>44420.833333333336</v>
      </c>
      <c r="Z53" s="381">
        <f>Performance!L$5*IF(Performance!L209&gt;Performance!L156,Outcomes!Z52,AVERAGE(Outcomes!Z52,Outcomes!Z105,Outcomes!Z158))*Outcomes!Z$6</f>
        <v>1522849.9999999998</v>
      </c>
      <c r="AA53" s="381">
        <f>Performance!L$5*IF(Performance!L209&gt;Performance!L156,Outcomes!AA52,AVERAGE(Outcomes!AA52,Outcomes!AA105,Outcomes!AA158))*Outcomes!AA$6</f>
        <v>230256.24999999997</v>
      </c>
      <c r="AB53" s="381">
        <f>Performance!L$5*IF(Performance!L209&gt;Performance!L156,Outcomes!AB52,AVERAGE(Outcomes!AB52,Outcomes!AB105,Outcomes!AB158))*Outcomes!AB$6</f>
        <v>224437.5</v>
      </c>
      <c r="AC53" s="381">
        <f>Performance!L$5*IF(Performance!L209&gt;Performance!L156,Outcomes!AC52,AVERAGE(Outcomes!AC52,Outcomes!AC105,Outcomes!AC158))*Outcomes!AC$6</f>
        <v>301000</v>
      </c>
      <c r="AD53" s="381">
        <f>Performance!M$5*IF(Performance!M209&gt;Performance!M156,Outcomes!AD52,AVERAGE(Outcomes!AD52,Outcomes!AD105,Outcomes!AD158))*Outcomes!AD$6</f>
        <v>0</v>
      </c>
      <c r="AE53" s="381">
        <f>Performance!M$5*IF(Performance!M209&gt;Performance!M156,Outcomes!AE52,AVERAGE(Outcomes!AE52,Outcomes!AE105,Outcomes!AE158))*Outcomes!AE$6</f>
        <v>0</v>
      </c>
      <c r="AF53" s="381">
        <f>Performance!M$5*IF(Performance!M209&gt;Performance!M156,Outcomes!AF52,AVERAGE(Outcomes!AF52,Outcomes!AF105,Outcomes!AF158))*Outcomes!AF$6</f>
        <v>0</v>
      </c>
      <c r="AG53" s="381">
        <f>Performance!M$5*IF(Performance!M209&gt;Performance!M156,Outcomes!AG52,AVERAGE(Outcomes!AG52,Outcomes!AG105,Outcomes!AG158))*Outcomes!AG$6</f>
        <v>0</v>
      </c>
      <c r="AH53" s="381">
        <f>Performance!N$5*IF(Performance!N209&gt;Performance!N156,Outcomes!AH52,AVERAGE(Outcomes!AH52,Outcomes!AH105,Outcomes!AH158))*Outcomes!AH$6</f>
        <v>3500</v>
      </c>
      <c r="AI53" s="381">
        <f>Performance!N$5*IF(Performance!N209&gt;Performance!N156,Outcomes!AI52,AVERAGE(Outcomes!AI52,Outcomes!AI105,Outcomes!AI158))*Outcomes!AI$6</f>
        <v>0</v>
      </c>
      <c r="AJ53" s="381">
        <f>Performance!N$5*IF(Performance!N209&gt;Performance!N156,Outcomes!AJ52,AVERAGE(Outcomes!AJ52,Outcomes!AJ105,Outcomes!AJ158))*Outcomes!AJ$6</f>
        <v>0</v>
      </c>
      <c r="AK53" s="381">
        <f>Performance!N$5*IF(Performance!N209&gt;Performance!N156,Outcomes!AK52,AVERAGE(Outcomes!AK52,Outcomes!AK105,Outcomes!AK158))*Outcomes!AK$6</f>
        <v>1750</v>
      </c>
      <c r="AL53" s="381">
        <f>Performance!O$5*IF(Performance!O209&gt;Performance!O156,Outcomes!AL52,AVERAGE(Outcomes!AL52,Outcomes!AL105,Outcomes!AL158))*Outcomes!AL$6</f>
        <v>3859450</v>
      </c>
      <c r="AM53" s="381">
        <f>Performance!O$5*IF(Performance!O209&gt;Performance!O156,Outcomes!AM52,AVERAGE(Outcomes!AM52,Outcomes!AM105,Outcomes!AM158))*Outcomes!AM$6</f>
        <v>522958.33333333331</v>
      </c>
      <c r="AN53" s="381">
        <f>Performance!O$5*IF(Performance!O209&gt;Performance!O156,Outcomes!AN52,AVERAGE(Outcomes!AN52,Outcomes!AN105,Outcomes!AN158))*Outcomes!AN$6</f>
        <v>467016.66666666669</v>
      </c>
      <c r="AO53" s="381">
        <f>Performance!O$5*IF(Performance!O209&gt;Performance!O156,Outcomes!AO52,AVERAGE(Outcomes!AO52,Outcomes!AO105,Outcomes!AO158))*Outcomes!AO$6</f>
        <v>301116.66666666669</v>
      </c>
      <c r="AP53" s="381">
        <f>Performance!P$5*IF(Performance!P209&gt;Performance!P156,Outcomes!AP52,AVERAGE(Outcomes!AP52,Outcomes!AP105,Outcomes!AP158))*Outcomes!AP$6</f>
        <v>3180600</v>
      </c>
      <c r="AQ53" s="381">
        <f>Performance!P$5*IF(Performance!P209&gt;Performance!P156,Outcomes!AQ52,AVERAGE(Outcomes!AQ52,Outcomes!AQ105,Outcomes!AQ158))*Outcomes!AQ$6</f>
        <v>317418.75</v>
      </c>
      <c r="AR53" s="381">
        <f>Performance!P$5*IF(Performance!P209&gt;Performance!P156,Outcomes!AR52,AVERAGE(Outcomes!AR52,Outcomes!AR105,Outcomes!AR158))*Outcomes!AR$6</f>
        <v>427500</v>
      </c>
      <c r="AS53" s="381">
        <f>Performance!P$5*IF(Performance!P209&gt;Performance!P156,Outcomes!AS52,AVERAGE(Outcomes!AS52,Outcomes!AS105,Outcomes!AS158))*Outcomes!AS$6</f>
        <v>583537.49999999988</v>
      </c>
      <c r="AT53" s="381">
        <f>Performance!Q$5*IF(Performance!Q209&gt;Performance!Q156,Outcomes!AT52,AVERAGE(Outcomes!AT52,Outcomes!AT105,Outcomes!AT158))*Outcomes!AT$6</f>
        <v>0</v>
      </c>
      <c r="AU53" s="381">
        <f>Performance!Q$5*IF(Performance!Q209&gt;Performance!Q156,Outcomes!AU52,AVERAGE(Outcomes!AU52,Outcomes!AU105,Outcomes!AU158))*Outcomes!AU$6</f>
        <v>0</v>
      </c>
      <c r="AV53" s="381">
        <f>Performance!Q$5*IF(Performance!Q209&gt;Performance!Q156,Outcomes!AV52,AVERAGE(Outcomes!AV52,Outcomes!AV105,Outcomes!AV158))*Outcomes!AV$6</f>
        <v>0</v>
      </c>
      <c r="AW53" s="381">
        <f>Performance!Q$5*IF(Performance!Q209&gt;Performance!Q156,Outcomes!AW52,AVERAGE(Outcomes!AW52,Outcomes!AW105,Outcomes!AW158))*Outcomes!AW$6</f>
        <v>0</v>
      </c>
      <c r="AX53" s="381">
        <f>Performance!R$5*IF(Performance!R209&gt;Performance!R156,Outcomes!AX52,AVERAGE(Outcomes!AX52,Outcomes!AX105,Outcomes!AX158))*Outcomes!AX$6</f>
        <v>141075</v>
      </c>
      <c r="AY53" s="381">
        <f>Performance!R$5*IF(Performance!R209&gt;Performance!R156,Outcomes!AY52,AVERAGE(Outcomes!AY52,Outcomes!AY105,Outcomes!AY158))*Outcomes!AY$6</f>
        <v>2250</v>
      </c>
      <c r="AZ53" s="381">
        <f>Performance!R$5*IF(Performance!R209&gt;Performance!R156,Outcomes!AZ52,AVERAGE(Outcomes!AZ52,Outcomes!AZ105,Outcomes!AZ158))*Outcomes!AZ$6</f>
        <v>22443.75</v>
      </c>
      <c r="BA53" s="381">
        <f>Performance!R$5*IF(Performance!R209&gt;Performance!R156,Outcomes!BA52,AVERAGE(Outcomes!BA52,Outcomes!BA105,Outcomes!BA158))*Outcomes!BA$6</f>
        <v>49162.499999999993</v>
      </c>
      <c r="BB53" s="381">
        <f>Performance!S50</f>
        <v>8157.3333333333339</v>
      </c>
      <c r="BC53" s="381">
        <f>Performance!T50</f>
        <v>84875</v>
      </c>
      <c r="BD53" s="381">
        <f>Performance!U50</f>
        <v>0</v>
      </c>
      <c r="BE53" s="337">
        <f>SUM(C53:BD53)-Performance!C50</f>
        <v>0</v>
      </c>
    </row>
    <row r="54" spans="1:57">
      <c r="A54" s="21" t="s">
        <v>137</v>
      </c>
      <c r="B54" s="18" t="s">
        <v>138</v>
      </c>
      <c r="C54" s="381">
        <f>Performance!D51</f>
        <v>712250.00000000012</v>
      </c>
      <c r="D54" s="381">
        <f>Performance!E$5*IF(Performance!E210&gt;Performance!E157,Outcomes!D53,AVERAGE(Outcomes!D53,Outcomes!D106,Outcomes!D159))*Outcomes!D$6</f>
        <v>654500</v>
      </c>
      <c r="E54" s="381">
        <f>Performance!E$5*IF(Performance!E210&gt;Performance!E157,Outcomes!E53,AVERAGE(Outcomes!E53,Outcomes!E106,Outcomes!E159))*Outcomes!E$6</f>
        <v>47541.666666666672</v>
      </c>
      <c r="F54" s="381">
        <f>Performance!E$5*IF(Performance!E210&gt;Performance!E157,Outcomes!F53,AVERAGE(Outcomes!F53,Outcomes!F106,Outcomes!F159))*Outcomes!F$6</f>
        <v>68250</v>
      </c>
      <c r="G54" s="381">
        <f>Performance!E$5*IF(Performance!E210&gt;Performance!E157,Outcomes!G53,AVERAGE(Outcomes!G53,Outcomes!G106,Outcomes!G159))*Outcomes!G$6</f>
        <v>71575</v>
      </c>
      <c r="H54" s="381">
        <f>Performance!F$5*IF(Performance!F210&gt;Performance!F157,Outcomes!H53,AVERAGE(Outcomes!H53,Outcomes!H106,Outcomes!H159))*Outcomes!H$6</f>
        <v>0</v>
      </c>
      <c r="I54" s="381">
        <f>Performance!F$5*IF(Performance!F210&gt;Performance!F157,Outcomes!I53,AVERAGE(Outcomes!I53,Outcomes!I106,Outcomes!I159))*Outcomes!I$6</f>
        <v>0</v>
      </c>
      <c r="J54" s="381">
        <f>Performance!F$5*IF(Performance!F210&gt;Performance!F157,Outcomes!J53,AVERAGE(Outcomes!J53,Outcomes!J106,Outcomes!J159))*Outcomes!J$6</f>
        <v>0</v>
      </c>
      <c r="K54" s="381">
        <f>Performance!F$5*IF(Performance!F210&gt;Performance!F157,Outcomes!K53,AVERAGE(Outcomes!K53,Outcomes!K106,Outcomes!K159))*Outcomes!K$6</f>
        <v>0</v>
      </c>
      <c r="L54" s="381">
        <f>Performance!G$5*IF(Performance!G210&gt;Performance!G157,Outcomes!L53,AVERAGE(Outcomes!L53,Outcomes!L106,Outcomes!L159))*Outcomes!L$6</f>
        <v>0</v>
      </c>
      <c r="M54" s="381">
        <f>Performance!H$5*IF(Performance!H210&gt;Performance!H157,Outcomes!M53,AVERAGE(Outcomes!M53,Outcomes!M106,Outcomes!M159))*Outcomes!M$6</f>
        <v>281437.5</v>
      </c>
      <c r="N54" s="381">
        <f>Performance!I$5*IF(Performance!I210&gt;Performance!I157,Outcomes!N53,AVERAGE(Outcomes!N53,Outcomes!N106,Outcomes!N159))*Outcomes!N$6</f>
        <v>8066.6666666666661</v>
      </c>
      <c r="O54" s="381">
        <f>Performance!I$5*IF(Performance!I210&gt;Performance!I157,Outcomes!O53,AVERAGE(Outcomes!O53,Outcomes!O106,Outcomes!O159))*Outcomes!O$6</f>
        <v>275</v>
      </c>
      <c r="P54" s="381">
        <f>Performance!I$5*IF(Performance!I210&gt;Performance!I157,Outcomes!P53,AVERAGE(Outcomes!P53,Outcomes!P106,Outcomes!P159))*Outcomes!P$6</f>
        <v>275</v>
      </c>
      <c r="Q54" s="381">
        <f>Performance!I$5*IF(Performance!I210&gt;Performance!I157,Outcomes!Q53,AVERAGE(Outcomes!Q53,Outcomes!Q106,Outcomes!Q159))*Outcomes!Q$6</f>
        <v>550</v>
      </c>
      <c r="R54" s="381">
        <f>Performance!J$5*IF(Performance!J210&gt;Performance!J157,Outcomes!R53,AVERAGE(Outcomes!R53,Outcomes!R106,Outcomes!R159))*Outcomes!R$6</f>
        <v>370500</v>
      </c>
      <c r="S54" s="381">
        <f>Performance!J$5*IF(Performance!J210&gt;Performance!J157,Outcomes!S53,AVERAGE(Outcomes!S53,Outcomes!S106,Outcomes!S159))*Outcomes!S$6</f>
        <v>20484.375</v>
      </c>
      <c r="T54" s="381">
        <f>Performance!J$5*IF(Performance!J210&gt;Performance!J157,Outcomes!T53,AVERAGE(Outcomes!T53,Outcomes!T106,Outcomes!T159))*Outcomes!T$6</f>
        <v>30875</v>
      </c>
      <c r="U54" s="381">
        <f>Performance!J$5*IF(Performance!J210&gt;Performance!J157,Outcomes!U53,AVERAGE(Outcomes!U53,Outcomes!U106,Outcomes!U159))*Outcomes!U$6</f>
        <v>96187.5</v>
      </c>
      <c r="V54" s="381">
        <f>Performance!K$5*IF(Performance!K210&gt;Performance!K157,Outcomes!V53,AVERAGE(Outcomes!V53,Outcomes!V106,Outcomes!V159))*Outcomes!V$6</f>
        <v>47483.333333333336</v>
      </c>
      <c r="W54" s="381">
        <f>Performance!K$5*IF(Performance!K210&gt;Performance!K157,Outcomes!W53,AVERAGE(Outcomes!W53,Outcomes!W106,Outcomes!W159))*Outcomes!W$6</f>
        <v>2377.0833333333335</v>
      </c>
      <c r="X54" s="381">
        <f>Performance!K$5*IF(Performance!K210&gt;Performance!K157, Outcomes!X53, AVERAGE(Outcomes!X53,Outcomes!X106,Outcomes!X159))*Outcomes!X$6</f>
        <v>1633.3333333333333</v>
      </c>
      <c r="Y54" s="381">
        <f>Performance!K$5*IF(Performance!K210&gt;Performance!K157,Outcomes!Y53,AVERAGE(Outcomes!Y53,Outcomes!Y106,Outcomes!Y159))*Outcomes!Y$6</f>
        <v>12454.166666666668</v>
      </c>
      <c r="Z54" s="381">
        <f>Performance!L$5*IF(Performance!L210&gt;Performance!L157,Outcomes!Z53,AVERAGE(Outcomes!Z53,Outcomes!Z106,Outcomes!Z159))*Outcomes!Z$6</f>
        <v>698250</v>
      </c>
      <c r="AA54" s="381">
        <f>Performance!L$5*IF(Performance!L210&gt;Performance!L157,Outcomes!AA53,AVERAGE(Outcomes!AA53,Outcomes!AA106,Outcomes!AA159))*Outcomes!AA$6</f>
        <v>64837.499999999993</v>
      </c>
      <c r="AB54" s="381">
        <f>Performance!L$5*IF(Performance!L210&gt;Performance!L157,Outcomes!AB53,AVERAGE(Outcomes!AB53,Outcomes!AB106,Outcomes!AB159))*Outcomes!AB$6</f>
        <v>90606.25</v>
      </c>
      <c r="AC54" s="381">
        <f>Performance!L$5*IF(Performance!L210&gt;Performance!L157,Outcomes!AC53,AVERAGE(Outcomes!AC53,Outcomes!AC106,Outcomes!AC159))*Outcomes!AC$6</f>
        <v>166250</v>
      </c>
      <c r="AD54" s="381">
        <f>Performance!M$5*IF(Performance!M210&gt;Performance!M157,Outcomes!AD53,AVERAGE(Outcomes!AD53,Outcomes!AD106,Outcomes!AD159))*Outcomes!AD$6</f>
        <v>0</v>
      </c>
      <c r="AE54" s="381">
        <f>Performance!M$5*IF(Performance!M210&gt;Performance!M157,Outcomes!AE53,AVERAGE(Outcomes!AE53,Outcomes!AE106,Outcomes!AE159))*Outcomes!AE$6</f>
        <v>0</v>
      </c>
      <c r="AF54" s="381">
        <f>Performance!M$5*IF(Performance!M210&gt;Performance!M157,Outcomes!AF53,AVERAGE(Outcomes!AF53,Outcomes!AF106,Outcomes!AF159))*Outcomes!AF$6</f>
        <v>0</v>
      </c>
      <c r="AG54" s="381">
        <f>Performance!M$5*IF(Performance!M210&gt;Performance!M157,Outcomes!AG53,AVERAGE(Outcomes!AG53,Outcomes!AG106,Outcomes!AG159))*Outcomes!AG$6</f>
        <v>0</v>
      </c>
      <c r="AH54" s="381">
        <f>Performance!N$5*IF(Performance!N210&gt;Performance!N157,Outcomes!AH53,AVERAGE(Outcomes!AH53,Outcomes!AH106,Outcomes!AH159))*Outcomes!AH$6</f>
        <v>0</v>
      </c>
      <c r="AI54" s="381">
        <f>Performance!N$5*IF(Performance!N210&gt;Performance!N157,Outcomes!AI53,AVERAGE(Outcomes!AI53,Outcomes!AI106,Outcomes!AI159))*Outcomes!AI$6</f>
        <v>0</v>
      </c>
      <c r="AJ54" s="381">
        <f>Performance!N$5*IF(Performance!N210&gt;Performance!N157,Outcomes!AJ53,AVERAGE(Outcomes!AJ53,Outcomes!AJ106,Outcomes!AJ159))*Outcomes!AJ$6</f>
        <v>0</v>
      </c>
      <c r="AK54" s="381">
        <f>Performance!N$5*IF(Performance!N210&gt;Performance!N157,Outcomes!AK53,AVERAGE(Outcomes!AK53,Outcomes!AK106,Outcomes!AK159))*Outcomes!AK$6</f>
        <v>0</v>
      </c>
      <c r="AL54" s="381">
        <f>Performance!O$5*IF(Performance!O210&gt;Performance!O157,Outcomes!AL53,AVERAGE(Outcomes!AL53,Outcomes!AL106,Outcomes!AL159))*Outcomes!AL$6</f>
        <v>532000</v>
      </c>
      <c r="AM54" s="381">
        <f>Performance!O$5*IF(Performance!O210&gt;Performance!O157,Outcomes!AM53,AVERAGE(Outcomes!AM53,Outcomes!AM106,Outcomes!AM159))*Outcomes!AM$6</f>
        <v>56524.999999999993</v>
      </c>
      <c r="AN54" s="381">
        <f>Performance!O$5*IF(Performance!O210&gt;Performance!O157,Outcomes!AN53,AVERAGE(Outcomes!AN53,Outcomes!AN106,Outcomes!AN159))*Outcomes!AN$6</f>
        <v>71750</v>
      </c>
      <c r="AO54" s="381">
        <f>Performance!O$5*IF(Performance!O210&gt;Performance!O157,Outcomes!AO53,AVERAGE(Outcomes!AO53,Outcomes!AO106,Outcomes!AO159))*Outcomes!AO$6</f>
        <v>82775.000000000015</v>
      </c>
      <c r="AP54" s="381">
        <f>Performance!P$5*IF(Performance!P210&gt;Performance!P157,Outcomes!AP53,AVERAGE(Outcomes!AP53,Outcomes!AP106,Outcomes!AP159))*Outcomes!AP$6</f>
        <v>504900</v>
      </c>
      <c r="AQ54" s="381">
        <f>Performance!P$5*IF(Performance!P210&gt;Performance!P157,Outcomes!AQ53,AVERAGE(Outcomes!AQ53,Outcomes!AQ106,Outcomes!AQ159))*Outcomes!AQ$6</f>
        <v>38474.999999999993</v>
      </c>
      <c r="AR54" s="381">
        <f>Performance!P$5*IF(Performance!P210&gt;Performance!P157,Outcomes!AR53,AVERAGE(Outcomes!AR53,Outcomes!AR106,Outcomes!AR159))*Outcomes!AR$6</f>
        <v>79200</v>
      </c>
      <c r="AS54" s="381">
        <f>Performance!P$5*IF(Performance!P210&gt;Performance!P157,Outcomes!AS53,AVERAGE(Outcomes!AS53,Outcomes!AS106,Outcomes!AS159))*Outcomes!AS$6</f>
        <v>153000</v>
      </c>
      <c r="AT54" s="381">
        <f>Performance!Q$5*IF(Performance!Q210&gt;Performance!Q157,Outcomes!AT53,AVERAGE(Outcomes!AT53,Outcomes!AT106,Outcomes!AT159))*Outcomes!AT$6</f>
        <v>0</v>
      </c>
      <c r="AU54" s="381">
        <f>Performance!Q$5*IF(Performance!Q210&gt;Performance!Q157,Outcomes!AU53,AVERAGE(Outcomes!AU53,Outcomes!AU106,Outcomes!AU159))*Outcomes!AU$6</f>
        <v>0</v>
      </c>
      <c r="AV54" s="381">
        <f>Performance!Q$5*IF(Performance!Q210&gt;Performance!Q157,Outcomes!AV53,AVERAGE(Outcomes!AV53,Outcomes!AV106,Outcomes!AV159))*Outcomes!AV$6</f>
        <v>0</v>
      </c>
      <c r="AW54" s="381">
        <f>Performance!Q$5*IF(Performance!Q210&gt;Performance!Q157,Outcomes!AW53,AVERAGE(Outcomes!AW53,Outcomes!AW106,Outcomes!AW159))*Outcomes!AW$6</f>
        <v>0</v>
      </c>
      <c r="AX54" s="381">
        <f>Performance!R$5*IF(Performance!R210&gt;Performance!R157,Outcomes!AX53,AVERAGE(Outcomes!AX53,Outcomes!AX106,Outcomes!AX159))*Outcomes!AX$6</f>
        <v>0</v>
      </c>
      <c r="AY54" s="381">
        <f>Performance!R$5*IF(Performance!R210&gt;Performance!R157,Outcomes!AY53,AVERAGE(Outcomes!AY53,Outcomes!AY106,Outcomes!AY159))*Outcomes!AY$6</f>
        <v>0</v>
      </c>
      <c r="AZ54" s="381">
        <f>Performance!R$5*IF(Performance!R210&gt;Performance!R157,Outcomes!AZ53,AVERAGE(Outcomes!AZ53,Outcomes!AZ106,Outcomes!AZ159))*Outcomes!AZ$6</f>
        <v>0</v>
      </c>
      <c r="BA54" s="381">
        <f>Performance!R$5*IF(Performance!R210&gt;Performance!R157,Outcomes!BA53,AVERAGE(Outcomes!BA53,Outcomes!BA106,Outcomes!BA159))*Outcomes!BA$6</f>
        <v>0</v>
      </c>
      <c r="BB54" s="381">
        <f>Performance!S51</f>
        <v>7057.5499999999993</v>
      </c>
      <c r="BC54" s="381">
        <f>Performance!T51</f>
        <v>23274.999999999996</v>
      </c>
      <c r="BD54" s="381">
        <f>Performance!U51</f>
        <v>0</v>
      </c>
      <c r="BE54" s="337">
        <f>SUM(C54:BD54)-Performance!C51</f>
        <v>733.33333333395422</v>
      </c>
    </row>
    <row r="55" spans="1:57">
      <c r="A55" s="21" t="s">
        <v>139</v>
      </c>
      <c r="B55" s="18" t="s">
        <v>140</v>
      </c>
      <c r="C55" s="381">
        <f>Performance!D52</f>
        <v>659750</v>
      </c>
      <c r="D55" s="381">
        <f>Performance!E$5*IF(Performance!E211&gt;Performance!E158,Outcomes!D54,AVERAGE(Outcomes!D54,Outcomes!D107,Outcomes!D160))*Outcomes!D$6</f>
        <v>700000</v>
      </c>
      <c r="E55" s="381">
        <f>Performance!E$5*IF(Performance!E211&gt;Performance!E158,Outcomes!E54,AVERAGE(Outcomes!E54,Outcomes!E107,Outcomes!E160))*Outcomes!E$6</f>
        <v>62125</v>
      </c>
      <c r="F55" s="381">
        <f>Performance!E$5*IF(Performance!E211&gt;Performance!E158,Outcomes!F54,AVERAGE(Outcomes!F54,Outcomes!F107,Outcomes!F160))*Outcomes!F$6</f>
        <v>82016.666666666672</v>
      </c>
      <c r="G55" s="381">
        <f>Performance!E$5*IF(Performance!E211&gt;Performance!E158,Outcomes!G54,AVERAGE(Outcomes!G54,Outcomes!G107,Outcomes!G160))*Outcomes!G$6</f>
        <v>95666.666666666657</v>
      </c>
      <c r="H55" s="381">
        <f>Performance!F$5*IF(Performance!F211&gt;Performance!F158,Outcomes!H54,AVERAGE(Outcomes!H54,Outcomes!H107,Outcomes!H160))*Outcomes!H$6</f>
        <v>2333.333333333333</v>
      </c>
      <c r="I55" s="381">
        <f>Performance!F$5*IF(Performance!F211&gt;Performance!F158,Outcomes!I54,AVERAGE(Outcomes!I54,Outcomes!I107,Outcomes!I160))*Outcomes!I$6</f>
        <v>291.66666666666663</v>
      </c>
      <c r="J55" s="381">
        <f>Performance!F$5*IF(Performance!F211&gt;Performance!F158,Outcomes!J54,AVERAGE(Outcomes!J54,Outcomes!J107,Outcomes!J160))*Outcomes!J$6</f>
        <v>0</v>
      </c>
      <c r="K55" s="381">
        <f>Performance!F$5*IF(Performance!F211&gt;Performance!F158,Outcomes!K54,AVERAGE(Outcomes!K54,Outcomes!K107,Outcomes!K160))*Outcomes!K$6</f>
        <v>0</v>
      </c>
      <c r="L55" s="381">
        <f>Performance!G$5*IF(Performance!G211&gt;Performance!G158,Outcomes!L54,AVERAGE(Outcomes!L54,Outcomes!L107,Outcomes!L160))*Outcomes!L$6</f>
        <v>42900.000000000007</v>
      </c>
      <c r="M55" s="381">
        <f>Performance!H$5*IF(Performance!H211&gt;Performance!H158,Outcomes!M54,AVERAGE(Outcomes!M54,Outcomes!M107,Outcomes!M160))*Outcomes!M$6</f>
        <v>423937.5</v>
      </c>
      <c r="N55" s="381">
        <f>Performance!I$5*IF(Performance!I211&gt;Performance!I158,Outcomes!N54,AVERAGE(Outcomes!N54,Outcomes!N107,Outcomes!N160))*Outcomes!N$6</f>
        <v>39199.999999999993</v>
      </c>
      <c r="O55" s="381">
        <f>Performance!I$5*IF(Performance!I211&gt;Performance!I158,Outcomes!O54,AVERAGE(Outcomes!O54,Outcomes!O107,Outcomes!O160))*Outcomes!O$6</f>
        <v>1100</v>
      </c>
      <c r="P55" s="381">
        <f>Performance!I$5*IF(Performance!I211&gt;Performance!I158,Outcomes!P54,AVERAGE(Outcomes!P54,Outcomes!P107,Outcomes!P160))*Outcomes!P$6</f>
        <v>2200</v>
      </c>
      <c r="Q55" s="381">
        <f>Performance!I$5*IF(Performance!I211&gt;Performance!I158,Outcomes!Q54,AVERAGE(Outcomes!Q54,Outcomes!Q107,Outcomes!Q160))*Outcomes!Q$6</f>
        <v>2200</v>
      </c>
      <c r="R55" s="381">
        <f>Performance!J$5*IF(Performance!J211&gt;Performance!J158,Outcomes!R54,AVERAGE(Outcomes!R54,Outcomes!R107,Outcomes!R160))*Outcomes!R$6</f>
        <v>93812.5</v>
      </c>
      <c r="S55" s="381">
        <f>Performance!J$5*IF(Performance!J211&gt;Performance!J158,Outcomes!S54,AVERAGE(Outcomes!S54,Outcomes!S107,Outcomes!S160))*Outcomes!S$6</f>
        <v>12171.874999999998</v>
      </c>
      <c r="T55" s="381">
        <f>Performance!J$5*IF(Performance!J211&gt;Performance!J158,Outcomes!T54,AVERAGE(Outcomes!T54,Outcomes!T107,Outcomes!T160))*Outcomes!T$6</f>
        <v>14249.999999999998</v>
      </c>
      <c r="U55" s="381">
        <f>Performance!J$5*IF(Performance!J211&gt;Performance!J158,Outcomes!U54,AVERAGE(Outcomes!U54,Outcomes!U107,Outcomes!U160))*Outcomes!U$6</f>
        <v>24343.749999999996</v>
      </c>
      <c r="V55" s="381">
        <f>Performance!K$5*IF(Performance!K211&gt;Performance!K158,Outcomes!V54,AVERAGE(Outcomes!V54,Outcomes!V107,Outcomes!V160))*Outcomes!V$6</f>
        <v>232020.83333333334</v>
      </c>
      <c r="W55" s="381">
        <f>Performance!K$5*IF(Performance!K211&gt;Performance!K158,Outcomes!W54,AVERAGE(Outcomes!W54,Outcomes!W107,Outcomes!W160))*Outcomes!W$6</f>
        <v>24266.666666666668</v>
      </c>
      <c r="X55" s="381">
        <f>Performance!K$5*IF(Performance!K211&gt;Performance!K158, Outcomes!X54, AVERAGE(Outcomes!X54,Outcomes!X107,Outcomes!X160))*Outcomes!X$6</f>
        <v>21583.333333333336</v>
      </c>
      <c r="Y55" s="381">
        <f>Performance!K$5*IF(Performance!K211&gt;Performance!K158,Outcomes!Y54,AVERAGE(Outcomes!Y54,Outcomes!Y107,Outcomes!Y160))*Outcomes!Y$6</f>
        <v>34679.166666666664</v>
      </c>
      <c r="Z55" s="381">
        <f>Performance!L$5*IF(Performance!L211&gt;Performance!L158,Outcomes!Z54,AVERAGE(Outcomes!Z54,Outcomes!Z107,Outcomes!Z160))*Outcomes!Z$6</f>
        <v>550083.33333333326</v>
      </c>
      <c r="AA55" s="381">
        <f>Performance!L$5*IF(Performance!L211&gt;Performance!L158,Outcomes!AA54,AVERAGE(Outcomes!AA54,Outcomes!AA107,Outcomes!AA160))*Outcomes!AA$6</f>
        <v>38091.666666666664</v>
      </c>
      <c r="AB55" s="381">
        <f>Performance!L$5*IF(Performance!L211&gt;Performance!L158,Outcomes!AB54,AVERAGE(Outcomes!AB54,Outcomes!AB107,Outcomes!AB160))*Outcomes!AB$6</f>
        <v>72070.833333333343</v>
      </c>
      <c r="AC55" s="381">
        <f>Performance!L$5*IF(Performance!L211&gt;Performance!L158,Outcomes!AC54,AVERAGE(Outcomes!AC54,Outcomes!AC107,Outcomes!AC160))*Outcomes!AC$6</f>
        <v>142158.33333333334</v>
      </c>
      <c r="AD55" s="381">
        <f>Performance!M$5*IF(Performance!M211&gt;Performance!M158,Outcomes!AD54,AVERAGE(Outcomes!AD54,Outcomes!AD107,Outcomes!AD160))*Outcomes!AD$6</f>
        <v>0</v>
      </c>
      <c r="AE55" s="381">
        <f>Performance!M$5*IF(Performance!M211&gt;Performance!M158,Outcomes!AE54,AVERAGE(Outcomes!AE54,Outcomes!AE107,Outcomes!AE160))*Outcomes!AE$6</f>
        <v>0</v>
      </c>
      <c r="AF55" s="381">
        <f>Performance!M$5*IF(Performance!M211&gt;Performance!M158,Outcomes!AF54,AVERAGE(Outcomes!AF54,Outcomes!AF107,Outcomes!AF160))*Outcomes!AF$6</f>
        <v>0</v>
      </c>
      <c r="AG55" s="381">
        <f>Performance!M$5*IF(Performance!M211&gt;Performance!M158,Outcomes!AG54,AVERAGE(Outcomes!AG54,Outcomes!AG107,Outcomes!AG160))*Outcomes!AG$6</f>
        <v>0</v>
      </c>
      <c r="AH55" s="381">
        <f>Performance!N$5*IF(Performance!N211&gt;Performance!N158,Outcomes!AH54,AVERAGE(Outcomes!AH54,Outcomes!AH107,Outcomes!AH160))*Outcomes!AH$6</f>
        <v>0</v>
      </c>
      <c r="AI55" s="381">
        <f>Performance!N$5*IF(Performance!N211&gt;Performance!N158,Outcomes!AI54,AVERAGE(Outcomes!AI54,Outcomes!AI107,Outcomes!AI160))*Outcomes!AI$6</f>
        <v>0</v>
      </c>
      <c r="AJ55" s="381">
        <f>Performance!N$5*IF(Performance!N211&gt;Performance!N158,Outcomes!AJ54,AVERAGE(Outcomes!AJ54,Outcomes!AJ107,Outcomes!AJ160))*Outcomes!AJ$6</f>
        <v>0</v>
      </c>
      <c r="AK55" s="381">
        <f>Performance!N$5*IF(Performance!N211&gt;Performance!N158,Outcomes!AK54,AVERAGE(Outcomes!AK54,Outcomes!AK107,Outcomes!AK160))*Outcomes!AK$6</f>
        <v>0</v>
      </c>
      <c r="AL55" s="381">
        <f>Performance!O$5*IF(Performance!O211&gt;Performance!O158,Outcomes!AL54,AVERAGE(Outcomes!AL54,Outcomes!AL107,Outcomes!AL160))*Outcomes!AL$6</f>
        <v>749000</v>
      </c>
      <c r="AM55" s="381">
        <f>Performance!O$5*IF(Performance!O211&gt;Performance!O158,Outcomes!AM54,AVERAGE(Outcomes!AM54,Outcomes!AM107,Outcomes!AM160))*Outcomes!AM$6</f>
        <v>68250</v>
      </c>
      <c r="AN55" s="381">
        <f>Performance!O$5*IF(Performance!O211&gt;Performance!O158,Outcomes!AN54,AVERAGE(Outcomes!AN54,Outcomes!AN107,Outcomes!AN160))*Outcomes!AN$6</f>
        <v>88375</v>
      </c>
      <c r="AO55" s="381">
        <f>Performance!O$5*IF(Performance!O211&gt;Performance!O158,Outcomes!AO54,AVERAGE(Outcomes!AO54,Outcomes!AO107,Outcomes!AO160))*Outcomes!AO$6</f>
        <v>119000</v>
      </c>
      <c r="AP55" s="381">
        <f>Performance!P$5*IF(Performance!P211&gt;Performance!P158,Outcomes!AP54,AVERAGE(Outcomes!AP54,Outcomes!AP107,Outcomes!AP160))*Outcomes!AP$6</f>
        <v>630000</v>
      </c>
      <c r="AQ55" s="381">
        <f>Performance!P$5*IF(Performance!P211&gt;Performance!P158,Outcomes!AQ54,AVERAGE(Outcomes!AQ54,Outcomes!AQ107,Outcomes!AQ160))*Outcomes!AQ$6</f>
        <v>35887.5</v>
      </c>
      <c r="AR55" s="381">
        <f>Performance!P$5*IF(Performance!P211&gt;Performance!P158,Outcomes!AR54,AVERAGE(Outcomes!AR54,Outcomes!AR107,Outcomes!AR160))*Outcomes!AR$6</f>
        <v>82293.749999999985</v>
      </c>
      <c r="AS55" s="381">
        <f>Performance!P$5*IF(Performance!P211&gt;Performance!P158,Outcomes!AS54,AVERAGE(Outcomes!AS54,Outcomes!AS107,Outcomes!AS160))*Outcomes!AS$6</f>
        <v>162450</v>
      </c>
      <c r="AT55" s="381">
        <f>Performance!Q$5*IF(Performance!Q211&gt;Performance!Q158,Outcomes!AT54,AVERAGE(Outcomes!AT54,Outcomes!AT107,Outcomes!AT160))*Outcomes!AT$6</f>
        <v>0</v>
      </c>
      <c r="AU55" s="381">
        <f>Performance!Q$5*IF(Performance!Q211&gt;Performance!Q158,Outcomes!AU54,AVERAGE(Outcomes!AU54,Outcomes!AU107,Outcomes!AU160))*Outcomes!AU$6</f>
        <v>0</v>
      </c>
      <c r="AV55" s="381">
        <f>Performance!Q$5*IF(Performance!Q211&gt;Performance!Q158,Outcomes!AV54,AVERAGE(Outcomes!AV54,Outcomes!AV107,Outcomes!AV160))*Outcomes!AV$6</f>
        <v>0</v>
      </c>
      <c r="AW55" s="381">
        <f>Performance!Q$5*IF(Performance!Q211&gt;Performance!Q158,Outcomes!AW54,AVERAGE(Outcomes!AW54,Outcomes!AW107,Outcomes!AW160))*Outcomes!AW$6</f>
        <v>0</v>
      </c>
      <c r="AX55" s="381">
        <f>Performance!R$5*IF(Performance!R211&gt;Performance!R158,Outcomes!AX54,AVERAGE(Outcomes!AX54,Outcomes!AX107,Outcomes!AX160))*Outcomes!AX$6</f>
        <v>0</v>
      </c>
      <c r="AY55" s="381">
        <f>Performance!R$5*IF(Performance!R211&gt;Performance!R158,Outcomes!AY54,AVERAGE(Outcomes!AY54,Outcomes!AY107,Outcomes!AY160))*Outcomes!AY$6</f>
        <v>0</v>
      </c>
      <c r="AZ55" s="381">
        <f>Performance!R$5*IF(Performance!R211&gt;Performance!R158,Outcomes!AZ54,AVERAGE(Outcomes!AZ54,Outcomes!AZ107,Outcomes!AZ160))*Outcomes!AZ$6</f>
        <v>0</v>
      </c>
      <c r="BA55" s="381">
        <f>Performance!R$5*IF(Performance!R211&gt;Performance!R158,Outcomes!BA54,AVERAGE(Outcomes!BA54,Outcomes!BA107,Outcomes!BA160))*Outcomes!BA$6</f>
        <v>0</v>
      </c>
      <c r="BB55" s="381">
        <f>Performance!S52</f>
        <v>8448.6666666666661</v>
      </c>
      <c r="BC55" s="381">
        <f>Performance!T52</f>
        <v>44625</v>
      </c>
      <c r="BD55" s="381">
        <f>Performance!U52</f>
        <v>0</v>
      </c>
      <c r="BE55" s="337">
        <f>SUM(C55:BD55)-Performance!C52</f>
        <v>3666.6666666669771</v>
      </c>
    </row>
    <row r="56" spans="1:57">
      <c r="A56" s="21" t="s">
        <v>141</v>
      </c>
      <c r="B56" s="18" t="s">
        <v>142</v>
      </c>
      <c r="C56" s="381">
        <f>Performance!D53</f>
        <v>1915199.9999999998</v>
      </c>
      <c r="D56" s="381">
        <f>Performance!E$5*IF(Performance!E212&gt;Performance!E159,Outcomes!D55,AVERAGE(Outcomes!D55,Outcomes!D108,Outcomes!D161))*Outcomes!D$6</f>
        <v>1464166.6666666665</v>
      </c>
      <c r="E56" s="381">
        <f>Performance!E$5*IF(Performance!E212&gt;Performance!E159,Outcomes!E55,AVERAGE(Outcomes!E55,Outcomes!E108,Outcomes!E161))*Outcomes!E$6</f>
        <v>258052.08333333334</v>
      </c>
      <c r="F56" s="381">
        <f>Performance!E$5*IF(Performance!E212&gt;Performance!E159,Outcomes!F55,AVERAGE(Outcomes!F55,Outcomes!F108,Outcomes!F161))*Outcomes!F$6</f>
        <v>97358.333333333328</v>
      </c>
      <c r="G56" s="381">
        <f>Performance!E$5*IF(Performance!E212&gt;Performance!E159,Outcomes!G55,AVERAGE(Outcomes!G55,Outcomes!G108,Outcomes!G161))*Outcomes!G$6</f>
        <v>101616.66666666666</v>
      </c>
      <c r="H56" s="381">
        <f>Performance!F$5*IF(Performance!F212&gt;Performance!F159,Outcomes!H55,AVERAGE(Outcomes!H55,Outcomes!H108,Outcomes!H161))*Outcomes!H$6</f>
        <v>0</v>
      </c>
      <c r="I56" s="381">
        <f>Performance!F$5*IF(Performance!F212&gt;Performance!F159,Outcomes!I55,AVERAGE(Outcomes!I55,Outcomes!I108,Outcomes!I161))*Outcomes!I$6</f>
        <v>0</v>
      </c>
      <c r="J56" s="381">
        <f>Performance!F$5*IF(Performance!F212&gt;Performance!F159,Outcomes!J55,AVERAGE(Outcomes!J55,Outcomes!J108,Outcomes!J161))*Outcomes!J$6</f>
        <v>0</v>
      </c>
      <c r="K56" s="381">
        <f>Performance!F$5*IF(Performance!F212&gt;Performance!F159,Outcomes!K55,AVERAGE(Outcomes!K55,Outcomes!K108,Outcomes!K161))*Outcomes!K$6</f>
        <v>0</v>
      </c>
      <c r="L56" s="381">
        <f>Performance!G$5*IF(Performance!G212&gt;Performance!G159,Outcomes!L55,AVERAGE(Outcomes!L55,Outcomes!L108,Outcomes!L161))*Outcomes!L$6</f>
        <v>55199.999999999993</v>
      </c>
      <c r="M56" s="381">
        <f>Performance!H$5*IF(Performance!H212&gt;Performance!H159,Outcomes!M55,AVERAGE(Outcomes!M55,Outcomes!M108,Outcomes!M161))*Outcomes!M$6</f>
        <v>225625</v>
      </c>
      <c r="N56" s="381">
        <f>Performance!I$5*IF(Performance!I212&gt;Performance!I159,Outcomes!N55,AVERAGE(Outcomes!N55,Outcomes!N108,Outcomes!N161))*Outcomes!N$6</f>
        <v>30400</v>
      </c>
      <c r="O56" s="381">
        <f>Performance!I$5*IF(Performance!I212&gt;Performance!I159,Outcomes!O55,AVERAGE(Outcomes!O55,Outcomes!O108,Outcomes!O161))*Outcomes!O$6</f>
        <v>4512.5</v>
      </c>
      <c r="P56" s="381">
        <f>Performance!I$5*IF(Performance!I212&gt;Performance!I159,Outcomes!P55,AVERAGE(Outcomes!P55,Outcomes!P108,Outcomes!P161))*Outcomes!P$6</f>
        <v>2849.9999999999995</v>
      </c>
      <c r="Q56" s="381">
        <f>Performance!I$5*IF(Performance!I212&gt;Performance!I159,Outcomes!Q55,AVERAGE(Outcomes!Q55,Outcomes!Q108,Outcomes!Q161))*Outcomes!Q$6</f>
        <v>7125</v>
      </c>
      <c r="R56" s="381">
        <f>Performance!J$5*IF(Performance!J212&gt;Performance!J159,Outcomes!R55,AVERAGE(Outcomes!R55,Outcomes!R108,Outcomes!R161))*Outcomes!R$6</f>
        <v>37958.333333333328</v>
      </c>
      <c r="S56" s="381">
        <f>Performance!J$5*IF(Performance!J212&gt;Performance!J159,Outcomes!S55,AVERAGE(Outcomes!S55,Outcomes!S108,Outcomes!S161))*Outcomes!S$6</f>
        <v>5500</v>
      </c>
      <c r="T56" s="381">
        <f>Performance!J$5*IF(Performance!J212&gt;Performance!J159,Outcomes!T55,AVERAGE(Outcomes!T55,Outcomes!T108,Outcomes!T161))*Outcomes!T$6</f>
        <v>1031.25</v>
      </c>
      <c r="U56" s="381">
        <f>Performance!J$5*IF(Performance!J212&gt;Performance!J159,Outcomes!U55,AVERAGE(Outcomes!U55,Outcomes!U108,Outcomes!U161))*Outcomes!U$6</f>
        <v>4125</v>
      </c>
      <c r="V56" s="381">
        <f>Performance!K$5*IF(Performance!K212&gt;Performance!K159,Outcomes!V55,AVERAGE(Outcomes!V55,Outcomes!V108,Outcomes!V161))*Outcomes!V$6</f>
        <v>156275</v>
      </c>
      <c r="W56" s="381">
        <f>Performance!K$5*IF(Performance!K212&gt;Performance!K159,Outcomes!W55,AVERAGE(Outcomes!W55,Outcomes!W108,Outcomes!W161))*Outcomes!W$6</f>
        <v>33250</v>
      </c>
      <c r="X56" s="381">
        <f>Performance!K$5*IF(Performance!K212&gt;Performance!K159, Outcomes!X55, AVERAGE(Outcomes!X55,Outcomes!X108,Outcomes!X161))*Outcomes!X$6</f>
        <v>7065.6249999999991</v>
      </c>
      <c r="Y56" s="381">
        <f>Performance!K$5*IF(Performance!K212&gt;Performance!K159,Outcomes!Y55,AVERAGE(Outcomes!Y55,Outcomes!Y108,Outcomes!Y161))*Outcomes!Y$6</f>
        <v>10587.500000000002</v>
      </c>
      <c r="Z56" s="381">
        <f>Performance!L$5*IF(Performance!L212&gt;Performance!L159,Outcomes!Z55,AVERAGE(Outcomes!Z55,Outcomes!Z108,Outcomes!Z161))*Outcomes!Z$6</f>
        <v>651000</v>
      </c>
      <c r="AA56" s="381">
        <f>Performance!L$5*IF(Performance!L212&gt;Performance!L159,Outcomes!AA55,AVERAGE(Outcomes!AA55,Outcomes!AA108,Outcomes!AA161))*Outcomes!AA$6</f>
        <v>104737.49999999999</v>
      </c>
      <c r="AB56" s="381">
        <f>Performance!L$5*IF(Performance!L212&gt;Performance!L159,Outcomes!AB55,AVERAGE(Outcomes!AB55,Outcomes!AB108,Outcomes!AB161))*Outcomes!AB$6</f>
        <v>80500</v>
      </c>
      <c r="AC56" s="381">
        <f>Performance!L$5*IF(Performance!L212&gt;Performance!L159,Outcomes!AC55,AVERAGE(Outcomes!AC55,Outcomes!AC108,Outcomes!AC161))*Outcomes!AC$6</f>
        <v>119350</v>
      </c>
      <c r="AD56" s="381">
        <f>Performance!M$5*IF(Performance!M212&gt;Performance!M159,Outcomes!AD55,AVERAGE(Outcomes!AD55,Outcomes!AD108,Outcomes!AD161))*Outcomes!AD$6</f>
        <v>0</v>
      </c>
      <c r="AE56" s="381">
        <f>Performance!M$5*IF(Performance!M212&gt;Performance!M159,Outcomes!AE55,AVERAGE(Outcomes!AE55,Outcomes!AE108,Outcomes!AE161))*Outcomes!AE$6</f>
        <v>0</v>
      </c>
      <c r="AF56" s="381">
        <f>Performance!M$5*IF(Performance!M212&gt;Performance!M159,Outcomes!AF55,AVERAGE(Outcomes!AF55,Outcomes!AF108,Outcomes!AF161))*Outcomes!AF$6</f>
        <v>0</v>
      </c>
      <c r="AG56" s="381">
        <f>Performance!M$5*IF(Performance!M212&gt;Performance!M159,Outcomes!AG55,AVERAGE(Outcomes!AG55,Outcomes!AG108,Outcomes!AG161))*Outcomes!AG$6</f>
        <v>0</v>
      </c>
      <c r="AH56" s="381">
        <f>Performance!N$5*IF(Performance!N212&gt;Performance!N159,Outcomes!AH55,AVERAGE(Outcomes!AH55,Outcomes!AH108,Outcomes!AH161))*Outcomes!AH$6</f>
        <v>0</v>
      </c>
      <c r="AI56" s="381">
        <f>Performance!N$5*IF(Performance!N212&gt;Performance!N159,Outcomes!AI55,AVERAGE(Outcomes!AI55,Outcomes!AI108,Outcomes!AI161))*Outcomes!AI$6</f>
        <v>0</v>
      </c>
      <c r="AJ56" s="381">
        <f>Performance!N$5*IF(Performance!N212&gt;Performance!N159,Outcomes!AJ55,AVERAGE(Outcomes!AJ55,Outcomes!AJ108,Outcomes!AJ161))*Outcomes!AJ$6</f>
        <v>0</v>
      </c>
      <c r="AK56" s="381">
        <f>Performance!N$5*IF(Performance!N212&gt;Performance!N159,Outcomes!AK55,AVERAGE(Outcomes!AK55,Outcomes!AK108,Outcomes!AK161))*Outcomes!AK$6</f>
        <v>0</v>
      </c>
      <c r="AL56" s="381">
        <f>Performance!O$5*IF(Performance!O212&gt;Performance!O159,Outcomes!AL55,AVERAGE(Outcomes!AL55,Outcomes!AL108,Outcomes!AL161))*Outcomes!AL$6</f>
        <v>1762250</v>
      </c>
      <c r="AM56" s="381">
        <f>Performance!O$5*IF(Performance!O212&gt;Performance!O159,Outcomes!AM55,AVERAGE(Outcomes!AM55,Outcomes!AM108,Outcomes!AM161))*Outcomes!AM$6</f>
        <v>273481.25</v>
      </c>
      <c r="AN56" s="381">
        <f>Performance!O$5*IF(Performance!O212&gt;Performance!O159,Outcomes!AN55,AVERAGE(Outcomes!AN55,Outcomes!AN108,Outcomes!AN161))*Outcomes!AN$6</f>
        <v>178718.75</v>
      </c>
      <c r="AO56" s="381">
        <f>Performance!O$5*IF(Performance!O212&gt;Performance!O159,Outcomes!AO55,AVERAGE(Outcomes!AO55,Outcomes!AO108,Outcomes!AO161))*Outcomes!AO$6</f>
        <v>192500</v>
      </c>
      <c r="AP56" s="381">
        <f>Performance!P$5*IF(Performance!P212&gt;Performance!P159,Outcomes!AP55,AVERAGE(Outcomes!AP55,Outcomes!AP108,Outcomes!AP161))*Outcomes!AP$6</f>
        <v>1568925</v>
      </c>
      <c r="AQ56" s="381">
        <f>Performance!P$5*IF(Performance!P212&gt;Performance!P159,Outcomes!AQ55,AVERAGE(Outcomes!AQ55,Outcomes!AQ108,Outcomes!AQ161))*Outcomes!AQ$6</f>
        <v>184893.75</v>
      </c>
      <c r="AR56" s="381">
        <f>Performance!P$5*IF(Performance!P212&gt;Performance!P159,Outcomes!AR55,AVERAGE(Outcomes!AR55,Outcomes!AR108,Outcomes!AR161))*Outcomes!AR$6</f>
        <v>160312.5</v>
      </c>
      <c r="AS56" s="381">
        <f>Performance!P$5*IF(Performance!P212&gt;Performance!P159,Outcomes!AS55,AVERAGE(Outcomes!AS55,Outcomes!AS108,Outcomes!AS161))*Outcomes!AS$6</f>
        <v>431774.99999999994</v>
      </c>
      <c r="AT56" s="381">
        <f>Performance!Q$5*IF(Performance!Q212&gt;Performance!Q159,Outcomes!AT55,AVERAGE(Outcomes!AT55,Outcomes!AT108,Outcomes!AT161))*Outcomes!AT$6</f>
        <v>22166.666666666664</v>
      </c>
      <c r="AU56" s="381">
        <f>Performance!Q$5*IF(Performance!Q212&gt;Performance!Q159,Outcomes!AU55,AVERAGE(Outcomes!AU55,Outcomes!AU108,Outcomes!AU161))*Outcomes!AU$6</f>
        <v>2916.666666666667</v>
      </c>
      <c r="AV56" s="381">
        <f>Performance!Q$5*IF(Performance!Q212&gt;Performance!Q159,Outcomes!AV55,AVERAGE(Outcomes!AV55,Outcomes!AV108,Outcomes!AV161))*Outcomes!AV$6</f>
        <v>1166.6666666666665</v>
      </c>
      <c r="AW56" s="381">
        <f>Performance!Q$5*IF(Performance!Q212&gt;Performance!Q159,Outcomes!AW55,AVERAGE(Outcomes!AW55,Outcomes!AW108,Outcomes!AW161))*Outcomes!AW$6</f>
        <v>8750</v>
      </c>
      <c r="AX56" s="381">
        <f>Performance!R$5*IF(Performance!R212&gt;Performance!R159,Outcomes!AX55,AVERAGE(Outcomes!AX55,Outcomes!AX108,Outcomes!AX161))*Outcomes!AX$6</f>
        <v>273600</v>
      </c>
      <c r="AY56" s="381">
        <f>Performance!R$5*IF(Performance!R212&gt;Performance!R159,Outcomes!AY55,AVERAGE(Outcomes!AY55,Outcomes!AY108,Outcomes!AY161))*Outcomes!AY$6</f>
        <v>40500</v>
      </c>
      <c r="AZ56" s="381">
        <f>Performance!R$5*IF(Performance!R212&gt;Performance!R159,Outcomes!AZ55,AVERAGE(Outcomes!AZ55,Outcomes!AZ108,Outcomes!AZ161))*Outcomes!AZ$6</f>
        <v>29924.999999999996</v>
      </c>
      <c r="BA56" s="381">
        <f>Performance!R$5*IF(Performance!R212&gt;Performance!R159,Outcomes!BA55,AVERAGE(Outcomes!BA55,Outcomes!BA108,Outcomes!BA161))*Outcomes!BA$6</f>
        <v>81675.000000000015</v>
      </c>
      <c r="BB56" s="381">
        <f>Performance!S53</f>
        <v>4617.6333333333341</v>
      </c>
      <c r="BC56" s="381">
        <f>Performance!T53</f>
        <v>42583.333333333328</v>
      </c>
      <c r="BD56" s="381">
        <f>Performance!U53</f>
        <v>0</v>
      </c>
      <c r="BE56" s="337">
        <f>SUM(C56:BD56)-Performance!C53</f>
        <v>7104.1666666623205</v>
      </c>
    </row>
    <row r="57" spans="1:57">
      <c r="A57" s="21" t="s">
        <v>143</v>
      </c>
      <c r="B57" s="18" t="s">
        <v>144</v>
      </c>
      <c r="C57" s="381">
        <f>Performance!D54</f>
        <v>630000</v>
      </c>
      <c r="D57" s="381">
        <f>Performance!E$5*IF(Performance!E213&gt;Performance!E160,Outcomes!D56,AVERAGE(Outcomes!D56,Outcomes!D109,Outcomes!D162))*Outcomes!D$6</f>
        <v>441000</v>
      </c>
      <c r="E57" s="381">
        <f>Performance!E$5*IF(Performance!E213&gt;Performance!E160,Outcomes!E56,AVERAGE(Outcomes!E56,Outcomes!E109,Outcomes!E162))*Outcomes!E$6</f>
        <v>36575.000000000007</v>
      </c>
      <c r="F57" s="381">
        <f>Performance!E$5*IF(Performance!E213&gt;Performance!E160,Outcomes!F56,AVERAGE(Outcomes!F56,Outcomes!F109,Outcomes!F162))*Outcomes!F$6</f>
        <v>27125</v>
      </c>
      <c r="G57" s="381">
        <f>Performance!E$5*IF(Performance!E213&gt;Performance!E160,Outcomes!G56,AVERAGE(Outcomes!G56,Outcomes!G109,Outcomes!G162))*Outcomes!G$6</f>
        <v>10500</v>
      </c>
      <c r="H57" s="381">
        <f>Performance!F$5*IF(Performance!F213&gt;Performance!F160,Outcomes!H56,AVERAGE(Outcomes!H56,Outcomes!H109,Outcomes!H162))*Outcomes!H$6</f>
        <v>0</v>
      </c>
      <c r="I57" s="381">
        <f>Performance!F$5*IF(Performance!F213&gt;Performance!F160,Outcomes!I56,AVERAGE(Outcomes!I56,Outcomes!I109,Outcomes!I162))*Outcomes!I$6</f>
        <v>0</v>
      </c>
      <c r="J57" s="381">
        <f>Performance!F$5*IF(Performance!F213&gt;Performance!F160,Outcomes!J56,AVERAGE(Outcomes!J56,Outcomes!J109,Outcomes!J162))*Outcomes!J$6</f>
        <v>0</v>
      </c>
      <c r="K57" s="381">
        <f>Performance!F$5*IF(Performance!F213&gt;Performance!F160,Outcomes!K56,AVERAGE(Outcomes!K56,Outcomes!K109,Outcomes!K162))*Outcomes!K$6</f>
        <v>0</v>
      </c>
      <c r="L57" s="381">
        <f>Performance!G$5*IF(Performance!G213&gt;Performance!G160,Outcomes!L56,AVERAGE(Outcomes!L56,Outcomes!L109,Outcomes!L162))*Outcomes!L$6</f>
        <v>0</v>
      </c>
      <c r="M57" s="381">
        <f>Performance!H$5*IF(Performance!H213&gt;Performance!H160,Outcomes!M56,AVERAGE(Outcomes!M56,Outcomes!M109,Outcomes!M162))*Outcomes!M$6</f>
        <v>16250</v>
      </c>
      <c r="N57" s="381">
        <f>Performance!I$5*IF(Performance!I213&gt;Performance!I160,Outcomes!N56,AVERAGE(Outcomes!N56,Outcomes!N109,Outcomes!N162))*Outcomes!N$6</f>
        <v>81666.666666666672</v>
      </c>
      <c r="O57" s="381">
        <f>Performance!I$5*IF(Performance!I213&gt;Performance!I160,Outcomes!O56,AVERAGE(Outcomes!O56,Outcomes!O109,Outcomes!O162))*Outcomes!O$6</f>
        <v>0</v>
      </c>
      <c r="P57" s="381">
        <f>Performance!I$5*IF(Performance!I213&gt;Performance!I160,Outcomes!P56,AVERAGE(Outcomes!P56,Outcomes!P109,Outcomes!P162))*Outcomes!P$6</f>
        <v>0</v>
      </c>
      <c r="Q57" s="381">
        <f>Performance!I$5*IF(Performance!I213&gt;Performance!I160,Outcomes!Q56,AVERAGE(Outcomes!Q56,Outcomes!Q109,Outcomes!Q162))*Outcomes!Q$6</f>
        <v>33000</v>
      </c>
      <c r="R57" s="381">
        <f>Performance!J$5*IF(Performance!J213&gt;Performance!J160,Outcomes!R56,AVERAGE(Outcomes!R56,Outcomes!R109,Outcomes!R162))*Outcomes!R$6</f>
        <v>307562.5</v>
      </c>
      <c r="S57" s="381">
        <f>Performance!J$5*IF(Performance!J213&gt;Performance!J160,Outcomes!S56,AVERAGE(Outcomes!S56,Outcomes!S109,Outcomes!S162))*Outcomes!S$6</f>
        <v>343.75</v>
      </c>
      <c r="T57" s="381">
        <f>Performance!J$5*IF(Performance!J213&gt;Performance!J160,Outcomes!T56,AVERAGE(Outcomes!T56,Outcomes!T109,Outcomes!T162))*Outcomes!T$6</f>
        <v>937.5</v>
      </c>
      <c r="U57" s="381">
        <f>Performance!J$5*IF(Performance!J213&gt;Performance!J160,Outcomes!U56,AVERAGE(Outcomes!U56,Outcomes!U109,Outcomes!U162))*Outcomes!U$6</f>
        <v>103312.49999999999</v>
      </c>
      <c r="V57" s="381">
        <f>Performance!K$5*IF(Performance!K213&gt;Performance!K160,Outcomes!V56,AVERAGE(Outcomes!V56,Outcomes!V109,Outcomes!V162))*Outcomes!V$6</f>
        <v>126525</v>
      </c>
      <c r="W57" s="381">
        <f>Performance!K$5*IF(Performance!K213&gt;Performance!K160,Outcomes!W56,AVERAGE(Outcomes!W56,Outcomes!W109,Outcomes!W162))*Outcomes!W$6</f>
        <v>7962.5</v>
      </c>
      <c r="X57" s="381">
        <f>Performance!K$5*IF(Performance!K213&gt;Performance!K160, Outcomes!X56, AVERAGE(Outcomes!X56,Outcomes!X109,Outcomes!X162))*Outcomes!X$6</f>
        <v>3995.833333333333</v>
      </c>
      <c r="Y57" s="381">
        <f>Performance!K$5*IF(Performance!K213&gt;Performance!K160,Outcomes!Y56,AVERAGE(Outcomes!Y56,Outcomes!Y109,Outcomes!Y162))*Outcomes!Y$6</f>
        <v>43297.916666666664</v>
      </c>
      <c r="Z57" s="381">
        <f>Performance!L$5*IF(Performance!L213&gt;Performance!L160,Outcomes!Z56,AVERAGE(Outcomes!Z56,Outcomes!Z109,Outcomes!Z162))*Outcomes!Z$6</f>
        <v>229833.33333333334</v>
      </c>
      <c r="AA57" s="381">
        <f>Performance!L$5*IF(Performance!L213&gt;Performance!L160,Outcomes!AA56,AVERAGE(Outcomes!AA56,Outcomes!AA109,Outcomes!AA162))*Outcomes!AA$6</f>
        <v>14583.333333333334</v>
      </c>
      <c r="AB57" s="381">
        <f>Performance!L$5*IF(Performance!L213&gt;Performance!L160,Outcomes!AB56,AVERAGE(Outcomes!AB56,Outcomes!AB109,Outcomes!AB162))*Outcomes!AB$6</f>
        <v>22268.75</v>
      </c>
      <c r="AC57" s="381">
        <f>Performance!L$5*IF(Performance!L213&gt;Performance!L160,Outcomes!AC56,AVERAGE(Outcomes!AC56,Outcomes!AC109,Outcomes!AC162))*Outcomes!AC$6</f>
        <v>27883.333333333332</v>
      </c>
      <c r="AD57" s="381">
        <f>Performance!M$5*IF(Performance!M213&gt;Performance!M160,Outcomes!AD56,AVERAGE(Outcomes!AD56,Outcomes!AD109,Outcomes!AD162))*Outcomes!AD$6</f>
        <v>0</v>
      </c>
      <c r="AE57" s="381">
        <f>Performance!M$5*IF(Performance!M213&gt;Performance!M160,Outcomes!AE56,AVERAGE(Outcomes!AE56,Outcomes!AE109,Outcomes!AE162))*Outcomes!AE$6</f>
        <v>0</v>
      </c>
      <c r="AF57" s="381">
        <f>Performance!M$5*IF(Performance!M213&gt;Performance!M160,Outcomes!AF56,AVERAGE(Outcomes!AF56,Outcomes!AF109,Outcomes!AF162))*Outcomes!AF$6</f>
        <v>0</v>
      </c>
      <c r="AG57" s="381">
        <f>Performance!M$5*IF(Performance!M213&gt;Performance!M160,Outcomes!AG56,AVERAGE(Outcomes!AG56,Outcomes!AG109,Outcomes!AG162))*Outcomes!AG$6</f>
        <v>0</v>
      </c>
      <c r="AH57" s="381">
        <f>Performance!N$5*IF(Performance!N213&gt;Performance!N160,Outcomes!AH56,AVERAGE(Outcomes!AH56,Outcomes!AH109,Outcomes!AH162))*Outcomes!AH$6</f>
        <v>0</v>
      </c>
      <c r="AI57" s="381">
        <f>Performance!N$5*IF(Performance!N213&gt;Performance!N160,Outcomes!AI56,AVERAGE(Outcomes!AI56,Outcomes!AI109,Outcomes!AI162))*Outcomes!AI$6</f>
        <v>0</v>
      </c>
      <c r="AJ57" s="381">
        <f>Performance!N$5*IF(Performance!N213&gt;Performance!N160,Outcomes!AJ56,AVERAGE(Outcomes!AJ56,Outcomes!AJ109,Outcomes!AJ162))*Outcomes!AJ$6</f>
        <v>0</v>
      </c>
      <c r="AK57" s="381">
        <f>Performance!N$5*IF(Performance!N213&gt;Performance!N160,Outcomes!AK56,AVERAGE(Outcomes!AK56,Outcomes!AK109,Outcomes!AK162))*Outcomes!AK$6</f>
        <v>0</v>
      </c>
      <c r="AL57" s="381">
        <f>Performance!O$5*IF(Performance!O213&gt;Performance!O160,Outcomes!AL56,AVERAGE(Outcomes!AL56,Outcomes!AL109,Outcomes!AL162))*Outcomes!AL$6</f>
        <v>596750</v>
      </c>
      <c r="AM57" s="381">
        <f>Performance!O$5*IF(Performance!O213&gt;Performance!O160,Outcomes!AM56,AVERAGE(Outcomes!AM56,Outcomes!AM109,Outcomes!AM162))*Outcomes!AM$6</f>
        <v>59675</v>
      </c>
      <c r="AN57" s="381">
        <f>Performance!O$5*IF(Performance!O213&gt;Performance!O160,Outcomes!AN56,AVERAGE(Outcomes!AN56,Outcomes!AN109,Outcomes!AN162))*Outcomes!AN$6</f>
        <v>42875</v>
      </c>
      <c r="AO57" s="381">
        <f>Performance!O$5*IF(Performance!O213&gt;Performance!O160,Outcomes!AO56,AVERAGE(Outcomes!AO56,Outcomes!AO109,Outcomes!AO162))*Outcomes!AO$6</f>
        <v>39899.999999999993</v>
      </c>
      <c r="AP57" s="381">
        <f>Performance!P$5*IF(Performance!P213&gt;Performance!P160,Outcomes!AP56,AVERAGE(Outcomes!AP56,Outcomes!AP109,Outcomes!AP162))*Outcomes!AP$6</f>
        <v>136800</v>
      </c>
      <c r="AQ57" s="381">
        <f>Performance!P$5*IF(Performance!P213&gt;Performance!P160,Outcomes!AQ56,AVERAGE(Outcomes!AQ56,Outcomes!AQ109,Outcomes!AQ162))*Outcomes!AQ$6</f>
        <v>14962.499999999998</v>
      </c>
      <c r="AR57" s="381">
        <f>Performance!P$5*IF(Performance!P213&gt;Performance!P160,Outcomes!AR56,AVERAGE(Outcomes!AR56,Outcomes!AR109,Outcomes!AR162))*Outcomes!AR$6</f>
        <v>16031.25</v>
      </c>
      <c r="AS57" s="381">
        <f>Performance!P$5*IF(Performance!P213&gt;Performance!P160,Outcomes!AS56,AVERAGE(Outcomes!AS56,Outcomes!AS109,Outcomes!AS162))*Outcomes!AS$6</f>
        <v>14850.000000000002</v>
      </c>
      <c r="AT57" s="381">
        <f>Performance!Q$5*IF(Performance!Q213&gt;Performance!Q160,Outcomes!AT56,AVERAGE(Outcomes!AT56,Outcomes!AT109,Outcomes!AT162))*Outcomes!AT$6</f>
        <v>0</v>
      </c>
      <c r="AU57" s="381">
        <f>Performance!Q$5*IF(Performance!Q213&gt;Performance!Q160,Outcomes!AU56,AVERAGE(Outcomes!AU56,Outcomes!AU109,Outcomes!AU162))*Outcomes!AU$6</f>
        <v>0</v>
      </c>
      <c r="AV57" s="381">
        <f>Performance!Q$5*IF(Performance!Q213&gt;Performance!Q160,Outcomes!AV56,AVERAGE(Outcomes!AV56,Outcomes!AV109,Outcomes!AV162))*Outcomes!AV$6</f>
        <v>0</v>
      </c>
      <c r="AW57" s="381">
        <f>Performance!Q$5*IF(Performance!Q213&gt;Performance!Q160,Outcomes!AW56,AVERAGE(Outcomes!AW56,Outcomes!AW109,Outcomes!AW162))*Outcomes!AW$6</f>
        <v>0</v>
      </c>
      <c r="AX57" s="381">
        <f>Performance!R$5*IF(Performance!R213&gt;Performance!R160,Outcomes!AX56,AVERAGE(Outcomes!AX56,Outcomes!AX109,Outcomes!AX162))*Outcomes!AX$6</f>
        <v>0</v>
      </c>
      <c r="AY57" s="381">
        <f>Performance!R$5*IF(Performance!R213&gt;Performance!R160,Outcomes!AY56,AVERAGE(Outcomes!AY56,Outcomes!AY109,Outcomes!AY162))*Outcomes!AY$6</f>
        <v>0</v>
      </c>
      <c r="AZ57" s="381">
        <f>Performance!R$5*IF(Performance!R213&gt;Performance!R160,Outcomes!AZ56,AVERAGE(Outcomes!AZ56,Outcomes!AZ109,Outcomes!AZ162))*Outcomes!AZ$6</f>
        <v>0</v>
      </c>
      <c r="BA57" s="381">
        <f>Performance!R$5*IF(Performance!R213&gt;Performance!R160,Outcomes!BA56,AVERAGE(Outcomes!BA56,Outcomes!BA109,Outcomes!BA162))*Outcomes!BA$6</f>
        <v>0</v>
      </c>
      <c r="BB57" s="381">
        <f>Performance!S54</f>
        <v>3736.3499999999995</v>
      </c>
      <c r="BC57" s="381">
        <f>Performance!T54</f>
        <v>1487.5</v>
      </c>
      <c r="BD57" s="381">
        <f>Performance!U54</f>
        <v>0</v>
      </c>
      <c r="BE57" s="337">
        <f>SUM(C57:BD57)-Performance!C54</f>
        <v>22000</v>
      </c>
    </row>
    <row r="58" spans="1:57">
      <c r="A58" s="21" t="s">
        <v>145</v>
      </c>
      <c r="B58" s="18" t="s">
        <v>146</v>
      </c>
      <c r="C58" s="381">
        <f>Performance!D55</f>
        <v>850500</v>
      </c>
      <c r="D58" s="381">
        <f>Performance!E$5*IF(Performance!E214&gt;Performance!E161,Outcomes!D57,AVERAGE(Outcomes!D57,Outcomes!D110,Outcomes!D163))*Outcomes!D$6</f>
        <v>2117500</v>
      </c>
      <c r="E58" s="381">
        <f>Performance!E$5*IF(Performance!E214&gt;Performance!E161,Outcomes!E57,AVERAGE(Outcomes!E57,Outcomes!E110,Outcomes!E163))*Outcomes!E$6</f>
        <v>155443.75</v>
      </c>
      <c r="F58" s="381">
        <f>Performance!E$5*IF(Performance!E214&gt;Performance!E161,Outcomes!F57,AVERAGE(Outcomes!F57,Outcomes!F110,Outcomes!F163))*Outcomes!F$6</f>
        <v>189875</v>
      </c>
      <c r="G58" s="381">
        <f>Performance!E$5*IF(Performance!E214&gt;Performance!E161,Outcomes!G57,AVERAGE(Outcomes!G57,Outcomes!G110,Outcomes!G163))*Outcomes!G$6</f>
        <v>88550</v>
      </c>
      <c r="H58" s="381">
        <f>Performance!F$5*IF(Performance!F214&gt;Performance!F161,Outcomes!H57,AVERAGE(Outcomes!H57,Outcomes!H110,Outcomes!H163))*Outcomes!H$6</f>
        <v>0</v>
      </c>
      <c r="I58" s="381">
        <f>Performance!F$5*IF(Performance!F214&gt;Performance!F161,Outcomes!I57,AVERAGE(Outcomes!I57,Outcomes!I110,Outcomes!I163))*Outcomes!I$6</f>
        <v>0</v>
      </c>
      <c r="J58" s="381">
        <f>Performance!F$5*IF(Performance!F214&gt;Performance!F161,Outcomes!J57,AVERAGE(Outcomes!J57,Outcomes!J110,Outcomes!J163))*Outcomes!J$6</f>
        <v>0</v>
      </c>
      <c r="K58" s="381">
        <f>Performance!F$5*IF(Performance!F214&gt;Performance!F161,Outcomes!K57,AVERAGE(Outcomes!K57,Outcomes!K110,Outcomes!K163))*Outcomes!K$6</f>
        <v>0</v>
      </c>
      <c r="L58" s="381">
        <f>Performance!G$5*IF(Performance!G214&gt;Performance!G161,Outcomes!L57,AVERAGE(Outcomes!L57,Outcomes!L110,Outcomes!L163))*Outcomes!L$6</f>
        <v>5266.666666666667</v>
      </c>
      <c r="M58" s="381">
        <f>Performance!H$5*IF(Performance!H214&gt;Performance!H161,Outcomes!M57,AVERAGE(Outcomes!M57,Outcomes!M110,Outcomes!M163))*Outcomes!M$6</f>
        <v>162250</v>
      </c>
      <c r="N58" s="381">
        <f>Performance!I$5*IF(Performance!I214&gt;Performance!I161,Outcomes!N57,AVERAGE(Outcomes!N57,Outcomes!N110,Outcomes!N163))*Outcomes!N$6</f>
        <v>7600</v>
      </c>
      <c r="O58" s="381">
        <f>Performance!I$5*IF(Performance!I214&gt;Performance!I161,Outcomes!O57,AVERAGE(Outcomes!O57,Outcomes!O110,Outcomes!O163))*Outcomes!O$6</f>
        <v>950</v>
      </c>
      <c r="P58" s="381">
        <f>Performance!I$5*IF(Performance!I214&gt;Performance!I161,Outcomes!P57,AVERAGE(Outcomes!P57,Outcomes!P110,Outcomes!P163))*Outcomes!P$6</f>
        <v>950</v>
      </c>
      <c r="Q58" s="381">
        <f>Performance!I$5*IF(Performance!I214&gt;Performance!I161,Outcomes!Q57,AVERAGE(Outcomes!Q57,Outcomes!Q110,Outcomes!Q163))*Outcomes!Q$6</f>
        <v>2849.9999999999995</v>
      </c>
      <c r="R58" s="381">
        <f>Performance!J$5*IF(Performance!J214&gt;Performance!J161,Outcomes!R57,AVERAGE(Outcomes!R57,Outcomes!R110,Outcomes!R163))*Outcomes!R$6</f>
        <v>446500</v>
      </c>
      <c r="S58" s="381">
        <f>Performance!J$5*IF(Performance!J214&gt;Performance!J161,Outcomes!S57,AVERAGE(Outcomes!S57,Outcomes!S110,Outcomes!S163))*Outcomes!S$6</f>
        <v>24937.5</v>
      </c>
      <c r="T58" s="381">
        <f>Performance!J$5*IF(Performance!J214&gt;Performance!J161,Outcomes!T57,AVERAGE(Outcomes!T57,Outcomes!T110,Outcomes!T163))*Outcomes!T$6</f>
        <v>43046.875</v>
      </c>
      <c r="U58" s="381">
        <f>Performance!J$5*IF(Performance!J214&gt;Performance!J161,Outcomes!U57,AVERAGE(Outcomes!U57,Outcomes!U110,Outcomes!U163))*Outcomes!U$6</f>
        <v>61156.25</v>
      </c>
      <c r="V58" s="381">
        <f>Performance!K$5*IF(Performance!K214&gt;Performance!K161,Outcomes!V57,AVERAGE(Outcomes!V57,Outcomes!V110,Outcomes!V163))*Outcomes!V$6</f>
        <v>277637.5</v>
      </c>
      <c r="W58" s="381">
        <f>Performance!K$5*IF(Performance!K214&gt;Performance!K161,Outcomes!W57,AVERAGE(Outcomes!W57,Outcomes!W110,Outcomes!W163))*Outcomes!W$6</f>
        <v>24521.875</v>
      </c>
      <c r="X58" s="381">
        <f>Performance!K$5*IF(Performance!K214&gt;Performance!K161, Outcomes!X57, AVERAGE(Outcomes!X57,Outcomes!X110,Outcomes!X163))*Outcomes!X$6</f>
        <v>22859.375</v>
      </c>
      <c r="Y58" s="381">
        <f>Performance!K$5*IF(Performance!K214&gt;Performance!K161,Outcomes!Y57,AVERAGE(Outcomes!Y57,Outcomes!Y110,Outcomes!Y163))*Outcomes!Y$6</f>
        <v>58187.5</v>
      </c>
      <c r="Z58" s="381">
        <f>Performance!L$5*IF(Performance!L214&gt;Performance!L161,Outcomes!Z57,AVERAGE(Outcomes!Z57,Outcomes!Z110,Outcomes!Z163))*Outcomes!Z$6</f>
        <v>854466.66666666663</v>
      </c>
      <c r="AA58" s="381">
        <f>Performance!L$5*IF(Performance!L214&gt;Performance!L161,Outcomes!AA57,AVERAGE(Outcomes!AA57,Outcomes!AA110,Outcomes!AA163))*Outcomes!AA$6</f>
        <v>40104.166666666672</v>
      </c>
      <c r="AB58" s="381">
        <f>Performance!L$5*IF(Performance!L214&gt;Performance!L161,Outcomes!AB57,AVERAGE(Outcomes!AB57,Outcomes!AB110,Outcomes!AB163))*Outcomes!AB$6</f>
        <v>90825</v>
      </c>
      <c r="AC58" s="381">
        <f>Performance!L$5*IF(Performance!L214&gt;Performance!L161,Outcomes!AC57,AVERAGE(Outcomes!AC57,Outcomes!AC110,Outcomes!AC163))*Outcomes!AC$6</f>
        <v>140408.33333333334</v>
      </c>
      <c r="AD58" s="381">
        <f>Performance!M$5*IF(Performance!M214&gt;Performance!M161,Outcomes!AD57,AVERAGE(Outcomes!AD57,Outcomes!AD110,Outcomes!AD163))*Outcomes!AD$6</f>
        <v>0</v>
      </c>
      <c r="AE58" s="381">
        <f>Performance!M$5*IF(Performance!M214&gt;Performance!M161,Outcomes!AE57,AVERAGE(Outcomes!AE57,Outcomes!AE110,Outcomes!AE163))*Outcomes!AE$6</f>
        <v>0</v>
      </c>
      <c r="AF58" s="381">
        <f>Performance!M$5*IF(Performance!M214&gt;Performance!M161,Outcomes!AF57,AVERAGE(Outcomes!AF57,Outcomes!AF110,Outcomes!AF163))*Outcomes!AF$6</f>
        <v>0</v>
      </c>
      <c r="AG58" s="381">
        <f>Performance!M$5*IF(Performance!M214&gt;Performance!M161,Outcomes!AG57,AVERAGE(Outcomes!AG57,Outcomes!AG110,Outcomes!AG163))*Outcomes!AG$6</f>
        <v>0</v>
      </c>
      <c r="AH58" s="381">
        <f>Performance!N$5*IF(Performance!N214&gt;Performance!N161,Outcomes!AH57,AVERAGE(Outcomes!AH57,Outcomes!AH110,Outcomes!AH163))*Outcomes!AH$6</f>
        <v>0</v>
      </c>
      <c r="AI58" s="381">
        <f>Performance!N$5*IF(Performance!N214&gt;Performance!N161,Outcomes!AI57,AVERAGE(Outcomes!AI57,Outcomes!AI110,Outcomes!AI163))*Outcomes!AI$6</f>
        <v>0</v>
      </c>
      <c r="AJ58" s="381">
        <f>Performance!N$5*IF(Performance!N214&gt;Performance!N161,Outcomes!AJ57,AVERAGE(Outcomes!AJ57,Outcomes!AJ110,Outcomes!AJ163))*Outcomes!AJ$6</f>
        <v>0</v>
      </c>
      <c r="AK58" s="381">
        <f>Performance!N$5*IF(Performance!N214&gt;Performance!N161,Outcomes!AK57,AVERAGE(Outcomes!AK57,Outcomes!AK110,Outcomes!AK163))*Outcomes!AK$6</f>
        <v>0</v>
      </c>
      <c r="AL58" s="381">
        <f>Performance!O$5*IF(Performance!O214&gt;Performance!O161,Outcomes!AL57,AVERAGE(Outcomes!AL57,Outcomes!AL110,Outcomes!AL163))*Outcomes!AL$6</f>
        <v>3215275</v>
      </c>
      <c r="AM58" s="381">
        <f>Performance!O$5*IF(Performance!O214&gt;Performance!O161,Outcomes!AM57,AVERAGE(Outcomes!AM57,Outcomes!AM110,Outcomes!AM163))*Outcomes!AM$6</f>
        <v>194425.00000000003</v>
      </c>
      <c r="AN58" s="381">
        <f>Performance!O$5*IF(Performance!O214&gt;Performance!O161,Outcomes!AN57,AVERAGE(Outcomes!AN57,Outcomes!AN110,Outcomes!AN163))*Outcomes!AN$6</f>
        <v>300081.25</v>
      </c>
      <c r="AO58" s="381">
        <f>Performance!O$5*IF(Performance!O214&gt;Performance!O161,Outcomes!AO57,AVERAGE(Outcomes!AO57,Outcomes!AO110,Outcomes!AO163))*Outcomes!AO$6</f>
        <v>146300.00000000003</v>
      </c>
      <c r="AP58" s="381">
        <f>Performance!P$5*IF(Performance!P214&gt;Performance!P161,Outcomes!AP57,AVERAGE(Outcomes!AP57,Outcomes!AP110,Outcomes!AP163))*Outcomes!AP$6</f>
        <v>782100</v>
      </c>
      <c r="AQ58" s="381">
        <f>Performance!P$5*IF(Performance!P214&gt;Performance!P161,Outcomes!AQ57,AVERAGE(Outcomes!AQ57,Outcomes!AQ110,Outcomes!AQ163))*Outcomes!AQ$6</f>
        <v>35887.5</v>
      </c>
      <c r="AR58" s="381">
        <f>Performance!P$5*IF(Performance!P214&gt;Performance!P161,Outcomes!AR57,AVERAGE(Outcomes!AR57,Outcomes!AR110,Outcomes!AR163))*Outcomes!AR$6</f>
        <v>73012.5</v>
      </c>
      <c r="AS58" s="381">
        <f>Performance!P$5*IF(Performance!P214&gt;Performance!P161,Outcomes!AS57,AVERAGE(Outcomes!AS57,Outcomes!AS110,Outcomes!AS163))*Outcomes!AS$6</f>
        <v>153450</v>
      </c>
      <c r="AT58" s="381">
        <f>Performance!Q$5*IF(Performance!Q214&gt;Performance!Q161,Outcomes!AT57,AVERAGE(Outcomes!AT57,Outcomes!AT110,Outcomes!AT163))*Outcomes!AT$6</f>
        <v>0</v>
      </c>
      <c r="AU58" s="381">
        <f>Performance!Q$5*IF(Performance!Q214&gt;Performance!Q161,Outcomes!AU57,AVERAGE(Outcomes!AU57,Outcomes!AU110,Outcomes!AU163))*Outcomes!AU$6</f>
        <v>0</v>
      </c>
      <c r="AV58" s="381">
        <f>Performance!Q$5*IF(Performance!Q214&gt;Performance!Q161,Outcomes!AV57,AVERAGE(Outcomes!AV57,Outcomes!AV110,Outcomes!AV163))*Outcomes!AV$6</f>
        <v>0</v>
      </c>
      <c r="AW58" s="381">
        <f>Performance!Q$5*IF(Performance!Q214&gt;Performance!Q161,Outcomes!AW57,AVERAGE(Outcomes!AW57,Outcomes!AW110,Outcomes!AW163))*Outcomes!AW$6</f>
        <v>0</v>
      </c>
      <c r="AX58" s="381">
        <f>Performance!R$5*IF(Performance!R214&gt;Performance!R161,Outcomes!AX57,AVERAGE(Outcomes!AX57,Outcomes!AX110,Outcomes!AX163))*Outcomes!AX$6</f>
        <v>0</v>
      </c>
      <c r="AY58" s="381">
        <f>Performance!R$5*IF(Performance!R214&gt;Performance!R161,Outcomes!AY57,AVERAGE(Outcomes!AY57,Outcomes!AY110,Outcomes!AY163))*Outcomes!AY$6</f>
        <v>0</v>
      </c>
      <c r="AZ58" s="381">
        <f>Performance!R$5*IF(Performance!R214&gt;Performance!R161,Outcomes!AZ57,AVERAGE(Outcomes!AZ57,Outcomes!AZ110,Outcomes!AZ163))*Outcomes!AZ$6</f>
        <v>0</v>
      </c>
      <c r="BA58" s="381">
        <f>Performance!R$5*IF(Performance!R214&gt;Performance!R161,Outcomes!BA57,AVERAGE(Outcomes!BA57,Outcomes!BA110,Outcomes!BA163))*Outcomes!BA$6</f>
        <v>0</v>
      </c>
      <c r="BB58" s="381">
        <f>Performance!S55</f>
        <v>8740</v>
      </c>
      <c r="BC58" s="381">
        <f>Performance!T55</f>
        <v>56000</v>
      </c>
      <c r="BD58" s="381">
        <f>Performance!U55</f>
        <v>0</v>
      </c>
      <c r="BE58" s="337">
        <f>SUM(C58:BD58)-Performance!C55</f>
        <v>0</v>
      </c>
    </row>
    <row r="59" spans="1:57" s="17" customFormat="1" ht="15">
      <c r="A59" s="84"/>
      <c r="B59" s="17" t="s">
        <v>147</v>
      </c>
      <c r="C59" s="93">
        <f t="shared" ref="C59:AH59" si="0">SUM(C9:C58)</f>
        <v>211508675.00000003</v>
      </c>
      <c r="D59" s="93">
        <f t="shared" si="0"/>
        <v>198748958.33333331</v>
      </c>
      <c r="E59" s="93">
        <f t="shared" si="0"/>
        <v>25950108.333333332</v>
      </c>
      <c r="F59" s="93">
        <f t="shared" si="0"/>
        <v>18961206.250000004</v>
      </c>
      <c r="G59" s="93">
        <f t="shared" si="0"/>
        <v>15570158.333333332</v>
      </c>
      <c r="H59" s="93">
        <f t="shared" si="0"/>
        <v>4621283.333333333</v>
      </c>
      <c r="I59" s="93">
        <f t="shared" si="0"/>
        <v>90868.750000000015</v>
      </c>
      <c r="J59" s="93">
        <f t="shared" si="0"/>
        <v>225866.66666666669</v>
      </c>
      <c r="K59" s="93">
        <f t="shared" si="0"/>
        <v>7000</v>
      </c>
      <c r="L59" s="93">
        <f t="shared" si="0"/>
        <v>2382450</v>
      </c>
      <c r="M59" s="93">
        <f t="shared" si="0"/>
        <v>19912958.333333332</v>
      </c>
      <c r="N59" s="93">
        <f t="shared" si="0"/>
        <v>3239500</v>
      </c>
      <c r="O59" s="93">
        <f t="shared" si="0"/>
        <v>395587.5</v>
      </c>
      <c r="P59" s="93">
        <f t="shared" si="0"/>
        <v>212175</v>
      </c>
      <c r="Q59" s="93">
        <f t="shared" si="0"/>
        <v>463575</v>
      </c>
      <c r="R59" s="93">
        <f t="shared" si="0"/>
        <v>12548583.333333334</v>
      </c>
      <c r="S59" s="93">
        <f t="shared" si="0"/>
        <v>972843.75</v>
      </c>
      <c r="T59" s="93">
        <f t="shared" si="0"/>
        <v>786765.625</v>
      </c>
      <c r="U59" s="93">
        <f t="shared" si="0"/>
        <v>3028875</v>
      </c>
      <c r="V59" s="93">
        <f t="shared" si="0"/>
        <v>32832508.333333332</v>
      </c>
      <c r="W59" s="93">
        <f t="shared" si="0"/>
        <v>4688235.416666666</v>
      </c>
      <c r="X59" s="93">
        <f t="shared" si="0"/>
        <v>3489354.1666666684</v>
      </c>
      <c r="Y59" s="93">
        <f t="shared" si="0"/>
        <v>6773083.333333334</v>
      </c>
      <c r="Z59" s="93">
        <f t="shared" si="0"/>
        <v>87993966.666666657</v>
      </c>
      <c r="AA59" s="93">
        <f t="shared" si="0"/>
        <v>10951514.583333334</v>
      </c>
      <c r="AB59" s="93">
        <f t="shared" si="0"/>
        <v>9747791.6666666679</v>
      </c>
      <c r="AC59" s="93">
        <f t="shared" si="0"/>
        <v>19021799.999999996</v>
      </c>
      <c r="AD59" s="93">
        <f t="shared" si="0"/>
        <v>170595.83333333331</v>
      </c>
      <c r="AE59" s="93">
        <f t="shared" si="0"/>
        <v>9821.875</v>
      </c>
      <c r="AF59" s="93">
        <f t="shared" si="0"/>
        <v>7175</v>
      </c>
      <c r="AG59" s="93">
        <f t="shared" si="0"/>
        <v>65056.25</v>
      </c>
      <c r="AH59" s="93">
        <f t="shared" si="0"/>
        <v>1479508.3333333333</v>
      </c>
      <c r="AI59" s="93">
        <f t="shared" ref="AI59:BD59" si="1">SUM(AI9:AI58)</f>
        <v>45675</v>
      </c>
      <c r="AJ59" s="93">
        <f t="shared" si="1"/>
        <v>79099.999999999985</v>
      </c>
      <c r="AK59" s="93">
        <f t="shared" si="1"/>
        <v>595087.5</v>
      </c>
      <c r="AL59" s="93">
        <f t="shared" si="1"/>
        <v>242464366.66666666</v>
      </c>
      <c r="AM59" s="93">
        <f t="shared" si="1"/>
        <v>30482389.583333332</v>
      </c>
      <c r="AN59" s="93">
        <f t="shared" si="1"/>
        <v>24789887.500000004</v>
      </c>
      <c r="AO59" s="93">
        <f t="shared" si="1"/>
        <v>27188291.666666668</v>
      </c>
      <c r="AP59" s="93">
        <f t="shared" si="1"/>
        <v>90460800</v>
      </c>
      <c r="AQ59" s="93">
        <f t="shared" si="1"/>
        <v>9250856.25</v>
      </c>
      <c r="AR59" s="93">
        <f t="shared" si="1"/>
        <v>12002362.5</v>
      </c>
      <c r="AS59" s="93">
        <f t="shared" si="1"/>
        <v>21502425</v>
      </c>
      <c r="AT59" s="93">
        <f t="shared" si="1"/>
        <v>1351583.3333333333</v>
      </c>
      <c r="AU59" s="93">
        <f t="shared" si="1"/>
        <v>80485.416666666672</v>
      </c>
      <c r="AV59" s="93">
        <f t="shared" si="1"/>
        <v>178120.83333333331</v>
      </c>
      <c r="AW59" s="93">
        <f t="shared" si="1"/>
        <v>494433.33333333331</v>
      </c>
      <c r="AX59" s="93">
        <f t="shared" si="1"/>
        <v>7016100</v>
      </c>
      <c r="AY59" s="93">
        <f t="shared" si="1"/>
        <v>370631.25</v>
      </c>
      <c r="AZ59" s="93">
        <f t="shared" si="1"/>
        <v>877143.75</v>
      </c>
      <c r="BA59" s="93">
        <f t="shared" si="1"/>
        <v>2226150</v>
      </c>
      <c r="BB59" s="93">
        <f t="shared" si="1"/>
        <v>742011.43333333358</v>
      </c>
      <c r="BC59" s="93">
        <f t="shared" si="1"/>
        <v>5627839.5833333321</v>
      </c>
      <c r="BD59" s="93">
        <f t="shared" si="1"/>
        <v>35758.333333333336</v>
      </c>
    </row>
    <row r="60" spans="1:57" ht="15">
      <c r="C60" s="92"/>
      <c r="D60" s="92"/>
      <c r="E60" s="92"/>
      <c r="F60" s="92"/>
      <c r="G60" s="92"/>
      <c r="H60" s="92"/>
      <c r="I60" s="92"/>
      <c r="J60" s="92"/>
      <c r="K60" s="92"/>
      <c r="AV60" s="17"/>
      <c r="AW60" s="17"/>
    </row>
    <row r="61" spans="1:57">
      <c r="C61" s="92"/>
      <c r="D61" s="92"/>
      <c r="E61" s="92"/>
      <c r="F61" s="92"/>
      <c r="G61" s="92"/>
      <c r="H61" s="92"/>
      <c r="I61" s="92"/>
      <c r="J61" s="92"/>
      <c r="K61" s="92"/>
    </row>
    <row r="62" spans="1:57">
      <c r="C62" s="92"/>
      <c r="D62" s="92"/>
      <c r="E62" s="92"/>
      <c r="F62" s="92"/>
      <c r="G62" s="92"/>
      <c r="H62" s="92"/>
      <c r="I62" s="92"/>
      <c r="J62" s="92"/>
      <c r="K62" s="92"/>
    </row>
  </sheetData>
  <sheetProtection algorithmName="SHA-512" hashValue="adaFeDnf6DrZORaZ+lq1Fmkq8YWDvfM3O8T7/VnnnRqmm7P13grJsYdsd3/utwpOdQyBqYtC4/SfwevX10x6Ng==" saltValue="4FuRkNdhi+orkzFLAIvE+g==" spinCount="100000" sheet="1" objects="1" scenarios="1"/>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3124A-A14C-4734-A2F8-7083E7A6FCBD}">
  <sheetPr codeName="Sheet18">
    <tabColor theme="9" tint="-0.249977111117893"/>
  </sheetPr>
  <dimension ref="A1:BF167"/>
  <sheetViews>
    <sheetView zoomScaleNormal="100" workbookViewId="0">
      <pane ySplit="5" topLeftCell="A6" activePane="bottomLeft" state="frozen"/>
      <selection pane="bottomLeft"/>
    </sheetView>
  </sheetViews>
  <sheetFormatPr defaultColWidth="11.42578125" defaultRowHeight="14.25"/>
  <cols>
    <col min="1" max="1" width="13.140625" style="21" customWidth="1"/>
    <col min="2" max="2" width="22.85546875" style="18" bestFit="1" customWidth="1"/>
    <col min="3" max="3" width="12.42578125" style="18" customWidth="1"/>
    <col min="4" max="4" width="9.7109375" style="18" customWidth="1"/>
    <col min="5" max="5" width="15" style="18" bestFit="1" customWidth="1"/>
    <col min="6" max="6" width="15" style="18" customWidth="1"/>
    <col min="7" max="7" width="9.7109375" style="18" customWidth="1"/>
    <col min="8" max="8" width="11.85546875" style="18" customWidth="1"/>
    <col min="9" max="10" width="15" style="18" bestFit="1" customWidth="1"/>
    <col min="11" max="11" width="11.85546875" style="18" customWidth="1"/>
    <col min="12" max="12" width="12.85546875" style="18" bestFit="1" customWidth="1"/>
    <col min="13" max="13" width="14.85546875" style="18" bestFit="1" customWidth="1"/>
    <col min="14" max="14" width="14.42578125" style="18" bestFit="1" customWidth="1"/>
    <col min="15" max="17" width="13.85546875" style="18" customWidth="1"/>
    <col min="18" max="18" width="13.140625" style="18" bestFit="1" customWidth="1"/>
    <col min="19" max="21" width="13.85546875" style="18" customWidth="1"/>
    <col min="22" max="22" width="11.5703125" style="18" bestFit="1" customWidth="1"/>
    <col min="23" max="24" width="13.7109375" style="18" bestFit="1" customWidth="1"/>
    <col min="25" max="26" width="11.5703125" style="18" bestFit="1" customWidth="1"/>
    <col min="27" max="28" width="13.7109375" style="18" bestFit="1" customWidth="1"/>
    <col min="29" max="30" width="11.5703125" style="18" bestFit="1" customWidth="1"/>
    <col min="31" max="32" width="13.7109375" style="18" bestFit="1" customWidth="1"/>
    <col min="33" max="33" width="11.5703125" style="18" bestFit="1" customWidth="1"/>
    <col min="34" max="34" width="14.85546875" style="18" customWidth="1"/>
    <col min="35" max="36" width="13.7109375" style="18" bestFit="1" customWidth="1"/>
    <col min="37" max="37" width="12.140625" style="18" bestFit="1" customWidth="1"/>
    <col min="38" max="38" width="10.7109375" style="18" bestFit="1" customWidth="1"/>
    <col min="39" max="40" width="13.7109375" style="18" bestFit="1" customWidth="1"/>
    <col min="41" max="42" width="10.7109375" style="18" bestFit="1" customWidth="1"/>
    <col min="43" max="44" width="13.7109375" style="18" bestFit="1" customWidth="1"/>
    <col min="45" max="46" width="10.7109375" style="18" bestFit="1" customWidth="1"/>
    <col min="47" max="48" width="13.7109375" style="18" bestFit="1" customWidth="1"/>
    <col min="49" max="49" width="10.7109375" style="18" bestFit="1" customWidth="1"/>
    <col min="50" max="50" width="10.85546875" style="18" bestFit="1" customWidth="1"/>
    <col min="51" max="52" width="13.7109375" style="18" bestFit="1" customWidth="1"/>
    <col min="53" max="53" width="10.85546875" style="18" bestFit="1" customWidth="1"/>
    <col min="54" max="54" width="10.42578125" style="18" bestFit="1" customWidth="1"/>
    <col min="55" max="56" width="10.7109375" style="18" bestFit="1" customWidth="1"/>
    <col min="57" max="16384" width="11.42578125" style="18"/>
  </cols>
  <sheetData>
    <row r="1" spans="1:56" s="26" customFormat="1" ht="15">
      <c r="A1" s="25" t="s">
        <v>1884</v>
      </c>
      <c r="C1" s="28"/>
      <c r="D1" s="28"/>
      <c r="E1" s="28"/>
      <c r="F1" s="28"/>
      <c r="G1" s="28"/>
      <c r="H1" s="28"/>
      <c r="I1" s="28"/>
      <c r="J1" s="28"/>
      <c r="K1" s="28"/>
    </row>
    <row r="2" spans="1:56" s="26" customFormat="1">
      <c r="A2" s="253" t="s">
        <v>1739</v>
      </c>
      <c r="C2" s="28"/>
      <c r="D2" s="28"/>
      <c r="E2" s="28"/>
      <c r="F2" s="28"/>
      <c r="G2" s="28"/>
      <c r="H2" s="28"/>
      <c r="I2" s="28"/>
      <c r="J2" s="28"/>
      <c r="K2" s="28"/>
    </row>
    <row r="3" spans="1:56" s="11" customFormat="1" ht="12.75">
      <c r="A3" s="253" t="s">
        <v>2166</v>
      </c>
      <c r="L3" s="350"/>
    </row>
    <row r="4" spans="1:56" s="26" customFormat="1" ht="90">
      <c r="A4" s="81"/>
      <c r="B4" s="81"/>
      <c r="C4" s="83" t="s">
        <v>11</v>
      </c>
      <c r="D4" s="82" t="s">
        <v>13</v>
      </c>
      <c r="E4" s="82" t="s">
        <v>13</v>
      </c>
      <c r="F4" s="82" t="s">
        <v>13</v>
      </c>
      <c r="G4" s="82" t="s">
        <v>13</v>
      </c>
      <c r="H4" s="83" t="s">
        <v>29</v>
      </c>
      <c r="I4" s="83" t="s">
        <v>29</v>
      </c>
      <c r="J4" s="83" t="s">
        <v>29</v>
      </c>
      <c r="K4" s="83" t="s">
        <v>29</v>
      </c>
      <c r="L4" s="82" t="s">
        <v>18</v>
      </c>
      <c r="M4" s="82" t="s">
        <v>1731</v>
      </c>
      <c r="N4" s="83" t="s">
        <v>33</v>
      </c>
      <c r="O4" s="83" t="s">
        <v>33</v>
      </c>
      <c r="P4" s="83" t="s">
        <v>33</v>
      </c>
      <c r="Q4" s="83" t="s">
        <v>33</v>
      </c>
      <c r="R4" s="83" t="s">
        <v>1732</v>
      </c>
      <c r="S4" s="83" t="s">
        <v>33</v>
      </c>
      <c r="T4" s="83" t="s">
        <v>33</v>
      </c>
      <c r="U4" s="83" t="s">
        <v>33</v>
      </c>
      <c r="V4" s="82" t="s">
        <v>2036</v>
      </c>
      <c r="W4" s="82" t="s">
        <v>2034</v>
      </c>
      <c r="X4" s="82" t="s">
        <v>2036</v>
      </c>
      <c r="Y4" s="82" t="s">
        <v>2034</v>
      </c>
      <c r="Z4" s="83" t="s">
        <v>2039</v>
      </c>
      <c r="AA4" s="83" t="s">
        <v>2039</v>
      </c>
      <c r="AB4" s="83" t="s">
        <v>2039</v>
      </c>
      <c r="AC4" s="83" t="s">
        <v>2039</v>
      </c>
      <c r="AD4" s="82" t="s">
        <v>27</v>
      </c>
      <c r="AE4" s="82" t="s">
        <v>27</v>
      </c>
      <c r="AF4" s="82" t="s">
        <v>27</v>
      </c>
      <c r="AG4" s="82" t="s">
        <v>27</v>
      </c>
      <c r="AH4" s="83" t="s">
        <v>1733</v>
      </c>
      <c r="AI4" s="83" t="s">
        <v>1733</v>
      </c>
      <c r="AJ4" s="83" t="s">
        <v>1733</v>
      </c>
      <c r="AK4" s="83" t="s">
        <v>1733</v>
      </c>
      <c r="AL4" s="82" t="s">
        <v>30</v>
      </c>
      <c r="AM4" s="82" t="s">
        <v>30</v>
      </c>
      <c r="AN4" s="82" t="s">
        <v>30</v>
      </c>
      <c r="AO4" s="82" t="s">
        <v>30</v>
      </c>
      <c r="AP4" s="83" t="s">
        <v>1734</v>
      </c>
      <c r="AQ4" s="83" t="s">
        <v>1734</v>
      </c>
      <c r="AR4" s="83" t="s">
        <v>1734</v>
      </c>
      <c r="AS4" s="83" t="s">
        <v>1734</v>
      </c>
      <c r="AT4" s="82" t="s">
        <v>32</v>
      </c>
      <c r="AU4" s="82" t="s">
        <v>32</v>
      </c>
      <c r="AV4" s="82" t="s">
        <v>32</v>
      </c>
      <c r="AW4" s="82" t="s">
        <v>32</v>
      </c>
      <c r="AX4" s="83" t="s">
        <v>1735</v>
      </c>
      <c r="AY4" s="83" t="s">
        <v>1735</v>
      </c>
      <c r="AZ4" s="83" t="s">
        <v>1735</v>
      </c>
      <c r="BA4" s="83" t="s">
        <v>1735</v>
      </c>
      <c r="BB4" s="82" t="s">
        <v>1924</v>
      </c>
      <c r="BC4" s="82" t="s">
        <v>1923</v>
      </c>
      <c r="BD4" s="82" t="s">
        <v>1925</v>
      </c>
    </row>
    <row r="5" spans="1:56" ht="45">
      <c r="B5" s="95" t="s">
        <v>1740</v>
      </c>
      <c r="C5" s="51" t="s">
        <v>44</v>
      </c>
      <c r="D5" s="51" t="s">
        <v>44</v>
      </c>
      <c r="E5" s="51" t="s">
        <v>37</v>
      </c>
      <c r="F5" s="51" t="s">
        <v>38</v>
      </c>
      <c r="G5" s="51" t="s">
        <v>39</v>
      </c>
      <c r="H5" s="51" t="s">
        <v>44</v>
      </c>
      <c r="I5" s="51" t="s">
        <v>37</v>
      </c>
      <c r="J5" s="51" t="s">
        <v>38</v>
      </c>
      <c r="K5" s="51" t="s">
        <v>39</v>
      </c>
      <c r="L5" s="51" t="s">
        <v>44</v>
      </c>
      <c r="M5" s="51" t="s">
        <v>44</v>
      </c>
      <c r="N5" s="51" t="s">
        <v>44</v>
      </c>
      <c r="O5" s="51" t="s">
        <v>37</v>
      </c>
      <c r="P5" s="51" t="s">
        <v>38</v>
      </c>
      <c r="Q5" s="51" t="s">
        <v>39</v>
      </c>
      <c r="R5" s="51" t="s">
        <v>44</v>
      </c>
      <c r="S5" s="51" t="s">
        <v>37</v>
      </c>
      <c r="T5" s="51" t="s">
        <v>38</v>
      </c>
      <c r="U5" s="51" t="s">
        <v>39</v>
      </c>
      <c r="V5" s="51" t="s">
        <v>44</v>
      </c>
      <c r="W5" s="51" t="s">
        <v>37</v>
      </c>
      <c r="X5" s="51" t="s">
        <v>38</v>
      </c>
      <c r="Y5" s="51" t="s">
        <v>39</v>
      </c>
      <c r="Z5" s="51" t="s">
        <v>44</v>
      </c>
      <c r="AA5" s="51" t="s">
        <v>37</v>
      </c>
      <c r="AB5" s="51" t="s">
        <v>38</v>
      </c>
      <c r="AC5" s="51" t="s">
        <v>39</v>
      </c>
      <c r="AD5" s="51" t="s">
        <v>44</v>
      </c>
      <c r="AE5" s="51" t="s">
        <v>37</v>
      </c>
      <c r="AF5" s="51" t="s">
        <v>38</v>
      </c>
      <c r="AG5" s="51" t="s">
        <v>39</v>
      </c>
      <c r="AH5" s="51" t="s">
        <v>44</v>
      </c>
      <c r="AI5" s="51" t="s">
        <v>37</v>
      </c>
      <c r="AJ5" s="51" t="s">
        <v>38</v>
      </c>
      <c r="AK5" s="51" t="s">
        <v>39</v>
      </c>
      <c r="AL5" s="51" t="s">
        <v>44</v>
      </c>
      <c r="AM5" s="51" t="s">
        <v>37</v>
      </c>
      <c r="AN5" s="51" t="s">
        <v>38</v>
      </c>
      <c r="AO5" s="51" t="s">
        <v>39</v>
      </c>
      <c r="AP5" s="51" t="s">
        <v>44</v>
      </c>
      <c r="AQ5" s="51" t="s">
        <v>37</v>
      </c>
      <c r="AR5" s="51" t="s">
        <v>38</v>
      </c>
      <c r="AS5" s="51" t="s">
        <v>39</v>
      </c>
      <c r="AT5" s="51" t="s">
        <v>44</v>
      </c>
      <c r="AU5" s="51" t="s">
        <v>37</v>
      </c>
      <c r="AV5" s="51" t="s">
        <v>38</v>
      </c>
      <c r="AW5" s="51" t="s">
        <v>39</v>
      </c>
      <c r="AX5" s="51" t="s">
        <v>44</v>
      </c>
      <c r="AY5" s="51" t="s">
        <v>37</v>
      </c>
      <c r="AZ5" s="51" t="s">
        <v>38</v>
      </c>
      <c r="BA5" s="51" t="s">
        <v>39</v>
      </c>
      <c r="BB5" s="51" t="s">
        <v>44</v>
      </c>
      <c r="BC5" s="51" t="s">
        <v>44</v>
      </c>
      <c r="BD5" s="51" t="s">
        <v>44</v>
      </c>
    </row>
    <row r="6" spans="1:56" s="96" customFormat="1" ht="15">
      <c r="A6" s="95"/>
      <c r="B6" s="95" t="s">
        <v>1741</v>
      </c>
      <c r="C6" s="97">
        <v>1</v>
      </c>
      <c r="D6" s="97">
        <v>1</v>
      </c>
      <c r="E6" s="97">
        <f>Dash!$B$37</f>
        <v>0.25</v>
      </c>
      <c r="F6" s="97">
        <f>Dash!$B$38</f>
        <v>0.25</v>
      </c>
      <c r="G6" s="97">
        <f>Dash!$B$39</f>
        <v>0.5</v>
      </c>
      <c r="H6" s="97">
        <v>1</v>
      </c>
      <c r="I6" s="97">
        <f>Dash!$B$37</f>
        <v>0.25</v>
      </c>
      <c r="J6" s="97">
        <f>Dash!$B$38</f>
        <v>0.25</v>
      </c>
      <c r="K6" s="97">
        <f>Dash!$B$39</f>
        <v>0.5</v>
      </c>
      <c r="L6" s="97">
        <v>1</v>
      </c>
      <c r="M6" s="97">
        <v>1</v>
      </c>
      <c r="N6" s="97">
        <v>1</v>
      </c>
      <c r="O6" s="97">
        <f>Dash!$B$37</f>
        <v>0.25</v>
      </c>
      <c r="P6" s="97">
        <f>Dash!$B$38</f>
        <v>0.25</v>
      </c>
      <c r="Q6" s="97">
        <f>Dash!$B$39</f>
        <v>0.5</v>
      </c>
      <c r="R6" s="97">
        <v>1</v>
      </c>
      <c r="S6" s="97">
        <f>Dash!$B$37</f>
        <v>0.25</v>
      </c>
      <c r="T6" s="97">
        <f>Dash!$B$38</f>
        <v>0.25</v>
      </c>
      <c r="U6" s="97">
        <f>Dash!$B$39</f>
        <v>0.5</v>
      </c>
      <c r="V6" s="97">
        <v>1</v>
      </c>
      <c r="W6" s="97">
        <f>Dash!$B$37</f>
        <v>0.25</v>
      </c>
      <c r="X6" s="97">
        <f>Dash!$B$38</f>
        <v>0.25</v>
      </c>
      <c r="Y6" s="97">
        <f>Dash!$B$39</f>
        <v>0.5</v>
      </c>
      <c r="Z6" s="97">
        <v>1</v>
      </c>
      <c r="AA6" s="97">
        <f>Dash!$B$37</f>
        <v>0.25</v>
      </c>
      <c r="AB6" s="97">
        <f>Dash!$B$38</f>
        <v>0.25</v>
      </c>
      <c r="AC6" s="97">
        <f>Dash!$B$39</f>
        <v>0.5</v>
      </c>
      <c r="AD6" s="97">
        <v>1</v>
      </c>
      <c r="AE6" s="97">
        <f>Dash!$B$37</f>
        <v>0.25</v>
      </c>
      <c r="AF6" s="97">
        <f>Dash!$B$38</f>
        <v>0.25</v>
      </c>
      <c r="AG6" s="97">
        <f>Dash!$B$39</f>
        <v>0.5</v>
      </c>
      <c r="AH6" s="97">
        <v>1</v>
      </c>
      <c r="AI6" s="97">
        <f>Dash!$B$37</f>
        <v>0.25</v>
      </c>
      <c r="AJ6" s="97">
        <f>Dash!$B$38</f>
        <v>0.25</v>
      </c>
      <c r="AK6" s="97">
        <f>Dash!$B$39</f>
        <v>0.5</v>
      </c>
      <c r="AL6" s="97">
        <v>1</v>
      </c>
      <c r="AM6" s="97">
        <f>Dash!$B$37</f>
        <v>0.25</v>
      </c>
      <c r="AN6" s="97">
        <f>Dash!$B$38</f>
        <v>0.25</v>
      </c>
      <c r="AO6" s="97">
        <f>Dash!$B$39</f>
        <v>0.5</v>
      </c>
      <c r="AP6" s="97">
        <v>1</v>
      </c>
      <c r="AQ6" s="97">
        <f>Dash!$B$37</f>
        <v>0.25</v>
      </c>
      <c r="AR6" s="97">
        <f>Dash!$B$38</f>
        <v>0.25</v>
      </c>
      <c r="AS6" s="97">
        <f>Dash!$B$39</f>
        <v>0.5</v>
      </c>
      <c r="AT6" s="97">
        <v>1</v>
      </c>
      <c r="AU6" s="97">
        <f>Dash!$B$37</f>
        <v>0.25</v>
      </c>
      <c r="AV6" s="97">
        <f>Dash!$B$38</f>
        <v>0.25</v>
      </c>
      <c r="AW6" s="97">
        <f>Dash!$B$39</f>
        <v>0.5</v>
      </c>
      <c r="AX6" s="97">
        <v>1</v>
      </c>
      <c r="AY6" s="97">
        <f>Dash!$B$37</f>
        <v>0.25</v>
      </c>
      <c r="AZ6" s="97">
        <f>Dash!$B$38</f>
        <v>0.25</v>
      </c>
      <c r="BA6" s="97">
        <f>Dash!$B$39</f>
        <v>0.5</v>
      </c>
      <c r="BB6" s="97">
        <v>1</v>
      </c>
      <c r="BC6" s="97">
        <v>1</v>
      </c>
      <c r="BD6" s="97">
        <v>1</v>
      </c>
    </row>
    <row r="7" spans="1:56" s="85" customFormat="1" ht="15">
      <c r="A7" s="85" t="s">
        <v>1963</v>
      </c>
      <c r="C7" s="86"/>
      <c r="D7" s="86"/>
      <c r="E7" s="86"/>
      <c r="F7" s="86"/>
      <c r="G7" s="86"/>
      <c r="H7" s="86"/>
      <c r="I7" s="86"/>
      <c r="J7" s="86"/>
      <c r="K7" s="86"/>
      <c r="L7" s="87"/>
      <c r="M7" s="87"/>
      <c r="N7" s="87"/>
      <c r="O7" s="87"/>
      <c r="P7" s="87"/>
      <c r="Q7" s="87"/>
      <c r="R7" s="87"/>
      <c r="S7" s="87"/>
      <c r="T7" s="87"/>
      <c r="U7" s="87"/>
      <c r="W7" s="88"/>
      <c r="X7" s="88"/>
      <c r="Y7" s="88"/>
      <c r="Z7" s="88"/>
      <c r="AA7" s="88"/>
      <c r="AB7" s="88"/>
      <c r="AC7" s="88"/>
      <c r="AD7" s="88"/>
      <c r="AE7" s="88"/>
      <c r="AF7" s="87"/>
      <c r="AG7" s="87"/>
      <c r="AH7" s="87"/>
      <c r="AI7" s="87"/>
      <c r="AJ7" s="87"/>
      <c r="AK7" s="87"/>
      <c r="AL7" s="87"/>
      <c r="AM7" s="87"/>
      <c r="AN7" s="87"/>
      <c r="AO7" s="87"/>
      <c r="AP7" s="87"/>
      <c r="AQ7" s="87"/>
      <c r="AR7" s="87"/>
      <c r="AS7" s="87"/>
      <c r="AT7" s="87"/>
      <c r="AU7" s="87"/>
      <c r="AV7" s="89"/>
      <c r="AW7" s="89"/>
      <c r="AX7" s="89"/>
      <c r="AY7" s="89"/>
      <c r="AZ7" s="89"/>
      <c r="BA7" s="89"/>
    </row>
    <row r="8" spans="1:56">
      <c r="A8" s="21" t="s">
        <v>45</v>
      </c>
      <c r="B8" s="18" t="s">
        <v>46</v>
      </c>
      <c r="C8" s="333">
        <f>SUMIFS('Forecast Summary'!E:E, 'Forecast Summary'!$A:$A,Outcomes!$A8,'Forecast Summary'!$C:$C, "2025",'Forecast Summary'!$D:$D, "Bound Project")</f>
        <v>3618</v>
      </c>
      <c r="D8" s="333">
        <f>SUMIFS('Forecast Summary'!F:F, 'Forecast Summary'!$A:$A,Outcomes!$A8,'Forecast Summary'!$C:$C, "2025",'Forecast Summary'!$D:$D, "Bound Project")</f>
        <v>4297</v>
      </c>
      <c r="E8" s="333">
        <f>SUMIFS('Forecast Summary'!G:G, 'Forecast Summary'!$A:$A,Outcomes!$A8,'Forecast Summary'!$C:$C, "2025",'Forecast Summary'!$D:$D, "Bound Project")</f>
        <v>2007</v>
      </c>
      <c r="F8" s="333">
        <f>SUMIFS('Forecast Summary'!H:H, 'Forecast Summary'!$A:$A,Outcomes!$A8,'Forecast Summary'!$C:$C, "2025",'Forecast Summary'!$D:$D, "Bound Project")</f>
        <v>1967</v>
      </c>
      <c r="G8" s="333">
        <f>SUMIFS('Forecast Summary'!I:I, 'Forecast Summary'!$A:$A,Outcomes!$A8,'Forecast Summary'!$C:$C, "2025",'Forecast Summary'!$D:$D, "Bound Project")</f>
        <v>971</v>
      </c>
      <c r="H8" s="333">
        <f>SUMIFS('Forecast Summary'!J:J, 'Forecast Summary'!$A:$A,Outcomes!$A8,'Forecast Summary'!$C:$C, "2025",'Forecast Summary'!$D:$D, "Bound Project")</f>
        <v>17</v>
      </c>
      <c r="I8" s="333">
        <f>SUMIFS('Forecast Summary'!K:K, 'Forecast Summary'!$A:$A,Outcomes!$A8,'Forecast Summary'!$C:$C, "2025",'Forecast Summary'!$D:$D, "Bound Project")</f>
        <v>9.5</v>
      </c>
      <c r="J8" s="333">
        <f>SUMIFS('Forecast Summary'!L:L, 'Forecast Summary'!$A:$A,Outcomes!$A8,'Forecast Summary'!$C:$C, "2025",'Forecast Summary'!$D:$D, "Bound Project")</f>
        <v>4.4000000000000004</v>
      </c>
      <c r="K8" s="333">
        <f>SUMIFS('Forecast Summary'!M:M, 'Forecast Summary'!$A:$A,Outcomes!$A8,'Forecast Summary'!$C:$C, "2025",'Forecast Summary'!$D:$D, "Bound Project")</f>
        <v>0</v>
      </c>
      <c r="L8" s="333">
        <f>SUMIFS('Forecast Summary'!O:O, 'Forecast Summary'!$A:$A,Outcomes!$A8,'Forecast Summary'!$C:$C, "2025",'Forecast Summary'!$D:$D, "Bound Project")</f>
        <v>55.099999999999994</v>
      </c>
      <c r="M8" s="333">
        <f>SUMIFS('Forecast Summary'!P:P, 'Forecast Summary'!$A:$A,Outcomes!$A8,'Forecast Summary'!$C:$C, "2025",'Forecast Summary'!$D:$D, "Bound Project")</f>
        <v>473</v>
      </c>
      <c r="N8" s="333">
        <f>SUMIFS('Forecast Summary'!U:U, 'Forecast Summary'!$A:$A,Outcomes!$A8,'Forecast Summary'!$C:$C, "2025",'Forecast Summary'!$D:$D, "Bound Project")</f>
        <v>269.8</v>
      </c>
      <c r="O8" s="333">
        <f>SUMIFS('Forecast Summary'!V:V, 'Forecast Summary'!$A:$A,Outcomes!$A8,'Forecast Summary'!$C:$C, "2025",'Forecast Summary'!$D:$D, "Bound Project")</f>
        <v>142.5</v>
      </c>
      <c r="P8" s="333">
        <f>SUMIFS('Forecast Summary'!W:W, 'Forecast Summary'!$A:$A,Outcomes!$A8,'Forecast Summary'!$C:$C, "2025",'Forecast Summary'!$D:$D, "Bound Project")</f>
        <v>133.94999999999999</v>
      </c>
      <c r="Q8" s="333">
        <f>SUMIFS('Forecast Summary'!X:X, 'Forecast Summary'!$A:$A,Outcomes!$A8,'Forecast Summary'!$C:$C, "2025",'Forecast Summary'!$D:$D, "Bound Project")</f>
        <v>88.35</v>
      </c>
      <c r="R8" s="333">
        <f>SUMIFS('Forecast Summary'!Y:Y, 'Forecast Summary'!$A:$A,Outcomes!$A8,'Forecast Summary'!$C:$C, "2025",'Forecast Summary'!$D:$D, "Bound Project")</f>
        <v>634.70000000000005</v>
      </c>
      <c r="S8" s="333">
        <f>SUMIFS('Forecast Summary'!Z:Z, 'Forecast Summary'!$A:$A,Outcomes!$A8,'Forecast Summary'!$C:$C, "2025",'Forecast Summary'!$D:$D, "Bound Project")</f>
        <v>288.20000000000005</v>
      </c>
      <c r="T8" s="333">
        <f>SUMIFS('Forecast Summary'!AA:AA, 'Forecast Summary'!$A:$A,Outcomes!$A8,'Forecast Summary'!$C:$C, "2025",'Forecast Summary'!$D:$D, "Bound Project")</f>
        <v>275</v>
      </c>
      <c r="U8" s="333">
        <f>SUMIFS('Forecast Summary'!AB:AB, 'Forecast Summary'!$A:$A,Outcomes!$A8,'Forecast Summary'!$C:$C, "2025",'Forecast Summary'!$D:$D, "Bound Project")</f>
        <v>291.5</v>
      </c>
      <c r="V8" s="333">
        <f>SUMIFS('Forecast Summary'!AG:AG, 'Forecast Summary'!$A:$A,Outcomes!$A8,'Forecast Summary'!$C:$C, "2025",'Forecast Summary'!$D:$D, "Bound Project")</f>
        <v>1211.25</v>
      </c>
      <c r="W8" s="333">
        <f>SUMIFS('Forecast Summary'!AH:AH, 'Forecast Summary'!$A:$A,Outcomes!$A8,'Forecast Summary'!$C:$C, "2025",'Forecast Summary'!$D:$D, "Bound Project")</f>
        <v>678.3</v>
      </c>
      <c r="X8" s="333">
        <f>SUMIFS('Forecast Summary'!AI:AI, 'Forecast Summary'!$A:$A,Outcomes!$A8,'Forecast Summary'!$C:$C, "2025",'Forecast Summary'!$D:$D, "Bound Project")</f>
        <v>623.19999999999993</v>
      </c>
      <c r="Y8" s="333">
        <f>SUMIFS('Forecast Summary'!AJ:AJ, 'Forecast Summary'!$A:$A,Outcomes!$A8,'Forecast Summary'!$C:$C, "2025",'Forecast Summary'!$D:$D, "Bound Project")</f>
        <v>455.40000000000003</v>
      </c>
      <c r="Z8" s="333">
        <f>SUMIFS('Forecast Summary'!AK:AK, 'Forecast Summary'!$A:$A,Outcomes!$A8,'Forecast Summary'!$C:$C, "2025",'Forecast Summary'!$D:$D, "Bound Project")</f>
        <v>1284.3999999999999</v>
      </c>
      <c r="AA8" s="333">
        <f>SUMIFS('Forecast Summary'!AL:AL, 'Forecast Summary'!$A:$A,Outcomes!$A8,'Forecast Summary'!$C:$C, "2025",'Forecast Summary'!$D:$D, "Bound Project")</f>
        <v>676.4</v>
      </c>
      <c r="AB8" s="333">
        <f>SUMIFS('Forecast Summary'!AM:AM, 'Forecast Summary'!$A:$A,Outcomes!$A8,'Forecast Summary'!$C:$C, "2025",'Forecast Summary'!$D:$D, "Bound Project")</f>
        <v>687.8</v>
      </c>
      <c r="AC8" s="333">
        <f>SUMIFS('Forecast Summary'!AN:AN, 'Forecast Summary'!$A:$A,Outcomes!$A8,'Forecast Summary'!$C:$C, "2025",'Forecast Summary'!$D:$D, "Bound Project")</f>
        <v>684</v>
      </c>
      <c r="AD8" s="333">
        <f>SUMIFS('Forecast Summary'!AS:AS, 'Forecast Summary'!$A:$A,Outcomes!$A8,'Forecast Summary'!$C:$C, "2025",'Forecast Summary'!$D:$D, "Bound Project")</f>
        <v>1.1000000000000001</v>
      </c>
      <c r="AE8" s="333">
        <f>SUMIFS('Forecast Summary'!AT:AT, 'Forecast Summary'!$A:$A,Outcomes!$A8,'Forecast Summary'!$C:$C, "2025",'Forecast Summary'!$D:$D, "Bound Project")</f>
        <v>1</v>
      </c>
      <c r="AF8" s="333">
        <f>SUMIFS('Forecast Summary'!AU:AU, 'Forecast Summary'!$A:$A,Outcomes!$A8,'Forecast Summary'!$C:$C, "2025",'Forecast Summary'!$D:$D, "Bound Project")</f>
        <v>1</v>
      </c>
      <c r="AG8" s="333">
        <f>SUMIFS('Forecast Summary'!AV:AV, 'Forecast Summary'!$A:$A,Outcomes!$A8,'Forecast Summary'!$C:$C, "2025",'Forecast Summary'!$D:$D, "Bound Project")</f>
        <v>1.1000000000000001</v>
      </c>
      <c r="AH8" s="333">
        <f>SUMIFS('Forecast Summary'!AW:AW, 'Forecast Summary'!$A:$A,Outcomes!$A8,'Forecast Summary'!$C:$C, "2025",'Forecast Summary'!$D:$D, "Bound Project")</f>
        <v>9.5</v>
      </c>
      <c r="AI8" s="333">
        <f>SUMIFS('Forecast Summary'!AX:AX, 'Forecast Summary'!$A:$A,Outcomes!$A8,'Forecast Summary'!$C:$C, "2025",'Forecast Summary'!$D:$D, "Bound Project")</f>
        <v>2.2000000000000002</v>
      </c>
      <c r="AJ8" s="333">
        <f>SUMIFS('Forecast Summary'!AY:AY, 'Forecast Summary'!$A:$A,Outcomes!$A8,'Forecast Summary'!$C:$C, "2025",'Forecast Summary'!$D:$D, "Bound Project")</f>
        <v>3.3000000000000003</v>
      </c>
      <c r="AK8" s="333">
        <f>SUMIFS('Forecast Summary'!AZ:AZ, 'Forecast Summary'!$A:$A,Outcomes!$A8,'Forecast Summary'!$C:$C, "2025",'Forecast Summary'!$D:$D, "Bound Project")</f>
        <v>8.5499999999999989</v>
      </c>
      <c r="AL8" s="333">
        <f>SUMIFS('Forecast Summary'!BE:BE, 'Forecast Summary'!$A:$A,Outcomes!$A8,'Forecast Summary'!$C:$C, "2025",'Forecast Summary'!$D:$D, "Bound Project")</f>
        <v>7075</v>
      </c>
      <c r="AM8" s="333">
        <f>SUMIFS('Forecast Summary'!BF:BF, 'Forecast Summary'!$A:$A,Outcomes!$A8,'Forecast Summary'!$C:$C, "2025",'Forecast Summary'!$D:$D, "Bound Project")</f>
        <v>3283</v>
      </c>
      <c r="AN8" s="333">
        <f>SUMIFS('Forecast Summary'!BG:BG, 'Forecast Summary'!$A:$A,Outcomes!$A8,'Forecast Summary'!$C:$C, "2025",'Forecast Summary'!$D:$D, "Bound Project")</f>
        <v>3550</v>
      </c>
      <c r="AO8" s="333">
        <f>SUMIFS('Forecast Summary'!BH:BH, 'Forecast Summary'!$A:$A,Outcomes!$A8,'Forecast Summary'!$C:$C, "2025",'Forecast Summary'!$D:$D, "Bound Project")</f>
        <v>1944.8000000000002</v>
      </c>
      <c r="AP8" s="333">
        <f>SUMIFS('Forecast Summary'!BI:BI, 'Forecast Summary'!$A:$A,Outcomes!$A8,'Forecast Summary'!$C:$C, "2025",'Forecast Summary'!$D:$D, "Bound Project")</f>
        <v>1353.75</v>
      </c>
      <c r="AQ8" s="333">
        <f>SUMIFS('Forecast Summary'!BJ:BJ, 'Forecast Summary'!$A:$A,Outcomes!$A8,'Forecast Summary'!$C:$C, "2025",'Forecast Summary'!$D:$D, "Bound Project")</f>
        <v>625.1</v>
      </c>
      <c r="AR8" s="333">
        <f>SUMIFS('Forecast Summary'!BK:BK, 'Forecast Summary'!$A:$A,Outcomes!$A8,'Forecast Summary'!$C:$C, "2025",'Forecast Summary'!$D:$D, "Bound Project")</f>
        <v>802.75</v>
      </c>
      <c r="AS8" s="333">
        <f>SUMIFS('Forecast Summary'!BL:BL, 'Forecast Summary'!$A:$A,Outcomes!$A8,'Forecast Summary'!$C:$C, "2025",'Forecast Summary'!$D:$D, "Bound Project")</f>
        <v>738.15</v>
      </c>
      <c r="AT8" s="333">
        <f>SUMIFS('Forecast Summary'!BQ:BQ, 'Forecast Summary'!$A:$A,Outcomes!$A8,'Forecast Summary'!$C:$C, "2025",'Forecast Summary'!$D:$D, "Bound Project")</f>
        <v>0</v>
      </c>
      <c r="AU8" s="333">
        <f>SUMIFS('Forecast Summary'!BR:BR, 'Forecast Summary'!$A:$A,Outcomes!$A8,'Forecast Summary'!$C:$C, "2025",'Forecast Summary'!$D:$D, "Bound Project")</f>
        <v>0</v>
      </c>
      <c r="AV8" s="333">
        <f>SUMIFS('Forecast Summary'!BS:BS, 'Forecast Summary'!$A:$A,Outcomes!$A8,'Forecast Summary'!$C:$C, "2025",'Forecast Summary'!$D:$D, "Bound Project")</f>
        <v>0</v>
      </c>
      <c r="AW8" s="333">
        <f>SUMIFS('Forecast Summary'!BT:BT, 'Forecast Summary'!$A:$A,Outcomes!$A8,'Forecast Summary'!$C:$C, "2025",'Forecast Summary'!$D:$D, "Bound Project")</f>
        <v>0</v>
      </c>
      <c r="AX8" s="333">
        <f>SUMIFS('Forecast Summary'!BU:BU, 'Forecast Summary'!$A:$A,Outcomes!$A8,'Forecast Summary'!$C:$C, "2025",'Forecast Summary'!$D:$D, "Bound Project")</f>
        <v>50</v>
      </c>
      <c r="AY8" s="333">
        <f>SUMIFS('Forecast Summary'!BV:BV, 'Forecast Summary'!$A:$A,Outcomes!$A8,'Forecast Summary'!$C:$C, "2025",'Forecast Summary'!$D:$D, "Bound Project")</f>
        <v>8.5499999999999989</v>
      </c>
      <c r="AZ8" s="333">
        <f>SUMIFS('Forecast Summary'!BW:BW, 'Forecast Summary'!$A:$A,Outcomes!$A8,'Forecast Summary'!$C:$C, "2025",'Forecast Summary'!$D:$D, "Bound Project")</f>
        <v>21.849999999999998</v>
      </c>
      <c r="BA8" s="333">
        <f>SUMIFS('Forecast Summary'!BX:BX, 'Forecast Summary'!$A:$A,Outcomes!$A8,'Forecast Summary'!$C:$C, "2025",'Forecast Summary'!$D:$D, "Bound Project")</f>
        <v>38</v>
      </c>
      <c r="BB8" s="333">
        <f>SUMIFS('Forecast Summary'!BY:BY, 'Forecast Summary'!$A:$A,Outcomes!$A8,'Forecast Summary'!$C:$C, "2025",'Forecast Summary'!$D:$D, "Bound Project")</f>
        <v>62.699999999999996</v>
      </c>
      <c r="BC8" s="333">
        <f>SUMIFS('Forecast Summary'!BZ:BZ, 'Forecast Summary'!$A:$A,Outcomes!$A8,'Forecast Summary'!$C:$C, "2025",'Forecast Summary'!$D:$D, "Bound Project")</f>
        <v>510</v>
      </c>
      <c r="BD8" s="333">
        <f>SUMIFS('Forecast Summary'!CA:CA, 'Forecast Summary'!$A:$A,Outcomes!$A8,'Forecast Summary'!$C:$C, "2025",'Forecast Summary'!$D:$D, "Bound Project")</f>
        <v>0</v>
      </c>
    </row>
    <row r="9" spans="1:56">
      <c r="A9" s="21" t="s">
        <v>48</v>
      </c>
      <c r="B9" s="18" t="s">
        <v>49</v>
      </c>
      <c r="C9" s="333">
        <f>SUMIFS('Forecast Summary'!E:E, 'Forecast Summary'!$A:$A,Outcomes!$A9,'Forecast Summary'!$C:$C, "2025",'Forecast Summary'!$D:$D, "Bound Project")</f>
        <v>689.69999999999993</v>
      </c>
      <c r="D9" s="333">
        <f>SUMIFS('Forecast Summary'!F:F, 'Forecast Summary'!$A:$A,Outcomes!$A9,'Forecast Summary'!$C:$C, "2025",'Forecast Summary'!$D:$D, "Bound Project")</f>
        <v>413</v>
      </c>
      <c r="E9" s="333">
        <f>SUMIFS('Forecast Summary'!G:G, 'Forecast Summary'!$A:$A,Outcomes!$A9,'Forecast Summary'!$C:$C, "2025",'Forecast Summary'!$D:$D, "Bound Project")</f>
        <v>198.54999999999998</v>
      </c>
      <c r="F9" s="333">
        <f>SUMIFS('Forecast Summary'!H:H, 'Forecast Summary'!$A:$A,Outcomes!$A9,'Forecast Summary'!$C:$C, "2025",'Forecast Summary'!$D:$D, "Bound Project")</f>
        <v>92.149999999999991</v>
      </c>
      <c r="G9" s="333">
        <f>SUMIFS('Forecast Summary'!I:I, 'Forecast Summary'!$A:$A,Outcomes!$A9,'Forecast Summary'!$C:$C, "2025",'Forecast Summary'!$D:$D, "Bound Project")</f>
        <v>59.400000000000006</v>
      </c>
      <c r="H9" s="333">
        <f>SUMIFS('Forecast Summary'!J:J, 'Forecast Summary'!$A:$A,Outcomes!$A9,'Forecast Summary'!$C:$C, "2025",'Forecast Summary'!$D:$D, "Bound Project")</f>
        <v>0</v>
      </c>
      <c r="I9" s="333">
        <f>SUMIFS('Forecast Summary'!K:K, 'Forecast Summary'!$A:$A,Outcomes!$A9,'Forecast Summary'!$C:$C, "2025",'Forecast Summary'!$D:$D, "Bound Project")</f>
        <v>0</v>
      </c>
      <c r="J9" s="333">
        <f>SUMIFS('Forecast Summary'!L:L, 'Forecast Summary'!$A:$A,Outcomes!$A9,'Forecast Summary'!$C:$C, "2025",'Forecast Summary'!$D:$D, "Bound Project")</f>
        <v>0</v>
      </c>
      <c r="K9" s="333">
        <f>SUMIFS('Forecast Summary'!M:M, 'Forecast Summary'!$A:$A,Outcomes!$A9,'Forecast Summary'!$C:$C, "2025",'Forecast Summary'!$D:$D, "Bound Project")</f>
        <v>0</v>
      </c>
      <c r="L9" s="333">
        <f>SUMIFS('Forecast Summary'!O:O, 'Forecast Summary'!$A:$A,Outcomes!$A9,'Forecast Summary'!$C:$C, "2025",'Forecast Summary'!$D:$D, "Bound Project")</f>
        <v>0</v>
      </c>
      <c r="M9" s="333">
        <f>SUMIFS('Forecast Summary'!P:P, 'Forecast Summary'!$A:$A,Outcomes!$A9,'Forecast Summary'!$C:$C, "2025",'Forecast Summary'!$D:$D, "Bound Project")</f>
        <v>13.200000000000001</v>
      </c>
      <c r="N9" s="333">
        <f>SUMIFS('Forecast Summary'!U:U, 'Forecast Summary'!$A:$A,Outcomes!$A9,'Forecast Summary'!$C:$C, "2025",'Forecast Summary'!$D:$D, "Bound Project")</f>
        <v>13</v>
      </c>
      <c r="O9" s="333">
        <f>SUMIFS('Forecast Summary'!V:V, 'Forecast Summary'!$A:$A,Outcomes!$A9,'Forecast Summary'!$C:$C, "2025",'Forecast Summary'!$D:$D, "Bound Project")</f>
        <v>1</v>
      </c>
      <c r="P9" s="333">
        <f>SUMIFS('Forecast Summary'!W:W, 'Forecast Summary'!$A:$A,Outcomes!$A9,'Forecast Summary'!$C:$C, "2025",'Forecast Summary'!$D:$D, "Bound Project")</f>
        <v>0</v>
      </c>
      <c r="Q9" s="333">
        <f>SUMIFS('Forecast Summary'!X:X, 'Forecast Summary'!$A:$A,Outcomes!$A9,'Forecast Summary'!$C:$C, "2025",'Forecast Summary'!$D:$D, "Bound Project")</f>
        <v>1</v>
      </c>
      <c r="R9" s="333">
        <f>SUMIFS('Forecast Summary'!Y:Y, 'Forecast Summary'!$A:$A,Outcomes!$A9,'Forecast Summary'!$C:$C, "2025",'Forecast Summary'!$D:$D, "Bound Project")</f>
        <v>68.399999999999991</v>
      </c>
      <c r="S9" s="333">
        <f>SUMIFS('Forecast Summary'!Z:Z, 'Forecast Summary'!$A:$A,Outcomes!$A9,'Forecast Summary'!$C:$C, "2025",'Forecast Summary'!$D:$D, "Bound Project")</f>
        <v>10</v>
      </c>
      <c r="T9" s="333">
        <f>SUMIFS('Forecast Summary'!AA:AA, 'Forecast Summary'!$A:$A,Outcomes!$A9,'Forecast Summary'!$C:$C, "2025",'Forecast Summary'!$D:$D, "Bound Project")</f>
        <v>6</v>
      </c>
      <c r="U9" s="333">
        <f>SUMIFS('Forecast Summary'!AB:AB, 'Forecast Summary'!$A:$A,Outcomes!$A9,'Forecast Summary'!$C:$C, "2025",'Forecast Summary'!$D:$D, "Bound Project")</f>
        <v>51.7</v>
      </c>
      <c r="V9" s="333">
        <f>SUMIFS('Forecast Summary'!AG:AG, 'Forecast Summary'!$A:$A,Outcomes!$A9,'Forecast Summary'!$C:$C, "2025",'Forecast Summary'!$D:$D, "Bound Project")</f>
        <v>239.8</v>
      </c>
      <c r="W9" s="333">
        <f>SUMIFS('Forecast Summary'!AH:AH, 'Forecast Summary'!$A:$A,Outcomes!$A9,'Forecast Summary'!$C:$C, "2025",'Forecast Summary'!$D:$D, "Bound Project")</f>
        <v>137</v>
      </c>
      <c r="X9" s="333">
        <f>SUMIFS('Forecast Summary'!AI:AI, 'Forecast Summary'!$A:$A,Outcomes!$A9,'Forecast Summary'!$C:$C, "2025",'Forecast Summary'!$D:$D, "Bound Project")</f>
        <v>52.800000000000004</v>
      </c>
      <c r="Y9" s="333">
        <f>SUMIFS('Forecast Summary'!AJ:AJ, 'Forecast Summary'!$A:$A,Outcomes!$A9,'Forecast Summary'!$C:$C, "2025",'Forecast Summary'!$D:$D, "Bound Project")</f>
        <v>147</v>
      </c>
      <c r="Z9" s="333">
        <f>SUMIFS('Forecast Summary'!AK:AK, 'Forecast Summary'!$A:$A,Outcomes!$A9,'Forecast Summary'!$C:$C, "2025",'Forecast Summary'!$D:$D, "Bound Project")</f>
        <v>326.8</v>
      </c>
      <c r="AA9" s="333">
        <f>SUMIFS('Forecast Summary'!AL:AL, 'Forecast Summary'!$A:$A,Outcomes!$A9,'Forecast Summary'!$C:$C, "2025",'Forecast Summary'!$D:$D, "Bound Project")</f>
        <v>158.65</v>
      </c>
      <c r="AB9" s="333">
        <f>SUMIFS('Forecast Summary'!AM:AM, 'Forecast Summary'!$A:$A,Outcomes!$A9,'Forecast Summary'!$C:$C, "2025",'Forecast Summary'!$D:$D, "Bound Project")</f>
        <v>122.55</v>
      </c>
      <c r="AC9" s="333">
        <f>SUMIFS('Forecast Summary'!AN:AN, 'Forecast Summary'!$A:$A,Outcomes!$A9,'Forecast Summary'!$C:$C, "2025",'Forecast Summary'!$D:$D, "Bound Project")</f>
        <v>189</v>
      </c>
      <c r="AD9" s="333">
        <f>SUMIFS('Forecast Summary'!AS:AS, 'Forecast Summary'!$A:$A,Outcomes!$A9,'Forecast Summary'!$C:$C, "2025",'Forecast Summary'!$D:$D, "Bound Project")</f>
        <v>0</v>
      </c>
      <c r="AE9" s="333">
        <f>SUMIFS('Forecast Summary'!AT:AT, 'Forecast Summary'!$A:$A,Outcomes!$A9,'Forecast Summary'!$C:$C, "2025",'Forecast Summary'!$D:$D, "Bound Project")</f>
        <v>0</v>
      </c>
      <c r="AF9" s="333">
        <f>SUMIFS('Forecast Summary'!AU:AU, 'Forecast Summary'!$A:$A,Outcomes!$A9,'Forecast Summary'!$C:$C, "2025",'Forecast Summary'!$D:$D, "Bound Project")</f>
        <v>0</v>
      </c>
      <c r="AG9" s="333">
        <f>SUMIFS('Forecast Summary'!AV:AV, 'Forecast Summary'!$A:$A,Outcomes!$A9,'Forecast Summary'!$C:$C, "2025",'Forecast Summary'!$D:$D, "Bound Project")</f>
        <v>0</v>
      </c>
      <c r="AH9" s="333">
        <f>SUMIFS('Forecast Summary'!AW:AW, 'Forecast Summary'!$A:$A,Outcomes!$A9,'Forecast Summary'!$C:$C, "2025",'Forecast Summary'!$D:$D, "Bound Project")</f>
        <v>0</v>
      </c>
      <c r="AI9" s="333">
        <f>SUMIFS('Forecast Summary'!AX:AX, 'Forecast Summary'!$A:$A,Outcomes!$A9,'Forecast Summary'!$C:$C, "2025",'Forecast Summary'!$D:$D, "Bound Project")</f>
        <v>0</v>
      </c>
      <c r="AJ9" s="333">
        <f>SUMIFS('Forecast Summary'!AY:AY, 'Forecast Summary'!$A:$A,Outcomes!$A9,'Forecast Summary'!$C:$C, "2025",'Forecast Summary'!$D:$D, "Bound Project")</f>
        <v>0</v>
      </c>
      <c r="AK9" s="333">
        <f>SUMIFS('Forecast Summary'!AZ:AZ, 'Forecast Summary'!$A:$A,Outcomes!$A9,'Forecast Summary'!$C:$C, "2025",'Forecast Summary'!$D:$D, "Bound Project")</f>
        <v>0</v>
      </c>
      <c r="AL9" s="333">
        <f>SUMIFS('Forecast Summary'!BE:BE, 'Forecast Summary'!$A:$A,Outcomes!$A9,'Forecast Summary'!$C:$C, "2025",'Forecast Summary'!$D:$D, "Bound Project")</f>
        <v>636</v>
      </c>
      <c r="AM9" s="333">
        <f>SUMIFS('Forecast Summary'!BF:BF, 'Forecast Summary'!$A:$A,Outcomes!$A9,'Forecast Summary'!$C:$C, "2025",'Forecast Summary'!$D:$D, "Bound Project")</f>
        <v>286.89999999999998</v>
      </c>
      <c r="AN9" s="333">
        <f>SUMIFS('Forecast Summary'!BG:BG, 'Forecast Summary'!$A:$A,Outcomes!$A9,'Forecast Summary'!$C:$C, "2025",'Forecast Summary'!$D:$D, "Bound Project")</f>
        <v>141.9</v>
      </c>
      <c r="AO9" s="333">
        <f>SUMIFS('Forecast Summary'!BH:BH, 'Forecast Summary'!$A:$A,Outcomes!$A9,'Forecast Summary'!$C:$C, "2025",'Forecast Summary'!$D:$D, "Bound Project")</f>
        <v>134.20000000000002</v>
      </c>
      <c r="AP9" s="333">
        <f>SUMIFS('Forecast Summary'!BI:BI, 'Forecast Summary'!$A:$A,Outcomes!$A9,'Forecast Summary'!$C:$C, "2025",'Forecast Summary'!$D:$D, "Bound Project")</f>
        <v>197.6</v>
      </c>
      <c r="AQ9" s="333">
        <f>SUMIFS('Forecast Summary'!BJ:BJ, 'Forecast Summary'!$A:$A,Outcomes!$A9,'Forecast Summary'!$C:$C, "2025",'Forecast Summary'!$D:$D, "Bound Project")</f>
        <v>60.8</v>
      </c>
      <c r="AR9" s="333">
        <f>SUMIFS('Forecast Summary'!BK:BK, 'Forecast Summary'!$A:$A,Outcomes!$A9,'Forecast Summary'!$C:$C, "2025",'Forecast Summary'!$D:$D, "Bound Project")</f>
        <v>86.45</v>
      </c>
      <c r="AS9" s="333">
        <f>SUMIFS('Forecast Summary'!BL:BL, 'Forecast Summary'!$A:$A,Outcomes!$A9,'Forecast Summary'!$C:$C, "2025",'Forecast Summary'!$D:$D, "Bound Project")</f>
        <v>127.3</v>
      </c>
      <c r="AT9" s="333">
        <f>SUMIFS('Forecast Summary'!BQ:BQ, 'Forecast Summary'!$A:$A,Outcomes!$A9,'Forecast Summary'!$C:$C, "2025",'Forecast Summary'!$D:$D, "Bound Project")</f>
        <v>0</v>
      </c>
      <c r="AU9" s="333">
        <f>SUMIFS('Forecast Summary'!BR:BR, 'Forecast Summary'!$A:$A,Outcomes!$A9,'Forecast Summary'!$C:$C, "2025",'Forecast Summary'!$D:$D, "Bound Project")</f>
        <v>0</v>
      </c>
      <c r="AV9" s="333">
        <f>SUMIFS('Forecast Summary'!BS:BS, 'Forecast Summary'!$A:$A,Outcomes!$A9,'Forecast Summary'!$C:$C, "2025",'Forecast Summary'!$D:$D, "Bound Project")</f>
        <v>0</v>
      </c>
      <c r="AW9" s="333">
        <f>SUMIFS('Forecast Summary'!BT:BT, 'Forecast Summary'!$A:$A,Outcomes!$A9,'Forecast Summary'!$C:$C, "2025",'Forecast Summary'!$D:$D, "Bound Project")</f>
        <v>0</v>
      </c>
      <c r="AX9" s="333">
        <f>SUMIFS('Forecast Summary'!BU:BU, 'Forecast Summary'!$A:$A,Outcomes!$A9,'Forecast Summary'!$C:$C, "2025",'Forecast Summary'!$D:$D, "Bound Project")</f>
        <v>0</v>
      </c>
      <c r="AY9" s="333">
        <f>SUMIFS('Forecast Summary'!BV:BV, 'Forecast Summary'!$A:$A,Outcomes!$A9,'Forecast Summary'!$C:$C, "2025",'Forecast Summary'!$D:$D, "Bound Project")</f>
        <v>0</v>
      </c>
      <c r="AZ9" s="333">
        <f>SUMIFS('Forecast Summary'!BW:BW, 'Forecast Summary'!$A:$A,Outcomes!$A9,'Forecast Summary'!$C:$C, "2025",'Forecast Summary'!$D:$D, "Bound Project")</f>
        <v>0</v>
      </c>
      <c r="BA9" s="333">
        <f>SUMIFS('Forecast Summary'!BX:BX, 'Forecast Summary'!$A:$A,Outcomes!$A9,'Forecast Summary'!$C:$C, "2025",'Forecast Summary'!$D:$D, "Bound Project")</f>
        <v>0</v>
      </c>
      <c r="BB9" s="333">
        <f>SUMIFS('Forecast Summary'!BY:BY, 'Forecast Summary'!$A:$A,Outcomes!$A9,'Forecast Summary'!$C:$C, "2025",'Forecast Summary'!$D:$D, "Bound Project")</f>
        <v>27.549999999999997</v>
      </c>
      <c r="BC9" s="333">
        <f>SUMIFS('Forecast Summary'!BZ:BZ, 'Forecast Summary'!$A:$A,Outcomes!$A9,'Forecast Summary'!$C:$C, "2025",'Forecast Summary'!$D:$D, "Bound Project")</f>
        <v>54.15</v>
      </c>
      <c r="BD9" s="333">
        <f>SUMIFS('Forecast Summary'!CA:CA, 'Forecast Summary'!$A:$A,Outcomes!$A9,'Forecast Summary'!$C:$C, "2025",'Forecast Summary'!$D:$D, "Bound Project")</f>
        <v>0</v>
      </c>
    </row>
    <row r="10" spans="1:56">
      <c r="A10" s="21" t="s">
        <v>50</v>
      </c>
      <c r="B10" s="18" t="s">
        <v>51</v>
      </c>
      <c r="C10" s="333">
        <f>SUMIFS('Forecast Summary'!E:E, 'Forecast Summary'!$A:$A,Outcomes!$A10,'Forecast Summary'!$C:$C, "2025",'Forecast Summary'!$D:$D, "Bound Project")</f>
        <v>593</v>
      </c>
      <c r="D10" s="333">
        <f>SUMIFS('Forecast Summary'!F:F, 'Forecast Summary'!$A:$A,Outcomes!$A10,'Forecast Summary'!$C:$C, "2025",'Forecast Summary'!$D:$D, "Bound Project")</f>
        <v>762</v>
      </c>
      <c r="E10" s="333">
        <f>SUMIFS('Forecast Summary'!G:G, 'Forecast Summary'!$A:$A,Outcomes!$A10,'Forecast Summary'!$C:$C, "2025",'Forecast Summary'!$D:$D, "Bound Project")</f>
        <v>331.1</v>
      </c>
      <c r="F10" s="333">
        <f>SUMIFS('Forecast Summary'!H:H, 'Forecast Summary'!$A:$A,Outcomes!$A10,'Forecast Summary'!$C:$C, "2025",'Forecast Summary'!$D:$D, "Bound Project")</f>
        <v>384</v>
      </c>
      <c r="G10" s="333">
        <f>SUMIFS('Forecast Summary'!I:I, 'Forecast Summary'!$A:$A,Outcomes!$A10,'Forecast Summary'!$C:$C, "2025",'Forecast Summary'!$D:$D, "Bound Project")</f>
        <v>190</v>
      </c>
      <c r="H10" s="333">
        <f>SUMIFS('Forecast Summary'!J:J, 'Forecast Summary'!$A:$A,Outcomes!$A10,'Forecast Summary'!$C:$C, "2025",'Forecast Summary'!$D:$D, "Bound Project")</f>
        <v>0</v>
      </c>
      <c r="I10" s="333">
        <f>SUMIFS('Forecast Summary'!K:K, 'Forecast Summary'!$A:$A,Outcomes!$A10,'Forecast Summary'!$C:$C, "2025",'Forecast Summary'!$D:$D, "Bound Project")</f>
        <v>0</v>
      </c>
      <c r="J10" s="333">
        <f>SUMIFS('Forecast Summary'!L:L, 'Forecast Summary'!$A:$A,Outcomes!$A10,'Forecast Summary'!$C:$C, "2025",'Forecast Summary'!$D:$D, "Bound Project")</f>
        <v>0</v>
      </c>
      <c r="K10" s="333">
        <f>SUMIFS('Forecast Summary'!M:M, 'Forecast Summary'!$A:$A,Outcomes!$A10,'Forecast Summary'!$C:$C, "2025",'Forecast Summary'!$D:$D, "Bound Project")</f>
        <v>0</v>
      </c>
      <c r="L10" s="333">
        <f>SUMIFS('Forecast Summary'!O:O, 'Forecast Summary'!$A:$A,Outcomes!$A10,'Forecast Summary'!$C:$C, "2025",'Forecast Summary'!$D:$D, "Bound Project")</f>
        <v>1</v>
      </c>
      <c r="M10" s="333">
        <f>SUMIFS('Forecast Summary'!P:P, 'Forecast Summary'!$A:$A,Outcomes!$A10,'Forecast Summary'!$C:$C, "2025",'Forecast Summary'!$D:$D, "Bound Project")</f>
        <v>0</v>
      </c>
      <c r="N10" s="333">
        <f>SUMIFS('Forecast Summary'!U:U, 'Forecast Summary'!$A:$A,Outcomes!$A10,'Forecast Summary'!$C:$C, "2025",'Forecast Summary'!$D:$D, "Bound Project")</f>
        <v>126</v>
      </c>
      <c r="O10" s="333">
        <f>SUMIFS('Forecast Summary'!V:V, 'Forecast Summary'!$A:$A,Outcomes!$A10,'Forecast Summary'!$C:$C, "2025",'Forecast Summary'!$D:$D, "Bound Project")</f>
        <v>23</v>
      </c>
      <c r="P10" s="333">
        <f>SUMIFS('Forecast Summary'!W:W, 'Forecast Summary'!$A:$A,Outcomes!$A10,'Forecast Summary'!$C:$C, "2025",'Forecast Summary'!$D:$D, "Bound Project")</f>
        <v>38</v>
      </c>
      <c r="Q10" s="333">
        <f>SUMIFS('Forecast Summary'!X:X, 'Forecast Summary'!$A:$A,Outcomes!$A10,'Forecast Summary'!$C:$C, "2025",'Forecast Summary'!$D:$D, "Bound Project")</f>
        <v>31</v>
      </c>
      <c r="R10" s="333">
        <f>SUMIFS('Forecast Summary'!Y:Y, 'Forecast Summary'!$A:$A,Outcomes!$A10,'Forecast Summary'!$C:$C, "2025",'Forecast Summary'!$D:$D, "Bound Project")</f>
        <v>189.04999999999998</v>
      </c>
      <c r="S10" s="333">
        <f>SUMIFS('Forecast Summary'!Z:Z, 'Forecast Summary'!$A:$A,Outcomes!$A10,'Forecast Summary'!$C:$C, "2025",'Forecast Summary'!$D:$D, "Bound Project")</f>
        <v>49.4</v>
      </c>
      <c r="T10" s="333">
        <f>SUMIFS('Forecast Summary'!AA:AA, 'Forecast Summary'!$A:$A,Outcomes!$A10,'Forecast Summary'!$C:$C, "2025",'Forecast Summary'!$D:$D, "Bound Project")</f>
        <v>64.599999999999994</v>
      </c>
      <c r="U10" s="333">
        <f>SUMIFS('Forecast Summary'!AB:AB, 'Forecast Summary'!$A:$A,Outcomes!$A10,'Forecast Summary'!$C:$C, "2025",'Forecast Summary'!$D:$D, "Bound Project")</f>
        <v>98.8</v>
      </c>
      <c r="V10" s="333">
        <f>SUMIFS('Forecast Summary'!AG:AG, 'Forecast Summary'!$A:$A,Outcomes!$A10,'Forecast Summary'!$C:$C, "2025",'Forecast Summary'!$D:$D, "Bound Project")</f>
        <v>173.8</v>
      </c>
      <c r="W10" s="333">
        <f>SUMIFS('Forecast Summary'!AH:AH, 'Forecast Summary'!$A:$A,Outcomes!$A10,'Forecast Summary'!$C:$C, "2025",'Forecast Summary'!$D:$D, "Bound Project")</f>
        <v>78.100000000000009</v>
      </c>
      <c r="X10" s="333">
        <f>SUMIFS('Forecast Summary'!AI:AI, 'Forecast Summary'!$A:$A,Outcomes!$A10,'Forecast Summary'!$C:$C, "2025",'Forecast Summary'!$D:$D, "Bound Project")</f>
        <v>102.30000000000001</v>
      </c>
      <c r="Y10" s="333">
        <f>SUMIFS('Forecast Summary'!AJ:AJ, 'Forecast Summary'!$A:$A,Outcomes!$A10,'Forecast Summary'!$C:$C, "2025",'Forecast Summary'!$D:$D, "Bound Project")</f>
        <v>71.5</v>
      </c>
      <c r="Z10" s="333">
        <f>SUMIFS('Forecast Summary'!AK:AK, 'Forecast Summary'!$A:$A,Outcomes!$A10,'Forecast Summary'!$C:$C, "2025",'Forecast Summary'!$D:$D, "Bound Project")</f>
        <v>778.05</v>
      </c>
      <c r="AA10" s="333">
        <f>SUMIFS('Forecast Summary'!AL:AL, 'Forecast Summary'!$A:$A,Outcomes!$A10,'Forecast Summary'!$C:$C, "2025",'Forecast Summary'!$D:$D, "Bound Project")</f>
        <v>323</v>
      </c>
      <c r="AB10" s="333">
        <f>SUMIFS('Forecast Summary'!AM:AM, 'Forecast Summary'!$A:$A,Outcomes!$A10,'Forecast Summary'!$C:$C, "2025",'Forecast Summary'!$D:$D, "Bound Project")</f>
        <v>461.7</v>
      </c>
      <c r="AC10" s="333">
        <f>SUMIFS('Forecast Summary'!AN:AN, 'Forecast Summary'!$A:$A,Outcomes!$A10,'Forecast Summary'!$C:$C, "2025",'Forecast Summary'!$D:$D, "Bound Project")</f>
        <v>388.54999999999995</v>
      </c>
      <c r="AD10" s="333">
        <f>SUMIFS('Forecast Summary'!AS:AS, 'Forecast Summary'!$A:$A,Outcomes!$A10,'Forecast Summary'!$C:$C, "2025",'Forecast Summary'!$D:$D, "Bound Project")</f>
        <v>2</v>
      </c>
      <c r="AE10" s="333">
        <f>SUMIFS('Forecast Summary'!AT:AT, 'Forecast Summary'!$A:$A,Outcomes!$A10,'Forecast Summary'!$C:$C, "2025",'Forecast Summary'!$D:$D, "Bound Project")</f>
        <v>0</v>
      </c>
      <c r="AF10" s="333">
        <f>SUMIFS('Forecast Summary'!AU:AU, 'Forecast Summary'!$A:$A,Outcomes!$A10,'Forecast Summary'!$C:$C, "2025",'Forecast Summary'!$D:$D, "Bound Project")</f>
        <v>1</v>
      </c>
      <c r="AG10" s="333">
        <f>SUMIFS('Forecast Summary'!AV:AV, 'Forecast Summary'!$A:$A,Outcomes!$A10,'Forecast Summary'!$C:$C, "2025",'Forecast Summary'!$D:$D, "Bound Project")</f>
        <v>1.1000000000000001</v>
      </c>
      <c r="AH10" s="333">
        <f>SUMIFS('Forecast Summary'!AW:AW, 'Forecast Summary'!$A:$A,Outcomes!$A10,'Forecast Summary'!$C:$C, "2025",'Forecast Summary'!$D:$D, "Bound Project")</f>
        <v>0</v>
      </c>
      <c r="AI10" s="333">
        <f>SUMIFS('Forecast Summary'!AX:AX, 'Forecast Summary'!$A:$A,Outcomes!$A10,'Forecast Summary'!$C:$C, "2025",'Forecast Summary'!$D:$D, "Bound Project")</f>
        <v>0</v>
      </c>
      <c r="AJ10" s="333">
        <f>SUMIFS('Forecast Summary'!AY:AY, 'Forecast Summary'!$A:$A,Outcomes!$A10,'Forecast Summary'!$C:$C, "2025",'Forecast Summary'!$D:$D, "Bound Project")</f>
        <v>0</v>
      </c>
      <c r="AK10" s="333">
        <f>SUMIFS('Forecast Summary'!AZ:AZ, 'Forecast Summary'!$A:$A,Outcomes!$A10,'Forecast Summary'!$C:$C, "2025",'Forecast Summary'!$D:$D, "Bound Project")</f>
        <v>0</v>
      </c>
      <c r="AL10" s="333">
        <f>SUMIFS('Forecast Summary'!BE:BE, 'Forecast Summary'!$A:$A,Outcomes!$A10,'Forecast Summary'!$C:$C, "2025",'Forecast Summary'!$D:$D, "Bound Project")</f>
        <v>756.80000000000007</v>
      </c>
      <c r="AM10" s="333">
        <f>SUMIFS('Forecast Summary'!BF:BF, 'Forecast Summary'!$A:$A,Outcomes!$A10,'Forecast Summary'!$C:$C, "2025",'Forecast Summary'!$D:$D, "Bound Project")</f>
        <v>309.10000000000002</v>
      </c>
      <c r="AN10" s="333">
        <f>SUMIFS('Forecast Summary'!BG:BG, 'Forecast Summary'!$A:$A,Outcomes!$A10,'Forecast Summary'!$C:$C, "2025",'Forecast Summary'!$D:$D, "Bound Project")</f>
        <v>424.6</v>
      </c>
      <c r="AO10" s="333">
        <f>SUMIFS('Forecast Summary'!BH:BH, 'Forecast Summary'!$A:$A,Outcomes!$A10,'Forecast Summary'!$C:$C, "2025",'Forecast Summary'!$D:$D, "Bound Project")</f>
        <v>224.4</v>
      </c>
      <c r="AP10" s="333">
        <f>SUMIFS('Forecast Summary'!BI:BI, 'Forecast Summary'!$A:$A,Outcomes!$A10,'Forecast Summary'!$C:$C, "2025",'Forecast Summary'!$D:$D, "Bound Project")</f>
        <v>625.1</v>
      </c>
      <c r="AQ10" s="333">
        <f>SUMIFS('Forecast Summary'!BJ:BJ, 'Forecast Summary'!$A:$A,Outcomes!$A10,'Forecast Summary'!$C:$C, "2025",'Forecast Summary'!$D:$D, "Bound Project")</f>
        <v>140.6</v>
      </c>
      <c r="AR10" s="333">
        <f>SUMIFS('Forecast Summary'!BK:BK, 'Forecast Summary'!$A:$A,Outcomes!$A10,'Forecast Summary'!$C:$C, "2025",'Forecast Summary'!$D:$D, "Bound Project")</f>
        <v>417.04999999999995</v>
      </c>
      <c r="AS10" s="333">
        <f>SUMIFS('Forecast Summary'!BL:BL, 'Forecast Summary'!$A:$A,Outcomes!$A10,'Forecast Summary'!$C:$C, "2025",'Forecast Summary'!$D:$D, "Bound Project")</f>
        <v>304</v>
      </c>
      <c r="AT10" s="333">
        <f>SUMIFS('Forecast Summary'!BQ:BQ, 'Forecast Summary'!$A:$A,Outcomes!$A10,'Forecast Summary'!$C:$C, "2025",'Forecast Summary'!$D:$D, "Bound Project")</f>
        <v>0</v>
      </c>
      <c r="AU10" s="333">
        <f>SUMIFS('Forecast Summary'!BR:BR, 'Forecast Summary'!$A:$A,Outcomes!$A10,'Forecast Summary'!$C:$C, "2025",'Forecast Summary'!$D:$D, "Bound Project")</f>
        <v>0</v>
      </c>
      <c r="AV10" s="333">
        <f>SUMIFS('Forecast Summary'!BS:BS, 'Forecast Summary'!$A:$A,Outcomes!$A10,'Forecast Summary'!$C:$C, "2025",'Forecast Summary'!$D:$D, "Bound Project")</f>
        <v>0</v>
      </c>
      <c r="AW10" s="333">
        <f>SUMIFS('Forecast Summary'!BT:BT, 'Forecast Summary'!$A:$A,Outcomes!$A10,'Forecast Summary'!$C:$C, "2025",'Forecast Summary'!$D:$D, "Bound Project")</f>
        <v>0</v>
      </c>
      <c r="AX10" s="333">
        <f>SUMIFS('Forecast Summary'!BU:BU, 'Forecast Summary'!$A:$A,Outcomes!$A10,'Forecast Summary'!$C:$C, "2025",'Forecast Summary'!$D:$D, "Bound Project")</f>
        <v>0</v>
      </c>
      <c r="AY10" s="333">
        <f>SUMIFS('Forecast Summary'!BV:BV, 'Forecast Summary'!$A:$A,Outcomes!$A10,'Forecast Summary'!$C:$C, "2025",'Forecast Summary'!$D:$D, "Bound Project")</f>
        <v>0</v>
      </c>
      <c r="AZ10" s="333">
        <f>SUMIFS('Forecast Summary'!BW:BW, 'Forecast Summary'!$A:$A,Outcomes!$A10,'Forecast Summary'!$C:$C, "2025",'Forecast Summary'!$D:$D, "Bound Project")</f>
        <v>0</v>
      </c>
      <c r="BA10" s="333">
        <f>SUMIFS('Forecast Summary'!BX:BX, 'Forecast Summary'!$A:$A,Outcomes!$A10,'Forecast Summary'!$C:$C, "2025",'Forecast Summary'!$D:$D, "Bound Project")</f>
        <v>0</v>
      </c>
      <c r="BB10" s="333">
        <f>SUMIFS('Forecast Summary'!BY:BY, 'Forecast Summary'!$A:$A,Outcomes!$A10,'Forecast Summary'!$C:$C, "2025",'Forecast Summary'!$D:$D, "Bound Project")</f>
        <v>55</v>
      </c>
      <c r="BC10" s="333">
        <f>SUMIFS('Forecast Summary'!BZ:BZ, 'Forecast Summary'!$A:$A,Outcomes!$A10,'Forecast Summary'!$C:$C, "2025",'Forecast Summary'!$D:$D, "Bound Project")</f>
        <v>120</v>
      </c>
      <c r="BD10" s="333">
        <f>SUMIFS('Forecast Summary'!CA:CA, 'Forecast Summary'!$A:$A,Outcomes!$A10,'Forecast Summary'!$C:$C, "2025",'Forecast Summary'!$D:$D, "Bound Project")</f>
        <v>0</v>
      </c>
    </row>
    <row r="11" spans="1:56">
      <c r="A11" s="21" t="s">
        <v>53</v>
      </c>
      <c r="B11" s="18" t="s">
        <v>54</v>
      </c>
      <c r="C11" s="333">
        <f>SUMIFS('Forecast Summary'!E:E, 'Forecast Summary'!$A:$A,Outcomes!$A11,'Forecast Summary'!$C:$C, "2025",'Forecast Summary'!$D:$D, "Bound Project")</f>
        <v>501.59999999999997</v>
      </c>
      <c r="D11" s="333">
        <f>SUMIFS('Forecast Summary'!F:F, 'Forecast Summary'!$A:$A,Outcomes!$A11,'Forecast Summary'!$C:$C, "2025",'Forecast Summary'!$D:$D, "Bound Project")</f>
        <v>365</v>
      </c>
      <c r="E11" s="333">
        <f>SUMIFS('Forecast Summary'!G:G, 'Forecast Summary'!$A:$A,Outcomes!$A11,'Forecast Summary'!$C:$C, "2025",'Forecast Summary'!$D:$D, "Bound Project")</f>
        <v>257.45</v>
      </c>
      <c r="F11" s="333">
        <f>SUMIFS('Forecast Summary'!H:H, 'Forecast Summary'!$A:$A,Outcomes!$A11,'Forecast Summary'!$C:$C, "2025",'Forecast Summary'!$D:$D, "Bound Project")</f>
        <v>149.60000000000002</v>
      </c>
      <c r="G11" s="333">
        <f>SUMIFS('Forecast Summary'!I:I, 'Forecast Summary'!$A:$A,Outcomes!$A11,'Forecast Summary'!$C:$C, "2025",'Forecast Summary'!$D:$D, "Bound Project")</f>
        <v>61</v>
      </c>
      <c r="H11" s="333">
        <f>SUMIFS('Forecast Summary'!J:J, 'Forecast Summary'!$A:$A,Outcomes!$A11,'Forecast Summary'!$C:$C, "2025",'Forecast Summary'!$D:$D, "Bound Project")</f>
        <v>0</v>
      </c>
      <c r="I11" s="333">
        <f>SUMIFS('Forecast Summary'!K:K, 'Forecast Summary'!$A:$A,Outcomes!$A11,'Forecast Summary'!$C:$C, "2025",'Forecast Summary'!$D:$D, "Bound Project")</f>
        <v>0</v>
      </c>
      <c r="J11" s="333">
        <f>SUMIFS('Forecast Summary'!L:L, 'Forecast Summary'!$A:$A,Outcomes!$A11,'Forecast Summary'!$C:$C, "2025",'Forecast Summary'!$D:$D, "Bound Project")</f>
        <v>0</v>
      </c>
      <c r="K11" s="333">
        <f>SUMIFS('Forecast Summary'!M:M, 'Forecast Summary'!$A:$A,Outcomes!$A11,'Forecast Summary'!$C:$C, "2025",'Forecast Summary'!$D:$D, "Bound Project")</f>
        <v>0</v>
      </c>
      <c r="L11" s="333">
        <f>SUMIFS('Forecast Summary'!O:O, 'Forecast Summary'!$A:$A,Outcomes!$A11,'Forecast Summary'!$C:$C, "2025",'Forecast Summary'!$D:$D, "Bound Project")</f>
        <v>8</v>
      </c>
      <c r="M11" s="333">
        <f>SUMIFS('Forecast Summary'!P:P, 'Forecast Summary'!$A:$A,Outcomes!$A11,'Forecast Summary'!$C:$C, "2025",'Forecast Summary'!$D:$D, "Bound Project")</f>
        <v>347</v>
      </c>
      <c r="N11" s="333">
        <f>SUMIFS('Forecast Summary'!U:U, 'Forecast Summary'!$A:$A,Outcomes!$A11,'Forecast Summary'!$C:$C, "2025",'Forecast Summary'!$D:$D, "Bound Project")</f>
        <v>2</v>
      </c>
      <c r="O11" s="333">
        <f>SUMIFS('Forecast Summary'!V:V, 'Forecast Summary'!$A:$A,Outcomes!$A11,'Forecast Summary'!$C:$C, "2025",'Forecast Summary'!$D:$D, "Bound Project")</f>
        <v>1</v>
      </c>
      <c r="P11" s="333">
        <f>SUMIFS('Forecast Summary'!W:W, 'Forecast Summary'!$A:$A,Outcomes!$A11,'Forecast Summary'!$C:$C, "2025",'Forecast Summary'!$D:$D, "Bound Project")</f>
        <v>1</v>
      </c>
      <c r="Q11" s="333">
        <f>SUMIFS('Forecast Summary'!X:X, 'Forecast Summary'!$A:$A,Outcomes!$A11,'Forecast Summary'!$C:$C, "2025",'Forecast Summary'!$D:$D, "Bound Project")</f>
        <v>5</v>
      </c>
      <c r="R11" s="333">
        <f>SUMIFS('Forecast Summary'!Y:Y, 'Forecast Summary'!$A:$A,Outcomes!$A11,'Forecast Summary'!$C:$C, "2025",'Forecast Summary'!$D:$D, "Bound Project")</f>
        <v>93</v>
      </c>
      <c r="S11" s="333">
        <f>SUMIFS('Forecast Summary'!Z:Z, 'Forecast Summary'!$A:$A,Outcomes!$A11,'Forecast Summary'!$C:$C, "2025",'Forecast Summary'!$D:$D, "Bound Project")</f>
        <v>9.9</v>
      </c>
      <c r="T11" s="333">
        <f>SUMIFS('Forecast Summary'!AA:AA, 'Forecast Summary'!$A:$A,Outcomes!$A11,'Forecast Summary'!$C:$C, "2025",'Forecast Summary'!$D:$D, "Bound Project")</f>
        <v>5.6999999999999993</v>
      </c>
      <c r="U11" s="333">
        <f>SUMIFS('Forecast Summary'!AB:AB, 'Forecast Summary'!$A:$A,Outcomes!$A11,'Forecast Summary'!$C:$C, "2025",'Forecast Summary'!$D:$D, "Bound Project")</f>
        <v>49</v>
      </c>
      <c r="V11" s="333">
        <f>SUMIFS('Forecast Summary'!AG:AG, 'Forecast Summary'!$A:$A,Outcomes!$A11,'Forecast Summary'!$C:$C, "2025",'Forecast Summary'!$D:$D, "Bound Project")</f>
        <v>93.500000000000014</v>
      </c>
      <c r="W11" s="333">
        <f>SUMIFS('Forecast Summary'!AH:AH, 'Forecast Summary'!$A:$A,Outcomes!$A11,'Forecast Summary'!$C:$C, "2025",'Forecast Summary'!$D:$D, "Bound Project")</f>
        <v>28.6</v>
      </c>
      <c r="X11" s="333">
        <f>SUMIFS('Forecast Summary'!AI:AI, 'Forecast Summary'!$A:$A,Outcomes!$A11,'Forecast Summary'!$C:$C, "2025",'Forecast Summary'!$D:$D, "Bound Project")</f>
        <v>33</v>
      </c>
      <c r="Y11" s="333">
        <f>SUMIFS('Forecast Summary'!AJ:AJ, 'Forecast Summary'!$A:$A,Outcomes!$A11,'Forecast Summary'!$C:$C, "2025",'Forecast Summary'!$D:$D, "Bound Project")</f>
        <v>25.3</v>
      </c>
      <c r="Z11" s="333">
        <f>SUMIFS('Forecast Summary'!AK:AK, 'Forecast Summary'!$A:$A,Outcomes!$A11,'Forecast Summary'!$C:$C, "2025",'Forecast Summary'!$D:$D, "Bound Project")</f>
        <v>370.5</v>
      </c>
      <c r="AA11" s="333">
        <f>SUMIFS('Forecast Summary'!AL:AL, 'Forecast Summary'!$A:$A,Outcomes!$A11,'Forecast Summary'!$C:$C, "2025",'Forecast Summary'!$D:$D, "Bound Project")</f>
        <v>155.79999999999998</v>
      </c>
      <c r="AB11" s="333">
        <f>SUMIFS('Forecast Summary'!AM:AM, 'Forecast Summary'!$A:$A,Outcomes!$A11,'Forecast Summary'!$C:$C, "2025",'Forecast Summary'!$D:$D, "Bound Project")</f>
        <v>206.14999999999998</v>
      </c>
      <c r="AC11" s="333">
        <f>SUMIFS('Forecast Summary'!AN:AN, 'Forecast Summary'!$A:$A,Outcomes!$A11,'Forecast Summary'!$C:$C, "2025",'Forecast Summary'!$D:$D, "Bound Project")</f>
        <v>172.9</v>
      </c>
      <c r="AD11" s="333">
        <f>SUMIFS('Forecast Summary'!AS:AS, 'Forecast Summary'!$A:$A,Outcomes!$A11,'Forecast Summary'!$C:$C, "2025",'Forecast Summary'!$D:$D, "Bound Project")</f>
        <v>0</v>
      </c>
      <c r="AE11" s="333">
        <f>SUMIFS('Forecast Summary'!AT:AT, 'Forecast Summary'!$A:$A,Outcomes!$A11,'Forecast Summary'!$C:$C, "2025",'Forecast Summary'!$D:$D, "Bound Project")</f>
        <v>0</v>
      </c>
      <c r="AF11" s="333">
        <f>SUMIFS('Forecast Summary'!AU:AU, 'Forecast Summary'!$A:$A,Outcomes!$A11,'Forecast Summary'!$C:$C, "2025",'Forecast Summary'!$D:$D, "Bound Project")</f>
        <v>0</v>
      </c>
      <c r="AG11" s="333">
        <f>SUMIFS('Forecast Summary'!AV:AV, 'Forecast Summary'!$A:$A,Outcomes!$A11,'Forecast Summary'!$C:$C, "2025",'Forecast Summary'!$D:$D, "Bound Project")</f>
        <v>0</v>
      </c>
      <c r="AH11" s="333">
        <f>SUMIFS('Forecast Summary'!AW:AW, 'Forecast Summary'!$A:$A,Outcomes!$A11,'Forecast Summary'!$C:$C, "2025",'Forecast Summary'!$D:$D, "Bound Project")</f>
        <v>0</v>
      </c>
      <c r="AI11" s="333">
        <f>SUMIFS('Forecast Summary'!AX:AX, 'Forecast Summary'!$A:$A,Outcomes!$A11,'Forecast Summary'!$C:$C, "2025",'Forecast Summary'!$D:$D, "Bound Project")</f>
        <v>0</v>
      </c>
      <c r="AJ11" s="333">
        <f>SUMIFS('Forecast Summary'!AY:AY, 'Forecast Summary'!$A:$A,Outcomes!$A11,'Forecast Summary'!$C:$C, "2025",'Forecast Summary'!$D:$D, "Bound Project")</f>
        <v>0</v>
      </c>
      <c r="AK11" s="333">
        <f>SUMIFS('Forecast Summary'!AZ:AZ, 'Forecast Summary'!$A:$A,Outcomes!$A11,'Forecast Summary'!$C:$C, "2025",'Forecast Summary'!$D:$D, "Bound Project")</f>
        <v>0</v>
      </c>
      <c r="AL11" s="333">
        <f>SUMIFS('Forecast Summary'!BE:BE, 'Forecast Summary'!$A:$A,Outcomes!$A11,'Forecast Summary'!$C:$C, "2025",'Forecast Summary'!$D:$D, "Bound Project")</f>
        <v>324</v>
      </c>
      <c r="AM11" s="333">
        <f>SUMIFS('Forecast Summary'!BF:BF, 'Forecast Summary'!$A:$A,Outcomes!$A11,'Forecast Summary'!$C:$C, "2025",'Forecast Summary'!$D:$D, "Bound Project")</f>
        <v>185</v>
      </c>
      <c r="AN11" s="333">
        <f>SUMIFS('Forecast Summary'!BG:BG, 'Forecast Summary'!$A:$A,Outcomes!$A11,'Forecast Summary'!$C:$C, "2025",'Forecast Summary'!$D:$D, "Bound Project")</f>
        <v>140.80000000000001</v>
      </c>
      <c r="AO11" s="333">
        <f>SUMIFS('Forecast Summary'!BH:BH, 'Forecast Summary'!$A:$A,Outcomes!$A11,'Forecast Summary'!$C:$C, "2025",'Forecast Summary'!$D:$D, "Bound Project")</f>
        <v>49.500000000000007</v>
      </c>
      <c r="AP11" s="333">
        <f>SUMIFS('Forecast Summary'!BI:BI, 'Forecast Summary'!$A:$A,Outcomes!$A11,'Forecast Summary'!$C:$C, "2025",'Forecast Summary'!$D:$D, "Bound Project")</f>
        <v>223</v>
      </c>
      <c r="AQ11" s="333">
        <f>SUMIFS('Forecast Summary'!BJ:BJ, 'Forecast Summary'!$A:$A,Outcomes!$A11,'Forecast Summary'!$C:$C, "2025",'Forecast Summary'!$D:$D, "Bound Project")</f>
        <v>131.1</v>
      </c>
      <c r="AR11" s="333">
        <f>SUMIFS('Forecast Summary'!BK:BK, 'Forecast Summary'!$A:$A,Outcomes!$A11,'Forecast Summary'!$C:$C, "2025",'Forecast Summary'!$D:$D, "Bound Project")</f>
        <v>154.85</v>
      </c>
      <c r="AS11" s="333">
        <f>SUMIFS('Forecast Summary'!BL:BL, 'Forecast Summary'!$A:$A,Outcomes!$A11,'Forecast Summary'!$C:$C, "2025",'Forecast Summary'!$D:$D, "Bound Project")</f>
        <v>86.9</v>
      </c>
      <c r="AT11" s="333">
        <f>SUMIFS('Forecast Summary'!BQ:BQ, 'Forecast Summary'!$A:$A,Outcomes!$A11,'Forecast Summary'!$C:$C, "2025",'Forecast Summary'!$D:$D, "Bound Project")</f>
        <v>0</v>
      </c>
      <c r="AU11" s="333">
        <f>SUMIFS('Forecast Summary'!BR:BR, 'Forecast Summary'!$A:$A,Outcomes!$A11,'Forecast Summary'!$C:$C, "2025",'Forecast Summary'!$D:$D, "Bound Project")</f>
        <v>0</v>
      </c>
      <c r="AV11" s="333">
        <f>SUMIFS('Forecast Summary'!BS:BS, 'Forecast Summary'!$A:$A,Outcomes!$A11,'Forecast Summary'!$C:$C, "2025",'Forecast Summary'!$D:$D, "Bound Project")</f>
        <v>0</v>
      </c>
      <c r="AW11" s="333">
        <f>SUMIFS('Forecast Summary'!BT:BT, 'Forecast Summary'!$A:$A,Outcomes!$A11,'Forecast Summary'!$C:$C, "2025",'Forecast Summary'!$D:$D, "Bound Project")</f>
        <v>0</v>
      </c>
      <c r="AX11" s="333">
        <f>SUMIFS('Forecast Summary'!BU:BU, 'Forecast Summary'!$A:$A,Outcomes!$A11,'Forecast Summary'!$C:$C, "2025",'Forecast Summary'!$D:$D, "Bound Project")</f>
        <v>0</v>
      </c>
      <c r="AY11" s="333">
        <f>SUMIFS('Forecast Summary'!BV:BV, 'Forecast Summary'!$A:$A,Outcomes!$A11,'Forecast Summary'!$C:$C, "2025",'Forecast Summary'!$D:$D, "Bound Project")</f>
        <v>0</v>
      </c>
      <c r="AZ11" s="333">
        <f>SUMIFS('Forecast Summary'!BW:BW, 'Forecast Summary'!$A:$A,Outcomes!$A11,'Forecast Summary'!$C:$C, "2025",'Forecast Summary'!$D:$D, "Bound Project")</f>
        <v>0</v>
      </c>
      <c r="BA11" s="333">
        <f>SUMIFS('Forecast Summary'!BX:BX, 'Forecast Summary'!$A:$A,Outcomes!$A11,'Forecast Summary'!$C:$C, "2025",'Forecast Summary'!$D:$D, "Bound Project")</f>
        <v>0</v>
      </c>
      <c r="BB11" s="333">
        <f>SUMIFS('Forecast Summary'!BY:BY, 'Forecast Summary'!$A:$A,Outcomes!$A11,'Forecast Summary'!$C:$C, "2025",'Forecast Summary'!$D:$D, "Bound Project")</f>
        <v>20</v>
      </c>
      <c r="BC11" s="333">
        <f>SUMIFS('Forecast Summary'!BZ:BZ, 'Forecast Summary'!$A:$A,Outcomes!$A11,'Forecast Summary'!$C:$C, "2025",'Forecast Summary'!$D:$D, "Bound Project")</f>
        <v>35</v>
      </c>
      <c r="BD11" s="333">
        <f>SUMIFS('Forecast Summary'!CA:CA, 'Forecast Summary'!$A:$A,Outcomes!$A11,'Forecast Summary'!$C:$C, "2025",'Forecast Summary'!$D:$D, "Bound Project")</f>
        <v>0</v>
      </c>
    </row>
    <row r="12" spans="1:56">
      <c r="A12" s="21" t="s">
        <v>55</v>
      </c>
      <c r="B12" s="18" t="s">
        <v>56</v>
      </c>
      <c r="C12" s="333">
        <f>SUMIFS('Forecast Summary'!E:E, 'Forecast Summary'!$A:$A,Outcomes!$A12,'Forecast Summary'!$C:$C, "2025",'Forecast Summary'!$D:$D, "Bound Project")</f>
        <v>2321</v>
      </c>
      <c r="D12" s="333">
        <f>SUMIFS('Forecast Summary'!F:F, 'Forecast Summary'!$A:$A,Outcomes!$A12,'Forecast Summary'!$C:$C, "2025",'Forecast Summary'!$D:$D, "Bound Project")</f>
        <v>2730</v>
      </c>
      <c r="E12" s="333">
        <f>SUMIFS('Forecast Summary'!G:G, 'Forecast Summary'!$A:$A,Outcomes!$A12,'Forecast Summary'!$C:$C, "2025",'Forecast Summary'!$D:$D, "Bound Project")</f>
        <v>1250.2</v>
      </c>
      <c r="F12" s="333">
        <f>SUMIFS('Forecast Summary'!H:H, 'Forecast Summary'!$A:$A,Outcomes!$A12,'Forecast Summary'!$C:$C, "2025",'Forecast Summary'!$D:$D, "Bound Project")</f>
        <v>780</v>
      </c>
      <c r="G12" s="333">
        <f>SUMIFS('Forecast Summary'!I:I, 'Forecast Summary'!$A:$A,Outcomes!$A12,'Forecast Summary'!$C:$C, "2025",'Forecast Summary'!$D:$D, "Bound Project")</f>
        <v>425.70000000000005</v>
      </c>
      <c r="H12" s="333">
        <f>SUMIFS('Forecast Summary'!J:J, 'Forecast Summary'!$A:$A,Outcomes!$A12,'Forecast Summary'!$C:$C, "2025",'Forecast Summary'!$D:$D, "Bound Project")</f>
        <v>153</v>
      </c>
      <c r="I12" s="333">
        <f>SUMIFS('Forecast Summary'!K:K, 'Forecast Summary'!$A:$A,Outcomes!$A12,'Forecast Summary'!$C:$C, "2025",'Forecast Summary'!$D:$D, "Bound Project")</f>
        <v>26.400000000000002</v>
      </c>
      <c r="J12" s="333">
        <f>SUMIFS('Forecast Summary'!L:L, 'Forecast Summary'!$A:$A,Outcomes!$A12,'Forecast Summary'!$C:$C, "2025",'Forecast Summary'!$D:$D, "Bound Project")</f>
        <v>33</v>
      </c>
      <c r="K12" s="333">
        <f>SUMIFS('Forecast Summary'!M:M, 'Forecast Summary'!$A:$A,Outcomes!$A12,'Forecast Summary'!$C:$C, "2025",'Forecast Summary'!$D:$D, "Bound Project")</f>
        <v>0</v>
      </c>
      <c r="L12" s="333">
        <f>SUMIFS('Forecast Summary'!O:O, 'Forecast Summary'!$A:$A,Outcomes!$A12,'Forecast Summary'!$C:$C, "2025",'Forecast Summary'!$D:$D, "Bound Project")</f>
        <v>5</v>
      </c>
      <c r="M12" s="333">
        <f>SUMIFS('Forecast Summary'!P:P, 'Forecast Summary'!$A:$A,Outcomes!$A12,'Forecast Summary'!$C:$C, "2025",'Forecast Summary'!$D:$D, "Bound Project")</f>
        <v>193</v>
      </c>
      <c r="N12" s="333">
        <f>SUMIFS('Forecast Summary'!U:U, 'Forecast Summary'!$A:$A,Outcomes!$A12,'Forecast Summary'!$C:$C, "2025",'Forecast Summary'!$D:$D, "Bound Project")</f>
        <v>575.69999999999993</v>
      </c>
      <c r="O12" s="333">
        <f>SUMIFS('Forecast Summary'!V:V, 'Forecast Summary'!$A:$A,Outcomes!$A12,'Forecast Summary'!$C:$C, "2025",'Forecast Summary'!$D:$D, "Bound Project")</f>
        <v>236.54999999999998</v>
      </c>
      <c r="P12" s="333">
        <f>SUMIFS('Forecast Summary'!W:W, 'Forecast Summary'!$A:$A,Outcomes!$A12,'Forecast Summary'!$C:$C, "2025",'Forecast Summary'!$D:$D, "Bound Project")</f>
        <v>119.69999999999999</v>
      </c>
      <c r="Q12" s="333">
        <f>SUMIFS('Forecast Summary'!X:X, 'Forecast Summary'!$A:$A,Outcomes!$A12,'Forecast Summary'!$C:$C, "2025",'Forecast Summary'!$D:$D, "Bound Project")</f>
        <v>248.89999999999998</v>
      </c>
      <c r="R12" s="333">
        <f>SUMIFS('Forecast Summary'!Y:Y, 'Forecast Summary'!$A:$A,Outcomes!$A12,'Forecast Summary'!$C:$C, "2025",'Forecast Summary'!$D:$D, "Bound Project")</f>
        <v>1047.2</v>
      </c>
      <c r="S12" s="333">
        <f>SUMIFS('Forecast Summary'!Z:Z, 'Forecast Summary'!$A:$A,Outcomes!$A12,'Forecast Summary'!$C:$C, "2025",'Forecast Summary'!$D:$D, "Bound Project")</f>
        <v>272.8</v>
      </c>
      <c r="T12" s="333">
        <f>SUMIFS('Forecast Summary'!AA:AA, 'Forecast Summary'!$A:$A,Outcomes!$A12,'Forecast Summary'!$C:$C, "2025",'Forecast Summary'!$D:$D, "Bound Project")</f>
        <v>293</v>
      </c>
      <c r="U12" s="333">
        <f>SUMIFS('Forecast Summary'!AB:AB, 'Forecast Summary'!$A:$A,Outcomes!$A12,'Forecast Summary'!$C:$C, "2025",'Forecast Summary'!$D:$D, "Bound Project")</f>
        <v>665.5</v>
      </c>
      <c r="V12" s="333">
        <f>SUMIFS('Forecast Summary'!AG:AG, 'Forecast Summary'!$A:$A,Outcomes!$A12,'Forecast Summary'!$C:$C, "2025",'Forecast Summary'!$D:$D, "Bound Project")</f>
        <v>913.9</v>
      </c>
      <c r="W12" s="333">
        <f>SUMIFS('Forecast Summary'!AH:AH, 'Forecast Summary'!$A:$A,Outcomes!$A12,'Forecast Summary'!$C:$C, "2025",'Forecast Summary'!$D:$D, "Bound Project")</f>
        <v>339.15</v>
      </c>
      <c r="X12" s="333">
        <f>SUMIFS('Forecast Summary'!AI:AI, 'Forecast Summary'!$A:$A,Outcomes!$A12,'Forecast Summary'!$C:$C, "2025",'Forecast Summary'!$D:$D, "Bound Project")</f>
        <v>213</v>
      </c>
      <c r="Y12" s="333">
        <f>SUMIFS('Forecast Summary'!AJ:AJ, 'Forecast Summary'!$A:$A,Outcomes!$A12,'Forecast Summary'!$C:$C, "2025",'Forecast Summary'!$D:$D, "Bound Project")</f>
        <v>517.75</v>
      </c>
      <c r="Z12" s="333">
        <f>SUMIFS('Forecast Summary'!AK:AK, 'Forecast Summary'!$A:$A,Outcomes!$A12,'Forecast Summary'!$C:$C, "2025",'Forecast Summary'!$D:$D, "Bound Project")</f>
        <v>755.7</v>
      </c>
      <c r="AA12" s="333">
        <f>SUMIFS('Forecast Summary'!AL:AL, 'Forecast Summary'!$A:$A,Outcomes!$A12,'Forecast Summary'!$C:$C, "2025",'Forecast Summary'!$D:$D, "Bound Project")</f>
        <v>279.40000000000003</v>
      </c>
      <c r="AB12" s="333">
        <f>SUMIFS('Forecast Summary'!AM:AM, 'Forecast Summary'!$A:$A,Outcomes!$A12,'Forecast Summary'!$C:$C, "2025",'Forecast Summary'!$D:$D, "Bound Project")</f>
        <v>279</v>
      </c>
      <c r="AC12" s="333">
        <f>SUMIFS('Forecast Summary'!AN:AN, 'Forecast Summary'!$A:$A,Outcomes!$A12,'Forecast Summary'!$C:$C, "2025",'Forecast Summary'!$D:$D, "Bound Project")</f>
        <v>451.00000000000006</v>
      </c>
      <c r="AD12" s="333">
        <f>SUMIFS('Forecast Summary'!AS:AS, 'Forecast Summary'!$A:$A,Outcomes!$A12,'Forecast Summary'!$C:$C, "2025",'Forecast Summary'!$D:$D, "Bound Project")</f>
        <v>21</v>
      </c>
      <c r="AE12" s="333">
        <f>SUMIFS('Forecast Summary'!AT:AT, 'Forecast Summary'!$A:$A,Outcomes!$A12,'Forecast Summary'!$C:$C, "2025",'Forecast Summary'!$D:$D, "Bound Project")</f>
        <v>1.9</v>
      </c>
      <c r="AF12" s="333">
        <f>SUMIFS('Forecast Summary'!AU:AU, 'Forecast Summary'!$A:$A,Outcomes!$A12,'Forecast Summary'!$C:$C, "2025",'Forecast Summary'!$D:$D, "Bound Project")</f>
        <v>3.8</v>
      </c>
      <c r="AG12" s="333">
        <f>SUMIFS('Forecast Summary'!AV:AV, 'Forecast Summary'!$A:$A,Outcomes!$A12,'Forecast Summary'!$C:$C, "2025",'Forecast Summary'!$D:$D, "Bound Project")</f>
        <v>18</v>
      </c>
      <c r="AH12" s="333">
        <f>SUMIFS('Forecast Summary'!AW:AW, 'Forecast Summary'!$A:$A,Outcomes!$A12,'Forecast Summary'!$C:$C, "2025",'Forecast Summary'!$D:$D, "Bound Project")</f>
        <v>99</v>
      </c>
      <c r="AI12" s="333">
        <f>SUMIFS('Forecast Summary'!AX:AX, 'Forecast Summary'!$A:$A,Outcomes!$A12,'Forecast Summary'!$C:$C, "2025",'Forecast Summary'!$D:$D, "Bound Project")</f>
        <v>4.4000000000000004</v>
      </c>
      <c r="AJ12" s="333">
        <f>SUMIFS('Forecast Summary'!AY:AY, 'Forecast Summary'!$A:$A,Outcomes!$A12,'Forecast Summary'!$C:$C, "2025",'Forecast Summary'!$D:$D, "Bound Project")</f>
        <v>15.2</v>
      </c>
      <c r="AK12" s="333">
        <f>SUMIFS('Forecast Summary'!AZ:AZ, 'Forecast Summary'!$A:$A,Outcomes!$A12,'Forecast Summary'!$C:$C, "2025",'Forecast Summary'!$D:$D, "Bound Project")</f>
        <v>89.100000000000009</v>
      </c>
      <c r="AL12" s="333">
        <f>SUMIFS('Forecast Summary'!BE:BE, 'Forecast Summary'!$A:$A,Outcomes!$A12,'Forecast Summary'!$C:$C, "2025",'Forecast Summary'!$D:$D, "Bound Project")</f>
        <v>3781.95</v>
      </c>
      <c r="AM12" s="333">
        <f>SUMIFS('Forecast Summary'!BF:BF, 'Forecast Summary'!$A:$A,Outcomes!$A12,'Forecast Summary'!$C:$C, "2025",'Forecast Summary'!$D:$D, "Bound Project")</f>
        <v>1345.2</v>
      </c>
      <c r="AN12" s="333">
        <f>SUMIFS('Forecast Summary'!BG:BG, 'Forecast Summary'!$A:$A,Outcomes!$A12,'Forecast Summary'!$C:$C, "2025",'Forecast Summary'!$D:$D, "Bound Project")</f>
        <v>1243</v>
      </c>
      <c r="AO12" s="333">
        <f>SUMIFS('Forecast Summary'!BH:BH, 'Forecast Summary'!$A:$A,Outcomes!$A12,'Forecast Summary'!$C:$C, "2025",'Forecast Summary'!$D:$D, "Bound Project")</f>
        <v>1160</v>
      </c>
      <c r="AP12" s="333">
        <f>SUMIFS('Forecast Summary'!BI:BI, 'Forecast Summary'!$A:$A,Outcomes!$A12,'Forecast Summary'!$C:$C, "2025",'Forecast Summary'!$D:$D, "Bound Project")</f>
        <v>1056</v>
      </c>
      <c r="AQ12" s="333">
        <f>SUMIFS('Forecast Summary'!BJ:BJ, 'Forecast Summary'!$A:$A,Outcomes!$A12,'Forecast Summary'!$C:$C, "2025",'Forecast Summary'!$D:$D, "Bound Project")</f>
        <v>184.8</v>
      </c>
      <c r="AR12" s="333">
        <f>SUMIFS('Forecast Summary'!BK:BK, 'Forecast Summary'!$A:$A,Outcomes!$A12,'Forecast Summary'!$C:$C, "2025",'Forecast Summary'!$D:$D, "Bound Project")</f>
        <v>445.50000000000006</v>
      </c>
      <c r="AS12" s="333">
        <f>SUMIFS('Forecast Summary'!BL:BL, 'Forecast Summary'!$A:$A,Outcomes!$A12,'Forecast Summary'!$C:$C, "2025",'Forecast Summary'!$D:$D, "Bound Project")</f>
        <v>652.30000000000007</v>
      </c>
      <c r="AT12" s="333">
        <f>SUMIFS('Forecast Summary'!BQ:BQ, 'Forecast Summary'!$A:$A,Outcomes!$A12,'Forecast Summary'!$C:$C, "2025",'Forecast Summary'!$D:$D, "Bound Project")</f>
        <v>2.8499999999999996</v>
      </c>
      <c r="AU12" s="333">
        <f>SUMIFS('Forecast Summary'!BR:BR, 'Forecast Summary'!$A:$A,Outcomes!$A12,'Forecast Summary'!$C:$C, "2025",'Forecast Summary'!$D:$D, "Bound Project")</f>
        <v>0</v>
      </c>
      <c r="AV12" s="333">
        <f>SUMIFS('Forecast Summary'!BS:BS, 'Forecast Summary'!$A:$A,Outcomes!$A12,'Forecast Summary'!$C:$C, "2025",'Forecast Summary'!$D:$D, "Bound Project")</f>
        <v>1.9</v>
      </c>
      <c r="AW12" s="333">
        <f>SUMIFS('Forecast Summary'!BT:BT, 'Forecast Summary'!$A:$A,Outcomes!$A12,'Forecast Summary'!$C:$C, "2025",'Forecast Summary'!$D:$D, "Bound Project")</f>
        <v>2.8499999999999996</v>
      </c>
      <c r="AX12" s="333">
        <f>SUMIFS('Forecast Summary'!BU:BU, 'Forecast Summary'!$A:$A,Outcomes!$A12,'Forecast Summary'!$C:$C, "2025",'Forecast Summary'!$D:$D, "Bound Project")</f>
        <v>90</v>
      </c>
      <c r="AY12" s="333">
        <f>SUMIFS('Forecast Summary'!BV:BV, 'Forecast Summary'!$A:$A,Outcomes!$A12,'Forecast Summary'!$C:$C, "2025",'Forecast Summary'!$D:$D, "Bound Project")</f>
        <v>2</v>
      </c>
      <c r="AZ12" s="333">
        <f>SUMIFS('Forecast Summary'!BW:BW, 'Forecast Summary'!$A:$A,Outcomes!$A12,'Forecast Summary'!$C:$C, "2025",'Forecast Summary'!$D:$D, "Bound Project")</f>
        <v>35</v>
      </c>
      <c r="BA12" s="333">
        <f>SUMIFS('Forecast Summary'!BX:BX, 'Forecast Summary'!$A:$A,Outcomes!$A12,'Forecast Summary'!$C:$C, "2025",'Forecast Summary'!$D:$D, "Bound Project")</f>
        <v>67.100000000000009</v>
      </c>
      <c r="BB12" s="333">
        <f>SUMIFS('Forecast Summary'!BY:BY, 'Forecast Summary'!$A:$A,Outcomes!$A12,'Forecast Summary'!$C:$C, "2025",'Forecast Summary'!$D:$D, "Bound Project")</f>
        <v>60</v>
      </c>
      <c r="BC12" s="333">
        <f>SUMIFS('Forecast Summary'!BZ:BZ, 'Forecast Summary'!$A:$A,Outcomes!$A12,'Forecast Summary'!$C:$C, "2025",'Forecast Summary'!$D:$D, "Bound Project")</f>
        <v>233</v>
      </c>
      <c r="BD12" s="333">
        <f>SUMIFS('Forecast Summary'!CA:CA, 'Forecast Summary'!$A:$A,Outcomes!$A12,'Forecast Summary'!$C:$C, "2025",'Forecast Summary'!$D:$D, "Bound Project")</f>
        <v>0</v>
      </c>
    </row>
    <row r="13" spans="1:56">
      <c r="A13" s="21" t="s">
        <v>57</v>
      </c>
      <c r="B13" s="18" t="s">
        <v>58</v>
      </c>
      <c r="C13" s="333">
        <f>SUMIFS('Forecast Summary'!E:E, 'Forecast Summary'!$A:$A,Outcomes!$A13,'Forecast Summary'!$C:$C, "2025",'Forecast Summary'!$D:$D, "Bound Project")</f>
        <v>440</v>
      </c>
      <c r="D13" s="333">
        <f>SUMIFS('Forecast Summary'!F:F, 'Forecast Summary'!$A:$A,Outcomes!$A13,'Forecast Summary'!$C:$C, "2025",'Forecast Summary'!$D:$D, "Bound Project")</f>
        <v>3656</v>
      </c>
      <c r="E13" s="333">
        <f>SUMIFS('Forecast Summary'!G:G, 'Forecast Summary'!$A:$A,Outcomes!$A13,'Forecast Summary'!$C:$C, "2025",'Forecast Summary'!$D:$D, "Bound Project")</f>
        <v>798.94999999999993</v>
      </c>
      <c r="F13" s="333">
        <f>SUMIFS('Forecast Summary'!H:H, 'Forecast Summary'!$A:$A,Outcomes!$A13,'Forecast Summary'!$C:$C, "2025",'Forecast Summary'!$D:$D, "Bound Project")</f>
        <v>713.90000000000009</v>
      </c>
      <c r="G13" s="333">
        <f>SUMIFS('Forecast Summary'!I:I, 'Forecast Summary'!$A:$A,Outcomes!$A13,'Forecast Summary'!$C:$C, "2025",'Forecast Summary'!$D:$D, "Bound Project")</f>
        <v>123.20000000000002</v>
      </c>
      <c r="H13" s="333">
        <f>SUMIFS('Forecast Summary'!J:J, 'Forecast Summary'!$A:$A,Outcomes!$A13,'Forecast Summary'!$C:$C, "2025",'Forecast Summary'!$D:$D, "Bound Project")</f>
        <v>1036</v>
      </c>
      <c r="I13" s="333">
        <f>SUMIFS('Forecast Summary'!K:K, 'Forecast Summary'!$A:$A,Outcomes!$A13,'Forecast Summary'!$C:$C, "2025",'Forecast Summary'!$D:$D, "Bound Project")</f>
        <v>27.549999999999997</v>
      </c>
      <c r="J13" s="333">
        <f>SUMIFS('Forecast Summary'!L:L, 'Forecast Summary'!$A:$A,Outcomes!$A13,'Forecast Summary'!$C:$C, "2025",'Forecast Summary'!$D:$D, "Bound Project")</f>
        <v>183</v>
      </c>
      <c r="K13" s="333">
        <f>SUMIFS('Forecast Summary'!M:M, 'Forecast Summary'!$A:$A,Outcomes!$A13,'Forecast Summary'!$C:$C, "2025",'Forecast Summary'!$D:$D, "Bound Project")</f>
        <v>1</v>
      </c>
      <c r="L13" s="333">
        <f>SUMIFS('Forecast Summary'!O:O, 'Forecast Summary'!$A:$A,Outcomes!$A13,'Forecast Summary'!$C:$C, "2025",'Forecast Summary'!$D:$D, "Bound Project")</f>
        <v>43.699999999999996</v>
      </c>
      <c r="M13" s="333">
        <f>SUMIFS('Forecast Summary'!P:P, 'Forecast Summary'!$A:$A,Outcomes!$A13,'Forecast Summary'!$C:$C, "2025",'Forecast Summary'!$D:$D, "Bound Project")</f>
        <v>340.09999999999997</v>
      </c>
      <c r="N13" s="333">
        <f>SUMIFS('Forecast Summary'!U:U, 'Forecast Summary'!$A:$A,Outcomes!$A13,'Forecast Summary'!$C:$C, "2025",'Forecast Summary'!$D:$D, "Bound Project")</f>
        <v>35.200000000000003</v>
      </c>
      <c r="O13" s="333">
        <f>SUMIFS('Forecast Summary'!V:V, 'Forecast Summary'!$A:$A,Outcomes!$A13,'Forecast Summary'!$C:$C, "2025",'Forecast Summary'!$D:$D, "Bound Project")</f>
        <v>9.9</v>
      </c>
      <c r="P13" s="333">
        <f>SUMIFS('Forecast Summary'!W:W, 'Forecast Summary'!$A:$A,Outcomes!$A13,'Forecast Summary'!$C:$C, "2025",'Forecast Summary'!$D:$D, "Bound Project")</f>
        <v>16.5</v>
      </c>
      <c r="Q13" s="333">
        <f>SUMIFS('Forecast Summary'!X:X, 'Forecast Summary'!$A:$A,Outcomes!$A13,'Forecast Summary'!$C:$C, "2025",'Forecast Summary'!$D:$D, "Bound Project")</f>
        <v>12.100000000000001</v>
      </c>
      <c r="R13" s="333">
        <f>SUMIFS('Forecast Summary'!Y:Y, 'Forecast Summary'!$A:$A,Outcomes!$A13,'Forecast Summary'!$C:$C, "2025",'Forecast Summary'!$D:$D, "Bound Project")</f>
        <v>114</v>
      </c>
      <c r="S13" s="333">
        <f>SUMIFS('Forecast Summary'!Z:Z, 'Forecast Summary'!$A:$A,Outcomes!$A13,'Forecast Summary'!$C:$C, "2025",'Forecast Summary'!$D:$D, "Bound Project")</f>
        <v>39.9</v>
      </c>
      <c r="T13" s="333">
        <f>SUMIFS('Forecast Summary'!AA:AA, 'Forecast Summary'!$A:$A,Outcomes!$A13,'Forecast Summary'!$C:$C, "2025",'Forecast Summary'!$D:$D, "Bound Project")</f>
        <v>54.15</v>
      </c>
      <c r="U13" s="333">
        <f>SUMIFS('Forecast Summary'!AB:AB, 'Forecast Summary'!$A:$A,Outcomes!$A13,'Forecast Summary'!$C:$C, "2025",'Forecast Summary'!$D:$D, "Bound Project")</f>
        <v>34.199999999999996</v>
      </c>
      <c r="V13" s="333">
        <f>SUMIFS('Forecast Summary'!AG:AG, 'Forecast Summary'!$A:$A,Outcomes!$A13,'Forecast Summary'!$C:$C, "2025",'Forecast Summary'!$D:$D, "Bound Project")</f>
        <v>71.5</v>
      </c>
      <c r="W13" s="333">
        <f>SUMIFS('Forecast Summary'!AH:AH, 'Forecast Summary'!$A:$A,Outcomes!$A13,'Forecast Summary'!$C:$C, "2025",'Forecast Summary'!$D:$D, "Bound Project")</f>
        <v>29.700000000000003</v>
      </c>
      <c r="X13" s="333">
        <f>SUMIFS('Forecast Summary'!AI:AI, 'Forecast Summary'!$A:$A,Outcomes!$A13,'Forecast Summary'!$C:$C, "2025",'Forecast Summary'!$D:$D, "Bound Project")</f>
        <v>31.900000000000002</v>
      </c>
      <c r="Y13" s="333">
        <f>SUMIFS('Forecast Summary'!AJ:AJ, 'Forecast Summary'!$A:$A,Outcomes!$A13,'Forecast Summary'!$C:$C, "2025",'Forecast Summary'!$D:$D, "Bound Project")</f>
        <v>23.1</v>
      </c>
      <c r="Z13" s="333">
        <f>SUMIFS('Forecast Summary'!AK:AK, 'Forecast Summary'!$A:$A,Outcomes!$A13,'Forecast Summary'!$C:$C, "2025",'Forecast Summary'!$D:$D, "Bound Project")</f>
        <v>228</v>
      </c>
      <c r="AA13" s="333">
        <f>SUMIFS('Forecast Summary'!AL:AL, 'Forecast Summary'!$A:$A,Outcomes!$A13,'Forecast Summary'!$C:$C, "2025",'Forecast Summary'!$D:$D, "Bound Project")</f>
        <v>65.55</v>
      </c>
      <c r="AB13" s="333">
        <f>SUMIFS('Forecast Summary'!AM:AM, 'Forecast Summary'!$A:$A,Outcomes!$A13,'Forecast Summary'!$C:$C, "2025",'Forecast Summary'!$D:$D, "Bound Project")</f>
        <v>74.099999999999994</v>
      </c>
      <c r="AC13" s="333">
        <f>SUMIFS('Forecast Summary'!AN:AN, 'Forecast Summary'!$A:$A,Outcomes!$A13,'Forecast Summary'!$C:$C, "2025",'Forecast Summary'!$D:$D, "Bound Project")</f>
        <v>84.55</v>
      </c>
      <c r="AD13" s="333">
        <f>SUMIFS('Forecast Summary'!AS:AS, 'Forecast Summary'!$A:$A,Outcomes!$A13,'Forecast Summary'!$C:$C, "2025",'Forecast Summary'!$D:$D, "Bound Project")</f>
        <v>1</v>
      </c>
      <c r="AE13" s="333">
        <f>SUMIFS('Forecast Summary'!AT:AT, 'Forecast Summary'!$A:$A,Outcomes!$A13,'Forecast Summary'!$C:$C, "2025",'Forecast Summary'!$D:$D, "Bound Project")</f>
        <v>0</v>
      </c>
      <c r="AF13" s="333">
        <f>SUMIFS('Forecast Summary'!AU:AU, 'Forecast Summary'!$A:$A,Outcomes!$A13,'Forecast Summary'!$C:$C, "2025",'Forecast Summary'!$D:$D, "Bound Project")</f>
        <v>0</v>
      </c>
      <c r="AG13" s="333">
        <f>SUMIFS('Forecast Summary'!AV:AV, 'Forecast Summary'!$A:$A,Outcomes!$A13,'Forecast Summary'!$C:$C, "2025",'Forecast Summary'!$D:$D, "Bound Project")</f>
        <v>0</v>
      </c>
      <c r="AH13" s="333">
        <f>SUMIFS('Forecast Summary'!AW:AW, 'Forecast Summary'!$A:$A,Outcomes!$A13,'Forecast Summary'!$C:$C, "2025",'Forecast Summary'!$D:$D, "Bound Project")</f>
        <v>0</v>
      </c>
      <c r="AI13" s="333">
        <f>SUMIFS('Forecast Summary'!AX:AX, 'Forecast Summary'!$A:$A,Outcomes!$A13,'Forecast Summary'!$C:$C, "2025",'Forecast Summary'!$D:$D, "Bound Project")</f>
        <v>0</v>
      </c>
      <c r="AJ13" s="333">
        <f>SUMIFS('Forecast Summary'!AY:AY, 'Forecast Summary'!$A:$A,Outcomes!$A13,'Forecast Summary'!$C:$C, "2025",'Forecast Summary'!$D:$D, "Bound Project")</f>
        <v>0</v>
      </c>
      <c r="AK13" s="333">
        <f>SUMIFS('Forecast Summary'!AZ:AZ, 'Forecast Summary'!$A:$A,Outcomes!$A13,'Forecast Summary'!$C:$C, "2025",'Forecast Summary'!$D:$D, "Bound Project")</f>
        <v>0</v>
      </c>
      <c r="AL13" s="333">
        <f>SUMIFS('Forecast Summary'!BE:BE, 'Forecast Summary'!$A:$A,Outcomes!$A13,'Forecast Summary'!$C:$C, "2025",'Forecast Summary'!$D:$D, "Bound Project")</f>
        <v>1665.35</v>
      </c>
      <c r="AM13" s="333">
        <f>SUMIFS('Forecast Summary'!BF:BF, 'Forecast Summary'!$A:$A,Outcomes!$A13,'Forecast Summary'!$C:$C, "2025",'Forecast Summary'!$D:$D, "Bound Project")</f>
        <v>481.65</v>
      </c>
      <c r="AN13" s="333">
        <f>SUMIFS('Forecast Summary'!BG:BG, 'Forecast Summary'!$A:$A,Outcomes!$A13,'Forecast Summary'!$C:$C, "2025",'Forecast Summary'!$D:$D, "Bound Project")</f>
        <v>479.75</v>
      </c>
      <c r="AO13" s="333">
        <f>SUMIFS('Forecast Summary'!BH:BH, 'Forecast Summary'!$A:$A,Outcomes!$A13,'Forecast Summary'!$C:$C, "2025",'Forecast Summary'!$D:$D, "Bound Project")</f>
        <v>128.70000000000002</v>
      </c>
      <c r="AP13" s="333">
        <f>SUMIFS('Forecast Summary'!BI:BI, 'Forecast Summary'!$A:$A,Outcomes!$A13,'Forecast Summary'!$C:$C, "2025",'Forecast Summary'!$D:$D, "Bound Project")</f>
        <v>412</v>
      </c>
      <c r="AQ13" s="333">
        <f>SUMIFS('Forecast Summary'!BJ:BJ, 'Forecast Summary'!$A:$A,Outcomes!$A13,'Forecast Summary'!$C:$C, "2025",'Forecast Summary'!$D:$D, "Bound Project")</f>
        <v>90.25</v>
      </c>
      <c r="AR13" s="333">
        <f>SUMIFS('Forecast Summary'!BK:BK, 'Forecast Summary'!$A:$A,Outcomes!$A13,'Forecast Summary'!$C:$C, "2025",'Forecast Summary'!$D:$D, "Bound Project")</f>
        <v>154.85</v>
      </c>
      <c r="AS13" s="333">
        <f>SUMIFS('Forecast Summary'!BL:BL, 'Forecast Summary'!$A:$A,Outcomes!$A13,'Forecast Summary'!$C:$C, "2025",'Forecast Summary'!$D:$D, "Bound Project")</f>
        <v>110</v>
      </c>
      <c r="AT13" s="333">
        <f>SUMIFS('Forecast Summary'!BQ:BQ, 'Forecast Summary'!$A:$A,Outcomes!$A13,'Forecast Summary'!$C:$C, "2025",'Forecast Summary'!$D:$D, "Bound Project")</f>
        <v>0</v>
      </c>
      <c r="AU13" s="333">
        <f>SUMIFS('Forecast Summary'!BR:BR, 'Forecast Summary'!$A:$A,Outcomes!$A13,'Forecast Summary'!$C:$C, "2025",'Forecast Summary'!$D:$D, "Bound Project")</f>
        <v>0</v>
      </c>
      <c r="AV13" s="333">
        <f>SUMIFS('Forecast Summary'!BS:BS, 'Forecast Summary'!$A:$A,Outcomes!$A13,'Forecast Summary'!$C:$C, "2025",'Forecast Summary'!$D:$D, "Bound Project")</f>
        <v>0</v>
      </c>
      <c r="AW13" s="333">
        <f>SUMIFS('Forecast Summary'!BT:BT, 'Forecast Summary'!$A:$A,Outcomes!$A13,'Forecast Summary'!$C:$C, "2025",'Forecast Summary'!$D:$D, "Bound Project")</f>
        <v>0</v>
      </c>
      <c r="AX13" s="333">
        <f>SUMIFS('Forecast Summary'!BU:BU, 'Forecast Summary'!$A:$A,Outcomes!$A13,'Forecast Summary'!$C:$C, "2025",'Forecast Summary'!$D:$D, "Bound Project")</f>
        <v>0</v>
      </c>
      <c r="AY13" s="333">
        <f>SUMIFS('Forecast Summary'!BV:BV, 'Forecast Summary'!$A:$A,Outcomes!$A13,'Forecast Summary'!$C:$C, "2025",'Forecast Summary'!$D:$D, "Bound Project")</f>
        <v>0</v>
      </c>
      <c r="AZ13" s="333">
        <f>SUMIFS('Forecast Summary'!BW:BW, 'Forecast Summary'!$A:$A,Outcomes!$A13,'Forecast Summary'!$C:$C, "2025",'Forecast Summary'!$D:$D, "Bound Project")</f>
        <v>0</v>
      </c>
      <c r="BA13" s="333">
        <f>SUMIFS('Forecast Summary'!BX:BX, 'Forecast Summary'!$A:$A,Outcomes!$A13,'Forecast Summary'!$C:$C, "2025",'Forecast Summary'!$D:$D, "Bound Project")</f>
        <v>0</v>
      </c>
      <c r="BB13" s="333">
        <f>SUMIFS('Forecast Summary'!BY:BY, 'Forecast Summary'!$A:$A,Outcomes!$A13,'Forecast Summary'!$C:$C, "2025",'Forecast Summary'!$D:$D, "Bound Project")</f>
        <v>17.099999999999998</v>
      </c>
      <c r="BC13" s="333">
        <f>SUMIFS('Forecast Summary'!BZ:BZ, 'Forecast Summary'!$A:$A,Outcomes!$A13,'Forecast Summary'!$C:$C, "2025",'Forecast Summary'!$D:$D, "Bound Project")</f>
        <v>54</v>
      </c>
      <c r="BD13" s="333">
        <f>SUMIFS('Forecast Summary'!CA:CA, 'Forecast Summary'!$A:$A,Outcomes!$A13,'Forecast Summary'!$C:$C, "2025",'Forecast Summary'!$D:$D, "Bound Project")</f>
        <v>0</v>
      </c>
    </row>
    <row r="14" spans="1:56">
      <c r="A14" s="21" t="s">
        <v>59</v>
      </c>
      <c r="B14" s="18" t="s">
        <v>60</v>
      </c>
      <c r="C14" s="333">
        <f>SUMIFS('Forecast Summary'!E:E, 'Forecast Summary'!$A:$A,Outcomes!$A14,'Forecast Summary'!$C:$C, "2025",'Forecast Summary'!$D:$D, "Bound Project")</f>
        <v>415.15</v>
      </c>
      <c r="D14" s="333">
        <f>SUMIFS('Forecast Summary'!F:F, 'Forecast Summary'!$A:$A,Outcomes!$A14,'Forecast Summary'!$C:$C, "2025",'Forecast Summary'!$D:$D, "Bound Project")</f>
        <v>214</v>
      </c>
      <c r="E14" s="333">
        <f>SUMIFS('Forecast Summary'!G:G, 'Forecast Summary'!$A:$A,Outcomes!$A14,'Forecast Summary'!$C:$C, "2025",'Forecast Summary'!$D:$D, "Bound Project")</f>
        <v>82.5</v>
      </c>
      <c r="F14" s="333">
        <f>SUMIFS('Forecast Summary'!H:H, 'Forecast Summary'!$A:$A,Outcomes!$A14,'Forecast Summary'!$C:$C, "2025",'Forecast Summary'!$D:$D, "Bound Project")</f>
        <v>44</v>
      </c>
      <c r="G14" s="333">
        <f>SUMIFS('Forecast Summary'!I:I, 'Forecast Summary'!$A:$A,Outcomes!$A14,'Forecast Summary'!$C:$C, "2025",'Forecast Summary'!$D:$D, "Bound Project")</f>
        <v>24.200000000000003</v>
      </c>
      <c r="H14" s="333">
        <f>SUMIFS('Forecast Summary'!J:J, 'Forecast Summary'!$A:$A,Outcomes!$A14,'Forecast Summary'!$C:$C, "2025",'Forecast Summary'!$D:$D, "Bound Project")</f>
        <v>0</v>
      </c>
      <c r="I14" s="333">
        <f>SUMIFS('Forecast Summary'!K:K, 'Forecast Summary'!$A:$A,Outcomes!$A14,'Forecast Summary'!$C:$C, "2025",'Forecast Summary'!$D:$D, "Bound Project")</f>
        <v>0</v>
      </c>
      <c r="J14" s="333">
        <f>SUMIFS('Forecast Summary'!L:L, 'Forecast Summary'!$A:$A,Outcomes!$A14,'Forecast Summary'!$C:$C, "2025",'Forecast Summary'!$D:$D, "Bound Project")</f>
        <v>0</v>
      </c>
      <c r="K14" s="333">
        <f>SUMIFS('Forecast Summary'!M:M, 'Forecast Summary'!$A:$A,Outcomes!$A14,'Forecast Summary'!$C:$C, "2025",'Forecast Summary'!$D:$D, "Bound Project")</f>
        <v>0</v>
      </c>
      <c r="L14" s="333">
        <f>SUMIFS('Forecast Summary'!O:O, 'Forecast Summary'!$A:$A,Outcomes!$A14,'Forecast Summary'!$C:$C, "2025",'Forecast Summary'!$D:$D, "Bound Project")</f>
        <v>1</v>
      </c>
      <c r="M14" s="333">
        <f>SUMIFS('Forecast Summary'!P:P, 'Forecast Summary'!$A:$A,Outcomes!$A14,'Forecast Summary'!$C:$C, "2025",'Forecast Summary'!$D:$D, "Bound Project")</f>
        <v>59.400000000000006</v>
      </c>
      <c r="N14" s="333">
        <f>SUMIFS('Forecast Summary'!U:U, 'Forecast Summary'!$A:$A,Outcomes!$A14,'Forecast Summary'!$C:$C, "2025",'Forecast Summary'!$D:$D, "Bound Project")</f>
        <v>3.3000000000000003</v>
      </c>
      <c r="O14" s="333">
        <f>SUMIFS('Forecast Summary'!V:V, 'Forecast Summary'!$A:$A,Outcomes!$A14,'Forecast Summary'!$C:$C, "2025",'Forecast Summary'!$D:$D, "Bound Project")</f>
        <v>2.2000000000000002</v>
      </c>
      <c r="P14" s="333">
        <f>SUMIFS('Forecast Summary'!W:W, 'Forecast Summary'!$A:$A,Outcomes!$A14,'Forecast Summary'!$C:$C, "2025",'Forecast Summary'!$D:$D, "Bound Project")</f>
        <v>3</v>
      </c>
      <c r="Q14" s="333">
        <f>SUMIFS('Forecast Summary'!X:X, 'Forecast Summary'!$A:$A,Outcomes!$A14,'Forecast Summary'!$C:$C, "2025",'Forecast Summary'!$D:$D, "Bound Project")</f>
        <v>2.2000000000000002</v>
      </c>
      <c r="R14" s="333">
        <f>SUMIFS('Forecast Summary'!Y:Y, 'Forecast Summary'!$A:$A,Outcomes!$A14,'Forecast Summary'!$C:$C, "2025",'Forecast Summary'!$D:$D, "Bound Project")</f>
        <v>23.75</v>
      </c>
      <c r="S14" s="333">
        <f>SUMIFS('Forecast Summary'!Z:Z, 'Forecast Summary'!$A:$A,Outcomes!$A14,'Forecast Summary'!$C:$C, "2025",'Forecast Summary'!$D:$D, "Bound Project")</f>
        <v>14.25</v>
      </c>
      <c r="T14" s="333">
        <f>SUMIFS('Forecast Summary'!AA:AA, 'Forecast Summary'!$A:$A,Outcomes!$A14,'Forecast Summary'!$C:$C, "2025",'Forecast Summary'!$D:$D, "Bound Project")</f>
        <v>7.6</v>
      </c>
      <c r="U14" s="333">
        <f>SUMIFS('Forecast Summary'!AB:AB, 'Forecast Summary'!$A:$A,Outcomes!$A14,'Forecast Summary'!$C:$C, "2025",'Forecast Summary'!$D:$D, "Bound Project")</f>
        <v>13.299999999999999</v>
      </c>
      <c r="V14" s="333">
        <f>SUMIFS('Forecast Summary'!AG:AG, 'Forecast Summary'!$A:$A,Outcomes!$A14,'Forecast Summary'!$C:$C, "2025",'Forecast Summary'!$D:$D, "Bound Project")</f>
        <v>202.4</v>
      </c>
      <c r="W14" s="333">
        <f>SUMIFS('Forecast Summary'!AH:AH, 'Forecast Summary'!$A:$A,Outcomes!$A14,'Forecast Summary'!$C:$C, "2025",'Forecast Summary'!$D:$D, "Bound Project")</f>
        <v>77.899999999999991</v>
      </c>
      <c r="X14" s="333">
        <f>SUMIFS('Forecast Summary'!AI:AI, 'Forecast Summary'!$A:$A,Outcomes!$A14,'Forecast Summary'!$C:$C, "2025",'Forecast Summary'!$D:$D, "Bound Project")</f>
        <v>53.900000000000006</v>
      </c>
      <c r="Y14" s="333">
        <f>SUMIFS('Forecast Summary'!AJ:AJ, 'Forecast Summary'!$A:$A,Outcomes!$A14,'Forecast Summary'!$C:$C, "2025",'Forecast Summary'!$D:$D, "Bound Project")</f>
        <v>92.4</v>
      </c>
      <c r="Z14" s="333">
        <f>SUMIFS('Forecast Summary'!AK:AK, 'Forecast Summary'!$A:$A,Outcomes!$A14,'Forecast Summary'!$C:$C, "2025",'Forecast Summary'!$D:$D, "Bound Project")</f>
        <v>174</v>
      </c>
      <c r="AA14" s="333">
        <f>SUMIFS('Forecast Summary'!AL:AL, 'Forecast Summary'!$A:$A,Outcomes!$A14,'Forecast Summary'!$C:$C, "2025",'Forecast Summary'!$D:$D, "Bound Project")</f>
        <v>65.55</v>
      </c>
      <c r="AB14" s="333">
        <f>SUMIFS('Forecast Summary'!AM:AM, 'Forecast Summary'!$A:$A,Outcomes!$A14,'Forecast Summary'!$C:$C, "2025",'Forecast Summary'!$D:$D, "Bound Project")</f>
        <v>44.65</v>
      </c>
      <c r="AC14" s="333">
        <f>SUMIFS('Forecast Summary'!AN:AN, 'Forecast Summary'!$A:$A,Outcomes!$A14,'Forecast Summary'!$C:$C, "2025",'Forecast Summary'!$D:$D, "Bound Project")</f>
        <v>81.400000000000006</v>
      </c>
      <c r="AD14" s="333">
        <f>SUMIFS('Forecast Summary'!AS:AS, 'Forecast Summary'!$A:$A,Outcomes!$A14,'Forecast Summary'!$C:$C, "2025",'Forecast Summary'!$D:$D, "Bound Project")</f>
        <v>0</v>
      </c>
      <c r="AE14" s="333">
        <f>SUMIFS('Forecast Summary'!AT:AT, 'Forecast Summary'!$A:$A,Outcomes!$A14,'Forecast Summary'!$C:$C, "2025",'Forecast Summary'!$D:$D, "Bound Project")</f>
        <v>0</v>
      </c>
      <c r="AF14" s="333">
        <f>SUMIFS('Forecast Summary'!AU:AU, 'Forecast Summary'!$A:$A,Outcomes!$A14,'Forecast Summary'!$C:$C, "2025",'Forecast Summary'!$D:$D, "Bound Project")</f>
        <v>0</v>
      </c>
      <c r="AG14" s="333">
        <f>SUMIFS('Forecast Summary'!AV:AV, 'Forecast Summary'!$A:$A,Outcomes!$A14,'Forecast Summary'!$C:$C, "2025",'Forecast Summary'!$D:$D, "Bound Project")</f>
        <v>0</v>
      </c>
      <c r="AH14" s="333">
        <f>SUMIFS('Forecast Summary'!AW:AW, 'Forecast Summary'!$A:$A,Outcomes!$A14,'Forecast Summary'!$C:$C, "2025",'Forecast Summary'!$D:$D, "Bound Project")</f>
        <v>0</v>
      </c>
      <c r="AI14" s="333">
        <f>SUMIFS('Forecast Summary'!AX:AX, 'Forecast Summary'!$A:$A,Outcomes!$A14,'Forecast Summary'!$C:$C, "2025",'Forecast Summary'!$D:$D, "Bound Project")</f>
        <v>0</v>
      </c>
      <c r="AJ14" s="333">
        <f>SUMIFS('Forecast Summary'!AY:AY, 'Forecast Summary'!$A:$A,Outcomes!$A14,'Forecast Summary'!$C:$C, "2025",'Forecast Summary'!$D:$D, "Bound Project")</f>
        <v>0</v>
      </c>
      <c r="AK14" s="333">
        <f>SUMIFS('Forecast Summary'!AZ:AZ, 'Forecast Summary'!$A:$A,Outcomes!$A14,'Forecast Summary'!$C:$C, "2025",'Forecast Summary'!$D:$D, "Bound Project")</f>
        <v>0</v>
      </c>
      <c r="AL14" s="333">
        <f>SUMIFS('Forecast Summary'!BE:BE, 'Forecast Summary'!$A:$A,Outcomes!$A14,'Forecast Summary'!$C:$C, "2025",'Forecast Summary'!$D:$D, "Bound Project")</f>
        <v>356.40000000000003</v>
      </c>
      <c r="AM14" s="333">
        <f>SUMIFS('Forecast Summary'!BF:BF, 'Forecast Summary'!$A:$A,Outcomes!$A14,'Forecast Summary'!$C:$C, "2025",'Forecast Summary'!$D:$D, "Bound Project")</f>
        <v>138.60000000000002</v>
      </c>
      <c r="AN14" s="333">
        <f>SUMIFS('Forecast Summary'!BG:BG, 'Forecast Summary'!$A:$A,Outcomes!$A14,'Forecast Summary'!$C:$C, "2025",'Forecast Summary'!$D:$D, "Bound Project")</f>
        <v>126</v>
      </c>
      <c r="AO14" s="333">
        <f>SUMIFS('Forecast Summary'!BH:BH, 'Forecast Summary'!$A:$A,Outcomes!$A14,'Forecast Summary'!$C:$C, "2025",'Forecast Summary'!$D:$D, "Bound Project")</f>
        <v>121</v>
      </c>
      <c r="AP14" s="333">
        <f>SUMIFS('Forecast Summary'!BI:BI, 'Forecast Summary'!$A:$A,Outcomes!$A14,'Forecast Summary'!$C:$C, "2025",'Forecast Summary'!$D:$D, "Bound Project")</f>
        <v>121.6</v>
      </c>
      <c r="AQ14" s="333">
        <f>SUMIFS('Forecast Summary'!BJ:BJ, 'Forecast Summary'!$A:$A,Outcomes!$A14,'Forecast Summary'!$C:$C, "2025",'Forecast Summary'!$D:$D, "Bound Project")</f>
        <v>41.8</v>
      </c>
      <c r="AR14" s="333">
        <f>SUMIFS('Forecast Summary'!BK:BK, 'Forecast Summary'!$A:$A,Outcomes!$A14,'Forecast Summary'!$C:$C, "2025",'Forecast Summary'!$D:$D, "Bound Project")</f>
        <v>47.5</v>
      </c>
      <c r="AS14" s="333">
        <f>SUMIFS('Forecast Summary'!BL:BL, 'Forecast Summary'!$A:$A,Outcomes!$A14,'Forecast Summary'!$C:$C, "2025",'Forecast Summary'!$D:$D, "Bound Project")</f>
        <v>62</v>
      </c>
      <c r="AT14" s="333">
        <f>SUMIFS('Forecast Summary'!BQ:BQ, 'Forecast Summary'!$A:$A,Outcomes!$A14,'Forecast Summary'!$C:$C, "2025",'Forecast Summary'!$D:$D, "Bound Project")</f>
        <v>65</v>
      </c>
      <c r="AU14" s="333">
        <f>SUMIFS('Forecast Summary'!BR:BR, 'Forecast Summary'!$A:$A,Outcomes!$A14,'Forecast Summary'!$C:$C, "2025",'Forecast Summary'!$D:$D, "Bound Project")</f>
        <v>3.3000000000000003</v>
      </c>
      <c r="AV14" s="333">
        <f>SUMIFS('Forecast Summary'!BS:BS, 'Forecast Summary'!$A:$A,Outcomes!$A14,'Forecast Summary'!$C:$C, "2025",'Forecast Summary'!$D:$D, "Bound Project")</f>
        <v>21</v>
      </c>
      <c r="AW14" s="333">
        <f>SUMIFS('Forecast Summary'!BT:BT, 'Forecast Summary'!$A:$A,Outcomes!$A14,'Forecast Summary'!$C:$C, "2025",'Forecast Summary'!$D:$D, "Bound Project")</f>
        <v>53.199999999999996</v>
      </c>
      <c r="AX14" s="333">
        <f>SUMIFS('Forecast Summary'!BU:BU, 'Forecast Summary'!$A:$A,Outcomes!$A14,'Forecast Summary'!$C:$C, "2025",'Forecast Summary'!$D:$D, "Bound Project")</f>
        <v>21</v>
      </c>
      <c r="AY14" s="333">
        <f>SUMIFS('Forecast Summary'!BV:BV, 'Forecast Summary'!$A:$A,Outcomes!$A14,'Forecast Summary'!$C:$C, "2025",'Forecast Summary'!$D:$D, "Bound Project")</f>
        <v>2.2000000000000002</v>
      </c>
      <c r="AZ14" s="333">
        <f>SUMIFS('Forecast Summary'!BW:BW, 'Forecast Summary'!$A:$A,Outcomes!$A14,'Forecast Summary'!$C:$C, "2025",'Forecast Summary'!$D:$D, "Bound Project")</f>
        <v>11</v>
      </c>
      <c r="BA14" s="333">
        <f>SUMIFS('Forecast Summary'!BX:BX, 'Forecast Summary'!$A:$A,Outcomes!$A14,'Forecast Summary'!$C:$C, "2025",'Forecast Summary'!$D:$D, "Bound Project")</f>
        <v>16.149999999999999</v>
      </c>
      <c r="BB14" s="333">
        <f>SUMIFS('Forecast Summary'!BY:BY, 'Forecast Summary'!$A:$A,Outcomes!$A14,'Forecast Summary'!$C:$C, "2025",'Forecast Summary'!$D:$D, "Bound Project")</f>
        <v>49</v>
      </c>
      <c r="BC14" s="333">
        <f>SUMIFS('Forecast Summary'!BZ:BZ, 'Forecast Summary'!$A:$A,Outcomes!$A14,'Forecast Summary'!$C:$C, "2025",'Forecast Summary'!$D:$D, "Bound Project")</f>
        <v>122</v>
      </c>
      <c r="BD14" s="333">
        <f>SUMIFS('Forecast Summary'!CA:CA, 'Forecast Summary'!$A:$A,Outcomes!$A14,'Forecast Summary'!$C:$C, "2025",'Forecast Summary'!$D:$D, "Bound Project")</f>
        <v>3</v>
      </c>
    </row>
    <row r="15" spans="1:56">
      <c r="A15" s="21" t="s">
        <v>61</v>
      </c>
      <c r="B15" s="18" t="s">
        <v>62</v>
      </c>
      <c r="C15" s="333">
        <f>SUMIFS('Forecast Summary'!E:E, 'Forecast Summary'!$A:$A,Outcomes!$A15,'Forecast Summary'!$C:$C, "2025",'Forecast Summary'!$D:$D, "Bound Project")</f>
        <v>558.80000000000007</v>
      </c>
      <c r="D15" s="333">
        <f>SUMIFS('Forecast Summary'!F:F, 'Forecast Summary'!$A:$A,Outcomes!$A15,'Forecast Summary'!$C:$C, "2025",'Forecast Summary'!$D:$D, "Bound Project")</f>
        <v>640</v>
      </c>
      <c r="E15" s="333">
        <f>SUMIFS('Forecast Summary'!G:G, 'Forecast Summary'!$A:$A,Outcomes!$A15,'Forecast Summary'!$C:$C, "2025",'Forecast Summary'!$D:$D, "Bound Project")</f>
        <v>374</v>
      </c>
      <c r="F15" s="333">
        <f>SUMIFS('Forecast Summary'!H:H, 'Forecast Summary'!$A:$A,Outcomes!$A15,'Forecast Summary'!$C:$C, "2025",'Forecast Summary'!$D:$D, "Bound Project")</f>
        <v>255</v>
      </c>
      <c r="G15" s="333">
        <f>SUMIFS('Forecast Summary'!I:I, 'Forecast Summary'!$A:$A,Outcomes!$A15,'Forecast Summary'!$C:$C, "2025",'Forecast Summary'!$D:$D, "Bound Project")</f>
        <v>203.50000000000003</v>
      </c>
      <c r="H15" s="333">
        <f>SUMIFS('Forecast Summary'!J:J, 'Forecast Summary'!$A:$A,Outcomes!$A15,'Forecast Summary'!$C:$C, "2025",'Forecast Summary'!$D:$D, "Bound Project")</f>
        <v>0</v>
      </c>
      <c r="I15" s="333">
        <f>SUMIFS('Forecast Summary'!K:K, 'Forecast Summary'!$A:$A,Outcomes!$A15,'Forecast Summary'!$C:$C, "2025",'Forecast Summary'!$D:$D, "Bound Project")</f>
        <v>0</v>
      </c>
      <c r="J15" s="333">
        <f>SUMIFS('Forecast Summary'!L:L, 'Forecast Summary'!$A:$A,Outcomes!$A15,'Forecast Summary'!$C:$C, "2025",'Forecast Summary'!$D:$D, "Bound Project")</f>
        <v>0</v>
      </c>
      <c r="K15" s="333">
        <f>SUMIFS('Forecast Summary'!M:M, 'Forecast Summary'!$A:$A,Outcomes!$A15,'Forecast Summary'!$C:$C, "2025",'Forecast Summary'!$D:$D, "Bound Project")</f>
        <v>0</v>
      </c>
      <c r="L15" s="333">
        <f>SUMIFS('Forecast Summary'!O:O, 'Forecast Summary'!$A:$A,Outcomes!$A15,'Forecast Summary'!$C:$C, "2025",'Forecast Summary'!$D:$D, "Bound Project")</f>
        <v>62</v>
      </c>
      <c r="M15" s="333">
        <f>SUMIFS('Forecast Summary'!P:P, 'Forecast Summary'!$A:$A,Outcomes!$A15,'Forecast Summary'!$C:$C, "2025",'Forecast Summary'!$D:$D, "Bound Project")</f>
        <v>126.35</v>
      </c>
      <c r="N15" s="621">
        <f>SUMIFS('Forecast Summary'!U:U, 'Forecast Summary'!$A:$A,Outcomes!$A15,'Forecast Summary'!$C:$C, "2025",'Forecast Summary'!$D:$D, "Bound Project")</f>
        <v>4.75</v>
      </c>
      <c r="O15" s="621">
        <f>SUMIFS('Forecast Summary'!V:V, 'Forecast Summary'!$A:$A,Outcomes!$A15,'Forecast Summary'!$C:$C, "2025",'Forecast Summary'!$D:$D, "Bound Project")</f>
        <v>4</v>
      </c>
      <c r="P15" s="620">
        <f>SUMIFS('Forecast Summary'!W:W, 'Forecast Summary'!$A:$A,Outcomes!$A15,'Forecast Summary'!$C:$C, "2025",'Forecast Summary'!$D:$D, "Bound Project")</f>
        <v>3.3000000000000003</v>
      </c>
      <c r="Q15" s="621">
        <f>SUMIFS('Forecast Summary'!X:X, 'Forecast Summary'!$A:$A,Outcomes!$A15,'Forecast Summary'!$C:$C, "2025",'Forecast Summary'!$D:$D, "Bound Project")</f>
        <v>1.9</v>
      </c>
      <c r="R15" s="333">
        <f>SUMIFS('Forecast Summary'!Y:Y, 'Forecast Summary'!$A:$A,Outcomes!$A15,'Forecast Summary'!$C:$C, "2025",'Forecast Summary'!$D:$D, "Bound Project")</f>
        <v>15.400000000000002</v>
      </c>
      <c r="S15" s="333">
        <f>SUMIFS('Forecast Summary'!Z:Z, 'Forecast Summary'!$A:$A,Outcomes!$A15,'Forecast Summary'!$C:$C, "2025",'Forecast Summary'!$D:$D, "Bound Project")</f>
        <v>1.1000000000000001</v>
      </c>
      <c r="T15" s="333">
        <f>SUMIFS('Forecast Summary'!AA:AA, 'Forecast Summary'!$A:$A,Outcomes!$A15,'Forecast Summary'!$C:$C, "2025",'Forecast Summary'!$D:$D, "Bound Project")</f>
        <v>1.1000000000000001</v>
      </c>
      <c r="U15" s="333">
        <f>SUMIFS('Forecast Summary'!AB:AB, 'Forecast Summary'!$A:$A,Outcomes!$A15,'Forecast Summary'!$C:$C, "2025",'Forecast Summary'!$D:$D, "Bound Project")</f>
        <v>9.9</v>
      </c>
      <c r="V15" s="333">
        <f>SUMIFS('Forecast Summary'!AG:AG, 'Forecast Summary'!$A:$A,Outcomes!$A15,'Forecast Summary'!$C:$C, "2025",'Forecast Summary'!$D:$D, "Bound Project")</f>
        <v>248.60000000000002</v>
      </c>
      <c r="W15" s="333">
        <f>SUMIFS('Forecast Summary'!AH:AH, 'Forecast Summary'!$A:$A,Outcomes!$A15,'Forecast Summary'!$C:$C, "2025",'Forecast Summary'!$D:$D, "Bound Project")</f>
        <v>174.9</v>
      </c>
      <c r="X15" s="333">
        <f>SUMIFS('Forecast Summary'!AI:AI, 'Forecast Summary'!$A:$A,Outcomes!$A15,'Forecast Summary'!$C:$C, "2025",'Forecast Summary'!$D:$D, "Bound Project")</f>
        <v>97.9</v>
      </c>
      <c r="Y15" s="333">
        <f>SUMIFS('Forecast Summary'!AJ:AJ, 'Forecast Summary'!$A:$A,Outcomes!$A15,'Forecast Summary'!$C:$C, "2025",'Forecast Summary'!$D:$D, "Bound Project")</f>
        <v>140.80000000000001</v>
      </c>
      <c r="Z15" s="333">
        <f>SUMIFS('Forecast Summary'!AK:AK, 'Forecast Summary'!$A:$A,Outcomes!$A15,'Forecast Summary'!$C:$C, "2025",'Forecast Summary'!$D:$D, "Bound Project")</f>
        <v>484.5</v>
      </c>
      <c r="AA15" s="333">
        <f>SUMIFS('Forecast Summary'!AL:AL, 'Forecast Summary'!$A:$A,Outcomes!$A15,'Forecast Summary'!$C:$C, "2025",'Forecast Summary'!$D:$D, "Bound Project")</f>
        <v>245.1</v>
      </c>
      <c r="AB15" s="333">
        <f>SUMIFS('Forecast Summary'!AM:AM, 'Forecast Summary'!$A:$A,Outcomes!$A15,'Forecast Summary'!$C:$C, "2025",'Forecast Summary'!$D:$D, "Bound Project")</f>
        <v>212.79999999999998</v>
      </c>
      <c r="AC15" s="333">
        <f>SUMIFS('Forecast Summary'!AN:AN, 'Forecast Summary'!$A:$A,Outcomes!$A15,'Forecast Summary'!$C:$C, "2025",'Forecast Summary'!$D:$D, "Bound Project")</f>
        <v>366.7</v>
      </c>
      <c r="AD15" s="333">
        <f>SUMIFS('Forecast Summary'!AS:AS, 'Forecast Summary'!$A:$A,Outcomes!$A15,'Forecast Summary'!$C:$C, "2025",'Forecast Summary'!$D:$D, "Bound Project")</f>
        <v>0</v>
      </c>
      <c r="AE15" s="333">
        <f>SUMIFS('Forecast Summary'!AT:AT, 'Forecast Summary'!$A:$A,Outcomes!$A15,'Forecast Summary'!$C:$C, "2025",'Forecast Summary'!$D:$D, "Bound Project")</f>
        <v>0</v>
      </c>
      <c r="AF15" s="333">
        <f>SUMIFS('Forecast Summary'!AU:AU, 'Forecast Summary'!$A:$A,Outcomes!$A15,'Forecast Summary'!$C:$C, "2025",'Forecast Summary'!$D:$D, "Bound Project")</f>
        <v>0</v>
      </c>
      <c r="AG15" s="333">
        <f>SUMIFS('Forecast Summary'!AV:AV, 'Forecast Summary'!$A:$A,Outcomes!$A15,'Forecast Summary'!$C:$C, "2025",'Forecast Summary'!$D:$D, "Bound Project")</f>
        <v>0</v>
      </c>
      <c r="AH15" s="333">
        <f>SUMIFS('Forecast Summary'!AW:AW, 'Forecast Summary'!$A:$A,Outcomes!$A15,'Forecast Summary'!$C:$C, "2025",'Forecast Summary'!$D:$D, "Bound Project")</f>
        <v>0</v>
      </c>
      <c r="AI15" s="333">
        <f>SUMIFS('Forecast Summary'!AX:AX, 'Forecast Summary'!$A:$A,Outcomes!$A15,'Forecast Summary'!$C:$C, "2025",'Forecast Summary'!$D:$D, "Bound Project")</f>
        <v>0</v>
      </c>
      <c r="AJ15" s="333">
        <f>SUMIFS('Forecast Summary'!AY:AY, 'Forecast Summary'!$A:$A,Outcomes!$A15,'Forecast Summary'!$C:$C, "2025",'Forecast Summary'!$D:$D, "Bound Project")</f>
        <v>0</v>
      </c>
      <c r="AK15" s="333">
        <f>SUMIFS('Forecast Summary'!AZ:AZ, 'Forecast Summary'!$A:$A,Outcomes!$A15,'Forecast Summary'!$C:$C, "2025",'Forecast Summary'!$D:$D, "Bound Project")</f>
        <v>0</v>
      </c>
      <c r="AL15" s="333">
        <f>SUMIFS('Forecast Summary'!BE:BE, 'Forecast Summary'!$A:$A,Outcomes!$A15,'Forecast Summary'!$C:$C, "2025",'Forecast Summary'!$D:$D, "Bound Project")</f>
        <v>963.6</v>
      </c>
      <c r="AM15" s="333">
        <f>SUMIFS('Forecast Summary'!BF:BF, 'Forecast Summary'!$A:$A,Outcomes!$A15,'Forecast Summary'!$C:$C, "2025",'Forecast Summary'!$D:$D, "Bound Project")</f>
        <v>564</v>
      </c>
      <c r="AN15" s="333">
        <f>SUMIFS('Forecast Summary'!BG:BG, 'Forecast Summary'!$A:$A,Outcomes!$A15,'Forecast Summary'!$C:$C, "2025",'Forecast Summary'!$D:$D, "Bound Project")</f>
        <v>386.1</v>
      </c>
      <c r="AO15" s="333">
        <f>SUMIFS('Forecast Summary'!BH:BH, 'Forecast Summary'!$A:$A,Outcomes!$A15,'Forecast Summary'!$C:$C, "2025",'Forecast Summary'!$D:$D, "Bound Project")</f>
        <v>336.6</v>
      </c>
      <c r="AP15" s="333">
        <f>SUMIFS('Forecast Summary'!BI:BI, 'Forecast Summary'!$A:$A,Outcomes!$A15,'Forecast Summary'!$C:$C, "2025",'Forecast Summary'!$D:$D, "Bound Project")</f>
        <v>237.5</v>
      </c>
      <c r="AQ15" s="333">
        <f>SUMIFS('Forecast Summary'!BJ:BJ, 'Forecast Summary'!$A:$A,Outcomes!$A15,'Forecast Summary'!$C:$C, "2025",'Forecast Summary'!$D:$D, "Bound Project")</f>
        <v>121.6</v>
      </c>
      <c r="AR15" s="333">
        <f>SUMIFS('Forecast Summary'!BK:BK, 'Forecast Summary'!$A:$A,Outcomes!$A15,'Forecast Summary'!$C:$C, "2025",'Forecast Summary'!$D:$D, "Bound Project")</f>
        <v>120.64999999999999</v>
      </c>
      <c r="AS15" s="333">
        <f>SUMIFS('Forecast Summary'!BL:BL, 'Forecast Summary'!$A:$A,Outcomes!$A15,'Forecast Summary'!$C:$C, "2025",'Forecast Summary'!$D:$D, "Bound Project")</f>
        <v>152.94999999999999</v>
      </c>
      <c r="AT15" s="333">
        <f>SUMIFS('Forecast Summary'!BQ:BQ, 'Forecast Summary'!$A:$A,Outcomes!$A15,'Forecast Summary'!$C:$C, "2025",'Forecast Summary'!$D:$D, "Bound Project")</f>
        <v>0</v>
      </c>
      <c r="AU15" s="333">
        <f>SUMIFS('Forecast Summary'!BR:BR, 'Forecast Summary'!$A:$A,Outcomes!$A15,'Forecast Summary'!$C:$C, "2025",'Forecast Summary'!$D:$D, "Bound Project")</f>
        <v>0</v>
      </c>
      <c r="AV15" s="333">
        <f>SUMIFS('Forecast Summary'!BS:BS, 'Forecast Summary'!$A:$A,Outcomes!$A15,'Forecast Summary'!$C:$C, "2025",'Forecast Summary'!$D:$D, "Bound Project")</f>
        <v>0</v>
      </c>
      <c r="AW15" s="333">
        <f>SUMIFS('Forecast Summary'!BT:BT, 'Forecast Summary'!$A:$A,Outcomes!$A15,'Forecast Summary'!$C:$C, "2025",'Forecast Summary'!$D:$D, "Bound Project")</f>
        <v>0</v>
      </c>
      <c r="AX15" s="333">
        <f>SUMIFS('Forecast Summary'!BU:BU, 'Forecast Summary'!$A:$A,Outcomes!$A15,'Forecast Summary'!$C:$C, "2025",'Forecast Summary'!$D:$D, "Bound Project")</f>
        <v>0</v>
      </c>
      <c r="AY15" s="333">
        <f>SUMIFS('Forecast Summary'!BV:BV, 'Forecast Summary'!$A:$A,Outcomes!$A15,'Forecast Summary'!$C:$C, "2025",'Forecast Summary'!$D:$D, "Bound Project")</f>
        <v>0</v>
      </c>
      <c r="AZ15" s="333">
        <f>SUMIFS('Forecast Summary'!BW:BW, 'Forecast Summary'!$A:$A,Outcomes!$A15,'Forecast Summary'!$C:$C, "2025",'Forecast Summary'!$D:$D, "Bound Project")</f>
        <v>0</v>
      </c>
      <c r="BA15" s="333">
        <f>SUMIFS('Forecast Summary'!BX:BX, 'Forecast Summary'!$A:$A,Outcomes!$A15,'Forecast Summary'!$C:$C, "2025",'Forecast Summary'!$D:$D, "Bound Project")</f>
        <v>0</v>
      </c>
      <c r="BB15" s="333">
        <f>SUMIFS('Forecast Summary'!BY:BY, 'Forecast Summary'!$A:$A,Outcomes!$A15,'Forecast Summary'!$C:$C, "2025",'Forecast Summary'!$D:$D, "Bound Project")</f>
        <v>33</v>
      </c>
      <c r="BC15" s="333">
        <f>SUMIFS('Forecast Summary'!BZ:BZ, 'Forecast Summary'!$A:$A,Outcomes!$A15,'Forecast Summary'!$C:$C, "2025",'Forecast Summary'!$D:$D, "Bound Project")</f>
        <v>53</v>
      </c>
      <c r="BD15" s="333">
        <f>SUMIFS('Forecast Summary'!CA:CA, 'Forecast Summary'!$A:$A,Outcomes!$A15,'Forecast Summary'!$C:$C, "2025",'Forecast Summary'!$D:$D, "Bound Project")</f>
        <v>0</v>
      </c>
    </row>
    <row r="16" spans="1:56">
      <c r="A16" s="21" t="s">
        <v>63</v>
      </c>
      <c r="B16" s="18" t="s">
        <v>64</v>
      </c>
      <c r="C16" s="333">
        <f>SUMIFS('Forecast Summary'!E:E, 'Forecast Summary'!$A:$A,Outcomes!$A16,'Forecast Summary'!$C:$C, "2025",'Forecast Summary'!$D:$D, "Bound Project")</f>
        <v>422</v>
      </c>
      <c r="D16" s="333">
        <f>SUMIFS('Forecast Summary'!F:F, 'Forecast Summary'!$A:$A,Outcomes!$A16,'Forecast Summary'!$C:$C, "2025",'Forecast Summary'!$D:$D, "Bound Project")</f>
        <v>230</v>
      </c>
      <c r="E16" s="333">
        <f>SUMIFS('Forecast Summary'!G:G, 'Forecast Summary'!$A:$A,Outcomes!$A16,'Forecast Summary'!$C:$C, "2025",'Forecast Summary'!$D:$D, "Bound Project")</f>
        <v>102.30000000000001</v>
      </c>
      <c r="F16" s="333">
        <f>SUMIFS('Forecast Summary'!H:H, 'Forecast Summary'!$A:$A,Outcomes!$A16,'Forecast Summary'!$C:$C, "2025",'Forecast Summary'!$D:$D, "Bound Project")</f>
        <v>79.2</v>
      </c>
      <c r="G16" s="333">
        <f>SUMIFS('Forecast Summary'!I:I, 'Forecast Summary'!$A:$A,Outcomes!$A16,'Forecast Summary'!$C:$C, "2025",'Forecast Summary'!$D:$D, "Bound Project")</f>
        <v>23.1</v>
      </c>
      <c r="H16" s="333">
        <f>SUMIFS('Forecast Summary'!J:J, 'Forecast Summary'!$A:$A,Outcomes!$A16,'Forecast Summary'!$C:$C, "2025",'Forecast Summary'!$D:$D, "Bound Project")</f>
        <v>0</v>
      </c>
      <c r="I16" s="333">
        <f>SUMIFS('Forecast Summary'!K:K, 'Forecast Summary'!$A:$A,Outcomes!$A16,'Forecast Summary'!$C:$C, "2025",'Forecast Summary'!$D:$D, "Bound Project")</f>
        <v>0</v>
      </c>
      <c r="J16" s="333">
        <f>SUMIFS('Forecast Summary'!L:L, 'Forecast Summary'!$A:$A,Outcomes!$A16,'Forecast Summary'!$C:$C, "2025",'Forecast Summary'!$D:$D, "Bound Project")</f>
        <v>0</v>
      </c>
      <c r="K16" s="333">
        <f>SUMIFS('Forecast Summary'!M:M, 'Forecast Summary'!$A:$A,Outcomes!$A16,'Forecast Summary'!$C:$C, "2025",'Forecast Summary'!$D:$D, "Bound Project")</f>
        <v>0</v>
      </c>
      <c r="L16" s="333">
        <f>SUMIFS('Forecast Summary'!O:O, 'Forecast Summary'!$A:$A,Outcomes!$A16,'Forecast Summary'!$C:$C, "2025",'Forecast Summary'!$D:$D, "Bound Project")</f>
        <v>35.15</v>
      </c>
      <c r="M16" s="333">
        <f>SUMIFS('Forecast Summary'!P:P, 'Forecast Summary'!$A:$A,Outcomes!$A16,'Forecast Summary'!$C:$C, "2025",'Forecast Summary'!$D:$D, "Bound Project")</f>
        <v>189.04999999999998</v>
      </c>
      <c r="N16" s="333">
        <f>SUMIFS('Forecast Summary'!U:U, 'Forecast Summary'!$A:$A,Outcomes!$A16,'Forecast Summary'!$C:$C, "2025",'Forecast Summary'!$D:$D, "Bound Project")</f>
        <v>4</v>
      </c>
      <c r="O16" s="333">
        <f>SUMIFS('Forecast Summary'!V:V, 'Forecast Summary'!$A:$A,Outcomes!$A16,'Forecast Summary'!$C:$C, "2025",'Forecast Summary'!$D:$D, "Bound Project")</f>
        <v>0</v>
      </c>
      <c r="P16" s="333">
        <f>SUMIFS('Forecast Summary'!W:W, 'Forecast Summary'!$A:$A,Outcomes!$A16,'Forecast Summary'!$C:$C, "2025",'Forecast Summary'!$D:$D, "Bound Project")</f>
        <v>0</v>
      </c>
      <c r="Q16" s="333">
        <f>SUMIFS('Forecast Summary'!X:X, 'Forecast Summary'!$A:$A,Outcomes!$A16,'Forecast Summary'!$C:$C, "2025",'Forecast Summary'!$D:$D, "Bound Project")</f>
        <v>0</v>
      </c>
      <c r="R16" s="333">
        <f>SUMIFS('Forecast Summary'!Y:Y, 'Forecast Summary'!$A:$A,Outcomes!$A16,'Forecast Summary'!$C:$C, "2025",'Forecast Summary'!$D:$D, "Bound Project")</f>
        <v>10.45</v>
      </c>
      <c r="S16" s="333">
        <f>SUMIFS('Forecast Summary'!Z:Z, 'Forecast Summary'!$A:$A,Outcomes!$A16,'Forecast Summary'!$C:$C, "2025",'Forecast Summary'!$D:$D, "Bound Project")</f>
        <v>11</v>
      </c>
      <c r="T16" s="333">
        <f>SUMIFS('Forecast Summary'!AA:AA, 'Forecast Summary'!$A:$A,Outcomes!$A16,'Forecast Summary'!$C:$C, "2025",'Forecast Summary'!$D:$D, "Bound Project")</f>
        <v>9.9</v>
      </c>
      <c r="U16" s="333">
        <f>SUMIFS('Forecast Summary'!AB:AB, 'Forecast Summary'!$A:$A,Outcomes!$A16,'Forecast Summary'!$C:$C, "2025",'Forecast Summary'!$D:$D, "Bound Project")</f>
        <v>6.6000000000000005</v>
      </c>
      <c r="V16" s="333">
        <f>SUMIFS('Forecast Summary'!AG:AG, 'Forecast Summary'!$A:$A,Outcomes!$A16,'Forecast Summary'!$C:$C, "2025",'Forecast Summary'!$D:$D, "Bound Project")</f>
        <v>19.8</v>
      </c>
      <c r="W16" s="333">
        <f>SUMIFS('Forecast Summary'!AH:AH, 'Forecast Summary'!$A:$A,Outcomes!$A16,'Forecast Summary'!$C:$C, "2025",'Forecast Summary'!$D:$D, "Bound Project")</f>
        <v>14.3</v>
      </c>
      <c r="X16" s="333">
        <f>SUMIFS('Forecast Summary'!AI:AI, 'Forecast Summary'!$A:$A,Outcomes!$A16,'Forecast Summary'!$C:$C, "2025",'Forecast Summary'!$D:$D, "Bound Project")</f>
        <v>13.200000000000001</v>
      </c>
      <c r="Y16" s="333">
        <f>SUMIFS('Forecast Summary'!AJ:AJ, 'Forecast Summary'!$A:$A,Outcomes!$A16,'Forecast Summary'!$C:$C, "2025",'Forecast Summary'!$D:$D, "Bound Project")</f>
        <v>8.8000000000000007</v>
      </c>
      <c r="Z16" s="333">
        <f>SUMIFS('Forecast Summary'!AK:AK, 'Forecast Summary'!$A:$A,Outcomes!$A16,'Forecast Summary'!$C:$C, "2025",'Forecast Summary'!$D:$D, "Bound Project")</f>
        <v>156.75</v>
      </c>
      <c r="AA16" s="333">
        <f>SUMIFS('Forecast Summary'!AL:AL, 'Forecast Summary'!$A:$A,Outcomes!$A16,'Forecast Summary'!$C:$C, "2025",'Forecast Summary'!$D:$D, "Bound Project")</f>
        <v>108.3</v>
      </c>
      <c r="AB16" s="333">
        <f>SUMIFS('Forecast Summary'!AM:AM, 'Forecast Summary'!$A:$A,Outcomes!$A16,'Forecast Summary'!$C:$C, "2025",'Forecast Summary'!$D:$D, "Bound Project")</f>
        <v>107.35</v>
      </c>
      <c r="AC16" s="333">
        <f>SUMIFS('Forecast Summary'!AN:AN, 'Forecast Summary'!$A:$A,Outcomes!$A16,'Forecast Summary'!$C:$C, "2025",'Forecast Summary'!$D:$D, "Bound Project")</f>
        <v>86.45</v>
      </c>
      <c r="AD16" s="333">
        <f>SUMIFS('Forecast Summary'!AS:AS, 'Forecast Summary'!$A:$A,Outcomes!$A16,'Forecast Summary'!$C:$C, "2025",'Forecast Summary'!$D:$D, "Bound Project")</f>
        <v>0</v>
      </c>
      <c r="AE16" s="333">
        <f>SUMIFS('Forecast Summary'!AT:AT, 'Forecast Summary'!$A:$A,Outcomes!$A16,'Forecast Summary'!$C:$C, "2025",'Forecast Summary'!$D:$D, "Bound Project")</f>
        <v>0</v>
      </c>
      <c r="AF16" s="333">
        <f>SUMIFS('Forecast Summary'!AU:AU, 'Forecast Summary'!$A:$A,Outcomes!$A16,'Forecast Summary'!$C:$C, "2025",'Forecast Summary'!$D:$D, "Bound Project")</f>
        <v>0</v>
      </c>
      <c r="AG16" s="333">
        <f>SUMIFS('Forecast Summary'!AV:AV, 'Forecast Summary'!$A:$A,Outcomes!$A16,'Forecast Summary'!$C:$C, "2025",'Forecast Summary'!$D:$D, "Bound Project")</f>
        <v>0</v>
      </c>
      <c r="AH16" s="333">
        <f>SUMIFS('Forecast Summary'!AW:AW, 'Forecast Summary'!$A:$A,Outcomes!$A16,'Forecast Summary'!$C:$C, "2025",'Forecast Summary'!$D:$D, "Bound Project")</f>
        <v>0</v>
      </c>
      <c r="AI16" s="333">
        <f>SUMIFS('Forecast Summary'!AX:AX, 'Forecast Summary'!$A:$A,Outcomes!$A16,'Forecast Summary'!$C:$C, "2025",'Forecast Summary'!$D:$D, "Bound Project")</f>
        <v>0</v>
      </c>
      <c r="AJ16" s="333">
        <f>SUMIFS('Forecast Summary'!AY:AY, 'Forecast Summary'!$A:$A,Outcomes!$A16,'Forecast Summary'!$C:$C, "2025",'Forecast Summary'!$D:$D, "Bound Project")</f>
        <v>0</v>
      </c>
      <c r="AK16" s="333">
        <f>SUMIFS('Forecast Summary'!AZ:AZ, 'Forecast Summary'!$A:$A,Outcomes!$A16,'Forecast Summary'!$C:$C, "2025",'Forecast Summary'!$D:$D, "Bound Project")</f>
        <v>0</v>
      </c>
      <c r="AL16" s="333">
        <f>SUMIFS('Forecast Summary'!BE:BE, 'Forecast Summary'!$A:$A,Outcomes!$A16,'Forecast Summary'!$C:$C, "2025",'Forecast Summary'!$D:$D, "Bound Project")</f>
        <v>347</v>
      </c>
      <c r="AM16" s="333">
        <f>SUMIFS('Forecast Summary'!BF:BF, 'Forecast Summary'!$A:$A,Outcomes!$A16,'Forecast Summary'!$C:$C, "2025",'Forecast Summary'!$D:$D, "Bound Project")</f>
        <v>169</v>
      </c>
      <c r="AN16" s="333">
        <f>SUMIFS('Forecast Summary'!BG:BG, 'Forecast Summary'!$A:$A,Outcomes!$A16,'Forecast Summary'!$C:$C, "2025",'Forecast Summary'!$D:$D, "Bound Project")</f>
        <v>154</v>
      </c>
      <c r="AO16" s="333">
        <f>SUMIFS('Forecast Summary'!BH:BH, 'Forecast Summary'!$A:$A,Outcomes!$A16,'Forecast Summary'!$C:$C, "2025",'Forecast Summary'!$D:$D, "Bound Project")</f>
        <v>63.800000000000004</v>
      </c>
      <c r="AP16" s="333">
        <f>SUMIFS('Forecast Summary'!BI:BI, 'Forecast Summary'!$A:$A,Outcomes!$A16,'Forecast Summary'!$C:$C, "2025",'Forecast Summary'!$D:$D, "Bound Project")</f>
        <v>95.949999999999989</v>
      </c>
      <c r="AQ16" s="333">
        <f>SUMIFS('Forecast Summary'!BJ:BJ, 'Forecast Summary'!$A:$A,Outcomes!$A16,'Forecast Summary'!$C:$C, "2025",'Forecast Summary'!$D:$D, "Bound Project")</f>
        <v>43.699999999999996</v>
      </c>
      <c r="AR16" s="333">
        <f>SUMIFS('Forecast Summary'!BK:BK, 'Forecast Summary'!$A:$A,Outcomes!$A16,'Forecast Summary'!$C:$C, "2025",'Forecast Summary'!$D:$D, "Bound Project")</f>
        <v>68.399999999999991</v>
      </c>
      <c r="AS16" s="333">
        <f>SUMIFS('Forecast Summary'!BL:BL, 'Forecast Summary'!$A:$A,Outcomes!$A16,'Forecast Summary'!$C:$C, "2025",'Forecast Summary'!$D:$D, "Bound Project")</f>
        <v>62</v>
      </c>
      <c r="AT16" s="333">
        <f>SUMIFS('Forecast Summary'!BQ:BQ, 'Forecast Summary'!$A:$A,Outcomes!$A16,'Forecast Summary'!$C:$C, "2025",'Forecast Summary'!$D:$D, "Bound Project")</f>
        <v>0</v>
      </c>
      <c r="AU16" s="333">
        <f>SUMIFS('Forecast Summary'!BR:BR, 'Forecast Summary'!$A:$A,Outcomes!$A16,'Forecast Summary'!$C:$C, "2025",'Forecast Summary'!$D:$D, "Bound Project")</f>
        <v>0</v>
      </c>
      <c r="AV16" s="333">
        <f>SUMIFS('Forecast Summary'!BS:BS, 'Forecast Summary'!$A:$A,Outcomes!$A16,'Forecast Summary'!$C:$C, "2025",'Forecast Summary'!$D:$D, "Bound Project")</f>
        <v>0</v>
      </c>
      <c r="AW16" s="333">
        <f>SUMIFS('Forecast Summary'!BT:BT, 'Forecast Summary'!$A:$A,Outcomes!$A16,'Forecast Summary'!$C:$C, "2025",'Forecast Summary'!$D:$D, "Bound Project")</f>
        <v>0</v>
      </c>
      <c r="AX16" s="333">
        <f>SUMIFS('Forecast Summary'!BU:BU, 'Forecast Summary'!$A:$A,Outcomes!$A16,'Forecast Summary'!$C:$C, "2025",'Forecast Summary'!$D:$D, "Bound Project")</f>
        <v>0</v>
      </c>
      <c r="AY16" s="333">
        <f>SUMIFS('Forecast Summary'!BV:BV, 'Forecast Summary'!$A:$A,Outcomes!$A16,'Forecast Summary'!$C:$C, "2025",'Forecast Summary'!$D:$D, "Bound Project")</f>
        <v>0</v>
      </c>
      <c r="AZ16" s="333">
        <f>SUMIFS('Forecast Summary'!BW:BW, 'Forecast Summary'!$A:$A,Outcomes!$A16,'Forecast Summary'!$C:$C, "2025",'Forecast Summary'!$D:$D, "Bound Project")</f>
        <v>0</v>
      </c>
      <c r="BA16" s="333">
        <f>SUMIFS('Forecast Summary'!BX:BX, 'Forecast Summary'!$A:$A,Outcomes!$A16,'Forecast Summary'!$C:$C, "2025",'Forecast Summary'!$D:$D, "Bound Project")</f>
        <v>0</v>
      </c>
      <c r="BB16" s="333">
        <f>SUMIFS('Forecast Summary'!BY:BY, 'Forecast Summary'!$A:$A,Outcomes!$A16,'Forecast Summary'!$C:$C, "2025",'Forecast Summary'!$D:$D, "Bound Project")</f>
        <v>8</v>
      </c>
      <c r="BC16" s="333">
        <f>SUMIFS('Forecast Summary'!BZ:BZ, 'Forecast Summary'!$A:$A,Outcomes!$A16,'Forecast Summary'!$C:$C, "2025",'Forecast Summary'!$D:$D, "Bound Project")</f>
        <v>31.349999999999998</v>
      </c>
      <c r="BD16" s="333">
        <f>SUMIFS('Forecast Summary'!CA:CA, 'Forecast Summary'!$A:$A,Outcomes!$A16,'Forecast Summary'!$C:$C, "2025",'Forecast Summary'!$D:$D, "Bound Project")</f>
        <v>0</v>
      </c>
    </row>
    <row r="17" spans="1:56">
      <c r="A17" s="21" t="s">
        <v>65</v>
      </c>
      <c r="B17" s="18" t="s">
        <v>66</v>
      </c>
      <c r="C17" s="333">
        <f>SUMIFS('Forecast Summary'!E:E, 'Forecast Summary'!$A:$A,Outcomes!$A17,'Forecast Summary'!$C:$C, "2025",'Forecast Summary'!$D:$D, "Bound Project")</f>
        <v>227.04999999999998</v>
      </c>
      <c r="D17" s="333">
        <f>SUMIFS('Forecast Summary'!F:F, 'Forecast Summary'!$A:$A,Outcomes!$A17,'Forecast Summary'!$C:$C, "2025",'Forecast Summary'!$D:$D, "Bound Project")</f>
        <v>126</v>
      </c>
      <c r="E17" s="333">
        <f>SUMIFS('Forecast Summary'!G:G, 'Forecast Summary'!$A:$A,Outcomes!$A17,'Forecast Summary'!$C:$C, "2025",'Forecast Summary'!$D:$D, "Bound Project")</f>
        <v>103</v>
      </c>
      <c r="F17" s="333">
        <f>SUMIFS('Forecast Summary'!H:H, 'Forecast Summary'!$A:$A,Outcomes!$A17,'Forecast Summary'!$C:$C, "2025",'Forecast Summary'!$D:$D, "Bound Project")</f>
        <v>40.700000000000003</v>
      </c>
      <c r="G17" s="333">
        <f>SUMIFS('Forecast Summary'!I:I, 'Forecast Summary'!$A:$A,Outcomes!$A17,'Forecast Summary'!$C:$C, "2025",'Forecast Summary'!$D:$D, "Bound Project")</f>
        <v>13.200000000000001</v>
      </c>
      <c r="H17" s="333">
        <f>SUMIFS('Forecast Summary'!J:J, 'Forecast Summary'!$A:$A,Outcomes!$A17,'Forecast Summary'!$C:$C, "2025",'Forecast Summary'!$D:$D, "Bound Project")</f>
        <v>0</v>
      </c>
      <c r="I17" s="333">
        <f>SUMIFS('Forecast Summary'!K:K, 'Forecast Summary'!$A:$A,Outcomes!$A17,'Forecast Summary'!$C:$C, "2025",'Forecast Summary'!$D:$D, "Bound Project")</f>
        <v>0</v>
      </c>
      <c r="J17" s="333">
        <f>SUMIFS('Forecast Summary'!L:L, 'Forecast Summary'!$A:$A,Outcomes!$A17,'Forecast Summary'!$C:$C, "2025",'Forecast Summary'!$D:$D, "Bound Project")</f>
        <v>0</v>
      </c>
      <c r="K17" s="333">
        <f>SUMIFS('Forecast Summary'!M:M, 'Forecast Summary'!$A:$A,Outcomes!$A17,'Forecast Summary'!$C:$C, "2025",'Forecast Summary'!$D:$D, "Bound Project")</f>
        <v>0</v>
      </c>
      <c r="L17" s="333">
        <f>SUMIFS('Forecast Summary'!O:O, 'Forecast Summary'!$A:$A,Outcomes!$A17,'Forecast Summary'!$C:$C, "2025",'Forecast Summary'!$D:$D, "Bound Project")</f>
        <v>0</v>
      </c>
      <c r="M17" s="333">
        <f>SUMIFS('Forecast Summary'!P:P, 'Forecast Summary'!$A:$A,Outcomes!$A17,'Forecast Summary'!$C:$C, "2025",'Forecast Summary'!$D:$D, "Bound Project")</f>
        <v>66</v>
      </c>
      <c r="N17" s="333">
        <f>SUMIFS('Forecast Summary'!U:U, 'Forecast Summary'!$A:$A,Outcomes!$A17,'Forecast Summary'!$C:$C, "2025",'Forecast Summary'!$D:$D, "Bound Project")</f>
        <v>4</v>
      </c>
      <c r="O17" s="333">
        <f>SUMIFS('Forecast Summary'!V:V, 'Forecast Summary'!$A:$A,Outcomes!$A17,'Forecast Summary'!$C:$C, "2025",'Forecast Summary'!$D:$D, "Bound Project")</f>
        <v>0</v>
      </c>
      <c r="P17" s="333">
        <f>SUMIFS('Forecast Summary'!W:W, 'Forecast Summary'!$A:$A,Outcomes!$A17,'Forecast Summary'!$C:$C, "2025",'Forecast Summary'!$D:$D, "Bound Project")</f>
        <v>0</v>
      </c>
      <c r="Q17" s="333">
        <f>SUMIFS('Forecast Summary'!X:X, 'Forecast Summary'!$A:$A,Outcomes!$A17,'Forecast Summary'!$C:$C, "2025",'Forecast Summary'!$D:$D, "Bound Project")</f>
        <v>0</v>
      </c>
      <c r="R17" s="333">
        <f>SUMIFS('Forecast Summary'!Y:Y, 'Forecast Summary'!$A:$A,Outcomes!$A17,'Forecast Summary'!$C:$C, "2025",'Forecast Summary'!$D:$D, "Bound Project")</f>
        <v>0</v>
      </c>
      <c r="S17" s="333">
        <f>SUMIFS('Forecast Summary'!Z:Z, 'Forecast Summary'!$A:$A,Outcomes!$A17,'Forecast Summary'!$C:$C, "2025",'Forecast Summary'!$D:$D, "Bound Project")</f>
        <v>0</v>
      </c>
      <c r="T17" s="333">
        <f>SUMIFS('Forecast Summary'!AA:AA, 'Forecast Summary'!$A:$A,Outcomes!$A17,'Forecast Summary'!$C:$C, "2025",'Forecast Summary'!$D:$D, "Bound Project")</f>
        <v>0</v>
      </c>
      <c r="U17" s="333">
        <f>SUMIFS('Forecast Summary'!AB:AB, 'Forecast Summary'!$A:$A,Outcomes!$A17,'Forecast Summary'!$C:$C, "2025",'Forecast Summary'!$D:$D, "Bound Project")</f>
        <v>0</v>
      </c>
      <c r="V17" s="333">
        <f>SUMIFS('Forecast Summary'!AG:AG, 'Forecast Summary'!$A:$A,Outcomes!$A17,'Forecast Summary'!$C:$C, "2025",'Forecast Summary'!$D:$D, "Bound Project")</f>
        <v>38</v>
      </c>
      <c r="W17" s="333">
        <f>SUMIFS('Forecast Summary'!AH:AH, 'Forecast Summary'!$A:$A,Outcomes!$A17,'Forecast Summary'!$C:$C, "2025",'Forecast Summary'!$D:$D, "Bound Project")</f>
        <v>37.049999999999997</v>
      </c>
      <c r="X17" s="333">
        <f>SUMIFS('Forecast Summary'!AI:AI, 'Forecast Summary'!$A:$A,Outcomes!$A17,'Forecast Summary'!$C:$C, "2025",'Forecast Summary'!$D:$D, "Bound Project")</f>
        <v>25.65</v>
      </c>
      <c r="Y17" s="333">
        <f>SUMIFS('Forecast Summary'!AJ:AJ, 'Forecast Summary'!$A:$A,Outcomes!$A17,'Forecast Summary'!$C:$C, "2025",'Forecast Summary'!$D:$D, "Bound Project")</f>
        <v>1.1000000000000001</v>
      </c>
      <c r="Z17" s="333">
        <f>SUMIFS('Forecast Summary'!AK:AK, 'Forecast Summary'!$A:$A,Outcomes!$A17,'Forecast Summary'!$C:$C, "2025",'Forecast Summary'!$D:$D, "Bound Project")</f>
        <v>133.94999999999999</v>
      </c>
      <c r="AA17" s="333">
        <f>SUMIFS('Forecast Summary'!AL:AL, 'Forecast Summary'!$A:$A,Outcomes!$A17,'Forecast Summary'!$C:$C, "2025",'Forecast Summary'!$D:$D, "Bound Project")</f>
        <v>116</v>
      </c>
      <c r="AB17" s="333">
        <f>SUMIFS('Forecast Summary'!AM:AM, 'Forecast Summary'!$A:$A,Outcomes!$A17,'Forecast Summary'!$C:$C, "2025",'Forecast Summary'!$D:$D, "Bound Project")</f>
        <v>66</v>
      </c>
      <c r="AC17" s="333">
        <f>SUMIFS('Forecast Summary'!AN:AN, 'Forecast Summary'!$A:$A,Outcomes!$A17,'Forecast Summary'!$C:$C, "2025",'Forecast Summary'!$D:$D, "Bound Project")</f>
        <v>37</v>
      </c>
      <c r="AD17" s="333">
        <f>SUMIFS('Forecast Summary'!AS:AS, 'Forecast Summary'!$A:$A,Outcomes!$A17,'Forecast Summary'!$C:$C, "2025",'Forecast Summary'!$D:$D, "Bound Project")</f>
        <v>0</v>
      </c>
      <c r="AE17" s="333">
        <f>SUMIFS('Forecast Summary'!AT:AT, 'Forecast Summary'!$A:$A,Outcomes!$A17,'Forecast Summary'!$C:$C, "2025",'Forecast Summary'!$D:$D, "Bound Project")</f>
        <v>0</v>
      </c>
      <c r="AF17" s="333">
        <f>SUMIFS('Forecast Summary'!AU:AU, 'Forecast Summary'!$A:$A,Outcomes!$A17,'Forecast Summary'!$C:$C, "2025",'Forecast Summary'!$D:$D, "Bound Project")</f>
        <v>0</v>
      </c>
      <c r="AG17" s="333">
        <f>SUMIFS('Forecast Summary'!AV:AV, 'Forecast Summary'!$A:$A,Outcomes!$A17,'Forecast Summary'!$C:$C, "2025",'Forecast Summary'!$D:$D, "Bound Project")</f>
        <v>0</v>
      </c>
      <c r="AH17" s="333">
        <f>SUMIFS('Forecast Summary'!AW:AW, 'Forecast Summary'!$A:$A,Outcomes!$A17,'Forecast Summary'!$C:$C, "2025",'Forecast Summary'!$D:$D, "Bound Project")</f>
        <v>0</v>
      </c>
      <c r="AI17" s="333">
        <f>SUMIFS('Forecast Summary'!AX:AX, 'Forecast Summary'!$A:$A,Outcomes!$A17,'Forecast Summary'!$C:$C, "2025",'Forecast Summary'!$D:$D, "Bound Project")</f>
        <v>0</v>
      </c>
      <c r="AJ17" s="333">
        <f>SUMIFS('Forecast Summary'!AY:AY, 'Forecast Summary'!$A:$A,Outcomes!$A17,'Forecast Summary'!$C:$C, "2025",'Forecast Summary'!$D:$D, "Bound Project")</f>
        <v>0</v>
      </c>
      <c r="AK17" s="333">
        <f>SUMIFS('Forecast Summary'!AZ:AZ, 'Forecast Summary'!$A:$A,Outcomes!$A17,'Forecast Summary'!$C:$C, "2025",'Forecast Summary'!$D:$D, "Bound Project")</f>
        <v>0</v>
      </c>
      <c r="AL17" s="333">
        <f>SUMIFS('Forecast Summary'!BE:BE, 'Forecast Summary'!$A:$A,Outcomes!$A17,'Forecast Summary'!$C:$C, "2025",'Forecast Summary'!$D:$D, "Bound Project")</f>
        <v>112.1</v>
      </c>
      <c r="AM17" s="333">
        <f>SUMIFS('Forecast Summary'!BF:BF, 'Forecast Summary'!$A:$A,Outcomes!$A17,'Forecast Summary'!$C:$C, "2025",'Forecast Summary'!$D:$D, "Bound Project")</f>
        <v>100.69999999999999</v>
      </c>
      <c r="AN17" s="333">
        <f>SUMIFS('Forecast Summary'!BG:BG, 'Forecast Summary'!$A:$A,Outcomes!$A17,'Forecast Summary'!$C:$C, "2025",'Forecast Summary'!$D:$D, "Bound Project")</f>
        <v>61</v>
      </c>
      <c r="AO17" s="333">
        <f>SUMIFS('Forecast Summary'!BH:BH, 'Forecast Summary'!$A:$A,Outcomes!$A17,'Forecast Summary'!$C:$C, "2025",'Forecast Summary'!$D:$D, "Bound Project")</f>
        <v>30</v>
      </c>
      <c r="AP17" s="333">
        <f>SUMIFS('Forecast Summary'!BI:BI, 'Forecast Summary'!$A:$A,Outcomes!$A17,'Forecast Summary'!$C:$C, "2025",'Forecast Summary'!$D:$D, "Bound Project")</f>
        <v>27.500000000000004</v>
      </c>
      <c r="AQ17" s="333">
        <f>SUMIFS('Forecast Summary'!BJ:BJ, 'Forecast Summary'!$A:$A,Outcomes!$A17,'Forecast Summary'!$C:$C, "2025",'Forecast Summary'!$D:$D, "Bound Project")</f>
        <v>16.5</v>
      </c>
      <c r="AR17" s="333">
        <f>SUMIFS('Forecast Summary'!BK:BK, 'Forecast Summary'!$A:$A,Outcomes!$A17,'Forecast Summary'!$C:$C, "2025",'Forecast Summary'!$D:$D, "Bound Project")</f>
        <v>20.900000000000002</v>
      </c>
      <c r="AS17" s="333">
        <f>SUMIFS('Forecast Summary'!BL:BL, 'Forecast Summary'!$A:$A,Outcomes!$A17,'Forecast Summary'!$C:$C, "2025",'Forecast Summary'!$D:$D, "Bound Project")</f>
        <v>19.8</v>
      </c>
      <c r="AT17" s="333">
        <f>SUMIFS('Forecast Summary'!BQ:BQ, 'Forecast Summary'!$A:$A,Outcomes!$A17,'Forecast Summary'!$C:$C, "2025",'Forecast Summary'!$D:$D, "Bound Project")</f>
        <v>0</v>
      </c>
      <c r="AU17" s="333">
        <f>SUMIFS('Forecast Summary'!BR:BR, 'Forecast Summary'!$A:$A,Outcomes!$A17,'Forecast Summary'!$C:$C, "2025",'Forecast Summary'!$D:$D, "Bound Project")</f>
        <v>0</v>
      </c>
      <c r="AV17" s="333">
        <f>SUMIFS('Forecast Summary'!BS:BS, 'Forecast Summary'!$A:$A,Outcomes!$A17,'Forecast Summary'!$C:$C, "2025",'Forecast Summary'!$D:$D, "Bound Project")</f>
        <v>0</v>
      </c>
      <c r="AW17" s="333">
        <f>SUMIFS('Forecast Summary'!BT:BT, 'Forecast Summary'!$A:$A,Outcomes!$A17,'Forecast Summary'!$C:$C, "2025",'Forecast Summary'!$D:$D, "Bound Project")</f>
        <v>0</v>
      </c>
      <c r="AX17" s="333">
        <f>SUMIFS('Forecast Summary'!BU:BU, 'Forecast Summary'!$A:$A,Outcomes!$A17,'Forecast Summary'!$C:$C, "2025",'Forecast Summary'!$D:$D, "Bound Project")</f>
        <v>0</v>
      </c>
      <c r="AY17" s="333">
        <f>SUMIFS('Forecast Summary'!BV:BV, 'Forecast Summary'!$A:$A,Outcomes!$A17,'Forecast Summary'!$C:$C, "2025",'Forecast Summary'!$D:$D, "Bound Project")</f>
        <v>0</v>
      </c>
      <c r="AZ17" s="333">
        <f>SUMIFS('Forecast Summary'!BW:BW, 'Forecast Summary'!$A:$A,Outcomes!$A17,'Forecast Summary'!$C:$C, "2025",'Forecast Summary'!$D:$D, "Bound Project")</f>
        <v>0</v>
      </c>
      <c r="BA17" s="333">
        <f>SUMIFS('Forecast Summary'!BX:BX, 'Forecast Summary'!$A:$A,Outcomes!$A17,'Forecast Summary'!$C:$C, "2025",'Forecast Summary'!$D:$D, "Bound Project")</f>
        <v>0</v>
      </c>
      <c r="BB17" s="333">
        <f>SUMIFS('Forecast Summary'!BY:BY, 'Forecast Summary'!$A:$A,Outcomes!$A17,'Forecast Summary'!$C:$C, "2025",'Forecast Summary'!$D:$D, "Bound Project")</f>
        <v>5.5</v>
      </c>
      <c r="BC17" s="333">
        <f>SUMIFS('Forecast Summary'!BZ:BZ, 'Forecast Summary'!$A:$A,Outcomes!$A17,'Forecast Summary'!$C:$C, "2025",'Forecast Summary'!$D:$D, "Bound Project")</f>
        <v>5.5</v>
      </c>
      <c r="BD17" s="333">
        <f>SUMIFS('Forecast Summary'!CA:CA, 'Forecast Summary'!$A:$A,Outcomes!$A17,'Forecast Summary'!$C:$C, "2025",'Forecast Summary'!$D:$D, "Bound Project")</f>
        <v>0</v>
      </c>
    </row>
    <row r="18" spans="1:56">
      <c r="A18" s="21" t="s">
        <v>67</v>
      </c>
      <c r="B18" s="18" t="s">
        <v>68</v>
      </c>
      <c r="C18" s="333">
        <f>SUMIFS('Forecast Summary'!E:E, 'Forecast Summary'!$A:$A,Outcomes!$A18,'Forecast Summary'!$C:$C, "2025",'Forecast Summary'!$D:$D, "Bound Project")</f>
        <v>558.6</v>
      </c>
      <c r="D18" s="333">
        <f>SUMIFS('Forecast Summary'!F:F, 'Forecast Summary'!$A:$A,Outcomes!$A18,'Forecast Summary'!$C:$C, "2025",'Forecast Summary'!$D:$D, "Bound Project")</f>
        <v>277</v>
      </c>
      <c r="E18" s="333">
        <f>SUMIFS('Forecast Summary'!G:G, 'Forecast Summary'!$A:$A,Outcomes!$A18,'Forecast Summary'!$C:$C, "2025",'Forecast Summary'!$D:$D, "Bound Project")</f>
        <v>231</v>
      </c>
      <c r="F18" s="333">
        <f>SUMIFS('Forecast Summary'!H:H, 'Forecast Summary'!$A:$A,Outcomes!$A18,'Forecast Summary'!$C:$C, "2025",'Forecast Summary'!$D:$D, "Bound Project")</f>
        <v>90</v>
      </c>
      <c r="G18" s="333">
        <f>SUMIFS('Forecast Summary'!I:I, 'Forecast Summary'!$A:$A,Outcomes!$A18,'Forecast Summary'!$C:$C, "2025",'Forecast Summary'!$D:$D, "Bound Project")</f>
        <v>41</v>
      </c>
      <c r="H18" s="333">
        <f>SUMIFS('Forecast Summary'!J:J, 'Forecast Summary'!$A:$A,Outcomes!$A18,'Forecast Summary'!$C:$C, "2025",'Forecast Summary'!$D:$D, "Bound Project")</f>
        <v>0</v>
      </c>
      <c r="I18" s="333">
        <f>SUMIFS('Forecast Summary'!K:K, 'Forecast Summary'!$A:$A,Outcomes!$A18,'Forecast Summary'!$C:$C, "2025",'Forecast Summary'!$D:$D, "Bound Project")</f>
        <v>0</v>
      </c>
      <c r="J18" s="333">
        <f>SUMIFS('Forecast Summary'!L:L, 'Forecast Summary'!$A:$A,Outcomes!$A18,'Forecast Summary'!$C:$C, "2025",'Forecast Summary'!$D:$D, "Bound Project")</f>
        <v>0</v>
      </c>
      <c r="K18" s="333">
        <f>SUMIFS('Forecast Summary'!M:M, 'Forecast Summary'!$A:$A,Outcomes!$A18,'Forecast Summary'!$C:$C, "2025",'Forecast Summary'!$D:$D, "Bound Project")</f>
        <v>0</v>
      </c>
      <c r="L18" s="333">
        <f>SUMIFS('Forecast Summary'!O:O, 'Forecast Summary'!$A:$A,Outcomes!$A18,'Forecast Summary'!$C:$C, "2025",'Forecast Summary'!$D:$D, "Bound Project")</f>
        <v>7</v>
      </c>
      <c r="M18" s="333">
        <f>SUMIFS('Forecast Summary'!P:P, 'Forecast Summary'!$A:$A,Outcomes!$A18,'Forecast Summary'!$C:$C, "2025",'Forecast Summary'!$D:$D, "Bound Project")</f>
        <v>176.7</v>
      </c>
      <c r="N18" s="333">
        <f>SUMIFS('Forecast Summary'!U:U, 'Forecast Summary'!$A:$A,Outcomes!$A18,'Forecast Summary'!$C:$C, "2025",'Forecast Summary'!$D:$D, "Bound Project")</f>
        <v>135.85</v>
      </c>
      <c r="O18" s="333">
        <f>SUMIFS('Forecast Summary'!V:V, 'Forecast Summary'!$A:$A,Outcomes!$A18,'Forecast Summary'!$C:$C, "2025",'Forecast Summary'!$D:$D, "Bound Project")</f>
        <v>131.1</v>
      </c>
      <c r="P18" s="333">
        <f>SUMIFS('Forecast Summary'!W:W, 'Forecast Summary'!$A:$A,Outcomes!$A18,'Forecast Summary'!$C:$C, "2025",'Forecast Summary'!$D:$D, "Bound Project")</f>
        <v>32.299999999999997</v>
      </c>
      <c r="Q18" s="333">
        <f>SUMIFS('Forecast Summary'!X:X, 'Forecast Summary'!$A:$A,Outcomes!$A18,'Forecast Summary'!$C:$C, "2025",'Forecast Summary'!$D:$D, "Bound Project")</f>
        <v>13.299999999999999</v>
      </c>
      <c r="R18" s="333">
        <f>SUMIFS('Forecast Summary'!Y:Y, 'Forecast Summary'!$A:$A,Outcomes!$A18,'Forecast Summary'!$C:$C, "2025",'Forecast Summary'!$D:$D, "Bound Project")</f>
        <v>269.8</v>
      </c>
      <c r="S18" s="333">
        <f>SUMIFS('Forecast Summary'!Z:Z, 'Forecast Summary'!$A:$A,Outcomes!$A18,'Forecast Summary'!$C:$C, "2025",'Forecast Summary'!$D:$D, "Bound Project")</f>
        <v>129.19999999999999</v>
      </c>
      <c r="T18" s="333">
        <f>SUMIFS('Forecast Summary'!AA:AA, 'Forecast Summary'!$A:$A,Outcomes!$A18,'Forecast Summary'!$C:$C, "2025",'Forecast Summary'!$D:$D, "Bound Project")</f>
        <v>109.25</v>
      </c>
      <c r="U18" s="333">
        <f>SUMIFS('Forecast Summary'!AB:AB, 'Forecast Summary'!$A:$A,Outcomes!$A18,'Forecast Summary'!$C:$C, "2025",'Forecast Summary'!$D:$D, "Bound Project")</f>
        <v>130.15</v>
      </c>
      <c r="V18" s="333">
        <f>SUMIFS('Forecast Summary'!AG:AG, 'Forecast Summary'!$A:$A,Outcomes!$A18,'Forecast Summary'!$C:$C, "2025",'Forecast Summary'!$D:$D, "Bound Project")</f>
        <v>183.70000000000002</v>
      </c>
      <c r="W18" s="333">
        <f>SUMIFS('Forecast Summary'!AH:AH, 'Forecast Summary'!$A:$A,Outcomes!$A18,'Forecast Summary'!$C:$C, "2025",'Forecast Summary'!$D:$D, "Bound Project")</f>
        <v>157.30000000000001</v>
      </c>
      <c r="X18" s="333">
        <f>SUMIFS('Forecast Summary'!AI:AI, 'Forecast Summary'!$A:$A,Outcomes!$A18,'Forecast Summary'!$C:$C, "2025",'Forecast Summary'!$D:$D, "Bound Project")</f>
        <v>53</v>
      </c>
      <c r="Y18" s="333">
        <f>SUMIFS('Forecast Summary'!AJ:AJ, 'Forecast Summary'!$A:$A,Outcomes!$A18,'Forecast Summary'!$C:$C, "2025",'Forecast Summary'!$D:$D, "Bound Project")</f>
        <v>9.9</v>
      </c>
      <c r="Z18" s="333">
        <f>SUMIFS('Forecast Summary'!AK:AK, 'Forecast Summary'!$A:$A,Outcomes!$A18,'Forecast Summary'!$C:$C, "2025",'Forecast Summary'!$D:$D, "Bound Project")</f>
        <v>132</v>
      </c>
      <c r="AA18" s="333">
        <f>SUMIFS('Forecast Summary'!AL:AL, 'Forecast Summary'!$A:$A,Outcomes!$A18,'Forecast Summary'!$C:$C, "2025",'Forecast Summary'!$D:$D, "Bound Project")</f>
        <v>104.50000000000001</v>
      </c>
      <c r="AB18" s="333">
        <f>SUMIFS('Forecast Summary'!AM:AM, 'Forecast Summary'!$A:$A,Outcomes!$A18,'Forecast Summary'!$C:$C, "2025",'Forecast Summary'!$D:$D, "Bound Project")</f>
        <v>84.7</v>
      </c>
      <c r="AC18" s="333">
        <f>SUMIFS('Forecast Summary'!AN:AN, 'Forecast Summary'!$A:$A,Outcomes!$A18,'Forecast Summary'!$C:$C, "2025",'Forecast Summary'!$D:$D, "Bound Project")</f>
        <v>44</v>
      </c>
      <c r="AD18" s="333">
        <f>SUMIFS('Forecast Summary'!AS:AS, 'Forecast Summary'!$A:$A,Outcomes!$A18,'Forecast Summary'!$C:$C, "2025",'Forecast Summary'!$D:$D, "Bound Project")</f>
        <v>0</v>
      </c>
      <c r="AE18" s="333">
        <f>SUMIFS('Forecast Summary'!AT:AT, 'Forecast Summary'!$A:$A,Outcomes!$A18,'Forecast Summary'!$C:$C, "2025",'Forecast Summary'!$D:$D, "Bound Project")</f>
        <v>0</v>
      </c>
      <c r="AF18" s="333">
        <f>SUMIFS('Forecast Summary'!AU:AU, 'Forecast Summary'!$A:$A,Outcomes!$A18,'Forecast Summary'!$C:$C, "2025",'Forecast Summary'!$D:$D, "Bound Project")</f>
        <v>0</v>
      </c>
      <c r="AG18" s="333">
        <f>SUMIFS('Forecast Summary'!AV:AV, 'Forecast Summary'!$A:$A,Outcomes!$A18,'Forecast Summary'!$C:$C, "2025",'Forecast Summary'!$D:$D, "Bound Project")</f>
        <v>0</v>
      </c>
      <c r="AH18" s="333">
        <f>SUMIFS('Forecast Summary'!AW:AW, 'Forecast Summary'!$A:$A,Outcomes!$A18,'Forecast Summary'!$C:$C, "2025",'Forecast Summary'!$D:$D, "Bound Project")</f>
        <v>0</v>
      </c>
      <c r="AI18" s="333">
        <f>SUMIFS('Forecast Summary'!AX:AX, 'Forecast Summary'!$A:$A,Outcomes!$A18,'Forecast Summary'!$C:$C, "2025",'Forecast Summary'!$D:$D, "Bound Project")</f>
        <v>0</v>
      </c>
      <c r="AJ18" s="333">
        <f>SUMIFS('Forecast Summary'!AY:AY, 'Forecast Summary'!$A:$A,Outcomes!$A18,'Forecast Summary'!$C:$C, "2025",'Forecast Summary'!$D:$D, "Bound Project")</f>
        <v>0</v>
      </c>
      <c r="AK18" s="333">
        <f>SUMIFS('Forecast Summary'!AZ:AZ, 'Forecast Summary'!$A:$A,Outcomes!$A18,'Forecast Summary'!$C:$C, "2025",'Forecast Summary'!$D:$D, "Bound Project")</f>
        <v>0</v>
      </c>
      <c r="AL18" s="333">
        <f>SUMIFS('Forecast Summary'!BE:BE, 'Forecast Summary'!$A:$A,Outcomes!$A18,'Forecast Summary'!$C:$C, "2025",'Forecast Summary'!$D:$D, "Bound Project")</f>
        <v>277</v>
      </c>
      <c r="AM18" s="333">
        <f>SUMIFS('Forecast Summary'!BF:BF, 'Forecast Summary'!$A:$A,Outcomes!$A18,'Forecast Summary'!$C:$C, "2025",'Forecast Summary'!$D:$D, "Bound Project")</f>
        <v>238</v>
      </c>
      <c r="AN18" s="333">
        <f>SUMIFS('Forecast Summary'!BG:BG, 'Forecast Summary'!$A:$A,Outcomes!$A18,'Forecast Summary'!$C:$C, "2025",'Forecast Summary'!$D:$D, "Bound Project")</f>
        <v>111.10000000000001</v>
      </c>
      <c r="AO18" s="333">
        <f>SUMIFS('Forecast Summary'!BH:BH, 'Forecast Summary'!$A:$A,Outcomes!$A18,'Forecast Summary'!$C:$C, "2025",'Forecast Summary'!$D:$D, "Bound Project")</f>
        <v>46.2</v>
      </c>
      <c r="AP18" s="333">
        <f>SUMIFS('Forecast Summary'!BI:BI, 'Forecast Summary'!$A:$A,Outcomes!$A18,'Forecast Summary'!$C:$C, "2025",'Forecast Summary'!$D:$D, "Bound Project")</f>
        <v>108.9</v>
      </c>
      <c r="AQ18" s="333">
        <f>SUMIFS('Forecast Summary'!BJ:BJ, 'Forecast Summary'!$A:$A,Outcomes!$A18,'Forecast Summary'!$C:$C, "2025",'Forecast Summary'!$D:$D, "Bound Project")</f>
        <v>53.900000000000006</v>
      </c>
      <c r="AR18" s="333">
        <f>SUMIFS('Forecast Summary'!BK:BK, 'Forecast Summary'!$A:$A,Outcomes!$A18,'Forecast Summary'!$C:$C, "2025",'Forecast Summary'!$D:$D, "Bound Project")</f>
        <v>70.400000000000006</v>
      </c>
      <c r="AS18" s="333">
        <f>SUMIFS('Forecast Summary'!BL:BL, 'Forecast Summary'!$A:$A,Outcomes!$A18,'Forecast Summary'!$C:$C, "2025",'Forecast Summary'!$D:$D, "Bound Project")</f>
        <v>59.400000000000006</v>
      </c>
      <c r="AT18" s="333">
        <f>SUMIFS('Forecast Summary'!BQ:BQ, 'Forecast Summary'!$A:$A,Outcomes!$A18,'Forecast Summary'!$C:$C, "2025",'Forecast Summary'!$D:$D, "Bound Project")</f>
        <v>0</v>
      </c>
      <c r="AU18" s="333">
        <f>SUMIFS('Forecast Summary'!BR:BR, 'Forecast Summary'!$A:$A,Outcomes!$A18,'Forecast Summary'!$C:$C, "2025",'Forecast Summary'!$D:$D, "Bound Project")</f>
        <v>0</v>
      </c>
      <c r="AV18" s="333">
        <f>SUMIFS('Forecast Summary'!BS:BS, 'Forecast Summary'!$A:$A,Outcomes!$A18,'Forecast Summary'!$C:$C, "2025",'Forecast Summary'!$D:$D, "Bound Project")</f>
        <v>0</v>
      </c>
      <c r="AW18" s="333">
        <f>SUMIFS('Forecast Summary'!BT:BT, 'Forecast Summary'!$A:$A,Outcomes!$A18,'Forecast Summary'!$C:$C, "2025",'Forecast Summary'!$D:$D, "Bound Project")</f>
        <v>0</v>
      </c>
      <c r="AX18" s="333">
        <f>SUMIFS('Forecast Summary'!BU:BU, 'Forecast Summary'!$A:$A,Outcomes!$A18,'Forecast Summary'!$C:$C, "2025",'Forecast Summary'!$D:$D, "Bound Project")</f>
        <v>0</v>
      </c>
      <c r="AY18" s="333">
        <f>SUMIFS('Forecast Summary'!BV:BV, 'Forecast Summary'!$A:$A,Outcomes!$A18,'Forecast Summary'!$C:$C, "2025",'Forecast Summary'!$D:$D, "Bound Project")</f>
        <v>0</v>
      </c>
      <c r="AZ18" s="333">
        <f>SUMIFS('Forecast Summary'!BW:BW, 'Forecast Summary'!$A:$A,Outcomes!$A18,'Forecast Summary'!$C:$C, "2025",'Forecast Summary'!$D:$D, "Bound Project")</f>
        <v>0</v>
      </c>
      <c r="BA18" s="333">
        <f>SUMIFS('Forecast Summary'!BX:BX, 'Forecast Summary'!$A:$A,Outcomes!$A18,'Forecast Summary'!$C:$C, "2025",'Forecast Summary'!$D:$D, "Bound Project")</f>
        <v>0</v>
      </c>
      <c r="BB18" s="333">
        <f>SUMIFS('Forecast Summary'!BY:BY, 'Forecast Summary'!$A:$A,Outcomes!$A18,'Forecast Summary'!$C:$C, "2025",'Forecast Summary'!$D:$D, "Bound Project")</f>
        <v>1.1000000000000001</v>
      </c>
      <c r="BC18" s="333">
        <f>SUMIFS('Forecast Summary'!BZ:BZ, 'Forecast Summary'!$A:$A,Outcomes!$A18,'Forecast Summary'!$C:$C, "2025",'Forecast Summary'!$D:$D, "Bound Project")</f>
        <v>6.6000000000000005</v>
      </c>
      <c r="BD18" s="333">
        <f>SUMIFS('Forecast Summary'!CA:CA, 'Forecast Summary'!$A:$A,Outcomes!$A18,'Forecast Summary'!$C:$C, "2025",'Forecast Summary'!$D:$D, "Bound Project")</f>
        <v>0</v>
      </c>
    </row>
    <row r="19" spans="1:56">
      <c r="A19" s="21" t="s">
        <v>69</v>
      </c>
      <c r="B19" s="18" t="s">
        <v>70</v>
      </c>
      <c r="C19" s="333">
        <f>SUMIFS('Forecast Summary'!E:E, 'Forecast Summary'!$A:$A,Outcomes!$A19,'Forecast Summary'!$C:$C, "2025",'Forecast Summary'!$D:$D, "Bound Project")</f>
        <v>484</v>
      </c>
      <c r="D19" s="333">
        <f>SUMIFS('Forecast Summary'!F:F, 'Forecast Summary'!$A:$A,Outcomes!$A19,'Forecast Summary'!$C:$C, "2025",'Forecast Summary'!$D:$D, "Bound Project")</f>
        <v>303</v>
      </c>
      <c r="E19" s="333">
        <f>SUMIFS('Forecast Summary'!G:G, 'Forecast Summary'!$A:$A,Outcomes!$A19,'Forecast Summary'!$C:$C, "2025",'Forecast Summary'!$D:$D, "Bound Project")</f>
        <v>157.69999999999999</v>
      </c>
      <c r="F19" s="333">
        <f>SUMIFS('Forecast Summary'!H:H, 'Forecast Summary'!$A:$A,Outcomes!$A19,'Forecast Summary'!$C:$C, "2025",'Forecast Summary'!$D:$D, "Bound Project")</f>
        <v>93</v>
      </c>
      <c r="G19" s="333">
        <f>SUMIFS('Forecast Summary'!I:I, 'Forecast Summary'!$A:$A,Outcomes!$A19,'Forecast Summary'!$C:$C, "2025",'Forecast Summary'!$D:$D, "Bound Project")</f>
        <v>64</v>
      </c>
      <c r="H19" s="333">
        <f>SUMIFS('Forecast Summary'!J:J, 'Forecast Summary'!$A:$A,Outcomes!$A19,'Forecast Summary'!$C:$C, "2025",'Forecast Summary'!$D:$D, "Bound Project")</f>
        <v>0</v>
      </c>
      <c r="I19" s="333">
        <f>SUMIFS('Forecast Summary'!K:K, 'Forecast Summary'!$A:$A,Outcomes!$A19,'Forecast Summary'!$C:$C, "2025",'Forecast Summary'!$D:$D, "Bound Project")</f>
        <v>0</v>
      </c>
      <c r="J19" s="333">
        <f>SUMIFS('Forecast Summary'!L:L, 'Forecast Summary'!$A:$A,Outcomes!$A19,'Forecast Summary'!$C:$C, "2025",'Forecast Summary'!$D:$D, "Bound Project")</f>
        <v>0</v>
      </c>
      <c r="K19" s="333">
        <f>SUMIFS('Forecast Summary'!M:M, 'Forecast Summary'!$A:$A,Outcomes!$A19,'Forecast Summary'!$C:$C, "2025",'Forecast Summary'!$D:$D, "Bound Project")</f>
        <v>0</v>
      </c>
      <c r="L19" s="333">
        <f>SUMIFS('Forecast Summary'!O:O, 'Forecast Summary'!$A:$A,Outcomes!$A19,'Forecast Summary'!$C:$C, "2025",'Forecast Summary'!$D:$D, "Bound Project")</f>
        <v>107.35</v>
      </c>
      <c r="M19" s="333">
        <f>SUMIFS('Forecast Summary'!P:P, 'Forecast Summary'!$A:$A,Outcomes!$A19,'Forecast Summary'!$C:$C, "2025",'Forecast Summary'!$D:$D, "Bound Project")</f>
        <v>106.7</v>
      </c>
      <c r="N19" s="333">
        <f>SUMIFS('Forecast Summary'!U:U, 'Forecast Summary'!$A:$A,Outcomes!$A19,'Forecast Summary'!$C:$C, "2025",'Forecast Summary'!$D:$D, "Bound Project")</f>
        <v>0</v>
      </c>
      <c r="O19" s="333">
        <f>SUMIFS('Forecast Summary'!V:V, 'Forecast Summary'!$A:$A,Outcomes!$A19,'Forecast Summary'!$C:$C, "2025",'Forecast Summary'!$D:$D, "Bound Project")</f>
        <v>0</v>
      </c>
      <c r="P19" s="333">
        <f>SUMIFS('Forecast Summary'!W:W, 'Forecast Summary'!$A:$A,Outcomes!$A19,'Forecast Summary'!$C:$C, "2025",'Forecast Summary'!$D:$D, "Bound Project")</f>
        <v>0</v>
      </c>
      <c r="Q19" s="333">
        <f>SUMIFS('Forecast Summary'!X:X, 'Forecast Summary'!$A:$A,Outcomes!$A19,'Forecast Summary'!$C:$C, "2025",'Forecast Summary'!$D:$D, "Bound Project")</f>
        <v>0</v>
      </c>
      <c r="R19" s="333">
        <f>SUMIFS('Forecast Summary'!Y:Y, 'Forecast Summary'!$A:$A,Outcomes!$A19,'Forecast Summary'!$C:$C, "2025",'Forecast Summary'!$D:$D, "Bound Project")</f>
        <v>9.9</v>
      </c>
      <c r="S19" s="333">
        <f>SUMIFS('Forecast Summary'!Z:Z, 'Forecast Summary'!$A:$A,Outcomes!$A19,'Forecast Summary'!$C:$C, "2025",'Forecast Summary'!$D:$D, "Bound Project")</f>
        <v>3.3000000000000003</v>
      </c>
      <c r="T19" s="333">
        <f>SUMIFS('Forecast Summary'!AA:AA, 'Forecast Summary'!$A:$A,Outcomes!$A19,'Forecast Summary'!$C:$C, "2025",'Forecast Summary'!$D:$D, "Bound Project")</f>
        <v>6.6000000000000005</v>
      </c>
      <c r="U19" s="333">
        <f>SUMIFS('Forecast Summary'!AB:AB, 'Forecast Summary'!$A:$A,Outcomes!$A19,'Forecast Summary'!$C:$C, "2025",'Forecast Summary'!$D:$D, "Bound Project")</f>
        <v>2.2000000000000002</v>
      </c>
      <c r="V19" s="333">
        <f>SUMIFS('Forecast Summary'!AG:AG, 'Forecast Summary'!$A:$A,Outcomes!$A19,'Forecast Summary'!$C:$C, "2025",'Forecast Summary'!$D:$D, "Bound Project")</f>
        <v>88</v>
      </c>
      <c r="W19" s="333">
        <f>SUMIFS('Forecast Summary'!AH:AH, 'Forecast Summary'!$A:$A,Outcomes!$A19,'Forecast Summary'!$C:$C, "2025",'Forecast Summary'!$D:$D, "Bound Project")</f>
        <v>42.900000000000006</v>
      </c>
      <c r="X19" s="333">
        <f>SUMIFS('Forecast Summary'!AI:AI, 'Forecast Summary'!$A:$A,Outcomes!$A19,'Forecast Summary'!$C:$C, "2025",'Forecast Summary'!$D:$D, "Bound Project")</f>
        <v>35.200000000000003</v>
      </c>
      <c r="Y19" s="333">
        <f>SUMIFS('Forecast Summary'!AJ:AJ, 'Forecast Summary'!$A:$A,Outcomes!$A19,'Forecast Summary'!$C:$C, "2025",'Forecast Summary'!$D:$D, "Bound Project")</f>
        <v>39.6</v>
      </c>
      <c r="Z19" s="333">
        <f>SUMIFS('Forecast Summary'!AK:AK, 'Forecast Summary'!$A:$A,Outcomes!$A19,'Forecast Summary'!$C:$C, "2025",'Forecast Summary'!$D:$D, "Bound Project")</f>
        <v>235.6</v>
      </c>
      <c r="AA19" s="333">
        <f>SUMIFS('Forecast Summary'!AL:AL, 'Forecast Summary'!$A:$A,Outcomes!$A19,'Forecast Summary'!$C:$C, "2025",'Forecast Summary'!$D:$D, "Bound Project")</f>
        <v>149.15</v>
      </c>
      <c r="AB19" s="333">
        <f>SUMIFS('Forecast Summary'!AM:AM, 'Forecast Summary'!$A:$A,Outcomes!$A19,'Forecast Summary'!$C:$C, "2025",'Forecast Summary'!$D:$D, "Bound Project")</f>
        <v>109.25</v>
      </c>
      <c r="AC19" s="333">
        <f>SUMIFS('Forecast Summary'!AN:AN, 'Forecast Summary'!$A:$A,Outcomes!$A19,'Forecast Summary'!$C:$C, "2025",'Forecast Summary'!$D:$D, "Bound Project")</f>
        <v>103.55</v>
      </c>
      <c r="AD19" s="333">
        <f>SUMIFS('Forecast Summary'!AS:AS, 'Forecast Summary'!$A:$A,Outcomes!$A19,'Forecast Summary'!$C:$C, "2025",'Forecast Summary'!$D:$D, "Bound Project")</f>
        <v>0</v>
      </c>
      <c r="AE19" s="333">
        <f>SUMIFS('Forecast Summary'!AT:AT, 'Forecast Summary'!$A:$A,Outcomes!$A19,'Forecast Summary'!$C:$C, "2025",'Forecast Summary'!$D:$D, "Bound Project")</f>
        <v>0</v>
      </c>
      <c r="AF19" s="333">
        <f>SUMIFS('Forecast Summary'!AU:AU, 'Forecast Summary'!$A:$A,Outcomes!$A19,'Forecast Summary'!$C:$C, "2025",'Forecast Summary'!$D:$D, "Bound Project")</f>
        <v>0</v>
      </c>
      <c r="AG19" s="333">
        <f>SUMIFS('Forecast Summary'!AV:AV, 'Forecast Summary'!$A:$A,Outcomes!$A19,'Forecast Summary'!$C:$C, "2025",'Forecast Summary'!$D:$D, "Bound Project")</f>
        <v>0</v>
      </c>
      <c r="AH19" s="333">
        <f>SUMIFS('Forecast Summary'!AW:AW, 'Forecast Summary'!$A:$A,Outcomes!$A19,'Forecast Summary'!$C:$C, "2025",'Forecast Summary'!$D:$D, "Bound Project")</f>
        <v>0</v>
      </c>
      <c r="AI19" s="333">
        <f>SUMIFS('Forecast Summary'!AX:AX, 'Forecast Summary'!$A:$A,Outcomes!$A19,'Forecast Summary'!$C:$C, "2025",'Forecast Summary'!$D:$D, "Bound Project")</f>
        <v>0</v>
      </c>
      <c r="AJ19" s="333">
        <f>SUMIFS('Forecast Summary'!AY:AY, 'Forecast Summary'!$A:$A,Outcomes!$A19,'Forecast Summary'!$C:$C, "2025",'Forecast Summary'!$D:$D, "Bound Project")</f>
        <v>0</v>
      </c>
      <c r="AK19" s="333">
        <f>SUMIFS('Forecast Summary'!AZ:AZ, 'Forecast Summary'!$A:$A,Outcomes!$A19,'Forecast Summary'!$C:$C, "2025",'Forecast Summary'!$D:$D, "Bound Project")</f>
        <v>0</v>
      </c>
      <c r="AL19" s="333">
        <f>SUMIFS('Forecast Summary'!BE:BE, 'Forecast Summary'!$A:$A,Outcomes!$A19,'Forecast Summary'!$C:$C, "2025",'Forecast Summary'!$D:$D, "Bound Project")</f>
        <v>473</v>
      </c>
      <c r="AM19" s="333">
        <f>SUMIFS('Forecast Summary'!BF:BF, 'Forecast Summary'!$A:$A,Outcomes!$A19,'Forecast Summary'!$C:$C, "2025",'Forecast Summary'!$D:$D, "Bound Project")</f>
        <v>215.64999999999998</v>
      </c>
      <c r="AN19" s="333">
        <f>SUMIFS('Forecast Summary'!BG:BG, 'Forecast Summary'!$A:$A,Outcomes!$A19,'Forecast Summary'!$C:$C, "2025",'Forecast Summary'!$D:$D, "Bound Project")</f>
        <v>173</v>
      </c>
      <c r="AO19" s="333">
        <f>SUMIFS('Forecast Summary'!BH:BH, 'Forecast Summary'!$A:$A,Outcomes!$A19,'Forecast Summary'!$C:$C, "2025",'Forecast Summary'!$D:$D, "Bound Project")</f>
        <v>105.60000000000001</v>
      </c>
      <c r="AP19" s="333">
        <f>SUMIFS('Forecast Summary'!BI:BI, 'Forecast Summary'!$A:$A,Outcomes!$A19,'Forecast Summary'!$C:$C, "2025",'Forecast Summary'!$D:$D, "Bound Project")</f>
        <v>142.5</v>
      </c>
      <c r="AQ19" s="333">
        <f>SUMIFS('Forecast Summary'!BJ:BJ, 'Forecast Summary'!$A:$A,Outcomes!$A19,'Forecast Summary'!$C:$C, "2025",'Forecast Summary'!$D:$D, "Bound Project")</f>
        <v>39.9</v>
      </c>
      <c r="AR19" s="333">
        <f>SUMIFS('Forecast Summary'!BK:BK, 'Forecast Summary'!$A:$A,Outcomes!$A19,'Forecast Summary'!$C:$C, "2025",'Forecast Summary'!$D:$D, "Bound Project")</f>
        <v>65.55</v>
      </c>
      <c r="AS19" s="333">
        <f>SUMIFS('Forecast Summary'!BL:BL, 'Forecast Summary'!$A:$A,Outcomes!$A19,'Forecast Summary'!$C:$C, "2025",'Forecast Summary'!$D:$D, "Bound Project")</f>
        <v>86.45</v>
      </c>
      <c r="AT19" s="333">
        <f>SUMIFS('Forecast Summary'!BQ:BQ, 'Forecast Summary'!$A:$A,Outcomes!$A19,'Forecast Summary'!$C:$C, "2025",'Forecast Summary'!$D:$D, "Bound Project")</f>
        <v>0</v>
      </c>
      <c r="AU19" s="333">
        <f>SUMIFS('Forecast Summary'!BR:BR, 'Forecast Summary'!$A:$A,Outcomes!$A19,'Forecast Summary'!$C:$C, "2025",'Forecast Summary'!$D:$D, "Bound Project")</f>
        <v>0</v>
      </c>
      <c r="AV19" s="333">
        <f>SUMIFS('Forecast Summary'!BS:BS, 'Forecast Summary'!$A:$A,Outcomes!$A19,'Forecast Summary'!$C:$C, "2025",'Forecast Summary'!$D:$D, "Bound Project")</f>
        <v>0</v>
      </c>
      <c r="AW19" s="333">
        <f>SUMIFS('Forecast Summary'!BT:BT, 'Forecast Summary'!$A:$A,Outcomes!$A19,'Forecast Summary'!$C:$C, "2025",'Forecast Summary'!$D:$D, "Bound Project")</f>
        <v>0</v>
      </c>
      <c r="AX19" s="333">
        <f>SUMIFS('Forecast Summary'!BU:BU, 'Forecast Summary'!$A:$A,Outcomes!$A19,'Forecast Summary'!$C:$C, "2025",'Forecast Summary'!$D:$D, "Bound Project")</f>
        <v>19</v>
      </c>
      <c r="AY19" s="333">
        <f>SUMIFS('Forecast Summary'!BV:BV, 'Forecast Summary'!$A:$A,Outcomes!$A19,'Forecast Summary'!$C:$C, "2025",'Forecast Summary'!$D:$D, "Bound Project")</f>
        <v>0</v>
      </c>
      <c r="AZ19" s="333">
        <f>SUMIFS('Forecast Summary'!BW:BW, 'Forecast Summary'!$A:$A,Outcomes!$A19,'Forecast Summary'!$C:$C, "2025",'Forecast Summary'!$D:$D, "Bound Project")</f>
        <v>7.6</v>
      </c>
      <c r="BA19" s="333">
        <f>SUMIFS('Forecast Summary'!BX:BX, 'Forecast Summary'!$A:$A,Outcomes!$A19,'Forecast Summary'!$C:$C, "2025",'Forecast Summary'!$D:$D, "Bound Project")</f>
        <v>15.400000000000002</v>
      </c>
      <c r="BB19" s="333">
        <f>SUMIFS('Forecast Summary'!BY:BY, 'Forecast Summary'!$A:$A,Outcomes!$A19,'Forecast Summary'!$C:$C, "2025",'Forecast Summary'!$D:$D, "Bound Project")</f>
        <v>16.5</v>
      </c>
      <c r="BC19" s="333">
        <f>SUMIFS('Forecast Summary'!BZ:BZ, 'Forecast Summary'!$A:$A,Outcomes!$A19,'Forecast Summary'!$C:$C, "2025",'Forecast Summary'!$D:$D, "Bound Project")</f>
        <v>83.6</v>
      </c>
      <c r="BD19" s="333">
        <f>SUMIFS('Forecast Summary'!CA:CA, 'Forecast Summary'!$A:$A,Outcomes!$A19,'Forecast Summary'!$C:$C, "2025",'Forecast Summary'!$D:$D, "Bound Project")</f>
        <v>0</v>
      </c>
    </row>
    <row r="20" spans="1:56">
      <c r="A20" s="21" t="s">
        <v>71</v>
      </c>
      <c r="B20" s="18" t="s">
        <v>72</v>
      </c>
      <c r="C20" s="333">
        <f>SUMIFS('Forecast Summary'!E:E, 'Forecast Summary'!$A:$A,Outcomes!$A20,'Forecast Summary'!$C:$C, "2025",'Forecast Summary'!$D:$D, "Bound Project")</f>
        <v>3074</v>
      </c>
      <c r="D20" s="333">
        <f>SUMIFS('Forecast Summary'!F:F, 'Forecast Summary'!$A:$A,Outcomes!$A20,'Forecast Summary'!$C:$C, "2025",'Forecast Summary'!$D:$D, "Bound Project")</f>
        <v>3312</v>
      </c>
      <c r="E20" s="333">
        <f>SUMIFS('Forecast Summary'!G:G, 'Forecast Summary'!$A:$A,Outcomes!$A20,'Forecast Summary'!$C:$C, "2025",'Forecast Summary'!$D:$D, "Bound Project")</f>
        <v>1415.5</v>
      </c>
      <c r="F20" s="333">
        <f>SUMIFS('Forecast Summary'!H:H, 'Forecast Summary'!$A:$A,Outcomes!$A20,'Forecast Summary'!$C:$C, "2025",'Forecast Summary'!$D:$D, "Bound Project")</f>
        <v>883</v>
      </c>
      <c r="G20" s="333">
        <f>SUMIFS('Forecast Summary'!I:I, 'Forecast Summary'!$A:$A,Outcomes!$A20,'Forecast Summary'!$C:$C, "2025",'Forecast Summary'!$D:$D, "Bound Project")</f>
        <v>360.8</v>
      </c>
      <c r="H20" s="333">
        <f>SUMIFS('Forecast Summary'!J:J, 'Forecast Summary'!$A:$A,Outcomes!$A20,'Forecast Summary'!$C:$C, "2025",'Forecast Summary'!$D:$D, "Bound Project")</f>
        <v>1</v>
      </c>
      <c r="I20" s="333">
        <f>SUMIFS('Forecast Summary'!K:K, 'Forecast Summary'!$A:$A,Outcomes!$A20,'Forecast Summary'!$C:$C, "2025",'Forecast Summary'!$D:$D, "Bound Project")</f>
        <v>0</v>
      </c>
      <c r="J20" s="333">
        <f>SUMIFS('Forecast Summary'!L:L, 'Forecast Summary'!$A:$A,Outcomes!$A20,'Forecast Summary'!$C:$C, "2025",'Forecast Summary'!$D:$D, "Bound Project")</f>
        <v>0</v>
      </c>
      <c r="K20" s="333">
        <f>SUMIFS('Forecast Summary'!M:M, 'Forecast Summary'!$A:$A,Outcomes!$A20,'Forecast Summary'!$C:$C, "2025",'Forecast Summary'!$D:$D, "Bound Project")</f>
        <v>0</v>
      </c>
      <c r="L20" s="333">
        <f>SUMIFS('Forecast Summary'!O:O, 'Forecast Summary'!$A:$A,Outcomes!$A20,'Forecast Summary'!$C:$C, "2025",'Forecast Summary'!$D:$D, "Bound Project")</f>
        <v>0</v>
      </c>
      <c r="M20" s="333">
        <f>SUMIFS('Forecast Summary'!P:P, 'Forecast Summary'!$A:$A,Outcomes!$A20,'Forecast Summary'!$C:$C, "2025",'Forecast Summary'!$D:$D, "Bound Project")</f>
        <v>23.75</v>
      </c>
      <c r="N20" s="333">
        <f>SUMIFS('Forecast Summary'!U:U, 'Forecast Summary'!$A:$A,Outcomes!$A20,'Forecast Summary'!$C:$C, "2025",'Forecast Summary'!$D:$D, "Bound Project")</f>
        <v>526.29999999999995</v>
      </c>
      <c r="O20" s="333">
        <f>SUMIFS('Forecast Summary'!V:V, 'Forecast Summary'!$A:$A,Outcomes!$A20,'Forecast Summary'!$C:$C, "2025",'Forecast Summary'!$D:$D, "Bound Project")</f>
        <v>255</v>
      </c>
      <c r="P20" s="333">
        <f>SUMIFS('Forecast Summary'!W:W, 'Forecast Summary'!$A:$A,Outcomes!$A20,'Forecast Summary'!$C:$C, "2025",'Forecast Summary'!$D:$D, "Bound Project")</f>
        <v>90.25</v>
      </c>
      <c r="Q20" s="333">
        <f>SUMIFS('Forecast Summary'!X:X, 'Forecast Summary'!$A:$A,Outcomes!$A20,'Forecast Summary'!$C:$C, "2025",'Forecast Summary'!$D:$D, "Bound Project")</f>
        <v>145</v>
      </c>
      <c r="R20" s="333">
        <f>SUMIFS('Forecast Summary'!Y:Y, 'Forecast Summary'!$A:$A,Outcomes!$A20,'Forecast Summary'!$C:$C, "2025",'Forecast Summary'!$D:$D, "Bound Project")</f>
        <v>819.50000000000011</v>
      </c>
      <c r="S20" s="333">
        <f>SUMIFS('Forecast Summary'!Z:Z, 'Forecast Summary'!$A:$A,Outcomes!$A20,'Forecast Summary'!$C:$C, "2025",'Forecast Summary'!$D:$D, "Bound Project")</f>
        <v>336</v>
      </c>
      <c r="T20" s="333">
        <f>SUMIFS('Forecast Summary'!AA:AA, 'Forecast Summary'!$A:$A,Outcomes!$A20,'Forecast Summary'!$C:$C, "2025",'Forecast Summary'!$D:$D, "Bound Project")</f>
        <v>168</v>
      </c>
      <c r="U20" s="333">
        <f>SUMIFS('Forecast Summary'!AB:AB, 'Forecast Summary'!$A:$A,Outcomes!$A20,'Forecast Summary'!$C:$C, "2025",'Forecast Summary'!$D:$D, "Bound Project")</f>
        <v>224</v>
      </c>
      <c r="V20" s="333">
        <f>SUMIFS('Forecast Summary'!AG:AG, 'Forecast Summary'!$A:$A,Outcomes!$A20,'Forecast Summary'!$C:$C, "2025",'Forecast Summary'!$D:$D, "Bound Project")</f>
        <v>1685.2</v>
      </c>
      <c r="W20" s="333">
        <f>SUMIFS('Forecast Summary'!AH:AH, 'Forecast Summary'!$A:$A,Outcomes!$A20,'Forecast Summary'!$C:$C, "2025",'Forecast Summary'!$D:$D, "Bound Project")</f>
        <v>784</v>
      </c>
      <c r="X20" s="333">
        <f>SUMIFS('Forecast Summary'!AI:AI, 'Forecast Summary'!$A:$A,Outcomes!$A20,'Forecast Summary'!$C:$C, "2025",'Forecast Summary'!$D:$D, "Bound Project")</f>
        <v>383.90000000000003</v>
      </c>
      <c r="Y20" s="333">
        <f>SUMIFS('Forecast Summary'!AJ:AJ, 'Forecast Summary'!$A:$A,Outcomes!$A20,'Forecast Summary'!$C:$C, "2025",'Forecast Summary'!$D:$D, "Bound Project")</f>
        <v>536.80000000000007</v>
      </c>
      <c r="Z20" s="333">
        <f>SUMIFS('Forecast Summary'!AK:AK, 'Forecast Summary'!$A:$A,Outcomes!$A20,'Forecast Summary'!$C:$C, "2025",'Forecast Summary'!$D:$D, "Bound Project")</f>
        <v>1558.9499999999998</v>
      </c>
      <c r="AA20" s="333">
        <f>SUMIFS('Forecast Summary'!AL:AL, 'Forecast Summary'!$A:$A,Outcomes!$A20,'Forecast Summary'!$C:$C, "2025",'Forecast Summary'!$D:$D, "Bound Project")</f>
        <v>643.15</v>
      </c>
      <c r="AB20" s="333">
        <f>SUMIFS('Forecast Summary'!AM:AM, 'Forecast Summary'!$A:$A,Outcomes!$A20,'Forecast Summary'!$C:$C, "2025",'Forecast Summary'!$D:$D, "Bound Project")</f>
        <v>397.09999999999997</v>
      </c>
      <c r="AC20" s="333">
        <f>SUMIFS('Forecast Summary'!AN:AN, 'Forecast Summary'!$A:$A,Outcomes!$A20,'Forecast Summary'!$C:$C, "2025",'Forecast Summary'!$D:$D, "Bound Project")</f>
        <v>732</v>
      </c>
      <c r="AD20" s="333">
        <f>SUMIFS('Forecast Summary'!AS:AS, 'Forecast Summary'!$A:$A,Outcomes!$A20,'Forecast Summary'!$C:$C, "2025",'Forecast Summary'!$D:$D, "Bound Project")</f>
        <v>0</v>
      </c>
      <c r="AE20" s="333">
        <f>SUMIFS('Forecast Summary'!AT:AT, 'Forecast Summary'!$A:$A,Outcomes!$A20,'Forecast Summary'!$C:$C, "2025",'Forecast Summary'!$D:$D, "Bound Project")</f>
        <v>0</v>
      </c>
      <c r="AF20" s="333">
        <f>SUMIFS('Forecast Summary'!AU:AU, 'Forecast Summary'!$A:$A,Outcomes!$A20,'Forecast Summary'!$C:$C, "2025",'Forecast Summary'!$D:$D, "Bound Project")</f>
        <v>0</v>
      </c>
      <c r="AG20" s="333">
        <f>SUMIFS('Forecast Summary'!AV:AV, 'Forecast Summary'!$A:$A,Outcomes!$A20,'Forecast Summary'!$C:$C, "2025",'Forecast Summary'!$D:$D, "Bound Project")</f>
        <v>0</v>
      </c>
      <c r="AH20" s="333">
        <f>SUMIFS('Forecast Summary'!AW:AW, 'Forecast Summary'!$A:$A,Outcomes!$A20,'Forecast Summary'!$C:$C, "2025",'Forecast Summary'!$D:$D, "Bound Project")</f>
        <v>12</v>
      </c>
      <c r="AI20" s="333">
        <f>SUMIFS('Forecast Summary'!AX:AX, 'Forecast Summary'!$A:$A,Outcomes!$A20,'Forecast Summary'!$C:$C, "2025",'Forecast Summary'!$D:$D, "Bound Project")</f>
        <v>0.95</v>
      </c>
      <c r="AJ20" s="333">
        <f>SUMIFS('Forecast Summary'!AY:AY, 'Forecast Summary'!$A:$A,Outcomes!$A20,'Forecast Summary'!$C:$C, "2025",'Forecast Summary'!$D:$D, "Bound Project")</f>
        <v>1.1000000000000001</v>
      </c>
      <c r="AK20" s="333">
        <f>SUMIFS('Forecast Summary'!AZ:AZ, 'Forecast Summary'!$A:$A,Outcomes!$A20,'Forecast Summary'!$C:$C, "2025",'Forecast Summary'!$D:$D, "Bound Project")</f>
        <v>12</v>
      </c>
      <c r="AL20" s="333">
        <f>SUMIFS('Forecast Summary'!BE:BE, 'Forecast Summary'!$A:$A,Outcomes!$A20,'Forecast Summary'!$C:$C, "2025",'Forecast Summary'!$D:$D, "Bound Project")</f>
        <v>3582</v>
      </c>
      <c r="AM20" s="333">
        <f>SUMIFS('Forecast Summary'!BF:BF, 'Forecast Summary'!$A:$A,Outcomes!$A20,'Forecast Summary'!$C:$C, "2025",'Forecast Summary'!$D:$D, "Bound Project")</f>
        <v>1348.05</v>
      </c>
      <c r="AN20" s="333">
        <f>SUMIFS('Forecast Summary'!BG:BG, 'Forecast Summary'!$A:$A,Outcomes!$A20,'Forecast Summary'!$C:$C, "2025",'Forecast Summary'!$D:$D, "Bound Project")</f>
        <v>1053</v>
      </c>
      <c r="AO20" s="333">
        <f>SUMIFS('Forecast Summary'!BH:BH, 'Forecast Summary'!$A:$A,Outcomes!$A20,'Forecast Summary'!$C:$C, "2025",'Forecast Summary'!$D:$D, "Bound Project")</f>
        <v>679.80000000000007</v>
      </c>
      <c r="AP20" s="333">
        <f>SUMIFS('Forecast Summary'!BI:BI, 'Forecast Summary'!$A:$A,Outcomes!$A20,'Forecast Summary'!$C:$C, "2025",'Forecast Summary'!$D:$D, "Bound Project")</f>
        <v>789.44999999999993</v>
      </c>
      <c r="AQ20" s="333">
        <f>SUMIFS('Forecast Summary'!BJ:BJ, 'Forecast Summary'!$A:$A,Outcomes!$A20,'Forecast Summary'!$C:$C, "2025",'Forecast Summary'!$D:$D, "Bound Project")</f>
        <v>254.6</v>
      </c>
      <c r="AR20" s="333">
        <f>SUMIFS('Forecast Summary'!BK:BK, 'Forecast Summary'!$A:$A,Outcomes!$A20,'Forecast Summary'!$C:$C, "2025",'Forecast Summary'!$D:$D, "Bound Project")</f>
        <v>252.7</v>
      </c>
      <c r="AS20" s="333">
        <f>SUMIFS('Forecast Summary'!BL:BL, 'Forecast Summary'!$A:$A,Outcomes!$A20,'Forecast Summary'!$C:$C, "2025",'Forecast Summary'!$D:$D, "Bound Project")</f>
        <v>329</v>
      </c>
      <c r="AT20" s="333">
        <f>SUMIFS('Forecast Summary'!BQ:BQ, 'Forecast Summary'!$A:$A,Outcomes!$A20,'Forecast Summary'!$C:$C, "2025",'Forecast Summary'!$D:$D, "Bound Project")</f>
        <v>9.5</v>
      </c>
      <c r="AU20" s="333">
        <f>SUMIFS('Forecast Summary'!BR:BR, 'Forecast Summary'!$A:$A,Outcomes!$A20,'Forecast Summary'!$C:$C, "2025",'Forecast Summary'!$D:$D, "Bound Project")</f>
        <v>1.9</v>
      </c>
      <c r="AV20" s="333">
        <f>SUMIFS('Forecast Summary'!BS:BS, 'Forecast Summary'!$A:$A,Outcomes!$A20,'Forecast Summary'!$C:$C, "2025",'Forecast Summary'!$D:$D, "Bound Project")</f>
        <v>3.8</v>
      </c>
      <c r="AW20" s="333">
        <f>SUMIFS('Forecast Summary'!BT:BT, 'Forecast Summary'!$A:$A,Outcomes!$A20,'Forecast Summary'!$C:$C, "2025",'Forecast Summary'!$D:$D, "Bound Project")</f>
        <v>3.8</v>
      </c>
      <c r="AX20" s="333">
        <f>SUMIFS('Forecast Summary'!BU:BU, 'Forecast Summary'!$A:$A,Outcomes!$A20,'Forecast Summary'!$C:$C, "2025",'Forecast Summary'!$D:$D, "Bound Project")</f>
        <v>204</v>
      </c>
      <c r="AY20" s="333">
        <f>SUMIFS('Forecast Summary'!BV:BV, 'Forecast Summary'!$A:$A,Outcomes!$A20,'Forecast Summary'!$C:$C, "2025",'Forecast Summary'!$D:$D, "Bound Project")</f>
        <v>27.549999999999997</v>
      </c>
      <c r="AZ20" s="333">
        <f>SUMIFS('Forecast Summary'!BW:BW, 'Forecast Summary'!$A:$A,Outcomes!$A20,'Forecast Summary'!$C:$C, "2025",'Forecast Summary'!$D:$D, "Bound Project")</f>
        <v>48</v>
      </c>
      <c r="BA20" s="333">
        <f>SUMIFS('Forecast Summary'!BX:BX, 'Forecast Summary'!$A:$A,Outcomes!$A20,'Forecast Summary'!$C:$C, "2025",'Forecast Summary'!$D:$D, "Bound Project")</f>
        <v>90.2</v>
      </c>
      <c r="BB20" s="333">
        <f>SUMIFS('Forecast Summary'!BY:BY, 'Forecast Summary'!$A:$A,Outcomes!$A20,'Forecast Summary'!$C:$C, "2025",'Forecast Summary'!$D:$D, "Bound Project")</f>
        <v>83</v>
      </c>
      <c r="BC20" s="333">
        <f>SUMIFS('Forecast Summary'!BZ:BZ, 'Forecast Summary'!$A:$A,Outcomes!$A20,'Forecast Summary'!$C:$C, "2025",'Forecast Summary'!$D:$D, "Bound Project")</f>
        <v>433</v>
      </c>
      <c r="BD20" s="333">
        <f>SUMIFS('Forecast Summary'!CA:CA, 'Forecast Summary'!$A:$A,Outcomes!$A20,'Forecast Summary'!$C:$C, "2025",'Forecast Summary'!$D:$D, "Bound Project")</f>
        <v>0</v>
      </c>
    </row>
    <row r="21" spans="1:56">
      <c r="A21" s="21" t="s">
        <v>73</v>
      </c>
      <c r="B21" s="18" t="s">
        <v>74</v>
      </c>
      <c r="C21" s="333">
        <f>SUMIFS('Forecast Summary'!E:E, 'Forecast Summary'!$A:$A,Outcomes!$A21,'Forecast Summary'!$C:$C, "2025",'Forecast Summary'!$D:$D, "Bound Project")</f>
        <v>4630.3</v>
      </c>
      <c r="D21" s="333">
        <f>SUMIFS('Forecast Summary'!F:F, 'Forecast Summary'!$A:$A,Outcomes!$A21,'Forecast Summary'!$C:$C, "2025",'Forecast Summary'!$D:$D, "Bound Project")</f>
        <v>5126</v>
      </c>
      <c r="E21" s="333">
        <f>SUMIFS('Forecast Summary'!G:G, 'Forecast Summary'!$A:$A,Outcomes!$A21,'Forecast Summary'!$C:$C, "2025",'Forecast Summary'!$D:$D, "Bound Project")</f>
        <v>3285.1</v>
      </c>
      <c r="F21" s="333">
        <f>SUMIFS('Forecast Summary'!H:H, 'Forecast Summary'!$A:$A,Outcomes!$A21,'Forecast Summary'!$C:$C, "2025",'Forecast Summary'!$D:$D, "Bound Project")</f>
        <v>1830.4</v>
      </c>
      <c r="G21" s="333">
        <f>SUMIFS('Forecast Summary'!I:I, 'Forecast Summary'!$A:$A,Outcomes!$A21,'Forecast Summary'!$C:$C, "2025",'Forecast Summary'!$D:$D, "Bound Project")</f>
        <v>735.90000000000009</v>
      </c>
      <c r="H21" s="333">
        <f>SUMIFS('Forecast Summary'!J:J, 'Forecast Summary'!$A:$A,Outcomes!$A21,'Forecast Summary'!$C:$C, "2025",'Forecast Summary'!$D:$D, "Bound Project")</f>
        <v>1.1000000000000001</v>
      </c>
      <c r="I21" s="333">
        <f>SUMIFS('Forecast Summary'!K:K, 'Forecast Summary'!$A:$A,Outcomes!$A21,'Forecast Summary'!$C:$C, "2025",'Forecast Summary'!$D:$D, "Bound Project")</f>
        <v>1.1000000000000001</v>
      </c>
      <c r="J21" s="333">
        <f>SUMIFS('Forecast Summary'!L:L, 'Forecast Summary'!$A:$A,Outcomes!$A21,'Forecast Summary'!$C:$C, "2025",'Forecast Summary'!$D:$D, "Bound Project")</f>
        <v>1</v>
      </c>
      <c r="K21" s="333">
        <f>SUMIFS('Forecast Summary'!M:M, 'Forecast Summary'!$A:$A,Outcomes!$A21,'Forecast Summary'!$C:$C, "2025",'Forecast Summary'!$D:$D, "Bound Project")</f>
        <v>0</v>
      </c>
      <c r="L21" s="333">
        <f>SUMIFS('Forecast Summary'!O:O, 'Forecast Summary'!$A:$A,Outcomes!$A21,'Forecast Summary'!$C:$C, "2025",'Forecast Summary'!$D:$D, "Bound Project")</f>
        <v>368.59999999999997</v>
      </c>
      <c r="M21" s="333">
        <f>SUMIFS('Forecast Summary'!P:P, 'Forecast Summary'!$A:$A,Outcomes!$A21,'Forecast Summary'!$C:$C, "2025",'Forecast Summary'!$D:$D, "Bound Project")</f>
        <v>969</v>
      </c>
      <c r="N21" s="333">
        <f>SUMIFS('Forecast Summary'!U:U, 'Forecast Summary'!$A:$A,Outcomes!$A21,'Forecast Summary'!$C:$C, "2025",'Forecast Summary'!$D:$D, "Bound Project")</f>
        <v>171.95</v>
      </c>
      <c r="O21" s="333">
        <f>SUMIFS('Forecast Summary'!V:V, 'Forecast Summary'!$A:$A,Outcomes!$A21,'Forecast Summary'!$C:$C, "2025",'Forecast Summary'!$D:$D, "Bound Project")</f>
        <v>126.35</v>
      </c>
      <c r="P21" s="333">
        <f>SUMIFS('Forecast Summary'!W:W, 'Forecast Summary'!$A:$A,Outcomes!$A21,'Forecast Summary'!$C:$C, "2025",'Forecast Summary'!$D:$D, "Bound Project")</f>
        <v>30.4</v>
      </c>
      <c r="Q21" s="333">
        <f>SUMIFS('Forecast Summary'!X:X, 'Forecast Summary'!$A:$A,Outcomes!$A21,'Forecast Summary'!$C:$C, "2025",'Forecast Summary'!$D:$D, "Bound Project")</f>
        <v>52.25</v>
      </c>
      <c r="R21" s="333">
        <f>SUMIFS('Forecast Summary'!Y:Y, 'Forecast Summary'!$A:$A,Outcomes!$A21,'Forecast Summary'!$C:$C, "2025",'Forecast Summary'!$D:$D, "Bound Project")</f>
        <v>797.05</v>
      </c>
      <c r="S21" s="333">
        <f>SUMIFS('Forecast Summary'!Z:Z, 'Forecast Summary'!$A:$A,Outcomes!$A21,'Forecast Summary'!$C:$C, "2025",'Forecast Summary'!$D:$D, "Bound Project")</f>
        <v>519.65</v>
      </c>
      <c r="T21" s="333">
        <f>SUMIFS('Forecast Summary'!AA:AA, 'Forecast Summary'!$A:$A,Outcomes!$A21,'Forecast Summary'!$C:$C, "2025",'Forecast Summary'!$D:$D, "Bound Project")</f>
        <v>265.05</v>
      </c>
      <c r="U21" s="333">
        <f>SUMIFS('Forecast Summary'!AB:AB, 'Forecast Summary'!$A:$A,Outcomes!$A21,'Forecast Summary'!$C:$C, "2025",'Forecast Summary'!$D:$D, "Bound Project")</f>
        <v>317.3</v>
      </c>
      <c r="V21" s="333">
        <f>SUMIFS('Forecast Summary'!AG:AG, 'Forecast Summary'!$A:$A,Outcomes!$A21,'Forecast Summary'!$C:$C, "2025",'Forecast Summary'!$D:$D, "Bound Project")</f>
        <v>2187.85</v>
      </c>
      <c r="W21" s="333">
        <f>SUMIFS('Forecast Summary'!AH:AH, 'Forecast Summary'!$A:$A,Outcomes!$A21,'Forecast Summary'!$C:$C, "2025",'Forecast Summary'!$D:$D, "Bound Project")</f>
        <v>1529.5</v>
      </c>
      <c r="X21" s="333">
        <f>SUMIFS('Forecast Summary'!AI:AI, 'Forecast Summary'!$A:$A,Outcomes!$A21,'Forecast Summary'!$C:$C, "2025",'Forecast Summary'!$D:$D, "Bound Project")</f>
        <v>893</v>
      </c>
      <c r="Y21" s="333">
        <f>SUMIFS('Forecast Summary'!AJ:AJ, 'Forecast Summary'!$A:$A,Outcomes!$A21,'Forecast Summary'!$C:$C, "2025",'Forecast Summary'!$D:$D, "Bound Project")</f>
        <v>674.30000000000007</v>
      </c>
      <c r="Z21" s="333">
        <f>SUMIFS('Forecast Summary'!AK:AK, 'Forecast Summary'!$A:$A,Outcomes!$A21,'Forecast Summary'!$C:$C, "2025",'Forecast Summary'!$D:$D, "Bound Project")</f>
        <v>2665.7</v>
      </c>
      <c r="AA21" s="333">
        <f>SUMIFS('Forecast Summary'!AL:AL, 'Forecast Summary'!$A:$A,Outcomes!$A21,'Forecast Summary'!$C:$C, "2025",'Forecast Summary'!$D:$D, "Bound Project")</f>
        <v>1503.85</v>
      </c>
      <c r="AB21" s="333">
        <f>SUMIFS('Forecast Summary'!AM:AM, 'Forecast Summary'!$A:$A,Outcomes!$A21,'Forecast Summary'!$C:$C, "2025",'Forecast Summary'!$D:$D, "Bound Project")</f>
        <v>781.84999999999991</v>
      </c>
      <c r="AC21" s="333">
        <f>SUMIFS('Forecast Summary'!AN:AN, 'Forecast Summary'!$A:$A,Outcomes!$A21,'Forecast Summary'!$C:$C, "2025",'Forecast Summary'!$D:$D, "Bound Project")</f>
        <v>1278.7</v>
      </c>
      <c r="AD21" s="333">
        <f>SUMIFS('Forecast Summary'!AS:AS, 'Forecast Summary'!$A:$A,Outcomes!$A21,'Forecast Summary'!$C:$C, "2025",'Forecast Summary'!$D:$D, "Bound Project")</f>
        <v>1</v>
      </c>
      <c r="AE21" s="333">
        <f>SUMIFS('Forecast Summary'!AT:AT, 'Forecast Summary'!$A:$A,Outcomes!$A21,'Forecast Summary'!$C:$C, "2025",'Forecast Summary'!$D:$D, "Bound Project")</f>
        <v>0</v>
      </c>
      <c r="AF21" s="333">
        <f>SUMIFS('Forecast Summary'!AU:AU, 'Forecast Summary'!$A:$A,Outcomes!$A21,'Forecast Summary'!$C:$C, "2025",'Forecast Summary'!$D:$D, "Bound Project")</f>
        <v>0</v>
      </c>
      <c r="AG21" s="333">
        <f>SUMIFS('Forecast Summary'!AV:AV, 'Forecast Summary'!$A:$A,Outcomes!$A21,'Forecast Summary'!$C:$C, "2025",'Forecast Summary'!$D:$D, "Bound Project")</f>
        <v>1</v>
      </c>
      <c r="AH21" s="333">
        <f>SUMIFS('Forecast Summary'!AW:AW, 'Forecast Summary'!$A:$A,Outcomes!$A21,'Forecast Summary'!$C:$C, "2025",'Forecast Summary'!$D:$D, "Bound Project")</f>
        <v>50</v>
      </c>
      <c r="AI21" s="333">
        <f>SUMIFS('Forecast Summary'!AX:AX, 'Forecast Summary'!$A:$A,Outcomes!$A21,'Forecast Summary'!$C:$C, "2025",'Forecast Summary'!$D:$D, "Bound Project")</f>
        <v>8.8000000000000007</v>
      </c>
      <c r="AJ21" s="333">
        <f>SUMIFS('Forecast Summary'!AY:AY, 'Forecast Summary'!$A:$A,Outcomes!$A21,'Forecast Summary'!$C:$C, "2025",'Forecast Summary'!$D:$D, "Bound Project")</f>
        <v>5.5</v>
      </c>
      <c r="AK21" s="333">
        <f>SUMIFS('Forecast Summary'!AZ:AZ, 'Forecast Summary'!$A:$A,Outcomes!$A21,'Forecast Summary'!$C:$C, "2025",'Forecast Summary'!$D:$D, "Bound Project")</f>
        <v>46</v>
      </c>
      <c r="AL21" s="333">
        <f>SUMIFS('Forecast Summary'!BE:BE, 'Forecast Summary'!$A:$A,Outcomes!$A21,'Forecast Summary'!$C:$C, "2025",'Forecast Summary'!$D:$D, "Bound Project")</f>
        <v>7022</v>
      </c>
      <c r="AM21" s="333">
        <f>SUMIFS('Forecast Summary'!BF:BF, 'Forecast Summary'!$A:$A,Outcomes!$A21,'Forecast Summary'!$C:$C, "2025",'Forecast Summary'!$D:$D, "Bound Project")</f>
        <v>4117.3</v>
      </c>
      <c r="AN21" s="333">
        <f>SUMIFS('Forecast Summary'!BG:BG, 'Forecast Summary'!$A:$A,Outcomes!$A21,'Forecast Summary'!$C:$C, "2025",'Forecast Summary'!$D:$D, "Bound Project")</f>
        <v>2540</v>
      </c>
      <c r="AO21" s="333">
        <f>SUMIFS('Forecast Summary'!BH:BH, 'Forecast Summary'!$A:$A,Outcomes!$A21,'Forecast Summary'!$C:$C, "2025",'Forecast Summary'!$D:$D, "Bound Project")</f>
        <v>1283.7</v>
      </c>
      <c r="AP21" s="333">
        <f>SUMIFS('Forecast Summary'!BI:BI, 'Forecast Summary'!$A:$A,Outcomes!$A21,'Forecast Summary'!$C:$C, "2025",'Forecast Summary'!$D:$D, "Bound Project")</f>
        <v>1454.45</v>
      </c>
      <c r="AQ21" s="333">
        <f>SUMIFS('Forecast Summary'!BJ:BJ, 'Forecast Summary'!$A:$A,Outcomes!$A21,'Forecast Summary'!$C:$C, "2025",'Forecast Summary'!$D:$D, "Bound Project")</f>
        <v>777.09999999999991</v>
      </c>
      <c r="AR21" s="333">
        <f>SUMIFS('Forecast Summary'!BK:BK, 'Forecast Summary'!$A:$A,Outcomes!$A21,'Forecast Summary'!$C:$C, "2025",'Forecast Summary'!$D:$D, "Bound Project")</f>
        <v>612.75</v>
      </c>
      <c r="AS21" s="333">
        <f>SUMIFS('Forecast Summary'!BL:BL, 'Forecast Summary'!$A:$A,Outcomes!$A21,'Forecast Summary'!$C:$C, "2025",'Forecast Summary'!$D:$D, "Bound Project")</f>
        <v>643</v>
      </c>
      <c r="AT21" s="333">
        <f>SUMIFS('Forecast Summary'!BQ:BQ, 'Forecast Summary'!$A:$A,Outcomes!$A21,'Forecast Summary'!$C:$C, "2025",'Forecast Summary'!$D:$D, "Bound Project")</f>
        <v>0</v>
      </c>
      <c r="AU21" s="333">
        <f>SUMIFS('Forecast Summary'!BR:BR, 'Forecast Summary'!$A:$A,Outcomes!$A21,'Forecast Summary'!$C:$C, "2025",'Forecast Summary'!$D:$D, "Bound Project")</f>
        <v>0</v>
      </c>
      <c r="AV21" s="333">
        <f>SUMIFS('Forecast Summary'!BS:BS, 'Forecast Summary'!$A:$A,Outcomes!$A21,'Forecast Summary'!$C:$C, "2025",'Forecast Summary'!$D:$D, "Bound Project")</f>
        <v>0</v>
      </c>
      <c r="AW21" s="333">
        <f>SUMIFS('Forecast Summary'!BT:BT, 'Forecast Summary'!$A:$A,Outcomes!$A21,'Forecast Summary'!$C:$C, "2025",'Forecast Summary'!$D:$D, "Bound Project")</f>
        <v>0</v>
      </c>
      <c r="AX21" s="333">
        <f>SUMIFS('Forecast Summary'!BU:BU, 'Forecast Summary'!$A:$A,Outcomes!$A21,'Forecast Summary'!$C:$C, "2025",'Forecast Summary'!$D:$D, "Bound Project")</f>
        <v>153</v>
      </c>
      <c r="AY21" s="333">
        <f>SUMIFS('Forecast Summary'!BV:BV, 'Forecast Summary'!$A:$A,Outcomes!$A21,'Forecast Summary'!$C:$C, "2025",'Forecast Summary'!$D:$D, "Bound Project")</f>
        <v>51.7</v>
      </c>
      <c r="AZ21" s="333">
        <f>SUMIFS('Forecast Summary'!BW:BW, 'Forecast Summary'!$A:$A,Outcomes!$A21,'Forecast Summary'!$C:$C, "2025",'Forecast Summary'!$D:$D, "Bound Project")</f>
        <v>93</v>
      </c>
      <c r="BA21" s="333">
        <f>SUMIFS('Forecast Summary'!BX:BX, 'Forecast Summary'!$A:$A,Outcomes!$A21,'Forecast Summary'!$C:$C, "2025",'Forecast Summary'!$D:$D, "Bound Project")</f>
        <v>69</v>
      </c>
      <c r="BB21" s="333">
        <f>SUMIFS('Forecast Summary'!BY:BY, 'Forecast Summary'!$A:$A,Outcomes!$A21,'Forecast Summary'!$C:$C, "2025",'Forecast Summary'!$D:$D, "Bound Project")</f>
        <v>256.5</v>
      </c>
      <c r="BC21" s="333">
        <f>SUMIFS('Forecast Summary'!BZ:BZ, 'Forecast Summary'!$A:$A,Outcomes!$A21,'Forecast Summary'!$C:$C, "2025",'Forecast Summary'!$D:$D, "Bound Project")</f>
        <v>953</v>
      </c>
      <c r="BD21" s="333">
        <f>SUMIFS('Forecast Summary'!CA:CA, 'Forecast Summary'!$A:$A,Outcomes!$A21,'Forecast Summary'!$C:$C, "2025",'Forecast Summary'!$D:$D, "Bound Project")</f>
        <v>0</v>
      </c>
    </row>
    <row r="22" spans="1:56">
      <c r="A22" s="21" t="s">
        <v>75</v>
      </c>
      <c r="B22" s="18" t="s">
        <v>76</v>
      </c>
      <c r="C22" s="333">
        <f>SUMIFS('Forecast Summary'!E:E, 'Forecast Summary'!$A:$A,Outcomes!$A22,'Forecast Summary'!$C:$C, "2025",'Forecast Summary'!$D:$D, "Bound Project")</f>
        <v>840</v>
      </c>
      <c r="D22" s="333">
        <f>SUMIFS('Forecast Summary'!F:F, 'Forecast Summary'!$A:$A,Outcomes!$A22,'Forecast Summary'!$C:$C, "2025",'Forecast Summary'!$D:$D, "Bound Project")</f>
        <v>613</v>
      </c>
      <c r="E22" s="333">
        <f>SUMIFS('Forecast Summary'!G:G, 'Forecast Summary'!$A:$A,Outcomes!$A22,'Forecast Summary'!$C:$C, "2025",'Forecast Summary'!$D:$D, "Bound Project")</f>
        <v>267</v>
      </c>
      <c r="F22" s="333">
        <f>SUMIFS('Forecast Summary'!H:H, 'Forecast Summary'!$A:$A,Outcomes!$A22,'Forecast Summary'!$C:$C, "2025",'Forecast Summary'!$D:$D, "Bound Project")</f>
        <v>244</v>
      </c>
      <c r="G22" s="333">
        <f>SUMIFS('Forecast Summary'!I:I, 'Forecast Summary'!$A:$A,Outcomes!$A22,'Forecast Summary'!$C:$C, "2025",'Forecast Summary'!$D:$D, "Bound Project")</f>
        <v>148</v>
      </c>
      <c r="H22" s="333">
        <f>SUMIFS('Forecast Summary'!J:J, 'Forecast Summary'!$A:$A,Outcomes!$A22,'Forecast Summary'!$C:$C, "2025",'Forecast Summary'!$D:$D, "Bound Project")</f>
        <v>1</v>
      </c>
      <c r="I22" s="333">
        <f>SUMIFS('Forecast Summary'!K:K, 'Forecast Summary'!$A:$A,Outcomes!$A22,'Forecast Summary'!$C:$C, "2025",'Forecast Summary'!$D:$D, "Bound Project")</f>
        <v>1</v>
      </c>
      <c r="J22" s="333">
        <f>SUMIFS('Forecast Summary'!L:L, 'Forecast Summary'!$A:$A,Outcomes!$A22,'Forecast Summary'!$C:$C, "2025",'Forecast Summary'!$D:$D, "Bound Project")</f>
        <v>0</v>
      </c>
      <c r="K22" s="333">
        <f>SUMIFS('Forecast Summary'!M:M, 'Forecast Summary'!$A:$A,Outcomes!$A22,'Forecast Summary'!$C:$C, "2025",'Forecast Summary'!$D:$D, "Bound Project")</f>
        <v>0</v>
      </c>
      <c r="L22" s="333">
        <f>SUMIFS('Forecast Summary'!O:O, 'Forecast Summary'!$A:$A,Outcomes!$A22,'Forecast Summary'!$C:$C, "2025",'Forecast Summary'!$D:$D, "Bound Project")</f>
        <v>436.04999999999995</v>
      </c>
      <c r="M22" s="333">
        <f>SUMIFS('Forecast Summary'!P:P, 'Forecast Summary'!$A:$A,Outcomes!$A22,'Forecast Summary'!$C:$C, "2025",'Forecast Summary'!$D:$D, "Bound Project")</f>
        <v>2951.3</v>
      </c>
      <c r="N22" s="333">
        <f>SUMIFS('Forecast Summary'!U:U, 'Forecast Summary'!$A:$A,Outcomes!$A22,'Forecast Summary'!$C:$C, "2025",'Forecast Summary'!$D:$D, "Bound Project")</f>
        <v>17.600000000000001</v>
      </c>
      <c r="O22" s="333">
        <f>SUMIFS('Forecast Summary'!V:V, 'Forecast Summary'!$A:$A,Outcomes!$A22,'Forecast Summary'!$C:$C, "2025",'Forecast Summary'!$D:$D, "Bound Project")</f>
        <v>8.5499999999999989</v>
      </c>
      <c r="P22" s="333">
        <f>SUMIFS('Forecast Summary'!W:W, 'Forecast Summary'!$A:$A,Outcomes!$A22,'Forecast Summary'!$C:$C, "2025",'Forecast Summary'!$D:$D, "Bound Project")</f>
        <v>5</v>
      </c>
      <c r="Q22" s="333">
        <f>SUMIFS('Forecast Summary'!X:X, 'Forecast Summary'!$A:$A,Outcomes!$A22,'Forecast Summary'!$C:$C, "2025",'Forecast Summary'!$D:$D, "Bound Project")</f>
        <v>9.9</v>
      </c>
      <c r="R22" s="333">
        <f>SUMIFS('Forecast Summary'!Y:Y, 'Forecast Summary'!$A:$A,Outcomes!$A22,'Forecast Summary'!$C:$C, "2025",'Forecast Summary'!$D:$D, "Bound Project")</f>
        <v>68.399999999999991</v>
      </c>
      <c r="S22" s="333">
        <f>SUMIFS('Forecast Summary'!Z:Z, 'Forecast Summary'!$A:$A,Outcomes!$A22,'Forecast Summary'!$C:$C, "2025",'Forecast Summary'!$D:$D, "Bound Project")</f>
        <v>30.4</v>
      </c>
      <c r="T22" s="333">
        <f>SUMIFS('Forecast Summary'!AA:AA, 'Forecast Summary'!$A:$A,Outcomes!$A22,'Forecast Summary'!$C:$C, "2025",'Forecast Summary'!$D:$D, "Bound Project")</f>
        <v>27.549999999999997</v>
      </c>
      <c r="U22" s="333">
        <f>SUMIFS('Forecast Summary'!AB:AB, 'Forecast Summary'!$A:$A,Outcomes!$A22,'Forecast Summary'!$C:$C, "2025",'Forecast Summary'!$D:$D, "Bound Project")</f>
        <v>42.75</v>
      </c>
      <c r="V22" s="333">
        <f>SUMIFS('Forecast Summary'!AG:AG, 'Forecast Summary'!$A:$A,Outcomes!$A22,'Forecast Summary'!$C:$C, "2025",'Forecast Summary'!$D:$D, "Bound Project")</f>
        <v>359.09999999999997</v>
      </c>
      <c r="W22" s="333">
        <f>SUMIFS('Forecast Summary'!AH:AH, 'Forecast Summary'!$A:$A,Outcomes!$A22,'Forecast Summary'!$C:$C, "2025",'Forecast Summary'!$D:$D, "Bound Project")</f>
        <v>268.84999999999997</v>
      </c>
      <c r="X22" s="333">
        <f>SUMIFS('Forecast Summary'!AI:AI, 'Forecast Summary'!$A:$A,Outcomes!$A22,'Forecast Summary'!$C:$C, "2025",'Forecast Summary'!$D:$D, "Bound Project")</f>
        <v>141.54999999999998</v>
      </c>
      <c r="Y22" s="333">
        <f>SUMIFS('Forecast Summary'!AJ:AJ, 'Forecast Summary'!$A:$A,Outcomes!$A22,'Forecast Summary'!$C:$C, "2025",'Forecast Summary'!$D:$D, "Bound Project")</f>
        <v>99.000000000000014</v>
      </c>
      <c r="Z22" s="333">
        <f>SUMIFS('Forecast Summary'!AK:AK, 'Forecast Summary'!$A:$A,Outcomes!$A22,'Forecast Summary'!$C:$C, "2025",'Forecast Summary'!$D:$D, "Bound Project")</f>
        <v>306.84999999999997</v>
      </c>
      <c r="AA22" s="333">
        <f>SUMIFS('Forecast Summary'!AL:AL, 'Forecast Summary'!$A:$A,Outcomes!$A22,'Forecast Summary'!$C:$C, "2025",'Forecast Summary'!$D:$D, "Bound Project")</f>
        <v>183</v>
      </c>
      <c r="AB22" s="333">
        <f>SUMIFS('Forecast Summary'!AM:AM, 'Forecast Summary'!$A:$A,Outcomes!$A22,'Forecast Summary'!$C:$C, "2025",'Forecast Summary'!$D:$D, "Bound Project")</f>
        <v>154.85</v>
      </c>
      <c r="AC22" s="333">
        <f>SUMIFS('Forecast Summary'!AN:AN, 'Forecast Summary'!$A:$A,Outcomes!$A22,'Forecast Summary'!$C:$C, "2025",'Forecast Summary'!$D:$D, "Bound Project")</f>
        <v>145.35</v>
      </c>
      <c r="AD22" s="333">
        <f>SUMIFS('Forecast Summary'!AS:AS, 'Forecast Summary'!$A:$A,Outcomes!$A22,'Forecast Summary'!$C:$C, "2025",'Forecast Summary'!$D:$D, "Bound Project")</f>
        <v>0.95</v>
      </c>
      <c r="AE22" s="333">
        <f>SUMIFS('Forecast Summary'!AT:AT, 'Forecast Summary'!$A:$A,Outcomes!$A22,'Forecast Summary'!$C:$C, "2025",'Forecast Summary'!$D:$D, "Bound Project")</f>
        <v>0</v>
      </c>
      <c r="AF22" s="333">
        <f>SUMIFS('Forecast Summary'!AU:AU, 'Forecast Summary'!$A:$A,Outcomes!$A22,'Forecast Summary'!$C:$C, "2025",'Forecast Summary'!$D:$D, "Bound Project")</f>
        <v>0</v>
      </c>
      <c r="AG22" s="333">
        <f>SUMIFS('Forecast Summary'!AV:AV, 'Forecast Summary'!$A:$A,Outcomes!$A22,'Forecast Summary'!$C:$C, "2025",'Forecast Summary'!$D:$D, "Bound Project")</f>
        <v>0.95</v>
      </c>
      <c r="AH22" s="333">
        <f>SUMIFS('Forecast Summary'!AW:AW, 'Forecast Summary'!$A:$A,Outcomes!$A22,'Forecast Summary'!$C:$C, "2025",'Forecast Summary'!$D:$D, "Bound Project")</f>
        <v>1.1000000000000001</v>
      </c>
      <c r="AI22" s="333">
        <f>SUMIFS('Forecast Summary'!AX:AX, 'Forecast Summary'!$A:$A,Outcomes!$A22,'Forecast Summary'!$C:$C, "2025",'Forecast Summary'!$D:$D, "Bound Project")</f>
        <v>0</v>
      </c>
      <c r="AJ22" s="333">
        <f>SUMIFS('Forecast Summary'!AY:AY, 'Forecast Summary'!$A:$A,Outcomes!$A22,'Forecast Summary'!$C:$C, "2025",'Forecast Summary'!$D:$D, "Bound Project")</f>
        <v>0</v>
      </c>
      <c r="AK22" s="333">
        <f>SUMIFS('Forecast Summary'!AZ:AZ, 'Forecast Summary'!$A:$A,Outcomes!$A22,'Forecast Summary'!$C:$C, "2025",'Forecast Summary'!$D:$D, "Bound Project")</f>
        <v>1.1000000000000001</v>
      </c>
      <c r="AL22" s="333">
        <f>SUMIFS('Forecast Summary'!BE:BE, 'Forecast Summary'!$A:$A,Outcomes!$A22,'Forecast Summary'!$C:$C, "2025",'Forecast Summary'!$D:$D, "Bound Project")</f>
        <v>528</v>
      </c>
      <c r="AM22" s="333">
        <f>SUMIFS('Forecast Summary'!BF:BF, 'Forecast Summary'!$A:$A,Outcomes!$A22,'Forecast Summary'!$C:$C, "2025",'Forecast Summary'!$D:$D, "Bound Project")</f>
        <v>244.20000000000002</v>
      </c>
      <c r="AN22" s="333">
        <f>SUMIFS('Forecast Summary'!BG:BG, 'Forecast Summary'!$A:$A,Outcomes!$A22,'Forecast Summary'!$C:$C, "2025",'Forecast Summary'!$D:$D, "Bound Project")</f>
        <v>262.90000000000003</v>
      </c>
      <c r="AO22" s="333">
        <f>SUMIFS('Forecast Summary'!BH:BH, 'Forecast Summary'!$A:$A,Outcomes!$A22,'Forecast Summary'!$C:$C, "2025",'Forecast Summary'!$D:$D, "Bound Project")</f>
        <v>185.9</v>
      </c>
      <c r="AP22" s="333">
        <f>SUMIFS('Forecast Summary'!BI:BI, 'Forecast Summary'!$A:$A,Outcomes!$A22,'Forecast Summary'!$C:$C, "2025",'Forecast Summary'!$D:$D, "Bound Project")</f>
        <v>638.4</v>
      </c>
      <c r="AQ22" s="333">
        <f>SUMIFS('Forecast Summary'!BJ:BJ, 'Forecast Summary'!$A:$A,Outcomes!$A22,'Forecast Summary'!$C:$C, "2025",'Forecast Summary'!$D:$D, "Bound Project")</f>
        <v>183</v>
      </c>
      <c r="AR22" s="333">
        <f>SUMIFS('Forecast Summary'!BK:BK, 'Forecast Summary'!$A:$A,Outcomes!$A22,'Forecast Summary'!$C:$C, "2025",'Forecast Summary'!$D:$D, "Bound Project")</f>
        <v>361.95</v>
      </c>
      <c r="AS22" s="333">
        <f>SUMIFS('Forecast Summary'!BL:BL, 'Forecast Summary'!$A:$A,Outcomes!$A22,'Forecast Summary'!$C:$C, "2025",'Forecast Summary'!$D:$D, "Bound Project")</f>
        <v>342</v>
      </c>
      <c r="AT22" s="333">
        <f>SUMIFS('Forecast Summary'!BQ:BQ, 'Forecast Summary'!$A:$A,Outcomes!$A22,'Forecast Summary'!$C:$C, "2025",'Forecast Summary'!$D:$D, "Bound Project")</f>
        <v>0</v>
      </c>
      <c r="AU22" s="333">
        <f>SUMIFS('Forecast Summary'!BR:BR, 'Forecast Summary'!$A:$A,Outcomes!$A22,'Forecast Summary'!$C:$C, "2025",'Forecast Summary'!$D:$D, "Bound Project")</f>
        <v>0</v>
      </c>
      <c r="AV22" s="333">
        <f>SUMIFS('Forecast Summary'!BS:BS, 'Forecast Summary'!$A:$A,Outcomes!$A22,'Forecast Summary'!$C:$C, "2025",'Forecast Summary'!$D:$D, "Bound Project")</f>
        <v>0</v>
      </c>
      <c r="AW22" s="333">
        <f>SUMIFS('Forecast Summary'!BT:BT, 'Forecast Summary'!$A:$A,Outcomes!$A22,'Forecast Summary'!$C:$C, "2025",'Forecast Summary'!$D:$D, "Bound Project")</f>
        <v>0</v>
      </c>
      <c r="AX22" s="333">
        <f>SUMIFS('Forecast Summary'!BU:BU, 'Forecast Summary'!$A:$A,Outcomes!$A22,'Forecast Summary'!$C:$C, "2025",'Forecast Summary'!$D:$D, "Bound Project")</f>
        <v>16.149999999999999</v>
      </c>
      <c r="AY22" s="333">
        <f>SUMIFS('Forecast Summary'!BV:BV, 'Forecast Summary'!$A:$A,Outcomes!$A22,'Forecast Summary'!$C:$C, "2025",'Forecast Summary'!$D:$D, "Bound Project")</f>
        <v>1.9</v>
      </c>
      <c r="AZ22" s="333">
        <f>SUMIFS('Forecast Summary'!BW:BW, 'Forecast Summary'!$A:$A,Outcomes!$A22,'Forecast Summary'!$C:$C, "2025",'Forecast Summary'!$D:$D, "Bound Project")</f>
        <v>7.7000000000000011</v>
      </c>
      <c r="BA22" s="333">
        <f>SUMIFS('Forecast Summary'!BX:BX, 'Forecast Summary'!$A:$A,Outcomes!$A22,'Forecast Summary'!$C:$C, "2025",'Forecast Summary'!$D:$D, "Bound Project")</f>
        <v>12</v>
      </c>
      <c r="BB22" s="333">
        <f>SUMIFS('Forecast Summary'!BY:BY, 'Forecast Summary'!$A:$A,Outcomes!$A22,'Forecast Summary'!$C:$C, "2025",'Forecast Summary'!$D:$D, "Bound Project")</f>
        <v>23.75</v>
      </c>
      <c r="BC22" s="333">
        <f>SUMIFS('Forecast Summary'!BZ:BZ, 'Forecast Summary'!$A:$A,Outcomes!$A22,'Forecast Summary'!$C:$C, "2025",'Forecast Summary'!$D:$D, "Bound Project")</f>
        <v>52.800000000000004</v>
      </c>
      <c r="BD22" s="333">
        <f>SUMIFS('Forecast Summary'!CA:CA, 'Forecast Summary'!$A:$A,Outcomes!$A22,'Forecast Summary'!$C:$C, "2025",'Forecast Summary'!$D:$D, "Bound Project")</f>
        <v>0</v>
      </c>
    </row>
    <row r="23" spans="1:56">
      <c r="A23" s="21" t="s">
        <v>77</v>
      </c>
      <c r="B23" s="18" t="s">
        <v>78</v>
      </c>
      <c r="C23" s="333">
        <f>SUMIFS('Forecast Summary'!E:E, 'Forecast Summary'!$A:$A,Outcomes!$A23,'Forecast Summary'!$C:$C, "2025",'Forecast Summary'!$D:$D, "Bound Project")</f>
        <v>2673</v>
      </c>
      <c r="D23" s="333">
        <f>SUMIFS('Forecast Summary'!F:F, 'Forecast Summary'!$A:$A,Outcomes!$A23,'Forecast Summary'!$C:$C, "2025",'Forecast Summary'!$D:$D, "Bound Project")</f>
        <v>2350</v>
      </c>
      <c r="E23" s="333">
        <f>SUMIFS('Forecast Summary'!G:G, 'Forecast Summary'!$A:$A,Outcomes!$A23,'Forecast Summary'!$C:$C, "2025",'Forecast Summary'!$D:$D, "Bound Project")</f>
        <v>1473.4499999999998</v>
      </c>
      <c r="F23" s="333">
        <f>SUMIFS('Forecast Summary'!H:H, 'Forecast Summary'!$A:$A,Outcomes!$A23,'Forecast Summary'!$C:$C, "2025",'Forecast Summary'!$D:$D, "Bound Project")</f>
        <v>1240.8000000000002</v>
      </c>
      <c r="G23" s="333">
        <f>SUMIFS('Forecast Summary'!I:I, 'Forecast Summary'!$A:$A,Outcomes!$A23,'Forecast Summary'!$C:$C, "2025",'Forecast Summary'!$D:$D, "Bound Project")</f>
        <v>305.8</v>
      </c>
      <c r="H23" s="333">
        <f>SUMIFS('Forecast Summary'!J:J, 'Forecast Summary'!$A:$A,Outcomes!$A23,'Forecast Summary'!$C:$C, "2025",'Forecast Summary'!$D:$D, "Bound Project")</f>
        <v>0</v>
      </c>
      <c r="I23" s="333">
        <f>SUMIFS('Forecast Summary'!K:K, 'Forecast Summary'!$A:$A,Outcomes!$A23,'Forecast Summary'!$C:$C, "2025",'Forecast Summary'!$D:$D, "Bound Project")</f>
        <v>0</v>
      </c>
      <c r="J23" s="333">
        <f>SUMIFS('Forecast Summary'!L:L, 'Forecast Summary'!$A:$A,Outcomes!$A23,'Forecast Summary'!$C:$C, "2025",'Forecast Summary'!$D:$D, "Bound Project")</f>
        <v>0</v>
      </c>
      <c r="K23" s="333">
        <f>SUMIFS('Forecast Summary'!M:M, 'Forecast Summary'!$A:$A,Outcomes!$A23,'Forecast Summary'!$C:$C, "2025",'Forecast Summary'!$D:$D, "Bound Project")</f>
        <v>0</v>
      </c>
      <c r="L23" s="333">
        <f>SUMIFS('Forecast Summary'!O:O, 'Forecast Summary'!$A:$A,Outcomes!$A23,'Forecast Summary'!$C:$C, "2025",'Forecast Summary'!$D:$D, "Bound Project")</f>
        <v>216.70000000000002</v>
      </c>
      <c r="M23" s="333">
        <f>SUMIFS('Forecast Summary'!P:P, 'Forecast Summary'!$A:$A,Outcomes!$A23,'Forecast Summary'!$C:$C, "2025",'Forecast Summary'!$D:$D, "Bound Project")</f>
        <v>475</v>
      </c>
      <c r="N23" s="333">
        <f>SUMIFS('Forecast Summary'!U:U, 'Forecast Summary'!$A:$A,Outcomes!$A23,'Forecast Summary'!$C:$C, "2025",'Forecast Summary'!$D:$D, "Bound Project")</f>
        <v>0</v>
      </c>
      <c r="O23" s="333">
        <f>SUMIFS('Forecast Summary'!V:V, 'Forecast Summary'!$A:$A,Outcomes!$A23,'Forecast Summary'!$C:$C, "2025",'Forecast Summary'!$D:$D, "Bound Project")</f>
        <v>0</v>
      </c>
      <c r="P23" s="333">
        <f>SUMIFS('Forecast Summary'!W:W, 'Forecast Summary'!$A:$A,Outcomes!$A23,'Forecast Summary'!$C:$C, "2025",'Forecast Summary'!$D:$D, "Bound Project")</f>
        <v>0</v>
      </c>
      <c r="Q23" s="333">
        <f>SUMIFS('Forecast Summary'!X:X, 'Forecast Summary'!$A:$A,Outcomes!$A23,'Forecast Summary'!$C:$C, "2025",'Forecast Summary'!$D:$D, "Bound Project")</f>
        <v>0</v>
      </c>
      <c r="R23" s="333">
        <f>SUMIFS('Forecast Summary'!Y:Y, 'Forecast Summary'!$A:$A,Outcomes!$A23,'Forecast Summary'!$C:$C, "2025",'Forecast Summary'!$D:$D, "Bound Project")</f>
        <v>0</v>
      </c>
      <c r="S23" s="333">
        <f>SUMIFS('Forecast Summary'!Z:Z, 'Forecast Summary'!$A:$A,Outcomes!$A23,'Forecast Summary'!$C:$C, "2025",'Forecast Summary'!$D:$D, "Bound Project")</f>
        <v>0</v>
      </c>
      <c r="T23" s="333">
        <f>SUMIFS('Forecast Summary'!AA:AA, 'Forecast Summary'!$A:$A,Outcomes!$A23,'Forecast Summary'!$C:$C, "2025",'Forecast Summary'!$D:$D, "Bound Project")</f>
        <v>0</v>
      </c>
      <c r="U23" s="333">
        <f>SUMIFS('Forecast Summary'!AB:AB, 'Forecast Summary'!$A:$A,Outcomes!$A23,'Forecast Summary'!$C:$C, "2025",'Forecast Summary'!$D:$D, "Bound Project")</f>
        <v>0</v>
      </c>
      <c r="V23" s="333">
        <f>SUMIFS('Forecast Summary'!AG:AG, 'Forecast Summary'!$A:$A,Outcomes!$A23,'Forecast Summary'!$C:$C, "2025",'Forecast Summary'!$D:$D, "Bound Project")</f>
        <v>378.09999999999997</v>
      </c>
      <c r="W23" s="333">
        <f>SUMIFS('Forecast Summary'!AH:AH, 'Forecast Summary'!$A:$A,Outcomes!$A23,'Forecast Summary'!$C:$C, "2025",'Forecast Summary'!$D:$D, "Bound Project")</f>
        <v>195.7</v>
      </c>
      <c r="X23" s="333">
        <f>SUMIFS('Forecast Summary'!AI:AI, 'Forecast Summary'!$A:$A,Outcomes!$A23,'Forecast Summary'!$C:$C, "2025",'Forecast Summary'!$D:$D, "Bound Project")</f>
        <v>214.7</v>
      </c>
      <c r="Y23" s="333">
        <f>SUMIFS('Forecast Summary'!AJ:AJ, 'Forecast Summary'!$A:$A,Outcomes!$A23,'Forecast Summary'!$C:$C, "2025",'Forecast Summary'!$D:$D, "Bound Project")</f>
        <v>111.10000000000001</v>
      </c>
      <c r="Z23" s="333">
        <f>SUMIFS('Forecast Summary'!AK:AK, 'Forecast Summary'!$A:$A,Outcomes!$A23,'Forecast Summary'!$C:$C, "2025",'Forecast Summary'!$D:$D, "Bound Project")</f>
        <v>586.15</v>
      </c>
      <c r="AA23" s="333">
        <f>SUMIFS('Forecast Summary'!AL:AL, 'Forecast Summary'!$A:$A,Outcomes!$A23,'Forecast Summary'!$C:$C, "2025",'Forecast Summary'!$D:$D, "Bound Project")</f>
        <v>191.4</v>
      </c>
      <c r="AB23" s="333">
        <f>SUMIFS('Forecast Summary'!AM:AM, 'Forecast Summary'!$A:$A,Outcomes!$A23,'Forecast Summary'!$C:$C, "2025",'Forecast Summary'!$D:$D, "Bound Project")</f>
        <v>327</v>
      </c>
      <c r="AC23" s="333">
        <f>SUMIFS('Forecast Summary'!AN:AN, 'Forecast Summary'!$A:$A,Outcomes!$A23,'Forecast Summary'!$C:$C, "2025",'Forecast Summary'!$D:$D, "Bound Project")</f>
        <v>333.45</v>
      </c>
      <c r="AD23" s="333">
        <f>SUMIFS('Forecast Summary'!AS:AS, 'Forecast Summary'!$A:$A,Outcomes!$A23,'Forecast Summary'!$C:$C, "2025",'Forecast Summary'!$D:$D, "Bound Project")</f>
        <v>2.2000000000000002</v>
      </c>
      <c r="AE23" s="333">
        <f>SUMIFS('Forecast Summary'!AT:AT, 'Forecast Summary'!$A:$A,Outcomes!$A23,'Forecast Summary'!$C:$C, "2025",'Forecast Summary'!$D:$D, "Bound Project")</f>
        <v>1.1000000000000001</v>
      </c>
      <c r="AF23" s="333">
        <f>SUMIFS('Forecast Summary'!AU:AU, 'Forecast Summary'!$A:$A,Outcomes!$A23,'Forecast Summary'!$C:$C, "2025",'Forecast Summary'!$D:$D, "Bound Project")</f>
        <v>2</v>
      </c>
      <c r="AG23" s="333">
        <f>SUMIFS('Forecast Summary'!AV:AV, 'Forecast Summary'!$A:$A,Outcomes!$A23,'Forecast Summary'!$C:$C, "2025",'Forecast Summary'!$D:$D, "Bound Project")</f>
        <v>2.2000000000000002</v>
      </c>
      <c r="AH23" s="333">
        <f>SUMIFS('Forecast Summary'!AW:AW, 'Forecast Summary'!$A:$A,Outcomes!$A23,'Forecast Summary'!$C:$C, "2025",'Forecast Summary'!$D:$D, "Bound Project")</f>
        <v>0</v>
      </c>
      <c r="AI23" s="333">
        <f>SUMIFS('Forecast Summary'!AX:AX, 'Forecast Summary'!$A:$A,Outcomes!$A23,'Forecast Summary'!$C:$C, "2025",'Forecast Summary'!$D:$D, "Bound Project")</f>
        <v>0</v>
      </c>
      <c r="AJ23" s="333">
        <f>SUMIFS('Forecast Summary'!AY:AY, 'Forecast Summary'!$A:$A,Outcomes!$A23,'Forecast Summary'!$C:$C, "2025",'Forecast Summary'!$D:$D, "Bound Project")</f>
        <v>0</v>
      </c>
      <c r="AK23" s="333">
        <f>SUMIFS('Forecast Summary'!AZ:AZ, 'Forecast Summary'!$A:$A,Outcomes!$A23,'Forecast Summary'!$C:$C, "2025",'Forecast Summary'!$D:$D, "Bound Project")</f>
        <v>0</v>
      </c>
      <c r="AL23" s="333">
        <f>SUMIFS('Forecast Summary'!BE:BE, 'Forecast Summary'!$A:$A,Outcomes!$A23,'Forecast Summary'!$C:$C, "2025",'Forecast Summary'!$D:$D, "Bound Project")</f>
        <v>2697.2000000000003</v>
      </c>
      <c r="AM23" s="333">
        <f>SUMIFS('Forecast Summary'!BF:BF, 'Forecast Summary'!$A:$A,Outcomes!$A23,'Forecast Summary'!$C:$C, "2025",'Forecast Summary'!$D:$D, "Bound Project")</f>
        <v>1621</v>
      </c>
      <c r="AN23" s="333">
        <f>SUMIFS('Forecast Summary'!BG:BG, 'Forecast Summary'!$A:$A,Outcomes!$A23,'Forecast Summary'!$C:$C, "2025",'Forecast Summary'!$D:$D, "Bound Project")</f>
        <v>983.40000000000009</v>
      </c>
      <c r="AO23" s="333">
        <f>SUMIFS('Forecast Summary'!BH:BH, 'Forecast Summary'!$A:$A,Outcomes!$A23,'Forecast Summary'!$C:$C, "2025",'Forecast Summary'!$D:$D, "Bound Project")</f>
        <v>426.8</v>
      </c>
      <c r="AP23" s="333">
        <f>SUMIFS('Forecast Summary'!BI:BI, 'Forecast Summary'!$A:$A,Outcomes!$A23,'Forecast Summary'!$C:$C, "2025",'Forecast Summary'!$D:$D, "Bound Project")</f>
        <v>912</v>
      </c>
      <c r="AQ23" s="333">
        <f>SUMIFS('Forecast Summary'!BJ:BJ, 'Forecast Summary'!$A:$A,Outcomes!$A23,'Forecast Summary'!$C:$C, "2025",'Forecast Summary'!$D:$D, "Bound Project")</f>
        <v>443.65</v>
      </c>
      <c r="AR23" s="333">
        <f>SUMIFS('Forecast Summary'!BK:BK, 'Forecast Summary'!$A:$A,Outcomes!$A23,'Forecast Summary'!$C:$C, "2025",'Forecast Summary'!$D:$D, "Bound Project")</f>
        <v>621.29999999999995</v>
      </c>
      <c r="AS23" s="333">
        <f>SUMIFS('Forecast Summary'!BL:BL, 'Forecast Summary'!$A:$A,Outcomes!$A23,'Forecast Summary'!$C:$C, "2025",'Forecast Summary'!$D:$D, "Bound Project")</f>
        <v>366.7</v>
      </c>
      <c r="AT23" s="333">
        <f>SUMIFS('Forecast Summary'!BQ:BQ, 'Forecast Summary'!$A:$A,Outcomes!$A23,'Forecast Summary'!$C:$C, "2025",'Forecast Summary'!$D:$D, "Bound Project")</f>
        <v>0</v>
      </c>
      <c r="AU23" s="333">
        <f>SUMIFS('Forecast Summary'!BR:BR, 'Forecast Summary'!$A:$A,Outcomes!$A23,'Forecast Summary'!$C:$C, "2025",'Forecast Summary'!$D:$D, "Bound Project")</f>
        <v>0</v>
      </c>
      <c r="AV23" s="333">
        <f>SUMIFS('Forecast Summary'!BS:BS, 'Forecast Summary'!$A:$A,Outcomes!$A23,'Forecast Summary'!$C:$C, "2025",'Forecast Summary'!$D:$D, "Bound Project")</f>
        <v>0</v>
      </c>
      <c r="AW23" s="333">
        <f>SUMIFS('Forecast Summary'!BT:BT, 'Forecast Summary'!$A:$A,Outcomes!$A23,'Forecast Summary'!$C:$C, "2025",'Forecast Summary'!$D:$D, "Bound Project")</f>
        <v>0</v>
      </c>
      <c r="AX23" s="333">
        <f>SUMIFS('Forecast Summary'!BU:BU, 'Forecast Summary'!$A:$A,Outcomes!$A23,'Forecast Summary'!$C:$C, "2025",'Forecast Summary'!$D:$D, "Bound Project")</f>
        <v>0</v>
      </c>
      <c r="AY23" s="333">
        <f>SUMIFS('Forecast Summary'!BV:BV, 'Forecast Summary'!$A:$A,Outcomes!$A23,'Forecast Summary'!$C:$C, "2025",'Forecast Summary'!$D:$D, "Bound Project")</f>
        <v>0</v>
      </c>
      <c r="AZ23" s="333">
        <f>SUMIFS('Forecast Summary'!BW:BW, 'Forecast Summary'!$A:$A,Outcomes!$A23,'Forecast Summary'!$C:$C, "2025",'Forecast Summary'!$D:$D, "Bound Project")</f>
        <v>0</v>
      </c>
      <c r="BA23" s="333">
        <f>SUMIFS('Forecast Summary'!BX:BX, 'Forecast Summary'!$A:$A,Outcomes!$A23,'Forecast Summary'!$C:$C, "2025",'Forecast Summary'!$D:$D, "Bound Project")</f>
        <v>0</v>
      </c>
      <c r="BB23" s="333">
        <f>SUMIFS('Forecast Summary'!BY:BY, 'Forecast Summary'!$A:$A,Outcomes!$A23,'Forecast Summary'!$C:$C, "2025",'Forecast Summary'!$D:$D, "Bound Project")</f>
        <v>13.299999999999999</v>
      </c>
      <c r="BC23" s="333">
        <f>SUMIFS('Forecast Summary'!BZ:BZ, 'Forecast Summary'!$A:$A,Outcomes!$A23,'Forecast Summary'!$C:$C, "2025",'Forecast Summary'!$D:$D, "Bound Project")</f>
        <v>44</v>
      </c>
      <c r="BD23" s="333">
        <f>SUMIFS('Forecast Summary'!CA:CA, 'Forecast Summary'!$A:$A,Outcomes!$A23,'Forecast Summary'!$C:$C, "2025",'Forecast Summary'!$D:$D, "Bound Project")</f>
        <v>0</v>
      </c>
    </row>
    <row r="24" spans="1:56">
      <c r="A24" s="21" t="s">
        <v>79</v>
      </c>
      <c r="B24" s="18" t="s">
        <v>80</v>
      </c>
      <c r="C24" s="333">
        <f>SUMIFS('Forecast Summary'!E:E, 'Forecast Summary'!$A:$A,Outcomes!$A24,'Forecast Summary'!$C:$C, "2025",'Forecast Summary'!$D:$D, "Bound Project")</f>
        <v>427</v>
      </c>
      <c r="D24" s="333">
        <f>SUMIFS('Forecast Summary'!F:F, 'Forecast Summary'!$A:$A,Outcomes!$A24,'Forecast Summary'!$C:$C, "2025",'Forecast Summary'!$D:$D, "Bound Project")</f>
        <v>118.75</v>
      </c>
      <c r="E24" s="333">
        <f>SUMIFS('Forecast Summary'!G:G, 'Forecast Summary'!$A:$A,Outcomes!$A24,'Forecast Summary'!$C:$C, "2025",'Forecast Summary'!$D:$D, "Bound Project")</f>
        <v>114.94999999999999</v>
      </c>
      <c r="F24" s="333">
        <f>SUMIFS('Forecast Summary'!H:H, 'Forecast Summary'!$A:$A,Outcomes!$A24,'Forecast Summary'!$C:$C, "2025",'Forecast Summary'!$D:$D, "Bound Project")</f>
        <v>38.949999999999996</v>
      </c>
      <c r="G24" s="333">
        <f>SUMIFS('Forecast Summary'!I:I, 'Forecast Summary'!$A:$A,Outcomes!$A24,'Forecast Summary'!$C:$C, "2025",'Forecast Summary'!$D:$D, "Bound Project")</f>
        <v>6.6000000000000005</v>
      </c>
      <c r="H24" s="333">
        <f>SUMIFS('Forecast Summary'!J:J, 'Forecast Summary'!$A:$A,Outcomes!$A24,'Forecast Summary'!$C:$C, "2025",'Forecast Summary'!$D:$D, "Bound Project")</f>
        <v>0</v>
      </c>
      <c r="I24" s="333">
        <f>SUMIFS('Forecast Summary'!K:K, 'Forecast Summary'!$A:$A,Outcomes!$A24,'Forecast Summary'!$C:$C, "2025",'Forecast Summary'!$D:$D, "Bound Project")</f>
        <v>0</v>
      </c>
      <c r="J24" s="333">
        <f>SUMIFS('Forecast Summary'!L:L, 'Forecast Summary'!$A:$A,Outcomes!$A24,'Forecast Summary'!$C:$C, "2025",'Forecast Summary'!$D:$D, "Bound Project")</f>
        <v>0</v>
      </c>
      <c r="K24" s="333">
        <f>SUMIFS('Forecast Summary'!M:M, 'Forecast Summary'!$A:$A,Outcomes!$A24,'Forecast Summary'!$C:$C, "2025",'Forecast Summary'!$D:$D, "Bound Project")</f>
        <v>0</v>
      </c>
      <c r="L24" s="333">
        <f>SUMIFS('Forecast Summary'!O:O, 'Forecast Summary'!$A:$A,Outcomes!$A24,'Forecast Summary'!$C:$C, "2025",'Forecast Summary'!$D:$D, "Bound Project")</f>
        <v>16</v>
      </c>
      <c r="M24" s="333">
        <f>SUMIFS('Forecast Summary'!P:P, 'Forecast Summary'!$A:$A,Outcomes!$A24,'Forecast Summary'!$C:$C, "2025",'Forecast Summary'!$D:$D, "Bound Project")</f>
        <v>197.6</v>
      </c>
      <c r="N24" s="333">
        <f>SUMIFS('Forecast Summary'!U:U, 'Forecast Summary'!$A:$A,Outcomes!$A24,'Forecast Summary'!$C:$C, "2025",'Forecast Summary'!$D:$D, "Bound Project")</f>
        <v>51.3</v>
      </c>
      <c r="O24" s="333">
        <f>SUMIFS('Forecast Summary'!V:V, 'Forecast Summary'!$A:$A,Outcomes!$A24,'Forecast Summary'!$C:$C, "2025",'Forecast Summary'!$D:$D, "Bound Project")</f>
        <v>44</v>
      </c>
      <c r="P24" s="333">
        <f>SUMIFS('Forecast Summary'!W:W, 'Forecast Summary'!$A:$A,Outcomes!$A24,'Forecast Summary'!$C:$C, "2025",'Forecast Summary'!$D:$D, "Bound Project")</f>
        <v>6.6499999999999995</v>
      </c>
      <c r="Q24" s="333">
        <f>SUMIFS('Forecast Summary'!X:X, 'Forecast Summary'!$A:$A,Outcomes!$A24,'Forecast Summary'!$C:$C, "2025",'Forecast Summary'!$D:$D, "Bound Project")</f>
        <v>1</v>
      </c>
      <c r="R24" s="333">
        <f>SUMIFS('Forecast Summary'!Y:Y, 'Forecast Summary'!$A:$A,Outcomes!$A24,'Forecast Summary'!$C:$C, "2025",'Forecast Summary'!$D:$D, "Bound Project")</f>
        <v>40.85</v>
      </c>
      <c r="S24" s="333">
        <f>SUMIFS('Forecast Summary'!Z:Z, 'Forecast Summary'!$A:$A,Outcomes!$A24,'Forecast Summary'!$C:$C, "2025",'Forecast Summary'!$D:$D, "Bound Project")</f>
        <v>32.299999999999997</v>
      </c>
      <c r="T24" s="333">
        <f>SUMIFS('Forecast Summary'!AA:AA, 'Forecast Summary'!$A:$A,Outcomes!$A24,'Forecast Summary'!$C:$C, "2025",'Forecast Summary'!$D:$D, "Bound Project")</f>
        <v>12.35</v>
      </c>
      <c r="U24" s="333">
        <f>SUMIFS('Forecast Summary'!AB:AB, 'Forecast Summary'!$A:$A,Outcomes!$A24,'Forecast Summary'!$C:$C, "2025",'Forecast Summary'!$D:$D, "Bound Project")</f>
        <v>5.6999999999999993</v>
      </c>
      <c r="V24" s="333">
        <f>SUMIFS('Forecast Summary'!AG:AG, 'Forecast Summary'!$A:$A,Outcomes!$A24,'Forecast Summary'!$C:$C, "2025",'Forecast Summary'!$D:$D, "Bound Project")</f>
        <v>63.65</v>
      </c>
      <c r="W24" s="333">
        <f>SUMIFS('Forecast Summary'!AH:AH, 'Forecast Summary'!$A:$A,Outcomes!$A24,'Forecast Summary'!$C:$C, "2025",'Forecast Summary'!$D:$D, "Bound Project")</f>
        <v>39.9</v>
      </c>
      <c r="X24" s="333">
        <f>SUMIFS('Forecast Summary'!AI:AI, 'Forecast Summary'!$A:$A,Outcomes!$A24,'Forecast Summary'!$C:$C, "2025",'Forecast Summary'!$D:$D, "Bound Project")</f>
        <v>22.799999999999997</v>
      </c>
      <c r="Y24" s="333">
        <f>SUMIFS('Forecast Summary'!AJ:AJ, 'Forecast Summary'!$A:$A,Outcomes!$A24,'Forecast Summary'!$C:$C, "2025",'Forecast Summary'!$D:$D, "Bound Project")</f>
        <v>5</v>
      </c>
      <c r="Z24" s="333">
        <f>SUMIFS('Forecast Summary'!AK:AK, 'Forecast Summary'!$A:$A,Outcomes!$A24,'Forecast Summary'!$C:$C, "2025",'Forecast Summary'!$D:$D, "Bound Project")</f>
        <v>126.50000000000001</v>
      </c>
      <c r="AA24" s="333">
        <f>SUMIFS('Forecast Summary'!AL:AL, 'Forecast Summary'!$A:$A,Outcomes!$A24,'Forecast Summary'!$C:$C, "2025",'Forecast Summary'!$D:$D, "Bound Project")</f>
        <v>69.300000000000011</v>
      </c>
      <c r="AB24" s="333">
        <f>SUMIFS('Forecast Summary'!AM:AM, 'Forecast Summary'!$A:$A,Outcomes!$A24,'Forecast Summary'!$C:$C, "2025",'Forecast Summary'!$D:$D, "Bound Project")</f>
        <v>75.900000000000006</v>
      </c>
      <c r="AC24" s="333">
        <f>SUMIFS('Forecast Summary'!AN:AN, 'Forecast Summary'!$A:$A,Outcomes!$A24,'Forecast Summary'!$C:$C, "2025",'Forecast Summary'!$D:$D, "Bound Project")</f>
        <v>28.6</v>
      </c>
      <c r="AD24" s="333">
        <f>SUMIFS('Forecast Summary'!AS:AS, 'Forecast Summary'!$A:$A,Outcomes!$A24,'Forecast Summary'!$C:$C, "2025",'Forecast Summary'!$D:$D, "Bound Project")</f>
        <v>0</v>
      </c>
      <c r="AE24" s="333">
        <f>SUMIFS('Forecast Summary'!AT:AT, 'Forecast Summary'!$A:$A,Outcomes!$A24,'Forecast Summary'!$C:$C, "2025",'Forecast Summary'!$D:$D, "Bound Project")</f>
        <v>0</v>
      </c>
      <c r="AF24" s="333">
        <f>SUMIFS('Forecast Summary'!AU:AU, 'Forecast Summary'!$A:$A,Outcomes!$A24,'Forecast Summary'!$C:$C, "2025",'Forecast Summary'!$D:$D, "Bound Project")</f>
        <v>0</v>
      </c>
      <c r="AG24" s="333">
        <f>SUMIFS('Forecast Summary'!AV:AV, 'Forecast Summary'!$A:$A,Outcomes!$A24,'Forecast Summary'!$C:$C, "2025",'Forecast Summary'!$D:$D, "Bound Project")</f>
        <v>0</v>
      </c>
      <c r="AH24" s="333">
        <f>SUMIFS('Forecast Summary'!AW:AW, 'Forecast Summary'!$A:$A,Outcomes!$A24,'Forecast Summary'!$C:$C, "2025",'Forecast Summary'!$D:$D, "Bound Project")</f>
        <v>0</v>
      </c>
      <c r="AI24" s="333">
        <f>SUMIFS('Forecast Summary'!AX:AX, 'Forecast Summary'!$A:$A,Outcomes!$A24,'Forecast Summary'!$C:$C, "2025",'Forecast Summary'!$D:$D, "Bound Project")</f>
        <v>0</v>
      </c>
      <c r="AJ24" s="333">
        <f>SUMIFS('Forecast Summary'!AY:AY, 'Forecast Summary'!$A:$A,Outcomes!$A24,'Forecast Summary'!$C:$C, "2025",'Forecast Summary'!$D:$D, "Bound Project")</f>
        <v>0</v>
      </c>
      <c r="AK24" s="333">
        <f>SUMIFS('Forecast Summary'!AZ:AZ, 'Forecast Summary'!$A:$A,Outcomes!$A24,'Forecast Summary'!$C:$C, "2025",'Forecast Summary'!$D:$D, "Bound Project")</f>
        <v>0</v>
      </c>
      <c r="AL24" s="333">
        <f>SUMIFS('Forecast Summary'!BE:BE, 'Forecast Summary'!$A:$A,Outcomes!$A24,'Forecast Summary'!$C:$C, "2025",'Forecast Summary'!$D:$D, "Bound Project")</f>
        <v>127</v>
      </c>
      <c r="AM24" s="333">
        <f>SUMIFS('Forecast Summary'!BF:BF, 'Forecast Summary'!$A:$A,Outcomes!$A24,'Forecast Summary'!$C:$C, "2025",'Forecast Summary'!$D:$D, "Bound Project")</f>
        <v>117</v>
      </c>
      <c r="AN24" s="333">
        <f>SUMIFS('Forecast Summary'!BG:BG, 'Forecast Summary'!$A:$A,Outcomes!$A24,'Forecast Summary'!$C:$C, "2025",'Forecast Summary'!$D:$D, "Bound Project")</f>
        <v>50</v>
      </c>
      <c r="AO24" s="333">
        <f>SUMIFS('Forecast Summary'!BH:BH, 'Forecast Summary'!$A:$A,Outcomes!$A24,'Forecast Summary'!$C:$C, "2025",'Forecast Summary'!$D:$D, "Bound Project")</f>
        <v>13.200000000000001</v>
      </c>
      <c r="AP24" s="333">
        <f>SUMIFS('Forecast Summary'!BI:BI, 'Forecast Summary'!$A:$A,Outcomes!$A24,'Forecast Summary'!$C:$C, "2025",'Forecast Summary'!$D:$D, "Bound Project")</f>
        <v>15</v>
      </c>
      <c r="AQ24" s="333">
        <f>SUMIFS('Forecast Summary'!BJ:BJ, 'Forecast Summary'!$A:$A,Outcomes!$A24,'Forecast Summary'!$C:$C, "2025",'Forecast Summary'!$D:$D, "Bound Project")</f>
        <v>12.100000000000001</v>
      </c>
      <c r="AR24" s="333">
        <f>SUMIFS('Forecast Summary'!BK:BK, 'Forecast Summary'!$A:$A,Outcomes!$A24,'Forecast Summary'!$C:$C, "2025",'Forecast Summary'!$D:$D, "Bound Project")</f>
        <v>5.5</v>
      </c>
      <c r="AS24" s="333">
        <f>SUMIFS('Forecast Summary'!BL:BL, 'Forecast Summary'!$A:$A,Outcomes!$A24,'Forecast Summary'!$C:$C, "2025",'Forecast Summary'!$D:$D, "Bound Project")</f>
        <v>4.75</v>
      </c>
      <c r="AT24" s="333">
        <f>SUMIFS('Forecast Summary'!BQ:BQ, 'Forecast Summary'!$A:$A,Outcomes!$A24,'Forecast Summary'!$C:$C, "2025",'Forecast Summary'!$D:$D, "Bound Project")</f>
        <v>0</v>
      </c>
      <c r="AU24" s="333">
        <f>SUMIFS('Forecast Summary'!BR:BR, 'Forecast Summary'!$A:$A,Outcomes!$A24,'Forecast Summary'!$C:$C, "2025",'Forecast Summary'!$D:$D, "Bound Project")</f>
        <v>0</v>
      </c>
      <c r="AV24" s="333">
        <f>SUMIFS('Forecast Summary'!BS:BS, 'Forecast Summary'!$A:$A,Outcomes!$A24,'Forecast Summary'!$C:$C, "2025",'Forecast Summary'!$D:$D, "Bound Project")</f>
        <v>0</v>
      </c>
      <c r="AW24" s="333">
        <f>SUMIFS('Forecast Summary'!BT:BT, 'Forecast Summary'!$A:$A,Outcomes!$A24,'Forecast Summary'!$C:$C, "2025",'Forecast Summary'!$D:$D, "Bound Project")</f>
        <v>0</v>
      </c>
      <c r="AX24" s="333">
        <f>SUMIFS('Forecast Summary'!BU:BU, 'Forecast Summary'!$A:$A,Outcomes!$A24,'Forecast Summary'!$C:$C, "2025",'Forecast Summary'!$D:$D, "Bound Project")</f>
        <v>0</v>
      </c>
      <c r="AY24" s="333">
        <f>SUMIFS('Forecast Summary'!BV:BV, 'Forecast Summary'!$A:$A,Outcomes!$A24,'Forecast Summary'!$C:$C, "2025",'Forecast Summary'!$D:$D, "Bound Project")</f>
        <v>0</v>
      </c>
      <c r="AZ24" s="333">
        <f>SUMIFS('Forecast Summary'!BW:BW, 'Forecast Summary'!$A:$A,Outcomes!$A24,'Forecast Summary'!$C:$C, "2025",'Forecast Summary'!$D:$D, "Bound Project")</f>
        <v>0</v>
      </c>
      <c r="BA24" s="333">
        <f>SUMIFS('Forecast Summary'!BX:BX, 'Forecast Summary'!$A:$A,Outcomes!$A24,'Forecast Summary'!$C:$C, "2025",'Forecast Summary'!$D:$D, "Bound Project")</f>
        <v>0</v>
      </c>
      <c r="BB24" s="333">
        <f>SUMIFS('Forecast Summary'!BY:BY, 'Forecast Summary'!$A:$A,Outcomes!$A24,'Forecast Summary'!$C:$C, "2025",'Forecast Summary'!$D:$D, "Bound Project")</f>
        <v>3.3000000000000003</v>
      </c>
      <c r="BC24" s="333">
        <f>SUMIFS('Forecast Summary'!BZ:BZ, 'Forecast Summary'!$A:$A,Outcomes!$A24,'Forecast Summary'!$C:$C, "2025",'Forecast Summary'!$D:$D, "Bound Project")</f>
        <v>2.2000000000000002</v>
      </c>
      <c r="BD24" s="333">
        <f>SUMIFS('Forecast Summary'!CA:CA, 'Forecast Summary'!$A:$A,Outcomes!$A24,'Forecast Summary'!$C:$C, "2025",'Forecast Summary'!$D:$D, "Bound Project")</f>
        <v>0</v>
      </c>
    </row>
    <row r="25" spans="1:56">
      <c r="A25" s="21" t="s">
        <v>81</v>
      </c>
      <c r="B25" s="18" t="s">
        <v>82</v>
      </c>
      <c r="C25" s="333">
        <f>SUMIFS('Forecast Summary'!E:E, 'Forecast Summary'!$A:$A,Outcomes!$A25,'Forecast Summary'!$C:$C, "2025",'Forecast Summary'!$D:$D, "Bound Project")</f>
        <v>169.1</v>
      </c>
      <c r="D25" s="333">
        <f>SUMIFS('Forecast Summary'!F:F, 'Forecast Summary'!$A:$A,Outcomes!$A25,'Forecast Summary'!$C:$C, "2025",'Forecast Summary'!$D:$D, "Bound Project")</f>
        <v>153</v>
      </c>
      <c r="E25" s="333">
        <f>SUMIFS('Forecast Summary'!G:G, 'Forecast Summary'!$A:$A,Outcomes!$A25,'Forecast Summary'!$C:$C, "2025",'Forecast Summary'!$D:$D, "Bound Project")</f>
        <v>76.95</v>
      </c>
      <c r="F25" s="333">
        <f>SUMIFS('Forecast Summary'!H:H, 'Forecast Summary'!$A:$A,Outcomes!$A25,'Forecast Summary'!$C:$C, "2025",'Forecast Summary'!$D:$D, "Bound Project")</f>
        <v>59.849999999999994</v>
      </c>
      <c r="G25" s="333">
        <f>SUMIFS('Forecast Summary'!I:I, 'Forecast Summary'!$A:$A,Outcomes!$A25,'Forecast Summary'!$C:$C, "2025",'Forecast Summary'!$D:$D, "Bound Project")</f>
        <v>25.3</v>
      </c>
      <c r="H25" s="333">
        <f>SUMIFS('Forecast Summary'!J:J, 'Forecast Summary'!$A:$A,Outcomes!$A25,'Forecast Summary'!$C:$C, "2025",'Forecast Summary'!$D:$D, "Bound Project")</f>
        <v>0</v>
      </c>
      <c r="I25" s="333">
        <f>SUMIFS('Forecast Summary'!K:K, 'Forecast Summary'!$A:$A,Outcomes!$A25,'Forecast Summary'!$C:$C, "2025",'Forecast Summary'!$D:$D, "Bound Project")</f>
        <v>0</v>
      </c>
      <c r="J25" s="333">
        <f>SUMIFS('Forecast Summary'!L:L, 'Forecast Summary'!$A:$A,Outcomes!$A25,'Forecast Summary'!$C:$C, "2025",'Forecast Summary'!$D:$D, "Bound Project")</f>
        <v>0</v>
      </c>
      <c r="K25" s="333">
        <f>SUMIFS('Forecast Summary'!M:M, 'Forecast Summary'!$A:$A,Outcomes!$A25,'Forecast Summary'!$C:$C, "2025",'Forecast Summary'!$D:$D, "Bound Project")</f>
        <v>0</v>
      </c>
      <c r="L25" s="333">
        <f>SUMIFS('Forecast Summary'!O:O, 'Forecast Summary'!$A:$A,Outcomes!$A25,'Forecast Summary'!$C:$C, "2025",'Forecast Summary'!$D:$D, "Bound Project")</f>
        <v>0</v>
      </c>
      <c r="M25" s="333">
        <f>SUMIFS('Forecast Summary'!P:P, 'Forecast Summary'!$A:$A,Outcomes!$A25,'Forecast Summary'!$C:$C, "2025",'Forecast Summary'!$D:$D, "Bound Project")</f>
        <v>1</v>
      </c>
      <c r="N25" s="333">
        <f>SUMIFS('Forecast Summary'!U:U, 'Forecast Summary'!$A:$A,Outcomes!$A25,'Forecast Summary'!$C:$C, "2025",'Forecast Summary'!$D:$D, "Bound Project")</f>
        <v>19</v>
      </c>
      <c r="O25" s="333">
        <f>SUMIFS('Forecast Summary'!V:V, 'Forecast Summary'!$A:$A,Outcomes!$A25,'Forecast Summary'!$C:$C, "2025",'Forecast Summary'!$D:$D, "Bound Project")</f>
        <v>0</v>
      </c>
      <c r="P25" s="333">
        <f>SUMIFS('Forecast Summary'!W:W, 'Forecast Summary'!$A:$A,Outcomes!$A25,'Forecast Summary'!$C:$C, "2025",'Forecast Summary'!$D:$D, "Bound Project")</f>
        <v>0</v>
      </c>
      <c r="Q25" s="333">
        <f>SUMIFS('Forecast Summary'!X:X, 'Forecast Summary'!$A:$A,Outcomes!$A25,'Forecast Summary'!$C:$C, "2025",'Forecast Summary'!$D:$D, "Bound Project")</f>
        <v>0</v>
      </c>
      <c r="R25" s="333">
        <f>SUMIFS('Forecast Summary'!Y:Y, 'Forecast Summary'!$A:$A,Outcomes!$A25,'Forecast Summary'!$C:$C, "2025",'Forecast Summary'!$D:$D, "Bound Project")</f>
        <v>102</v>
      </c>
      <c r="S25" s="333">
        <f>SUMIFS('Forecast Summary'!Z:Z, 'Forecast Summary'!$A:$A,Outcomes!$A25,'Forecast Summary'!$C:$C, "2025",'Forecast Summary'!$D:$D, "Bound Project")</f>
        <v>63.800000000000004</v>
      </c>
      <c r="T25" s="333">
        <f>SUMIFS('Forecast Summary'!AA:AA, 'Forecast Summary'!$A:$A,Outcomes!$A25,'Forecast Summary'!$C:$C, "2025",'Forecast Summary'!$D:$D, "Bound Project")</f>
        <v>5.5</v>
      </c>
      <c r="U25" s="333">
        <f>SUMIFS('Forecast Summary'!AB:AB, 'Forecast Summary'!$A:$A,Outcomes!$A25,'Forecast Summary'!$C:$C, "2025",'Forecast Summary'!$D:$D, "Bound Project")</f>
        <v>13</v>
      </c>
      <c r="V25" s="333">
        <f>SUMIFS('Forecast Summary'!AG:AG, 'Forecast Summary'!$A:$A,Outcomes!$A25,'Forecast Summary'!$C:$C, "2025",'Forecast Summary'!$D:$D, "Bound Project")</f>
        <v>17.600000000000001</v>
      </c>
      <c r="W25" s="333">
        <f>SUMIFS('Forecast Summary'!AH:AH, 'Forecast Summary'!$A:$A,Outcomes!$A25,'Forecast Summary'!$C:$C, "2025",'Forecast Summary'!$D:$D, "Bound Project")</f>
        <v>7.7000000000000011</v>
      </c>
      <c r="X25" s="333">
        <f>SUMIFS('Forecast Summary'!AI:AI, 'Forecast Summary'!$A:$A,Outcomes!$A25,'Forecast Summary'!$C:$C, "2025",'Forecast Summary'!$D:$D, "Bound Project")</f>
        <v>7.7000000000000011</v>
      </c>
      <c r="Y25" s="333">
        <f>SUMIFS('Forecast Summary'!AJ:AJ, 'Forecast Summary'!$A:$A,Outcomes!$A25,'Forecast Summary'!$C:$C, "2025",'Forecast Summary'!$D:$D, "Bound Project")</f>
        <v>12.100000000000001</v>
      </c>
      <c r="Z25" s="333">
        <f>SUMIFS('Forecast Summary'!AK:AK, 'Forecast Summary'!$A:$A,Outcomes!$A25,'Forecast Summary'!$C:$C, "2025",'Forecast Summary'!$D:$D, "Bound Project")</f>
        <v>240.35</v>
      </c>
      <c r="AA25" s="333">
        <f>SUMIFS('Forecast Summary'!AL:AL, 'Forecast Summary'!$A:$A,Outcomes!$A25,'Forecast Summary'!$C:$C, "2025",'Forecast Summary'!$D:$D, "Bound Project")</f>
        <v>168.15</v>
      </c>
      <c r="AB25" s="333">
        <f>SUMIFS('Forecast Summary'!AM:AM, 'Forecast Summary'!$A:$A,Outcomes!$A25,'Forecast Summary'!$C:$C, "2025",'Forecast Summary'!$D:$D, "Bound Project")</f>
        <v>131.1</v>
      </c>
      <c r="AC25" s="333">
        <f>SUMIFS('Forecast Summary'!AN:AN, 'Forecast Summary'!$A:$A,Outcomes!$A25,'Forecast Summary'!$C:$C, "2025",'Forecast Summary'!$D:$D, "Bound Project")</f>
        <v>105</v>
      </c>
      <c r="AD25" s="333">
        <f>SUMIFS('Forecast Summary'!AS:AS, 'Forecast Summary'!$A:$A,Outcomes!$A25,'Forecast Summary'!$C:$C, "2025",'Forecast Summary'!$D:$D, "Bound Project")</f>
        <v>0</v>
      </c>
      <c r="AE25" s="333">
        <f>SUMIFS('Forecast Summary'!AT:AT, 'Forecast Summary'!$A:$A,Outcomes!$A25,'Forecast Summary'!$C:$C, "2025",'Forecast Summary'!$D:$D, "Bound Project")</f>
        <v>0</v>
      </c>
      <c r="AF25" s="333">
        <f>SUMIFS('Forecast Summary'!AU:AU, 'Forecast Summary'!$A:$A,Outcomes!$A25,'Forecast Summary'!$C:$C, "2025",'Forecast Summary'!$D:$D, "Bound Project")</f>
        <v>0</v>
      </c>
      <c r="AG25" s="333">
        <f>SUMIFS('Forecast Summary'!AV:AV, 'Forecast Summary'!$A:$A,Outcomes!$A25,'Forecast Summary'!$C:$C, "2025",'Forecast Summary'!$D:$D, "Bound Project")</f>
        <v>0</v>
      </c>
      <c r="AH25" s="333">
        <f>SUMIFS('Forecast Summary'!AW:AW, 'Forecast Summary'!$A:$A,Outcomes!$A25,'Forecast Summary'!$C:$C, "2025",'Forecast Summary'!$D:$D, "Bound Project")</f>
        <v>64</v>
      </c>
      <c r="AI25" s="333">
        <f>SUMIFS('Forecast Summary'!AX:AX, 'Forecast Summary'!$A:$A,Outcomes!$A25,'Forecast Summary'!$C:$C, "2025",'Forecast Summary'!$D:$D, "Bound Project")</f>
        <v>4.75</v>
      </c>
      <c r="AJ25" s="333">
        <f>SUMIFS('Forecast Summary'!AY:AY, 'Forecast Summary'!$A:$A,Outcomes!$A25,'Forecast Summary'!$C:$C, "2025",'Forecast Summary'!$D:$D, "Bound Project")</f>
        <v>21.849999999999998</v>
      </c>
      <c r="AK25" s="333">
        <f>SUMIFS('Forecast Summary'!AZ:AZ, 'Forecast Summary'!$A:$A,Outcomes!$A25,'Forecast Summary'!$C:$C, "2025",'Forecast Summary'!$D:$D, "Bound Project")</f>
        <v>40.700000000000003</v>
      </c>
      <c r="AL25" s="333">
        <f>SUMIFS('Forecast Summary'!BE:BE, 'Forecast Summary'!$A:$A,Outcomes!$A25,'Forecast Summary'!$C:$C, "2025",'Forecast Summary'!$D:$D, "Bound Project")</f>
        <v>168</v>
      </c>
      <c r="AM25" s="333">
        <f>SUMIFS('Forecast Summary'!BF:BF, 'Forecast Summary'!$A:$A,Outcomes!$A25,'Forecast Summary'!$C:$C, "2025",'Forecast Summary'!$D:$D, "Bound Project")</f>
        <v>84.55</v>
      </c>
      <c r="AN25" s="333">
        <f>SUMIFS('Forecast Summary'!BG:BG, 'Forecast Summary'!$A:$A,Outcomes!$A25,'Forecast Summary'!$C:$C, "2025",'Forecast Summary'!$D:$D, "Bound Project")</f>
        <v>81.400000000000006</v>
      </c>
      <c r="AO25" s="333">
        <f>SUMIFS('Forecast Summary'!BH:BH, 'Forecast Summary'!$A:$A,Outcomes!$A25,'Forecast Summary'!$C:$C, "2025",'Forecast Summary'!$D:$D, "Bound Project")</f>
        <v>49</v>
      </c>
      <c r="AP25" s="333">
        <f>SUMIFS('Forecast Summary'!BI:BI, 'Forecast Summary'!$A:$A,Outcomes!$A25,'Forecast Summary'!$C:$C, "2025",'Forecast Summary'!$D:$D, "Bound Project")</f>
        <v>142.5</v>
      </c>
      <c r="AQ25" s="333">
        <f>SUMIFS('Forecast Summary'!BJ:BJ, 'Forecast Summary'!$A:$A,Outcomes!$A25,'Forecast Summary'!$C:$C, "2025",'Forecast Summary'!$D:$D, "Bound Project")</f>
        <v>51.3</v>
      </c>
      <c r="AR25" s="333">
        <f>SUMIFS('Forecast Summary'!BK:BK, 'Forecast Summary'!$A:$A,Outcomes!$A25,'Forecast Summary'!$C:$C, "2025",'Forecast Summary'!$D:$D, "Bound Project")</f>
        <v>95.949999999999989</v>
      </c>
      <c r="AS25" s="333">
        <f>SUMIFS('Forecast Summary'!BL:BL, 'Forecast Summary'!$A:$A,Outcomes!$A25,'Forecast Summary'!$C:$C, "2025",'Forecast Summary'!$D:$D, "Bound Project")</f>
        <v>67.100000000000009</v>
      </c>
      <c r="AT25" s="333">
        <f>SUMIFS('Forecast Summary'!BQ:BQ, 'Forecast Summary'!$A:$A,Outcomes!$A25,'Forecast Summary'!$C:$C, "2025",'Forecast Summary'!$D:$D, "Bound Project")</f>
        <v>0</v>
      </c>
      <c r="AU25" s="333">
        <f>SUMIFS('Forecast Summary'!BR:BR, 'Forecast Summary'!$A:$A,Outcomes!$A25,'Forecast Summary'!$C:$C, "2025",'Forecast Summary'!$D:$D, "Bound Project")</f>
        <v>0</v>
      </c>
      <c r="AV25" s="333">
        <f>SUMIFS('Forecast Summary'!BS:BS, 'Forecast Summary'!$A:$A,Outcomes!$A25,'Forecast Summary'!$C:$C, "2025",'Forecast Summary'!$D:$D, "Bound Project")</f>
        <v>0</v>
      </c>
      <c r="AW25" s="333">
        <f>SUMIFS('Forecast Summary'!BT:BT, 'Forecast Summary'!$A:$A,Outcomes!$A25,'Forecast Summary'!$C:$C, "2025",'Forecast Summary'!$D:$D, "Bound Project")</f>
        <v>0</v>
      </c>
      <c r="AX25" s="333">
        <f>SUMIFS('Forecast Summary'!BU:BU, 'Forecast Summary'!$A:$A,Outcomes!$A25,'Forecast Summary'!$C:$C, "2025",'Forecast Summary'!$D:$D, "Bound Project")</f>
        <v>36</v>
      </c>
      <c r="AY25" s="333">
        <f>SUMIFS('Forecast Summary'!BV:BV, 'Forecast Summary'!$A:$A,Outcomes!$A25,'Forecast Summary'!$C:$C, "2025",'Forecast Summary'!$D:$D, "Bound Project")</f>
        <v>5.6999999999999993</v>
      </c>
      <c r="AZ25" s="333">
        <f>SUMIFS('Forecast Summary'!BW:BW, 'Forecast Summary'!$A:$A,Outcomes!$A25,'Forecast Summary'!$C:$C, "2025",'Forecast Summary'!$D:$D, "Bound Project")</f>
        <v>20.9</v>
      </c>
      <c r="BA25" s="333">
        <f>SUMIFS('Forecast Summary'!BX:BX, 'Forecast Summary'!$A:$A,Outcomes!$A25,'Forecast Summary'!$C:$C, "2025",'Forecast Summary'!$D:$D, "Bound Project")</f>
        <v>31.349999999999998</v>
      </c>
      <c r="BB25" s="333">
        <f>SUMIFS('Forecast Summary'!BY:BY, 'Forecast Summary'!$A:$A,Outcomes!$A25,'Forecast Summary'!$C:$C, "2025",'Forecast Summary'!$D:$D, "Bound Project")</f>
        <v>12.100000000000001</v>
      </c>
      <c r="BC25" s="333">
        <f>SUMIFS('Forecast Summary'!BZ:BZ, 'Forecast Summary'!$A:$A,Outcomes!$A25,'Forecast Summary'!$C:$C, "2025",'Forecast Summary'!$D:$D, "Bound Project")</f>
        <v>14.3</v>
      </c>
      <c r="BD25" s="333">
        <f>SUMIFS('Forecast Summary'!CA:CA, 'Forecast Summary'!$A:$A,Outcomes!$A25,'Forecast Summary'!$C:$C, "2025",'Forecast Summary'!$D:$D, "Bound Project")</f>
        <v>0</v>
      </c>
    </row>
    <row r="26" spans="1:56">
      <c r="A26" s="21" t="s">
        <v>83</v>
      </c>
      <c r="B26" s="18" t="s">
        <v>84</v>
      </c>
      <c r="C26" s="333">
        <f>SUMIFS('Forecast Summary'!E:E, 'Forecast Summary'!$A:$A,Outcomes!$A26,'Forecast Summary'!$C:$C, "2025",'Forecast Summary'!$D:$D, "Bound Project")</f>
        <v>445.54999999999995</v>
      </c>
      <c r="D26" s="333">
        <f>SUMIFS('Forecast Summary'!F:F, 'Forecast Summary'!$A:$A,Outcomes!$A26,'Forecast Summary'!$C:$C, "2025",'Forecast Summary'!$D:$D, "Bound Project")</f>
        <v>211</v>
      </c>
      <c r="E26" s="333">
        <f>SUMIFS('Forecast Summary'!G:G, 'Forecast Summary'!$A:$A,Outcomes!$A26,'Forecast Summary'!$C:$C, "2025",'Forecast Summary'!$D:$D, "Bound Project")</f>
        <v>96.800000000000011</v>
      </c>
      <c r="F26" s="333">
        <f>SUMIFS('Forecast Summary'!H:H, 'Forecast Summary'!$A:$A,Outcomes!$A26,'Forecast Summary'!$C:$C, "2025",'Forecast Summary'!$D:$D, "Bound Project")</f>
        <v>72.600000000000009</v>
      </c>
      <c r="G26" s="333">
        <f>SUMIFS('Forecast Summary'!I:I, 'Forecast Summary'!$A:$A,Outcomes!$A26,'Forecast Summary'!$C:$C, "2025",'Forecast Summary'!$D:$D, "Bound Project")</f>
        <v>36.300000000000004</v>
      </c>
      <c r="H26" s="333">
        <f>SUMIFS('Forecast Summary'!J:J, 'Forecast Summary'!$A:$A,Outcomes!$A26,'Forecast Summary'!$C:$C, "2025",'Forecast Summary'!$D:$D, "Bound Project")</f>
        <v>0</v>
      </c>
      <c r="I26" s="333">
        <f>SUMIFS('Forecast Summary'!K:K, 'Forecast Summary'!$A:$A,Outcomes!$A26,'Forecast Summary'!$C:$C, "2025",'Forecast Summary'!$D:$D, "Bound Project")</f>
        <v>0</v>
      </c>
      <c r="J26" s="333">
        <f>SUMIFS('Forecast Summary'!L:L, 'Forecast Summary'!$A:$A,Outcomes!$A26,'Forecast Summary'!$C:$C, "2025",'Forecast Summary'!$D:$D, "Bound Project")</f>
        <v>0</v>
      </c>
      <c r="K26" s="333">
        <f>SUMIFS('Forecast Summary'!M:M, 'Forecast Summary'!$A:$A,Outcomes!$A26,'Forecast Summary'!$C:$C, "2025",'Forecast Summary'!$D:$D, "Bound Project")</f>
        <v>0</v>
      </c>
      <c r="L26" s="333">
        <f>SUMIFS('Forecast Summary'!O:O, 'Forecast Summary'!$A:$A,Outcomes!$A26,'Forecast Summary'!$C:$C, "2025",'Forecast Summary'!$D:$D, "Bound Project")</f>
        <v>0</v>
      </c>
      <c r="M26" s="333">
        <f>SUMIFS('Forecast Summary'!P:P, 'Forecast Summary'!$A:$A,Outcomes!$A26,'Forecast Summary'!$C:$C, "2025",'Forecast Summary'!$D:$D, "Bound Project")</f>
        <v>64.900000000000006</v>
      </c>
      <c r="N26" s="333">
        <f>SUMIFS('Forecast Summary'!U:U, 'Forecast Summary'!$A:$A,Outcomes!$A26,'Forecast Summary'!$C:$C, "2025",'Forecast Summary'!$D:$D, "Bound Project")</f>
        <v>36.1</v>
      </c>
      <c r="O26" s="333">
        <f>SUMIFS('Forecast Summary'!V:V, 'Forecast Summary'!$A:$A,Outcomes!$A26,'Forecast Summary'!$C:$C, "2025",'Forecast Summary'!$D:$D, "Bound Project")</f>
        <v>10.45</v>
      </c>
      <c r="P26" s="333">
        <f>SUMIFS('Forecast Summary'!W:W, 'Forecast Summary'!$A:$A,Outcomes!$A26,'Forecast Summary'!$C:$C, "2025",'Forecast Summary'!$D:$D, "Bound Project")</f>
        <v>12.35</v>
      </c>
      <c r="Q26" s="333">
        <f>SUMIFS('Forecast Summary'!X:X, 'Forecast Summary'!$A:$A,Outcomes!$A26,'Forecast Summary'!$C:$C, "2025",'Forecast Summary'!$D:$D, "Bound Project")</f>
        <v>14.25</v>
      </c>
      <c r="R26" s="333">
        <f>SUMIFS('Forecast Summary'!Y:Y, 'Forecast Summary'!$A:$A,Outcomes!$A26,'Forecast Summary'!$C:$C, "2025",'Forecast Summary'!$D:$D, "Bound Project")</f>
        <v>196</v>
      </c>
      <c r="S26" s="333">
        <f>SUMIFS('Forecast Summary'!Z:Z, 'Forecast Summary'!$A:$A,Outcomes!$A26,'Forecast Summary'!$C:$C, "2025",'Forecast Summary'!$D:$D, "Bound Project")</f>
        <v>18.700000000000003</v>
      </c>
      <c r="T26" s="333">
        <f>SUMIFS('Forecast Summary'!AA:AA, 'Forecast Summary'!$A:$A,Outcomes!$A26,'Forecast Summary'!$C:$C, "2025",'Forecast Summary'!$D:$D, "Bound Project")</f>
        <v>27.500000000000004</v>
      </c>
      <c r="U26" s="333">
        <f>SUMIFS('Forecast Summary'!AB:AB, 'Forecast Summary'!$A:$A,Outcomes!$A26,'Forecast Summary'!$C:$C, "2025",'Forecast Summary'!$D:$D, "Bound Project")</f>
        <v>103</v>
      </c>
      <c r="V26" s="333">
        <f>SUMIFS('Forecast Summary'!AG:AG, 'Forecast Summary'!$A:$A,Outcomes!$A26,'Forecast Summary'!$C:$C, "2025",'Forecast Summary'!$D:$D, "Bound Project")</f>
        <v>197.6</v>
      </c>
      <c r="W26" s="333">
        <f>SUMIFS('Forecast Summary'!AH:AH, 'Forecast Summary'!$A:$A,Outcomes!$A26,'Forecast Summary'!$C:$C, "2025",'Forecast Summary'!$D:$D, "Bound Project")</f>
        <v>77</v>
      </c>
      <c r="X26" s="333">
        <f>SUMIFS('Forecast Summary'!AI:AI, 'Forecast Summary'!$A:$A,Outcomes!$A26,'Forecast Summary'!$C:$C, "2025",'Forecast Summary'!$D:$D, "Bound Project")</f>
        <v>91.199999999999989</v>
      </c>
      <c r="Y26" s="333">
        <f>SUMIFS('Forecast Summary'!AJ:AJ, 'Forecast Summary'!$A:$A,Outcomes!$A26,'Forecast Summary'!$C:$C, "2025",'Forecast Summary'!$D:$D, "Bound Project")</f>
        <v>72.600000000000009</v>
      </c>
      <c r="Z26" s="333">
        <f>SUMIFS('Forecast Summary'!AK:AK, 'Forecast Summary'!$A:$A,Outcomes!$A26,'Forecast Summary'!$C:$C, "2025",'Forecast Summary'!$D:$D, "Bound Project")</f>
        <v>346.75</v>
      </c>
      <c r="AA26" s="333">
        <f>SUMIFS('Forecast Summary'!AL:AL, 'Forecast Summary'!$A:$A,Outcomes!$A26,'Forecast Summary'!$C:$C, "2025",'Forecast Summary'!$D:$D, "Bound Project")</f>
        <v>133</v>
      </c>
      <c r="AB26" s="333">
        <f>SUMIFS('Forecast Summary'!AM:AM, 'Forecast Summary'!$A:$A,Outcomes!$A26,'Forecast Summary'!$C:$C, "2025",'Forecast Summary'!$D:$D, "Bound Project")</f>
        <v>146.29999999999998</v>
      </c>
      <c r="AC26" s="333">
        <f>SUMIFS('Forecast Summary'!AN:AN, 'Forecast Summary'!$A:$A,Outcomes!$A26,'Forecast Summary'!$C:$C, "2025",'Forecast Summary'!$D:$D, "Bound Project")</f>
        <v>163.4</v>
      </c>
      <c r="AD26" s="333">
        <f>SUMIFS('Forecast Summary'!AS:AS, 'Forecast Summary'!$A:$A,Outcomes!$A26,'Forecast Summary'!$C:$C, "2025",'Forecast Summary'!$D:$D, "Bound Project")</f>
        <v>0</v>
      </c>
      <c r="AE26" s="333">
        <f>SUMIFS('Forecast Summary'!AT:AT, 'Forecast Summary'!$A:$A,Outcomes!$A26,'Forecast Summary'!$C:$C, "2025",'Forecast Summary'!$D:$D, "Bound Project")</f>
        <v>0</v>
      </c>
      <c r="AF26" s="333">
        <f>SUMIFS('Forecast Summary'!AU:AU, 'Forecast Summary'!$A:$A,Outcomes!$A26,'Forecast Summary'!$C:$C, "2025",'Forecast Summary'!$D:$D, "Bound Project")</f>
        <v>0</v>
      </c>
      <c r="AG26" s="333">
        <f>SUMIFS('Forecast Summary'!AV:AV, 'Forecast Summary'!$A:$A,Outcomes!$A26,'Forecast Summary'!$C:$C, "2025",'Forecast Summary'!$D:$D, "Bound Project")</f>
        <v>0</v>
      </c>
      <c r="AH26" s="333">
        <f>SUMIFS('Forecast Summary'!AW:AW, 'Forecast Summary'!$A:$A,Outcomes!$A26,'Forecast Summary'!$C:$C, "2025",'Forecast Summary'!$D:$D, "Bound Project")</f>
        <v>0</v>
      </c>
      <c r="AI26" s="333">
        <f>SUMIFS('Forecast Summary'!AX:AX, 'Forecast Summary'!$A:$A,Outcomes!$A26,'Forecast Summary'!$C:$C, "2025",'Forecast Summary'!$D:$D, "Bound Project")</f>
        <v>0</v>
      </c>
      <c r="AJ26" s="333">
        <f>SUMIFS('Forecast Summary'!AY:AY, 'Forecast Summary'!$A:$A,Outcomes!$A26,'Forecast Summary'!$C:$C, "2025",'Forecast Summary'!$D:$D, "Bound Project")</f>
        <v>0</v>
      </c>
      <c r="AK26" s="333">
        <f>SUMIFS('Forecast Summary'!AZ:AZ, 'Forecast Summary'!$A:$A,Outcomes!$A26,'Forecast Summary'!$C:$C, "2025",'Forecast Summary'!$D:$D, "Bound Project")</f>
        <v>0</v>
      </c>
      <c r="AL26" s="333">
        <f>SUMIFS('Forecast Summary'!BE:BE, 'Forecast Summary'!$A:$A,Outcomes!$A26,'Forecast Summary'!$C:$C, "2025",'Forecast Summary'!$D:$D, "Bound Project")</f>
        <v>357</v>
      </c>
      <c r="AM26" s="333">
        <f>SUMIFS('Forecast Summary'!BF:BF, 'Forecast Summary'!$A:$A,Outcomes!$A26,'Forecast Summary'!$C:$C, "2025",'Forecast Summary'!$D:$D, "Bound Project")</f>
        <v>151.80000000000001</v>
      </c>
      <c r="AN26" s="333">
        <f>SUMIFS('Forecast Summary'!BG:BG, 'Forecast Summary'!$A:$A,Outcomes!$A26,'Forecast Summary'!$C:$C, "2025",'Forecast Summary'!$D:$D, "Bound Project")</f>
        <v>124.30000000000001</v>
      </c>
      <c r="AO26" s="333">
        <f>SUMIFS('Forecast Summary'!BH:BH, 'Forecast Summary'!$A:$A,Outcomes!$A26,'Forecast Summary'!$C:$C, "2025",'Forecast Summary'!$D:$D, "Bound Project")</f>
        <v>66</v>
      </c>
      <c r="AP26" s="333">
        <f>SUMIFS('Forecast Summary'!BI:BI, 'Forecast Summary'!$A:$A,Outcomes!$A26,'Forecast Summary'!$C:$C, "2025",'Forecast Summary'!$D:$D, "Bound Project")</f>
        <v>316.34999999999997</v>
      </c>
      <c r="AQ26" s="333">
        <f>SUMIFS('Forecast Summary'!BJ:BJ, 'Forecast Summary'!$A:$A,Outcomes!$A26,'Forecast Summary'!$C:$C, "2025",'Forecast Summary'!$D:$D, "Bound Project")</f>
        <v>172.9</v>
      </c>
      <c r="AR26" s="333">
        <f>SUMIFS('Forecast Summary'!BK:BK, 'Forecast Summary'!$A:$A,Outcomes!$A26,'Forecast Summary'!$C:$C, "2025",'Forecast Summary'!$D:$D, "Bound Project")</f>
        <v>166.25</v>
      </c>
      <c r="AS26" s="333">
        <f>SUMIFS('Forecast Summary'!BL:BL, 'Forecast Summary'!$A:$A,Outcomes!$A26,'Forecast Summary'!$C:$C, "2025",'Forecast Summary'!$D:$D, "Bound Project")</f>
        <v>136</v>
      </c>
      <c r="AT26" s="333">
        <f>SUMIFS('Forecast Summary'!BQ:BQ, 'Forecast Summary'!$A:$A,Outcomes!$A26,'Forecast Summary'!$C:$C, "2025",'Forecast Summary'!$D:$D, "Bound Project")</f>
        <v>0</v>
      </c>
      <c r="AU26" s="333">
        <f>SUMIFS('Forecast Summary'!BR:BR, 'Forecast Summary'!$A:$A,Outcomes!$A26,'Forecast Summary'!$C:$C, "2025",'Forecast Summary'!$D:$D, "Bound Project")</f>
        <v>0</v>
      </c>
      <c r="AV26" s="333">
        <f>SUMIFS('Forecast Summary'!BS:BS, 'Forecast Summary'!$A:$A,Outcomes!$A26,'Forecast Summary'!$C:$C, "2025",'Forecast Summary'!$D:$D, "Bound Project")</f>
        <v>0</v>
      </c>
      <c r="AW26" s="333">
        <f>SUMIFS('Forecast Summary'!BT:BT, 'Forecast Summary'!$A:$A,Outcomes!$A26,'Forecast Summary'!$C:$C, "2025",'Forecast Summary'!$D:$D, "Bound Project")</f>
        <v>0</v>
      </c>
      <c r="AX26" s="333">
        <f>SUMIFS('Forecast Summary'!BU:BU, 'Forecast Summary'!$A:$A,Outcomes!$A26,'Forecast Summary'!$C:$C, "2025",'Forecast Summary'!$D:$D, "Bound Project")</f>
        <v>60</v>
      </c>
      <c r="AY26" s="333">
        <f>SUMIFS('Forecast Summary'!BV:BV, 'Forecast Summary'!$A:$A,Outcomes!$A26,'Forecast Summary'!$C:$C, "2025",'Forecast Summary'!$D:$D, "Bound Project")</f>
        <v>36.1</v>
      </c>
      <c r="AZ26" s="333">
        <f>SUMIFS('Forecast Summary'!BW:BW, 'Forecast Summary'!$A:$A,Outcomes!$A26,'Forecast Summary'!$C:$C, "2025",'Forecast Summary'!$D:$D, "Bound Project")</f>
        <v>25.65</v>
      </c>
      <c r="BA26" s="333">
        <f>SUMIFS('Forecast Summary'!BX:BX, 'Forecast Summary'!$A:$A,Outcomes!$A26,'Forecast Summary'!$C:$C, "2025",'Forecast Summary'!$D:$D, "Bound Project")</f>
        <v>39.9</v>
      </c>
      <c r="BB26" s="333">
        <f>SUMIFS('Forecast Summary'!BY:BY, 'Forecast Summary'!$A:$A,Outcomes!$A26,'Forecast Summary'!$C:$C, "2025",'Forecast Summary'!$D:$D, "Bound Project")</f>
        <v>42.900000000000006</v>
      </c>
      <c r="BC26" s="333">
        <f>SUMIFS('Forecast Summary'!BZ:BZ, 'Forecast Summary'!$A:$A,Outcomes!$A26,'Forecast Summary'!$C:$C, "2025",'Forecast Summary'!$D:$D, "Bound Project")</f>
        <v>40</v>
      </c>
      <c r="BD26" s="333">
        <f>SUMIFS('Forecast Summary'!CA:CA, 'Forecast Summary'!$A:$A,Outcomes!$A26,'Forecast Summary'!$C:$C, "2025",'Forecast Summary'!$D:$D, "Bound Project")</f>
        <v>0</v>
      </c>
    </row>
    <row r="27" spans="1:56">
      <c r="A27" s="21" t="s">
        <v>85</v>
      </c>
      <c r="B27" s="18" t="s">
        <v>86</v>
      </c>
      <c r="C27" s="333">
        <f>SUMIFS('Forecast Summary'!E:E, 'Forecast Summary'!$A:$A,Outcomes!$A27,'Forecast Summary'!$C:$C, "2025",'Forecast Summary'!$D:$D, "Bound Project")</f>
        <v>579</v>
      </c>
      <c r="D27" s="333">
        <f>SUMIFS('Forecast Summary'!F:F, 'Forecast Summary'!$A:$A,Outcomes!$A27,'Forecast Summary'!$C:$C, "2025",'Forecast Summary'!$D:$D, "Bound Project")</f>
        <v>365</v>
      </c>
      <c r="E27" s="333">
        <f>SUMIFS('Forecast Summary'!G:G, 'Forecast Summary'!$A:$A,Outcomes!$A27,'Forecast Summary'!$C:$C, "2025",'Forecast Summary'!$D:$D, "Bound Project")</f>
        <v>284.05</v>
      </c>
      <c r="F27" s="333">
        <f>SUMIFS('Forecast Summary'!H:H, 'Forecast Summary'!$A:$A,Outcomes!$A27,'Forecast Summary'!$C:$C, "2025",'Forecast Summary'!$D:$D, "Bound Project")</f>
        <v>106</v>
      </c>
      <c r="G27" s="333">
        <f>SUMIFS('Forecast Summary'!I:I, 'Forecast Summary'!$A:$A,Outcomes!$A27,'Forecast Summary'!$C:$C, "2025",'Forecast Summary'!$D:$D, "Bound Project")</f>
        <v>45.1</v>
      </c>
      <c r="H27" s="333">
        <f>SUMIFS('Forecast Summary'!J:J, 'Forecast Summary'!$A:$A,Outcomes!$A27,'Forecast Summary'!$C:$C, "2025",'Forecast Summary'!$D:$D, "Bound Project")</f>
        <v>0</v>
      </c>
      <c r="I27" s="333">
        <f>SUMIFS('Forecast Summary'!K:K, 'Forecast Summary'!$A:$A,Outcomes!$A27,'Forecast Summary'!$C:$C, "2025",'Forecast Summary'!$D:$D, "Bound Project")</f>
        <v>0</v>
      </c>
      <c r="J27" s="333">
        <f>SUMIFS('Forecast Summary'!L:L, 'Forecast Summary'!$A:$A,Outcomes!$A27,'Forecast Summary'!$C:$C, "2025",'Forecast Summary'!$D:$D, "Bound Project")</f>
        <v>0</v>
      </c>
      <c r="K27" s="333">
        <f>SUMIFS('Forecast Summary'!M:M, 'Forecast Summary'!$A:$A,Outcomes!$A27,'Forecast Summary'!$C:$C, "2025",'Forecast Summary'!$D:$D, "Bound Project")</f>
        <v>0</v>
      </c>
      <c r="L27" s="333">
        <f>SUMIFS('Forecast Summary'!O:O, 'Forecast Summary'!$A:$A,Outcomes!$A27,'Forecast Summary'!$C:$C, "2025",'Forecast Summary'!$D:$D, "Bound Project")</f>
        <v>0</v>
      </c>
      <c r="M27" s="333">
        <f>SUMIFS('Forecast Summary'!P:P, 'Forecast Summary'!$A:$A,Outcomes!$A27,'Forecast Summary'!$C:$C, "2025",'Forecast Summary'!$D:$D, "Bound Project")</f>
        <v>105.60000000000001</v>
      </c>
      <c r="N27" s="333">
        <f>SUMIFS('Forecast Summary'!U:U, 'Forecast Summary'!$A:$A,Outcomes!$A27,'Forecast Summary'!$C:$C, "2025",'Forecast Summary'!$D:$D, "Bound Project")</f>
        <v>3.3000000000000003</v>
      </c>
      <c r="O27" s="333">
        <f>SUMIFS('Forecast Summary'!V:V, 'Forecast Summary'!$A:$A,Outcomes!$A27,'Forecast Summary'!$C:$C, "2025",'Forecast Summary'!$D:$D, "Bound Project")</f>
        <v>2.2000000000000002</v>
      </c>
      <c r="P27" s="333">
        <f>SUMIFS('Forecast Summary'!W:W, 'Forecast Summary'!$A:$A,Outcomes!$A27,'Forecast Summary'!$C:$C, "2025",'Forecast Summary'!$D:$D, "Bound Project")</f>
        <v>1.1000000000000001</v>
      </c>
      <c r="Q27" s="333">
        <f>SUMIFS('Forecast Summary'!X:X, 'Forecast Summary'!$A:$A,Outcomes!$A27,'Forecast Summary'!$C:$C, "2025",'Forecast Summary'!$D:$D, "Bound Project")</f>
        <v>1.1000000000000001</v>
      </c>
      <c r="R27" s="333">
        <f>SUMIFS('Forecast Summary'!Y:Y, 'Forecast Summary'!$A:$A,Outcomes!$A27,'Forecast Summary'!$C:$C, "2025",'Forecast Summary'!$D:$D, "Bound Project")</f>
        <v>105.44999999999999</v>
      </c>
      <c r="S27" s="333">
        <f>SUMIFS('Forecast Summary'!Z:Z, 'Forecast Summary'!$A:$A,Outcomes!$A27,'Forecast Summary'!$C:$C, "2025",'Forecast Summary'!$D:$D, "Bound Project")</f>
        <v>43.699999999999996</v>
      </c>
      <c r="T27" s="333">
        <f>SUMIFS('Forecast Summary'!AA:AA, 'Forecast Summary'!$A:$A,Outcomes!$A27,'Forecast Summary'!$C:$C, "2025",'Forecast Summary'!$D:$D, "Bound Project")</f>
        <v>24.7</v>
      </c>
      <c r="U27" s="333">
        <f>SUMIFS('Forecast Summary'!AB:AB, 'Forecast Summary'!$A:$A,Outcomes!$A27,'Forecast Summary'!$C:$C, "2025",'Forecast Summary'!$D:$D, "Bound Project")</f>
        <v>11.399999999999999</v>
      </c>
      <c r="V27" s="333">
        <f>SUMIFS('Forecast Summary'!AG:AG, 'Forecast Summary'!$A:$A,Outcomes!$A27,'Forecast Summary'!$C:$C, "2025",'Forecast Summary'!$D:$D, "Bound Project")</f>
        <v>38.5</v>
      </c>
      <c r="W27" s="333">
        <f>SUMIFS('Forecast Summary'!AH:AH, 'Forecast Summary'!$A:$A,Outcomes!$A27,'Forecast Summary'!$C:$C, "2025",'Forecast Summary'!$D:$D, "Bound Project")</f>
        <v>17.600000000000001</v>
      </c>
      <c r="X27" s="333">
        <f>SUMIFS('Forecast Summary'!AI:AI, 'Forecast Summary'!$A:$A,Outcomes!$A27,'Forecast Summary'!$C:$C, "2025",'Forecast Summary'!$D:$D, "Bound Project")</f>
        <v>19.8</v>
      </c>
      <c r="Y27" s="333">
        <f>SUMIFS('Forecast Summary'!AJ:AJ, 'Forecast Summary'!$A:$A,Outcomes!$A27,'Forecast Summary'!$C:$C, "2025",'Forecast Summary'!$D:$D, "Bound Project")</f>
        <v>8.8000000000000007</v>
      </c>
      <c r="Z27" s="333">
        <f>SUMIFS('Forecast Summary'!AK:AK, 'Forecast Summary'!$A:$A,Outcomes!$A27,'Forecast Summary'!$C:$C, "2025",'Forecast Summary'!$D:$D, "Bound Project")</f>
        <v>296.39999999999998</v>
      </c>
      <c r="AA27" s="333">
        <f>SUMIFS('Forecast Summary'!AL:AL, 'Forecast Summary'!$A:$A,Outcomes!$A27,'Forecast Summary'!$C:$C, "2025",'Forecast Summary'!$D:$D, "Bound Project")</f>
        <v>137.75</v>
      </c>
      <c r="AB27" s="333">
        <f>SUMIFS('Forecast Summary'!AM:AM, 'Forecast Summary'!$A:$A,Outcomes!$A27,'Forecast Summary'!$C:$C, "2025",'Forecast Summary'!$D:$D, "Bound Project")</f>
        <v>126.35</v>
      </c>
      <c r="AC27" s="333">
        <f>SUMIFS('Forecast Summary'!AN:AN, 'Forecast Summary'!$A:$A,Outcomes!$A27,'Forecast Summary'!$C:$C, "2025",'Forecast Summary'!$D:$D, "Bound Project")</f>
        <v>87.399999999999991</v>
      </c>
      <c r="AD27" s="333">
        <f>SUMIFS('Forecast Summary'!AS:AS, 'Forecast Summary'!$A:$A,Outcomes!$A27,'Forecast Summary'!$C:$C, "2025",'Forecast Summary'!$D:$D, "Bound Project")</f>
        <v>0</v>
      </c>
      <c r="AE27" s="333">
        <f>SUMIFS('Forecast Summary'!AT:AT, 'Forecast Summary'!$A:$A,Outcomes!$A27,'Forecast Summary'!$C:$C, "2025",'Forecast Summary'!$D:$D, "Bound Project")</f>
        <v>0</v>
      </c>
      <c r="AF27" s="333">
        <f>SUMIFS('Forecast Summary'!AU:AU, 'Forecast Summary'!$A:$A,Outcomes!$A27,'Forecast Summary'!$C:$C, "2025",'Forecast Summary'!$D:$D, "Bound Project")</f>
        <v>0</v>
      </c>
      <c r="AG27" s="333">
        <f>SUMIFS('Forecast Summary'!AV:AV, 'Forecast Summary'!$A:$A,Outcomes!$A27,'Forecast Summary'!$C:$C, "2025",'Forecast Summary'!$D:$D, "Bound Project")</f>
        <v>0</v>
      </c>
      <c r="AH27" s="333">
        <f>SUMIFS('Forecast Summary'!AW:AW, 'Forecast Summary'!$A:$A,Outcomes!$A27,'Forecast Summary'!$C:$C, "2025",'Forecast Summary'!$D:$D, "Bound Project")</f>
        <v>0</v>
      </c>
      <c r="AI27" s="333">
        <f>SUMIFS('Forecast Summary'!AX:AX, 'Forecast Summary'!$A:$A,Outcomes!$A27,'Forecast Summary'!$C:$C, "2025",'Forecast Summary'!$D:$D, "Bound Project")</f>
        <v>0</v>
      </c>
      <c r="AJ27" s="333">
        <f>SUMIFS('Forecast Summary'!AY:AY, 'Forecast Summary'!$A:$A,Outcomes!$A27,'Forecast Summary'!$C:$C, "2025",'Forecast Summary'!$D:$D, "Bound Project")</f>
        <v>0</v>
      </c>
      <c r="AK27" s="333">
        <f>SUMIFS('Forecast Summary'!AZ:AZ, 'Forecast Summary'!$A:$A,Outcomes!$A27,'Forecast Summary'!$C:$C, "2025",'Forecast Summary'!$D:$D, "Bound Project")</f>
        <v>0</v>
      </c>
      <c r="AL27" s="333">
        <f>SUMIFS('Forecast Summary'!BE:BE, 'Forecast Summary'!$A:$A,Outcomes!$A27,'Forecast Summary'!$C:$C, "2025",'Forecast Summary'!$D:$D, "Bound Project")</f>
        <v>287.10000000000002</v>
      </c>
      <c r="AM27" s="333">
        <f>SUMIFS('Forecast Summary'!BF:BF, 'Forecast Summary'!$A:$A,Outcomes!$A27,'Forecast Summary'!$C:$C, "2025",'Forecast Summary'!$D:$D, "Bound Project")</f>
        <v>215</v>
      </c>
      <c r="AN27" s="333">
        <f>SUMIFS('Forecast Summary'!BG:BG, 'Forecast Summary'!$A:$A,Outcomes!$A27,'Forecast Summary'!$C:$C, "2025",'Forecast Summary'!$D:$D, "Bound Project")</f>
        <v>95.7</v>
      </c>
      <c r="AO27" s="333">
        <f>SUMIFS('Forecast Summary'!BH:BH, 'Forecast Summary'!$A:$A,Outcomes!$A27,'Forecast Summary'!$C:$C, "2025",'Forecast Summary'!$D:$D, "Bound Project")</f>
        <v>39.6</v>
      </c>
      <c r="AP27" s="333">
        <f>SUMIFS('Forecast Summary'!BI:BI, 'Forecast Summary'!$A:$A,Outcomes!$A27,'Forecast Summary'!$C:$C, "2025",'Forecast Summary'!$D:$D, "Bound Project")</f>
        <v>144.4</v>
      </c>
      <c r="AQ27" s="333">
        <f>SUMIFS('Forecast Summary'!BJ:BJ, 'Forecast Summary'!$A:$A,Outcomes!$A27,'Forecast Summary'!$C:$C, "2025",'Forecast Summary'!$D:$D, "Bound Project")</f>
        <v>113.05</v>
      </c>
      <c r="AR27" s="333">
        <f>SUMIFS('Forecast Summary'!BK:BK, 'Forecast Summary'!$A:$A,Outcomes!$A27,'Forecast Summary'!$C:$C, "2025",'Forecast Summary'!$D:$D, "Bound Project")</f>
        <v>74.099999999999994</v>
      </c>
      <c r="AS27" s="333">
        <f>SUMIFS('Forecast Summary'!BL:BL, 'Forecast Summary'!$A:$A,Outcomes!$A27,'Forecast Summary'!$C:$C, "2025",'Forecast Summary'!$D:$D, "Bound Project")</f>
        <v>60.8</v>
      </c>
      <c r="AT27" s="333">
        <f>SUMIFS('Forecast Summary'!BQ:BQ, 'Forecast Summary'!$A:$A,Outcomes!$A27,'Forecast Summary'!$C:$C, "2025",'Forecast Summary'!$D:$D, "Bound Project")</f>
        <v>0</v>
      </c>
      <c r="AU27" s="333">
        <f>SUMIFS('Forecast Summary'!BR:BR, 'Forecast Summary'!$A:$A,Outcomes!$A27,'Forecast Summary'!$C:$C, "2025",'Forecast Summary'!$D:$D, "Bound Project")</f>
        <v>0</v>
      </c>
      <c r="AV27" s="333">
        <f>SUMIFS('Forecast Summary'!BS:BS, 'Forecast Summary'!$A:$A,Outcomes!$A27,'Forecast Summary'!$C:$C, "2025",'Forecast Summary'!$D:$D, "Bound Project")</f>
        <v>0</v>
      </c>
      <c r="AW27" s="333">
        <f>SUMIFS('Forecast Summary'!BT:BT, 'Forecast Summary'!$A:$A,Outcomes!$A27,'Forecast Summary'!$C:$C, "2025",'Forecast Summary'!$D:$D, "Bound Project")</f>
        <v>0</v>
      </c>
      <c r="AX27" s="333">
        <f>SUMIFS('Forecast Summary'!BU:BU, 'Forecast Summary'!$A:$A,Outcomes!$A27,'Forecast Summary'!$C:$C, "2025",'Forecast Summary'!$D:$D, "Bound Project")</f>
        <v>0</v>
      </c>
      <c r="AY27" s="333">
        <f>SUMIFS('Forecast Summary'!BV:BV, 'Forecast Summary'!$A:$A,Outcomes!$A27,'Forecast Summary'!$C:$C, "2025",'Forecast Summary'!$D:$D, "Bound Project")</f>
        <v>0</v>
      </c>
      <c r="AZ27" s="333">
        <f>SUMIFS('Forecast Summary'!BW:BW, 'Forecast Summary'!$A:$A,Outcomes!$A27,'Forecast Summary'!$C:$C, "2025",'Forecast Summary'!$D:$D, "Bound Project")</f>
        <v>0</v>
      </c>
      <c r="BA27" s="333">
        <f>SUMIFS('Forecast Summary'!BX:BX, 'Forecast Summary'!$A:$A,Outcomes!$A27,'Forecast Summary'!$C:$C, "2025",'Forecast Summary'!$D:$D, "Bound Project")</f>
        <v>0</v>
      </c>
      <c r="BB27" s="333">
        <f>SUMIFS('Forecast Summary'!BY:BY, 'Forecast Summary'!$A:$A,Outcomes!$A27,'Forecast Summary'!$C:$C, "2025",'Forecast Summary'!$D:$D, "Bound Project")</f>
        <v>11.399999999999999</v>
      </c>
      <c r="BC27" s="333">
        <f>SUMIFS('Forecast Summary'!BZ:BZ, 'Forecast Summary'!$A:$A,Outcomes!$A27,'Forecast Summary'!$C:$C, "2025",'Forecast Summary'!$D:$D, "Bound Project")</f>
        <v>29</v>
      </c>
      <c r="BD27" s="333">
        <f>SUMIFS('Forecast Summary'!CA:CA, 'Forecast Summary'!$A:$A,Outcomes!$A27,'Forecast Summary'!$C:$C, "2025",'Forecast Summary'!$D:$D, "Bound Project")</f>
        <v>0</v>
      </c>
    </row>
    <row r="28" spans="1:56">
      <c r="A28" s="21" t="s">
        <v>87</v>
      </c>
      <c r="B28" s="18" t="s">
        <v>88</v>
      </c>
      <c r="C28" s="333">
        <f>SUMIFS('Forecast Summary'!E:E, 'Forecast Summary'!$A:$A,Outcomes!$A28,'Forecast Summary'!$C:$C, "2025",'Forecast Summary'!$D:$D, "Bound Project")</f>
        <v>2813</v>
      </c>
      <c r="D28" s="333">
        <f>SUMIFS('Forecast Summary'!F:F, 'Forecast Summary'!$A:$A,Outcomes!$A28,'Forecast Summary'!$C:$C, "2025",'Forecast Summary'!$D:$D, "Bound Project")</f>
        <v>3671</v>
      </c>
      <c r="E28" s="333">
        <f>SUMIFS('Forecast Summary'!G:G, 'Forecast Summary'!$A:$A,Outcomes!$A28,'Forecast Summary'!$C:$C, "2025",'Forecast Summary'!$D:$D, "Bound Project")</f>
        <v>2070.2000000000003</v>
      </c>
      <c r="F28" s="333">
        <f>SUMIFS('Forecast Summary'!H:H, 'Forecast Summary'!$A:$A,Outcomes!$A28,'Forecast Summary'!$C:$C, "2025",'Forecast Summary'!$D:$D, "Bound Project")</f>
        <v>1902</v>
      </c>
      <c r="G28" s="333">
        <f>SUMIFS('Forecast Summary'!I:I, 'Forecast Summary'!$A:$A,Outcomes!$A28,'Forecast Summary'!$C:$C, "2025",'Forecast Summary'!$D:$D, "Bound Project")</f>
        <v>964.7</v>
      </c>
      <c r="H28" s="333">
        <f>SUMIFS('Forecast Summary'!J:J, 'Forecast Summary'!$A:$A,Outcomes!$A28,'Forecast Summary'!$C:$C, "2025",'Forecast Summary'!$D:$D, "Bound Project")</f>
        <v>61</v>
      </c>
      <c r="I28" s="333">
        <f>SUMIFS('Forecast Summary'!K:K, 'Forecast Summary'!$A:$A,Outcomes!$A28,'Forecast Summary'!$C:$C, "2025",'Forecast Summary'!$D:$D, "Bound Project")</f>
        <v>18</v>
      </c>
      <c r="J28" s="333">
        <f>SUMIFS('Forecast Summary'!L:L, 'Forecast Summary'!$A:$A,Outcomes!$A28,'Forecast Summary'!$C:$C, "2025",'Forecast Summary'!$D:$D, "Bound Project")</f>
        <v>19.95</v>
      </c>
      <c r="K28" s="333">
        <f>SUMIFS('Forecast Summary'!M:M, 'Forecast Summary'!$A:$A,Outcomes!$A28,'Forecast Summary'!$C:$C, "2025",'Forecast Summary'!$D:$D, "Bound Project")</f>
        <v>0</v>
      </c>
      <c r="L28" s="333">
        <f>SUMIFS('Forecast Summary'!O:O, 'Forecast Summary'!$A:$A,Outcomes!$A28,'Forecast Summary'!$C:$C, "2025",'Forecast Summary'!$D:$D, "Bound Project")</f>
        <v>215.60000000000002</v>
      </c>
      <c r="M28" s="333">
        <f>SUMIFS('Forecast Summary'!P:P, 'Forecast Summary'!$A:$A,Outcomes!$A28,'Forecast Summary'!$C:$C, "2025",'Forecast Summary'!$D:$D, "Bound Project")</f>
        <v>797.05</v>
      </c>
      <c r="N28" s="333">
        <f>SUMIFS('Forecast Summary'!U:U, 'Forecast Summary'!$A:$A,Outcomes!$A28,'Forecast Summary'!$C:$C, "2025",'Forecast Summary'!$D:$D, "Bound Project")</f>
        <v>27.500000000000004</v>
      </c>
      <c r="O28" s="333">
        <f>SUMIFS('Forecast Summary'!V:V, 'Forecast Summary'!$A:$A,Outcomes!$A28,'Forecast Summary'!$C:$C, "2025",'Forecast Summary'!$D:$D, "Bound Project")</f>
        <v>11.399999999999999</v>
      </c>
      <c r="P28" s="333">
        <f>SUMIFS('Forecast Summary'!W:W, 'Forecast Summary'!$A:$A,Outcomes!$A28,'Forecast Summary'!$C:$C, "2025",'Forecast Summary'!$D:$D, "Bound Project")</f>
        <v>12.35</v>
      </c>
      <c r="Q28" s="333">
        <f>SUMIFS('Forecast Summary'!X:X, 'Forecast Summary'!$A:$A,Outcomes!$A28,'Forecast Summary'!$C:$C, "2025",'Forecast Summary'!$D:$D, "Bound Project")</f>
        <v>13.200000000000001</v>
      </c>
      <c r="R28" s="333">
        <f>SUMIFS('Forecast Summary'!Y:Y, 'Forecast Summary'!$A:$A,Outcomes!$A28,'Forecast Summary'!$C:$C, "2025",'Forecast Summary'!$D:$D, "Bound Project")</f>
        <v>962.34999999999991</v>
      </c>
      <c r="S28" s="333">
        <f>SUMIFS('Forecast Summary'!Z:Z, 'Forecast Summary'!$A:$A,Outcomes!$A28,'Forecast Summary'!$C:$C, "2025",'Forecast Summary'!$D:$D, "Bound Project")</f>
        <v>186.2</v>
      </c>
      <c r="T28" s="333">
        <f>SUMIFS('Forecast Summary'!AA:AA, 'Forecast Summary'!$A:$A,Outcomes!$A28,'Forecast Summary'!$C:$C, "2025",'Forecast Summary'!$D:$D, "Bound Project")</f>
        <v>153</v>
      </c>
      <c r="U28" s="333">
        <f>SUMIFS('Forecast Summary'!AB:AB, 'Forecast Summary'!$A:$A,Outcomes!$A28,'Forecast Summary'!$C:$C, "2025",'Forecast Summary'!$D:$D, "Bound Project")</f>
        <v>673</v>
      </c>
      <c r="V28" s="333">
        <f>SUMIFS('Forecast Summary'!AG:AG, 'Forecast Summary'!$A:$A,Outcomes!$A28,'Forecast Summary'!$C:$C, "2025",'Forecast Summary'!$D:$D, "Bound Project")</f>
        <v>663.30000000000007</v>
      </c>
      <c r="W28" s="333">
        <f>SUMIFS('Forecast Summary'!AH:AH, 'Forecast Summary'!$A:$A,Outcomes!$A28,'Forecast Summary'!$C:$C, "2025",'Forecast Summary'!$D:$D, "Bound Project")</f>
        <v>283.8</v>
      </c>
      <c r="X28" s="333">
        <f>SUMIFS('Forecast Summary'!AI:AI, 'Forecast Summary'!$A:$A,Outcomes!$A28,'Forecast Summary'!$C:$C, "2025",'Forecast Summary'!$D:$D, "Bound Project")</f>
        <v>324.5</v>
      </c>
      <c r="Y28" s="333">
        <f>SUMIFS('Forecast Summary'!AJ:AJ, 'Forecast Summary'!$A:$A,Outcomes!$A28,'Forecast Summary'!$C:$C, "2025",'Forecast Summary'!$D:$D, "Bound Project")</f>
        <v>327.8</v>
      </c>
      <c r="Z28" s="333">
        <f>SUMIFS('Forecast Summary'!AK:AK, 'Forecast Summary'!$A:$A,Outcomes!$A28,'Forecast Summary'!$C:$C, "2025",'Forecast Summary'!$D:$D, "Bound Project")</f>
        <v>1537.1</v>
      </c>
      <c r="AA28" s="333">
        <f>SUMIFS('Forecast Summary'!AL:AL, 'Forecast Summary'!$A:$A,Outcomes!$A28,'Forecast Summary'!$C:$C, "2025",'Forecast Summary'!$D:$D, "Bound Project")</f>
        <v>651.69999999999993</v>
      </c>
      <c r="AB28" s="333">
        <f>SUMIFS('Forecast Summary'!AM:AM, 'Forecast Summary'!$A:$A,Outcomes!$A28,'Forecast Summary'!$C:$C, "2025",'Forecast Summary'!$D:$D, "Bound Project")</f>
        <v>562</v>
      </c>
      <c r="AC28" s="333">
        <f>SUMIFS('Forecast Summary'!AN:AN, 'Forecast Summary'!$A:$A,Outcomes!$A28,'Forecast Summary'!$C:$C, "2025",'Forecast Summary'!$D:$D, "Bound Project")</f>
        <v>693.5</v>
      </c>
      <c r="AD28" s="333">
        <f>SUMIFS('Forecast Summary'!AS:AS, 'Forecast Summary'!$A:$A,Outcomes!$A28,'Forecast Summary'!$C:$C, "2025",'Forecast Summary'!$D:$D, "Bound Project")</f>
        <v>3.8</v>
      </c>
      <c r="AE28" s="333">
        <f>SUMIFS('Forecast Summary'!AT:AT, 'Forecast Summary'!$A:$A,Outcomes!$A28,'Forecast Summary'!$C:$C, "2025",'Forecast Summary'!$D:$D, "Bound Project")</f>
        <v>0.95</v>
      </c>
      <c r="AF28" s="333">
        <f>SUMIFS('Forecast Summary'!AU:AU, 'Forecast Summary'!$A:$A,Outcomes!$A28,'Forecast Summary'!$C:$C, "2025",'Forecast Summary'!$D:$D, "Bound Project")</f>
        <v>0</v>
      </c>
      <c r="AG28" s="333">
        <f>SUMIFS('Forecast Summary'!AV:AV, 'Forecast Summary'!$A:$A,Outcomes!$A28,'Forecast Summary'!$C:$C, "2025",'Forecast Summary'!$D:$D, "Bound Project")</f>
        <v>3.8</v>
      </c>
      <c r="AH28" s="333">
        <f>SUMIFS('Forecast Summary'!AW:AW, 'Forecast Summary'!$A:$A,Outcomes!$A28,'Forecast Summary'!$C:$C, "2025",'Forecast Summary'!$D:$D, "Bound Project")</f>
        <v>12.100000000000001</v>
      </c>
      <c r="AI28" s="333">
        <f>SUMIFS('Forecast Summary'!AX:AX, 'Forecast Summary'!$A:$A,Outcomes!$A28,'Forecast Summary'!$C:$C, "2025",'Forecast Summary'!$D:$D, "Bound Project")</f>
        <v>1.1000000000000001</v>
      </c>
      <c r="AJ28" s="333">
        <f>SUMIFS('Forecast Summary'!AY:AY, 'Forecast Summary'!$A:$A,Outcomes!$A28,'Forecast Summary'!$C:$C, "2025",'Forecast Summary'!$D:$D, "Bound Project")</f>
        <v>1</v>
      </c>
      <c r="AK28" s="333">
        <f>SUMIFS('Forecast Summary'!AZ:AZ, 'Forecast Summary'!$A:$A,Outcomes!$A28,'Forecast Summary'!$C:$C, "2025",'Forecast Summary'!$D:$D, "Bound Project")</f>
        <v>8.8000000000000007</v>
      </c>
      <c r="AL28" s="333">
        <f>SUMIFS('Forecast Summary'!BE:BE, 'Forecast Summary'!$A:$A,Outcomes!$A28,'Forecast Summary'!$C:$C, "2025",'Forecast Summary'!$D:$D, "Bound Project")</f>
        <v>4421</v>
      </c>
      <c r="AM28" s="333">
        <f>SUMIFS('Forecast Summary'!BF:BF, 'Forecast Summary'!$A:$A,Outcomes!$A28,'Forecast Summary'!$C:$C, "2025",'Forecast Summary'!$D:$D, "Bound Project")</f>
        <v>2376</v>
      </c>
      <c r="AN28" s="333">
        <f>SUMIFS('Forecast Summary'!BG:BG, 'Forecast Summary'!$A:$A,Outcomes!$A28,'Forecast Summary'!$C:$C, "2025",'Forecast Summary'!$D:$D, "Bound Project")</f>
        <v>2127</v>
      </c>
      <c r="AO28" s="333">
        <f>SUMIFS('Forecast Summary'!BH:BH, 'Forecast Summary'!$A:$A,Outcomes!$A28,'Forecast Summary'!$C:$C, "2025",'Forecast Summary'!$D:$D, "Bound Project")</f>
        <v>1595.0000000000002</v>
      </c>
      <c r="AP28" s="333">
        <f>SUMIFS('Forecast Summary'!BI:BI, 'Forecast Summary'!$A:$A,Outcomes!$A28,'Forecast Summary'!$C:$C, "2025",'Forecast Summary'!$D:$D, "Bound Project")</f>
        <v>947.15</v>
      </c>
      <c r="AQ28" s="333">
        <f>SUMIFS('Forecast Summary'!BJ:BJ, 'Forecast Summary'!$A:$A,Outcomes!$A28,'Forecast Summary'!$C:$C, "2025",'Forecast Summary'!$D:$D, "Bound Project")</f>
        <v>400.9</v>
      </c>
      <c r="AR28" s="333">
        <f>SUMIFS('Forecast Summary'!BK:BK, 'Forecast Summary'!$A:$A,Outcomes!$A28,'Forecast Summary'!$C:$C, "2025",'Forecast Summary'!$D:$D, "Bound Project")</f>
        <v>529.15</v>
      </c>
      <c r="AS28" s="333">
        <f>SUMIFS('Forecast Summary'!BL:BL, 'Forecast Summary'!$A:$A,Outcomes!$A28,'Forecast Summary'!$C:$C, "2025",'Forecast Summary'!$D:$D, "Bound Project")</f>
        <v>494.95</v>
      </c>
      <c r="AT28" s="333">
        <f>SUMIFS('Forecast Summary'!BQ:BQ, 'Forecast Summary'!$A:$A,Outcomes!$A28,'Forecast Summary'!$C:$C, "2025",'Forecast Summary'!$D:$D, "Bound Project")</f>
        <v>0</v>
      </c>
      <c r="AU28" s="333">
        <f>SUMIFS('Forecast Summary'!BR:BR, 'Forecast Summary'!$A:$A,Outcomes!$A28,'Forecast Summary'!$C:$C, "2025",'Forecast Summary'!$D:$D, "Bound Project")</f>
        <v>0</v>
      </c>
      <c r="AV28" s="333">
        <f>SUMIFS('Forecast Summary'!BS:BS, 'Forecast Summary'!$A:$A,Outcomes!$A28,'Forecast Summary'!$C:$C, "2025",'Forecast Summary'!$D:$D, "Bound Project")</f>
        <v>0</v>
      </c>
      <c r="AW28" s="333">
        <f>SUMIFS('Forecast Summary'!BT:BT, 'Forecast Summary'!$A:$A,Outcomes!$A28,'Forecast Summary'!$C:$C, "2025",'Forecast Summary'!$D:$D, "Bound Project")</f>
        <v>0</v>
      </c>
      <c r="AX28" s="333">
        <f>SUMIFS('Forecast Summary'!BU:BU, 'Forecast Summary'!$A:$A,Outcomes!$A28,'Forecast Summary'!$C:$C, "2025",'Forecast Summary'!$D:$D, "Bound Project")</f>
        <v>0</v>
      </c>
      <c r="AY28" s="333">
        <f>SUMIFS('Forecast Summary'!BV:BV, 'Forecast Summary'!$A:$A,Outcomes!$A28,'Forecast Summary'!$C:$C, "2025",'Forecast Summary'!$D:$D, "Bound Project")</f>
        <v>0</v>
      </c>
      <c r="AZ28" s="333">
        <f>SUMIFS('Forecast Summary'!BW:BW, 'Forecast Summary'!$A:$A,Outcomes!$A28,'Forecast Summary'!$C:$C, "2025",'Forecast Summary'!$D:$D, "Bound Project")</f>
        <v>0</v>
      </c>
      <c r="BA28" s="333">
        <f>SUMIFS('Forecast Summary'!BX:BX, 'Forecast Summary'!$A:$A,Outcomes!$A28,'Forecast Summary'!$C:$C, "2025",'Forecast Summary'!$D:$D, "Bound Project")</f>
        <v>0</v>
      </c>
      <c r="BB28" s="333">
        <f>SUMIFS('Forecast Summary'!BY:BY, 'Forecast Summary'!$A:$A,Outcomes!$A28,'Forecast Summary'!$C:$C, "2025",'Forecast Summary'!$D:$D, "Bound Project")</f>
        <v>104</v>
      </c>
      <c r="BC28" s="333">
        <f>SUMIFS('Forecast Summary'!BZ:BZ, 'Forecast Summary'!$A:$A,Outcomes!$A28,'Forecast Summary'!$C:$C, "2025",'Forecast Summary'!$D:$D, "Bound Project")</f>
        <v>347.7</v>
      </c>
      <c r="BD28" s="333">
        <f>SUMIFS('Forecast Summary'!CA:CA, 'Forecast Summary'!$A:$A,Outcomes!$A28,'Forecast Summary'!$C:$C, "2025",'Forecast Summary'!$D:$D, "Bound Project")</f>
        <v>0</v>
      </c>
    </row>
    <row r="29" spans="1:56">
      <c r="A29" s="21" t="s">
        <v>89</v>
      </c>
      <c r="B29" s="18" t="s">
        <v>90</v>
      </c>
      <c r="C29" s="333">
        <f>SUMIFS('Forecast Summary'!E:E, 'Forecast Summary'!$A:$A,Outcomes!$A29,'Forecast Summary'!$C:$C, "2025",'Forecast Summary'!$D:$D, "Bound Project")</f>
        <v>492.09999999999997</v>
      </c>
      <c r="D29" s="333">
        <f>SUMIFS('Forecast Summary'!F:F, 'Forecast Summary'!$A:$A,Outcomes!$A29,'Forecast Summary'!$C:$C, "2025",'Forecast Summary'!$D:$D, "Bound Project")</f>
        <v>242</v>
      </c>
      <c r="E29" s="333">
        <f>SUMIFS('Forecast Summary'!G:G, 'Forecast Summary'!$A:$A,Outcomes!$A29,'Forecast Summary'!$C:$C, "2025",'Forecast Summary'!$D:$D, "Bound Project")</f>
        <v>89.100000000000009</v>
      </c>
      <c r="F29" s="333">
        <f>SUMIFS('Forecast Summary'!H:H, 'Forecast Summary'!$A:$A,Outcomes!$A29,'Forecast Summary'!$C:$C, "2025",'Forecast Summary'!$D:$D, "Bound Project")</f>
        <v>106</v>
      </c>
      <c r="G29" s="333">
        <f>SUMIFS('Forecast Summary'!I:I, 'Forecast Summary'!$A:$A,Outcomes!$A29,'Forecast Summary'!$C:$C, "2025",'Forecast Summary'!$D:$D, "Bound Project")</f>
        <v>65</v>
      </c>
      <c r="H29" s="333">
        <f>SUMIFS('Forecast Summary'!J:J, 'Forecast Summary'!$A:$A,Outcomes!$A29,'Forecast Summary'!$C:$C, "2025",'Forecast Summary'!$D:$D, "Bound Project")</f>
        <v>0</v>
      </c>
      <c r="I29" s="333">
        <f>SUMIFS('Forecast Summary'!K:K, 'Forecast Summary'!$A:$A,Outcomes!$A29,'Forecast Summary'!$C:$C, "2025",'Forecast Summary'!$D:$D, "Bound Project")</f>
        <v>0</v>
      </c>
      <c r="J29" s="333">
        <f>SUMIFS('Forecast Summary'!L:L, 'Forecast Summary'!$A:$A,Outcomes!$A29,'Forecast Summary'!$C:$C, "2025",'Forecast Summary'!$D:$D, "Bound Project")</f>
        <v>0</v>
      </c>
      <c r="K29" s="333">
        <f>SUMIFS('Forecast Summary'!M:M, 'Forecast Summary'!$A:$A,Outcomes!$A29,'Forecast Summary'!$C:$C, "2025",'Forecast Summary'!$D:$D, "Bound Project")</f>
        <v>0</v>
      </c>
      <c r="L29" s="333">
        <f>SUMIFS('Forecast Summary'!O:O, 'Forecast Summary'!$A:$A,Outcomes!$A29,'Forecast Summary'!$C:$C, "2025",'Forecast Summary'!$D:$D, "Bound Project")</f>
        <v>79.8</v>
      </c>
      <c r="M29" s="333">
        <f>SUMIFS('Forecast Summary'!P:P, 'Forecast Summary'!$A:$A,Outcomes!$A29,'Forecast Summary'!$C:$C, "2025",'Forecast Summary'!$D:$D, "Bound Project")</f>
        <v>829.40000000000009</v>
      </c>
      <c r="N29" s="333">
        <f>SUMIFS('Forecast Summary'!U:U, 'Forecast Summary'!$A:$A,Outcomes!$A29,'Forecast Summary'!$C:$C, "2025",'Forecast Summary'!$D:$D, "Bound Project")</f>
        <v>0.95</v>
      </c>
      <c r="O29" s="333">
        <f>SUMIFS('Forecast Summary'!V:V, 'Forecast Summary'!$A:$A,Outcomes!$A29,'Forecast Summary'!$C:$C, "2025",'Forecast Summary'!$D:$D, "Bound Project")</f>
        <v>0.95</v>
      </c>
      <c r="P29" s="333">
        <f>SUMIFS('Forecast Summary'!W:W, 'Forecast Summary'!$A:$A,Outcomes!$A29,'Forecast Summary'!$C:$C, "2025",'Forecast Summary'!$D:$D, "Bound Project")</f>
        <v>0</v>
      </c>
      <c r="Q29" s="333">
        <f>SUMIFS('Forecast Summary'!X:X, 'Forecast Summary'!$A:$A,Outcomes!$A29,'Forecast Summary'!$C:$C, "2025",'Forecast Summary'!$D:$D, "Bound Project")</f>
        <v>0</v>
      </c>
      <c r="R29" s="333">
        <f>SUMIFS('Forecast Summary'!Y:Y, 'Forecast Summary'!$A:$A,Outcomes!$A29,'Forecast Summary'!$C:$C, "2025",'Forecast Summary'!$D:$D, "Bound Project")</f>
        <v>0</v>
      </c>
      <c r="S29" s="333">
        <f>SUMIFS('Forecast Summary'!Z:Z, 'Forecast Summary'!$A:$A,Outcomes!$A29,'Forecast Summary'!$C:$C, "2025",'Forecast Summary'!$D:$D, "Bound Project")</f>
        <v>0</v>
      </c>
      <c r="T29" s="333">
        <f>SUMIFS('Forecast Summary'!AA:AA, 'Forecast Summary'!$A:$A,Outcomes!$A29,'Forecast Summary'!$C:$C, "2025",'Forecast Summary'!$D:$D, "Bound Project")</f>
        <v>0</v>
      </c>
      <c r="U29" s="333">
        <f>SUMIFS('Forecast Summary'!AB:AB, 'Forecast Summary'!$A:$A,Outcomes!$A29,'Forecast Summary'!$C:$C, "2025",'Forecast Summary'!$D:$D, "Bound Project")</f>
        <v>0</v>
      </c>
      <c r="V29" s="333">
        <f>SUMIFS('Forecast Summary'!AG:AG, 'Forecast Summary'!$A:$A,Outcomes!$A29,'Forecast Summary'!$C:$C, "2025",'Forecast Summary'!$D:$D, "Bound Project")</f>
        <v>21.849999999999998</v>
      </c>
      <c r="W29" s="333">
        <f>SUMIFS('Forecast Summary'!AH:AH, 'Forecast Summary'!$A:$A,Outcomes!$A29,'Forecast Summary'!$C:$C, "2025",'Forecast Summary'!$D:$D, "Bound Project")</f>
        <v>16.149999999999999</v>
      </c>
      <c r="X29" s="333">
        <f>SUMIFS('Forecast Summary'!AI:AI, 'Forecast Summary'!$A:$A,Outcomes!$A29,'Forecast Summary'!$C:$C, "2025",'Forecast Summary'!$D:$D, "Bound Project")</f>
        <v>13.200000000000001</v>
      </c>
      <c r="Y29" s="333">
        <f>SUMIFS('Forecast Summary'!AJ:AJ, 'Forecast Summary'!$A:$A,Outcomes!$A29,'Forecast Summary'!$C:$C, "2025",'Forecast Summary'!$D:$D, "Bound Project")</f>
        <v>10.45</v>
      </c>
      <c r="Z29" s="333">
        <f>SUMIFS('Forecast Summary'!AK:AK, 'Forecast Summary'!$A:$A,Outcomes!$A29,'Forecast Summary'!$C:$C, "2025",'Forecast Summary'!$D:$D, "Bound Project")</f>
        <v>171</v>
      </c>
      <c r="AA29" s="333">
        <f>SUMIFS('Forecast Summary'!AL:AL, 'Forecast Summary'!$A:$A,Outcomes!$A29,'Forecast Summary'!$C:$C, "2025",'Forecast Summary'!$D:$D, "Bound Project")</f>
        <v>114.94999999999999</v>
      </c>
      <c r="AB29" s="333">
        <f>SUMIFS('Forecast Summary'!AM:AM, 'Forecast Summary'!$A:$A,Outcomes!$A29,'Forecast Summary'!$C:$C, "2025",'Forecast Summary'!$D:$D, "Bound Project")</f>
        <v>90.25</v>
      </c>
      <c r="AC29" s="333">
        <f>SUMIFS('Forecast Summary'!AN:AN, 'Forecast Summary'!$A:$A,Outcomes!$A29,'Forecast Summary'!$C:$C, "2025",'Forecast Summary'!$D:$D, "Bound Project")</f>
        <v>64.900000000000006</v>
      </c>
      <c r="AD29" s="333">
        <f>SUMIFS('Forecast Summary'!AS:AS, 'Forecast Summary'!$A:$A,Outcomes!$A29,'Forecast Summary'!$C:$C, "2025",'Forecast Summary'!$D:$D, "Bound Project")</f>
        <v>0</v>
      </c>
      <c r="AE29" s="333">
        <f>SUMIFS('Forecast Summary'!AT:AT, 'Forecast Summary'!$A:$A,Outcomes!$A29,'Forecast Summary'!$C:$C, "2025",'Forecast Summary'!$D:$D, "Bound Project")</f>
        <v>0</v>
      </c>
      <c r="AF29" s="333">
        <f>SUMIFS('Forecast Summary'!AU:AU, 'Forecast Summary'!$A:$A,Outcomes!$A29,'Forecast Summary'!$C:$C, "2025",'Forecast Summary'!$D:$D, "Bound Project")</f>
        <v>0</v>
      </c>
      <c r="AG29" s="333">
        <f>SUMIFS('Forecast Summary'!AV:AV, 'Forecast Summary'!$A:$A,Outcomes!$A29,'Forecast Summary'!$C:$C, "2025",'Forecast Summary'!$D:$D, "Bound Project")</f>
        <v>0</v>
      </c>
      <c r="AH29" s="333">
        <f>SUMIFS('Forecast Summary'!AW:AW, 'Forecast Summary'!$A:$A,Outcomes!$A29,'Forecast Summary'!$C:$C, "2025",'Forecast Summary'!$D:$D, "Bound Project")</f>
        <v>1</v>
      </c>
      <c r="AI29" s="333">
        <f>SUMIFS('Forecast Summary'!AX:AX, 'Forecast Summary'!$A:$A,Outcomes!$A29,'Forecast Summary'!$C:$C, "2025",'Forecast Summary'!$D:$D, "Bound Project")</f>
        <v>0</v>
      </c>
      <c r="AJ29" s="333">
        <f>SUMIFS('Forecast Summary'!AY:AY, 'Forecast Summary'!$A:$A,Outcomes!$A29,'Forecast Summary'!$C:$C, "2025",'Forecast Summary'!$D:$D, "Bound Project")</f>
        <v>0</v>
      </c>
      <c r="AK29" s="333">
        <f>SUMIFS('Forecast Summary'!AZ:AZ, 'Forecast Summary'!$A:$A,Outcomes!$A29,'Forecast Summary'!$C:$C, "2025",'Forecast Summary'!$D:$D, "Bound Project")</f>
        <v>1</v>
      </c>
      <c r="AL29" s="333">
        <f>SUMIFS('Forecast Summary'!BE:BE, 'Forecast Summary'!$A:$A,Outcomes!$A29,'Forecast Summary'!$C:$C, "2025",'Forecast Summary'!$D:$D, "Bound Project")</f>
        <v>308</v>
      </c>
      <c r="AM29" s="333">
        <f>SUMIFS('Forecast Summary'!BF:BF, 'Forecast Summary'!$A:$A,Outcomes!$A29,'Forecast Summary'!$C:$C, "2025",'Forecast Summary'!$D:$D, "Bound Project")</f>
        <v>132</v>
      </c>
      <c r="AN29" s="333">
        <f>SUMIFS('Forecast Summary'!BG:BG, 'Forecast Summary'!$A:$A,Outcomes!$A29,'Forecast Summary'!$C:$C, "2025",'Forecast Summary'!$D:$D, "Bound Project")</f>
        <v>147.4</v>
      </c>
      <c r="AO29" s="333">
        <f>SUMIFS('Forecast Summary'!BH:BH, 'Forecast Summary'!$A:$A,Outcomes!$A29,'Forecast Summary'!$C:$C, "2025",'Forecast Summary'!$D:$D, "Bound Project")</f>
        <v>67.100000000000009</v>
      </c>
      <c r="AP29" s="333">
        <f>SUMIFS('Forecast Summary'!BI:BI, 'Forecast Summary'!$A:$A,Outcomes!$A29,'Forecast Summary'!$C:$C, "2025",'Forecast Summary'!$D:$D, "Bound Project")</f>
        <v>185.25</v>
      </c>
      <c r="AQ29" s="333">
        <f>SUMIFS('Forecast Summary'!BJ:BJ, 'Forecast Summary'!$A:$A,Outcomes!$A29,'Forecast Summary'!$C:$C, "2025",'Forecast Summary'!$D:$D, "Bound Project")</f>
        <v>54.15</v>
      </c>
      <c r="AR29" s="333">
        <f>SUMIFS('Forecast Summary'!BK:BK, 'Forecast Summary'!$A:$A,Outcomes!$A29,'Forecast Summary'!$C:$C, "2025",'Forecast Summary'!$D:$D, "Bound Project")</f>
        <v>109.25</v>
      </c>
      <c r="AS29" s="333">
        <f>SUMIFS('Forecast Summary'!BL:BL, 'Forecast Summary'!$A:$A,Outcomes!$A29,'Forecast Summary'!$C:$C, "2025",'Forecast Summary'!$D:$D, "Bound Project")</f>
        <v>107.35</v>
      </c>
      <c r="AT29" s="333">
        <f>SUMIFS('Forecast Summary'!BQ:BQ, 'Forecast Summary'!$A:$A,Outcomes!$A29,'Forecast Summary'!$C:$C, "2025",'Forecast Summary'!$D:$D, "Bound Project")</f>
        <v>0</v>
      </c>
      <c r="AU29" s="333">
        <f>SUMIFS('Forecast Summary'!BR:BR, 'Forecast Summary'!$A:$A,Outcomes!$A29,'Forecast Summary'!$C:$C, "2025",'Forecast Summary'!$D:$D, "Bound Project")</f>
        <v>0</v>
      </c>
      <c r="AV29" s="333">
        <f>SUMIFS('Forecast Summary'!BS:BS, 'Forecast Summary'!$A:$A,Outcomes!$A29,'Forecast Summary'!$C:$C, "2025",'Forecast Summary'!$D:$D, "Bound Project")</f>
        <v>0</v>
      </c>
      <c r="AW29" s="333">
        <f>SUMIFS('Forecast Summary'!BT:BT, 'Forecast Summary'!$A:$A,Outcomes!$A29,'Forecast Summary'!$C:$C, "2025",'Forecast Summary'!$D:$D, "Bound Project")</f>
        <v>0</v>
      </c>
      <c r="AX29" s="333">
        <f>SUMIFS('Forecast Summary'!BU:BU, 'Forecast Summary'!$A:$A,Outcomes!$A29,'Forecast Summary'!$C:$C, "2025",'Forecast Summary'!$D:$D, "Bound Project")</f>
        <v>0</v>
      </c>
      <c r="AY29" s="333">
        <f>SUMIFS('Forecast Summary'!BV:BV, 'Forecast Summary'!$A:$A,Outcomes!$A29,'Forecast Summary'!$C:$C, "2025",'Forecast Summary'!$D:$D, "Bound Project")</f>
        <v>0</v>
      </c>
      <c r="AZ29" s="333">
        <f>SUMIFS('Forecast Summary'!BW:BW, 'Forecast Summary'!$A:$A,Outcomes!$A29,'Forecast Summary'!$C:$C, "2025",'Forecast Summary'!$D:$D, "Bound Project")</f>
        <v>0</v>
      </c>
      <c r="BA29" s="333">
        <f>SUMIFS('Forecast Summary'!BX:BX, 'Forecast Summary'!$A:$A,Outcomes!$A29,'Forecast Summary'!$C:$C, "2025",'Forecast Summary'!$D:$D, "Bound Project")</f>
        <v>0</v>
      </c>
      <c r="BB29" s="333">
        <f>SUMIFS('Forecast Summary'!BY:BY, 'Forecast Summary'!$A:$A,Outcomes!$A29,'Forecast Summary'!$C:$C, "2025",'Forecast Summary'!$D:$D, "Bound Project")</f>
        <v>10.45</v>
      </c>
      <c r="BC29" s="333">
        <f>SUMIFS('Forecast Summary'!BZ:BZ, 'Forecast Summary'!$A:$A,Outcomes!$A29,'Forecast Summary'!$C:$C, "2025",'Forecast Summary'!$D:$D, "Bound Project")</f>
        <v>40</v>
      </c>
      <c r="BD29" s="333">
        <f>SUMIFS('Forecast Summary'!CA:CA, 'Forecast Summary'!$A:$A,Outcomes!$A29,'Forecast Summary'!$C:$C, "2025",'Forecast Summary'!$D:$D, "Bound Project")</f>
        <v>0</v>
      </c>
    </row>
    <row r="30" spans="1:56">
      <c r="A30" s="21" t="s">
        <v>91</v>
      </c>
      <c r="B30" s="18" t="s">
        <v>92</v>
      </c>
      <c r="C30" s="333">
        <f>SUMIFS('Forecast Summary'!E:E, 'Forecast Summary'!$A:$A,Outcomes!$A30,'Forecast Summary'!$C:$C, "2025",'Forecast Summary'!$D:$D, "Bound Project")</f>
        <v>809</v>
      </c>
      <c r="D30" s="333">
        <f>SUMIFS('Forecast Summary'!F:F, 'Forecast Summary'!$A:$A,Outcomes!$A30,'Forecast Summary'!$C:$C, "2025",'Forecast Summary'!$D:$D, "Bound Project")</f>
        <v>402</v>
      </c>
      <c r="E30" s="333">
        <f>SUMIFS('Forecast Summary'!G:G, 'Forecast Summary'!$A:$A,Outcomes!$A30,'Forecast Summary'!$C:$C, "2025",'Forecast Summary'!$D:$D, "Bound Project")</f>
        <v>236.54999999999998</v>
      </c>
      <c r="F30" s="333">
        <f>SUMIFS('Forecast Summary'!H:H, 'Forecast Summary'!$A:$A,Outcomes!$A30,'Forecast Summary'!$C:$C, "2025",'Forecast Summary'!$D:$D, "Bound Project")</f>
        <v>195</v>
      </c>
      <c r="G30" s="333">
        <f>SUMIFS('Forecast Summary'!I:I, 'Forecast Summary'!$A:$A,Outcomes!$A30,'Forecast Summary'!$C:$C, "2025",'Forecast Summary'!$D:$D, "Bound Project")</f>
        <v>72.600000000000009</v>
      </c>
      <c r="H30" s="333">
        <f>SUMIFS('Forecast Summary'!J:J, 'Forecast Summary'!$A:$A,Outcomes!$A30,'Forecast Summary'!$C:$C, "2025",'Forecast Summary'!$D:$D, "Bound Project")</f>
        <v>0</v>
      </c>
      <c r="I30" s="333">
        <f>SUMIFS('Forecast Summary'!K:K, 'Forecast Summary'!$A:$A,Outcomes!$A30,'Forecast Summary'!$C:$C, "2025",'Forecast Summary'!$D:$D, "Bound Project")</f>
        <v>0</v>
      </c>
      <c r="J30" s="333">
        <f>SUMIFS('Forecast Summary'!L:L, 'Forecast Summary'!$A:$A,Outcomes!$A30,'Forecast Summary'!$C:$C, "2025",'Forecast Summary'!$D:$D, "Bound Project")</f>
        <v>0</v>
      </c>
      <c r="K30" s="333">
        <f>SUMIFS('Forecast Summary'!M:M, 'Forecast Summary'!$A:$A,Outcomes!$A30,'Forecast Summary'!$C:$C, "2025",'Forecast Summary'!$D:$D, "Bound Project")</f>
        <v>0</v>
      </c>
      <c r="L30" s="333">
        <f>SUMIFS('Forecast Summary'!O:O, 'Forecast Summary'!$A:$A,Outcomes!$A30,'Forecast Summary'!$C:$C, "2025",'Forecast Summary'!$D:$D, "Bound Project")</f>
        <v>53.900000000000006</v>
      </c>
      <c r="M30" s="333">
        <f>SUMIFS('Forecast Summary'!P:P, 'Forecast Summary'!$A:$A,Outcomes!$A30,'Forecast Summary'!$C:$C, "2025",'Forecast Summary'!$D:$D, "Bound Project")</f>
        <v>589.6</v>
      </c>
      <c r="N30" s="333">
        <f>SUMIFS('Forecast Summary'!U:U, 'Forecast Summary'!$A:$A,Outcomes!$A30,'Forecast Summary'!$C:$C, "2025",'Forecast Summary'!$D:$D, "Bound Project")</f>
        <v>0</v>
      </c>
      <c r="O30" s="333">
        <f>SUMIFS('Forecast Summary'!V:V, 'Forecast Summary'!$A:$A,Outcomes!$A30,'Forecast Summary'!$C:$C, "2025",'Forecast Summary'!$D:$D, "Bound Project")</f>
        <v>0</v>
      </c>
      <c r="P30" s="333">
        <f>SUMIFS('Forecast Summary'!W:W, 'Forecast Summary'!$A:$A,Outcomes!$A30,'Forecast Summary'!$C:$C, "2025",'Forecast Summary'!$D:$D, "Bound Project")</f>
        <v>0</v>
      </c>
      <c r="Q30" s="333">
        <f>SUMIFS('Forecast Summary'!X:X, 'Forecast Summary'!$A:$A,Outcomes!$A30,'Forecast Summary'!$C:$C, "2025",'Forecast Summary'!$D:$D, "Bound Project")</f>
        <v>0</v>
      </c>
      <c r="R30" s="333">
        <f>SUMIFS('Forecast Summary'!Y:Y, 'Forecast Summary'!$A:$A,Outcomes!$A30,'Forecast Summary'!$C:$C, "2025",'Forecast Summary'!$D:$D, "Bound Project")</f>
        <v>52.800000000000004</v>
      </c>
      <c r="S30" s="333">
        <f>SUMIFS('Forecast Summary'!Z:Z, 'Forecast Summary'!$A:$A,Outcomes!$A30,'Forecast Summary'!$C:$C, "2025",'Forecast Summary'!$D:$D, "Bound Project")</f>
        <v>1.1000000000000001</v>
      </c>
      <c r="T30" s="333">
        <f>SUMIFS('Forecast Summary'!AA:AA, 'Forecast Summary'!$A:$A,Outcomes!$A30,'Forecast Summary'!$C:$C, "2025",'Forecast Summary'!$D:$D, "Bound Project")</f>
        <v>1.1000000000000001</v>
      </c>
      <c r="U30" s="333">
        <f>SUMIFS('Forecast Summary'!AB:AB, 'Forecast Summary'!$A:$A,Outcomes!$A30,'Forecast Summary'!$C:$C, "2025",'Forecast Summary'!$D:$D, "Bound Project")</f>
        <v>12</v>
      </c>
      <c r="V30" s="333">
        <f>SUMIFS('Forecast Summary'!AG:AG, 'Forecast Summary'!$A:$A,Outcomes!$A30,'Forecast Summary'!$C:$C, "2025",'Forecast Summary'!$D:$D, "Bound Project")</f>
        <v>278.3</v>
      </c>
      <c r="W30" s="333">
        <f>SUMIFS('Forecast Summary'!AH:AH, 'Forecast Summary'!$A:$A,Outcomes!$A30,'Forecast Summary'!$C:$C, "2025",'Forecast Summary'!$D:$D, "Bound Project")</f>
        <v>27.500000000000004</v>
      </c>
      <c r="X30" s="333">
        <f>SUMIFS('Forecast Summary'!AI:AI, 'Forecast Summary'!$A:$A,Outcomes!$A30,'Forecast Summary'!$C:$C, "2025",'Forecast Summary'!$D:$D, "Bound Project")</f>
        <v>30.800000000000004</v>
      </c>
      <c r="Y30" s="333">
        <f>SUMIFS('Forecast Summary'!AJ:AJ, 'Forecast Summary'!$A:$A,Outcomes!$A30,'Forecast Summary'!$C:$C, "2025",'Forecast Summary'!$D:$D, "Bound Project")</f>
        <v>157.30000000000001</v>
      </c>
      <c r="Z30" s="333">
        <f>SUMIFS('Forecast Summary'!AK:AK, 'Forecast Summary'!$A:$A,Outcomes!$A30,'Forecast Summary'!$C:$C, "2025",'Forecast Summary'!$D:$D, "Bound Project")</f>
        <v>229.89999999999998</v>
      </c>
      <c r="AA30" s="333">
        <f>SUMIFS('Forecast Summary'!AL:AL, 'Forecast Summary'!$A:$A,Outcomes!$A30,'Forecast Summary'!$C:$C, "2025",'Forecast Summary'!$D:$D, "Bound Project")</f>
        <v>52.25</v>
      </c>
      <c r="AB30" s="333">
        <f>SUMIFS('Forecast Summary'!AM:AM, 'Forecast Summary'!$A:$A,Outcomes!$A30,'Forecast Summary'!$C:$C, "2025",'Forecast Summary'!$D:$D, "Bound Project")</f>
        <v>107</v>
      </c>
      <c r="AC30" s="333">
        <f>SUMIFS('Forecast Summary'!AN:AN, 'Forecast Summary'!$A:$A,Outcomes!$A30,'Forecast Summary'!$C:$C, "2025",'Forecast Summary'!$D:$D, "Bound Project")</f>
        <v>77.899999999999991</v>
      </c>
      <c r="AD30" s="333">
        <f>SUMIFS('Forecast Summary'!AS:AS, 'Forecast Summary'!$A:$A,Outcomes!$A30,'Forecast Summary'!$C:$C, "2025",'Forecast Summary'!$D:$D, "Bound Project")</f>
        <v>0</v>
      </c>
      <c r="AE30" s="333">
        <f>SUMIFS('Forecast Summary'!AT:AT, 'Forecast Summary'!$A:$A,Outcomes!$A30,'Forecast Summary'!$C:$C, "2025",'Forecast Summary'!$D:$D, "Bound Project")</f>
        <v>0</v>
      </c>
      <c r="AF30" s="333">
        <f>SUMIFS('Forecast Summary'!AU:AU, 'Forecast Summary'!$A:$A,Outcomes!$A30,'Forecast Summary'!$C:$C, "2025",'Forecast Summary'!$D:$D, "Bound Project")</f>
        <v>0</v>
      </c>
      <c r="AG30" s="333">
        <f>SUMIFS('Forecast Summary'!AV:AV, 'Forecast Summary'!$A:$A,Outcomes!$A30,'Forecast Summary'!$C:$C, "2025",'Forecast Summary'!$D:$D, "Bound Project")</f>
        <v>0</v>
      </c>
      <c r="AH30" s="333">
        <f>SUMIFS('Forecast Summary'!AW:AW, 'Forecast Summary'!$A:$A,Outcomes!$A30,'Forecast Summary'!$C:$C, "2025",'Forecast Summary'!$D:$D, "Bound Project")</f>
        <v>0</v>
      </c>
      <c r="AI30" s="333">
        <f>SUMIFS('Forecast Summary'!AX:AX, 'Forecast Summary'!$A:$A,Outcomes!$A30,'Forecast Summary'!$C:$C, "2025",'Forecast Summary'!$D:$D, "Bound Project")</f>
        <v>0</v>
      </c>
      <c r="AJ30" s="333">
        <f>SUMIFS('Forecast Summary'!AY:AY, 'Forecast Summary'!$A:$A,Outcomes!$A30,'Forecast Summary'!$C:$C, "2025",'Forecast Summary'!$D:$D, "Bound Project")</f>
        <v>0</v>
      </c>
      <c r="AK30" s="333">
        <f>SUMIFS('Forecast Summary'!AZ:AZ, 'Forecast Summary'!$A:$A,Outcomes!$A30,'Forecast Summary'!$C:$C, "2025",'Forecast Summary'!$D:$D, "Bound Project")</f>
        <v>0</v>
      </c>
      <c r="AL30" s="333">
        <f>SUMIFS('Forecast Summary'!BE:BE, 'Forecast Summary'!$A:$A,Outcomes!$A30,'Forecast Summary'!$C:$C, "2025",'Forecast Summary'!$D:$D, "Bound Project")</f>
        <v>555</v>
      </c>
      <c r="AM30" s="333">
        <f>SUMIFS('Forecast Summary'!BF:BF, 'Forecast Summary'!$A:$A,Outcomes!$A30,'Forecast Summary'!$C:$C, "2025",'Forecast Summary'!$D:$D, "Bound Project")</f>
        <v>314</v>
      </c>
      <c r="AN30" s="333">
        <f>SUMIFS('Forecast Summary'!BG:BG, 'Forecast Summary'!$A:$A,Outcomes!$A30,'Forecast Summary'!$C:$C, "2025",'Forecast Summary'!$D:$D, "Bound Project")</f>
        <v>309</v>
      </c>
      <c r="AO30" s="333">
        <f>SUMIFS('Forecast Summary'!BH:BH, 'Forecast Summary'!$A:$A,Outcomes!$A30,'Forecast Summary'!$C:$C, "2025",'Forecast Summary'!$D:$D, "Bound Project")</f>
        <v>149.60000000000002</v>
      </c>
      <c r="AP30" s="333">
        <f>SUMIFS('Forecast Summary'!BI:BI, 'Forecast Summary'!$A:$A,Outcomes!$A30,'Forecast Summary'!$C:$C, "2025",'Forecast Summary'!$D:$D, "Bound Project")</f>
        <v>159.6</v>
      </c>
      <c r="AQ30" s="333">
        <f>SUMIFS('Forecast Summary'!BJ:BJ, 'Forecast Summary'!$A:$A,Outcomes!$A30,'Forecast Summary'!$C:$C, "2025",'Forecast Summary'!$D:$D, "Bound Project")</f>
        <v>95</v>
      </c>
      <c r="AR30" s="333">
        <f>SUMIFS('Forecast Summary'!BK:BK, 'Forecast Summary'!$A:$A,Outcomes!$A30,'Forecast Summary'!$C:$C, "2025",'Forecast Summary'!$D:$D, "Bound Project")</f>
        <v>102</v>
      </c>
      <c r="AS30" s="333">
        <f>SUMIFS('Forecast Summary'!BL:BL, 'Forecast Summary'!$A:$A,Outcomes!$A30,'Forecast Summary'!$C:$C, "2025",'Forecast Summary'!$D:$D, "Bound Project")</f>
        <v>75.900000000000006</v>
      </c>
      <c r="AT30" s="333">
        <f>SUMIFS('Forecast Summary'!BQ:BQ, 'Forecast Summary'!$A:$A,Outcomes!$A30,'Forecast Summary'!$C:$C, "2025",'Forecast Summary'!$D:$D, "Bound Project")</f>
        <v>0</v>
      </c>
      <c r="AU30" s="333">
        <f>SUMIFS('Forecast Summary'!BR:BR, 'Forecast Summary'!$A:$A,Outcomes!$A30,'Forecast Summary'!$C:$C, "2025",'Forecast Summary'!$D:$D, "Bound Project")</f>
        <v>0</v>
      </c>
      <c r="AV30" s="333">
        <f>SUMIFS('Forecast Summary'!BS:BS, 'Forecast Summary'!$A:$A,Outcomes!$A30,'Forecast Summary'!$C:$C, "2025",'Forecast Summary'!$D:$D, "Bound Project")</f>
        <v>0</v>
      </c>
      <c r="AW30" s="333">
        <f>SUMIFS('Forecast Summary'!BT:BT, 'Forecast Summary'!$A:$A,Outcomes!$A30,'Forecast Summary'!$C:$C, "2025",'Forecast Summary'!$D:$D, "Bound Project")</f>
        <v>0</v>
      </c>
      <c r="AX30" s="333">
        <f>SUMIFS('Forecast Summary'!BU:BU, 'Forecast Summary'!$A:$A,Outcomes!$A30,'Forecast Summary'!$C:$C, "2025",'Forecast Summary'!$D:$D, "Bound Project")</f>
        <v>0</v>
      </c>
      <c r="AY30" s="333">
        <f>SUMIFS('Forecast Summary'!BV:BV, 'Forecast Summary'!$A:$A,Outcomes!$A30,'Forecast Summary'!$C:$C, "2025",'Forecast Summary'!$D:$D, "Bound Project")</f>
        <v>0</v>
      </c>
      <c r="AZ30" s="333">
        <f>SUMIFS('Forecast Summary'!BW:BW, 'Forecast Summary'!$A:$A,Outcomes!$A30,'Forecast Summary'!$C:$C, "2025",'Forecast Summary'!$D:$D, "Bound Project")</f>
        <v>0</v>
      </c>
      <c r="BA30" s="333">
        <f>SUMIFS('Forecast Summary'!BX:BX, 'Forecast Summary'!$A:$A,Outcomes!$A30,'Forecast Summary'!$C:$C, "2025",'Forecast Summary'!$D:$D, "Bound Project")</f>
        <v>0</v>
      </c>
      <c r="BB30" s="333">
        <f>SUMIFS('Forecast Summary'!BY:BY, 'Forecast Summary'!$A:$A,Outcomes!$A30,'Forecast Summary'!$C:$C, "2025",'Forecast Summary'!$D:$D, "Bound Project")</f>
        <v>27</v>
      </c>
      <c r="BC30" s="333">
        <f>SUMIFS('Forecast Summary'!BZ:BZ, 'Forecast Summary'!$A:$A,Outcomes!$A30,'Forecast Summary'!$C:$C, "2025",'Forecast Summary'!$D:$D, "Bound Project")</f>
        <v>54.15</v>
      </c>
      <c r="BD30" s="333">
        <f>SUMIFS('Forecast Summary'!CA:CA, 'Forecast Summary'!$A:$A,Outcomes!$A30,'Forecast Summary'!$C:$C, "2025",'Forecast Summary'!$D:$D, "Bound Project")</f>
        <v>0</v>
      </c>
    </row>
    <row r="31" spans="1:56">
      <c r="A31" s="21" t="s">
        <v>93</v>
      </c>
      <c r="B31" s="18" t="s">
        <v>94</v>
      </c>
      <c r="C31" s="333">
        <f>SUMIFS('Forecast Summary'!E:E, 'Forecast Summary'!$A:$A,Outcomes!$A31,'Forecast Summary'!$C:$C, "2025",'Forecast Summary'!$D:$D, "Bound Project")</f>
        <v>1790</v>
      </c>
      <c r="D31" s="333">
        <f>SUMIFS('Forecast Summary'!F:F, 'Forecast Summary'!$A:$A,Outcomes!$A31,'Forecast Summary'!$C:$C, "2025",'Forecast Summary'!$D:$D, "Bound Project")</f>
        <v>1091</v>
      </c>
      <c r="E31" s="333">
        <f>SUMIFS('Forecast Summary'!G:G, 'Forecast Summary'!$A:$A,Outcomes!$A31,'Forecast Summary'!$C:$C, "2025",'Forecast Summary'!$D:$D, "Bound Project")</f>
        <v>751.44999999999993</v>
      </c>
      <c r="F31" s="333">
        <f>SUMIFS('Forecast Summary'!H:H, 'Forecast Summary'!$A:$A,Outcomes!$A31,'Forecast Summary'!$C:$C, "2025",'Forecast Summary'!$D:$D, "Bound Project")</f>
        <v>569.80000000000007</v>
      </c>
      <c r="G31" s="333">
        <f>SUMIFS('Forecast Summary'!I:I, 'Forecast Summary'!$A:$A,Outcomes!$A31,'Forecast Summary'!$C:$C, "2025",'Forecast Summary'!$D:$D, "Bound Project")</f>
        <v>94.600000000000009</v>
      </c>
      <c r="H31" s="333">
        <f>SUMIFS('Forecast Summary'!J:J, 'Forecast Summary'!$A:$A,Outcomes!$A31,'Forecast Summary'!$C:$C, "2025",'Forecast Summary'!$D:$D, "Bound Project")</f>
        <v>0</v>
      </c>
      <c r="I31" s="333">
        <f>SUMIFS('Forecast Summary'!K:K, 'Forecast Summary'!$A:$A,Outcomes!$A31,'Forecast Summary'!$C:$C, "2025",'Forecast Summary'!$D:$D, "Bound Project")</f>
        <v>0</v>
      </c>
      <c r="J31" s="333">
        <f>SUMIFS('Forecast Summary'!L:L, 'Forecast Summary'!$A:$A,Outcomes!$A31,'Forecast Summary'!$C:$C, "2025",'Forecast Summary'!$D:$D, "Bound Project")</f>
        <v>0</v>
      </c>
      <c r="K31" s="333">
        <f>SUMIFS('Forecast Summary'!M:M, 'Forecast Summary'!$A:$A,Outcomes!$A31,'Forecast Summary'!$C:$C, "2025",'Forecast Summary'!$D:$D, "Bound Project")</f>
        <v>0</v>
      </c>
      <c r="L31" s="333">
        <f>SUMIFS('Forecast Summary'!O:O, 'Forecast Summary'!$A:$A,Outcomes!$A31,'Forecast Summary'!$C:$C, "2025",'Forecast Summary'!$D:$D, "Bound Project")</f>
        <v>38</v>
      </c>
      <c r="M31" s="333">
        <f>SUMIFS('Forecast Summary'!P:P, 'Forecast Summary'!$A:$A,Outcomes!$A31,'Forecast Summary'!$C:$C, "2025",'Forecast Summary'!$D:$D, "Bound Project")</f>
        <v>408</v>
      </c>
      <c r="N31" s="333">
        <f>SUMIFS('Forecast Summary'!U:U, 'Forecast Summary'!$A:$A,Outcomes!$A31,'Forecast Summary'!$C:$C, "2025",'Forecast Summary'!$D:$D, "Bound Project")</f>
        <v>57.949999999999996</v>
      </c>
      <c r="O31" s="333">
        <f>SUMIFS('Forecast Summary'!V:V, 'Forecast Summary'!$A:$A,Outcomes!$A31,'Forecast Summary'!$C:$C, "2025",'Forecast Summary'!$D:$D, "Bound Project")</f>
        <v>43</v>
      </c>
      <c r="P31" s="333">
        <f>SUMIFS('Forecast Summary'!W:W, 'Forecast Summary'!$A:$A,Outcomes!$A31,'Forecast Summary'!$C:$C, "2025",'Forecast Summary'!$D:$D, "Bound Project")</f>
        <v>8.5499999999999989</v>
      </c>
      <c r="Q31" s="333">
        <f>SUMIFS('Forecast Summary'!X:X, 'Forecast Summary'!$A:$A,Outcomes!$A31,'Forecast Summary'!$C:$C, "2025",'Forecast Summary'!$D:$D, "Bound Project")</f>
        <v>5.6999999999999993</v>
      </c>
      <c r="R31" s="333">
        <f>SUMIFS('Forecast Summary'!Y:Y, 'Forecast Summary'!$A:$A,Outcomes!$A31,'Forecast Summary'!$C:$C, "2025",'Forecast Summary'!$D:$D, "Bound Project")</f>
        <v>103.4</v>
      </c>
      <c r="S31" s="333">
        <f>SUMIFS('Forecast Summary'!Z:Z, 'Forecast Summary'!$A:$A,Outcomes!$A31,'Forecast Summary'!$C:$C, "2025",'Forecast Summary'!$D:$D, "Bound Project")</f>
        <v>75</v>
      </c>
      <c r="T31" s="333">
        <f>SUMIFS('Forecast Summary'!AA:AA, 'Forecast Summary'!$A:$A,Outcomes!$A31,'Forecast Summary'!$C:$C, "2025",'Forecast Summary'!$D:$D, "Bound Project")</f>
        <v>56</v>
      </c>
      <c r="U31" s="333">
        <f>SUMIFS('Forecast Summary'!AB:AB, 'Forecast Summary'!$A:$A,Outcomes!$A31,'Forecast Summary'!$C:$C, "2025",'Forecast Summary'!$D:$D, "Bound Project")</f>
        <v>7.7000000000000011</v>
      </c>
      <c r="V31" s="333">
        <f>SUMIFS('Forecast Summary'!AG:AG, 'Forecast Summary'!$A:$A,Outcomes!$A31,'Forecast Summary'!$C:$C, "2025",'Forecast Summary'!$D:$D, "Bound Project")</f>
        <v>411.34999999999997</v>
      </c>
      <c r="W31" s="333">
        <f>SUMIFS('Forecast Summary'!AH:AH, 'Forecast Summary'!$A:$A,Outcomes!$A31,'Forecast Summary'!$C:$C, "2025",'Forecast Summary'!$D:$D, "Bound Project")</f>
        <v>333.45</v>
      </c>
      <c r="X31" s="333">
        <f>SUMIFS('Forecast Summary'!AI:AI, 'Forecast Summary'!$A:$A,Outcomes!$A31,'Forecast Summary'!$C:$C, "2025",'Forecast Summary'!$D:$D, "Bound Project")</f>
        <v>263.14999999999998</v>
      </c>
      <c r="Y31" s="333">
        <f>SUMIFS('Forecast Summary'!AJ:AJ, 'Forecast Summary'!$A:$A,Outcomes!$A31,'Forecast Summary'!$C:$C, "2025",'Forecast Summary'!$D:$D, "Bound Project")</f>
        <v>61.600000000000009</v>
      </c>
      <c r="Z31" s="333">
        <f>SUMIFS('Forecast Summary'!AK:AK, 'Forecast Summary'!$A:$A,Outcomes!$A31,'Forecast Summary'!$C:$C, "2025",'Forecast Summary'!$D:$D, "Bound Project")</f>
        <v>557.65</v>
      </c>
      <c r="AA31" s="333">
        <f>SUMIFS('Forecast Summary'!AL:AL, 'Forecast Summary'!$A:$A,Outcomes!$A31,'Forecast Summary'!$C:$C, "2025",'Forecast Summary'!$D:$D, "Bound Project")</f>
        <v>394.25</v>
      </c>
      <c r="AB31" s="333">
        <f>SUMIFS('Forecast Summary'!AM:AM, 'Forecast Summary'!$A:$A,Outcomes!$A31,'Forecast Summary'!$C:$C, "2025",'Forecast Summary'!$D:$D, "Bound Project")</f>
        <v>340.09999999999997</v>
      </c>
      <c r="AC31" s="333">
        <f>SUMIFS('Forecast Summary'!AN:AN, 'Forecast Summary'!$A:$A,Outcomes!$A31,'Forecast Summary'!$C:$C, "2025",'Forecast Summary'!$D:$D, "Bound Project")</f>
        <v>158.65</v>
      </c>
      <c r="AD31" s="333">
        <f>SUMIFS('Forecast Summary'!AS:AS, 'Forecast Summary'!$A:$A,Outcomes!$A31,'Forecast Summary'!$C:$C, "2025",'Forecast Summary'!$D:$D, "Bound Project")</f>
        <v>0</v>
      </c>
      <c r="AE31" s="333">
        <f>SUMIFS('Forecast Summary'!AT:AT, 'Forecast Summary'!$A:$A,Outcomes!$A31,'Forecast Summary'!$C:$C, "2025",'Forecast Summary'!$D:$D, "Bound Project")</f>
        <v>0</v>
      </c>
      <c r="AF31" s="333">
        <f>SUMIFS('Forecast Summary'!AU:AU, 'Forecast Summary'!$A:$A,Outcomes!$A31,'Forecast Summary'!$C:$C, "2025",'Forecast Summary'!$D:$D, "Bound Project")</f>
        <v>0</v>
      </c>
      <c r="AG31" s="333">
        <f>SUMIFS('Forecast Summary'!AV:AV, 'Forecast Summary'!$A:$A,Outcomes!$A31,'Forecast Summary'!$C:$C, "2025",'Forecast Summary'!$D:$D, "Bound Project")</f>
        <v>0</v>
      </c>
      <c r="AH31" s="333">
        <f>SUMIFS('Forecast Summary'!AW:AW, 'Forecast Summary'!$A:$A,Outcomes!$A31,'Forecast Summary'!$C:$C, "2025",'Forecast Summary'!$D:$D, "Bound Project")</f>
        <v>0</v>
      </c>
      <c r="AI31" s="333">
        <f>SUMIFS('Forecast Summary'!AX:AX, 'Forecast Summary'!$A:$A,Outcomes!$A31,'Forecast Summary'!$C:$C, "2025",'Forecast Summary'!$D:$D, "Bound Project")</f>
        <v>0</v>
      </c>
      <c r="AJ31" s="333">
        <f>SUMIFS('Forecast Summary'!AY:AY, 'Forecast Summary'!$A:$A,Outcomes!$A31,'Forecast Summary'!$C:$C, "2025",'Forecast Summary'!$D:$D, "Bound Project")</f>
        <v>0</v>
      </c>
      <c r="AK31" s="333">
        <f>SUMIFS('Forecast Summary'!AZ:AZ, 'Forecast Summary'!$A:$A,Outcomes!$A31,'Forecast Summary'!$C:$C, "2025",'Forecast Summary'!$D:$D, "Bound Project")</f>
        <v>0</v>
      </c>
      <c r="AL31" s="333">
        <f>SUMIFS('Forecast Summary'!BE:BE, 'Forecast Summary'!$A:$A,Outcomes!$A31,'Forecast Summary'!$C:$C, "2025",'Forecast Summary'!$D:$D, "Bound Project")</f>
        <v>1089</v>
      </c>
      <c r="AM31" s="333">
        <f>SUMIFS('Forecast Summary'!BF:BF, 'Forecast Summary'!$A:$A,Outcomes!$A31,'Forecast Summary'!$C:$C, "2025",'Forecast Summary'!$D:$D, "Bound Project")</f>
        <v>769.5</v>
      </c>
      <c r="AN31" s="333">
        <f>SUMIFS('Forecast Summary'!BG:BG, 'Forecast Summary'!$A:$A,Outcomes!$A31,'Forecast Summary'!$C:$C, "2025",'Forecast Summary'!$D:$D, "Bound Project")</f>
        <v>677</v>
      </c>
      <c r="AO31" s="333">
        <f>SUMIFS('Forecast Summary'!BH:BH, 'Forecast Summary'!$A:$A,Outcomes!$A31,'Forecast Summary'!$C:$C, "2025",'Forecast Summary'!$D:$D, "Bound Project")</f>
        <v>165</v>
      </c>
      <c r="AP31" s="333">
        <f>SUMIFS('Forecast Summary'!BI:BI, 'Forecast Summary'!$A:$A,Outcomes!$A31,'Forecast Summary'!$C:$C, "2025",'Forecast Summary'!$D:$D, "Bound Project")</f>
        <v>152</v>
      </c>
      <c r="AQ31" s="333">
        <f>SUMIFS('Forecast Summary'!BJ:BJ, 'Forecast Summary'!$A:$A,Outcomes!$A31,'Forecast Summary'!$C:$C, "2025",'Forecast Summary'!$D:$D, "Bound Project")</f>
        <v>47.5</v>
      </c>
      <c r="AR31" s="333">
        <f>SUMIFS('Forecast Summary'!BK:BK, 'Forecast Summary'!$A:$A,Outcomes!$A31,'Forecast Summary'!$C:$C, "2025",'Forecast Summary'!$D:$D, "Bound Project")</f>
        <v>102.6</v>
      </c>
      <c r="AS31" s="333">
        <f>SUMIFS('Forecast Summary'!BL:BL, 'Forecast Summary'!$A:$A,Outcomes!$A31,'Forecast Summary'!$C:$C, "2025",'Forecast Summary'!$D:$D, "Bound Project")</f>
        <v>52.800000000000004</v>
      </c>
      <c r="AT31" s="333">
        <f>SUMIFS('Forecast Summary'!BQ:BQ, 'Forecast Summary'!$A:$A,Outcomes!$A31,'Forecast Summary'!$C:$C, "2025",'Forecast Summary'!$D:$D, "Bound Project")</f>
        <v>10</v>
      </c>
      <c r="AU31" s="333">
        <f>SUMIFS('Forecast Summary'!BR:BR, 'Forecast Summary'!$A:$A,Outcomes!$A31,'Forecast Summary'!$C:$C, "2025",'Forecast Summary'!$D:$D, "Bound Project")</f>
        <v>1</v>
      </c>
      <c r="AV31" s="333">
        <f>SUMIFS('Forecast Summary'!BS:BS, 'Forecast Summary'!$A:$A,Outcomes!$A31,'Forecast Summary'!$C:$C, "2025",'Forecast Summary'!$D:$D, "Bound Project")</f>
        <v>3</v>
      </c>
      <c r="AW31" s="333">
        <f>SUMIFS('Forecast Summary'!BT:BT, 'Forecast Summary'!$A:$A,Outcomes!$A31,'Forecast Summary'!$C:$C, "2025",'Forecast Summary'!$D:$D, "Bound Project")</f>
        <v>9</v>
      </c>
      <c r="AX31" s="333">
        <f>SUMIFS('Forecast Summary'!BU:BU, 'Forecast Summary'!$A:$A,Outcomes!$A31,'Forecast Summary'!$C:$C, "2025",'Forecast Summary'!$D:$D, "Bound Project")</f>
        <v>67.45</v>
      </c>
      <c r="AY31" s="333">
        <f>SUMIFS('Forecast Summary'!BV:BV, 'Forecast Summary'!$A:$A,Outcomes!$A31,'Forecast Summary'!$C:$C, "2025",'Forecast Summary'!$D:$D, "Bound Project")</f>
        <v>9.5</v>
      </c>
      <c r="AZ31" s="333">
        <f>SUMIFS('Forecast Summary'!BW:BW, 'Forecast Summary'!$A:$A,Outcomes!$A31,'Forecast Summary'!$C:$C, "2025",'Forecast Summary'!$D:$D, "Bound Project")</f>
        <v>34.199999999999996</v>
      </c>
      <c r="BA31" s="333">
        <f>SUMIFS('Forecast Summary'!BX:BX, 'Forecast Summary'!$A:$A,Outcomes!$A31,'Forecast Summary'!$C:$C, "2025",'Forecast Summary'!$D:$D, "Bound Project")</f>
        <v>51</v>
      </c>
      <c r="BB31" s="333">
        <f>SUMIFS('Forecast Summary'!BY:BY, 'Forecast Summary'!$A:$A,Outcomes!$A31,'Forecast Summary'!$C:$C, "2025",'Forecast Summary'!$D:$D, "Bound Project")</f>
        <v>26.599999999999998</v>
      </c>
      <c r="BC31" s="333">
        <f>SUMIFS('Forecast Summary'!BZ:BZ, 'Forecast Summary'!$A:$A,Outcomes!$A31,'Forecast Summary'!$C:$C, "2025",'Forecast Summary'!$D:$D, "Bound Project")</f>
        <v>28.5</v>
      </c>
      <c r="BD31" s="333">
        <f>SUMIFS('Forecast Summary'!CA:CA, 'Forecast Summary'!$A:$A,Outcomes!$A31,'Forecast Summary'!$C:$C, "2025",'Forecast Summary'!$D:$D, "Bound Project")</f>
        <v>0</v>
      </c>
    </row>
    <row r="32" spans="1:56">
      <c r="A32" s="21" t="s">
        <v>95</v>
      </c>
      <c r="B32" s="18" t="s">
        <v>96</v>
      </c>
      <c r="C32" s="333">
        <f>SUMIFS('Forecast Summary'!E:E, 'Forecast Summary'!$A:$A,Outcomes!$A32,'Forecast Summary'!$C:$C, "2025",'Forecast Summary'!$D:$D, "Bound Project")</f>
        <v>873</v>
      </c>
      <c r="D32" s="333">
        <f>SUMIFS('Forecast Summary'!F:F, 'Forecast Summary'!$A:$A,Outcomes!$A32,'Forecast Summary'!$C:$C, "2025",'Forecast Summary'!$D:$D, "Bound Project")</f>
        <v>428</v>
      </c>
      <c r="E32" s="333">
        <f>SUMIFS('Forecast Summary'!G:G, 'Forecast Summary'!$A:$A,Outcomes!$A32,'Forecast Summary'!$C:$C, "2025",'Forecast Summary'!$D:$D, "Bound Project")</f>
        <v>291.64999999999998</v>
      </c>
      <c r="F32" s="333">
        <f>SUMIFS('Forecast Summary'!H:H, 'Forecast Summary'!$A:$A,Outcomes!$A32,'Forecast Summary'!$C:$C, "2025",'Forecast Summary'!$D:$D, "Bound Project")</f>
        <v>137</v>
      </c>
      <c r="G32" s="333">
        <f>SUMIFS('Forecast Summary'!I:I, 'Forecast Summary'!$A:$A,Outcomes!$A32,'Forecast Summary'!$C:$C, "2025",'Forecast Summary'!$D:$D, "Bound Project")</f>
        <v>69.300000000000011</v>
      </c>
      <c r="H32" s="333">
        <f>SUMIFS('Forecast Summary'!J:J, 'Forecast Summary'!$A:$A,Outcomes!$A32,'Forecast Summary'!$C:$C, "2025",'Forecast Summary'!$D:$D, "Bound Project")</f>
        <v>0</v>
      </c>
      <c r="I32" s="333">
        <f>SUMIFS('Forecast Summary'!K:K, 'Forecast Summary'!$A:$A,Outcomes!$A32,'Forecast Summary'!$C:$C, "2025",'Forecast Summary'!$D:$D, "Bound Project")</f>
        <v>0</v>
      </c>
      <c r="J32" s="333">
        <f>SUMIFS('Forecast Summary'!L:L, 'Forecast Summary'!$A:$A,Outcomes!$A32,'Forecast Summary'!$C:$C, "2025",'Forecast Summary'!$D:$D, "Bound Project")</f>
        <v>0</v>
      </c>
      <c r="K32" s="333">
        <f>SUMIFS('Forecast Summary'!M:M, 'Forecast Summary'!$A:$A,Outcomes!$A32,'Forecast Summary'!$C:$C, "2025",'Forecast Summary'!$D:$D, "Bound Project")</f>
        <v>0</v>
      </c>
      <c r="L32" s="333">
        <f>SUMIFS('Forecast Summary'!O:O, 'Forecast Summary'!$A:$A,Outcomes!$A32,'Forecast Summary'!$C:$C, "2025",'Forecast Summary'!$D:$D, "Bound Project")</f>
        <v>69</v>
      </c>
      <c r="M32" s="333">
        <f>SUMIFS('Forecast Summary'!P:P, 'Forecast Summary'!$A:$A,Outcomes!$A32,'Forecast Summary'!$C:$C, "2025",'Forecast Summary'!$D:$D, "Bound Project")</f>
        <v>431.29999999999995</v>
      </c>
      <c r="N32" s="333">
        <f>SUMIFS('Forecast Summary'!U:U, 'Forecast Summary'!$A:$A,Outcomes!$A32,'Forecast Summary'!$C:$C, "2025",'Forecast Summary'!$D:$D, "Bound Project")</f>
        <v>4</v>
      </c>
      <c r="O32" s="333">
        <f>SUMIFS('Forecast Summary'!V:V, 'Forecast Summary'!$A:$A,Outcomes!$A32,'Forecast Summary'!$C:$C, "2025",'Forecast Summary'!$D:$D, "Bound Project")</f>
        <v>2</v>
      </c>
      <c r="P32" s="333">
        <f>SUMIFS('Forecast Summary'!W:W, 'Forecast Summary'!$A:$A,Outcomes!$A32,'Forecast Summary'!$C:$C, "2025",'Forecast Summary'!$D:$D, "Bound Project")</f>
        <v>2</v>
      </c>
      <c r="Q32" s="333">
        <f>SUMIFS('Forecast Summary'!X:X, 'Forecast Summary'!$A:$A,Outcomes!$A32,'Forecast Summary'!$C:$C, "2025",'Forecast Summary'!$D:$D, "Bound Project")</f>
        <v>3</v>
      </c>
      <c r="R32" s="333">
        <f>SUMIFS('Forecast Summary'!Y:Y, 'Forecast Summary'!$A:$A,Outcomes!$A32,'Forecast Summary'!$C:$C, "2025",'Forecast Summary'!$D:$D, "Bound Project")</f>
        <v>4.4000000000000004</v>
      </c>
      <c r="S32" s="333">
        <f>SUMIFS('Forecast Summary'!Z:Z, 'Forecast Summary'!$A:$A,Outcomes!$A32,'Forecast Summary'!$C:$C, "2025",'Forecast Summary'!$D:$D, "Bound Project")</f>
        <v>2</v>
      </c>
      <c r="T32" s="333">
        <f>SUMIFS('Forecast Summary'!AA:AA, 'Forecast Summary'!$A:$A,Outcomes!$A32,'Forecast Summary'!$C:$C, "2025",'Forecast Summary'!$D:$D, "Bound Project")</f>
        <v>1.1000000000000001</v>
      </c>
      <c r="U32" s="333">
        <f>SUMIFS('Forecast Summary'!AB:AB, 'Forecast Summary'!$A:$A,Outcomes!$A32,'Forecast Summary'!$C:$C, "2025",'Forecast Summary'!$D:$D, "Bound Project")</f>
        <v>3.8</v>
      </c>
      <c r="V32" s="333">
        <f>SUMIFS('Forecast Summary'!AG:AG, 'Forecast Summary'!$A:$A,Outcomes!$A32,'Forecast Summary'!$C:$C, "2025",'Forecast Summary'!$D:$D, "Bound Project")</f>
        <v>1846</v>
      </c>
      <c r="W32" s="333">
        <f>SUMIFS('Forecast Summary'!AH:AH, 'Forecast Summary'!$A:$A,Outcomes!$A32,'Forecast Summary'!$C:$C, "2025",'Forecast Summary'!$D:$D, "Bound Project")</f>
        <v>1496.25</v>
      </c>
      <c r="X32" s="333">
        <f>SUMIFS('Forecast Summary'!AI:AI, 'Forecast Summary'!$A:$A,Outcomes!$A32,'Forecast Summary'!$C:$C, "2025",'Forecast Summary'!$D:$D, "Bound Project")</f>
        <v>1393.6499999999999</v>
      </c>
      <c r="Y32" s="333">
        <f>SUMIFS('Forecast Summary'!AJ:AJ, 'Forecast Summary'!$A:$A,Outcomes!$A32,'Forecast Summary'!$C:$C, "2025",'Forecast Summary'!$D:$D, "Bound Project")</f>
        <v>1595</v>
      </c>
      <c r="Z32" s="333">
        <f>SUMIFS('Forecast Summary'!AK:AK, 'Forecast Summary'!$A:$A,Outcomes!$A32,'Forecast Summary'!$C:$C, "2025",'Forecast Summary'!$D:$D, "Bound Project")</f>
        <v>579.5</v>
      </c>
      <c r="AA32" s="333">
        <f>SUMIFS('Forecast Summary'!AL:AL, 'Forecast Summary'!$A:$A,Outcomes!$A32,'Forecast Summary'!$C:$C, "2025",'Forecast Summary'!$D:$D, "Bound Project")</f>
        <v>396.15</v>
      </c>
      <c r="AB32" s="333">
        <f>SUMIFS('Forecast Summary'!AM:AM, 'Forecast Summary'!$A:$A,Outcomes!$A32,'Forecast Summary'!$C:$C, "2025",'Forecast Summary'!$D:$D, "Bound Project")</f>
        <v>246.40000000000003</v>
      </c>
      <c r="AC32" s="333">
        <f>SUMIFS('Forecast Summary'!AN:AN, 'Forecast Summary'!$A:$A,Outcomes!$A32,'Forecast Summary'!$C:$C, "2025",'Forecast Summary'!$D:$D, "Bound Project")</f>
        <v>270.60000000000002</v>
      </c>
      <c r="AD32" s="333">
        <f>SUMIFS('Forecast Summary'!AS:AS, 'Forecast Summary'!$A:$A,Outcomes!$A32,'Forecast Summary'!$C:$C, "2025",'Forecast Summary'!$D:$D, "Bound Project")</f>
        <v>0</v>
      </c>
      <c r="AE32" s="333">
        <f>SUMIFS('Forecast Summary'!AT:AT, 'Forecast Summary'!$A:$A,Outcomes!$A32,'Forecast Summary'!$C:$C, "2025",'Forecast Summary'!$D:$D, "Bound Project")</f>
        <v>0</v>
      </c>
      <c r="AF32" s="333">
        <f>SUMIFS('Forecast Summary'!AU:AU, 'Forecast Summary'!$A:$A,Outcomes!$A32,'Forecast Summary'!$C:$C, "2025",'Forecast Summary'!$D:$D, "Bound Project")</f>
        <v>0</v>
      </c>
      <c r="AG32" s="333">
        <f>SUMIFS('Forecast Summary'!AV:AV, 'Forecast Summary'!$A:$A,Outcomes!$A32,'Forecast Summary'!$C:$C, "2025",'Forecast Summary'!$D:$D, "Bound Project")</f>
        <v>0</v>
      </c>
      <c r="AH32" s="333">
        <f>SUMIFS('Forecast Summary'!AW:AW, 'Forecast Summary'!$A:$A,Outcomes!$A32,'Forecast Summary'!$C:$C, "2025",'Forecast Summary'!$D:$D, "Bound Project")</f>
        <v>0</v>
      </c>
      <c r="AI32" s="333">
        <f>SUMIFS('Forecast Summary'!AX:AX, 'Forecast Summary'!$A:$A,Outcomes!$A32,'Forecast Summary'!$C:$C, "2025",'Forecast Summary'!$D:$D, "Bound Project")</f>
        <v>0</v>
      </c>
      <c r="AJ32" s="333">
        <f>SUMIFS('Forecast Summary'!AY:AY, 'Forecast Summary'!$A:$A,Outcomes!$A32,'Forecast Summary'!$C:$C, "2025",'Forecast Summary'!$D:$D, "Bound Project")</f>
        <v>0</v>
      </c>
      <c r="AK32" s="333">
        <f>SUMIFS('Forecast Summary'!AZ:AZ, 'Forecast Summary'!$A:$A,Outcomes!$A32,'Forecast Summary'!$C:$C, "2025",'Forecast Summary'!$D:$D, "Bound Project")</f>
        <v>0</v>
      </c>
      <c r="AL32" s="333">
        <f>SUMIFS('Forecast Summary'!BE:BE, 'Forecast Summary'!$A:$A,Outcomes!$A32,'Forecast Summary'!$C:$C, "2025",'Forecast Summary'!$D:$D, "Bound Project")</f>
        <v>887</v>
      </c>
      <c r="AM32" s="333">
        <f>SUMIFS('Forecast Summary'!BF:BF, 'Forecast Summary'!$A:$A,Outcomes!$A32,'Forecast Summary'!$C:$C, "2025",'Forecast Summary'!$D:$D, "Bound Project")</f>
        <v>555</v>
      </c>
      <c r="AN32" s="333">
        <f>SUMIFS('Forecast Summary'!BG:BG, 'Forecast Summary'!$A:$A,Outcomes!$A32,'Forecast Summary'!$C:$C, "2025",'Forecast Summary'!$D:$D, "Bound Project")</f>
        <v>437</v>
      </c>
      <c r="AO32" s="333">
        <f>SUMIFS('Forecast Summary'!BH:BH, 'Forecast Summary'!$A:$A,Outcomes!$A32,'Forecast Summary'!$C:$C, "2025",'Forecast Summary'!$D:$D, "Bound Project")</f>
        <v>387</v>
      </c>
      <c r="AP32" s="333">
        <f>SUMIFS('Forecast Summary'!BI:BI, 'Forecast Summary'!$A:$A,Outcomes!$A32,'Forecast Summary'!$C:$C, "2025",'Forecast Summary'!$D:$D, "Bound Project")</f>
        <v>302.09999999999997</v>
      </c>
      <c r="AQ32" s="333">
        <f>SUMIFS('Forecast Summary'!BJ:BJ, 'Forecast Summary'!$A:$A,Outcomes!$A32,'Forecast Summary'!$C:$C, "2025",'Forecast Summary'!$D:$D, "Bound Project")</f>
        <v>172.9</v>
      </c>
      <c r="AR32" s="333">
        <f>SUMIFS('Forecast Summary'!BK:BK, 'Forecast Summary'!$A:$A,Outcomes!$A32,'Forecast Summary'!$C:$C, "2025",'Forecast Summary'!$D:$D, "Bound Project")</f>
        <v>156.75</v>
      </c>
      <c r="AS32" s="333">
        <f>SUMIFS('Forecast Summary'!BL:BL, 'Forecast Summary'!$A:$A,Outcomes!$A32,'Forecast Summary'!$C:$C, "2025",'Forecast Summary'!$D:$D, "Bound Project")</f>
        <v>147</v>
      </c>
      <c r="AT32" s="333">
        <f>SUMIFS('Forecast Summary'!BQ:BQ, 'Forecast Summary'!$A:$A,Outcomes!$A32,'Forecast Summary'!$C:$C, "2025",'Forecast Summary'!$D:$D, "Bound Project")</f>
        <v>0</v>
      </c>
      <c r="AU32" s="333">
        <f>SUMIFS('Forecast Summary'!BR:BR, 'Forecast Summary'!$A:$A,Outcomes!$A32,'Forecast Summary'!$C:$C, "2025",'Forecast Summary'!$D:$D, "Bound Project")</f>
        <v>0</v>
      </c>
      <c r="AV32" s="333">
        <f>SUMIFS('Forecast Summary'!BS:BS, 'Forecast Summary'!$A:$A,Outcomes!$A32,'Forecast Summary'!$C:$C, "2025",'Forecast Summary'!$D:$D, "Bound Project")</f>
        <v>0</v>
      </c>
      <c r="AW32" s="333">
        <f>SUMIFS('Forecast Summary'!BT:BT, 'Forecast Summary'!$A:$A,Outcomes!$A32,'Forecast Summary'!$C:$C, "2025",'Forecast Summary'!$D:$D, "Bound Project")</f>
        <v>0</v>
      </c>
      <c r="AX32" s="333">
        <f>SUMIFS('Forecast Summary'!BU:BU, 'Forecast Summary'!$A:$A,Outcomes!$A32,'Forecast Summary'!$C:$C, "2025",'Forecast Summary'!$D:$D, "Bound Project")</f>
        <v>0</v>
      </c>
      <c r="AY32" s="333">
        <f>SUMIFS('Forecast Summary'!BV:BV, 'Forecast Summary'!$A:$A,Outcomes!$A32,'Forecast Summary'!$C:$C, "2025",'Forecast Summary'!$D:$D, "Bound Project")</f>
        <v>0</v>
      </c>
      <c r="AZ32" s="333">
        <f>SUMIFS('Forecast Summary'!BW:BW, 'Forecast Summary'!$A:$A,Outcomes!$A32,'Forecast Summary'!$C:$C, "2025",'Forecast Summary'!$D:$D, "Bound Project")</f>
        <v>0</v>
      </c>
      <c r="BA32" s="333">
        <f>SUMIFS('Forecast Summary'!BX:BX, 'Forecast Summary'!$A:$A,Outcomes!$A32,'Forecast Summary'!$C:$C, "2025",'Forecast Summary'!$D:$D, "Bound Project")</f>
        <v>0</v>
      </c>
      <c r="BB32" s="333">
        <f>SUMIFS('Forecast Summary'!BY:BY, 'Forecast Summary'!$A:$A,Outcomes!$A32,'Forecast Summary'!$C:$C, "2025",'Forecast Summary'!$D:$D, "Bound Project")</f>
        <v>44.65</v>
      </c>
      <c r="BC32" s="333">
        <f>SUMIFS('Forecast Summary'!BZ:BZ, 'Forecast Summary'!$A:$A,Outcomes!$A32,'Forecast Summary'!$C:$C, "2025",'Forecast Summary'!$D:$D, "Bound Project")</f>
        <v>125</v>
      </c>
      <c r="BD32" s="333">
        <f>SUMIFS('Forecast Summary'!CA:CA, 'Forecast Summary'!$A:$A,Outcomes!$A32,'Forecast Summary'!$C:$C, "2025",'Forecast Summary'!$D:$D, "Bound Project")</f>
        <v>0</v>
      </c>
    </row>
    <row r="33" spans="1:56">
      <c r="A33" s="21" t="s">
        <v>97</v>
      </c>
      <c r="B33" s="18" t="s">
        <v>98</v>
      </c>
      <c r="C33" s="333">
        <f>SUMIFS('Forecast Summary'!E:E, 'Forecast Summary'!$A:$A,Outcomes!$A33,'Forecast Summary'!$C:$C, "2025",'Forecast Summary'!$D:$D, "Bound Project")</f>
        <v>8177</v>
      </c>
      <c r="D33" s="333">
        <f>SUMIFS('Forecast Summary'!F:F, 'Forecast Summary'!$A:$A,Outcomes!$A33,'Forecast Summary'!$C:$C, "2025",'Forecast Summary'!$D:$D, "Bound Project")</f>
        <v>6258</v>
      </c>
      <c r="E33" s="333">
        <f>SUMIFS('Forecast Summary'!G:G, 'Forecast Summary'!$A:$A,Outcomes!$A33,'Forecast Summary'!$C:$C, "2025",'Forecast Summary'!$D:$D, "Bound Project")</f>
        <v>3547.2999999999997</v>
      </c>
      <c r="F33" s="333">
        <f>SUMIFS('Forecast Summary'!H:H, 'Forecast Summary'!$A:$A,Outcomes!$A33,'Forecast Summary'!$C:$C, "2025",'Forecast Summary'!$D:$D, "Bound Project")</f>
        <v>2409</v>
      </c>
      <c r="G33" s="333">
        <f>SUMIFS('Forecast Summary'!I:I, 'Forecast Summary'!$A:$A,Outcomes!$A33,'Forecast Summary'!$C:$C, "2025",'Forecast Summary'!$D:$D, "Bound Project")</f>
        <v>930.6</v>
      </c>
      <c r="H33" s="333">
        <f>SUMIFS('Forecast Summary'!J:J, 'Forecast Summary'!$A:$A,Outcomes!$A33,'Forecast Summary'!$C:$C, "2025",'Forecast Summary'!$D:$D, "Bound Project")</f>
        <v>0</v>
      </c>
      <c r="I33" s="333">
        <f>SUMIFS('Forecast Summary'!K:K, 'Forecast Summary'!$A:$A,Outcomes!$A33,'Forecast Summary'!$C:$C, "2025",'Forecast Summary'!$D:$D, "Bound Project")</f>
        <v>0</v>
      </c>
      <c r="J33" s="333">
        <f>SUMIFS('Forecast Summary'!L:L, 'Forecast Summary'!$A:$A,Outcomes!$A33,'Forecast Summary'!$C:$C, "2025",'Forecast Summary'!$D:$D, "Bound Project")</f>
        <v>0</v>
      </c>
      <c r="K33" s="333">
        <f>SUMIFS('Forecast Summary'!M:M, 'Forecast Summary'!$A:$A,Outcomes!$A33,'Forecast Summary'!$C:$C, "2025",'Forecast Summary'!$D:$D, "Bound Project")</f>
        <v>0</v>
      </c>
      <c r="L33" s="333">
        <f>SUMIFS('Forecast Summary'!O:O, 'Forecast Summary'!$A:$A,Outcomes!$A33,'Forecast Summary'!$C:$C, "2025",'Forecast Summary'!$D:$D, "Bound Project")</f>
        <v>0</v>
      </c>
      <c r="M33" s="333">
        <f>SUMIFS('Forecast Summary'!P:P, 'Forecast Summary'!$A:$A,Outcomes!$A33,'Forecast Summary'!$C:$C, "2025",'Forecast Summary'!$D:$D, "Bound Project")</f>
        <v>579</v>
      </c>
      <c r="N33" s="333">
        <f>SUMIFS('Forecast Summary'!U:U, 'Forecast Summary'!$A:$A,Outcomes!$A33,'Forecast Summary'!$C:$C, "2025",'Forecast Summary'!$D:$D, "Bound Project")</f>
        <v>14.3</v>
      </c>
      <c r="O33" s="333">
        <f>SUMIFS('Forecast Summary'!V:V, 'Forecast Summary'!$A:$A,Outcomes!$A33,'Forecast Summary'!$C:$C, "2025",'Forecast Summary'!$D:$D, "Bound Project")</f>
        <v>2.2000000000000002</v>
      </c>
      <c r="P33" s="333">
        <f>SUMIFS('Forecast Summary'!W:W, 'Forecast Summary'!$A:$A,Outcomes!$A33,'Forecast Summary'!$C:$C, "2025",'Forecast Summary'!$D:$D, "Bound Project")</f>
        <v>0</v>
      </c>
      <c r="Q33" s="333">
        <f>SUMIFS('Forecast Summary'!X:X, 'Forecast Summary'!$A:$A,Outcomes!$A33,'Forecast Summary'!$C:$C, "2025",'Forecast Summary'!$D:$D, "Bound Project")</f>
        <v>2.2000000000000002</v>
      </c>
      <c r="R33" s="333">
        <f>SUMIFS('Forecast Summary'!Y:Y, 'Forecast Summary'!$A:$A,Outcomes!$A33,'Forecast Summary'!$C:$C, "2025",'Forecast Summary'!$D:$D, "Bound Project")</f>
        <v>218.9</v>
      </c>
      <c r="S33" s="333">
        <f>SUMIFS('Forecast Summary'!Z:Z, 'Forecast Summary'!$A:$A,Outcomes!$A33,'Forecast Summary'!$C:$C, "2025",'Forecast Summary'!$D:$D, "Bound Project")</f>
        <v>61.600000000000009</v>
      </c>
      <c r="T33" s="333">
        <f>SUMIFS('Forecast Summary'!AA:AA, 'Forecast Summary'!$A:$A,Outcomes!$A33,'Forecast Summary'!$C:$C, "2025",'Forecast Summary'!$D:$D, "Bound Project")</f>
        <v>24.200000000000003</v>
      </c>
      <c r="U33" s="333">
        <f>SUMIFS('Forecast Summary'!AB:AB, 'Forecast Summary'!$A:$A,Outcomes!$A33,'Forecast Summary'!$C:$C, "2025",'Forecast Summary'!$D:$D, "Bound Project")</f>
        <v>100.10000000000001</v>
      </c>
      <c r="V33" s="333">
        <f>SUMIFS('Forecast Summary'!AG:AG, 'Forecast Summary'!$A:$A,Outcomes!$A33,'Forecast Summary'!$C:$C, "2025",'Forecast Summary'!$D:$D, "Bound Project")</f>
        <v>920.55</v>
      </c>
      <c r="W33" s="333">
        <f>SUMIFS('Forecast Summary'!AH:AH, 'Forecast Summary'!$A:$A,Outcomes!$A33,'Forecast Summary'!$C:$C, "2025",'Forecast Summary'!$D:$D, "Bound Project")</f>
        <v>530.1</v>
      </c>
      <c r="X33" s="333">
        <f>SUMIFS('Forecast Summary'!AI:AI, 'Forecast Summary'!$A:$A,Outcomes!$A33,'Forecast Summary'!$C:$C, "2025",'Forecast Summary'!$D:$D, "Bound Project")</f>
        <v>367.65</v>
      </c>
      <c r="Y33" s="333">
        <f>SUMIFS('Forecast Summary'!AJ:AJ, 'Forecast Summary'!$A:$A,Outcomes!$A33,'Forecast Summary'!$C:$C, "2025",'Forecast Summary'!$D:$D, "Bound Project")</f>
        <v>475.95</v>
      </c>
      <c r="Z33" s="333">
        <f>SUMIFS('Forecast Summary'!AK:AK, 'Forecast Summary'!$A:$A,Outcomes!$A33,'Forecast Summary'!$C:$C, "2025",'Forecast Summary'!$D:$D, "Bound Project")</f>
        <v>1250.7</v>
      </c>
      <c r="AA33" s="333">
        <f>SUMIFS('Forecast Summary'!AL:AL, 'Forecast Summary'!$A:$A,Outcomes!$A33,'Forecast Summary'!$C:$C, "2025",'Forecast Summary'!$D:$D, "Bound Project")</f>
        <v>668.8</v>
      </c>
      <c r="AB33" s="333">
        <f>SUMIFS('Forecast Summary'!AM:AM, 'Forecast Summary'!$A:$A,Outcomes!$A33,'Forecast Summary'!$C:$C, "2025",'Forecast Summary'!$D:$D, "Bound Project")</f>
        <v>480.70000000000005</v>
      </c>
      <c r="AC33" s="333">
        <f>SUMIFS('Forecast Summary'!AN:AN, 'Forecast Summary'!$A:$A,Outcomes!$A33,'Forecast Summary'!$C:$C, "2025",'Forecast Summary'!$D:$D, "Bound Project")</f>
        <v>468.6</v>
      </c>
      <c r="AD33" s="333">
        <f>SUMIFS('Forecast Summary'!AS:AS, 'Forecast Summary'!$A:$A,Outcomes!$A33,'Forecast Summary'!$C:$C, "2025",'Forecast Summary'!$D:$D, "Bound Project")</f>
        <v>53.199999999999996</v>
      </c>
      <c r="AE33" s="333">
        <f>SUMIFS('Forecast Summary'!AT:AT, 'Forecast Summary'!$A:$A,Outcomes!$A33,'Forecast Summary'!$C:$C, "2025",'Forecast Summary'!$D:$D, "Bound Project")</f>
        <v>15.2</v>
      </c>
      <c r="AF33" s="333">
        <f>SUMIFS('Forecast Summary'!AU:AU, 'Forecast Summary'!$A:$A,Outcomes!$A33,'Forecast Summary'!$C:$C, "2025",'Forecast Summary'!$D:$D, "Bound Project")</f>
        <v>7.6</v>
      </c>
      <c r="AG33" s="333">
        <f>SUMIFS('Forecast Summary'!AV:AV, 'Forecast Summary'!$A:$A,Outcomes!$A33,'Forecast Summary'!$C:$C, "2025",'Forecast Summary'!$D:$D, "Bound Project")</f>
        <v>38</v>
      </c>
      <c r="AH33" s="333">
        <f>SUMIFS('Forecast Summary'!AW:AW, 'Forecast Summary'!$A:$A,Outcomes!$A33,'Forecast Summary'!$C:$C, "2025",'Forecast Summary'!$D:$D, "Bound Project")</f>
        <v>46.2</v>
      </c>
      <c r="AI33" s="333">
        <f>SUMIFS('Forecast Summary'!AX:AX, 'Forecast Summary'!$A:$A,Outcomes!$A33,'Forecast Summary'!$C:$C, "2025",'Forecast Summary'!$D:$D, "Bound Project")</f>
        <v>8.8000000000000007</v>
      </c>
      <c r="AJ33" s="333">
        <f>SUMIFS('Forecast Summary'!AY:AY, 'Forecast Summary'!$A:$A,Outcomes!$A33,'Forecast Summary'!$C:$C, "2025",'Forecast Summary'!$D:$D, "Bound Project")</f>
        <v>8.8000000000000007</v>
      </c>
      <c r="AK33" s="333">
        <f>SUMIFS('Forecast Summary'!AZ:AZ, 'Forecast Summary'!$A:$A,Outcomes!$A33,'Forecast Summary'!$C:$C, "2025",'Forecast Summary'!$D:$D, "Bound Project")</f>
        <v>38.5</v>
      </c>
      <c r="AL33" s="333">
        <f>SUMIFS('Forecast Summary'!BE:BE, 'Forecast Summary'!$A:$A,Outcomes!$A33,'Forecast Summary'!$C:$C, "2025",'Forecast Summary'!$D:$D, "Bound Project")</f>
        <v>7360</v>
      </c>
      <c r="AM33" s="333">
        <f>SUMIFS('Forecast Summary'!BF:BF, 'Forecast Summary'!$A:$A,Outcomes!$A33,'Forecast Summary'!$C:$C, "2025",'Forecast Summary'!$D:$D, "Bound Project")</f>
        <v>3825.6499999999996</v>
      </c>
      <c r="AN33" s="333">
        <f>SUMIFS('Forecast Summary'!BG:BG, 'Forecast Summary'!$A:$A,Outcomes!$A33,'Forecast Summary'!$C:$C, "2025",'Forecast Summary'!$D:$D, "Bound Project")</f>
        <v>2689.5</v>
      </c>
      <c r="AO33" s="333">
        <f>SUMIFS('Forecast Summary'!BH:BH, 'Forecast Summary'!$A:$A,Outcomes!$A33,'Forecast Summary'!$C:$C, "2025",'Forecast Summary'!$D:$D, "Bound Project")</f>
        <v>1480.6000000000001</v>
      </c>
      <c r="AP33" s="333">
        <f>SUMIFS('Forecast Summary'!BI:BI, 'Forecast Summary'!$A:$A,Outcomes!$A33,'Forecast Summary'!$C:$C, "2025",'Forecast Summary'!$D:$D, "Bound Project")</f>
        <v>1205.55</v>
      </c>
      <c r="AQ33" s="333">
        <f>SUMIFS('Forecast Summary'!BJ:BJ, 'Forecast Summary'!$A:$A,Outcomes!$A33,'Forecast Summary'!$C:$C, "2025",'Forecast Summary'!$D:$D, "Bound Project")</f>
        <v>500.65</v>
      </c>
      <c r="AR33" s="333">
        <f>SUMIFS('Forecast Summary'!BK:BK, 'Forecast Summary'!$A:$A,Outcomes!$A33,'Forecast Summary'!$C:$C, "2025",'Forecast Summary'!$D:$D, "Bound Project")</f>
        <v>542.44999999999993</v>
      </c>
      <c r="AS33" s="333">
        <f>SUMIFS('Forecast Summary'!BL:BL, 'Forecast Summary'!$A:$A,Outcomes!$A33,'Forecast Summary'!$C:$C, "2025",'Forecast Summary'!$D:$D, "Bound Project")</f>
        <v>682</v>
      </c>
      <c r="AT33" s="333">
        <f>SUMIFS('Forecast Summary'!BQ:BQ, 'Forecast Summary'!$A:$A,Outcomes!$A33,'Forecast Summary'!$C:$C, "2025",'Forecast Summary'!$D:$D, "Bound Project")</f>
        <v>86.45</v>
      </c>
      <c r="AU33" s="333">
        <f>SUMIFS('Forecast Summary'!BR:BR, 'Forecast Summary'!$A:$A,Outcomes!$A33,'Forecast Summary'!$C:$C, "2025",'Forecast Summary'!$D:$D, "Bound Project")</f>
        <v>29.45</v>
      </c>
      <c r="AV33" s="333">
        <f>SUMIFS('Forecast Summary'!BS:BS, 'Forecast Summary'!$A:$A,Outcomes!$A33,'Forecast Summary'!$C:$C, "2025",'Forecast Summary'!$D:$D, "Bound Project")</f>
        <v>36.1</v>
      </c>
      <c r="AW33" s="333">
        <f>SUMIFS('Forecast Summary'!BT:BT, 'Forecast Summary'!$A:$A,Outcomes!$A33,'Forecast Summary'!$C:$C, "2025",'Forecast Summary'!$D:$D, "Bound Project")</f>
        <v>71.25</v>
      </c>
      <c r="AX33" s="333">
        <f>SUMIFS('Forecast Summary'!BU:BU, 'Forecast Summary'!$A:$A,Outcomes!$A33,'Forecast Summary'!$C:$C, "2025",'Forecast Summary'!$D:$D, "Bound Project")</f>
        <v>183.70000000000002</v>
      </c>
      <c r="AY33" s="333">
        <f>SUMIFS('Forecast Summary'!BV:BV, 'Forecast Summary'!$A:$A,Outcomes!$A33,'Forecast Summary'!$C:$C, "2025",'Forecast Summary'!$D:$D, "Bound Project")</f>
        <v>15.2</v>
      </c>
      <c r="AZ33" s="333">
        <f>SUMIFS('Forecast Summary'!BW:BW, 'Forecast Summary'!$A:$A,Outcomes!$A33,'Forecast Summary'!$C:$C, "2025",'Forecast Summary'!$D:$D, "Bound Project")</f>
        <v>64</v>
      </c>
      <c r="BA33" s="333">
        <f>SUMIFS('Forecast Summary'!BX:BX, 'Forecast Summary'!$A:$A,Outcomes!$A33,'Forecast Summary'!$C:$C, "2025",'Forecast Summary'!$D:$D, "Bound Project")</f>
        <v>124.30000000000001</v>
      </c>
      <c r="BB33" s="333">
        <f>SUMIFS('Forecast Summary'!BY:BY, 'Forecast Summary'!$A:$A,Outcomes!$A33,'Forecast Summary'!$C:$C, "2025",'Forecast Summary'!$D:$D, "Bound Project")</f>
        <v>76</v>
      </c>
      <c r="BC33" s="333">
        <f>SUMIFS('Forecast Summary'!BZ:BZ, 'Forecast Summary'!$A:$A,Outcomes!$A33,'Forecast Summary'!$C:$C, "2025",'Forecast Summary'!$D:$D, "Bound Project")</f>
        <v>596</v>
      </c>
      <c r="BD33" s="333">
        <f>SUMIFS('Forecast Summary'!CA:CA, 'Forecast Summary'!$A:$A,Outcomes!$A33,'Forecast Summary'!$C:$C, "2025",'Forecast Summary'!$D:$D, "Bound Project")</f>
        <v>0</v>
      </c>
    </row>
    <row r="34" spans="1:56">
      <c r="A34" s="21" t="s">
        <v>99</v>
      </c>
      <c r="B34" s="18" t="s">
        <v>100</v>
      </c>
      <c r="C34" s="333">
        <f>SUMIFS('Forecast Summary'!E:E, 'Forecast Summary'!$A:$A,Outcomes!$A34,'Forecast Summary'!$C:$C, "2025",'Forecast Summary'!$D:$D, "Bound Project")</f>
        <v>442</v>
      </c>
      <c r="D34" s="333">
        <f>SUMIFS('Forecast Summary'!F:F, 'Forecast Summary'!$A:$A,Outcomes!$A34,'Forecast Summary'!$C:$C, "2025",'Forecast Summary'!$D:$D, "Bound Project")</f>
        <v>582</v>
      </c>
      <c r="E34" s="333">
        <f>SUMIFS('Forecast Summary'!G:G, 'Forecast Summary'!$A:$A,Outcomes!$A34,'Forecast Summary'!$C:$C, "2025",'Forecast Summary'!$D:$D, "Bound Project")</f>
        <v>284.05</v>
      </c>
      <c r="F34" s="333">
        <f>SUMIFS('Forecast Summary'!H:H, 'Forecast Summary'!$A:$A,Outcomes!$A34,'Forecast Summary'!$C:$C, "2025",'Forecast Summary'!$D:$D, "Bound Project")</f>
        <v>278</v>
      </c>
      <c r="G34" s="333">
        <f>SUMIFS('Forecast Summary'!I:I, 'Forecast Summary'!$A:$A,Outcomes!$A34,'Forecast Summary'!$C:$C, "2025",'Forecast Summary'!$D:$D, "Bound Project")</f>
        <v>140</v>
      </c>
      <c r="H34" s="333">
        <f>SUMIFS('Forecast Summary'!J:J, 'Forecast Summary'!$A:$A,Outcomes!$A34,'Forecast Summary'!$C:$C, "2025",'Forecast Summary'!$D:$D, "Bound Project")</f>
        <v>0</v>
      </c>
      <c r="I34" s="333">
        <f>SUMIFS('Forecast Summary'!K:K, 'Forecast Summary'!$A:$A,Outcomes!$A34,'Forecast Summary'!$C:$C, "2025",'Forecast Summary'!$D:$D, "Bound Project")</f>
        <v>0</v>
      </c>
      <c r="J34" s="333">
        <f>SUMIFS('Forecast Summary'!L:L, 'Forecast Summary'!$A:$A,Outcomes!$A34,'Forecast Summary'!$C:$C, "2025",'Forecast Summary'!$D:$D, "Bound Project")</f>
        <v>0</v>
      </c>
      <c r="K34" s="333">
        <f>SUMIFS('Forecast Summary'!M:M, 'Forecast Summary'!$A:$A,Outcomes!$A34,'Forecast Summary'!$C:$C, "2025",'Forecast Summary'!$D:$D, "Bound Project")</f>
        <v>0</v>
      </c>
      <c r="L34" s="333">
        <f>SUMIFS('Forecast Summary'!O:O, 'Forecast Summary'!$A:$A,Outcomes!$A34,'Forecast Summary'!$C:$C, "2025",'Forecast Summary'!$D:$D, "Bound Project")</f>
        <v>26.599999999999998</v>
      </c>
      <c r="M34" s="333">
        <f>SUMIFS('Forecast Summary'!P:P, 'Forecast Summary'!$A:$A,Outcomes!$A34,'Forecast Summary'!$C:$C, "2025",'Forecast Summary'!$D:$D, "Bound Project")</f>
        <v>229</v>
      </c>
      <c r="N34" s="333">
        <f>SUMIFS('Forecast Summary'!U:U, 'Forecast Summary'!$A:$A,Outcomes!$A34,'Forecast Summary'!$C:$C, "2025",'Forecast Summary'!$D:$D, "Bound Project")</f>
        <v>27.549999999999997</v>
      </c>
      <c r="O34" s="333">
        <f>SUMIFS('Forecast Summary'!V:V, 'Forecast Summary'!$A:$A,Outcomes!$A34,'Forecast Summary'!$C:$C, "2025",'Forecast Summary'!$D:$D, "Bound Project")</f>
        <v>12</v>
      </c>
      <c r="P34" s="333">
        <f>SUMIFS('Forecast Summary'!W:W, 'Forecast Summary'!$A:$A,Outcomes!$A34,'Forecast Summary'!$C:$C, "2025",'Forecast Summary'!$D:$D, "Bound Project")</f>
        <v>14.25</v>
      </c>
      <c r="Q34" s="333">
        <f>SUMIFS('Forecast Summary'!X:X, 'Forecast Summary'!$A:$A,Outcomes!$A34,'Forecast Summary'!$C:$C, "2025",'Forecast Summary'!$D:$D, "Bound Project")</f>
        <v>18.05</v>
      </c>
      <c r="R34" s="333">
        <f>SUMIFS('Forecast Summary'!Y:Y, 'Forecast Summary'!$A:$A,Outcomes!$A34,'Forecast Summary'!$C:$C, "2025",'Forecast Summary'!$D:$D, "Bound Project")</f>
        <v>327.8</v>
      </c>
      <c r="S34" s="333">
        <f>SUMIFS('Forecast Summary'!Z:Z, 'Forecast Summary'!$A:$A,Outcomes!$A34,'Forecast Summary'!$C:$C, "2025",'Forecast Summary'!$D:$D, "Bound Project")</f>
        <v>46.55</v>
      </c>
      <c r="T34" s="333">
        <f>SUMIFS('Forecast Summary'!AA:AA, 'Forecast Summary'!$A:$A,Outcomes!$A34,'Forecast Summary'!$C:$C, "2025",'Forecast Summary'!$D:$D, "Bound Project")</f>
        <v>60.8</v>
      </c>
      <c r="U34" s="333">
        <f>SUMIFS('Forecast Summary'!AB:AB, 'Forecast Summary'!$A:$A,Outcomes!$A34,'Forecast Summary'!$C:$C, "2025",'Forecast Summary'!$D:$D, "Bound Project")</f>
        <v>217.8</v>
      </c>
      <c r="V34" s="333">
        <f>SUMIFS('Forecast Summary'!AG:AG, 'Forecast Summary'!$A:$A,Outcomes!$A34,'Forecast Summary'!$C:$C, "2025",'Forecast Summary'!$D:$D, "Bound Project")</f>
        <v>129.80000000000001</v>
      </c>
      <c r="W34" s="333">
        <f>SUMIFS('Forecast Summary'!AH:AH, 'Forecast Summary'!$A:$A,Outcomes!$A34,'Forecast Summary'!$C:$C, "2025",'Forecast Summary'!$D:$D, "Bound Project")</f>
        <v>61</v>
      </c>
      <c r="X34" s="333">
        <f>SUMIFS('Forecast Summary'!AI:AI, 'Forecast Summary'!$A:$A,Outcomes!$A34,'Forecast Summary'!$C:$C, "2025",'Forecast Summary'!$D:$D, "Bound Project")</f>
        <v>81.400000000000006</v>
      </c>
      <c r="Y34" s="333">
        <f>SUMIFS('Forecast Summary'!AJ:AJ, 'Forecast Summary'!$A:$A,Outcomes!$A34,'Forecast Summary'!$C:$C, "2025",'Forecast Summary'!$D:$D, "Bound Project")</f>
        <v>46.2</v>
      </c>
      <c r="Z34" s="333">
        <f>SUMIFS('Forecast Summary'!AK:AK, 'Forecast Summary'!$A:$A,Outcomes!$A34,'Forecast Summary'!$C:$C, "2025",'Forecast Summary'!$D:$D, "Bound Project")</f>
        <v>277.39999999999998</v>
      </c>
      <c r="AA34" s="333">
        <f>SUMIFS('Forecast Summary'!AL:AL, 'Forecast Summary'!$A:$A,Outcomes!$A34,'Forecast Summary'!$C:$C, "2025",'Forecast Summary'!$D:$D, "Bound Project")</f>
        <v>113.05</v>
      </c>
      <c r="AB34" s="333">
        <f>SUMIFS('Forecast Summary'!AM:AM, 'Forecast Summary'!$A:$A,Outcomes!$A34,'Forecast Summary'!$C:$C, "2025",'Forecast Summary'!$D:$D, "Bound Project")</f>
        <v>155.79999999999998</v>
      </c>
      <c r="AC34" s="333">
        <f>SUMIFS('Forecast Summary'!AN:AN, 'Forecast Summary'!$A:$A,Outcomes!$A34,'Forecast Summary'!$C:$C, "2025",'Forecast Summary'!$D:$D, "Bound Project")</f>
        <v>161.5</v>
      </c>
      <c r="AD34" s="333">
        <f>SUMIFS('Forecast Summary'!AS:AS, 'Forecast Summary'!$A:$A,Outcomes!$A34,'Forecast Summary'!$C:$C, "2025",'Forecast Summary'!$D:$D, "Bound Project")</f>
        <v>0</v>
      </c>
      <c r="AE34" s="333">
        <f>SUMIFS('Forecast Summary'!AT:AT, 'Forecast Summary'!$A:$A,Outcomes!$A34,'Forecast Summary'!$C:$C, "2025",'Forecast Summary'!$D:$D, "Bound Project")</f>
        <v>0</v>
      </c>
      <c r="AF34" s="333">
        <f>SUMIFS('Forecast Summary'!AU:AU, 'Forecast Summary'!$A:$A,Outcomes!$A34,'Forecast Summary'!$C:$C, "2025",'Forecast Summary'!$D:$D, "Bound Project")</f>
        <v>0</v>
      </c>
      <c r="AG34" s="333">
        <f>SUMIFS('Forecast Summary'!AV:AV, 'Forecast Summary'!$A:$A,Outcomes!$A34,'Forecast Summary'!$C:$C, "2025",'Forecast Summary'!$D:$D, "Bound Project")</f>
        <v>0</v>
      </c>
      <c r="AH34" s="333">
        <f>SUMIFS('Forecast Summary'!AW:AW, 'Forecast Summary'!$A:$A,Outcomes!$A34,'Forecast Summary'!$C:$C, "2025",'Forecast Summary'!$D:$D, "Bound Project")</f>
        <v>9.9</v>
      </c>
      <c r="AI34" s="333">
        <f>SUMIFS('Forecast Summary'!AX:AX, 'Forecast Summary'!$A:$A,Outcomes!$A34,'Forecast Summary'!$C:$C, "2025",'Forecast Summary'!$D:$D, "Bound Project")</f>
        <v>1</v>
      </c>
      <c r="AJ34" s="333">
        <f>SUMIFS('Forecast Summary'!AY:AY, 'Forecast Summary'!$A:$A,Outcomes!$A34,'Forecast Summary'!$C:$C, "2025",'Forecast Summary'!$D:$D, "Bound Project")</f>
        <v>1</v>
      </c>
      <c r="AK34" s="333">
        <f>SUMIFS('Forecast Summary'!AZ:AZ, 'Forecast Summary'!$A:$A,Outcomes!$A34,'Forecast Summary'!$C:$C, "2025",'Forecast Summary'!$D:$D, "Bound Project")</f>
        <v>8.8000000000000007</v>
      </c>
      <c r="AL34" s="333">
        <f>SUMIFS('Forecast Summary'!BE:BE, 'Forecast Summary'!$A:$A,Outcomes!$A34,'Forecast Summary'!$C:$C, "2025",'Forecast Summary'!$D:$D, "Bound Project")</f>
        <v>844.80000000000007</v>
      </c>
      <c r="AM34" s="333">
        <f>SUMIFS('Forecast Summary'!BF:BF, 'Forecast Summary'!$A:$A,Outcomes!$A34,'Forecast Summary'!$C:$C, "2025",'Forecast Summary'!$D:$D, "Bound Project")</f>
        <v>353</v>
      </c>
      <c r="AN34" s="333">
        <f>SUMIFS('Forecast Summary'!BG:BG, 'Forecast Summary'!$A:$A,Outcomes!$A34,'Forecast Summary'!$C:$C, "2025",'Forecast Summary'!$D:$D, "Bound Project")</f>
        <v>442.20000000000005</v>
      </c>
      <c r="AO34" s="333">
        <f>SUMIFS('Forecast Summary'!BH:BH, 'Forecast Summary'!$A:$A,Outcomes!$A34,'Forecast Summary'!$C:$C, "2025",'Forecast Summary'!$D:$D, "Bound Project")</f>
        <v>207.9</v>
      </c>
      <c r="AP34" s="333">
        <f>SUMIFS('Forecast Summary'!BI:BI, 'Forecast Summary'!$A:$A,Outcomes!$A34,'Forecast Summary'!$C:$C, "2025",'Forecast Summary'!$D:$D, "Bound Project")</f>
        <v>388.54999999999995</v>
      </c>
      <c r="AQ34" s="333">
        <f>SUMIFS('Forecast Summary'!BJ:BJ, 'Forecast Summary'!$A:$A,Outcomes!$A34,'Forecast Summary'!$C:$C, "2025",'Forecast Summary'!$D:$D, "Bound Project")</f>
        <v>151.04999999999998</v>
      </c>
      <c r="AR34" s="333">
        <f>SUMIFS('Forecast Summary'!BK:BK, 'Forecast Summary'!$A:$A,Outcomes!$A34,'Forecast Summary'!$C:$C, "2025",'Forecast Summary'!$D:$D, "Bound Project")</f>
        <v>250.79999999999998</v>
      </c>
      <c r="AS34" s="333">
        <f>SUMIFS('Forecast Summary'!BL:BL, 'Forecast Summary'!$A:$A,Outcomes!$A34,'Forecast Summary'!$C:$C, "2025",'Forecast Summary'!$D:$D, "Bound Project")</f>
        <v>166.25</v>
      </c>
      <c r="AT34" s="333">
        <f>SUMIFS('Forecast Summary'!BQ:BQ, 'Forecast Summary'!$A:$A,Outcomes!$A34,'Forecast Summary'!$C:$C, "2025",'Forecast Summary'!$D:$D, "Bound Project")</f>
        <v>0</v>
      </c>
      <c r="AU34" s="333">
        <f>SUMIFS('Forecast Summary'!BR:BR, 'Forecast Summary'!$A:$A,Outcomes!$A34,'Forecast Summary'!$C:$C, "2025",'Forecast Summary'!$D:$D, "Bound Project")</f>
        <v>0</v>
      </c>
      <c r="AV34" s="333">
        <f>SUMIFS('Forecast Summary'!BS:BS, 'Forecast Summary'!$A:$A,Outcomes!$A34,'Forecast Summary'!$C:$C, "2025",'Forecast Summary'!$D:$D, "Bound Project")</f>
        <v>0</v>
      </c>
      <c r="AW34" s="333">
        <f>SUMIFS('Forecast Summary'!BT:BT, 'Forecast Summary'!$A:$A,Outcomes!$A34,'Forecast Summary'!$C:$C, "2025",'Forecast Summary'!$D:$D, "Bound Project")</f>
        <v>0</v>
      </c>
      <c r="AX34" s="333">
        <f>SUMIFS('Forecast Summary'!BU:BU, 'Forecast Summary'!$A:$A,Outcomes!$A34,'Forecast Summary'!$C:$C, "2025",'Forecast Summary'!$D:$D, "Bound Project")</f>
        <v>0</v>
      </c>
      <c r="AY34" s="333">
        <f>SUMIFS('Forecast Summary'!BV:BV, 'Forecast Summary'!$A:$A,Outcomes!$A34,'Forecast Summary'!$C:$C, "2025",'Forecast Summary'!$D:$D, "Bound Project")</f>
        <v>0</v>
      </c>
      <c r="AZ34" s="333">
        <f>SUMIFS('Forecast Summary'!BW:BW, 'Forecast Summary'!$A:$A,Outcomes!$A34,'Forecast Summary'!$C:$C, "2025",'Forecast Summary'!$D:$D, "Bound Project")</f>
        <v>0</v>
      </c>
      <c r="BA34" s="333">
        <f>SUMIFS('Forecast Summary'!BX:BX, 'Forecast Summary'!$A:$A,Outcomes!$A34,'Forecast Summary'!$C:$C, "2025",'Forecast Summary'!$D:$D, "Bound Project")</f>
        <v>0</v>
      </c>
      <c r="BB34" s="333">
        <f>SUMIFS('Forecast Summary'!BY:BY, 'Forecast Summary'!$A:$A,Outcomes!$A34,'Forecast Summary'!$C:$C, "2025",'Forecast Summary'!$D:$D, "Bound Project")</f>
        <v>16</v>
      </c>
      <c r="BC34" s="333">
        <f>SUMIFS('Forecast Summary'!BZ:BZ, 'Forecast Summary'!$A:$A,Outcomes!$A34,'Forecast Summary'!$C:$C, "2025",'Forecast Summary'!$D:$D, "Bound Project")</f>
        <v>49</v>
      </c>
      <c r="BD34" s="333">
        <f>SUMIFS('Forecast Summary'!CA:CA, 'Forecast Summary'!$A:$A,Outcomes!$A34,'Forecast Summary'!$C:$C, "2025",'Forecast Summary'!$D:$D, "Bound Project")</f>
        <v>0</v>
      </c>
    </row>
    <row r="35" spans="1:56">
      <c r="A35" s="21" t="s">
        <v>101</v>
      </c>
      <c r="B35" s="18" t="s">
        <v>102</v>
      </c>
      <c r="C35" s="333">
        <f>SUMIFS('Forecast Summary'!E:E, 'Forecast Summary'!$A:$A,Outcomes!$A35,'Forecast Summary'!$C:$C, "2025",'Forecast Summary'!$D:$D, "Bound Project")</f>
        <v>652</v>
      </c>
      <c r="D35" s="333">
        <f>SUMIFS('Forecast Summary'!F:F, 'Forecast Summary'!$A:$A,Outcomes!$A35,'Forecast Summary'!$C:$C, "2025",'Forecast Summary'!$D:$D, "Bound Project")</f>
        <v>386</v>
      </c>
      <c r="E35" s="333">
        <f>SUMIFS('Forecast Summary'!G:G, 'Forecast Summary'!$A:$A,Outcomes!$A35,'Forecast Summary'!$C:$C, "2025",'Forecast Summary'!$D:$D, "Bound Project")</f>
        <v>159.5</v>
      </c>
      <c r="F35" s="333">
        <f>SUMIFS('Forecast Summary'!H:H, 'Forecast Summary'!$A:$A,Outcomes!$A35,'Forecast Summary'!$C:$C, "2025",'Forecast Summary'!$D:$D, "Bound Project")</f>
        <v>96.800000000000011</v>
      </c>
      <c r="G35" s="333">
        <f>SUMIFS('Forecast Summary'!I:I, 'Forecast Summary'!$A:$A,Outcomes!$A35,'Forecast Summary'!$C:$C, "2025",'Forecast Summary'!$D:$D, "Bound Project")</f>
        <v>42.900000000000006</v>
      </c>
      <c r="H35" s="333">
        <f>SUMIFS('Forecast Summary'!J:J, 'Forecast Summary'!$A:$A,Outcomes!$A35,'Forecast Summary'!$C:$C, "2025",'Forecast Summary'!$D:$D, "Bound Project")</f>
        <v>15</v>
      </c>
      <c r="I35" s="333">
        <f>SUMIFS('Forecast Summary'!K:K, 'Forecast Summary'!$A:$A,Outcomes!$A35,'Forecast Summary'!$C:$C, "2025",'Forecast Summary'!$D:$D, "Bound Project")</f>
        <v>0</v>
      </c>
      <c r="J35" s="333">
        <f>SUMIFS('Forecast Summary'!L:L, 'Forecast Summary'!$A:$A,Outcomes!$A35,'Forecast Summary'!$C:$C, "2025",'Forecast Summary'!$D:$D, "Bound Project")</f>
        <v>1.1000000000000001</v>
      </c>
      <c r="K35" s="333">
        <f>SUMIFS('Forecast Summary'!M:M, 'Forecast Summary'!$A:$A,Outcomes!$A35,'Forecast Summary'!$C:$C, "2025",'Forecast Summary'!$D:$D, "Bound Project")</f>
        <v>3</v>
      </c>
      <c r="L35" s="333">
        <f>SUMIFS('Forecast Summary'!O:O, 'Forecast Summary'!$A:$A,Outcomes!$A35,'Forecast Summary'!$C:$C, "2025",'Forecast Summary'!$D:$D, "Bound Project")</f>
        <v>87.399999999999991</v>
      </c>
      <c r="M35" s="333">
        <f>SUMIFS('Forecast Summary'!P:P, 'Forecast Summary'!$A:$A,Outcomes!$A35,'Forecast Summary'!$C:$C, "2025",'Forecast Summary'!$D:$D, "Bound Project")</f>
        <v>453.15</v>
      </c>
      <c r="N35" s="333">
        <f>SUMIFS('Forecast Summary'!U:U, 'Forecast Summary'!$A:$A,Outcomes!$A35,'Forecast Summary'!$C:$C, "2025",'Forecast Summary'!$D:$D, "Bound Project")</f>
        <v>0</v>
      </c>
      <c r="O35" s="333">
        <f>SUMIFS('Forecast Summary'!V:V, 'Forecast Summary'!$A:$A,Outcomes!$A35,'Forecast Summary'!$C:$C, "2025",'Forecast Summary'!$D:$D, "Bound Project")</f>
        <v>0</v>
      </c>
      <c r="P35" s="333">
        <f>SUMIFS('Forecast Summary'!W:W, 'Forecast Summary'!$A:$A,Outcomes!$A35,'Forecast Summary'!$C:$C, "2025",'Forecast Summary'!$D:$D, "Bound Project")</f>
        <v>0</v>
      </c>
      <c r="Q35" s="333">
        <f>SUMIFS('Forecast Summary'!X:X, 'Forecast Summary'!$A:$A,Outcomes!$A35,'Forecast Summary'!$C:$C, "2025",'Forecast Summary'!$D:$D, "Bound Project")</f>
        <v>0</v>
      </c>
      <c r="R35" s="333">
        <f>SUMIFS('Forecast Summary'!Y:Y, 'Forecast Summary'!$A:$A,Outcomes!$A35,'Forecast Summary'!$C:$C, "2025",'Forecast Summary'!$D:$D, "Bound Project")</f>
        <v>18.700000000000003</v>
      </c>
      <c r="S35" s="333">
        <f>SUMIFS('Forecast Summary'!Z:Z, 'Forecast Summary'!$A:$A,Outcomes!$A35,'Forecast Summary'!$C:$C, "2025",'Forecast Summary'!$D:$D, "Bound Project")</f>
        <v>5.5</v>
      </c>
      <c r="T35" s="333">
        <f>SUMIFS('Forecast Summary'!AA:AA, 'Forecast Summary'!$A:$A,Outcomes!$A35,'Forecast Summary'!$C:$C, "2025",'Forecast Summary'!$D:$D, "Bound Project")</f>
        <v>3.3000000000000003</v>
      </c>
      <c r="U35" s="333">
        <f>SUMIFS('Forecast Summary'!AB:AB, 'Forecast Summary'!$A:$A,Outcomes!$A35,'Forecast Summary'!$C:$C, "2025",'Forecast Summary'!$D:$D, "Bound Project")</f>
        <v>3.3000000000000003</v>
      </c>
      <c r="V35" s="333">
        <f>SUMIFS('Forecast Summary'!AG:AG, 'Forecast Summary'!$A:$A,Outcomes!$A35,'Forecast Summary'!$C:$C, "2025",'Forecast Summary'!$D:$D, "Bound Project")</f>
        <v>242</v>
      </c>
      <c r="W35" s="333">
        <f>SUMIFS('Forecast Summary'!AH:AH, 'Forecast Summary'!$A:$A,Outcomes!$A35,'Forecast Summary'!$C:$C, "2025",'Forecast Summary'!$D:$D, "Bound Project")</f>
        <v>72.600000000000009</v>
      </c>
      <c r="X35" s="333">
        <f>SUMIFS('Forecast Summary'!AI:AI, 'Forecast Summary'!$A:$A,Outcomes!$A35,'Forecast Summary'!$C:$C, "2025",'Forecast Summary'!$D:$D, "Bound Project")</f>
        <v>47</v>
      </c>
      <c r="Y35" s="333">
        <f>SUMIFS('Forecast Summary'!AJ:AJ, 'Forecast Summary'!$A:$A,Outcomes!$A35,'Forecast Summary'!$C:$C, "2025",'Forecast Summary'!$D:$D, "Bound Project")</f>
        <v>53.900000000000006</v>
      </c>
      <c r="Z35" s="333">
        <f>SUMIFS('Forecast Summary'!AK:AK, 'Forecast Summary'!$A:$A,Outcomes!$A35,'Forecast Summary'!$C:$C, "2025",'Forecast Summary'!$D:$D, "Bound Project")</f>
        <v>442</v>
      </c>
      <c r="AA35" s="333">
        <f>SUMIFS('Forecast Summary'!AL:AL, 'Forecast Summary'!$A:$A,Outcomes!$A35,'Forecast Summary'!$C:$C, "2025",'Forecast Summary'!$D:$D, "Bound Project")</f>
        <v>138.60000000000002</v>
      </c>
      <c r="AB35" s="333">
        <f>SUMIFS('Forecast Summary'!AM:AM, 'Forecast Summary'!$A:$A,Outcomes!$A35,'Forecast Summary'!$C:$C, "2025",'Forecast Summary'!$D:$D, "Bound Project")</f>
        <v>124.30000000000001</v>
      </c>
      <c r="AC35" s="333">
        <f>SUMIFS('Forecast Summary'!AN:AN, 'Forecast Summary'!$A:$A,Outcomes!$A35,'Forecast Summary'!$C:$C, "2025",'Forecast Summary'!$D:$D, "Bound Project")</f>
        <v>182.60000000000002</v>
      </c>
      <c r="AD35" s="333">
        <f>SUMIFS('Forecast Summary'!AS:AS, 'Forecast Summary'!$A:$A,Outcomes!$A35,'Forecast Summary'!$C:$C, "2025",'Forecast Summary'!$D:$D, "Bound Project")</f>
        <v>0</v>
      </c>
      <c r="AE35" s="333">
        <f>SUMIFS('Forecast Summary'!AT:AT, 'Forecast Summary'!$A:$A,Outcomes!$A35,'Forecast Summary'!$C:$C, "2025",'Forecast Summary'!$D:$D, "Bound Project")</f>
        <v>0</v>
      </c>
      <c r="AF35" s="333">
        <f>SUMIFS('Forecast Summary'!AU:AU, 'Forecast Summary'!$A:$A,Outcomes!$A35,'Forecast Summary'!$C:$C, "2025",'Forecast Summary'!$D:$D, "Bound Project")</f>
        <v>0</v>
      </c>
      <c r="AG35" s="333">
        <f>SUMIFS('Forecast Summary'!AV:AV, 'Forecast Summary'!$A:$A,Outcomes!$A35,'Forecast Summary'!$C:$C, "2025",'Forecast Summary'!$D:$D, "Bound Project")</f>
        <v>0</v>
      </c>
      <c r="AH35" s="333">
        <f>SUMIFS('Forecast Summary'!AW:AW, 'Forecast Summary'!$A:$A,Outcomes!$A35,'Forecast Summary'!$C:$C, "2025",'Forecast Summary'!$D:$D, "Bound Project")</f>
        <v>0</v>
      </c>
      <c r="AI35" s="333">
        <f>SUMIFS('Forecast Summary'!AX:AX, 'Forecast Summary'!$A:$A,Outcomes!$A35,'Forecast Summary'!$C:$C, "2025",'Forecast Summary'!$D:$D, "Bound Project")</f>
        <v>0</v>
      </c>
      <c r="AJ35" s="333">
        <f>SUMIFS('Forecast Summary'!AY:AY, 'Forecast Summary'!$A:$A,Outcomes!$A35,'Forecast Summary'!$C:$C, "2025",'Forecast Summary'!$D:$D, "Bound Project")</f>
        <v>0</v>
      </c>
      <c r="AK35" s="333">
        <f>SUMIFS('Forecast Summary'!AZ:AZ, 'Forecast Summary'!$A:$A,Outcomes!$A35,'Forecast Summary'!$C:$C, "2025",'Forecast Summary'!$D:$D, "Bound Project")</f>
        <v>0</v>
      </c>
      <c r="AL35" s="333">
        <f>SUMIFS('Forecast Summary'!BE:BE, 'Forecast Summary'!$A:$A,Outcomes!$A35,'Forecast Summary'!$C:$C, "2025",'Forecast Summary'!$D:$D, "Bound Project")</f>
        <v>337</v>
      </c>
      <c r="AM35" s="333">
        <f>SUMIFS('Forecast Summary'!BF:BF, 'Forecast Summary'!$A:$A,Outcomes!$A35,'Forecast Summary'!$C:$C, "2025",'Forecast Summary'!$D:$D, "Bound Project")</f>
        <v>123.20000000000002</v>
      </c>
      <c r="AN35" s="333">
        <f>SUMIFS('Forecast Summary'!BG:BG, 'Forecast Summary'!$A:$A,Outcomes!$A35,'Forecast Summary'!$C:$C, "2025",'Forecast Summary'!$D:$D, "Bound Project")</f>
        <v>109</v>
      </c>
      <c r="AO35" s="333">
        <f>SUMIFS('Forecast Summary'!BH:BH, 'Forecast Summary'!$A:$A,Outcomes!$A35,'Forecast Summary'!$C:$C, "2025",'Forecast Summary'!$D:$D, "Bound Project")</f>
        <v>72.600000000000009</v>
      </c>
      <c r="AP35" s="333">
        <f>SUMIFS('Forecast Summary'!BI:BI, 'Forecast Summary'!$A:$A,Outcomes!$A35,'Forecast Summary'!$C:$C, "2025",'Forecast Summary'!$D:$D, "Bound Project")</f>
        <v>142</v>
      </c>
      <c r="AQ35" s="333">
        <f>SUMIFS('Forecast Summary'!BJ:BJ, 'Forecast Summary'!$A:$A,Outcomes!$A35,'Forecast Summary'!$C:$C, "2025",'Forecast Summary'!$D:$D, "Bound Project")</f>
        <v>47</v>
      </c>
      <c r="AR35" s="333">
        <f>SUMIFS('Forecast Summary'!BK:BK, 'Forecast Summary'!$A:$A,Outcomes!$A35,'Forecast Summary'!$C:$C, "2025",'Forecast Summary'!$D:$D, "Bound Project")</f>
        <v>66</v>
      </c>
      <c r="AS35" s="333">
        <f>SUMIFS('Forecast Summary'!BL:BL, 'Forecast Summary'!$A:$A,Outcomes!$A35,'Forecast Summary'!$C:$C, "2025",'Forecast Summary'!$D:$D, "Bound Project")</f>
        <v>79</v>
      </c>
      <c r="AT35" s="333">
        <f>SUMIFS('Forecast Summary'!BQ:BQ, 'Forecast Summary'!$A:$A,Outcomes!$A35,'Forecast Summary'!$C:$C, "2025",'Forecast Summary'!$D:$D, "Bound Project")</f>
        <v>15</v>
      </c>
      <c r="AU35" s="333">
        <f>SUMIFS('Forecast Summary'!BR:BR, 'Forecast Summary'!$A:$A,Outcomes!$A35,'Forecast Summary'!$C:$C, "2025",'Forecast Summary'!$D:$D, "Bound Project")</f>
        <v>4</v>
      </c>
      <c r="AV35" s="333">
        <f>SUMIFS('Forecast Summary'!BS:BS, 'Forecast Summary'!$A:$A,Outcomes!$A35,'Forecast Summary'!$C:$C, "2025",'Forecast Summary'!$D:$D, "Bound Project")</f>
        <v>6</v>
      </c>
      <c r="AW35" s="333">
        <f>SUMIFS('Forecast Summary'!BT:BT, 'Forecast Summary'!$A:$A,Outcomes!$A35,'Forecast Summary'!$C:$C, "2025",'Forecast Summary'!$D:$D, "Bound Project")</f>
        <v>11</v>
      </c>
      <c r="AX35" s="333">
        <f>SUMIFS('Forecast Summary'!BU:BU, 'Forecast Summary'!$A:$A,Outcomes!$A35,'Forecast Summary'!$C:$C, "2025",'Forecast Summary'!$D:$D, "Bound Project")</f>
        <v>31.349999999999998</v>
      </c>
      <c r="AY35" s="333">
        <f>SUMIFS('Forecast Summary'!BV:BV, 'Forecast Summary'!$A:$A,Outcomes!$A35,'Forecast Summary'!$C:$C, "2025",'Forecast Summary'!$D:$D, "Bound Project")</f>
        <v>7.6</v>
      </c>
      <c r="AZ35" s="333">
        <f>SUMIFS('Forecast Summary'!BW:BW, 'Forecast Summary'!$A:$A,Outcomes!$A35,'Forecast Summary'!$C:$C, "2025",'Forecast Summary'!$D:$D, "Bound Project")</f>
        <v>15.2</v>
      </c>
      <c r="BA35" s="333">
        <f>SUMIFS('Forecast Summary'!BX:BX, 'Forecast Summary'!$A:$A,Outcomes!$A35,'Forecast Summary'!$C:$C, "2025",'Forecast Summary'!$D:$D, "Bound Project")</f>
        <v>20.9</v>
      </c>
      <c r="BB35" s="333">
        <f>SUMIFS('Forecast Summary'!BY:BY, 'Forecast Summary'!$A:$A,Outcomes!$A35,'Forecast Summary'!$C:$C, "2025",'Forecast Summary'!$D:$D, "Bound Project")</f>
        <v>33</v>
      </c>
      <c r="BC35" s="333">
        <f>SUMIFS('Forecast Summary'!BZ:BZ, 'Forecast Summary'!$A:$A,Outcomes!$A35,'Forecast Summary'!$C:$C, "2025",'Forecast Summary'!$D:$D, "Bound Project")</f>
        <v>82</v>
      </c>
      <c r="BD35" s="333">
        <f>SUMIFS('Forecast Summary'!CA:CA, 'Forecast Summary'!$A:$A,Outcomes!$A35,'Forecast Summary'!$C:$C, "2025",'Forecast Summary'!$D:$D, "Bound Project")</f>
        <v>2</v>
      </c>
    </row>
    <row r="36" spans="1:56">
      <c r="A36" s="21" t="s">
        <v>103</v>
      </c>
      <c r="B36" s="18" t="s">
        <v>104</v>
      </c>
      <c r="C36" s="333">
        <f>SUMIFS('Forecast Summary'!E:E, 'Forecast Summary'!$A:$A,Outcomes!$A36,'Forecast Summary'!$C:$C, "2025",'Forecast Summary'!$D:$D, "Bound Project")</f>
        <v>834</v>
      </c>
      <c r="D36" s="333">
        <f>SUMIFS('Forecast Summary'!F:F, 'Forecast Summary'!$A:$A,Outcomes!$A36,'Forecast Summary'!$C:$C, "2025",'Forecast Summary'!$D:$D, "Bound Project")</f>
        <v>687</v>
      </c>
      <c r="E36" s="333">
        <f>SUMIFS('Forecast Summary'!G:G, 'Forecast Summary'!$A:$A,Outcomes!$A36,'Forecast Summary'!$C:$C, "2025",'Forecast Summary'!$D:$D, "Bound Project")</f>
        <v>429.4</v>
      </c>
      <c r="F36" s="333">
        <f>SUMIFS('Forecast Summary'!H:H, 'Forecast Summary'!$A:$A,Outcomes!$A36,'Forecast Summary'!$C:$C, "2025",'Forecast Summary'!$D:$D, "Bound Project")</f>
        <v>259.60000000000002</v>
      </c>
      <c r="G36" s="333">
        <f>SUMIFS('Forecast Summary'!I:I, 'Forecast Summary'!$A:$A,Outcomes!$A36,'Forecast Summary'!$C:$C, "2025",'Forecast Summary'!$D:$D, "Bound Project")</f>
        <v>83.600000000000009</v>
      </c>
      <c r="H36" s="333">
        <f>SUMIFS('Forecast Summary'!J:J, 'Forecast Summary'!$A:$A,Outcomes!$A36,'Forecast Summary'!$C:$C, "2025",'Forecast Summary'!$D:$D, "Bound Project")</f>
        <v>1</v>
      </c>
      <c r="I36" s="333">
        <f>SUMIFS('Forecast Summary'!K:K, 'Forecast Summary'!$A:$A,Outcomes!$A36,'Forecast Summary'!$C:$C, "2025",'Forecast Summary'!$D:$D, "Bound Project")</f>
        <v>0</v>
      </c>
      <c r="J36" s="333">
        <f>SUMIFS('Forecast Summary'!L:L, 'Forecast Summary'!$A:$A,Outcomes!$A36,'Forecast Summary'!$C:$C, "2025",'Forecast Summary'!$D:$D, "Bound Project")</f>
        <v>0.95</v>
      </c>
      <c r="K36" s="333">
        <f>SUMIFS('Forecast Summary'!M:M, 'Forecast Summary'!$A:$A,Outcomes!$A36,'Forecast Summary'!$C:$C, "2025",'Forecast Summary'!$D:$D, "Bound Project")</f>
        <v>0</v>
      </c>
      <c r="L36" s="333">
        <f>SUMIFS('Forecast Summary'!O:O, 'Forecast Summary'!$A:$A,Outcomes!$A36,'Forecast Summary'!$C:$C, "2025",'Forecast Summary'!$D:$D, "Bound Project")</f>
        <v>0</v>
      </c>
      <c r="M36" s="333">
        <f>SUMIFS('Forecast Summary'!P:P, 'Forecast Summary'!$A:$A,Outcomes!$A36,'Forecast Summary'!$C:$C, "2025",'Forecast Summary'!$D:$D, "Bound Project")</f>
        <v>154</v>
      </c>
      <c r="N36" s="333">
        <f>SUMIFS('Forecast Summary'!U:U, 'Forecast Summary'!$A:$A,Outcomes!$A36,'Forecast Summary'!$C:$C, "2025",'Forecast Summary'!$D:$D, "Bound Project")</f>
        <v>0</v>
      </c>
      <c r="O36" s="333">
        <f>SUMIFS('Forecast Summary'!V:V, 'Forecast Summary'!$A:$A,Outcomes!$A36,'Forecast Summary'!$C:$C, "2025",'Forecast Summary'!$D:$D, "Bound Project")</f>
        <v>0</v>
      </c>
      <c r="P36" s="333">
        <f>SUMIFS('Forecast Summary'!W:W, 'Forecast Summary'!$A:$A,Outcomes!$A36,'Forecast Summary'!$C:$C, "2025",'Forecast Summary'!$D:$D, "Bound Project")</f>
        <v>0</v>
      </c>
      <c r="Q36" s="333">
        <f>SUMIFS('Forecast Summary'!X:X, 'Forecast Summary'!$A:$A,Outcomes!$A36,'Forecast Summary'!$C:$C, "2025",'Forecast Summary'!$D:$D, "Bound Project")</f>
        <v>0</v>
      </c>
      <c r="R36" s="333">
        <f>SUMIFS('Forecast Summary'!Y:Y, 'Forecast Summary'!$A:$A,Outcomes!$A36,'Forecast Summary'!$C:$C, "2025",'Forecast Summary'!$D:$D, "Bound Project")</f>
        <v>0</v>
      </c>
      <c r="S36" s="333">
        <f>SUMIFS('Forecast Summary'!Z:Z, 'Forecast Summary'!$A:$A,Outcomes!$A36,'Forecast Summary'!$C:$C, "2025",'Forecast Summary'!$D:$D, "Bound Project")</f>
        <v>0</v>
      </c>
      <c r="T36" s="333">
        <f>SUMIFS('Forecast Summary'!AA:AA, 'Forecast Summary'!$A:$A,Outcomes!$A36,'Forecast Summary'!$C:$C, "2025",'Forecast Summary'!$D:$D, "Bound Project")</f>
        <v>0</v>
      </c>
      <c r="U36" s="333">
        <f>SUMIFS('Forecast Summary'!AB:AB, 'Forecast Summary'!$A:$A,Outcomes!$A36,'Forecast Summary'!$C:$C, "2025",'Forecast Summary'!$D:$D, "Bound Project")</f>
        <v>0</v>
      </c>
      <c r="V36" s="333">
        <f>SUMIFS('Forecast Summary'!AG:AG, 'Forecast Summary'!$A:$A,Outcomes!$A36,'Forecast Summary'!$C:$C, "2025",'Forecast Summary'!$D:$D, "Bound Project")</f>
        <v>191.89999999999998</v>
      </c>
      <c r="W36" s="333">
        <f>SUMIFS('Forecast Summary'!AH:AH, 'Forecast Summary'!$A:$A,Outcomes!$A36,'Forecast Summary'!$C:$C, "2025",'Forecast Summary'!$D:$D, "Bound Project")</f>
        <v>138.69999999999999</v>
      </c>
      <c r="X36" s="333">
        <f>SUMIFS('Forecast Summary'!AI:AI, 'Forecast Summary'!$A:$A,Outcomes!$A36,'Forecast Summary'!$C:$C, "2025",'Forecast Summary'!$D:$D, "Bound Project")</f>
        <v>59.849999999999994</v>
      </c>
      <c r="Y36" s="333">
        <f>SUMIFS('Forecast Summary'!AJ:AJ, 'Forecast Summary'!$A:$A,Outcomes!$A36,'Forecast Summary'!$C:$C, "2025",'Forecast Summary'!$D:$D, "Bound Project")</f>
        <v>9.9</v>
      </c>
      <c r="Z36" s="333">
        <f>SUMIFS('Forecast Summary'!AK:AK, 'Forecast Summary'!$A:$A,Outcomes!$A36,'Forecast Summary'!$C:$C, "2025",'Forecast Summary'!$D:$D, "Bound Project")</f>
        <v>311.3</v>
      </c>
      <c r="AA36" s="333">
        <f>SUMIFS('Forecast Summary'!AL:AL, 'Forecast Summary'!$A:$A,Outcomes!$A36,'Forecast Summary'!$C:$C, "2025",'Forecast Summary'!$D:$D, "Bound Project")</f>
        <v>167</v>
      </c>
      <c r="AB36" s="333">
        <f>SUMIFS('Forecast Summary'!AM:AM, 'Forecast Summary'!$A:$A,Outcomes!$A36,'Forecast Summary'!$C:$C, "2025",'Forecast Summary'!$D:$D, "Bound Project")</f>
        <v>121.00000000000001</v>
      </c>
      <c r="AC36" s="333">
        <f>SUMIFS('Forecast Summary'!AN:AN, 'Forecast Summary'!$A:$A,Outcomes!$A36,'Forecast Summary'!$C:$C, "2025",'Forecast Summary'!$D:$D, "Bound Project")</f>
        <v>103</v>
      </c>
      <c r="AD36" s="333">
        <f>SUMIFS('Forecast Summary'!AS:AS, 'Forecast Summary'!$A:$A,Outcomes!$A36,'Forecast Summary'!$C:$C, "2025",'Forecast Summary'!$D:$D, "Bound Project")</f>
        <v>0</v>
      </c>
      <c r="AE36" s="333">
        <f>SUMIFS('Forecast Summary'!AT:AT, 'Forecast Summary'!$A:$A,Outcomes!$A36,'Forecast Summary'!$C:$C, "2025",'Forecast Summary'!$D:$D, "Bound Project")</f>
        <v>0</v>
      </c>
      <c r="AF36" s="333">
        <f>SUMIFS('Forecast Summary'!AU:AU, 'Forecast Summary'!$A:$A,Outcomes!$A36,'Forecast Summary'!$C:$C, "2025",'Forecast Summary'!$D:$D, "Bound Project")</f>
        <v>0</v>
      </c>
      <c r="AG36" s="333">
        <f>SUMIFS('Forecast Summary'!AV:AV, 'Forecast Summary'!$A:$A,Outcomes!$A36,'Forecast Summary'!$C:$C, "2025",'Forecast Summary'!$D:$D, "Bound Project")</f>
        <v>0</v>
      </c>
      <c r="AH36" s="333">
        <f>SUMIFS('Forecast Summary'!AW:AW, 'Forecast Summary'!$A:$A,Outcomes!$A36,'Forecast Summary'!$C:$C, "2025",'Forecast Summary'!$D:$D, "Bound Project")</f>
        <v>0</v>
      </c>
      <c r="AI36" s="333">
        <f>SUMIFS('Forecast Summary'!AX:AX, 'Forecast Summary'!$A:$A,Outcomes!$A36,'Forecast Summary'!$C:$C, "2025",'Forecast Summary'!$D:$D, "Bound Project")</f>
        <v>0</v>
      </c>
      <c r="AJ36" s="333">
        <f>SUMIFS('Forecast Summary'!AY:AY, 'Forecast Summary'!$A:$A,Outcomes!$A36,'Forecast Summary'!$C:$C, "2025",'Forecast Summary'!$D:$D, "Bound Project")</f>
        <v>0</v>
      </c>
      <c r="AK36" s="333">
        <f>SUMIFS('Forecast Summary'!AZ:AZ, 'Forecast Summary'!$A:$A,Outcomes!$A36,'Forecast Summary'!$C:$C, "2025",'Forecast Summary'!$D:$D, "Bound Project")</f>
        <v>0</v>
      </c>
      <c r="AL36" s="333">
        <f>SUMIFS('Forecast Summary'!BE:BE, 'Forecast Summary'!$A:$A,Outcomes!$A36,'Forecast Summary'!$C:$C, "2025",'Forecast Summary'!$D:$D, "Bound Project")</f>
        <v>578.6</v>
      </c>
      <c r="AM36" s="333">
        <f>SUMIFS('Forecast Summary'!BF:BF, 'Forecast Summary'!$A:$A,Outcomes!$A36,'Forecast Summary'!$C:$C, "2025",'Forecast Summary'!$D:$D, "Bound Project")</f>
        <v>364</v>
      </c>
      <c r="AN36" s="333">
        <f>SUMIFS('Forecast Summary'!BG:BG, 'Forecast Summary'!$A:$A,Outcomes!$A36,'Forecast Summary'!$C:$C, "2025",'Forecast Summary'!$D:$D, "Bound Project")</f>
        <v>205.70000000000002</v>
      </c>
      <c r="AO36" s="333">
        <f>SUMIFS('Forecast Summary'!BH:BH, 'Forecast Summary'!$A:$A,Outcomes!$A36,'Forecast Summary'!$C:$C, "2025",'Forecast Summary'!$D:$D, "Bound Project")</f>
        <v>47.300000000000004</v>
      </c>
      <c r="AP36" s="333">
        <f>SUMIFS('Forecast Summary'!BI:BI, 'Forecast Summary'!$A:$A,Outcomes!$A36,'Forecast Summary'!$C:$C, "2025",'Forecast Summary'!$D:$D, "Bound Project")</f>
        <v>314.45</v>
      </c>
      <c r="AQ36" s="333">
        <f>SUMIFS('Forecast Summary'!BJ:BJ, 'Forecast Summary'!$A:$A,Outcomes!$A36,'Forecast Summary'!$C:$C, "2025",'Forecast Summary'!$D:$D, "Bound Project")</f>
        <v>142.5</v>
      </c>
      <c r="AR36" s="333">
        <f>SUMIFS('Forecast Summary'!BK:BK, 'Forecast Summary'!$A:$A,Outcomes!$A36,'Forecast Summary'!$C:$C, "2025",'Forecast Summary'!$D:$D, "Bound Project")</f>
        <v>171</v>
      </c>
      <c r="AS36" s="333">
        <f>SUMIFS('Forecast Summary'!BL:BL, 'Forecast Summary'!$A:$A,Outcomes!$A36,'Forecast Summary'!$C:$C, "2025",'Forecast Summary'!$D:$D, "Bound Project")</f>
        <v>118.75</v>
      </c>
      <c r="AT36" s="333">
        <f>SUMIFS('Forecast Summary'!BQ:BQ, 'Forecast Summary'!$A:$A,Outcomes!$A36,'Forecast Summary'!$C:$C, "2025",'Forecast Summary'!$D:$D, "Bound Project")</f>
        <v>0</v>
      </c>
      <c r="AU36" s="333">
        <f>SUMIFS('Forecast Summary'!BR:BR, 'Forecast Summary'!$A:$A,Outcomes!$A36,'Forecast Summary'!$C:$C, "2025",'Forecast Summary'!$D:$D, "Bound Project")</f>
        <v>0</v>
      </c>
      <c r="AV36" s="333">
        <f>SUMIFS('Forecast Summary'!BS:BS, 'Forecast Summary'!$A:$A,Outcomes!$A36,'Forecast Summary'!$C:$C, "2025",'Forecast Summary'!$D:$D, "Bound Project")</f>
        <v>0</v>
      </c>
      <c r="AW36" s="333">
        <f>SUMIFS('Forecast Summary'!BT:BT, 'Forecast Summary'!$A:$A,Outcomes!$A36,'Forecast Summary'!$C:$C, "2025",'Forecast Summary'!$D:$D, "Bound Project")</f>
        <v>0</v>
      </c>
      <c r="AX36" s="333">
        <f>SUMIFS('Forecast Summary'!BU:BU, 'Forecast Summary'!$A:$A,Outcomes!$A36,'Forecast Summary'!$C:$C, "2025",'Forecast Summary'!$D:$D, "Bound Project")</f>
        <v>13.299999999999999</v>
      </c>
      <c r="AY36" s="333">
        <f>SUMIFS('Forecast Summary'!BV:BV, 'Forecast Summary'!$A:$A,Outcomes!$A36,'Forecast Summary'!$C:$C, "2025",'Forecast Summary'!$D:$D, "Bound Project")</f>
        <v>0</v>
      </c>
      <c r="AZ36" s="333">
        <f>SUMIFS('Forecast Summary'!BW:BW, 'Forecast Summary'!$A:$A,Outcomes!$A36,'Forecast Summary'!$C:$C, "2025",'Forecast Summary'!$D:$D, "Bound Project")</f>
        <v>9.5</v>
      </c>
      <c r="BA36" s="333">
        <f>SUMIFS('Forecast Summary'!BX:BX, 'Forecast Summary'!$A:$A,Outcomes!$A36,'Forecast Summary'!$C:$C, "2025",'Forecast Summary'!$D:$D, "Bound Project")</f>
        <v>9.5</v>
      </c>
      <c r="BB36" s="333">
        <f>SUMIFS('Forecast Summary'!BY:BY, 'Forecast Summary'!$A:$A,Outcomes!$A36,'Forecast Summary'!$C:$C, "2025",'Forecast Summary'!$D:$D, "Bound Project")</f>
        <v>22</v>
      </c>
      <c r="BC36" s="333">
        <f>SUMIFS('Forecast Summary'!BZ:BZ, 'Forecast Summary'!$A:$A,Outcomes!$A36,'Forecast Summary'!$C:$C, "2025",'Forecast Summary'!$D:$D, "Bound Project")</f>
        <v>62</v>
      </c>
      <c r="BD36" s="333">
        <f>SUMIFS('Forecast Summary'!CA:CA, 'Forecast Summary'!$A:$A,Outcomes!$A36,'Forecast Summary'!$C:$C, "2025",'Forecast Summary'!$D:$D, "Bound Project")</f>
        <v>0</v>
      </c>
    </row>
    <row r="37" spans="1:56">
      <c r="A37" s="21" t="s">
        <v>105</v>
      </c>
      <c r="B37" s="18" t="s">
        <v>106</v>
      </c>
      <c r="C37" s="333">
        <f>SUMIFS('Forecast Summary'!E:E, 'Forecast Summary'!$A:$A,Outcomes!$A37,'Forecast Summary'!$C:$C, "2025",'Forecast Summary'!$D:$D, "Bound Project")</f>
        <v>620</v>
      </c>
      <c r="D37" s="333">
        <f>SUMIFS('Forecast Summary'!F:F, 'Forecast Summary'!$A:$A,Outcomes!$A37,'Forecast Summary'!$C:$C, "2025",'Forecast Summary'!$D:$D, "Bound Project")</f>
        <v>711</v>
      </c>
      <c r="E37" s="333">
        <f>SUMIFS('Forecast Summary'!G:G, 'Forecast Summary'!$A:$A,Outcomes!$A37,'Forecast Summary'!$C:$C, "2025",'Forecast Summary'!$D:$D, "Bound Project")</f>
        <v>307</v>
      </c>
      <c r="F37" s="333">
        <f>SUMIFS('Forecast Summary'!H:H, 'Forecast Summary'!$A:$A,Outcomes!$A37,'Forecast Summary'!$C:$C, "2025",'Forecast Summary'!$D:$D, "Bound Project")</f>
        <v>250</v>
      </c>
      <c r="G37" s="333">
        <f>SUMIFS('Forecast Summary'!I:I, 'Forecast Summary'!$A:$A,Outcomes!$A37,'Forecast Summary'!$C:$C, "2025",'Forecast Summary'!$D:$D, "Bound Project")</f>
        <v>122</v>
      </c>
      <c r="H37" s="333">
        <f>SUMIFS('Forecast Summary'!J:J, 'Forecast Summary'!$A:$A,Outcomes!$A37,'Forecast Summary'!$C:$C, "2025",'Forecast Summary'!$D:$D, "Bound Project")</f>
        <v>0</v>
      </c>
      <c r="I37" s="333">
        <f>SUMIFS('Forecast Summary'!K:K, 'Forecast Summary'!$A:$A,Outcomes!$A37,'Forecast Summary'!$C:$C, "2025",'Forecast Summary'!$D:$D, "Bound Project")</f>
        <v>0</v>
      </c>
      <c r="J37" s="333">
        <f>SUMIFS('Forecast Summary'!L:L, 'Forecast Summary'!$A:$A,Outcomes!$A37,'Forecast Summary'!$C:$C, "2025",'Forecast Summary'!$D:$D, "Bound Project")</f>
        <v>0</v>
      </c>
      <c r="K37" s="333">
        <f>SUMIFS('Forecast Summary'!M:M, 'Forecast Summary'!$A:$A,Outcomes!$A37,'Forecast Summary'!$C:$C, "2025",'Forecast Summary'!$D:$D, "Bound Project")</f>
        <v>0</v>
      </c>
      <c r="L37" s="333">
        <f>SUMIFS('Forecast Summary'!O:O, 'Forecast Summary'!$A:$A,Outcomes!$A37,'Forecast Summary'!$C:$C, "2025",'Forecast Summary'!$D:$D, "Bound Project")</f>
        <v>0</v>
      </c>
      <c r="M37" s="333">
        <f>SUMIFS('Forecast Summary'!P:P, 'Forecast Summary'!$A:$A,Outcomes!$A37,'Forecast Summary'!$C:$C, "2025",'Forecast Summary'!$D:$D, "Bound Project")</f>
        <v>156.20000000000002</v>
      </c>
      <c r="N37" s="333">
        <f>SUMIFS('Forecast Summary'!U:U, 'Forecast Summary'!$A:$A,Outcomes!$A37,'Forecast Summary'!$C:$C, "2025",'Forecast Summary'!$D:$D, "Bound Project")</f>
        <v>47.5</v>
      </c>
      <c r="O37" s="333">
        <f>SUMIFS('Forecast Summary'!V:V, 'Forecast Summary'!$A:$A,Outcomes!$A37,'Forecast Summary'!$C:$C, "2025",'Forecast Summary'!$D:$D, "Bound Project")</f>
        <v>13.299999999999999</v>
      </c>
      <c r="P37" s="333">
        <f>SUMIFS('Forecast Summary'!W:W, 'Forecast Summary'!$A:$A,Outcomes!$A37,'Forecast Summary'!$C:$C, "2025",'Forecast Summary'!$D:$D, "Bound Project")</f>
        <v>16.149999999999999</v>
      </c>
      <c r="Q37" s="333">
        <f>SUMIFS('Forecast Summary'!X:X, 'Forecast Summary'!$A:$A,Outcomes!$A37,'Forecast Summary'!$C:$C, "2025",'Forecast Summary'!$D:$D, "Bound Project")</f>
        <v>26.599999999999998</v>
      </c>
      <c r="R37" s="333">
        <f>SUMIFS('Forecast Summary'!Y:Y, 'Forecast Summary'!$A:$A,Outcomes!$A37,'Forecast Summary'!$C:$C, "2025",'Forecast Summary'!$D:$D, "Bound Project")</f>
        <v>86.45</v>
      </c>
      <c r="S37" s="333">
        <f>SUMIFS('Forecast Summary'!Z:Z, 'Forecast Summary'!$A:$A,Outcomes!$A37,'Forecast Summary'!$C:$C, "2025",'Forecast Summary'!$D:$D, "Bound Project")</f>
        <v>27.549999999999997</v>
      </c>
      <c r="T37" s="333">
        <f>SUMIFS('Forecast Summary'!AA:AA, 'Forecast Summary'!$A:$A,Outcomes!$A37,'Forecast Summary'!$C:$C, "2025",'Forecast Summary'!$D:$D, "Bound Project")</f>
        <v>36.1</v>
      </c>
      <c r="U37" s="333">
        <f>SUMIFS('Forecast Summary'!AB:AB, 'Forecast Summary'!$A:$A,Outcomes!$A37,'Forecast Summary'!$C:$C, "2025",'Forecast Summary'!$D:$D, "Bound Project")</f>
        <v>48.449999999999996</v>
      </c>
      <c r="V37" s="333">
        <f>SUMIFS('Forecast Summary'!AG:AG, 'Forecast Summary'!$A:$A,Outcomes!$A37,'Forecast Summary'!$C:$C, "2025",'Forecast Summary'!$D:$D, "Bound Project")</f>
        <v>246.04999999999998</v>
      </c>
      <c r="W37" s="333">
        <f>SUMIFS('Forecast Summary'!AH:AH, 'Forecast Summary'!$A:$A,Outcomes!$A37,'Forecast Summary'!$C:$C, "2025",'Forecast Summary'!$D:$D, "Bound Project")</f>
        <v>41.8</v>
      </c>
      <c r="X37" s="333">
        <f>SUMIFS('Forecast Summary'!AI:AI, 'Forecast Summary'!$A:$A,Outcomes!$A37,'Forecast Summary'!$C:$C, "2025",'Forecast Summary'!$D:$D, "Bound Project")</f>
        <v>60.8</v>
      </c>
      <c r="Y37" s="333">
        <f>SUMIFS('Forecast Summary'!AJ:AJ, 'Forecast Summary'!$A:$A,Outcomes!$A37,'Forecast Summary'!$C:$C, "2025",'Forecast Summary'!$D:$D, "Bound Project")</f>
        <v>37</v>
      </c>
      <c r="Z37" s="333">
        <f>SUMIFS('Forecast Summary'!AK:AK, 'Forecast Summary'!$A:$A,Outcomes!$A37,'Forecast Summary'!$C:$C, "2025",'Forecast Summary'!$D:$D, "Bound Project")</f>
        <v>250.79999999999998</v>
      </c>
      <c r="AA37" s="333">
        <f>SUMIFS('Forecast Summary'!AL:AL, 'Forecast Summary'!$A:$A,Outcomes!$A37,'Forecast Summary'!$C:$C, "2025",'Forecast Summary'!$D:$D, "Bound Project")</f>
        <v>68</v>
      </c>
      <c r="AB37" s="333">
        <f>SUMIFS('Forecast Summary'!AM:AM, 'Forecast Summary'!$A:$A,Outcomes!$A37,'Forecast Summary'!$C:$C, "2025",'Forecast Summary'!$D:$D, "Bound Project")</f>
        <v>110.19999999999999</v>
      </c>
      <c r="AC37" s="333">
        <f>SUMIFS('Forecast Summary'!AN:AN, 'Forecast Summary'!$A:$A,Outcomes!$A37,'Forecast Summary'!$C:$C, "2025",'Forecast Summary'!$D:$D, "Bound Project")</f>
        <v>123</v>
      </c>
      <c r="AD37" s="333">
        <f>SUMIFS('Forecast Summary'!AS:AS, 'Forecast Summary'!$A:$A,Outcomes!$A37,'Forecast Summary'!$C:$C, "2025",'Forecast Summary'!$D:$D, "Bound Project")</f>
        <v>0</v>
      </c>
      <c r="AE37" s="333">
        <f>SUMIFS('Forecast Summary'!AT:AT, 'Forecast Summary'!$A:$A,Outcomes!$A37,'Forecast Summary'!$C:$C, "2025",'Forecast Summary'!$D:$D, "Bound Project")</f>
        <v>0</v>
      </c>
      <c r="AF37" s="333">
        <f>SUMIFS('Forecast Summary'!AU:AU, 'Forecast Summary'!$A:$A,Outcomes!$A37,'Forecast Summary'!$C:$C, "2025",'Forecast Summary'!$D:$D, "Bound Project")</f>
        <v>0</v>
      </c>
      <c r="AG37" s="333">
        <f>SUMIFS('Forecast Summary'!AV:AV, 'Forecast Summary'!$A:$A,Outcomes!$A37,'Forecast Summary'!$C:$C, "2025",'Forecast Summary'!$D:$D, "Bound Project")</f>
        <v>0</v>
      </c>
      <c r="AH37" s="333">
        <f>SUMIFS('Forecast Summary'!AW:AW, 'Forecast Summary'!$A:$A,Outcomes!$A37,'Forecast Summary'!$C:$C, "2025",'Forecast Summary'!$D:$D, "Bound Project")</f>
        <v>0</v>
      </c>
      <c r="AI37" s="333">
        <f>SUMIFS('Forecast Summary'!AX:AX, 'Forecast Summary'!$A:$A,Outcomes!$A37,'Forecast Summary'!$C:$C, "2025",'Forecast Summary'!$D:$D, "Bound Project")</f>
        <v>0</v>
      </c>
      <c r="AJ37" s="333">
        <f>SUMIFS('Forecast Summary'!AY:AY, 'Forecast Summary'!$A:$A,Outcomes!$A37,'Forecast Summary'!$C:$C, "2025",'Forecast Summary'!$D:$D, "Bound Project")</f>
        <v>0</v>
      </c>
      <c r="AK37" s="333">
        <f>SUMIFS('Forecast Summary'!AZ:AZ, 'Forecast Summary'!$A:$A,Outcomes!$A37,'Forecast Summary'!$C:$C, "2025",'Forecast Summary'!$D:$D, "Bound Project")</f>
        <v>0</v>
      </c>
      <c r="AL37" s="333">
        <f>SUMIFS('Forecast Summary'!BE:BE, 'Forecast Summary'!$A:$A,Outcomes!$A37,'Forecast Summary'!$C:$C, "2025",'Forecast Summary'!$D:$D, "Bound Project")</f>
        <v>817</v>
      </c>
      <c r="AM37" s="333">
        <f>SUMIFS('Forecast Summary'!BF:BF, 'Forecast Summary'!$A:$A,Outcomes!$A37,'Forecast Summary'!$C:$C, "2025",'Forecast Summary'!$D:$D, "Bound Project")</f>
        <v>361</v>
      </c>
      <c r="AN37" s="333">
        <f>SUMIFS('Forecast Summary'!BG:BG, 'Forecast Summary'!$A:$A,Outcomes!$A37,'Forecast Summary'!$C:$C, "2025",'Forecast Summary'!$D:$D, "Bound Project")</f>
        <v>347</v>
      </c>
      <c r="AO37" s="333">
        <f>SUMIFS('Forecast Summary'!BH:BH, 'Forecast Summary'!$A:$A,Outcomes!$A37,'Forecast Summary'!$C:$C, "2025",'Forecast Summary'!$D:$D, "Bound Project")</f>
        <v>187.00000000000003</v>
      </c>
      <c r="AP37" s="333">
        <f>SUMIFS('Forecast Summary'!BI:BI, 'Forecast Summary'!$A:$A,Outcomes!$A37,'Forecast Summary'!$C:$C, "2025",'Forecast Summary'!$D:$D, "Bound Project")</f>
        <v>210</v>
      </c>
      <c r="AQ37" s="333">
        <f>SUMIFS('Forecast Summary'!BJ:BJ, 'Forecast Summary'!$A:$A,Outcomes!$A37,'Forecast Summary'!$C:$C, "2025",'Forecast Summary'!$D:$D, "Bound Project")</f>
        <v>69.300000000000011</v>
      </c>
      <c r="AR37" s="333">
        <f>SUMIFS('Forecast Summary'!BK:BK, 'Forecast Summary'!$A:$A,Outcomes!$A37,'Forecast Summary'!$C:$C, "2025",'Forecast Summary'!$D:$D, "Bound Project")</f>
        <v>99</v>
      </c>
      <c r="AS37" s="333">
        <f>SUMIFS('Forecast Summary'!BL:BL, 'Forecast Summary'!$A:$A,Outcomes!$A37,'Forecast Summary'!$C:$C, "2025",'Forecast Summary'!$D:$D, "Bound Project")</f>
        <v>111</v>
      </c>
      <c r="AT37" s="333">
        <f>SUMIFS('Forecast Summary'!BQ:BQ, 'Forecast Summary'!$A:$A,Outcomes!$A37,'Forecast Summary'!$C:$C, "2025",'Forecast Summary'!$D:$D, "Bound Project")</f>
        <v>0</v>
      </c>
      <c r="AU37" s="333">
        <f>SUMIFS('Forecast Summary'!BR:BR, 'Forecast Summary'!$A:$A,Outcomes!$A37,'Forecast Summary'!$C:$C, "2025",'Forecast Summary'!$D:$D, "Bound Project")</f>
        <v>0</v>
      </c>
      <c r="AV37" s="333">
        <f>SUMIFS('Forecast Summary'!BS:BS, 'Forecast Summary'!$A:$A,Outcomes!$A37,'Forecast Summary'!$C:$C, "2025",'Forecast Summary'!$D:$D, "Bound Project")</f>
        <v>0</v>
      </c>
      <c r="AW37" s="333">
        <f>SUMIFS('Forecast Summary'!BT:BT, 'Forecast Summary'!$A:$A,Outcomes!$A37,'Forecast Summary'!$C:$C, "2025",'Forecast Summary'!$D:$D, "Bound Project")</f>
        <v>0</v>
      </c>
      <c r="AX37" s="333">
        <f>SUMIFS('Forecast Summary'!BU:BU, 'Forecast Summary'!$A:$A,Outcomes!$A37,'Forecast Summary'!$C:$C, "2025",'Forecast Summary'!$D:$D, "Bound Project")</f>
        <v>0</v>
      </c>
      <c r="AY37" s="333">
        <f>SUMIFS('Forecast Summary'!BV:BV, 'Forecast Summary'!$A:$A,Outcomes!$A37,'Forecast Summary'!$C:$C, "2025",'Forecast Summary'!$D:$D, "Bound Project")</f>
        <v>0</v>
      </c>
      <c r="AZ37" s="333">
        <f>SUMIFS('Forecast Summary'!BW:BW, 'Forecast Summary'!$A:$A,Outcomes!$A37,'Forecast Summary'!$C:$C, "2025",'Forecast Summary'!$D:$D, "Bound Project")</f>
        <v>0</v>
      </c>
      <c r="BA37" s="333">
        <f>SUMIFS('Forecast Summary'!BX:BX, 'Forecast Summary'!$A:$A,Outcomes!$A37,'Forecast Summary'!$C:$C, "2025",'Forecast Summary'!$D:$D, "Bound Project")</f>
        <v>0</v>
      </c>
      <c r="BB37" s="333">
        <f>SUMIFS('Forecast Summary'!BY:BY, 'Forecast Summary'!$A:$A,Outcomes!$A37,'Forecast Summary'!$C:$C, "2025",'Forecast Summary'!$D:$D, "Bound Project")</f>
        <v>20.9</v>
      </c>
      <c r="BC37" s="333">
        <f>SUMIFS('Forecast Summary'!BZ:BZ, 'Forecast Summary'!$A:$A,Outcomes!$A37,'Forecast Summary'!$C:$C, "2025",'Forecast Summary'!$D:$D, "Bound Project")</f>
        <v>144</v>
      </c>
      <c r="BD37" s="333">
        <f>SUMIFS('Forecast Summary'!CA:CA, 'Forecast Summary'!$A:$A,Outcomes!$A37,'Forecast Summary'!$C:$C, "2025",'Forecast Summary'!$D:$D, "Bound Project")</f>
        <v>0</v>
      </c>
    </row>
    <row r="38" spans="1:56">
      <c r="A38" s="21" t="s">
        <v>107</v>
      </c>
      <c r="B38" s="18" t="s">
        <v>108</v>
      </c>
      <c r="C38" s="333">
        <f>SUMIFS('Forecast Summary'!E:E, 'Forecast Summary'!$A:$A,Outcomes!$A38,'Forecast Summary'!$C:$C, "2025",'Forecast Summary'!$D:$D, "Bound Project")</f>
        <v>329.65</v>
      </c>
      <c r="D38" s="333">
        <f>SUMIFS('Forecast Summary'!F:F, 'Forecast Summary'!$A:$A,Outcomes!$A38,'Forecast Summary'!$C:$C, "2025",'Forecast Summary'!$D:$D, "Bound Project")</f>
        <v>270</v>
      </c>
      <c r="E38" s="333">
        <f>SUMIFS('Forecast Summary'!G:G, 'Forecast Summary'!$A:$A,Outcomes!$A38,'Forecast Summary'!$C:$C, "2025",'Forecast Summary'!$D:$D, "Bound Project")</f>
        <v>179</v>
      </c>
      <c r="F38" s="333">
        <f>SUMIFS('Forecast Summary'!H:H, 'Forecast Summary'!$A:$A,Outcomes!$A38,'Forecast Summary'!$C:$C, "2025",'Forecast Summary'!$D:$D, "Bound Project")</f>
        <v>141</v>
      </c>
      <c r="G38" s="333">
        <f>SUMIFS('Forecast Summary'!I:I, 'Forecast Summary'!$A:$A,Outcomes!$A38,'Forecast Summary'!$C:$C, "2025",'Forecast Summary'!$D:$D, "Bound Project")</f>
        <v>54</v>
      </c>
      <c r="H38" s="333">
        <f>SUMIFS('Forecast Summary'!J:J, 'Forecast Summary'!$A:$A,Outcomes!$A38,'Forecast Summary'!$C:$C, "2025",'Forecast Summary'!$D:$D, "Bound Project")</f>
        <v>0</v>
      </c>
      <c r="I38" s="333">
        <f>SUMIFS('Forecast Summary'!K:K, 'Forecast Summary'!$A:$A,Outcomes!$A38,'Forecast Summary'!$C:$C, "2025",'Forecast Summary'!$D:$D, "Bound Project")</f>
        <v>0</v>
      </c>
      <c r="J38" s="333">
        <f>SUMIFS('Forecast Summary'!L:L, 'Forecast Summary'!$A:$A,Outcomes!$A38,'Forecast Summary'!$C:$C, "2025",'Forecast Summary'!$D:$D, "Bound Project")</f>
        <v>0</v>
      </c>
      <c r="K38" s="333">
        <f>SUMIFS('Forecast Summary'!M:M, 'Forecast Summary'!$A:$A,Outcomes!$A38,'Forecast Summary'!$C:$C, "2025",'Forecast Summary'!$D:$D, "Bound Project")</f>
        <v>0</v>
      </c>
      <c r="L38" s="333">
        <f>SUMIFS('Forecast Summary'!O:O, 'Forecast Summary'!$A:$A,Outcomes!$A38,'Forecast Summary'!$C:$C, "2025",'Forecast Summary'!$D:$D, "Bound Project")</f>
        <v>0</v>
      </c>
      <c r="M38" s="333">
        <f>SUMIFS('Forecast Summary'!P:P, 'Forecast Summary'!$A:$A,Outcomes!$A38,'Forecast Summary'!$C:$C, "2025",'Forecast Summary'!$D:$D, "Bound Project")</f>
        <v>90.25</v>
      </c>
      <c r="N38" s="333">
        <f>SUMIFS('Forecast Summary'!U:U, 'Forecast Summary'!$A:$A,Outcomes!$A38,'Forecast Summary'!$C:$C, "2025",'Forecast Summary'!$D:$D, "Bound Project")</f>
        <v>2</v>
      </c>
      <c r="O38" s="333">
        <f>SUMIFS('Forecast Summary'!V:V, 'Forecast Summary'!$A:$A,Outcomes!$A38,'Forecast Summary'!$C:$C, "2025",'Forecast Summary'!$D:$D, "Bound Project")</f>
        <v>0</v>
      </c>
      <c r="P38" s="333">
        <f>SUMIFS('Forecast Summary'!W:W, 'Forecast Summary'!$A:$A,Outcomes!$A38,'Forecast Summary'!$C:$C, "2025",'Forecast Summary'!$D:$D, "Bound Project")</f>
        <v>0</v>
      </c>
      <c r="Q38" s="333">
        <f>SUMIFS('Forecast Summary'!X:X, 'Forecast Summary'!$A:$A,Outcomes!$A38,'Forecast Summary'!$C:$C, "2025",'Forecast Summary'!$D:$D, "Bound Project")</f>
        <v>0</v>
      </c>
      <c r="R38" s="333">
        <f>SUMIFS('Forecast Summary'!Y:Y, 'Forecast Summary'!$A:$A,Outcomes!$A38,'Forecast Summary'!$C:$C, "2025",'Forecast Summary'!$D:$D, "Bound Project")</f>
        <v>25</v>
      </c>
      <c r="S38" s="333">
        <f>SUMIFS('Forecast Summary'!Z:Z, 'Forecast Summary'!$A:$A,Outcomes!$A38,'Forecast Summary'!$C:$C, "2025",'Forecast Summary'!$D:$D, "Bound Project")</f>
        <v>6.6000000000000005</v>
      </c>
      <c r="T38" s="333">
        <f>SUMIFS('Forecast Summary'!AA:AA, 'Forecast Summary'!$A:$A,Outcomes!$A38,'Forecast Summary'!$C:$C, "2025",'Forecast Summary'!$D:$D, "Bound Project")</f>
        <v>6</v>
      </c>
      <c r="U38" s="333">
        <f>SUMIFS('Forecast Summary'!AB:AB, 'Forecast Summary'!$A:$A,Outcomes!$A38,'Forecast Summary'!$C:$C, "2025",'Forecast Summary'!$D:$D, "Bound Project")</f>
        <v>13</v>
      </c>
      <c r="V38" s="333">
        <f>SUMIFS('Forecast Summary'!AG:AG, 'Forecast Summary'!$A:$A,Outcomes!$A38,'Forecast Summary'!$C:$C, "2025",'Forecast Summary'!$D:$D, "Bound Project")</f>
        <v>106.7</v>
      </c>
      <c r="W38" s="333">
        <f>SUMIFS('Forecast Summary'!AH:AH, 'Forecast Summary'!$A:$A,Outcomes!$A38,'Forecast Summary'!$C:$C, "2025",'Forecast Summary'!$D:$D, "Bound Project")</f>
        <v>89.100000000000009</v>
      </c>
      <c r="X38" s="333">
        <f>SUMIFS('Forecast Summary'!AI:AI, 'Forecast Summary'!$A:$A,Outcomes!$A38,'Forecast Summary'!$C:$C, "2025",'Forecast Summary'!$D:$D, "Bound Project")</f>
        <v>45.1</v>
      </c>
      <c r="Y38" s="333">
        <f>SUMIFS('Forecast Summary'!AJ:AJ, 'Forecast Summary'!$A:$A,Outcomes!$A38,'Forecast Summary'!$C:$C, "2025",'Forecast Summary'!$D:$D, "Bound Project")</f>
        <v>68.399999999999991</v>
      </c>
      <c r="Z38" s="333">
        <f>SUMIFS('Forecast Summary'!AK:AK, 'Forecast Summary'!$A:$A,Outcomes!$A38,'Forecast Summary'!$C:$C, "2025",'Forecast Summary'!$D:$D, "Bound Project")</f>
        <v>279.3</v>
      </c>
      <c r="AA38" s="333">
        <f>SUMIFS('Forecast Summary'!AL:AL, 'Forecast Summary'!$A:$A,Outcomes!$A38,'Forecast Summary'!$C:$C, "2025",'Forecast Summary'!$D:$D, "Bound Project")</f>
        <v>164.35</v>
      </c>
      <c r="AB38" s="333">
        <f>SUMIFS('Forecast Summary'!AM:AM, 'Forecast Summary'!$A:$A,Outcomes!$A38,'Forecast Summary'!$C:$C, "2025",'Forecast Summary'!$D:$D, "Bound Project")</f>
        <v>185.25</v>
      </c>
      <c r="AC38" s="333">
        <f>SUMIFS('Forecast Summary'!AN:AN, 'Forecast Summary'!$A:$A,Outcomes!$A38,'Forecast Summary'!$C:$C, "2025",'Forecast Summary'!$D:$D, "Bound Project")</f>
        <v>79.8</v>
      </c>
      <c r="AD38" s="333">
        <f>SUMIFS('Forecast Summary'!AS:AS, 'Forecast Summary'!$A:$A,Outcomes!$A38,'Forecast Summary'!$C:$C, "2025",'Forecast Summary'!$D:$D, "Bound Project")</f>
        <v>0</v>
      </c>
      <c r="AE38" s="333">
        <f>SUMIFS('Forecast Summary'!AT:AT, 'Forecast Summary'!$A:$A,Outcomes!$A38,'Forecast Summary'!$C:$C, "2025",'Forecast Summary'!$D:$D, "Bound Project")</f>
        <v>0</v>
      </c>
      <c r="AF38" s="333">
        <f>SUMIFS('Forecast Summary'!AU:AU, 'Forecast Summary'!$A:$A,Outcomes!$A38,'Forecast Summary'!$C:$C, "2025",'Forecast Summary'!$D:$D, "Bound Project")</f>
        <v>0</v>
      </c>
      <c r="AG38" s="333">
        <f>SUMIFS('Forecast Summary'!AV:AV, 'Forecast Summary'!$A:$A,Outcomes!$A38,'Forecast Summary'!$C:$C, "2025",'Forecast Summary'!$D:$D, "Bound Project")</f>
        <v>0</v>
      </c>
      <c r="AH38" s="333">
        <f>SUMIFS('Forecast Summary'!AW:AW, 'Forecast Summary'!$A:$A,Outcomes!$A38,'Forecast Summary'!$C:$C, "2025",'Forecast Summary'!$D:$D, "Bound Project")</f>
        <v>0</v>
      </c>
      <c r="AI38" s="333">
        <f>SUMIFS('Forecast Summary'!AX:AX, 'Forecast Summary'!$A:$A,Outcomes!$A38,'Forecast Summary'!$C:$C, "2025",'Forecast Summary'!$D:$D, "Bound Project")</f>
        <v>0</v>
      </c>
      <c r="AJ38" s="333">
        <f>SUMIFS('Forecast Summary'!AY:AY, 'Forecast Summary'!$A:$A,Outcomes!$A38,'Forecast Summary'!$C:$C, "2025",'Forecast Summary'!$D:$D, "Bound Project")</f>
        <v>0</v>
      </c>
      <c r="AK38" s="333">
        <f>SUMIFS('Forecast Summary'!AZ:AZ, 'Forecast Summary'!$A:$A,Outcomes!$A38,'Forecast Summary'!$C:$C, "2025",'Forecast Summary'!$D:$D, "Bound Project")</f>
        <v>0</v>
      </c>
      <c r="AL38" s="333">
        <f>SUMIFS('Forecast Summary'!BE:BE, 'Forecast Summary'!$A:$A,Outcomes!$A38,'Forecast Summary'!$C:$C, "2025",'Forecast Summary'!$D:$D, "Bound Project")</f>
        <v>297</v>
      </c>
      <c r="AM38" s="333">
        <f>SUMIFS('Forecast Summary'!BF:BF, 'Forecast Summary'!$A:$A,Outcomes!$A38,'Forecast Summary'!$C:$C, "2025",'Forecast Summary'!$D:$D, "Bound Project")</f>
        <v>193</v>
      </c>
      <c r="AN38" s="333">
        <f>SUMIFS('Forecast Summary'!BG:BG, 'Forecast Summary'!$A:$A,Outcomes!$A38,'Forecast Summary'!$C:$C, "2025",'Forecast Summary'!$D:$D, "Bound Project")</f>
        <v>184</v>
      </c>
      <c r="AO38" s="333">
        <f>SUMIFS('Forecast Summary'!BH:BH, 'Forecast Summary'!$A:$A,Outcomes!$A38,'Forecast Summary'!$C:$C, "2025",'Forecast Summary'!$D:$D, "Bound Project")</f>
        <v>69.300000000000011</v>
      </c>
      <c r="AP38" s="333">
        <f>SUMIFS('Forecast Summary'!BI:BI, 'Forecast Summary'!$A:$A,Outcomes!$A38,'Forecast Summary'!$C:$C, "2025",'Forecast Summary'!$D:$D, "Bound Project")</f>
        <v>138.69999999999999</v>
      </c>
      <c r="AQ38" s="333">
        <f>SUMIFS('Forecast Summary'!BJ:BJ, 'Forecast Summary'!$A:$A,Outcomes!$A38,'Forecast Summary'!$C:$C, "2025",'Forecast Summary'!$D:$D, "Bound Project")</f>
        <v>66.5</v>
      </c>
      <c r="AR38" s="333">
        <f>SUMIFS('Forecast Summary'!BK:BK, 'Forecast Summary'!$A:$A,Outcomes!$A38,'Forecast Summary'!$C:$C, "2025",'Forecast Summary'!$D:$D, "Bound Project")</f>
        <v>88.35</v>
      </c>
      <c r="AS38" s="333">
        <f>SUMIFS('Forecast Summary'!BL:BL, 'Forecast Summary'!$A:$A,Outcomes!$A38,'Forecast Summary'!$C:$C, "2025",'Forecast Summary'!$D:$D, "Bound Project")</f>
        <v>75.05</v>
      </c>
      <c r="AT38" s="333">
        <f>SUMIFS('Forecast Summary'!BQ:BQ, 'Forecast Summary'!$A:$A,Outcomes!$A38,'Forecast Summary'!$C:$C, "2025",'Forecast Summary'!$D:$D, "Bound Project")</f>
        <v>0</v>
      </c>
      <c r="AU38" s="333">
        <f>SUMIFS('Forecast Summary'!BR:BR, 'Forecast Summary'!$A:$A,Outcomes!$A38,'Forecast Summary'!$C:$C, "2025",'Forecast Summary'!$D:$D, "Bound Project")</f>
        <v>0</v>
      </c>
      <c r="AV38" s="333">
        <f>SUMIFS('Forecast Summary'!BS:BS, 'Forecast Summary'!$A:$A,Outcomes!$A38,'Forecast Summary'!$C:$C, "2025",'Forecast Summary'!$D:$D, "Bound Project")</f>
        <v>0</v>
      </c>
      <c r="AW38" s="333">
        <f>SUMIFS('Forecast Summary'!BT:BT, 'Forecast Summary'!$A:$A,Outcomes!$A38,'Forecast Summary'!$C:$C, "2025",'Forecast Summary'!$D:$D, "Bound Project")</f>
        <v>0</v>
      </c>
      <c r="AX38" s="333">
        <f>SUMIFS('Forecast Summary'!BU:BU, 'Forecast Summary'!$A:$A,Outcomes!$A38,'Forecast Summary'!$C:$C, "2025",'Forecast Summary'!$D:$D, "Bound Project")</f>
        <v>0</v>
      </c>
      <c r="AY38" s="333">
        <f>SUMIFS('Forecast Summary'!BV:BV, 'Forecast Summary'!$A:$A,Outcomes!$A38,'Forecast Summary'!$C:$C, "2025",'Forecast Summary'!$D:$D, "Bound Project")</f>
        <v>0</v>
      </c>
      <c r="AZ38" s="333">
        <f>SUMIFS('Forecast Summary'!BW:BW, 'Forecast Summary'!$A:$A,Outcomes!$A38,'Forecast Summary'!$C:$C, "2025",'Forecast Summary'!$D:$D, "Bound Project")</f>
        <v>0</v>
      </c>
      <c r="BA38" s="333">
        <f>SUMIFS('Forecast Summary'!BX:BX, 'Forecast Summary'!$A:$A,Outcomes!$A38,'Forecast Summary'!$C:$C, "2025",'Forecast Summary'!$D:$D, "Bound Project")</f>
        <v>0</v>
      </c>
      <c r="BB38" s="333">
        <f>SUMIFS('Forecast Summary'!BY:BY, 'Forecast Summary'!$A:$A,Outcomes!$A38,'Forecast Summary'!$C:$C, "2025",'Forecast Summary'!$D:$D, "Bound Project")</f>
        <v>15</v>
      </c>
      <c r="BC38" s="333">
        <f>SUMIFS('Forecast Summary'!BZ:BZ, 'Forecast Summary'!$A:$A,Outcomes!$A38,'Forecast Summary'!$C:$C, "2025",'Forecast Summary'!$D:$D, "Bound Project")</f>
        <v>24</v>
      </c>
      <c r="BD38" s="333">
        <f>SUMIFS('Forecast Summary'!CA:CA, 'Forecast Summary'!$A:$A,Outcomes!$A38,'Forecast Summary'!$C:$C, "2025",'Forecast Summary'!$D:$D, "Bound Project")</f>
        <v>0</v>
      </c>
    </row>
    <row r="39" spans="1:56">
      <c r="A39" s="21" t="s">
        <v>109</v>
      </c>
      <c r="B39" s="18" t="s">
        <v>110</v>
      </c>
      <c r="C39" s="333">
        <f>SUMIFS('Forecast Summary'!E:E, 'Forecast Summary'!$A:$A,Outcomes!$A39,'Forecast Summary'!$C:$C, "2025",'Forecast Summary'!$D:$D, "Bound Project")</f>
        <v>1229</v>
      </c>
      <c r="D39" s="333">
        <f>SUMIFS('Forecast Summary'!F:F, 'Forecast Summary'!$A:$A,Outcomes!$A39,'Forecast Summary'!$C:$C, "2025",'Forecast Summary'!$D:$D, "Bound Project")</f>
        <v>596</v>
      </c>
      <c r="E39" s="333">
        <f>SUMIFS('Forecast Summary'!G:G, 'Forecast Summary'!$A:$A,Outcomes!$A39,'Forecast Summary'!$C:$C, "2025",'Forecast Summary'!$D:$D, "Bound Project")</f>
        <v>482.59999999999997</v>
      </c>
      <c r="F39" s="333">
        <f>SUMIFS('Forecast Summary'!H:H, 'Forecast Summary'!$A:$A,Outcomes!$A39,'Forecast Summary'!$C:$C, "2025",'Forecast Summary'!$D:$D, "Bound Project")</f>
        <v>195</v>
      </c>
      <c r="G39" s="333">
        <f>SUMIFS('Forecast Summary'!I:I, 'Forecast Summary'!$A:$A,Outcomes!$A39,'Forecast Summary'!$C:$C, "2025",'Forecast Summary'!$D:$D, "Bound Project")</f>
        <v>137.5</v>
      </c>
      <c r="H39" s="333">
        <f>SUMIFS('Forecast Summary'!J:J, 'Forecast Summary'!$A:$A,Outcomes!$A39,'Forecast Summary'!$C:$C, "2025",'Forecast Summary'!$D:$D, "Bound Project")</f>
        <v>0</v>
      </c>
      <c r="I39" s="333">
        <f>SUMIFS('Forecast Summary'!K:K, 'Forecast Summary'!$A:$A,Outcomes!$A39,'Forecast Summary'!$C:$C, "2025",'Forecast Summary'!$D:$D, "Bound Project")</f>
        <v>0</v>
      </c>
      <c r="J39" s="333">
        <f>SUMIFS('Forecast Summary'!L:L, 'Forecast Summary'!$A:$A,Outcomes!$A39,'Forecast Summary'!$C:$C, "2025",'Forecast Summary'!$D:$D, "Bound Project")</f>
        <v>0</v>
      </c>
      <c r="K39" s="333">
        <f>SUMIFS('Forecast Summary'!M:M, 'Forecast Summary'!$A:$A,Outcomes!$A39,'Forecast Summary'!$C:$C, "2025",'Forecast Summary'!$D:$D, "Bound Project")</f>
        <v>0</v>
      </c>
      <c r="L39" s="333">
        <f>SUMIFS('Forecast Summary'!O:O, 'Forecast Summary'!$A:$A,Outcomes!$A39,'Forecast Summary'!$C:$C, "2025",'Forecast Summary'!$D:$D, "Bound Project")</f>
        <v>4</v>
      </c>
      <c r="M39" s="333">
        <f>SUMIFS('Forecast Summary'!P:P, 'Forecast Summary'!$A:$A,Outcomes!$A39,'Forecast Summary'!$C:$C, "2025",'Forecast Summary'!$D:$D, "Bound Project")</f>
        <v>111.10000000000001</v>
      </c>
      <c r="N39" s="333">
        <f>SUMIFS('Forecast Summary'!U:U, 'Forecast Summary'!$A:$A,Outcomes!$A39,'Forecast Summary'!$C:$C, "2025",'Forecast Summary'!$D:$D, "Bound Project")</f>
        <v>0</v>
      </c>
      <c r="O39" s="333">
        <f>SUMIFS('Forecast Summary'!V:V, 'Forecast Summary'!$A:$A,Outcomes!$A39,'Forecast Summary'!$C:$C, "2025",'Forecast Summary'!$D:$D, "Bound Project")</f>
        <v>0</v>
      </c>
      <c r="P39" s="333">
        <f>SUMIFS('Forecast Summary'!W:W, 'Forecast Summary'!$A:$A,Outcomes!$A39,'Forecast Summary'!$C:$C, "2025",'Forecast Summary'!$D:$D, "Bound Project")</f>
        <v>0</v>
      </c>
      <c r="Q39" s="333">
        <f>SUMIFS('Forecast Summary'!X:X, 'Forecast Summary'!$A:$A,Outcomes!$A39,'Forecast Summary'!$C:$C, "2025",'Forecast Summary'!$D:$D, "Bound Project")</f>
        <v>0</v>
      </c>
      <c r="R39" s="333">
        <f>SUMIFS('Forecast Summary'!Y:Y, 'Forecast Summary'!$A:$A,Outcomes!$A39,'Forecast Summary'!$C:$C, "2025",'Forecast Summary'!$D:$D, "Bound Project")</f>
        <v>327.75</v>
      </c>
      <c r="S39" s="333">
        <f>SUMIFS('Forecast Summary'!Z:Z, 'Forecast Summary'!$A:$A,Outcomes!$A39,'Forecast Summary'!$C:$C, "2025",'Forecast Summary'!$D:$D, "Bound Project")</f>
        <v>135.85</v>
      </c>
      <c r="T39" s="333">
        <f>SUMIFS('Forecast Summary'!AA:AA, 'Forecast Summary'!$A:$A,Outcomes!$A39,'Forecast Summary'!$C:$C, "2025",'Forecast Summary'!$D:$D, "Bound Project")</f>
        <v>39.9</v>
      </c>
      <c r="U39" s="333">
        <f>SUMIFS('Forecast Summary'!AB:AB, 'Forecast Summary'!$A:$A,Outcomes!$A39,'Forecast Summary'!$C:$C, "2025",'Forecast Summary'!$D:$D, "Bound Project")</f>
        <v>100</v>
      </c>
      <c r="V39" s="333">
        <f>SUMIFS('Forecast Summary'!AG:AG, 'Forecast Summary'!$A:$A,Outcomes!$A39,'Forecast Summary'!$C:$C, "2025",'Forecast Summary'!$D:$D, "Bound Project")</f>
        <v>290.40000000000003</v>
      </c>
      <c r="W39" s="333">
        <f>SUMIFS('Forecast Summary'!AH:AH, 'Forecast Summary'!$A:$A,Outcomes!$A39,'Forecast Summary'!$C:$C, "2025",'Forecast Summary'!$D:$D, "Bound Project")</f>
        <v>261.8</v>
      </c>
      <c r="X39" s="333">
        <f>SUMIFS('Forecast Summary'!AI:AI, 'Forecast Summary'!$A:$A,Outcomes!$A39,'Forecast Summary'!$C:$C, "2025",'Forecast Summary'!$D:$D, "Bound Project")</f>
        <v>92.4</v>
      </c>
      <c r="Y39" s="333">
        <f>SUMIFS('Forecast Summary'!AJ:AJ, 'Forecast Summary'!$A:$A,Outcomes!$A39,'Forecast Summary'!$C:$C, "2025",'Forecast Summary'!$D:$D, "Bound Project")</f>
        <v>94.600000000000009</v>
      </c>
      <c r="Z39" s="333">
        <f>SUMIFS('Forecast Summary'!AK:AK, 'Forecast Summary'!$A:$A,Outcomes!$A39,'Forecast Summary'!$C:$C, "2025",'Forecast Summary'!$D:$D, "Bound Project")</f>
        <v>491.15</v>
      </c>
      <c r="AA39" s="333">
        <f>SUMIFS('Forecast Summary'!AL:AL, 'Forecast Summary'!$A:$A,Outcomes!$A39,'Forecast Summary'!$C:$C, "2025",'Forecast Summary'!$D:$D, "Bound Project")</f>
        <v>412.29999999999995</v>
      </c>
      <c r="AB39" s="333">
        <f>SUMIFS('Forecast Summary'!AM:AM, 'Forecast Summary'!$A:$A,Outcomes!$A39,'Forecast Summary'!$C:$C, "2025",'Forecast Summary'!$D:$D, "Bound Project")</f>
        <v>141</v>
      </c>
      <c r="AC39" s="333">
        <f>SUMIFS('Forecast Summary'!AN:AN, 'Forecast Summary'!$A:$A,Outcomes!$A39,'Forecast Summary'!$C:$C, "2025",'Forecast Summary'!$D:$D, "Bound Project")</f>
        <v>126</v>
      </c>
      <c r="AD39" s="333">
        <f>SUMIFS('Forecast Summary'!AS:AS, 'Forecast Summary'!$A:$A,Outcomes!$A39,'Forecast Summary'!$C:$C, "2025",'Forecast Summary'!$D:$D, "Bound Project")</f>
        <v>0</v>
      </c>
      <c r="AE39" s="333">
        <f>SUMIFS('Forecast Summary'!AT:AT, 'Forecast Summary'!$A:$A,Outcomes!$A39,'Forecast Summary'!$C:$C, "2025",'Forecast Summary'!$D:$D, "Bound Project")</f>
        <v>0</v>
      </c>
      <c r="AF39" s="333">
        <f>SUMIFS('Forecast Summary'!AU:AU, 'Forecast Summary'!$A:$A,Outcomes!$A39,'Forecast Summary'!$C:$C, "2025",'Forecast Summary'!$D:$D, "Bound Project")</f>
        <v>0</v>
      </c>
      <c r="AG39" s="333">
        <f>SUMIFS('Forecast Summary'!AV:AV, 'Forecast Summary'!$A:$A,Outcomes!$A39,'Forecast Summary'!$C:$C, "2025",'Forecast Summary'!$D:$D, "Bound Project")</f>
        <v>0</v>
      </c>
      <c r="AH39" s="333">
        <f>SUMIFS('Forecast Summary'!AW:AW, 'Forecast Summary'!$A:$A,Outcomes!$A39,'Forecast Summary'!$C:$C, "2025",'Forecast Summary'!$D:$D, "Bound Project")</f>
        <v>0</v>
      </c>
      <c r="AI39" s="333">
        <f>SUMIFS('Forecast Summary'!AX:AX, 'Forecast Summary'!$A:$A,Outcomes!$A39,'Forecast Summary'!$C:$C, "2025",'Forecast Summary'!$D:$D, "Bound Project")</f>
        <v>0</v>
      </c>
      <c r="AJ39" s="333">
        <f>SUMIFS('Forecast Summary'!AY:AY, 'Forecast Summary'!$A:$A,Outcomes!$A39,'Forecast Summary'!$C:$C, "2025",'Forecast Summary'!$D:$D, "Bound Project")</f>
        <v>0</v>
      </c>
      <c r="AK39" s="333">
        <f>SUMIFS('Forecast Summary'!AZ:AZ, 'Forecast Summary'!$A:$A,Outcomes!$A39,'Forecast Summary'!$C:$C, "2025",'Forecast Summary'!$D:$D, "Bound Project")</f>
        <v>0</v>
      </c>
      <c r="AL39" s="333">
        <f>SUMIFS('Forecast Summary'!BE:BE, 'Forecast Summary'!$A:$A,Outcomes!$A39,'Forecast Summary'!$C:$C, "2025",'Forecast Summary'!$D:$D, "Bound Project")</f>
        <v>728.2</v>
      </c>
      <c r="AM39" s="333">
        <f>SUMIFS('Forecast Summary'!BF:BF, 'Forecast Summary'!$A:$A,Outcomes!$A39,'Forecast Summary'!$C:$C, "2025",'Forecast Summary'!$D:$D, "Bound Project")</f>
        <v>587</v>
      </c>
      <c r="AN39" s="333">
        <f>SUMIFS('Forecast Summary'!BG:BG, 'Forecast Summary'!$A:$A,Outcomes!$A39,'Forecast Summary'!$C:$C, "2025",'Forecast Summary'!$D:$D, "Bound Project")</f>
        <v>216.70000000000002</v>
      </c>
      <c r="AO39" s="333">
        <f>SUMIFS('Forecast Summary'!BH:BH, 'Forecast Summary'!$A:$A,Outcomes!$A39,'Forecast Summary'!$C:$C, "2025",'Forecast Summary'!$D:$D, "Bound Project")</f>
        <v>143</v>
      </c>
      <c r="AP39" s="333">
        <f>SUMIFS('Forecast Summary'!BI:BI, 'Forecast Summary'!$A:$A,Outcomes!$A39,'Forecast Summary'!$C:$C, "2025",'Forecast Summary'!$D:$D, "Bound Project")</f>
        <v>461.7</v>
      </c>
      <c r="AQ39" s="333">
        <f>SUMIFS('Forecast Summary'!BJ:BJ, 'Forecast Summary'!$A:$A,Outcomes!$A39,'Forecast Summary'!$C:$C, "2025",'Forecast Summary'!$D:$D, "Bound Project")</f>
        <v>346.75</v>
      </c>
      <c r="AR39" s="333">
        <f>SUMIFS('Forecast Summary'!BK:BK, 'Forecast Summary'!$A:$A,Outcomes!$A39,'Forecast Summary'!$C:$C, "2025",'Forecast Summary'!$D:$D, "Bound Project")</f>
        <v>217.54999999999998</v>
      </c>
      <c r="AS39" s="333">
        <f>SUMIFS('Forecast Summary'!BL:BL, 'Forecast Summary'!$A:$A,Outcomes!$A39,'Forecast Summary'!$C:$C, "2025",'Forecast Summary'!$D:$D, "Bound Project")</f>
        <v>185.25</v>
      </c>
      <c r="AT39" s="333">
        <f>SUMIFS('Forecast Summary'!BQ:BQ, 'Forecast Summary'!$A:$A,Outcomes!$A39,'Forecast Summary'!$C:$C, "2025",'Forecast Summary'!$D:$D, "Bound Project")</f>
        <v>4.4000000000000004</v>
      </c>
      <c r="AU39" s="333">
        <f>SUMIFS('Forecast Summary'!BR:BR, 'Forecast Summary'!$A:$A,Outcomes!$A39,'Forecast Summary'!$C:$C, "2025",'Forecast Summary'!$D:$D, "Bound Project")</f>
        <v>3.3000000000000003</v>
      </c>
      <c r="AV39" s="333">
        <f>SUMIFS('Forecast Summary'!BS:BS, 'Forecast Summary'!$A:$A,Outcomes!$A39,'Forecast Summary'!$C:$C, "2025",'Forecast Summary'!$D:$D, "Bound Project")</f>
        <v>2.2000000000000002</v>
      </c>
      <c r="AW39" s="333">
        <f>SUMIFS('Forecast Summary'!BT:BT, 'Forecast Summary'!$A:$A,Outcomes!$A39,'Forecast Summary'!$C:$C, "2025",'Forecast Summary'!$D:$D, "Bound Project")</f>
        <v>2.2000000000000002</v>
      </c>
      <c r="AX39" s="333">
        <f>SUMIFS('Forecast Summary'!BU:BU, 'Forecast Summary'!$A:$A,Outcomes!$A39,'Forecast Summary'!$C:$C, "2025",'Forecast Summary'!$D:$D, "Bound Project")</f>
        <v>76.95</v>
      </c>
      <c r="AY39" s="333">
        <f>SUMIFS('Forecast Summary'!BV:BV, 'Forecast Summary'!$A:$A,Outcomes!$A39,'Forecast Summary'!$C:$C, "2025",'Forecast Summary'!$D:$D, "Bound Project")</f>
        <v>44.65</v>
      </c>
      <c r="AZ39" s="333">
        <f>SUMIFS('Forecast Summary'!BW:BW, 'Forecast Summary'!$A:$A,Outcomes!$A39,'Forecast Summary'!$C:$C, "2025",'Forecast Summary'!$D:$D, "Bound Project")</f>
        <v>40.85</v>
      </c>
      <c r="BA39" s="333">
        <f>SUMIFS('Forecast Summary'!BX:BX, 'Forecast Summary'!$A:$A,Outcomes!$A39,'Forecast Summary'!$C:$C, "2025",'Forecast Summary'!$D:$D, "Bound Project")</f>
        <v>51.3</v>
      </c>
      <c r="BB39" s="333">
        <f>SUMIFS('Forecast Summary'!BY:BY, 'Forecast Summary'!$A:$A,Outcomes!$A39,'Forecast Summary'!$C:$C, "2025",'Forecast Summary'!$D:$D, "Bound Project")</f>
        <v>67</v>
      </c>
      <c r="BC39" s="333">
        <f>SUMIFS('Forecast Summary'!BZ:BZ, 'Forecast Summary'!$A:$A,Outcomes!$A39,'Forecast Summary'!$C:$C, "2025",'Forecast Summary'!$D:$D, "Bound Project")</f>
        <v>188</v>
      </c>
      <c r="BD39" s="333">
        <f>SUMIFS('Forecast Summary'!CA:CA, 'Forecast Summary'!$A:$A,Outcomes!$A39,'Forecast Summary'!$C:$C, "2025",'Forecast Summary'!$D:$D, "Bound Project")</f>
        <v>0</v>
      </c>
    </row>
    <row r="40" spans="1:56">
      <c r="A40" s="21" t="s">
        <v>111</v>
      </c>
      <c r="B40" s="18" t="s">
        <v>112</v>
      </c>
      <c r="C40" s="333">
        <f>SUMIFS('Forecast Summary'!E:E, 'Forecast Summary'!$A:$A,Outcomes!$A40,'Forecast Summary'!$C:$C, "2025",'Forecast Summary'!$D:$D, "Bound Project")</f>
        <v>315.39999999999998</v>
      </c>
      <c r="D40" s="333">
        <f>SUMIFS('Forecast Summary'!F:F, 'Forecast Summary'!$A:$A,Outcomes!$A40,'Forecast Summary'!$C:$C, "2025",'Forecast Summary'!$D:$D, "Bound Project")</f>
        <v>177</v>
      </c>
      <c r="E40" s="333">
        <f>SUMIFS('Forecast Summary'!G:G, 'Forecast Summary'!$A:$A,Outcomes!$A40,'Forecast Summary'!$C:$C, "2025",'Forecast Summary'!$D:$D, "Bound Project")</f>
        <v>56.1</v>
      </c>
      <c r="F40" s="333">
        <f>SUMIFS('Forecast Summary'!H:H, 'Forecast Summary'!$A:$A,Outcomes!$A40,'Forecast Summary'!$C:$C, "2025",'Forecast Summary'!$D:$D, "Bound Project")</f>
        <v>73.7</v>
      </c>
      <c r="G40" s="333">
        <f>SUMIFS('Forecast Summary'!I:I, 'Forecast Summary'!$A:$A,Outcomes!$A40,'Forecast Summary'!$C:$C, "2025",'Forecast Summary'!$D:$D, "Bound Project")</f>
        <v>34</v>
      </c>
      <c r="H40" s="333">
        <f>SUMIFS('Forecast Summary'!J:J, 'Forecast Summary'!$A:$A,Outcomes!$A40,'Forecast Summary'!$C:$C, "2025",'Forecast Summary'!$D:$D, "Bound Project")</f>
        <v>0</v>
      </c>
      <c r="I40" s="333">
        <f>SUMIFS('Forecast Summary'!K:K, 'Forecast Summary'!$A:$A,Outcomes!$A40,'Forecast Summary'!$C:$C, "2025",'Forecast Summary'!$D:$D, "Bound Project")</f>
        <v>0</v>
      </c>
      <c r="J40" s="333">
        <f>SUMIFS('Forecast Summary'!L:L, 'Forecast Summary'!$A:$A,Outcomes!$A40,'Forecast Summary'!$C:$C, "2025",'Forecast Summary'!$D:$D, "Bound Project")</f>
        <v>0</v>
      </c>
      <c r="K40" s="333">
        <f>SUMIFS('Forecast Summary'!M:M, 'Forecast Summary'!$A:$A,Outcomes!$A40,'Forecast Summary'!$C:$C, "2025",'Forecast Summary'!$D:$D, "Bound Project")</f>
        <v>0</v>
      </c>
      <c r="L40" s="333">
        <f>SUMIFS('Forecast Summary'!O:O, 'Forecast Summary'!$A:$A,Outcomes!$A40,'Forecast Summary'!$C:$C, "2025",'Forecast Summary'!$D:$D, "Bound Project")</f>
        <v>0</v>
      </c>
      <c r="M40" s="333">
        <f>SUMIFS('Forecast Summary'!P:P, 'Forecast Summary'!$A:$A,Outcomes!$A40,'Forecast Summary'!$C:$C, "2025",'Forecast Summary'!$D:$D, "Bound Project")</f>
        <v>683.05</v>
      </c>
      <c r="N40" s="333">
        <f>SUMIFS('Forecast Summary'!U:U, 'Forecast Summary'!$A:$A,Outcomes!$A40,'Forecast Summary'!$C:$C, "2025",'Forecast Summary'!$D:$D, "Bound Project")</f>
        <v>39</v>
      </c>
      <c r="O40" s="333">
        <f>SUMIFS('Forecast Summary'!V:V, 'Forecast Summary'!$A:$A,Outcomes!$A40,'Forecast Summary'!$C:$C, "2025",'Forecast Summary'!$D:$D, "Bound Project")</f>
        <v>18.05</v>
      </c>
      <c r="P40" s="333">
        <f>SUMIFS('Forecast Summary'!W:W, 'Forecast Summary'!$A:$A,Outcomes!$A40,'Forecast Summary'!$C:$C, "2025",'Forecast Summary'!$D:$D, "Bound Project")</f>
        <v>21.849999999999998</v>
      </c>
      <c r="Q40" s="333">
        <f>SUMIFS('Forecast Summary'!X:X, 'Forecast Summary'!$A:$A,Outcomes!$A40,'Forecast Summary'!$C:$C, "2025",'Forecast Summary'!$D:$D, "Bound Project")</f>
        <v>16.149999999999999</v>
      </c>
      <c r="R40" s="333">
        <f>SUMIFS('Forecast Summary'!Y:Y, 'Forecast Summary'!$A:$A,Outcomes!$A40,'Forecast Summary'!$C:$C, "2025",'Forecast Summary'!$D:$D, "Bound Project")</f>
        <v>126.35</v>
      </c>
      <c r="S40" s="333">
        <f>SUMIFS('Forecast Summary'!Z:Z, 'Forecast Summary'!$A:$A,Outcomes!$A40,'Forecast Summary'!$C:$C, "2025",'Forecast Summary'!$D:$D, "Bound Project")</f>
        <v>38</v>
      </c>
      <c r="T40" s="333">
        <f>SUMIFS('Forecast Summary'!AA:AA, 'Forecast Summary'!$A:$A,Outcomes!$A40,'Forecast Summary'!$C:$C, "2025",'Forecast Summary'!$D:$D, "Bound Project")</f>
        <v>46.55</v>
      </c>
      <c r="U40" s="333">
        <f>SUMIFS('Forecast Summary'!AB:AB, 'Forecast Summary'!$A:$A,Outcomes!$A40,'Forecast Summary'!$C:$C, "2025",'Forecast Summary'!$D:$D, "Bound Project")</f>
        <v>15.2</v>
      </c>
      <c r="V40" s="333">
        <f>SUMIFS('Forecast Summary'!AG:AG, 'Forecast Summary'!$A:$A,Outcomes!$A40,'Forecast Summary'!$C:$C, "2025",'Forecast Summary'!$D:$D, "Bound Project")</f>
        <v>61.600000000000009</v>
      </c>
      <c r="W40" s="333">
        <f>SUMIFS('Forecast Summary'!AH:AH, 'Forecast Summary'!$A:$A,Outcomes!$A40,'Forecast Summary'!$C:$C, "2025",'Forecast Summary'!$D:$D, "Bound Project")</f>
        <v>34.1</v>
      </c>
      <c r="X40" s="333">
        <f>SUMIFS('Forecast Summary'!AI:AI, 'Forecast Summary'!$A:$A,Outcomes!$A40,'Forecast Summary'!$C:$C, "2025",'Forecast Summary'!$D:$D, "Bound Project")</f>
        <v>39.6</v>
      </c>
      <c r="Y40" s="333">
        <f>SUMIFS('Forecast Summary'!AJ:AJ, 'Forecast Summary'!$A:$A,Outcomes!$A40,'Forecast Summary'!$C:$C, "2025",'Forecast Summary'!$D:$D, "Bound Project")</f>
        <v>25.3</v>
      </c>
      <c r="Z40" s="333">
        <f>SUMIFS('Forecast Summary'!AK:AK, 'Forecast Summary'!$A:$A,Outcomes!$A40,'Forecast Summary'!$C:$C, "2025",'Forecast Summary'!$D:$D, "Bound Project")</f>
        <v>248.89999999999998</v>
      </c>
      <c r="AA40" s="333">
        <f>SUMIFS('Forecast Summary'!AL:AL, 'Forecast Summary'!$A:$A,Outcomes!$A40,'Forecast Summary'!$C:$C, "2025",'Forecast Summary'!$D:$D, "Bound Project")</f>
        <v>82.649999999999991</v>
      </c>
      <c r="AB40" s="333">
        <f>SUMIFS('Forecast Summary'!AM:AM, 'Forecast Summary'!$A:$A,Outcomes!$A40,'Forecast Summary'!$C:$C, "2025",'Forecast Summary'!$D:$D, "Bound Project")</f>
        <v>123.5</v>
      </c>
      <c r="AC40" s="333">
        <f>SUMIFS('Forecast Summary'!AN:AN, 'Forecast Summary'!$A:$A,Outcomes!$A40,'Forecast Summary'!$C:$C, "2025",'Forecast Summary'!$D:$D, "Bound Project")</f>
        <v>65</v>
      </c>
      <c r="AD40" s="333">
        <f>SUMIFS('Forecast Summary'!AS:AS, 'Forecast Summary'!$A:$A,Outcomes!$A40,'Forecast Summary'!$C:$C, "2025",'Forecast Summary'!$D:$D, "Bound Project")</f>
        <v>0</v>
      </c>
      <c r="AE40" s="333">
        <f>SUMIFS('Forecast Summary'!AT:AT, 'Forecast Summary'!$A:$A,Outcomes!$A40,'Forecast Summary'!$C:$C, "2025",'Forecast Summary'!$D:$D, "Bound Project")</f>
        <v>0</v>
      </c>
      <c r="AF40" s="333">
        <f>SUMIFS('Forecast Summary'!AU:AU, 'Forecast Summary'!$A:$A,Outcomes!$A40,'Forecast Summary'!$C:$C, "2025",'Forecast Summary'!$D:$D, "Bound Project")</f>
        <v>0</v>
      </c>
      <c r="AG40" s="333">
        <f>SUMIFS('Forecast Summary'!AV:AV, 'Forecast Summary'!$A:$A,Outcomes!$A40,'Forecast Summary'!$C:$C, "2025",'Forecast Summary'!$D:$D, "Bound Project")</f>
        <v>0</v>
      </c>
      <c r="AH40" s="333">
        <f>SUMIFS('Forecast Summary'!AW:AW, 'Forecast Summary'!$A:$A,Outcomes!$A40,'Forecast Summary'!$C:$C, "2025",'Forecast Summary'!$D:$D, "Bound Project")</f>
        <v>0</v>
      </c>
      <c r="AI40" s="333">
        <f>SUMIFS('Forecast Summary'!AX:AX, 'Forecast Summary'!$A:$A,Outcomes!$A40,'Forecast Summary'!$C:$C, "2025",'Forecast Summary'!$D:$D, "Bound Project")</f>
        <v>0</v>
      </c>
      <c r="AJ40" s="333">
        <f>SUMIFS('Forecast Summary'!AY:AY, 'Forecast Summary'!$A:$A,Outcomes!$A40,'Forecast Summary'!$C:$C, "2025",'Forecast Summary'!$D:$D, "Bound Project")</f>
        <v>0</v>
      </c>
      <c r="AK40" s="333">
        <f>SUMIFS('Forecast Summary'!AZ:AZ, 'Forecast Summary'!$A:$A,Outcomes!$A40,'Forecast Summary'!$C:$C, "2025",'Forecast Summary'!$D:$D, "Bound Project")</f>
        <v>0</v>
      </c>
      <c r="AL40" s="333">
        <f>SUMIFS('Forecast Summary'!BE:BE, 'Forecast Summary'!$A:$A,Outcomes!$A40,'Forecast Summary'!$C:$C, "2025",'Forecast Summary'!$D:$D, "Bound Project")</f>
        <v>243</v>
      </c>
      <c r="AM40" s="333">
        <f>SUMIFS('Forecast Summary'!BF:BF, 'Forecast Summary'!$A:$A,Outcomes!$A40,'Forecast Summary'!$C:$C, "2025",'Forecast Summary'!$D:$D, "Bound Project")</f>
        <v>94.600000000000009</v>
      </c>
      <c r="AN40" s="333">
        <f>SUMIFS('Forecast Summary'!BG:BG, 'Forecast Summary'!$A:$A,Outcomes!$A40,'Forecast Summary'!$C:$C, "2025",'Forecast Summary'!$D:$D, "Bound Project")</f>
        <v>113.30000000000001</v>
      </c>
      <c r="AO40" s="333">
        <f>SUMIFS('Forecast Summary'!BH:BH, 'Forecast Summary'!$A:$A,Outcomes!$A40,'Forecast Summary'!$C:$C, "2025",'Forecast Summary'!$D:$D, "Bound Project")</f>
        <v>31.900000000000002</v>
      </c>
      <c r="AP40" s="333">
        <f>SUMIFS('Forecast Summary'!BI:BI, 'Forecast Summary'!$A:$A,Outcomes!$A40,'Forecast Summary'!$C:$C, "2025",'Forecast Summary'!$D:$D, "Bound Project")</f>
        <v>133.94999999999999</v>
      </c>
      <c r="AQ40" s="333">
        <f>SUMIFS('Forecast Summary'!BJ:BJ, 'Forecast Summary'!$A:$A,Outcomes!$A40,'Forecast Summary'!$C:$C, "2025",'Forecast Summary'!$D:$D, "Bound Project")</f>
        <v>31.349999999999998</v>
      </c>
      <c r="AR40" s="333">
        <f>SUMIFS('Forecast Summary'!BK:BK, 'Forecast Summary'!$A:$A,Outcomes!$A40,'Forecast Summary'!$C:$C, "2025",'Forecast Summary'!$D:$D, "Bound Project")</f>
        <v>74</v>
      </c>
      <c r="AS40" s="333">
        <f>SUMIFS('Forecast Summary'!BL:BL, 'Forecast Summary'!$A:$A,Outcomes!$A40,'Forecast Summary'!$C:$C, "2025",'Forecast Summary'!$D:$D, "Bound Project")</f>
        <v>64.599999999999994</v>
      </c>
      <c r="AT40" s="333">
        <f>SUMIFS('Forecast Summary'!BQ:BQ, 'Forecast Summary'!$A:$A,Outcomes!$A40,'Forecast Summary'!$C:$C, "2025",'Forecast Summary'!$D:$D, "Bound Project")</f>
        <v>0</v>
      </c>
      <c r="AU40" s="333">
        <f>SUMIFS('Forecast Summary'!BR:BR, 'Forecast Summary'!$A:$A,Outcomes!$A40,'Forecast Summary'!$C:$C, "2025",'Forecast Summary'!$D:$D, "Bound Project")</f>
        <v>0</v>
      </c>
      <c r="AV40" s="333">
        <f>SUMIFS('Forecast Summary'!BS:BS, 'Forecast Summary'!$A:$A,Outcomes!$A40,'Forecast Summary'!$C:$C, "2025",'Forecast Summary'!$D:$D, "Bound Project")</f>
        <v>0</v>
      </c>
      <c r="AW40" s="333">
        <f>SUMIFS('Forecast Summary'!BT:BT, 'Forecast Summary'!$A:$A,Outcomes!$A40,'Forecast Summary'!$C:$C, "2025",'Forecast Summary'!$D:$D, "Bound Project")</f>
        <v>0</v>
      </c>
      <c r="AX40" s="333">
        <f>SUMIFS('Forecast Summary'!BU:BU, 'Forecast Summary'!$A:$A,Outcomes!$A40,'Forecast Summary'!$C:$C, "2025",'Forecast Summary'!$D:$D, "Bound Project")</f>
        <v>0</v>
      </c>
      <c r="AY40" s="333">
        <f>SUMIFS('Forecast Summary'!BV:BV, 'Forecast Summary'!$A:$A,Outcomes!$A40,'Forecast Summary'!$C:$C, "2025",'Forecast Summary'!$D:$D, "Bound Project")</f>
        <v>0</v>
      </c>
      <c r="AZ40" s="333">
        <f>SUMIFS('Forecast Summary'!BW:BW, 'Forecast Summary'!$A:$A,Outcomes!$A40,'Forecast Summary'!$C:$C, "2025",'Forecast Summary'!$D:$D, "Bound Project")</f>
        <v>0</v>
      </c>
      <c r="BA40" s="333">
        <f>SUMIFS('Forecast Summary'!BX:BX, 'Forecast Summary'!$A:$A,Outcomes!$A40,'Forecast Summary'!$C:$C, "2025",'Forecast Summary'!$D:$D, "Bound Project")</f>
        <v>0</v>
      </c>
      <c r="BB40" s="333">
        <f>SUMIFS('Forecast Summary'!BY:BY, 'Forecast Summary'!$A:$A,Outcomes!$A40,'Forecast Summary'!$C:$C, "2025",'Forecast Summary'!$D:$D, "Bound Project")</f>
        <v>9.9</v>
      </c>
      <c r="BC40" s="333">
        <f>SUMIFS('Forecast Summary'!BZ:BZ, 'Forecast Summary'!$A:$A,Outcomes!$A40,'Forecast Summary'!$C:$C, "2025",'Forecast Summary'!$D:$D, "Bound Project")</f>
        <v>19</v>
      </c>
      <c r="BD40" s="333">
        <f>SUMIFS('Forecast Summary'!CA:CA, 'Forecast Summary'!$A:$A,Outcomes!$A40,'Forecast Summary'!$C:$C, "2025",'Forecast Summary'!$D:$D, "Bound Project")</f>
        <v>0</v>
      </c>
    </row>
    <row r="41" spans="1:56">
      <c r="A41" s="21" t="s">
        <v>113</v>
      </c>
      <c r="B41" s="18" t="s">
        <v>114</v>
      </c>
      <c r="C41" s="333">
        <f>SUMIFS('Forecast Summary'!E:E, 'Forecast Summary'!$A:$A,Outcomes!$A41,'Forecast Summary'!$C:$C, "2025",'Forecast Summary'!$D:$D, "Bound Project")</f>
        <v>688.75</v>
      </c>
      <c r="D41" s="333">
        <f>SUMIFS('Forecast Summary'!F:F, 'Forecast Summary'!$A:$A,Outcomes!$A41,'Forecast Summary'!$C:$C, "2025",'Forecast Summary'!$D:$D, "Bound Project")</f>
        <v>336</v>
      </c>
      <c r="E41" s="333">
        <f>SUMIFS('Forecast Summary'!G:G, 'Forecast Summary'!$A:$A,Outcomes!$A41,'Forecast Summary'!$C:$C, "2025",'Forecast Summary'!$D:$D, "Bound Project")</f>
        <v>246.04999999999998</v>
      </c>
      <c r="F41" s="333">
        <f>SUMIFS('Forecast Summary'!H:H, 'Forecast Summary'!$A:$A,Outcomes!$A41,'Forecast Summary'!$C:$C, "2025",'Forecast Summary'!$D:$D, "Bound Project")</f>
        <v>124</v>
      </c>
      <c r="G41" s="333">
        <f>SUMIFS('Forecast Summary'!I:I, 'Forecast Summary'!$A:$A,Outcomes!$A41,'Forecast Summary'!$C:$C, "2025",'Forecast Summary'!$D:$D, "Bound Project")</f>
        <v>52</v>
      </c>
      <c r="H41" s="333">
        <f>SUMIFS('Forecast Summary'!J:J, 'Forecast Summary'!$A:$A,Outcomes!$A41,'Forecast Summary'!$C:$C, "2025",'Forecast Summary'!$D:$D, "Bound Project")</f>
        <v>0</v>
      </c>
      <c r="I41" s="333">
        <f>SUMIFS('Forecast Summary'!K:K, 'Forecast Summary'!$A:$A,Outcomes!$A41,'Forecast Summary'!$C:$C, "2025",'Forecast Summary'!$D:$D, "Bound Project")</f>
        <v>0</v>
      </c>
      <c r="J41" s="333">
        <f>SUMIFS('Forecast Summary'!L:L, 'Forecast Summary'!$A:$A,Outcomes!$A41,'Forecast Summary'!$C:$C, "2025",'Forecast Summary'!$D:$D, "Bound Project")</f>
        <v>0</v>
      </c>
      <c r="K41" s="333">
        <f>SUMIFS('Forecast Summary'!M:M, 'Forecast Summary'!$A:$A,Outcomes!$A41,'Forecast Summary'!$C:$C, "2025",'Forecast Summary'!$D:$D, "Bound Project")</f>
        <v>0</v>
      </c>
      <c r="L41" s="333">
        <f>SUMIFS('Forecast Summary'!O:O, 'Forecast Summary'!$A:$A,Outcomes!$A41,'Forecast Summary'!$C:$C, "2025",'Forecast Summary'!$D:$D, "Bound Project")</f>
        <v>4</v>
      </c>
      <c r="M41" s="333">
        <f>SUMIFS('Forecast Summary'!P:P, 'Forecast Summary'!$A:$A,Outcomes!$A41,'Forecast Summary'!$C:$C, "2025",'Forecast Summary'!$D:$D, "Bound Project")</f>
        <v>167.20000000000002</v>
      </c>
      <c r="N41" s="333">
        <f>SUMIFS('Forecast Summary'!U:U, 'Forecast Summary'!$A:$A,Outcomes!$A41,'Forecast Summary'!$C:$C, "2025",'Forecast Summary'!$D:$D, "Bound Project")</f>
        <v>9.5</v>
      </c>
      <c r="O41" s="333">
        <f>SUMIFS('Forecast Summary'!V:V, 'Forecast Summary'!$A:$A,Outcomes!$A41,'Forecast Summary'!$C:$C, "2025",'Forecast Summary'!$D:$D, "Bound Project")</f>
        <v>3.8</v>
      </c>
      <c r="P41" s="333">
        <f>SUMIFS('Forecast Summary'!W:W, 'Forecast Summary'!$A:$A,Outcomes!$A41,'Forecast Summary'!$C:$C, "2025",'Forecast Summary'!$D:$D, "Bound Project")</f>
        <v>5.6999999999999993</v>
      </c>
      <c r="Q41" s="333">
        <f>SUMIFS('Forecast Summary'!X:X, 'Forecast Summary'!$A:$A,Outcomes!$A41,'Forecast Summary'!$C:$C, "2025",'Forecast Summary'!$D:$D, "Bound Project")</f>
        <v>6.6499999999999995</v>
      </c>
      <c r="R41" s="333">
        <f>SUMIFS('Forecast Summary'!Y:Y, 'Forecast Summary'!$A:$A,Outcomes!$A41,'Forecast Summary'!$C:$C, "2025",'Forecast Summary'!$D:$D, "Bound Project")</f>
        <v>214.7</v>
      </c>
      <c r="S41" s="333">
        <f>SUMIFS('Forecast Summary'!Z:Z, 'Forecast Summary'!$A:$A,Outcomes!$A41,'Forecast Summary'!$C:$C, "2025",'Forecast Summary'!$D:$D, "Bound Project")</f>
        <v>58.9</v>
      </c>
      <c r="T41" s="333">
        <f>SUMIFS('Forecast Summary'!AA:AA, 'Forecast Summary'!$A:$A,Outcomes!$A41,'Forecast Summary'!$C:$C, "2025",'Forecast Summary'!$D:$D, "Bound Project")</f>
        <v>67.45</v>
      </c>
      <c r="U41" s="333">
        <f>SUMIFS('Forecast Summary'!AB:AB, 'Forecast Summary'!$A:$A,Outcomes!$A41,'Forecast Summary'!$C:$C, "2025",'Forecast Summary'!$D:$D, "Bound Project")</f>
        <v>107.35</v>
      </c>
      <c r="V41" s="333">
        <f>SUMIFS('Forecast Summary'!AG:AG, 'Forecast Summary'!$A:$A,Outcomes!$A41,'Forecast Summary'!$C:$C, "2025",'Forecast Summary'!$D:$D, "Bound Project")</f>
        <v>12.100000000000001</v>
      </c>
      <c r="W41" s="333">
        <f>SUMIFS('Forecast Summary'!AH:AH, 'Forecast Summary'!$A:$A,Outcomes!$A41,'Forecast Summary'!$C:$C, "2025",'Forecast Summary'!$D:$D, "Bound Project")</f>
        <v>4.4000000000000004</v>
      </c>
      <c r="X41" s="333">
        <f>SUMIFS('Forecast Summary'!AI:AI, 'Forecast Summary'!$A:$A,Outcomes!$A41,'Forecast Summary'!$C:$C, "2025",'Forecast Summary'!$D:$D, "Bound Project")</f>
        <v>8.8000000000000007</v>
      </c>
      <c r="Y41" s="333">
        <f>SUMIFS('Forecast Summary'!AJ:AJ, 'Forecast Summary'!$A:$A,Outcomes!$A41,'Forecast Summary'!$C:$C, "2025",'Forecast Summary'!$D:$D, "Bound Project")</f>
        <v>12.100000000000001</v>
      </c>
      <c r="Z41" s="333">
        <f>SUMIFS('Forecast Summary'!AK:AK, 'Forecast Summary'!$A:$A,Outcomes!$A41,'Forecast Summary'!$C:$C, "2025",'Forecast Summary'!$D:$D, "Bound Project")</f>
        <v>189.04999999999998</v>
      </c>
      <c r="AA41" s="333">
        <f>SUMIFS('Forecast Summary'!AL:AL, 'Forecast Summary'!$A:$A,Outcomes!$A41,'Forecast Summary'!$C:$C, "2025",'Forecast Summary'!$D:$D, "Bound Project")</f>
        <v>90.2</v>
      </c>
      <c r="AB41" s="333">
        <f>SUMIFS('Forecast Summary'!AM:AM, 'Forecast Summary'!$A:$A,Outcomes!$A41,'Forecast Summary'!$C:$C, "2025",'Forecast Summary'!$D:$D, "Bound Project")</f>
        <v>112</v>
      </c>
      <c r="AC41" s="333">
        <f>SUMIFS('Forecast Summary'!AN:AN, 'Forecast Summary'!$A:$A,Outcomes!$A41,'Forecast Summary'!$C:$C, "2025",'Forecast Summary'!$D:$D, "Bound Project")</f>
        <v>88</v>
      </c>
      <c r="AD41" s="333">
        <f>SUMIFS('Forecast Summary'!AS:AS, 'Forecast Summary'!$A:$A,Outcomes!$A41,'Forecast Summary'!$C:$C, "2025",'Forecast Summary'!$D:$D, "Bound Project")</f>
        <v>0</v>
      </c>
      <c r="AE41" s="333">
        <f>SUMIFS('Forecast Summary'!AT:AT, 'Forecast Summary'!$A:$A,Outcomes!$A41,'Forecast Summary'!$C:$C, "2025",'Forecast Summary'!$D:$D, "Bound Project")</f>
        <v>0</v>
      </c>
      <c r="AF41" s="333">
        <f>SUMIFS('Forecast Summary'!AU:AU, 'Forecast Summary'!$A:$A,Outcomes!$A41,'Forecast Summary'!$C:$C, "2025",'Forecast Summary'!$D:$D, "Bound Project")</f>
        <v>0</v>
      </c>
      <c r="AG41" s="333">
        <f>SUMIFS('Forecast Summary'!AV:AV, 'Forecast Summary'!$A:$A,Outcomes!$A41,'Forecast Summary'!$C:$C, "2025",'Forecast Summary'!$D:$D, "Bound Project")</f>
        <v>0</v>
      </c>
      <c r="AH41" s="333">
        <f>SUMIFS('Forecast Summary'!AW:AW, 'Forecast Summary'!$A:$A,Outcomes!$A41,'Forecast Summary'!$C:$C, "2025",'Forecast Summary'!$D:$D, "Bound Project")</f>
        <v>0</v>
      </c>
      <c r="AI41" s="333">
        <f>SUMIFS('Forecast Summary'!AX:AX, 'Forecast Summary'!$A:$A,Outcomes!$A41,'Forecast Summary'!$C:$C, "2025",'Forecast Summary'!$D:$D, "Bound Project")</f>
        <v>0</v>
      </c>
      <c r="AJ41" s="333">
        <f>SUMIFS('Forecast Summary'!AY:AY, 'Forecast Summary'!$A:$A,Outcomes!$A41,'Forecast Summary'!$C:$C, "2025",'Forecast Summary'!$D:$D, "Bound Project")</f>
        <v>0</v>
      </c>
      <c r="AK41" s="333">
        <f>SUMIFS('Forecast Summary'!AZ:AZ, 'Forecast Summary'!$A:$A,Outcomes!$A41,'Forecast Summary'!$C:$C, "2025",'Forecast Summary'!$D:$D, "Bound Project")</f>
        <v>0</v>
      </c>
      <c r="AL41" s="333">
        <f>SUMIFS('Forecast Summary'!BE:BE, 'Forecast Summary'!$A:$A,Outcomes!$A41,'Forecast Summary'!$C:$C, "2025",'Forecast Summary'!$D:$D, "Bound Project")</f>
        <v>338</v>
      </c>
      <c r="AM41" s="333">
        <f>SUMIFS('Forecast Summary'!BF:BF, 'Forecast Summary'!$A:$A,Outcomes!$A41,'Forecast Summary'!$C:$C, "2025",'Forecast Summary'!$D:$D, "Bound Project")</f>
        <v>229</v>
      </c>
      <c r="AN41" s="333">
        <f>SUMIFS('Forecast Summary'!BG:BG, 'Forecast Summary'!$A:$A,Outcomes!$A41,'Forecast Summary'!$C:$C, "2025",'Forecast Summary'!$D:$D, "Bound Project")</f>
        <v>122.10000000000001</v>
      </c>
      <c r="AO41" s="333">
        <f>SUMIFS('Forecast Summary'!BH:BH, 'Forecast Summary'!$A:$A,Outcomes!$A41,'Forecast Summary'!$C:$C, "2025",'Forecast Summary'!$D:$D, "Bound Project")</f>
        <v>68.2</v>
      </c>
      <c r="AP41" s="333">
        <f>SUMIFS('Forecast Summary'!BI:BI, 'Forecast Summary'!$A:$A,Outcomes!$A41,'Forecast Summary'!$C:$C, "2025",'Forecast Summary'!$D:$D, "Bound Project")</f>
        <v>235.6</v>
      </c>
      <c r="AQ41" s="333">
        <f>SUMIFS('Forecast Summary'!BJ:BJ, 'Forecast Summary'!$A:$A,Outcomes!$A41,'Forecast Summary'!$C:$C, "2025",'Forecast Summary'!$D:$D, "Bound Project")</f>
        <v>118.75</v>
      </c>
      <c r="AR41" s="333">
        <f>SUMIFS('Forecast Summary'!BK:BK, 'Forecast Summary'!$A:$A,Outcomes!$A41,'Forecast Summary'!$C:$C, "2025",'Forecast Summary'!$D:$D, "Bound Project")</f>
        <v>125.39999999999999</v>
      </c>
      <c r="AS41" s="333">
        <f>SUMIFS('Forecast Summary'!BL:BL, 'Forecast Summary'!$A:$A,Outcomes!$A41,'Forecast Summary'!$C:$C, "2025",'Forecast Summary'!$D:$D, "Bound Project")</f>
        <v>92.149999999999991</v>
      </c>
      <c r="AT41" s="333">
        <f>SUMIFS('Forecast Summary'!BQ:BQ, 'Forecast Summary'!$A:$A,Outcomes!$A41,'Forecast Summary'!$C:$C, "2025",'Forecast Summary'!$D:$D, "Bound Project")</f>
        <v>0</v>
      </c>
      <c r="AU41" s="333">
        <f>SUMIFS('Forecast Summary'!BR:BR, 'Forecast Summary'!$A:$A,Outcomes!$A41,'Forecast Summary'!$C:$C, "2025",'Forecast Summary'!$D:$D, "Bound Project")</f>
        <v>0</v>
      </c>
      <c r="AV41" s="333">
        <f>SUMIFS('Forecast Summary'!BS:BS, 'Forecast Summary'!$A:$A,Outcomes!$A41,'Forecast Summary'!$C:$C, "2025",'Forecast Summary'!$D:$D, "Bound Project")</f>
        <v>0</v>
      </c>
      <c r="AW41" s="333">
        <f>SUMIFS('Forecast Summary'!BT:BT, 'Forecast Summary'!$A:$A,Outcomes!$A41,'Forecast Summary'!$C:$C, "2025",'Forecast Summary'!$D:$D, "Bound Project")</f>
        <v>0</v>
      </c>
      <c r="AX41" s="333">
        <f>SUMIFS('Forecast Summary'!BU:BU, 'Forecast Summary'!$A:$A,Outcomes!$A41,'Forecast Summary'!$C:$C, "2025",'Forecast Summary'!$D:$D, "Bound Project")</f>
        <v>0</v>
      </c>
      <c r="AY41" s="333">
        <f>SUMIFS('Forecast Summary'!BV:BV, 'Forecast Summary'!$A:$A,Outcomes!$A41,'Forecast Summary'!$C:$C, "2025",'Forecast Summary'!$D:$D, "Bound Project")</f>
        <v>0</v>
      </c>
      <c r="AZ41" s="333">
        <f>SUMIFS('Forecast Summary'!BW:BW, 'Forecast Summary'!$A:$A,Outcomes!$A41,'Forecast Summary'!$C:$C, "2025",'Forecast Summary'!$D:$D, "Bound Project")</f>
        <v>0</v>
      </c>
      <c r="BA41" s="333">
        <f>SUMIFS('Forecast Summary'!BX:BX, 'Forecast Summary'!$A:$A,Outcomes!$A41,'Forecast Summary'!$C:$C, "2025",'Forecast Summary'!$D:$D, "Bound Project")</f>
        <v>0</v>
      </c>
      <c r="BB41" s="333">
        <f>SUMIFS('Forecast Summary'!BY:BY, 'Forecast Summary'!$A:$A,Outcomes!$A41,'Forecast Summary'!$C:$C, "2025",'Forecast Summary'!$D:$D, "Bound Project")</f>
        <v>11</v>
      </c>
      <c r="BC41" s="333">
        <f>SUMIFS('Forecast Summary'!BZ:BZ, 'Forecast Summary'!$A:$A,Outcomes!$A41,'Forecast Summary'!$C:$C, "2025",'Forecast Summary'!$D:$D, "Bound Project")</f>
        <v>26.400000000000002</v>
      </c>
      <c r="BD41" s="333">
        <f>SUMIFS('Forecast Summary'!CA:CA, 'Forecast Summary'!$A:$A,Outcomes!$A41,'Forecast Summary'!$C:$C, "2025",'Forecast Summary'!$D:$D, "Bound Project")</f>
        <v>0</v>
      </c>
    </row>
    <row r="42" spans="1:56">
      <c r="A42" s="21" t="s">
        <v>115</v>
      </c>
      <c r="B42" s="18" t="s">
        <v>116</v>
      </c>
      <c r="C42" s="333">
        <f>SUMIFS('Forecast Summary'!E:E, 'Forecast Summary'!$A:$A,Outcomes!$A42,'Forecast Summary'!$C:$C, "2025",'Forecast Summary'!$D:$D, "Bound Project")</f>
        <v>390.45</v>
      </c>
      <c r="D42" s="333">
        <f>SUMIFS('Forecast Summary'!F:F, 'Forecast Summary'!$A:$A,Outcomes!$A42,'Forecast Summary'!$C:$C, "2025",'Forecast Summary'!$D:$D, "Bound Project")</f>
        <v>238</v>
      </c>
      <c r="E42" s="333">
        <f>SUMIFS('Forecast Summary'!G:G, 'Forecast Summary'!$A:$A,Outcomes!$A42,'Forecast Summary'!$C:$C, "2025",'Forecast Summary'!$D:$D, "Bound Project")</f>
        <v>92</v>
      </c>
      <c r="F42" s="333">
        <f>SUMIFS('Forecast Summary'!H:H, 'Forecast Summary'!$A:$A,Outcomes!$A42,'Forecast Summary'!$C:$C, "2025",'Forecast Summary'!$D:$D, "Bound Project")</f>
        <v>62.7</v>
      </c>
      <c r="G42" s="333">
        <f>SUMIFS('Forecast Summary'!I:I, 'Forecast Summary'!$A:$A,Outcomes!$A42,'Forecast Summary'!$C:$C, "2025",'Forecast Summary'!$D:$D, "Bound Project")</f>
        <v>16.5</v>
      </c>
      <c r="H42" s="333">
        <f>SUMIFS('Forecast Summary'!J:J, 'Forecast Summary'!$A:$A,Outcomes!$A42,'Forecast Summary'!$C:$C, "2025",'Forecast Summary'!$D:$D, "Bound Project")</f>
        <v>0</v>
      </c>
      <c r="I42" s="333">
        <f>SUMIFS('Forecast Summary'!K:K, 'Forecast Summary'!$A:$A,Outcomes!$A42,'Forecast Summary'!$C:$C, "2025",'Forecast Summary'!$D:$D, "Bound Project")</f>
        <v>0</v>
      </c>
      <c r="J42" s="333">
        <f>SUMIFS('Forecast Summary'!L:L, 'Forecast Summary'!$A:$A,Outcomes!$A42,'Forecast Summary'!$C:$C, "2025",'Forecast Summary'!$D:$D, "Bound Project")</f>
        <v>0</v>
      </c>
      <c r="K42" s="333">
        <f>SUMIFS('Forecast Summary'!M:M, 'Forecast Summary'!$A:$A,Outcomes!$A42,'Forecast Summary'!$C:$C, "2025",'Forecast Summary'!$D:$D, "Bound Project")</f>
        <v>0</v>
      </c>
      <c r="L42" s="333">
        <f>SUMIFS('Forecast Summary'!O:O, 'Forecast Summary'!$A:$A,Outcomes!$A42,'Forecast Summary'!$C:$C, "2025",'Forecast Summary'!$D:$D, "Bound Project")</f>
        <v>3</v>
      </c>
      <c r="M42" s="333">
        <f>SUMIFS('Forecast Summary'!P:P, 'Forecast Summary'!$A:$A,Outcomes!$A42,'Forecast Summary'!$C:$C, "2025",'Forecast Summary'!$D:$D, "Bound Project")</f>
        <v>12</v>
      </c>
      <c r="N42" s="333">
        <f>SUMIFS('Forecast Summary'!U:U, 'Forecast Summary'!$A:$A,Outcomes!$A42,'Forecast Summary'!$C:$C, "2025",'Forecast Summary'!$D:$D, "Bound Project")</f>
        <v>10</v>
      </c>
      <c r="O42" s="333">
        <f>SUMIFS('Forecast Summary'!V:V, 'Forecast Summary'!$A:$A,Outcomes!$A42,'Forecast Summary'!$C:$C, "2025",'Forecast Summary'!$D:$D, "Bound Project")</f>
        <v>0</v>
      </c>
      <c r="P42" s="333">
        <f>SUMIFS('Forecast Summary'!W:W, 'Forecast Summary'!$A:$A,Outcomes!$A42,'Forecast Summary'!$C:$C, "2025",'Forecast Summary'!$D:$D, "Bound Project")</f>
        <v>0</v>
      </c>
      <c r="Q42" s="333">
        <f>SUMIFS('Forecast Summary'!X:X, 'Forecast Summary'!$A:$A,Outcomes!$A42,'Forecast Summary'!$C:$C, "2025",'Forecast Summary'!$D:$D, "Bound Project")</f>
        <v>0</v>
      </c>
      <c r="R42" s="333">
        <f>SUMIFS('Forecast Summary'!Y:Y, 'Forecast Summary'!$A:$A,Outcomes!$A42,'Forecast Summary'!$C:$C, "2025",'Forecast Summary'!$D:$D, "Bound Project")</f>
        <v>18</v>
      </c>
      <c r="S42" s="333">
        <f>SUMIFS('Forecast Summary'!Z:Z, 'Forecast Summary'!$A:$A,Outcomes!$A42,'Forecast Summary'!$C:$C, "2025",'Forecast Summary'!$D:$D, "Bound Project")</f>
        <v>0</v>
      </c>
      <c r="T42" s="333">
        <f>SUMIFS('Forecast Summary'!AA:AA, 'Forecast Summary'!$A:$A,Outcomes!$A42,'Forecast Summary'!$C:$C, "2025",'Forecast Summary'!$D:$D, "Bound Project")</f>
        <v>0</v>
      </c>
      <c r="U42" s="333">
        <f>SUMIFS('Forecast Summary'!AB:AB, 'Forecast Summary'!$A:$A,Outcomes!$A42,'Forecast Summary'!$C:$C, "2025",'Forecast Summary'!$D:$D, "Bound Project")</f>
        <v>0</v>
      </c>
      <c r="V42" s="333">
        <f>SUMIFS('Forecast Summary'!AG:AG, 'Forecast Summary'!$A:$A,Outcomes!$A42,'Forecast Summary'!$C:$C, "2025",'Forecast Summary'!$D:$D, "Bound Project")</f>
        <v>92</v>
      </c>
      <c r="W42" s="333">
        <f>SUMIFS('Forecast Summary'!AH:AH, 'Forecast Summary'!$A:$A,Outcomes!$A42,'Forecast Summary'!$C:$C, "2025",'Forecast Summary'!$D:$D, "Bound Project")</f>
        <v>19</v>
      </c>
      <c r="X42" s="333">
        <f>SUMIFS('Forecast Summary'!AI:AI, 'Forecast Summary'!$A:$A,Outcomes!$A42,'Forecast Summary'!$C:$C, "2025",'Forecast Summary'!$D:$D, "Bound Project")</f>
        <v>17</v>
      </c>
      <c r="Y42" s="333">
        <f>SUMIFS('Forecast Summary'!AJ:AJ, 'Forecast Summary'!$A:$A,Outcomes!$A42,'Forecast Summary'!$C:$C, "2025",'Forecast Summary'!$D:$D, "Bound Project")</f>
        <v>7</v>
      </c>
      <c r="Z42" s="333">
        <f>SUMIFS('Forecast Summary'!AK:AK, 'Forecast Summary'!$A:$A,Outcomes!$A42,'Forecast Summary'!$C:$C, "2025",'Forecast Summary'!$D:$D, "Bound Project")</f>
        <v>177.65</v>
      </c>
      <c r="AA42" s="333">
        <f>SUMIFS('Forecast Summary'!AL:AL, 'Forecast Summary'!$A:$A,Outcomes!$A42,'Forecast Summary'!$C:$C, "2025",'Forecast Summary'!$D:$D, "Bound Project")</f>
        <v>20.9</v>
      </c>
      <c r="AB42" s="333">
        <f>SUMIFS('Forecast Summary'!AM:AM, 'Forecast Summary'!$A:$A,Outcomes!$A42,'Forecast Summary'!$C:$C, "2025",'Forecast Summary'!$D:$D, "Bound Project")</f>
        <v>45</v>
      </c>
      <c r="AC42" s="333">
        <f>SUMIFS('Forecast Summary'!AN:AN, 'Forecast Summary'!$A:$A,Outcomes!$A42,'Forecast Summary'!$C:$C, "2025",'Forecast Summary'!$D:$D, "Bound Project")</f>
        <v>18.700000000000003</v>
      </c>
      <c r="AD42" s="333">
        <f>SUMIFS('Forecast Summary'!AS:AS, 'Forecast Summary'!$A:$A,Outcomes!$A42,'Forecast Summary'!$C:$C, "2025",'Forecast Summary'!$D:$D, "Bound Project")</f>
        <v>0</v>
      </c>
      <c r="AE42" s="333">
        <f>SUMIFS('Forecast Summary'!AT:AT, 'Forecast Summary'!$A:$A,Outcomes!$A42,'Forecast Summary'!$C:$C, "2025",'Forecast Summary'!$D:$D, "Bound Project")</f>
        <v>0</v>
      </c>
      <c r="AF42" s="333">
        <f>SUMIFS('Forecast Summary'!AU:AU, 'Forecast Summary'!$A:$A,Outcomes!$A42,'Forecast Summary'!$C:$C, "2025",'Forecast Summary'!$D:$D, "Bound Project")</f>
        <v>0</v>
      </c>
      <c r="AG42" s="333">
        <f>SUMIFS('Forecast Summary'!AV:AV, 'Forecast Summary'!$A:$A,Outcomes!$A42,'Forecast Summary'!$C:$C, "2025",'Forecast Summary'!$D:$D, "Bound Project")</f>
        <v>0</v>
      </c>
      <c r="AH42" s="333">
        <f>SUMIFS('Forecast Summary'!AW:AW, 'Forecast Summary'!$A:$A,Outcomes!$A42,'Forecast Summary'!$C:$C, "2025",'Forecast Summary'!$D:$D, "Bound Project")</f>
        <v>0</v>
      </c>
      <c r="AI42" s="333">
        <f>SUMIFS('Forecast Summary'!AX:AX, 'Forecast Summary'!$A:$A,Outcomes!$A42,'Forecast Summary'!$C:$C, "2025",'Forecast Summary'!$D:$D, "Bound Project")</f>
        <v>0</v>
      </c>
      <c r="AJ42" s="333">
        <f>SUMIFS('Forecast Summary'!AY:AY, 'Forecast Summary'!$A:$A,Outcomes!$A42,'Forecast Summary'!$C:$C, "2025",'Forecast Summary'!$D:$D, "Bound Project")</f>
        <v>0</v>
      </c>
      <c r="AK42" s="333">
        <f>SUMIFS('Forecast Summary'!AZ:AZ, 'Forecast Summary'!$A:$A,Outcomes!$A42,'Forecast Summary'!$C:$C, "2025",'Forecast Summary'!$D:$D, "Bound Project")</f>
        <v>0</v>
      </c>
      <c r="AL42" s="333">
        <f>SUMIFS('Forecast Summary'!BE:BE, 'Forecast Summary'!$A:$A,Outcomes!$A42,'Forecast Summary'!$C:$C, "2025",'Forecast Summary'!$D:$D, "Bound Project")</f>
        <v>238</v>
      </c>
      <c r="AM42" s="333">
        <f>SUMIFS('Forecast Summary'!BF:BF, 'Forecast Summary'!$A:$A,Outcomes!$A42,'Forecast Summary'!$C:$C, "2025",'Forecast Summary'!$D:$D, "Bound Project")</f>
        <v>82.5</v>
      </c>
      <c r="AN42" s="333">
        <f>SUMIFS('Forecast Summary'!BG:BG, 'Forecast Summary'!$A:$A,Outcomes!$A42,'Forecast Summary'!$C:$C, "2025",'Forecast Summary'!$D:$D, "Bound Project")</f>
        <v>90.2</v>
      </c>
      <c r="AO42" s="333">
        <f>SUMIFS('Forecast Summary'!BH:BH, 'Forecast Summary'!$A:$A,Outcomes!$A42,'Forecast Summary'!$C:$C, "2025",'Forecast Summary'!$D:$D, "Bound Project")</f>
        <v>18.700000000000003</v>
      </c>
      <c r="AP42" s="333">
        <f>SUMIFS('Forecast Summary'!BI:BI, 'Forecast Summary'!$A:$A,Outcomes!$A42,'Forecast Summary'!$C:$C, "2025",'Forecast Summary'!$D:$D, "Bound Project")</f>
        <v>39.6</v>
      </c>
      <c r="AQ42" s="333">
        <f>SUMIFS('Forecast Summary'!BJ:BJ, 'Forecast Summary'!$A:$A,Outcomes!$A42,'Forecast Summary'!$C:$C, "2025",'Forecast Summary'!$D:$D, "Bound Project")</f>
        <v>2.2000000000000002</v>
      </c>
      <c r="AR42" s="333">
        <f>SUMIFS('Forecast Summary'!BK:BK, 'Forecast Summary'!$A:$A,Outcomes!$A42,'Forecast Summary'!$C:$C, "2025",'Forecast Summary'!$D:$D, "Bound Project")</f>
        <v>27.500000000000004</v>
      </c>
      <c r="AS42" s="333">
        <f>SUMIFS('Forecast Summary'!BL:BL, 'Forecast Summary'!$A:$A,Outcomes!$A42,'Forecast Summary'!$C:$C, "2025",'Forecast Summary'!$D:$D, "Bound Project")</f>
        <v>19.8</v>
      </c>
      <c r="AT42" s="333">
        <f>SUMIFS('Forecast Summary'!BQ:BQ, 'Forecast Summary'!$A:$A,Outcomes!$A42,'Forecast Summary'!$C:$C, "2025",'Forecast Summary'!$D:$D, "Bound Project")</f>
        <v>0</v>
      </c>
      <c r="AU42" s="333">
        <f>SUMIFS('Forecast Summary'!BR:BR, 'Forecast Summary'!$A:$A,Outcomes!$A42,'Forecast Summary'!$C:$C, "2025",'Forecast Summary'!$D:$D, "Bound Project")</f>
        <v>0</v>
      </c>
      <c r="AV42" s="333">
        <f>SUMIFS('Forecast Summary'!BS:BS, 'Forecast Summary'!$A:$A,Outcomes!$A42,'Forecast Summary'!$C:$C, "2025",'Forecast Summary'!$D:$D, "Bound Project")</f>
        <v>0</v>
      </c>
      <c r="AW42" s="333">
        <f>SUMIFS('Forecast Summary'!BT:BT, 'Forecast Summary'!$A:$A,Outcomes!$A42,'Forecast Summary'!$C:$C, "2025",'Forecast Summary'!$D:$D, "Bound Project")</f>
        <v>0</v>
      </c>
      <c r="AX42" s="333">
        <f>SUMIFS('Forecast Summary'!BU:BU, 'Forecast Summary'!$A:$A,Outcomes!$A42,'Forecast Summary'!$C:$C, "2025",'Forecast Summary'!$D:$D, "Bound Project")</f>
        <v>0</v>
      </c>
      <c r="AY42" s="333">
        <f>SUMIFS('Forecast Summary'!BV:BV, 'Forecast Summary'!$A:$A,Outcomes!$A42,'Forecast Summary'!$C:$C, "2025",'Forecast Summary'!$D:$D, "Bound Project")</f>
        <v>0</v>
      </c>
      <c r="AZ42" s="333">
        <f>SUMIFS('Forecast Summary'!BW:BW, 'Forecast Summary'!$A:$A,Outcomes!$A42,'Forecast Summary'!$C:$C, "2025",'Forecast Summary'!$D:$D, "Bound Project")</f>
        <v>0</v>
      </c>
      <c r="BA42" s="333">
        <f>SUMIFS('Forecast Summary'!BX:BX, 'Forecast Summary'!$A:$A,Outcomes!$A42,'Forecast Summary'!$C:$C, "2025",'Forecast Summary'!$D:$D, "Bound Project")</f>
        <v>0</v>
      </c>
      <c r="BB42" s="333">
        <f>SUMIFS('Forecast Summary'!BY:BY, 'Forecast Summary'!$A:$A,Outcomes!$A42,'Forecast Summary'!$C:$C, "2025",'Forecast Summary'!$D:$D, "Bound Project")</f>
        <v>2.2000000000000002</v>
      </c>
      <c r="BC42" s="333">
        <f>SUMIFS('Forecast Summary'!BZ:BZ, 'Forecast Summary'!$A:$A,Outcomes!$A42,'Forecast Summary'!$C:$C, "2025",'Forecast Summary'!$D:$D, "Bound Project")</f>
        <v>8.8000000000000007</v>
      </c>
      <c r="BD42" s="333">
        <f>SUMIFS('Forecast Summary'!CA:CA, 'Forecast Summary'!$A:$A,Outcomes!$A42,'Forecast Summary'!$C:$C, "2025",'Forecast Summary'!$D:$D, "Bound Project")</f>
        <v>0</v>
      </c>
    </row>
    <row r="43" spans="1:56">
      <c r="A43" s="21" t="s">
        <v>117</v>
      </c>
      <c r="B43" s="18" t="s">
        <v>118</v>
      </c>
      <c r="C43" s="333">
        <f>SUMIFS('Forecast Summary'!E:E, 'Forecast Summary'!$A:$A,Outcomes!$A43,'Forecast Summary'!$C:$C, "2025",'Forecast Summary'!$D:$D, "Bound Project")</f>
        <v>2163</v>
      </c>
      <c r="D43" s="333">
        <f>SUMIFS('Forecast Summary'!F:F, 'Forecast Summary'!$A:$A,Outcomes!$A43,'Forecast Summary'!$C:$C, "2025",'Forecast Summary'!$D:$D, "Bound Project")</f>
        <v>2290</v>
      </c>
      <c r="E43" s="333">
        <f>SUMIFS('Forecast Summary'!G:G, 'Forecast Summary'!$A:$A,Outcomes!$A43,'Forecast Summary'!$C:$C, "2025",'Forecast Summary'!$D:$D, "Bound Project")</f>
        <v>979.44999999999993</v>
      </c>
      <c r="F43" s="333">
        <f>SUMIFS('Forecast Summary'!H:H, 'Forecast Summary'!$A:$A,Outcomes!$A43,'Forecast Summary'!$C:$C, "2025",'Forecast Summary'!$D:$D, "Bound Project")</f>
        <v>855</v>
      </c>
      <c r="G43" s="333">
        <f>SUMIFS('Forecast Summary'!I:I, 'Forecast Summary'!$A:$A,Outcomes!$A43,'Forecast Summary'!$C:$C, "2025",'Forecast Summary'!$D:$D, "Bound Project")</f>
        <v>430.1</v>
      </c>
      <c r="H43" s="333">
        <f>SUMIFS('Forecast Summary'!J:J, 'Forecast Summary'!$A:$A,Outcomes!$A43,'Forecast Summary'!$C:$C, "2025",'Forecast Summary'!$D:$D, "Bound Project")</f>
        <v>0</v>
      </c>
      <c r="I43" s="333">
        <f>SUMIFS('Forecast Summary'!K:K, 'Forecast Summary'!$A:$A,Outcomes!$A43,'Forecast Summary'!$C:$C, "2025",'Forecast Summary'!$D:$D, "Bound Project")</f>
        <v>0</v>
      </c>
      <c r="J43" s="333">
        <f>SUMIFS('Forecast Summary'!L:L, 'Forecast Summary'!$A:$A,Outcomes!$A43,'Forecast Summary'!$C:$C, "2025",'Forecast Summary'!$D:$D, "Bound Project")</f>
        <v>0</v>
      </c>
      <c r="K43" s="333">
        <f>SUMIFS('Forecast Summary'!M:M, 'Forecast Summary'!$A:$A,Outcomes!$A43,'Forecast Summary'!$C:$C, "2025",'Forecast Summary'!$D:$D, "Bound Project")</f>
        <v>0</v>
      </c>
      <c r="L43" s="333">
        <f>SUMIFS('Forecast Summary'!O:O, 'Forecast Summary'!$A:$A,Outcomes!$A43,'Forecast Summary'!$C:$C, "2025",'Forecast Summary'!$D:$D, "Bound Project")</f>
        <v>48</v>
      </c>
      <c r="M43" s="333">
        <f>SUMIFS('Forecast Summary'!P:P, 'Forecast Summary'!$A:$A,Outcomes!$A43,'Forecast Summary'!$C:$C, "2025",'Forecast Summary'!$D:$D, "Bound Project")</f>
        <v>258.39999999999998</v>
      </c>
      <c r="N43" s="333">
        <f>SUMIFS('Forecast Summary'!U:U, 'Forecast Summary'!$A:$A,Outcomes!$A43,'Forecast Summary'!$C:$C, "2025",'Forecast Summary'!$D:$D, "Bound Project")</f>
        <v>38</v>
      </c>
      <c r="O43" s="333">
        <f>SUMIFS('Forecast Summary'!V:V, 'Forecast Summary'!$A:$A,Outcomes!$A43,'Forecast Summary'!$C:$C, "2025",'Forecast Summary'!$D:$D, "Bound Project")</f>
        <v>0</v>
      </c>
      <c r="P43" s="333">
        <f>SUMIFS('Forecast Summary'!W:W, 'Forecast Summary'!$A:$A,Outcomes!$A43,'Forecast Summary'!$C:$C, "2025",'Forecast Summary'!$D:$D, "Bound Project")</f>
        <v>0</v>
      </c>
      <c r="Q43" s="333">
        <f>SUMIFS('Forecast Summary'!X:X, 'Forecast Summary'!$A:$A,Outcomes!$A43,'Forecast Summary'!$C:$C, "2025",'Forecast Summary'!$D:$D, "Bound Project")</f>
        <v>0</v>
      </c>
      <c r="R43" s="333">
        <f>SUMIFS('Forecast Summary'!Y:Y, 'Forecast Summary'!$A:$A,Outcomes!$A43,'Forecast Summary'!$C:$C, "2025",'Forecast Summary'!$D:$D, "Bound Project")</f>
        <v>63.65</v>
      </c>
      <c r="S43" s="333">
        <f>SUMIFS('Forecast Summary'!Z:Z, 'Forecast Summary'!$A:$A,Outcomes!$A43,'Forecast Summary'!$C:$C, "2025",'Forecast Summary'!$D:$D, "Bound Project")</f>
        <v>3.8</v>
      </c>
      <c r="T43" s="333">
        <f>SUMIFS('Forecast Summary'!AA:AA, 'Forecast Summary'!$A:$A,Outcomes!$A43,'Forecast Summary'!$C:$C, "2025",'Forecast Summary'!$D:$D, "Bound Project")</f>
        <v>5</v>
      </c>
      <c r="U43" s="333">
        <f>SUMIFS('Forecast Summary'!AB:AB, 'Forecast Summary'!$A:$A,Outcomes!$A43,'Forecast Summary'!$C:$C, "2025",'Forecast Summary'!$D:$D, "Bound Project")</f>
        <v>50</v>
      </c>
      <c r="V43" s="333">
        <f>SUMIFS('Forecast Summary'!AG:AG, 'Forecast Summary'!$A:$A,Outcomes!$A43,'Forecast Summary'!$C:$C, "2025",'Forecast Summary'!$D:$D, "Bound Project")</f>
        <v>803.00000000000011</v>
      </c>
      <c r="W43" s="333">
        <f>SUMIFS('Forecast Summary'!AH:AH, 'Forecast Summary'!$A:$A,Outcomes!$A43,'Forecast Summary'!$C:$C, "2025",'Forecast Summary'!$D:$D, "Bound Project")</f>
        <v>363.00000000000006</v>
      </c>
      <c r="X43" s="333">
        <f>SUMIFS('Forecast Summary'!AI:AI, 'Forecast Summary'!$A:$A,Outcomes!$A43,'Forecast Summary'!$C:$C, "2025",'Forecast Summary'!$D:$D, "Bound Project")</f>
        <v>389.40000000000003</v>
      </c>
      <c r="Y43" s="333">
        <f>SUMIFS('Forecast Summary'!AJ:AJ, 'Forecast Summary'!$A:$A,Outcomes!$A43,'Forecast Summary'!$C:$C, "2025",'Forecast Summary'!$D:$D, "Bound Project")</f>
        <v>335.5</v>
      </c>
      <c r="Z43" s="333">
        <f>SUMIFS('Forecast Summary'!AK:AK, 'Forecast Summary'!$A:$A,Outcomes!$A43,'Forecast Summary'!$C:$C, "2025",'Forecast Summary'!$D:$D, "Bound Project")</f>
        <v>1823.05</v>
      </c>
      <c r="AA43" s="333">
        <f>SUMIFS('Forecast Summary'!AL:AL, 'Forecast Summary'!$A:$A,Outcomes!$A43,'Forecast Summary'!$C:$C, "2025",'Forecast Summary'!$D:$D, "Bound Project")</f>
        <v>832.19999999999993</v>
      </c>
      <c r="AB43" s="333">
        <f>SUMIFS('Forecast Summary'!AM:AM, 'Forecast Summary'!$A:$A,Outcomes!$A43,'Forecast Summary'!$C:$C, "2025",'Forecast Summary'!$D:$D, "Bound Project")</f>
        <v>772.34999999999991</v>
      </c>
      <c r="AC43" s="333">
        <f>SUMIFS('Forecast Summary'!AN:AN, 'Forecast Summary'!$A:$A,Outcomes!$A43,'Forecast Summary'!$C:$C, "2025",'Forecast Summary'!$D:$D, "Bound Project")</f>
        <v>575.30000000000007</v>
      </c>
      <c r="AD43" s="333">
        <f>SUMIFS('Forecast Summary'!AS:AS, 'Forecast Summary'!$A:$A,Outcomes!$A43,'Forecast Summary'!$C:$C, "2025",'Forecast Summary'!$D:$D, "Bound Project")</f>
        <v>0</v>
      </c>
      <c r="AE43" s="333">
        <f>SUMIFS('Forecast Summary'!AT:AT, 'Forecast Summary'!$A:$A,Outcomes!$A43,'Forecast Summary'!$C:$C, "2025",'Forecast Summary'!$D:$D, "Bound Project")</f>
        <v>0</v>
      </c>
      <c r="AF43" s="333">
        <f>SUMIFS('Forecast Summary'!AU:AU, 'Forecast Summary'!$A:$A,Outcomes!$A43,'Forecast Summary'!$C:$C, "2025",'Forecast Summary'!$D:$D, "Bound Project")</f>
        <v>0</v>
      </c>
      <c r="AG43" s="333">
        <f>SUMIFS('Forecast Summary'!AV:AV, 'Forecast Summary'!$A:$A,Outcomes!$A43,'Forecast Summary'!$C:$C, "2025",'Forecast Summary'!$D:$D, "Bound Project")</f>
        <v>0</v>
      </c>
      <c r="AH43" s="333">
        <f>SUMIFS('Forecast Summary'!AW:AW, 'Forecast Summary'!$A:$A,Outcomes!$A43,'Forecast Summary'!$C:$C, "2025",'Forecast Summary'!$D:$D, "Bound Project")</f>
        <v>59.849999999999994</v>
      </c>
      <c r="AI43" s="333">
        <f>SUMIFS('Forecast Summary'!AX:AX, 'Forecast Summary'!$A:$A,Outcomes!$A43,'Forecast Summary'!$C:$C, "2025",'Forecast Summary'!$D:$D, "Bound Project")</f>
        <v>4.75</v>
      </c>
      <c r="AJ43" s="333">
        <f>SUMIFS('Forecast Summary'!AY:AY, 'Forecast Summary'!$A:$A,Outcomes!$A43,'Forecast Summary'!$C:$C, "2025",'Forecast Summary'!$D:$D, "Bound Project")</f>
        <v>16.149999999999999</v>
      </c>
      <c r="AK43" s="333">
        <f>SUMIFS('Forecast Summary'!AZ:AZ, 'Forecast Summary'!$A:$A,Outcomes!$A43,'Forecast Summary'!$C:$C, "2025",'Forecast Summary'!$D:$D, "Bound Project")</f>
        <v>45.599999999999994</v>
      </c>
      <c r="AL43" s="333">
        <f>SUMIFS('Forecast Summary'!BE:BE, 'Forecast Summary'!$A:$A,Outcomes!$A43,'Forecast Summary'!$C:$C, "2025",'Forecast Summary'!$D:$D, "Bound Project")</f>
        <v>3853</v>
      </c>
      <c r="AM43" s="333">
        <f>SUMIFS('Forecast Summary'!BF:BF, 'Forecast Summary'!$A:$A,Outcomes!$A43,'Forecast Summary'!$C:$C, "2025",'Forecast Summary'!$D:$D, "Bound Project")</f>
        <v>1718.55</v>
      </c>
      <c r="AN43" s="333">
        <f>SUMIFS('Forecast Summary'!BG:BG, 'Forecast Summary'!$A:$A,Outcomes!$A43,'Forecast Summary'!$C:$C, "2025",'Forecast Summary'!$D:$D, "Bound Project")</f>
        <v>1383</v>
      </c>
      <c r="AO43" s="333">
        <f>SUMIFS('Forecast Summary'!BH:BH, 'Forecast Summary'!$A:$A,Outcomes!$A43,'Forecast Summary'!$C:$C, "2025",'Forecast Summary'!$D:$D, "Bound Project")</f>
        <v>669.90000000000009</v>
      </c>
      <c r="AP43" s="333">
        <f>SUMIFS('Forecast Summary'!BI:BI, 'Forecast Summary'!$A:$A,Outcomes!$A43,'Forecast Summary'!$C:$C, "2025",'Forecast Summary'!$D:$D, "Bound Project")</f>
        <v>1274.8999999999999</v>
      </c>
      <c r="AQ43" s="333">
        <f>SUMIFS('Forecast Summary'!BJ:BJ, 'Forecast Summary'!$A:$A,Outcomes!$A43,'Forecast Summary'!$C:$C, "2025",'Forecast Summary'!$D:$D, "Bound Project")</f>
        <v>482.59999999999997</v>
      </c>
      <c r="AR43" s="333">
        <f>SUMIFS('Forecast Summary'!BK:BK, 'Forecast Summary'!$A:$A,Outcomes!$A43,'Forecast Summary'!$C:$C, "2025",'Forecast Summary'!$D:$D, "Bound Project")</f>
        <v>608.94999999999993</v>
      </c>
      <c r="AS43" s="333">
        <f>SUMIFS('Forecast Summary'!BL:BL, 'Forecast Summary'!$A:$A,Outcomes!$A43,'Forecast Summary'!$C:$C, "2025",'Forecast Summary'!$D:$D, "Bound Project")</f>
        <v>495.00000000000006</v>
      </c>
      <c r="AT43" s="333">
        <f>SUMIFS('Forecast Summary'!BQ:BQ, 'Forecast Summary'!$A:$A,Outcomes!$A43,'Forecast Summary'!$C:$C, "2025",'Forecast Summary'!$D:$D, "Bound Project")</f>
        <v>0</v>
      </c>
      <c r="AU43" s="333">
        <f>SUMIFS('Forecast Summary'!BR:BR, 'Forecast Summary'!$A:$A,Outcomes!$A43,'Forecast Summary'!$C:$C, "2025",'Forecast Summary'!$D:$D, "Bound Project")</f>
        <v>0</v>
      </c>
      <c r="AV43" s="333">
        <f>SUMIFS('Forecast Summary'!BS:BS, 'Forecast Summary'!$A:$A,Outcomes!$A43,'Forecast Summary'!$C:$C, "2025",'Forecast Summary'!$D:$D, "Bound Project")</f>
        <v>0</v>
      </c>
      <c r="AW43" s="333">
        <f>SUMIFS('Forecast Summary'!BT:BT, 'Forecast Summary'!$A:$A,Outcomes!$A43,'Forecast Summary'!$C:$C, "2025",'Forecast Summary'!$D:$D, "Bound Project")</f>
        <v>0</v>
      </c>
      <c r="AX43" s="333">
        <f>SUMIFS('Forecast Summary'!BU:BU, 'Forecast Summary'!$A:$A,Outcomes!$A43,'Forecast Summary'!$C:$C, "2025",'Forecast Summary'!$D:$D, "Bound Project")</f>
        <v>30.4</v>
      </c>
      <c r="AY43" s="333">
        <f>SUMIFS('Forecast Summary'!BV:BV, 'Forecast Summary'!$A:$A,Outcomes!$A43,'Forecast Summary'!$C:$C, "2025",'Forecast Summary'!$D:$D, "Bound Project")</f>
        <v>1</v>
      </c>
      <c r="AZ43" s="333">
        <f>SUMIFS('Forecast Summary'!BW:BW, 'Forecast Summary'!$A:$A,Outcomes!$A43,'Forecast Summary'!$C:$C, "2025",'Forecast Summary'!$D:$D, "Bound Project")</f>
        <v>9.5</v>
      </c>
      <c r="BA43" s="333">
        <f>SUMIFS('Forecast Summary'!BX:BX, 'Forecast Summary'!$A:$A,Outcomes!$A43,'Forecast Summary'!$C:$C, "2025",'Forecast Summary'!$D:$D, "Bound Project")</f>
        <v>20.900000000000002</v>
      </c>
      <c r="BB43" s="333">
        <f>SUMIFS('Forecast Summary'!BY:BY, 'Forecast Summary'!$A:$A,Outcomes!$A43,'Forecast Summary'!$C:$C, "2025",'Forecast Summary'!$D:$D, "Bound Project")</f>
        <v>75</v>
      </c>
      <c r="BC43" s="333">
        <f>SUMIFS('Forecast Summary'!BZ:BZ, 'Forecast Summary'!$A:$A,Outcomes!$A43,'Forecast Summary'!$C:$C, "2025",'Forecast Summary'!$D:$D, "Bound Project")</f>
        <v>503</v>
      </c>
      <c r="BD43" s="333">
        <f>SUMIFS('Forecast Summary'!CA:CA, 'Forecast Summary'!$A:$A,Outcomes!$A43,'Forecast Summary'!$C:$C, "2025",'Forecast Summary'!$D:$D, "Bound Project")</f>
        <v>0</v>
      </c>
    </row>
    <row r="44" spans="1:56">
      <c r="A44" s="21" t="s">
        <v>119</v>
      </c>
      <c r="B44" s="18" t="s">
        <v>120</v>
      </c>
      <c r="C44" s="333">
        <f>SUMIFS('Forecast Summary'!E:E, 'Forecast Summary'!$A:$A,Outcomes!$A44,'Forecast Summary'!$C:$C, "2025",'Forecast Summary'!$D:$D, "Bound Project")</f>
        <v>727</v>
      </c>
      <c r="D44" s="333">
        <f>SUMIFS('Forecast Summary'!F:F, 'Forecast Summary'!$A:$A,Outcomes!$A44,'Forecast Summary'!$C:$C, "2025",'Forecast Summary'!$D:$D, "Bound Project")</f>
        <v>611</v>
      </c>
      <c r="E44" s="333">
        <f>SUMIFS('Forecast Summary'!G:G, 'Forecast Summary'!$A:$A,Outcomes!$A44,'Forecast Summary'!$C:$C, "2025",'Forecast Summary'!$D:$D, "Bound Project")</f>
        <v>494</v>
      </c>
      <c r="F44" s="333">
        <f>SUMIFS('Forecast Summary'!H:H, 'Forecast Summary'!$A:$A,Outcomes!$A44,'Forecast Summary'!$C:$C, "2025",'Forecast Summary'!$D:$D, "Bound Project")</f>
        <v>266</v>
      </c>
      <c r="G44" s="333">
        <f>SUMIFS('Forecast Summary'!I:I, 'Forecast Summary'!$A:$A,Outcomes!$A44,'Forecast Summary'!$C:$C, "2025",'Forecast Summary'!$D:$D, "Bound Project")</f>
        <v>93.500000000000014</v>
      </c>
      <c r="H44" s="333">
        <f>SUMIFS('Forecast Summary'!J:J, 'Forecast Summary'!$A:$A,Outcomes!$A44,'Forecast Summary'!$C:$C, "2025",'Forecast Summary'!$D:$D, "Bound Project")</f>
        <v>15.400000000000002</v>
      </c>
      <c r="I44" s="333">
        <f>SUMIFS('Forecast Summary'!K:K, 'Forecast Summary'!$A:$A,Outcomes!$A44,'Forecast Summary'!$C:$C, "2025",'Forecast Summary'!$D:$D, "Bound Project")</f>
        <v>11</v>
      </c>
      <c r="J44" s="333">
        <f>SUMIFS('Forecast Summary'!L:L, 'Forecast Summary'!$A:$A,Outcomes!$A44,'Forecast Summary'!$C:$C, "2025",'Forecast Summary'!$D:$D, "Bound Project")</f>
        <v>2.2000000000000002</v>
      </c>
      <c r="K44" s="333">
        <f>SUMIFS('Forecast Summary'!M:M, 'Forecast Summary'!$A:$A,Outcomes!$A44,'Forecast Summary'!$C:$C, "2025",'Forecast Summary'!$D:$D, "Bound Project")</f>
        <v>0</v>
      </c>
      <c r="L44" s="333">
        <f>SUMIFS('Forecast Summary'!O:O, 'Forecast Summary'!$A:$A,Outcomes!$A44,'Forecast Summary'!$C:$C, "2025",'Forecast Summary'!$D:$D, "Bound Project")</f>
        <v>0</v>
      </c>
      <c r="M44" s="333">
        <f>SUMIFS('Forecast Summary'!P:P, 'Forecast Summary'!$A:$A,Outcomes!$A44,'Forecast Summary'!$C:$C, "2025",'Forecast Summary'!$D:$D, "Bound Project")</f>
        <v>312</v>
      </c>
      <c r="N44" s="333">
        <f>SUMIFS('Forecast Summary'!U:U, 'Forecast Summary'!$A:$A,Outcomes!$A44,'Forecast Summary'!$C:$C, "2025",'Forecast Summary'!$D:$D, "Bound Project")</f>
        <v>38</v>
      </c>
      <c r="O44" s="333">
        <f>SUMIFS('Forecast Summary'!V:V, 'Forecast Summary'!$A:$A,Outcomes!$A44,'Forecast Summary'!$C:$C, "2025",'Forecast Summary'!$D:$D, "Bound Project")</f>
        <v>33.25</v>
      </c>
      <c r="P44" s="333">
        <f>SUMIFS('Forecast Summary'!W:W, 'Forecast Summary'!$A:$A,Outcomes!$A44,'Forecast Summary'!$C:$C, "2025",'Forecast Summary'!$D:$D, "Bound Project")</f>
        <v>22.799999999999997</v>
      </c>
      <c r="Q44" s="333">
        <f>SUMIFS('Forecast Summary'!X:X, 'Forecast Summary'!$A:$A,Outcomes!$A44,'Forecast Summary'!$C:$C, "2025",'Forecast Summary'!$D:$D, "Bound Project")</f>
        <v>13</v>
      </c>
      <c r="R44" s="333">
        <f>SUMIFS('Forecast Summary'!Y:Y, 'Forecast Summary'!$A:$A,Outcomes!$A44,'Forecast Summary'!$C:$C, "2025",'Forecast Summary'!$D:$D, "Bound Project")</f>
        <v>1</v>
      </c>
      <c r="S44" s="333">
        <f>SUMIFS('Forecast Summary'!Z:Z, 'Forecast Summary'!$A:$A,Outcomes!$A44,'Forecast Summary'!$C:$C, "2025",'Forecast Summary'!$D:$D, "Bound Project")</f>
        <v>0</v>
      </c>
      <c r="T44" s="333">
        <f>SUMIFS('Forecast Summary'!AA:AA, 'Forecast Summary'!$A:$A,Outcomes!$A44,'Forecast Summary'!$C:$C, "2025",'Forecast Summary'!$D:$D, "Bound Project")</f>
        <v>0</v>
      </c>
      <c r="U44" s="333">
        <f>SUMIFS('Forecast Summary'!AB:AB, 'Forecast Summary'!$A:$A,Outcomes!$A44,'Forecast Summary'!$C:$C, "2025",'Forecast Summary'!$D:$D, "Bound Project")</f>
        <v>0</v>
      </c>
      <c r="V44" s="333">
        <f>SUMIFS('Forecast Summary'!AG:AG, 'Forecast Summary'!$A:$A,Outcomes!$A44,'Forecast Summary'!$C:$C, "2025",'Forecast Summary'!$D:$D, "Bound Project")</f>
        <v>364.1</v>
      </c>
      <c r="W44" s="333">
        <f>SUMIFS('Forecast Summary'!AH:AH, 'Forecast Summary'!$A:$A,Outcomes!$A44,'Forecast Summary'!$C:$C, "2025",'Forecast Summary'!$D:$D, "Bound Project")</f>
        <v>289</v>
      </c>
      <c r="X44" s="333">
        <f>SUMIFS('Forecast Summary'!AI:AI, 'Forecast Summary'!$A:$A,Outcomes!$A44,'Forecast Summary'!$C:$C, "2025",'Forecast Summary'!$D:$D, "Bound Project")</f>
        <v>195.8</v>
      </c>
      <c r="Y44" s="333">
        <f>SUMIFS('Forecast Summary'!AJ:AJ, 'Forecast Summary'!$A:$A,Outcomes!$A44,'Forecast Summary'!$C:$C, "2025",'Forecast Summary'!$D:$D, "Bound Project")</f>
        <v>57.2</v>
      </c>
      <c r="Z44" s="333">
        <f>SUMIFS('Forecast Summary'!AK:AK, 'Forecast Summary'!$A:$A,Outcomes!$A44,'Forecast Summary'!$C:$C, "2025",'Forecast Summary'!$D:$D, "Bound Project")</f>
        <v>371.45</v>
      </c>
      <c r="AA44" s="333">
        <f>SUMIFS('Forecast Summary'!AL:AL, 'Forecast Summary'!$A:$A,Outcomes!$A44,'Forecast Summary'!$C:$C, "2025",'Forecast Summary'!$D:$D, "Bound Project")</f>
        <v>300.2</v>
      </c>
      <c r="AB44" s="333">
        <f>SUMIFS('Forecast Summary'!AM:AM, 'Forecast Summary'!$A:$A,Outcomes!$A44,'Forecast Summary'!$C:$C, "2025",'Forecast Summary'!$D:$D, "Bound Project")</f>
        <v>248.89999999999998</v>
      </c>
      <c r="AC44" s="333">
        <f>SUMIFS('Forecast Summary'!AN:AN, 'Forecast Summary'!$A:$A,Outcomes!$A44,'Forecast Summary'!$C:$C, "2025",'Forecast Summary'!$D:$D, "Bound Project")</f>
        <v>122</v>
      </c>
      <c r="AD44" s="333">
        <f>SUMIFS('Forecast Summary'!AS:AS, 'Forecast Summary'!$A:$A,Outcomes!$A44,'Forecast Summary'!$C:$C, "2025",'Forecast Summary'!$D:$D, "Bound Project")</f>
        <v>0</v>
      </c>
      <c r="AE44" s="333">
        <f>SUMIFS('Forecast Summary'!AT:AT, 'Forecast Summary'!$A:$A,Outcomes!$A44,'Forecast Summary'!$C:$C, "2025",'Forecast Summary'!$D:$D, "Bound Project")</f>
        <v>0</v>
      </c>
      <c r="AF44" s="333">
        <f>SUMIFS('Forecast Summary'!AU:AU, 'Forecast Summary'!$A:$A,Outcomes!$A44,'Forecast Summary'!$C:$C, "2025",'Forecast Summary'!$D:$D, "Bound Project")</f>
        <v>0</v>
      </c>
      <c r="AG44" s="333">
        <f>SUMIFS('Forecast Summary'!AV:AV, 'Forecast Summary'!$A:$A,Outcomes!$A44,'Forecast Summary'!$C:$C, "2025",'Forecast Summary'!$D:$D, "Bound Project")</f>
        <v>0</v>
      </c>
      <c r="AH44" s="333">
        <f>SUMIFS('Forecast Summary'!AW:AW, 'Forecast Summary'!$A:$A,Outcomes!$A44,'Forecast Summary'!$C:$C, "2025",'Forecast Summary'!$D:$D, "Bound Project")</f>
        <v>0</v>
      </c>
      <c r="AI44" s="333">
        <f>SUMIFS('Forecast Summary'!AX:AX, 'Forecast Summary'!$A:$A,Outcomes!$A44,'Forecast Summary'!$C:$C, "2025",'Forecast Summary'!$D:$D, "Bound Project")</f>
        <v>0</v>
      </c>
      <c r="AJ44" s="333">
        <f>SUMIFS('Forecast Summary'!AY:AY, 'Forecast Summary'!$A:$A,Outcomes!$A44,'Forecast Summary'!$C:$C, "2025",'Forecast Summary'!$D:$D, "Bound Project")</f>
        <v>0</v>
      </c>
      <c r="AK44" s="333">
        <f>SUMIFS('Forecast Summary'!AZ:AZ, 'Forecast Summary'!$A:$A,Outcomes!$A44,'Forecast Summary'!$C:$C, "2025",'Forecast Summary'!$D:$D, "Bound Project")</f>
        <v>0</v>
      </c>
      <c r="AL44" s="333">
        <f>SUMIFS('Forecast Summary'!BE:BE, 'Forecast Summary'!$A:$A,Outcomes!$A44,'Forecast Summary'!$C:$C, "2025",'Forecast Summary'!$D:$D, "Bound Project")</f>
        <v>720</v>
      </c>
      <c r="AM44" s="333">
        <f>SUMIFS('Forecast Summary'!BF:BF, 'Forecast Summary'!$A:$A,Outcomes!$A44,'Forecast Summary'!$C:$C, "2025",'Forecast Summary'!$D:$D, "Bound Project")</f>
        <v>525.35</v>
      </c>
      <c r="AN44" s="333">
        <f>SUMIFS('Forecast Summary'!BG:BG, 'Forecast Summary'!$A:$A,Outcomes!$A44,'Forecast Summary'!$C:$C, "2025",'Forecast Summary'!$D:$D, "Bound Project")</f>
        <v>381</v>
      </c>
      <c r="AO44" s="333">
        <f>SUMIFS('Forecast Summary'!BH:BH, 'Forecast Summary'!$A:$A,Outcomes!$A44,'Forecast Summary'!$C:$C, "2025",'Forecast Summary'!$D:$D, "Bound Project")</f>
        <v>127.60000000000001</v>
      </c>
      <c r="AP44" s="333">
        <f>SUMIFS('Forecast Summary'!BI:BI, 'Forecast Summary'!$A:$A,Outcomes!$A44,'Forecast Summary'!$C:$C, "2025",'Forecast Summary'!$D:$D, "Bound Project")</f>
        <v>327.75</v>
      </c>
      <c r="AQ44" s="333">
        <f>SUMIFS('Forecast Summary'!BJ:BJ, 'Forecast Summary'!$A:$A,Outcomes!$A44,'Forecast Summary'!$C:$C, "2025",'Forecast Summary'!$D:$D, "Bound Project")</f>
        <v>267.89999999999998</v>
      </c>
      <c r="AR44" s="333">
        <f>SUMIFS('Forecast Summary'!BK:BK, 'Forecast Summary'!$A:$A,Outcomes!$A44,'Forecast Summary'!$C:$C, "2025",'Forecast Summary'!$D:$D, "Bound Project")</f>
        <v>200.45</v>
      </c>
      <c r="AS44" s="333">
        <f>SUMIFS('Forecast Summary'!BL:BL, 'Forecast Summary'!$A:$A,Outcomes!$A44,'Forecast Summary'!$C:$C, "2025",'Forecast Summary'!$D:$D, "Bound Project")</f>
        <v>117.8</v>
      </c>
      <c r="AT44" s="333">
        <f>SUMIFS('Forecast Summary'!BQ:BQ, 'Forecast Summary'!$A:$A,Outcomes!$A44,'Forecast Summary'!$C:$C, "2025",'Forecast Summary'!$D:$D, "Bound Project")</f>
        <v>0</v>
      </c>
      <c r="AU44" s="333">
        <f>SUMIFS('Forecast Summary'!BR:BR, 'Forecast Summary'!$A:$A,Outcomes!$A44,'Forecast Summary'!$C:$C, "2025",'Forecast Summary'!$D:$D, "Bound Project")</f>
        <v>0</v>
      </c>
      <c r="AV44" s="333">
        <f>SUMIFS('Forecast Summary'!BS:BS, 'Forecast Summary'!$A:$A,Outcomes!$A44,'Forecast Summary'!$C:$C, "2025",'Forecast Summary'!$D:$D, "Bound Project")</f>
        <v>0</v>
      </c>
      <c r="AW44" s="333">
        <f>SUMIFS('Forecast Summary'!BT:BT, 'Forecast Summary'!$A:$A,Outcomes!$A44,'Forecast Summary'!$C:$C, "2025",'Forecast Summary'!$D:$D, "Bound Project")</f>
        <v>0</v>
      </c>
      <c r="AX44" s="333">
        <f>SUMIFS('Forecast Summary'!BU:BU, 'Forecast Summary'!$A:$A,Outcomes!$A44,'Forecast Summary'!$C:$C, "2025",'Forecast Summary'!$D:$D, "Bound Project")</f>
        <v>0</v>
      </c>
      <c r="AY44" s="333">
        <f>SUMIFS('Forecast Summary'!BV:BV, 'Forecast Summary'!$A:$A,Outcomes!$A44,'Forecast Summary'!$C:$C, "2025",'Forecast Summary'!$D:$D, "Bound Project")</f>
        <v>0</v>
      </c>
      <c r="AZ44" s="333">
        <f>SUMIFS('Forecast Summary'!BW:BW, 'Forecast Summary'!$A:$A,Outcomes!$A44,'Forecast Summary'!$C:$C, "2025",'Forecast Summary'!$D:$D, "Bound Project")</f>
        <v>0</v>
      </c>
      <c r="BA44" s="333">
        <f>SUMIFS('Forecast Summary'!BX:BX, 'Forecast Summary'!$A:$A,Outcomes!$A44,'Forecast Summary'!$C:$C, "2025",'Forecast Summary'!$D:$D, "Bound Project")</f>
        <v>0</v>
      </c>
      <c r="BB44" s="333">
        <f>SUMIFS('Forecast Summary'!BY:BY, 'Forecast Summary'!$A:$A,Outcomes!$A44,'Forecast Summary'!$C:$C, "2025",'Forecast Summary'!$D:$D, "Bound Project")</f>
        <v>17.600000000000001</v>
      </c>
      <c r="BC44" s="333">
        <f>SUMIFS('Forecast Summary'!BZ:BZ, 'Forecast Summary'!$A:$A,Outcomes!$A44,'Forecast Summary'!$C:$C, "2025",'Forecast Summary'!$D:$D, "Bound Project")</f>
        <v>67</v>
      </c>
      <c r="BD44" s="333">
        <f>SUMIFS('Forecast Summary'!CA:CA, 'Forecast Summary'!$A:$A,Outcomes!$A44,'Forecast Summary'!$C:$C, "2025",'Forecast Summary'!$D:$D, "Bound Project")</f>
        <v>0</v>
      </c>
    </row>
    <row r="45" spans="1:56">
      <c r="A45" s="21" t="s">
        <v>121</v>
      </c>
      <c r="B45" s="18" t="s">
        <v>122</v>
      </c>
      <c r="C45" s="333">
        <f>SUMIFS('Forecast Summary'!E:E, 'Forecast Summary'!$A:$A,Outcomes!$A45,'Forecast Summary'!$C:$C, "2025",'Forecast Summary'!$D:$D, "Bound Project")</f>
        <v>3918</v>
      </c>
      <c r="D45" s="333">
        <f>SUMIFS('Forecast Summary'!F:F, 'Forecast Summary'!$A:$A,Outcomes!$A45,'Forecast Summary'!$C:$C, "2025",'Forecast Summary'!$D:$D, "Bound Project")</f>
        <v>2685</v>
      </c>
      <c r="E45" s="333">
        <f>SUMIFS('Forecast Summary'!G:G, 'Forecast Summary'!$A:$A,Outcomes!$A45,'Forecast Summary'!$C:$C, "2025",'Forecast Summary'!$D:$D, "Bound Project")</f>
        <v>1465</v>
      </c>
      <c r="F45" s="333">
        <f>SUMIFS('Forecast Summary'!H:H, 'Forecast Summary'!$A:$A,Outcomes!$A45,'Forecast Summary'!$C:$C, "2025",'Forecast Summary'!$D:$D, "Bound Project")</f>
        <v>938.30000000000007</v>
      </c>
      <c r="G45" s="333">
        <f>SUMIFS('Forecast Summary'!I:I, 'Forecast Summary'!$A:$A,Outcomes!$A45,'Forecast Summary'!$C:$C, "2025",'Forecast Summary'!$D:$D, "Bound Project")</f>
        <v>239.8</v>
      </c>
      <c r="H45" s="333">
        <f>SUMIFS('Forecast Summary'!J:J, 'Forecast Summary'!$A:$A,Outcomes!$A45,'Forecast Summary'!$C:$C, "2025",'Forecast Summary'!$D:$D, "Bound Project")</f>
        <v>0.95</v>
      </c>
      <c r="I45" s="333">
        <f>SUMIFS('Forecast Summary'!K:K, 'Forecast Summary'!$A:$A,Outcomes!$A45,'Forecast Summary'!$C:$C, "2025",'Forecast Summary'!$D:$D, "Bound Project")</f>
        <v>0.95</v>
      </c>
      <c r="J45" s="333">
        <f>SUMIFS('Forecast Summary'!L:L, 'Forecast Summary'!$A:$A,Outcomes!$A45,'Forecast Summary'!$C:$C, "2025",'Forecast Summary'!$D:$D, "Bound Project")</f>
        <v>0.95</v>
      </c>
      <c r="K45" s="333">
        <f>SUMIFS('Forecast Summary'!M:M, 'Forecast Summary'!$A:$A,Outcomes!$A45,'Forecast Summary'!$C:$C, "2025",'Forecast Summary'!$D:$D, "Bound Project")</f>
        <v>0</v>
      </c>
      <c r="L45" s="333">
        <f>SUMIFS('Forecast Summary'!O:O, 'Forecast Summary'!$A:$A,Outcomes!$A45,'Forecast Summary'!$C:$C, "2025",'Forecast Summary'!$D:$D, "Bound Project")</f>
        <v>36.300000000000004</v>
      </c>
      <c r="M45" s="333">
        <f>SUMIFS('Forecast Summary'!P:P, 'Forecast Summary'!$A:$A,Outcomes!$A45,'Forecast Summary'!$C:$C, "2025",'Forecast Summary'!$D:$D, "Bound Project")</f>
        <v>250.8</v>
      </c>
      <c r="N45" s="333">
        <f>SUMIFS('Forecast Summary'!U:U, 'Forecast Summary'!$A:$A,Outcomes!$A45,'Forecast Summary'!$C:$C, "2025",'Forecast Summary'!$D:$D, "Bound Project")</f>
        <v>459</v>
      </c>
      <c r="O45" s="333">
        <f>SUMIFS('Forecast Summary'!V:V, 'Forecast Summary'!$A:$A,Outcomes!$A45,'Forecast Summary'!$C:$C, "2025",'Forecast Summary'!$D:$D, "Bound Project")</f>
        <v>379.04999999999995</v>
      </c>
      <c r="P45" s="333">
        <f>SUMIFS('Forecast Summary'!W:W, 'Forecast Summary'!$A:$A,Outcomes!$A45,'Forecast Summary'!$C:$C, "2025",'Forecast Summary'!$D:$D, "Bound Project")</f>
        <v>178.6</v>
      </c>
      <c r="Q45" s="333">
        <f>SUMIFS('Forecast Summary'!X:X, 'Forecast Summary'!$A:$A,Outcomes!$A45,'Forecast Summary'!$C:$C, "2025",'Forecast Summary'!$D:$D, "Bound Project")</f>
        <v>53.199999999999996</v>
      </c>
      <c r="R45" s="333">
        <f>SUMIFS('Forecast Summary'!Y:Y, 'Forecast Summary'!$A:$A,Outcomes!$A45,'Forecast Summary'!$C:$C, "2025",'Forecast Summary'!$D:$D, "Bound Project")</f>
        <v>311.59999999999997</v>
      </c>
      <c r="S45" s="333">
        <f>SUMIFS('Forecast Summary'!Z:Z, 'Forecast Summary'!$A:$A,Outcomes!$A45,'Forecast Summary'!$C:$C, "2025",'Forecast Summary'!$D:$D, "Bound Project")</f>
        <v>228.95</v>
      </c>
      <c r="T45" s="333">
        <f>SUMIFS('Forecast Summary'!AA:AA, 'Forecast Summary'!$A:$A,Outcomes!$A45,'Forecast Summary'!$C:$C, "2025",'Forecast Summary'!$D:$D, "Bound Project")</f>
        <v>194.75</v>
      </c>
      <c r="U45" s="333">
        <f>SUMIFS('Forecast Summary'!AB:AB, 'Forecast Summary'!$A:$A,Outcomes!$A45,'Forecast Summary'!$C:$C, "2025",'Forecast Summary'!$D:$D, "Bound Project")</f>
        <v>56.05</v>
      </c>
      <c r="V45" s="333">
        <f>SUMIFS('Forecast Summary'!AG:AG, 'Forecast Summary'!$A:$A,Outcomes!$A45,'Forecast Summary'!$C:$C, "2025",'Forecast Summary'!$D:$D, "Bound Project")</f>
        <v>994.65</v>
      </c>
      <c r="W45" s="333">
        <f>SUMIFS('Forecast Summary'!AH:AH, 'Forecast Summary'!$A:$A,Outcomes!$A45,'Forecast Summary'!$C:$C, "2025",'Forecast Summary'!$D:$D, "Bound Project")</f>
        <v>808.44999999999993</v>
      </c>
      <c r="X45" s="333">
        <f>SUMIFS('Forecast Summary'!AI:AI, 'Forecast Summary'!$A:$A,Outcomes!$A45,'Forecast Summary'!$C:$C, "2025",'Forecast Summary'!$D:$D, "Bound Project")</f>
        <v>435.09999999999997</v>
      </c>
      <c r="Y45" s="333">
        <f>SUMIFS('Forecast Summary'!AJ:AJ, 'Forecast Summary'!$A:$A,Outcomes!$A45,'Forecast Summary'!$C:$C, "2025",'Forecast Summary'!$D:$D, "Bound Project")</f>
        <v>155.79999999999998</v>
      </c>
      <c r="Z45" s="333">
        <f>SUMIFS('Forecast Summary'!AK:AK, 'Forecast Summary'!$A:$A,Outcomes!$A45,'Forecast Summary'!$C:$C, "2025",'Forecast Summary'!$D:$D, "Bound Project")</f>
        <v>828.30000000000007</v>
      </c>
      <c r="AA45" s="333">
        <f>SUMIFS('Forecast Summary'!AL:AL, 'Forecast Summary'!$A:$A,Outcomes!$A45,'Forecast Summary'!$C:$C, "2025",'Forecast Summary'!$D:$D, "Bound Project")</f>
        <v>496.1</v>
      </c>
      <c r="AB45" s="333">
        <f>SUMIFS('Forecast Summary'!AM:AM, 'Forecast Summary'!$A:$A,Outcomes!$A45,'Forecast Summary'!$C:$C, "2025",'Forecast Summary'!$D:$D, "Bound Project")</f>
        <v>589.6</v>
      </c>
      <c r="AC45" s="333">
        <f>SUMIFS('Forecast Summary'!AN:AN, 'Forecast Summary'!$A:$A,Outcomes!$A45,'Forecast Summary'!$C:$C, "2025",'Forecast Summary'!$D:$D, "Bound Project")</f>
        <v>231.00000000000003</v>
      </c>
      <c r="AD45" s="333">
        <f>SUMIFS('Forecast Summary'!AS:AS, 'Forecast Summary'!$A:$A,Outcomes!$A45,'Forecast Summary'!$C:$C, "2025",'Forecast Summary'!$D:$D, "Bound Project")</f>
        <v>0</v>
      </c>
      <c r="AE45" s="333">
        <f>SUMIFS('Forecast Summary'!AT:AT, 'Forecast Summary'!$A:$A,Outcomes!$A45,'Forecast Summary'!$C:$C, "2025",'Forecast Summary'!$D:$D, "Bound Project")</f>
        <v>0</v>
      </c>
      <c r="AF45" s="333">
        <f>SUMIFS('Forecast Summary'!AU:AU, 'Forecast Summary'!$A:$A,Outcomes!$A45,'Forecast Summary'!$C:$C, "2025",'Forecast Summary'!$D:$D, "Bound Project")</f>
        <v>0</v>
      </c>
      <c r="AG45" s="333">
        <f>SUMIFS('Forecast Summary'!AV:AV, 'Forecast Summary'!$A:$A,Outcomes!$A45,'Forecast Summary'!$C:$C, "2025",'Forecast Summary'!$D:$D, "Bound Project")</f>
        <v>0</v>
      </c>
      <c r="AH45" s="333">
        <f>SUMIFS('Forecast Summary'!AW:AW, 'Forecast Summary'!$A:$A,Outcomes!$A45,'Forecast Summary'!$C:$C, "2025",'Forecast Summary'!$D:$D, "Bound Project")</f>
        <v>1</v>
      </c>
      <c r="AI45" s="333">
        <f>SUMIFS('Forecast Summary'!AX:AX, 'Forecast Summary'!$A:$A,Outcomes!$A45,'Forecast Summary'!$C:$C, "2025",'Forecast Summary'!$D:$D, "Bound Project")</f>
        <v>0</v>
      </c>
      <c r="AJ45" s="333">
        <f>SUMIFS('Forecast Summary'!AY:AY, 'Forecast Summary'!$A:$A,Outcomes!$A45,'Forecast Summary'!$C:$C, "2025",'Forecast Summary'!$D:$D, "Bound Project")</f>
        <v>0</v>
      </c>
      <c r="AK45" s="333">
        <f>SUMIFS('Forecast Summary'!AZ:AZ, 'Forecast Summary'!$A:$A,Outcomes!$A45,'Forecast Summary'!$C:$C, "2025",'Forecast Summary'!$D:$D, "Bound Project")</f>
        <v>1</v>
      </c>
      <c r="AL45" s="333">
        <f>SUMIFS('Forecast Summary'!BE:BE, 'Forecast Summary'!$A:$A,Outcomes!$A45,'Forecast Summary'!$C:$C, "2025",'Forecast Summary'!$D:$D, "Bound Project")</f>
        <v>2692</v>
      </c>
      <c r="AM45" s="333">
        <f>SUMIFS('Forecast Summary'!BF:BF, 'Forecast Summary'!$A:$A,Outcomes!$A45,'Forecast Summary'!$C:$C, "2025",'Forecast Summary'!$D:$D, "Bound Project")</f>
        <v>1422</v>
      </c>
      <c r="AN45" s="333">
        <f>SUMIFS('Forecast Summary'!BG:BG, 'Forecast Summary'!$A:$A,Outcomes!$A45,'Forecast Summary'!$C:$C, "2025",'Forecast Summary'!$D:$D, "Bound Project")</f>
        <v>1046.1000000000001</v>
      </c>
      <c r="AO45" s="333">
        <f>SUMIFS('Forecast Summary'!BH:BH, 'Forecast Summary'!$A:$A,Outcomes!$A45,'Forecast Summary'!$C:$C, "2025",'Forecast Summary'!$D:$D, "Bound Project")</f>
        <v>421</v>
      </c>
      <c r="AP45" s="333">
        <f>SUMIFS('Forecast Summary'!BI:BI, 'Forecast Summary'!$A:$A,Outcomes!$A45,'Forecast Summary'!$C:$C, "2025",'Forecast Summary'!$D:$D, "Bound Project")</f>
        <v>1023.15</v>
      </c>
      <c r="AQ45" s="333">
        <f>SUMIFS('Forecast Summary'!BJ:BJ, 'Forecast Summary'!$A:$A,Outcomes!$A45,'Forecast Summary'!$C:$C, "2025",'Forecast Summary'!$D:$D, "Bound Project")</f>
        <v>461.7</v>
      </c>
      <c r="AR45" s="333">
        <f>SUMIFS('Forecast Summary'!BK:BK, 'Forecast Summary'!$A:$A,Outcomes!$A45,'Forecast Summary'!$C:$C, "2025",'Forecast Summary'!$D:$D, "Bound Project")</f>
        <v>706.8</v>
      </c>
      <c r="AS45" s="333">
        <f>SUMIFS('Forecast Summary'!BL:BL, 'Forecast Summary'!$A:$A,Outcomes!$A45,'Forecast Summary'!$C:$C, "2025",'Forecast Summary'!$D:$D, "Bound Project")</f>
        <v>350</v>
      </c>
      <c r="AT45" s="333">
        <f>SUMIFS('Forecast Summary'!BQ:BQ, 'Forecast Summary'!$A:$A,Outcomes!$A45,'Forecast Summary'!$C:$C, "2025",'Forecast Summary'!$D:$D, "Bound Project")</f>
        <v>94.600000000000009</v>
      </c>
      <c r="AU45" s="333">
        <f>SUMIFS('Forecast Summary'!BR:BR, 'Forecast Summary'!$A:$A,Outcomes!$A45,'Forecast Summary'!$C:$C, "2025",'Forecast Summary'!$D:$D, "Bound Project")</f>
        <v>17.600000000000001</v>
      </c>
      <c r="AV45" s="333">
        <f>SUMIFS('Forecast Summary'!BS:BS, 'Forecast Summary'!$A:$A,Outcomes!$A45,'Forecast Summary'!$C:$C, "2025",'Forecast Summary'!$D:$D, "Bound Project")</f>
        <v>69.300000000000011</v>
      </c>
      <c r="AW45" s="333">
        <f>SUMIFS('Forecast Summary'!BT:BT, 'Forecast Summary'!$A:$A,Outcomes!$A45,'Forecast Summary'!$C:$C, "2025",'Forecast Summary'!$D:$D, "Bound Project")</f>
        <v>50.6</v>
      </c>
      <c r="AX45" s="333">
        <f>SUMIFS('Forecast Summary'!BU:BU, 'Forecast Summary'!$A:$A,Outcomes!$A45,'Forecast Summary'!$C:$C, "2025",'Forecast Summary'!$D:$D, "Bound Project")</f>
        <v>373.34999999999997</v>
      </c>
      <c r="AY45" s="333">
        <f>SUMIFS('Forecast Summary'!BV:BV, 'Forecast Summary'!$A:$A,Outcomes!$A45,'Forecast Summary'!$C:$C, "2025",'Forecast Summary'!$D:$D, "Bound Project")</f>
        <v>58.9</v>
      </c>
      <c r="AZ45" s="333">
        <f>SUMIFS('Forecast Summary'!BW:BW, 'Forecast Summary'!$A:$A,Outcomes!$A45,'Forecast Summary'!$C:$C, "2025",'Forecast Summary'!$D:$D, "Bound Project")</f>
        <v>272.64999999999998</v>
      </c>
      <c r="BA45" s="333">
        <f>SUMIFS('Forecast Summary'!BX:BX, 'Forecast Summary'!$A:$A,Outcomes!$A45,'Forecast Summary'!$C:$C, "2025",'Forecast Summary'!$D:$D, "Bound Project")</f>
        <v>240.35</v>
      </c>
      <c r="BB45" s="333">
        <f>SUMIFS('Forecast Summary'!BY:BY, 'Forecast Summary'!$A:$A,Outcomes!$A45,'Forecast Summary'!$C:$C, "2025",'Forecast Summary'!$D:$D, "Bound Project")</f>
        <v>27.549999999999997</v>
      </c>
      <c r="BC45" s="333">
        <f>SUMIFS('Forecast Summary'!BZ:BZ, 'Forecast Summary'!$A:$A,Outcomes!$A45,'Forecast Summary'!$C:$C, "2025",'Forecast Summary'!$D:$D, "Bound Project")</f>
        <v>72</v>
      </c>
      <c r="BD45" s="333">
        <f>SUMIFS('Forecast Summary'!CA:CA, 'Forecast Summary'!$A:$A,Outcomes!$A45,'Forecast Summary'!$C:$C, "2025",'Forecast Summary'!$D:$D, "Bound Project")</f>
        <v>35.200000000000003</v>
      </c>
    </row>
    <row r="46" spans="1:56">
      <c r="A46" s="21" t="s">
        <v>123</v>
      </c>
      <c r="B46" s="18" t="s">
        <v>124</v>
      </c>
      <c r="C46" s="333">
        <f>SUMIFS('Forecast Summary'!E:E, 'Forecast Summary'!$A:$A,Outcomes!$A46,'Forecast Summary'!$C:$C, "2025",'Forecast Summary'!$D:$D, "Bound Project")</f>
        <v>966.15</v>
      </c>
      <c r="D46" s="333">
        <f>SUMIFS('Forecast Summary'!F:F, 'Forecast Summary'!$A:$A,Outcomes!$A46,'Forecast Summary'!$C:$C, "2025",'Forecast Summary'!$D:$D, "Bound Project")</f>
        <v>588</v>
      </c>
      <c r="E46" s="333">
        <f>SUMIFS('Forecast Summary'!G:G, 'Forecast Summary'!$A:$A,Outcomes!$A46,'Forecast Summary'!$C:$C, "2025",'Forecast Summary'!$D:$D, "Bound Project")</f>
        <v>467</v>
      </c>
      <c r="F46" s="333">
        <f>SUMIFS('Forecast Summary'!H:H, 'Forecast Summary'!$A:$A,Outcomes!$A46,'Forecast Summary'!$C:$C, "2025",'Forecast Summary'!$D:$D, "Bound Project")</f>
        <v>265.10000000000002</v>
      </c>
      <c r="G46" s="333">
        <f>SUMIFS('Forecast Summary'!I:I, 'Forecast Summary'!$A:$A,Outcomes!$A46,'Forecast Summary'!$C:$C, "2025",'Forecast Summary'!$D:$D, "Bound Project")</f>
        <v>41.800000000000004</v>
      </c>
      <c r="H46" s="333">
        <f>SUMIFS('Forecast Summary'!J:J, 'Forecast Summary'!$A:$A,Outcomes!$A46,'Forecast Summary'!$C:$C, "2025",'Forecast Summary'!$D:$D, "Bound Project")</f>
        <v>0</v>
      </c>
      <c r="I46" s="333">
        <f>SUMIFS('Forecast Summary'!K:K, 'Forecast Summary'!$A:$A,Outcomes!$A46,'Forecast Summary'!$C:$C, "2025",'Forecast Summary'!$D:$D, "Bound Project")</f>
        <v>0</v>
      </c>
      <c r="J46" s="333">
        <f>SUMIFS('Forecast Summary'!L:L, 'Forecast Summary'!$A:$A,Outcomes!$A46,'Forecast Summary'!$C:$C, "2025",'Forecast Summary'!$D:$D, "Bound Project")</f>
        <v>0</v>
      </c>
      <c r="K46" s="333">
        <f>SUMIFS('Forecast Summary'!M:M, 'Forecast Summary'!$A:$A,Outcomes!$A46,'Forecast Summary'!$C:$C, "2025",'Forecast Summary'!$D:$D, "Bound Project")</f>
        <v>0</v>
      </c>
      <c r="L46" s="333">
        <f>SUMIFS('Forecast Summary'!O:O, 'Forecast Summary'!$A:$A,Outcomes!$A46,'Forecast Summary'!$C:$C, "2025",'Forecast Summary'!$D:$D, "Bound Project")</f>
        <v>10.45</v>
      </c>
      <c r="M46" s="333">
        <f>SUMIFS('Forecast Summary'!P:P, 'Forecast Summary'!$A:$A,Outcomes!$A46,'Forecast Summary'!$C:$C, "2025",'Forecast Summary'!$D:$D, "Bound Project")</f>
        <v>414.70000000000005</v>
      </c>
      <c r="N46" s="333">
        <f>SUMIFS('Forecast Summary'!U:U, 'Forecast Summary'!$A:$A,Outcomes!$A46,'Forecast Summary'!$C:$C, "2025",'Forecast Summary'!$D:$D, "Bound Project")</f>
        <v>30</v>
      </c>
      <c r="O46" s="333">
        <f>SUMIFS('Forecast Summary'!V:V, 'Forecast Summary'!$A:$A,Outcomes!$A46,'Forecast Summary'!$C:$C, "2025",'Forecast Summary'!$D:$D, "Bound Project")</f>
        <v>0</v>
      </c>
      <c r="P46" s="333">
        <f>SUMIFS('Forecast Summary'!W:W, 'Forecast Summary'!$A:$A,Outcomes!$A46,'Forecast Summary'!$C:$C, "2025",'Forecast Summary'!$D:$D, "Bound Project")</f>
        <v>0</v>
      </c>
      <c r="Q46" s="333">
        <f>SUMIFS('Forecast Summary'!X:X, 'Forecast Summary'!$A:$A,Outcomes!$A46,'Forecast Summary'!$C:$C, "2025",'Forecast Summary'!$D:$D, "Bound Project")</f>
        <v>0</v>
      </c>
      <c r="R46" s="333">
        <f>SUMIFS('Forecast Summary'!Y:Y, 'Forecast Summary'!$A:$A,Outcomes!$A46,'Forecast Summary'!$C:$C, "2025",'Forecast Summary'!$D:$D, "Bound Project")</f>
        <v>158</v>
      </c>
      <c r="S46" s="333">
        <f>SUMIFS('Forecast Summary'!Z:Z, 'Forecast Summary'!$A:$A,Outcomes!$A46,'Forecast Summary'!$C:$C, "2025",'Forecast Summary'!$D:$D, "Bound Project")</f>
        <v>0</v>
      </c>
      <c r="T46" s="333">
        <f>SUMIFS('Forecast Summary'!AA:AA, 'Forecast Summary'!$A:$A,Outcomes!$A46,'Forecast Summary'!$C:$C, "2025",'Forecast Summary'!$D:$D, "Bound Project")</f>
        <v>0</v>
      </c>
      <c r="U46" s="333">
        <f>SUMIFS('Forecast Summary'!AB:AB, 'Forecast Summary'!$A:$A,Outcomes!$A46,'Forecast Summary'!$C:$C, "2025",'Forecast Summary'!$D:$D, "Bound Project")</f>
        <v>0</v>
      </c>
      <c r="V46" s="333">
        <f>SUMIFS('Forecast Summary'!AG:AG, 'Forecast Summary'!$A:$A,Outcomes!$A46,'Forecast Summary'!$C:$C, "2025",'Forecast Summary'!$D:$D, "Bound Project")</f>
        <v>200.20000000000002</v>
      </c>
      <c r="W46" s="333">
        <f>SUMIFS('Forecast Summary'!AH:AH, 'Forecast Summary'!$A:$A,Outcomes!$A46,'Forecast Summary'!$C:$C, "2025",'Forecast Summary'!$D:$D, "Bound Project")</f>
        <v>141.9</v>
      </c>
      <c r="X46" s="333">
        <f>SUMIFS('Forecast Summary'!AI:AI, 'Forecast Summary'!$A:$A,Outcomes!$A46,'Forecast Summary'!$C:$C, "2025",'Forecast Summary'!$D:$D, "Bound Project")</f>
        <v>59.400000000000006</v>
      </c>
      <c r="Y46" s="333">
        <f>SUMIFS('Forecast Summary'!AJ:AJ, 'Forecast Summary'!$A:$A,Outcomes!$A46,'Forecast Summary'!$C:$C, "2025",'Forecast Summary'!$D:$D, "Bound Project")</f>
        <v>12.100000000000001</v>
      </c>
      <c r="Z46" s="333">
        <f>SUMIFS('Forecast Summary'!AK:AK, 'Forecast Summary'!$A:$A,Outcomes!$A46,'Forecast Summary'!$C:$C, "2025",'Forecast Summary'!$D:$D, "Bound Project")</f>
        <v>355.3</v>
      </c>
      <c r="AA46" s="333">
        <f>SUMIFS('Forecast Summary'!AL:AL, 'Forecast Summary'!$A:$A,Outcomes!$A46,'Forecast Summary'!$C:$C, "2025",'Forecast Summary'!$D:$D, "Bound Project")</f>
        <v>285</v>
      </c>
      <c r="AB46" s="333">
        <f>SUMIFS('Forecast Summary'!AM:AM, 'Forecast Summary'!$A:$A,Outcomes!$A46,'Forecast Summary'!$C:$C, "2025",'Forecast Summary'!$D:$D, "Bound Project")</f>
        <v>238.45</v>
      </c>
      <c r="AC46" s="333">
        <f>SUMIFS('Forecast Summary'!AN:AN, 'Forecast Summary'!$A:$A,Outcomes!$A46,'Forecast Summary'!$C:$C, "2025",'Forecast Summary'!$D:$D, "Bound Project")</f>
        <v>94.05</v>
      </c>
      <c r="AD46" s="333">
        <f>SUMIFS('Forecast Summary'!AS:AS, 'Forecast Summary'!$A:$A,Outcomes!$A46,'Forecast Summary'!$C:$C, "2025",'Forecast Summary'!$D:$D, "Bound Project")</f>
        <v>0</v>
      </c>
      <c r="AE46" s="333">
        <f>SUMIFS('Forecast Summary'!AT:AT, 'Forecast Summary'!$A:$A,Outcomes!$A46,'Forecast Summary'!$C:$C, "2025",'Forecast Summary'!$D:$D, "Bound Project")</f>
        <v>0</v>
      </c>
      <c r="AF46" s="333">
        <f>SUMIFS('Forecast Summary'!AU:AU, 'Forecast Summary'!$A:$A,Outcomes!$A46,'Forecast Summary'!$C:$C, "2025",'Forecast Summary'!$D:$D, "Bound Project")</f>
        <v>0</v>
      </c>
      <c r="AG46" s="333">
        <f>SUMIFS('Forecast Summary'!AV:AV, 'Forecast Summary'!$A:$A,Outcomes!$A46,'Forecast Summary'!$C:$C, "2025",'Forecast Summary'!$D:$D, "Bound Project")</f>
        <v>0</v>
      </c>
      <c r="AH46" s="333">
        <f>SUMIFS('Forecast Summary'!AW:AW, 'Forecast Summary'!$A:$A,Outcomes!$A46,'Forecast Summary'!$C:$C, "2025",'Forecast Summary'!$D:$D, "Bound Project")</f>
        <v>0</v>
      </c>
      <c r="AI46" s="333">
        <f>SUMIFS('Forecast Summary'!AX:AX, 'Forecast Summary'!$A:$A,Outcomes!$A46,'Forecast Summary'!$C:$C, "2025",'Forecast Summary'!$D:$D, "Bound Project")</f>
        <v>0</v>
      </c>
      <c r="AJ46" s="333">
        <f>SUMIFS('Forecast Summary'!AY:AY, 'Forecast Summary'!$A:$A,Outcomes!$A46,'Forecast Summary'!$C:$C, "2025",'Forecast Summary'!$D:$D, "Bound Project")</f>
        <v>0</v>
      </c>
      <c r="AK46" s="333">
        <f>SUMIFS('Forecast Summary'!AZ:AZ, 'Forecast Summary'!$A:$A,Outcomes!$A46,'Forecast Summary'!$C:$C, "2025",'Forecast Summary'!$D:$D, "Bound Project")</f>
        <v>0</v>
      </c>
      <c r="AL46" s="333">
        <f>SUMIFS('Forecast Summary'!BE:BE, 'Forecast Summary'!$A:$A,Outcomes!$A46,'Forecast Summary'!$C:$C, "2025",'Forecast Summary'!$D:$D, "Bound Project")</f>
        <v>517</v>
      </c>
      <c r="AM46" s="333">
        <f>SUMIFS('Forecast Summary'!BF:BF, 'Forecast Summary'!$A:$A,Outcomes!$A46,'Forecast Summary'!$C:$C, "2025",'Forecast Summary'!$D:$D, "Bound Project")</f>
        <v>397</v>
      </c>
      <c r="AN46" s="333">
        <f>SUMIFS('Forecast Summary'!BG:BG, 'Forecast Summary'!$A:$A,Outcomes!$A46,'Forecast Summary'!$C:$C, "2025",'Forecast Summary'!$D:$D, "Bound Project")</f>
        <v>295.90000000000003</v>
      </c>
      <c r="AO46" s="333">
        <f>SUMIFS('Forecast Summary'!BH:BH, 'Forecast Summary'!$A:$A,Outcomes!$A46,'Forecast Summary'!$C:$C, "2025",'Forecast Summary'!$D:$D, "Bound Project")</f>
        <v>59.400000000000006</v>
      </c>
      <c r="AP46" s="333">
        <f>SUMIFS('Forecast Summary'!BI:BI, 'Forecast Summary'!$A:$A,Outcomes!$A46,'Forecast Summary'!$C:$C, "2025",'Forecast Summary'!$D:$D, "Bound Project")</f>
        <v>58.9</v>
      </c>
      <c r="AQ46" s="333">
        <f>SUMIFS('Forecast Summary'!BJ:BJ, 'Forecast Summary'!$A:$A,Outcomes!$A46,'Forecast Summary'!$C:$C, "2025",'Forecast Summary'!$D:$D, "Bound Project")</f>
        <v>24</v>
      </c>
      <c r="AR46" s="333">
        <f>SUMIFS('Forecast Summary'!BK:BK, 'Forecast Summary'!$A:$A,Outcomes!$A46,'Forecast Summary'!$C:$C, "2025",'Forecast Summary'!$D:$D, "Bound Project")</f>
        <v>44.65</v>
      </c>
      <c r="AS46" s="333">
        <f>SUMIFS('Forecast Summary'!BL:BL, 'Forecast Summary'!$A:$A,Outcomes!$A46,'Forecast Summary'!$C:$C, "2025",'Forecast Summary'!$D:$D, "Bound Project")</f>
        <v>36.1</v>
      </c>
      <c r="AT46" s="333">
        <f>SUMIFS('Forecast Summary'!BQ:BQ, 'Forecast Summary'!$A:$A,Outcomes!$A46,'Forecast Summary'!$C:$C, "2025",'Forecast Summary'!$D:$D, "Bound Project")</f>
        <v>0</v>
      </c>
      <c r="AU46" s="333">
        <f>SUMIFS('Forecast Summary'!BR:BR, 'Forecast Summary'!$A:$A,Outcomes!$A46,'Forecast Summary'!$C:$C, "2025",'Forecast Summary'!$D:$D, "Bound Project")</f>
        <v>0</v>
      </c>
      <c r="AV46" s="333">
        <f>SUMIFS('Forecast Summary'!BS:BS, 'Forecast Summary'!$A:$A,Outcomes!$A46,'Forecast Summary'!$C:$C, "2025",'Forecast Summary'!$D:$D, "Bound Project")</f>
        <v>0</v>
      </c>
      <c r="AW46" s="333">
        <f>SUMIFS('Forecast Summary'!BT:BT, 'Forecast Summary'!$A:$A,Outcomes!$A46,'Forecast Summary'!$C:$C, "2025",'Forecast Summary'!$D:$D, "Bound Project")</f>
        <v>0</v>
      </c>
      <c r="AX46" s="333">
        <f>SUMIFS('Forecast Summary'!BU:BU, 'Forecast Summary'!$A:$A,Outcomes!$A46,'Forecast Summary'!$C:$C, "2025",'Forecast Summary'!$D:$D, "Bound Project")</f>
        <v>0</v>
      </c>
      <c r="AY46" s="333">
        <f>SUMIFS('Forecast Summary'!BV:BV, 'Forecast Summary'!$A:$A,Outcomes!$A46,'Forecast Summary'!$C:$C, "2025",'Forecast Summary'!$D:$D, "Bound Project")</f>
        <v>0</v>
      </c>
      <c r="AZ46" s="333">
        <f>SUMIFS('Forecast Summary'!BW:BW, 'Forecast Summary'!$A:$A,Outcomes!$A46,'Forecast Summary'!$C:$C, "2025",'Forecast Summary'!$D:$D, "Bound Project")</f>
        <v>0</v>
      </c>
      <c r="BA46" s="333">
        <f>SUMIFS('Forecast Summary'!BX:BX, 'Forecast Summary'!$A:$A,Outcomes!$A46,'Forecast Summary'!$C:$C, "2025",'Forecast Summary'!$D:$D, "Bound Project")</f>
        <v>0</v>
      </c>
      <c r="BB46" s="333">
        <f>SUMIFS('Forecast Summary'!BY:BY, 'Forecast Summary'!$A:$A,Outcomes!$A46,'Forecast Summary'!$C:$C, "2025",'Forecast Summary'!$D:$D, "Bound Project")</f>
        <v>34</v>
      </c>
      <c r="BC46" s="333">
        <f>SUMIFS('Forecast Summary'!BZ:BZ, 'Forecast Summary'!$A:$A,Outcomes!$A46,'Forecast Summary'!$C:$C, "2025",'Forecast Summary'!$D:$D, "Bound Project")</f>
        <v>26.599999999999998</v>
      </c>
      <c r="BD46" s="333">
        <f>SUMIFS('Forecast Summary'!CA:CA, 'Forecast Summary'!$A:$A,Outcomes!$A46,'Forecast Summary'!$C:$C, "2025",'Forecast Summary'!$D:$D, "Bound Project")</f>
        <v>0</v>
      </c>
    </row>
    <row r="47" spans="1:56">
      <c r="A47" s="21" t="s">
        <v>125</v>
      </c>
      <c r="B47" s="18" t="s">
        <v>126</v>
      </c>
      <c r="C47" s="333">
        <f>SUMIFS('Forecast Summary'!E:E, 'Forecast Summary'!$A:$A,Outcomes!$A47,'Forecast Summary'!$C:$C, "2025",'Forecast Summary'!$D:$D, "Bound Project")</f>
        <v>2789.2</v>
      </c>
      <c r="D47" s="333">
        <f>SUMIFS('Forecast Summary'!F:F, 'Forecast Summary'!$A:$A,Outcomes!$A47,'Forecast Summary'!$C:$C, "2025",'Forecast Summary'!$D:$D, "Bound Project")</f>
        <v>3345</v>
      </c>
      <c r="E47" s="333">
        <f>SUMIFS('Forecast Summary'!G:G, 'Forecast Summary'!$A:$A,Outcomes!$A47,'Forecast Summary'!$C:$C, "2025",'Forecast Summary'!$D:$D, "Bound Project")</f>
        <v>1243</v>
      </c>
      <c r="F47" s="333">
        <f>SUMIFS('Forecast Summary'!H:H, 'Forecast Summary'!$A:$A,Outcomes!$A47,'Forecast Summary'!$C:$C, "2025",'Forecast Summary'!$D:$D, "Bound Project")</f>
        <v>1461.1</v>
      </c>
      <c r="G47" s="333">
        <f>SUMIFS('Forecast Summary'!I:I, 'Forecast Summary'!$A:$A,Outcomes!$A47,'Forecast Summary'!$C:$C, "2025",'Forecast Summary'!$D:$D, "Bound Project")</f>
        <v>737</v>
      </c>
      <c r="H47" s="333">
        <f>SUMIFS('Forecast Summary'!J:J, 'Forecast Summary'!$A:$A,Outcomes!$A47,'Forecast Summary'!$C:$C, "2025",'Forecast Summary'!$D:$D, "Bound Project")</f>
        <v>1</v>
      </c>
      <c r="I47" s="333">
        <f>SUMIFS('Forecast Summary'!K:K, 'Forecast Summary'!$A:$A,Outcomes!$A47,'Forecast Summary'!$C:$C, "2025",'Forecast Summary'!$D:$D, "Bound Project")</f>
        <v>0.95</v>
      </c>
      <c r="J47" s="333">
        <f>SUMIFS('Forecast Summary'!L:L, 'Forecast Summary'!$A:$A,Outcomes!$A47,'Forecast Summary'!$C:$C, "2025",'Forecast Summary'!$D:$D, "Bound Project")</f>
        <v>1</v>
      </c>
      <c r="K47" s="333">
        <f>SUMIFS('Forecast Summary'!M:M, 'Forecast Summary'!$A:$A,Outcomes!$A47,'Forecast Summary'!$C:$C, "2025",'Forecast Summary'!$D:$D, "Bound Project")</f>
        <v>0</v>
      </c>
      <c r="L47" s="333">
        <f>SUMIFS('Forecast Summary'!O:O, 'Forecast Summary'!$A:$A,Outcomes!$A47,'Forecast Summary'!$C:$C, "2025",'Forecast Summary'!$D:$D, "Bound Project")</f>
        <v>42.75</v>
      </c>
      <c r="M47" s="333">
        <f>SUMIFS('Forecast Summary'!P:P, 'Forecast Summary'!$A:$A,Outcomes!$A47,'Forecast Summary'!$C:$C, "2025",'Forecast Summary'!$D:$D, "Bound Project")</f>
        <v>104.50000000000001</v>
      </c>
      <c r="N47" s="333">
        <f>SUMIFS('Forecast Summary'!U:U, 'Forecast Summary'!$A:$A,Outcomes!$A47,'Forecast Summary'!$C:$C, "2025",'Forecast Summary'!$D:$D, "Bound Project")</f>
        <v>12.35</v>
      </c>
      <c r="O47" s="333">
        <f>SUMIFS('Forecast Summary'!V:V, 'Forecast Summary'!$A:$A,Outcomes!$A47,'Forecast Summary'!$C:$C, "2025",'Forecast Summary'!$D:$D, "Bound Project")</f>
        <v>3.8</v>
      </c>
      <c r="P47" s="333">
        <f>SUMIFS('Forecast Summary'!W:W, 'Forecast Summary'!$A:$A,Outcomes!$A47,'Forecast Summary'!$C:$C, "2025",'Forecast Summary'!$D:$D, "Bound Project")</f>
        <v>5</v>
      </c>
      <c r="Q47" s="333">
        <f>SUMIFS('Forecast Summary'!X:X, 'Forecast Summary'!$A:$A,Outcomes!$A47,'Forecast Summary'!$C:$C, "2025",'Forecast Summary'!$D:$D, "Bound Project")</f>
        <v>9.5</v>
      </c>
      <c r="R47" s="333">
        <f>SUMIFS('Forecast Summary'!Y:Y, 'Forecast Summary'!$A:$A,Outcomes!$A47,'Forecast Summary'!$C:$C, "2025",'Forecast Summary'!$D:$D, "Bound Project")</f>
        <v>38.5</v>
      </c>
      <c r="S47" s="333">
        <f>SUMIFS('Forecast Summary'!Z:Z, 'Forecast Summary'!$A:$A,Outcomes!$A47,'Forecast Summary'!$C:$C, "2025",'Forecast Summary'!$D:$D, "Bound Project")</f>
        <v>10</v>
      </c>
      <c r="T47" s="333">
        <f>SUMIFS('Forecast Summary'!AA:AA, 'Forecast Summary'!$A:$A,Outcomes!$A47,'Forecast Summary'!$C:$C, "2025",'Forecast Summary'!$D:$D, "Bound Project")</f>
        <v>12.100000000000001</v>
      </c>
      <c r="U47" s="333">
        <f>SUMIFS('Forecast Summary'!AB:AB, 'Forecast Summary'!$A:$A,Outcomes!$A47,'Forecast Summary'!$C:$C, "2025",'Forecast Summary'!$D:$D, "Bound Project")</f>
        <v>23</v>
      </c>
      <c r="V47" s="333">
        <f>SUMIFS('Forecast Summary'!AG:AG, 'Forecast Summary'!$A:$A,Outcomes!$A47,'Forecast Summary'!$C:$C, "2025",'Forecast Summary'!$D:$D, "Bound Project")</f>
        <v>844.80000000000007</v>
      </c>
      <c r="W47" s="333">
        <f>SUMIFS('Forecast Summary'!AH:AH, 'Forecast Summary'!$A:$A,Outcomes!$A47,'Forecast Summary'!$C:$C, "2025",'Forecast Summary'!$D:$D, "Bound Project")</f>
        <v>260</v>
      </c>
      <c r="X47" s="333">
        <f>SUMIFS('Forecast Summary'!AI:AI, 'Forecast Summary'!$A:$A,Outcomes!$A47,'Forecast Summary'!$C:$C, "2025",'Forecast Summary'!$D:$D, "Bound Project")</f>
        <v>310.20000000000005</v>
      </c>
      <c r="Y47" s="333">
        <f>SUMIFS('Forecast Summary'!AJ:AJ, 'Forecast Summary'!$A:$A,Outcomes!$A47,'Forecast Summary'!$C:$C, "2025",'Forecast Summary'!$D:$D, "Bound Project")</f>
        <v>409.20000000000005</v>
      </c>
      <c r="Z47" s="333">
        <f>SUMIFS('Forecast Summary'!AK:AK, 'Forecast Summary'!$A:$A,Outcomes!$A47,'Forecast Summary'!$C:$C, "2025",'Forecast Summary'!$D:$D, "Bound Project")</f>
        <v>924</v>
      </c>
      <c r="AA47" s="333">
        <f>SUMIFS('Forecast Summary'!AL:AL, 'Forecast Summary'!$A:$A,Outcomes!$A47,'Forecast Summary'!$C:$C, "2025",'Forecast Summary'!$D:$D, "Bound Project")</f>
        <v>282.14999999999998</v>
      </c>
      <c r="AB47" s="333">
        <f>SUMIFS('Forecast Summary'!AM:AM, 'Forecast Summary'!$A:$A,Outcomes!$A47,'Forecast Summary'!$C:$C, "2025",'Forecast Summary'!$D:$D, "Bound Project")</f>
        <v>432.25</v>
      </c>
      <c r="AC47" s="333">
        <f>SUMIFS('Forecast Summary'!AN:AN, 'Forecast Summary'!$A:$A,Outcomes!$A47,'Forecast Summary'!$C:$C, "2025",'Forecast Summary'!$D:$D, "Bound Project")</f>
        <v>580</v>
      </c>
      <c r="AD47" s="333">
        <f>SUMIFS('Forecast Summary'!AS:AS, 'Forecast Summary'!$A:$A,Outcomes!$A47,'Forecast Summary'!$C:$C, "2025",'Forecast Summary'!$D:$D, "Bound Project")</f>
        <v>9.9</v>
      </c>
      <c r="AE47" s="333">
        <f>SUMIFS('Forecast Summary'!AT:AT, 'Forecast Summary'!$A:$A,Outcomes!$A47,'Forecast Summary'!$C:$C, "2025",'Forecast Summary'!$D:$D, "Bound Project")</f>
        <v>2</v>
      </c>
      <c r="AF47" s="333">
        <f>SUMIFS('Forecast Summary'!AU:AU, 'Forecast Summary'!$A:$A,Outcomes!$A47,'Forecast Summary'!$C:$C, "2025",'Forecast Summary'!$D:$D, "Bound Project")</f>
        <v>2</v>
      </c>
      <c r="AG47" s="333">
        <f>SUMIFS('Forecast Summary'!AV:AV, 'Forecast Summary'!$A:$A,Outcomes!$A47,'Forecast Summary'!$C:$C, "2025",'Forecast Summary'!$D:$D, "Bound Project")</f>
        <v>6.6000000000000005</v>
      </c>
      <c r="AH47" s="333">
        <f>SUMIFS('Forecast Summary'!AW:AW, 'Forecast Summary'!$A:$A,Outcomes!$A47,'Forecast Summary'!$C:$C, "2025",'Forecast Summary'!$D:$D, "Bound Project")</f>
        <v>13</v>
      </c>
      <c r="AI47" s="333">
        <f>SUMIFS('Forecast Summary'!AX:AX, 'Forecast Summary'!$A:$A,Outcomes!$A47,'Forecast Summary'!$C:$C, "2025",'Forecast Summary'!$D:$D, "Bound Project")</f>
        <v>2</v>
      </c>
      <c r="AJ47" s="333">
        <f>SUMIFS('Forecast Summary'!AY:AY, 'Forecast Summary'!$A:$A,Outcomes!$A47,'Forecast Summary'!$C:$C, "2025",'Forecast Summary'!$D:$D, "Bound Project")</f>
        <v>3.3000000000000003</v>
      </c>
      <c r="AK47" s="333">
        <f>SUMIFS('Forecast Summary'!AZ:AZ, 'Forecast Summary'!$A:$A,Outcomes!$A47,'Forecast Summary'!$C:$C, "2025",'Forecast Summary'!$D:$D, "Bound Project")</f>
        <v>10</v>
      </c>
      <c r="AL47" s="333">
        <f>SUMIFS('Forecast Summary'!BE:BE, 'Forecast Summary'!$A:$A,Outcomes!$A47,'Forecast Summary'!$C:$C, "2025",'Forecast Summary'!$D:$D, "Bound Project")</f>
        <v>4887</v>
      </c>
      <c r="AM47" s="333">
        <f>SUMIFS('Forecast Summary'!BF:BF, 'Forecast Summary'!$A:$A,Outcomes!$A47,'Forecast Summary'!$C:$C, "2025",'Forecast Summary'!$D:$D, "Bound Project")</f>
        <v>1964.6</v>
      </c>
      <c r="AN47" s="333">
        <f>SUMIFS('Forecast Summary'!BG:BG, 'Forecast Summary'!$A:$A,Outcomes!$A47,'Forecast Summary'!$C:$C, "2025",'Forecast Summary'!$D:$D, "Bound Project")</f>
        <v>2246.2000000000003</v>
      </c>
      <c r="AO47" s="333">
        <f>SUMIFS('Forecast Summary'!BH:BH, 'Forecast Summary'!$A:$A,Outcomes!$A47,'Forecast Summary'!$C:$C, "2025",'Forecast Summary'!$D:$D, "Bound Project")</f>
        <v>1370.6000000000001</v>
      </c>
      <c r="AP47" s="333">
        <f>SUMIFS('Forecast Summary'!BI:BI, 'Forecast Summary'!$A:$A,Outcomes!$A47,'Forecast Summary'!$C:$C, "2025",'Forecast Summary'!$D:$D, "Bound Project")</f>
        <v>925.3</v>
      </c>
      <c r="AQ47" s="333">
        <f>SUMIFS('Forecast Summary'!BJ:BJ, 'Forecast Summary'!$A:$A,Outcomes!$A47,'Forecast Summary'!$C:$C, "2025",'Forecast Summary'!$D:$D, "Bound Project")</f>
        <v>175.75</v>
      </c>
      <c r="AR47" s="333">
        <f>SUMIFS('Forecast Summary'!BK:BK, 'Forecast Summary'!$A:$A,Outcomes!$A47,'Forecast Summary'!$C:$C, "2025",'Forecast Summary'!$D:$D, "Bound Project")</f>
        <v>481.65</v>
      </c>
      <c r="AS47" s="333">
        <f>SUMIFS('Forecast Summary'!BL:BL, 'Forecast Summary'!$A:$A,Outcomes!$A47,'Forecast Summary'!$C:$C, "2025",'Forecast Summary'!$D:$D, "Bound Project")</f>
        <v>568</v>
      </c>
      <c r="AT47" s="333">
        <f>SUMIFS('Forecast Summary'!BQ:BQ, 'Forecast Summary'!$A:$A,Outcomes!$A47,'Forecast Summary'!$C:$C, "2025",'Forecast Summary'!$D:$D, "Bound Project")</f>
        <v>0</v>
      </c>
      <c r="AU47" s="333">
        <f>SUMIFS('Forecast Summary'!BR:BR, 'Forecast Summary'!$A:$A,Outcomes!$A47,'Forecast Summary'!$C:$C, "2025",'Forecast Summary'!$D:$D, "Bound Project")</f>
        <v>0</v>
      </c>
      <c r="AV47" s="333">
        <f>SUMIFS('Forecast Summary'!BS:BS, 'Forecast Summary'!$A:$A,Outcomes!$A47,'Forecast Summary'!$C:$C, "2025",'Forecast Summary'!$D:$D, "Bound Project")</f>
        <v>0</v>
      </c>
      <c r="AW47" s="333">
        <f>SUMIFS('Forecast Summary'!BT:BT, 'Forecast Summary'!$A:$A,Outcomes!$A47,'Forecast Summary'!$C:$C, "2025",'Forecast Summary'!$D:$D, "Bound Project")</f>
        <v>0</v>
      </c>
      <c r="AX47" s="333">
        <f>SUMIFS('Forecast Summary'!BU:BU, 'Forecast Summary'!$A:$A,Outcomes!$A47,'Forecast Summary'!$C:$C, "2025",'Forecast Summary'!$D:$D, "Bound Project")</f>
        <v>0</v>
      </c>
      <c r="AY47" s="333">
        <f>SUMIFS('Forecast Summary'!BV:BV, 'Forecast Summary'!$A:$A,Outcomes!$A47,'Forecast Summary'!$C:$C, "2025",'Forecast Summary'!$D:$D, "Bound Project")</f>
        <v>0</v>
      </c>
      <c r="AZ47" s="333">
        <f>SUMIFS('Forecast Summary'!BW:BW, 'Forecast Summary'!$A:$A,Outcomes!$A47,'Forecast Summary'!$C:$C, "2025",'Forecast Summary'!$D:$D, "Bound Project")</f>
        <v>0</v>
      </c>
      <c r="BA47" s="333">
        <f>SUMIFS('Forecast Summary'!BX:BX, 'Forecast Summary'!$A:$A,Outcomes!$A47,'Forecast Summary'!$C:$C, "2025",'Forecast Summary'!$D:$D, "Bound Project")</f>
        <v>0</v>
      </c>
      <c r="BB47" s="333">
        <f>SUMIFS('Forecast Summary'!BY:BY, 'Forecast Summary'!$A:$A,Outcomes!$A47,'Forecast Summary'!$C:$C, "2025",'Forecast Summary'!$D:$D, "Bound Project")</f>
        <v>62.699999999999996</v>
      </c>
      <c r="BC47" s="333">
        <f>SUMIFS('Forecast Summary'!BZ:BZ, 'Forecast Summary'!$A:$A,Outcomes!$A47,'Forecast Summary'!$C:$C, "2025",'Forecast Summary'!$D:$D, "Bound Project")</f>
        <v>640</v>
      </c>
      <c r="BD47" s="333">
        <f>SUMIFS('Forecast Summary'!CA:CA, 'Forecast Summary'!$A:$A,Outcomes!$A47,'Forecast Summary'!$C:$C, "2025",'Forecast Summary'!$D:$D, "Bound Project")</f>
        <v>0</v>
      </c>
    </row>
    <row r="48" spans="1:56">
      <c r="A48" s="21" t="s">
        <v>127</v>
      </c>
      <c r="B48" s="18" t="s">
        <v>128</v>
      </c>
      <c r="C48" s="333">
        <f>SUMIFS('Forecast Summary'!E:E, 'Forecast Summary'!$A:$A,Outcomes!$A48,'Forecast Summary'!$C:$C, "2025",'Forecast Summary'!$D:$D, "Bound Project")</f>
        <v>380</v>
      </c>
      <c r="D48" s="333">
        <f>SUMIFS('Forecast Summary'!F:F, 'Forecast Summary'!$A:$A,Outcomes!$A48,'Forecast Summary'!$C:$C, "2025",'Forecast Summary'!$D:$D, "Bound Project")</f>
        <v>385.00000000000006</v>
      </c>
      <c r="E48" s="333">
        <f>SUMIFS('Forecast Summary'!G:G, 'Forecast Summary'!$A:$A,Outcomes!$A48,'Forecast Summary'!$C:$C, "2025",'Forecast Summary'!$D:$D, "Bound Project")</f>
        <v>119</v>
      </c>
      <c r="F48" s="333">
        <f>SUMIFS('Forecast Summary'!H:H, 'Forecast Summary'!$A:$A,Outcomes!$A48,'Forecast Summary'!$C:$C, "2025",'Forecast Summary'!$D:$D, "Bound Project")</f>
        <v>148.5</v>
      </c>
      <c r="G48" s="333">
        <f>SUMIFS('Forecast Summary'!I:I, 'Forecast Summary'!$A:$A,Outcomes!$A48,'Forecast Summary'!$C:$C, "2025",'Forecast Summary'!$D:$D, "Bound Project")</f>
        <v>73.7</v>
      </c>
      <c r="H48" s="333">
        <f>SUMIFS('Forecast Summary'!J:J, 'Forecast Summary'!$A:$A,Outcomes!$A48,'Forecast Summary'!$C:$C, "2025",'Forecast Summary'!$D:$D, "Bound Project")</f>
        <v>0</v>
      </c>
      <c r="I48" s="333">
        <f>SUMIFS('Forecast Summary'!K:K, 'Forecast Summary'!$A:$A,Outcomes!$A48,'Forecast Summary'!$C:$C, "2025",'Forecast Summary'!$D:$D, "Bound Project")</f>
        <v>0</v>
      </c>
      <c r="J48" s="333">
        <f>SUMIFS('Forecast Summary'!L:L, 'Forecast Summary'!$A:$A,Outcomes!$A48,'Forecast Summary'!$C:$C, "2025",'Forecast Summary'!$D:$D, "Bound Project")</f>
        <v>0</v>
      </c>
      <c r="K48" s="333">
        <f>SUMIFS('Forecast Summary'!M:M, 'Forecast Summary'!$A:$A,Outcomes!$A48,'Forecast Summary'!$C:$C, "2025",'Forecast Summary'!$D:$D, "Bound Project")</f>
        <v>0</v>
      </c>
      <c r="L48" s="333">
        <f>SUMIFS('Forecast Summary'!O:O, 'Forecast Summary'!$A:$A,Outcomes!$A48,'Forecast Summary'!$C:$C, "2025",'Forecast Summary'!$D:$D, "Bound Project")</f>
        <v>0</v>
      </c>
      <c r="M48" s="333">
        <f>SUMIFS('Forecast Summary'!P:P, 'Forecast Summary'!$A:$A,Outcomes!$A48,'Forecast Summary'!$C:$C, "2025",'Forecast Summary'!$D:$D, "Bound Project")</f>
        <v>148.5</v>
      </c>
      <c r="N48" s="333">
        <f>SUMIFS('Forecast Summary'!U:U, 'Forecast Summary'!$A:$A,Outcomes!$A48,'Forecast Summary'!$C:$C, "2025",'Forecast Summary'!$D:$D, "Bound Project")</f>
        <v>0</v>
      </c>
      <c r="O48" s="333">
        <f>SUMIFS('Forecast Summary'!V:V, 'Forecast Summary'!$A:$A,Outcomes!$A48,'Forecast Summary'!$C:$C, "2025",'Forecast Summary'!$D:$D, "Bound Project")</f>
        <v>0</v>
      </c>
      <c r="P48" s="333">
        <f>SUMIFS('Forecast Summary'!W:W, 'Forecast Summary'!$A:$A,Outcomes!$A48,'Forecast Summary'!$C:$C, "2025",'Forecast Summary'!$D:$D, "Bound Project")</f>
        <v>0</v>
      </c>
      <c r="Q48" s="333">
        <f>SUMIFS('Forecast Summary'!X:X, 'Forecast Summary'!$A:$A,Outcomes!$A48,'Forecast Summary'!$C:$C, "2025",'Forecast Summary'!$D:$D, "Bound Project")</f>
        <v>0</v>
      </c>
      <c r="R48" s="333">
        <f>SUMIFS('Forecast Summary'!Y:Y, 'Forecast Summary'!$A:$A,Outcomes!$A48,'Forecast Summary'!$C:$C, "2025",'Forecast Summary'!$D:$D, "Bound Project")</f>
        <v>128.25</v>
      </c>
      <c r="S48" s="333">
        <f>SUMIFS('Forecast Summary'!Z:Z, 'Forecast Summary'!$A:$A,Outcomes!$A48,'Forecast Summary'!$C:$C, "2025",'Forecast Summary'!$D:$D, "Bound Project")</f>
        <v>20.9</v>
      </c>
      <c r="T48" s="333">
        <f>SUMIFS('Forecast Summary'!AA:AA, 'Forecast Summary'!$A:$A,Outcomes!$A48,'Forecast Summary'!$C:$C, "2025",'Forecast Summary'!$D:$D, "Bound Project")</f>
        <v>23.75</v>
      </c>
      <c r="U48" s="333">
        <f>SUMIFS('Forecast Summary'!AB:AB, 'Forecast Summary'!$A:$A,Outcomes!$A48,'Forecast Summary'!$C:$C, "2025",'Forecast Summary'!$D:$D, "Bound Project")</f>
        <v>79.8</v>
      </c>
      <c r="V48" s="333">
        <f>SUMIFS('Forecast Summary'!AG:AG, 'Forecast Summary'!$A:$A,Outcomes!$A48,'Forecast Summary'!$C:$C, "2025",'Forecast Summary'!$D:$D, "Bound Project")</f>
        <v>9.9</v>
      </c>
      <c r="W48" s="333">
        <f>SUMIFS('Forecast Summary'!AH:AH, 'Forecast Summary'!$A:$A,Outcomes!$A48,'Forecast Summary'!$C:$C, "2025",'Forecast Summary'!$D:$D, "Bound Project")</f>
        <v>3.3000000000000003</v>
      </c>
      <c r="X48" s="333">
        <f>SUMIFS('Forecast Summary'!AI:AI, 'Forecast Summary'!$A:$A,Outcomes!$A48,'Forecast Summary'!$C:$C, "2025",'Forecast Summary'!$D:$D, "Bound Project")</f>
        <v>4.4000000000000004</v>
      </c>
      <c r="Y48" s="333">
        <f>SUMIFS('Forecast Summary'!AJ:AJ, 'Forecast Summary'!$A:$A,Outcomes!$A48,'Forecast Summary'!$C:$C, "2025",'Forecast Summary'!$D:$D, "Bound Project")</f>
        <v>3.3000000000000003</v>
      </c>
      <c r="Z48" s="333">
        <f>SUMIFS('Forecast Summary'!AK:AK, 'Forecast Summary'!$A:$A,Outcomes!$A48,'Forecast Summary'!$C:$C, "2025",'Forecast Summary'!$D:$D, "Bound Project")</f>
        <v>137.75</v>
      </c>
      <c r="AA48" s="333">
        <f>SUMIFS('Forecast Summary'!AL:AL, 'Forecast Summary'!$A:$A,Outcomes!$A48,'Forecast Summary'!$C:$C, "2025",'Forecast Summary'!$D:$D, "Bound Project")</f>
        <v>35.15</v>
      </c>
      <c r="AB48" s="333">
        <f>SUMIFS('Forecast Summary'!AM:AM, 'Forecast Summary'!$A:$A,Outcomes!$A48,'Forecast Summary'!$C:$C, "2025",'Forecast Summary'!$D:$D, "Bound Project")</f>
        <v>48.400000000000006</v>
      </c>
      <c r="AC48" s="333">
        <f>SUMIFS('Forecast Summary'!AN:AN, 'Forecast Summary'!$A:$A,Outcomes!$A48,'Forecast Summary'!$C:$C, "2025",'Forecast Summary'!$D:$D, "Bound Project")</f>
        <v>87.399999999999991</v>
      </c>
      <c r="AD48" s="333">
        <f>SUMIFS('Forecast Summary'!AS:AS, 'Forecast Summary'!$A:$A,Outcomes!$A48,'Forecast Summary'!$C:$C, "2025",'Forecast Summary'!$D:$D, "Bound Project")</f>
        <v>0</v>
      </c>
      <c r="AE48" s="333">
        <f>SUMIFS('Forecast Summary'!AT:AT, 'Forecast Summary'!$A:$A,Outcomes!$A48,'Forecast Summary'!$C:$C, "2025",'Forecast Summary'!$D:$D, "Bound Project")</f>
        <v>0</v>
      </c>
      <c r="AF48" s="333">
        <f>SUMIFS('Forecast Summary'!AU:AU, 'Forecast Summary'!$A:$A,Outcomes!$A48,'Forecast Summary'!$C:$C, "2025",'Forecast Summary'!$D:$D, "Bound Project")</f>
        <v>0</v>
      </c>
      <c r="AG48" s="333">
        <f>SUMIFS('Forecast Summary'!AV:AV, 'Forecast Summary'!$A:$A,Outcomes!$A48,'Forecast Summary'!$C:$C, "2025",'Forecast Summary'!$D:$D, "Bound Project")</f>
        <v>0</v>
      </c>
      <c r="AH48" s="333">
        <f>SUMIFS('Forecast Summary'!AW:AW, 'Forecast Summary'!$A:$A,Outcomes!$A48,'Forecast Summary'!$C:$C, "2025",'Forecast Summary'!$D:$D, "Bound Project")</f>
        <v>13.200000000000001</v>
      </c>
      <c r="AI48" s="333">
        <f>SUMIFS('Forecast Summary'!AX:AX, 'Forecast Summary'!$A:$A,Outcomes!$A48,'Forecast Summary'!$C:$C, "2025",'Forecast Summary'!$D:$D, "Bound Project")</f>
        <v>2.8499999999999996</v>
      </c>
      <c r="AJ48" s="333">
        <f>SUMIFS('Forecast Summary'!AY:AY, 'Forecast Summary'!$A:$A,Outcomes!$A48,'Forecast Summary'!$C:$C, "2025",'Forecast Summary'!$D:$D, "Bound Project")</f>
        <v>6.6000000000000005</v>
      </c>
      <c r="AK48" s="333">
        <f>SUMIFS('Forecast Summary'!AZ:AZ, 'Forecast Summary'!$A:$A,Outcomes!$A48,'Forecast Summary'!$C:$C, "2025",'Forecast Summary'!$D:$D, "Bound Project")</f>
        <v>8</v>
      </c>
      <c r="AL48" s="333">
        <f>SUMIFS('Forecast Summary'!BE:BE, 'Forecast Summary'!$A:$A,Outcomes!$A48,'Forecast Summary'!$C:$C, "2025",'Forecast Summary'!$D:$D, "Bound Project")</f>
        <v>507</v>
      </c>
      <c r="AM48" s="333">
        <f>SUMIFS('Forecast Summary'!BF:BF, 'Forecast Summary'!$A:$A,Outcomes!$A48,'Forecast Summary'!$C:$C, "2025",'Forecast Summary'!$D:$D, "Bound Project")</f>
        <v>170.04999999999998</v>
      </c>
      <c r="AN48" s="333">
        <f>SUMIFS('Forecast Summary'!BG:BG, 'Forecast Summary'!$A:$A,Outcomes!$A48,'Forecast Summary'!$C:$C, "2025",'Forecast Summary'!$D:$D, "Bound Project")</f>
        <v>228</v>
      </c>
      <c r="AO48" s="333">
        <f>SUMIFS('Forecast Summary'!BH:BH, 'Forecast Summary'!$A:$A,Outcomes!$A48,'Forecast Summary'!$C:$C, "2025",'Forecast Summary'!$D:$D, "Bound Project")</f>
        <v>136.79999999999998</v>
      </c>
      <c r="AP48" s="333">
        <f>SUMIFS('Forecast Summary'!BI:BI, 'Forecast Summary'!$A:$A,Outcomes!$A48,'Forecast Summary'!$C:$C, "2025",'Forecast Summary'!$D:$D, "Bound Project")</f>
        <v>209.95</v>
      </c>
      <c r="AQ48" s="333">
        <f>SUMIFS('Forecast Summary'!BJ:BJ, 'Forecast Summary'!$A:$A,Outcomes!$A48,'Forecast Summary'!$C:$C, "2025",'Forecast Summary'!$D:$D, "Bound Project")</f>
        <v>59.849999999999994</v>
      </c>
      <c r="AR48" s="333">
        <f>SUMIFS('Forecast Summary'!BK:BK, 'Forecast Summary'!$A:$A,Outcomes!$A48,'Forecast Summary'!$C:$C, "2025",'Forecast Summary'!$D:$D, "Bound Project")</f>
        <v>125.39999999999999</v>
      </c>
      <c r="AS48" s="333">
        <f>SUMIFS('Forecast Summary'!BL:BL, 'Forecast Summary'!$A:$A,Outcomes!$A48,'Forecast Summary'!$C:$C, "2025",'Forecast Summary'!$D:$D, "Bound Project")</f>
        <v>124.44999999999999</v>
      </c>
      <c r="AT48" s="333">
        <f>SUMIFS('Forecast Summary'!BQ:BQ, 'Forecast Summary'!$A:$A,Outcomes!$A48,'Forecast Summary'!$C:$C, "2025",'Forecast Summary'!$D:$D, "Bound Project")</f>
        <v>0</v>
      </c>
      <c r="AU48" s="333">
        <f>SUMIFS('Forecast Summary'!BR:BR, 'Forecast Summary'!$A:$A,Outcomes!$A48,'Forecast Summary'!$C:$C, "2025",'Forecast Summary'!$D:$D, "Bound Project")</f>
        <v>0</v>
      </c>
      <c r="AV48" s="333">
        <f>SUMIFS('Forecast Summary'!BS:BS, 'Forecast Summary'!$A:$A,Outcomes!$A48,'Forecast Summary'!$C:$C, "2025",'Forecast Summary'!$D:$D, "Bound Project")</f>
        <v>0</v>
      </c>
      <c r="AW48" s="333">
        <f>SUMIFS('Forecast Summary'!BT:BT, 'Forecast Summary'!$A:$A,Outcomes!$A48,'Forecast Summary'!$C:$C, "2025",'Forecast Summary'!$D:$D, "Bound Project")</f>
        <v>0</v>
      </c>
      <c r="AX48" s="333">
        <f>SUMIFS('Forecast Summary'!BU:BU, 'Forecast Summary'!$A:$A,Outcomes!$A48,'Forecast Summary'!$C:$C, "2025",'Forecast Summary'!$D:$D, "Bound Project")</f>
        <v>0</v>
      </c>
      <c r="AY48" s="333">
        <f>SUMIFS('Forecast Summary'!BV:BV, 'Forecast Summary'!$A:$A,Outcomes!$A48,'Forecast Summary'!$C:$C, "2025",'Forecast Summary'!$D:$D, "Bound Project")</f>
        <v>0</v>
      </c>
      <c r="AZ48" s="333">
        <f>SUMIFS('Forecast Summary'!BW:BW, 'Forecast Summary'!$A:$A,Outcomes!$A48,'Forecast Summary'!$C:$C, "2025",'Forecast Summary'!$D:$D, "Bound Project")</f>
        <v>0</v>
      </c>
      <c r="BA48" s="333">
        <f>SUMIFS('Forecast Summary'!BX:BX, 'Forecast Summary'!$A:$A,Outcomes!$A48,'Forecast Summary'!$C:$C, "2025",'Forecast Summary'!$D:$D, "Bound Project")</f>
        <v>0</v>
      </c>
      <c r="BB48" s="333">
        <f>SUMIFS('Forecast Summary'!BY:BY, 'Forecast Summary'!$A:$A,Outcomes!$A48,'Forecast Summary'!$C:$C, "2025",'Forecast Summary'!$D:$D, "Bound Project")</f>
        <v>24</v>
      </c>
      <c r="BC48" s="333">
        <f>SUMIFS('Forecast Summary'!BZ:BZ, 'Forecast Summary'!$A:$A,Outcomes!$A48,'Forecast Summary'!$C:$C, "2025",'Forecast Summary'!$D:$D, "Bound Project")</f>
        <v>34.199999999999996</v>
      </c>
      <c r="BD48" s="333">
        <f>SUMIFS('Forecast Summary'!CA:CA, 'Forecast Summary'!$A:$A,Outcomes!$A48,'Forecast Summary'!$C:$C, "2025",'Forecast Summary'!$D:$D, "Bound Project")</f>
        <v>0</v>
      </c>
    </row>
    <row r="49" spans="1:56">
      <c r="A49" s="21" t="s">
        <v>129</v>
      </c>
      <c r="B49" s="18" t="s">
        <v>130</v>
      </c>
      <c r="C49" s="333">
        <f>SUMIFS('Forecast Summary'!E:E, 'Forecast Summary'!$A:$A,Outcomes!$A49,'Forecast Summary'!$C:$C, "2025",'Forecast Summary'!$D:$D, "Bound Project")</f>
        <v>648.85</v>
      </c>
      <c r="D49" s="333">
        <f>SUMIFS('Forecast Summary'!F:F, 'Forecast Summary'!$A:$A,Outcomes!$A49,'Forecast Summary'!$C:$C, "2025",'Forecast Summary'!$D:$D, "Bound Project")</f>
        <v>291</v>
      </c>
      <c r="E49" s="333">
        <f>SUMIFS('Forecast Summary'!G:G, 'Forecast Summary'!$A:$A,Outcomes!$A49,'Forecast Summary'!$C:$C, "2025",'Forecast Summary'!$D:$D, "Bound Project")</f>
        <v>128</v>
      </c>
      <c r="F49" s="333">
        <f>SUMIFS('Forecast Summary'!H:H, 'Forecast Summary'!$A:$A,Outcomes!$A49,'Forecast Summary'!$C:$C, "2025",'Forecast Summary'!$D:$D, "Bound Project")</f>
        <v>108.9</v>
      </c>
      <c r="G49" s="333">
        <f>SUMIFS('Forecast Summary'!I:I, 'Forecast Summary'!$A:$A,Outcomes!$A49,'Forecast Summary'!$C:$C, "2025",'Forecast Summary'!$D:$D, "Bound Project")</f>
        <v>67.100000000000009</v>
      </c>
      <c r="H49" s="333">
        <f>SUMIFS('Forecast Summary'!J:J, 'Forecast Summary'!$A:$A,Outcomes!$A49,'Forecast Summary'!$C:$C, "2025",'Forecast Summary'!$D:$D, "Bound Project")</f>
        <v>0</v>
      </c>
      <c r="I49" s="333">
        <f>SUMIFS('Forecast Summary'!K:K, 'Forecast Summary'!$A:$A,Outcomes!$A49,'Forecast Summary'!$C:$C, "2025",'Forecast Summary'!$D:$D, "Bound Project")</f>
        <v>0</v>
      </c>
      <c r="J49" s="333">
        <f>SUMIFS('Forecast Summary'!L:L, 'Forecast Summary'!$A:$A,Outcomes!$A49,'Forecast Summary'!$C:$C, "2025",'Forecast Summary'!$D:$D, "Bound Project")</f>
        <v>0</v>
      </c>
      <c r="K49" s="333">
        <f>SUMIFS('Forecast Summary'!M:M, 'Forecast Summary'!$A:$A,Outcomes!$A49,'Forecast Summary'!$C:$C, "2025",'Forecast Summary'!$D:$D, "Bound Project")</f>
        <v>0</v>
      </c>
      <c r="L49" s="333">
        <f>SUMIFS('Forecast Summary'!O:O, 'Forecast Summary'!$A:$A,Outcomes!$A49,'Forecast Summary'!$C:$C, "2025",'Forecast Summary'!$D:$D, "Bound Project")</f>
        <v>2</v>
      </c>
      <c r="M49" s="333">
        <f>SUMIFS('Forecast Summary'!P:P, 'Forecast Summary'!$A:$A,Outcomes!$A49,'Forecast Summary'!$C:$C, "2025",'Forecast Summary'!$D:$D, "Bound Project")</f>
        <v>106.7</v>
      </c>
      <c r="N49" s="333">
        <f>SUMIFS('Forecast Summary'!U:U, 'Forecast Summary'!$A:$A,Outcomes!$A49,'Forecast Summary'!$C:$C, "2025",'Forecast Summary'!$D:$D, "Bound Project")</f>
        <v>73.149999999999991</v>
      </c>
      <c r="O49" s="333">
        <f>SUMIFS('Forecast Summary'!V:V, 'Forecast Summary'!$A:$A,Outcomes!$A49,'Forecast Summary'!$C:$C, "2025",'Forecast Summary'!$D:$D, "Bound Project")</f>
        <v>19</v>
      </c>
      <c r="P49" s="333">
        <f>SUMIFS('Forecast Summary'!W:W, 'Forecast Summary'!$A:$A,Outcomes!$A49,'Forecast Summary'!$C:$C, "2025",'Forecast Summary'!$D:$D, "Bound Project")</f>
        <v>29.45</v>
      </c>
      <c r="Q49" s="333">
        <f>SUMIFS('Forecast Summary'!X:X, 'Forecast Summary'!$A:$A,Outcomes!$A49,'Forecast Summary'!$C:$C, "2025",'Forecast Summary'!$D:$D, "Bound Project")</f>
        <v>19.95</v>
      </c>
      <c r="R49" s="333">
        <f>SUMIFS('Forecast Summary'!Y:Y, 'Forecast Summary'!$A:$A,Outcomes!$A49,'Forecast Summary'!$C:$C, "2025",'Forecast Summary'!$D:$D, "Bound Project")</f>
        <v>200.45</v>
      </c>
      <c r="S49" s="333">
        <f>SUMIFS('Forecast Summary'!Z:Z, 'Forecast Summary'!$A:$A,Outcomes!$A49,'Forecast Summary'!$C:$C, "2025",'Forecast Summary'!$D:$D, "Bound Project")</f>
        <v>66.5</v>
      </c>
      <c r="T49" s="333">
        <f>SUMIFS('Forecast Summary'!AA:AA, 'Forecast Summary'!$A:$A,Outcomes!$A49,'Forecast Summary'!$C:$C, "2025",'Forecast Summary'!$D:$D, "Bound Project")</f>
        <v>114</v>
      </c>
      <c r="U49" s="333">
        <f>SUMIFS('Forecast Summary'!AB:AB, 'Forecast Summary'!$A:$A,Outcomes!$A49,'Forecast Summary'!$C:$C, "2025",'Forecast Summary'!$D:$D, "Bound Project")</f>
        <v>66.5</v>
      </c>
      <c r="V49" s="333">
        <f>SUMIFS('Forecast Summary'!AG:AG, 'Forecast Summary'!$A:$A,Outcomes!$A49,'Forecast Summary'!$C:$C, "2025",'Forecast Summary'!$D:$D, "Bound Project")</f>
        <v>215.60000000000002</v>
      </c>
      <c r="W49" s="333">
        <f>SUMIFS('Forecast Summary'!AH:AH, 'Forecast Summary'!$A:$A,Outcomes!$A49,'Forecast Summary'!$C:$C, "2025",'Forecast Summary'!$D:$D, "Bound Project")</f>
        <v>72.600000000000009</v>
      </c>
      <c r="X49" s="333">
        <f>SUMIFS('Forecast Summary'!AI:AI, 'Forecast Summary'!$A:$A,Outcomes!$A49,'Forecast Summary'!$C:$C, "2025",'Forecast Summary'!$D:$D, "Bound Project")</f>
        <v>99.000000000000014</v>
      </c>
      <c r="Y49" s="333">
        <f>SUMIFS('Forecast Summary'!AJ:AJ, 'Forecast Summary'!$A:$A,Outcomes!$A49,'Forecast Summary'!$C:$C, "2025",'Forecast Summary'!$D:$D, "Bound Project")</f>
        <v>94.600000000000009</v>
      </c>
      <c r="Z49" s="333">
        <f>SUMIFS('Forecast Summary'!AK:AK, 'Forecast Summary'!$A:$A,Outcomes!$A49,'Forecast Summary'!$C:$C, "2025",'Forecast Summary'!$D:$D, "Bound Project")</f>
        <v>561.44999999999993</v>
      </c>
      <c r="AA49" s="333">
        <f>SUMIFS('Forecast Summary'!AL:AL, 'Forecast Summary'!$A:$A,Outcomes!$A49,'Forecast Summary'!$C:$C, "2025",'Forecast Summary'!$D:$D, "Bound Project")</f>
        <v>182.39999999999998</v>
      </c>
      <c r="AB49" s="333">
        <f>SUMIFS('Forecast Summary'!AM:AM, 'Forecast Summary'!$A:$A,Outcomes!$A49,'Forecast Summary'!$C:$C, "2025",'Forecast Summary'!$D:$D, "Bound Project")</f>
        <v>309.7</v>
      </c>
      <c r="AC49" s="333">
        <f>SUMIFS('Forecast Summary'!AN:AN, 'Forecast Summary'!$A:$A,Outcomes!$A49,'Forecast Summary'!$C:$C, "2025",'Forecast Summary'!$D:$D, "Bound Project")</f>
        <v>274</v>
      </c>
      <c r="AD49" s="333">
        <f>SUMIFS('Forecast Summary'!AS:AS, 'Forecast Summary'!$A:$A,Outcomes!$A49,'Forecast Summary'!$C:$C, "2025",'Forecast Summary'!$D:$D, "Bound Project")</f>
        <v>0</v>
      </c>
      <c r="AE49" s="333">
        <f>SUMIFS('Forecast Summary'!AT:AT, 'Forecast Summary'!$A:$A,Outcomes!$A49,'Forecast Summary'!$C:$C, "2025",'Forecast Summary'!$D:$D, "Bound Project")</f>
        <v>0</v>
      </c>
      <c r="AF49" s="333">
        <f>SUMIFS('Forecast Summary'!AU:AU, 'Forecast Summary'!$A:$A,Outcomes!$A49,'Forecast Summary'!$C:$C, "2025",'Forecast Summary'!$D:$D, "Bound Project")</f>
        <v>0</v>
      </c>
      <c r="AG49" s="333">
        <f>SUMIFS('Forecast Summary'!AV:AV, 'Forecast Summary'!$A:$A,Outcomes!$A49,'Forecast Summary'!$C:$C, "2025",'Forecast Summary'!$D:$D, "Bound Project")</f>
        <v>0</v>
      </c>
      <c r="AH49" s="333">
        <f>SUMIFS('Forecast Summary'!AW:AW, 'Forecast Summary'!$A:$A,Outcomes!$A49,'Forecast Summary'!$C:$C, "2025",'Forecast Summary'!$D:$D, "Bound Project")</f>
        <v>0</v>
      </c>
      <c r="AI49" s="333">
        <f>SUMIFS('Forecast Summary'!AX:AX, 'Forecast Summary'!$A:$A,Outcomes!$A49,'Forecast Summary'!$C:$C, "2025",'Forecast Summary'!$D:$D, "Bound Project")</f>
        <v>0</v>
      </c>
      <c r="AJ49" s="333">
        <f>SUMIFS('Forecast Summary'!AY:AY, 'Forecast Summary'!$A:$A,Outcomes!$A49,'Forecast Summary'!$C:$C, "2025",'Forecast Summary'!$D:$D, "Bound Project")</f>
        <v>0</v>
      </c>
      <c r="AK49" s="333">
        <f>SUMIFS('Forecast Summary'!AZ:AZ, 'Forecast Summary'!$A:$A,Outcomes!$A49,'Forecast Summary'!$C:$C, "2025",'Forecast Summary'!$D:$D, "Bound Project")</f>
        <v>0</v>
      </c>
      <c r="AL49" s="333">
        <f>SUMIFS('Forecast Summary'!BE:BE, 'Forecast Summary'!$A:$A,Outcomes!$A49,'Forecast Summary'!$C:$C, "2025",'Forecast Summary'!$D:$D, "Bound Project")</f>
        <v>436.04999999999995</v>
      </c>
      <c r="AM49" s="333">
        <f>SUMIFS('Forecast Summary'!BF:BF, 'Forecast Summary'!$A:$A,Outcomes!$A49,'Forecast Summary'!$C:$C, "2025",'Forecast Summary'!$D:$D, "Bound Project")</f>
        <v>218.5</v>
      </c>
      <c r="AN49" s="333">
        <f>SUMIFS('Forecast Summary'!BG:BG, 'Forecast Summary'!$A:$A,Outcomes!$A49,'Forecast Summary'!$C:$C, "2025",'Forecast Summary'!$D:$D, "Bound Project")</f>
        <v>274.55</v>
      </c>
      <c r="AO49" s="333">
        <f>SUMIFS('Forecast Summary'!BH:BH, 'Forecast Summary'!$A:$A,Outcomes!$A49,'Forecast Summary'!$C:$C, "2025",'Forecast Summary'!$D:$D, "Bound Project")</f>
        <v>140.6</v>
      </c>
      <c r="AP49" s="333">
        <f>SUMIFS('Forecast Summary'!BI:BI, 'Forecast Summary'!$A:$A,Outcomes!$A49,'Forecast Summary'!$C:$C, "2025",'Forecast Summary'!$D:$D, "Bound Project")</f>
        <v>189.04999999999998</v>
      </c>
      <c r="AQ49" s="333">
        <f>SUMIFS('Forecast Summary'!BJ:BJ, 'Forecast Summary'!$A:$A,Outcomes!$A49,'Forecast Summary'!$C:$C, "2025",'Forecast Summary'!$D:$D, "Bound Project")</f>
        <v>87.399999999999991</v>
      </c>
      <c r="AR49" s="333">
        <f>SUMIFS('Forecast Summary'!BK:BK, 'Forecast Summary'!$A:$A,Outcomes!$A49,'Forecast Summary'!$C:$C, "2025",'Forecast Summary'!$D:$D, "Bound Project")</f>
        <v>126.35</v>
      </c>
      <c r="AS49" s="333">
        <f>SUMIFS('Forecast Summary'!BL:BL, 'Forecast Summary'!$A:$A,Outcomes!$A49,'Forecast Summary'!$C:$C, "2025",'Forecast Summary'!$D:$D, "Bound Project")</f>
        <v>94.05</v>
      </c>
      <c r="AT49" s="333">
        <f>SUMIFS('Forecast Summary'!BQ:BQ, 'Forecast Summary'!$A:$A,Outcomes!$A49,'Forecast Summary'!$C:$C, "2025",'Forecast Summary'!$D:$D, "Bound Project")</f>
        <v>0</v>
      </c>
      <c r="AU49" s="333">
        <f>SUMIFS('Forecast Summary'!BR:BR, 'Forecast Summary'!$A:$A,Outcomes!$A49,'Forecast Summary'!$C:$C, "2025",'Forecast Summary'!$D:$D, "Bound Project")</f>
        <v>0</v>
      </c>
      <c r="AV49" s="333">
        <f>SUMIFS('Forecast Summary'!BS:BS, 'Forecast Summary'!$A:$A,Outcomes!$A49,'Forecast Summary'!$C:$C, "2025",'Forecast Summary'!$D:$D, "Bound Project")</f>
        <v>0</v>
      </c>
      <c r="AW49" s="333">
        <f>SUMIFS('Forecast Summary'!BT:BT, 'Forecast Summary'!$A:$A,Outcomes!$A49,'Forecast Summary'!$C:$C, "2025",'Forecast Summary'!$D:$D, "Bound Project")</f>
        <v>0</v>
      </c>
      <c r="AX49" s="333">
        <f>SUMIFS('Forecast Summary'!BU:BU, 'Forecast Summary'!$A:$A,Outcomes!$A49,'Forecast Summary'!$C:$C, "2025",'Forecast Summary'!$D:$D, "Bound Project")</f>
        <v>0</v>
      </c>
      <c r="AY49" s="333">
        <f>SUMIFS('Forecast Summary'!BV:BV, 'Forecast Summary'!$A:$A,Outcomes!$A49,'Forecast Summary'!$C:$C, "2025",'Forecast Summary'!$D:$D, "Bound Project")</f>
        <v>0</v>
      </c>
      <c r="AZ49" s="333">
        <f>SUMIFS('Forecast Summary'!BW:BW, 'Forecast Summary'!$A:$A,Outcomes!$A49,'Forecast Summary'!$C:$C, "2025",'Forecast Summary'!$D:$D, "Bound Project")</f>
        <v>0</v>
      </c>
      <c r="BA49" s="333">
        <f>SUMIFS('Forecast Summary'!BX:BX, 'Forecast Summary'!$A:$A,Outcomes!$A49,'Forecast Summary'!$C:$C, "2025",'Forecast Summary'!$D:$D, "Bound Project")</f>
        <v>0</v>
      </c>
      <c r="BB49" s="333">
        <f>SUMIFS('Forecast Summary'!BY:BY, 'Forecast Summary'!$A:$A,Outcomes!$A49,'Forecast Summary'!$C:$C, "2025",'Forecast Summary'!$D:$D, "Bound Project")</f>
        <v>10.45</v>
      </c>
      <c r="BC49" s="333">
        <f>SUMIFS('Forecast Summary'!BZ:BZ, 'Forecast Summary'!$A:$A,Outcomes!$A49,'Forecast Summary'!$C:$C, "2025",'Forecast Summary'!$D:$D, "Bound Project")</f>
        <v>17.099999999999998</v>
      </c>
      <c r="BD49" s="333">
        <f>SUMIFS('Forecast Summary'!CA:CA, 'Forecast Summary'!$A:$A,Outcomes!$A49,'Forecast Summary'!$C:$C, "2025",'Forecast Summary'!$D:$D, "Bound Project")</f>
        <v>0</v>
      </c>
    </row>
    <row r="50" spans="1:56">
      <c r="A50" s="21" t="s">
        <v>131</v>
      </c>
      <c r="B50" s="18" t="s">
        <v>132</v>
      </c>
      <c r="C50" s="333">
        <f>SUMIFS('Forecast Summary'!E:E, 'Forecast Summary'!$A:$A,Outcomes!$A50,'Forecast Summary'!$C:$C, "2025",'Forecast Summary'!$D:$D, "Bound Project")</f>
        <v>1542</v>
      </c>
      <c r="D50" s="333">
        <f>SUMIFS('Forecast Summary'!F:F, 'Forecast Summary'!$A:$A,Outcomes!$A50,'Forecast Summary'!$C:$C, "2025",'Forecast Summary'!$D:$D, "Bound Project")</f>
        <v>890</v>
      </c>
      <c r="E50" s="333">
        <f>SUMIFS('Forecast Summary'!G:G, 'Forecast Summary'!$A:$A,Outcomes!$A50,'Forecast Summary'!$C:$C, "2025",'Forecast Summary'!$D:$D, "Bound Project")</f>
        <v>748.59999999999991</v>
      </c>
      <c r="F50" s="333">
        <f>SUMIFS('Forecast Summary'!H:H, 'Forecast Summary'!$A:$A,Outcomes!$A50,'Forecast Summary'!$C:$C, "2025",'Forecast Summary'!$D:$D, "Bound Project")</f>
        <v>372.90000000000003</v>
      </c>
      <c r="G50" s="333">
        <f>SUMIFS('Forecast Summary'!I:I, 'Forecast Summary'!$A:$A,Outcomes!$A50,'Forecast Summary'!$C:$C, "2025",'Forecast Summary'!$D:$D, "Bound Project")</f>
        <v>61.600000000000009</v>
      </c>
      <c r="H50" s="333">
        <f>SUMIFS('Forecast Summary'!J:J, 'Forecast Summary'!$A:$A,Outcomes!$A50,'Forecast Summary'!$C:$C, "2025",'Forecast Summary'!$D:$D, "Bound Project")</f>
        <v>0</v>
      </c>
      <c r="I50" s="333">
        <f>SUMIFS('Forecast Summary'!K:K, 'Forecast Summary'!$A:$A,Outcomes!$A50,'Forecast Summary'!$C:$C, "2025",'Forecast Summary'!$D:$D, "Bound Project")</f>
        <v>0</v>
      </c>
      <c r="J50" s="333">
        <f>SUMIFS('Forecast Summary'!L:L, 'Forecast Summary'!$A:$A,Outcomes!$A50,'Forecast Summary'!$C:$C, "2025",'Forecast Summary'!$D:$D, "Bound Project")</f>
        <v>0</v>
      </c>
      <c r="K50" s="333">
        <f>SUMIFS('Forecast Summary'!M:M, 'Forecast Summary'!$A:$A,Outcomes!$A50,'Forecast Summary'!$C:$C, "2025",'Forecast Summary'!$D:$D, "Bound Project")</f>
        <v>0</v>
      </c>
      <c r="L50" s="333">
        <f>SUMIFS('Forecast Summary'!O:O, 'Forecast Summary'!$A:$A,Outcomes!$A50,'Forecast Summary'!$C:$C, "2025",'Forecast Summary'!$D:$D, "Bound Project")</f>
        <v>18</v>
      </c>
      <c r="M50" s="333">
        <f>SUMIFS('Forecast Summary'!P:P, 'Forecast Summary'!$A:$A,Outcomes!$A50,'Forecast Summary'!$C:$C, "2025",'Forecast Summary'!$D:$D, "Bound Project")</f>
        <v>32</v>
      </c>
      <c r="N50" s="333">
        <f>SUMIFS('Forecast Summary'!U:U, 'Forecast Summary'!$A:$A,Outcomes!$A50,'Forecast Summary'!$C:$C, "2025",'Forecast Summary'!$D:$D, "Bound Project")</f>
        <v>18</v>
      </c>
      <c r="O50" s="333">
        <f>SUMIFS('Forecast Summary'!V:V, 'Forecast Summary'!$A:$A,Outcomes!$A50,'Forecast Summary'!$C:$C, "2025",'Forecast Summary'!$D:$D, "Bound Project")</f>
        <v>4</v>
      </c>
      <c r="P50" s="333">
        <f>SUMIFS('Forecast Summary'!W:W, 'Forecast Summary'!$A:$A,Outcomes!$A50,'Forecast Summary'!$C:$C, "2025",'Forecast Summary'!$D:$D, "Bound Project")</f>
        <v>2</v>
      </c>
      <c r="Q50" s="333">
        <f>SUMIFS('Forecast Summary'!X:X, 'Forecast Summary'!$A:$A,Outcomes!$A50,'Forecast Summary'!$C:$C, "2025",'Forecast Summary'!$D:$D, "Bound Project")</f>
        <v>7</v>
      </c>
      <c r="R50" s="333">
        <f>SUMIFS('Forecast Summary'!Y:Y, 'Forecast Summary'!$A:$A,Outcomes!$A50,'Forecast Summary'!$C:$C, "2025",'Forecast Summary'!$D:$D, "Bound Project")</f>
        <v>57.2</v>
      </c>
      <c r="S50" s="333">
        <f>SUMIFS('Forecast Summary'!Z:Z, 'Forecast Summary'!$A:$A,Outcomes!$A50,'Forecast Summary'!$C:$C, "2025",'Forecast Summary'!$D:$D, "Bound Project")</f>
        <v>12.100000000000001</v>
      </c>
      <c r="T50" s="333">
        <f>SUMIFS('Forecast Summary'!AA:AA, 'Forecast Summary'!$A:$A,Outcomes!$A50,'Forecast Summary'!$C:$C, "2025",'Forecast Summary'!$D:$D, "Bound Project")</f>
        <v>4.4000000000000004</v>
      </c>
      <c r="U50" s="333">
        <f>SUMIFS('Forecast Summary'!AB:AB, 'Forecast Summary'!$A:$A,Outcomes!$A50,'Forecast Summary'!$C:$C, "2025",'Forecast Summary'!$D:$D, "Bound Project")</f>
        <v>23.1</v>
      </c>
      <c r="V50" s="333">
        <f>SUMIFS('Forecast Summary'!AG:AG, 'Forecast Summary'!$A:$A,Outcomes!$A50,'Forecast Summary'!$C:$C, "2025",'Forecast Summary'!$D:$D, "Bound Project")</f>
        <v>26.400000000000002</v>
      </c>
      <c r="W50" s="333">
        <f>SUMIFS('Forecast Summary'!AH:AH, 'Forecast Summary'!$A:$A,Outcomes!$A50,'Forecast Summary'!$C:$C, "2025",'Forecast Summary'!$D:$D, "Bound Project")</f>
        <v>13.299999999999999</v>
      </c>
      <c r="X50" s="333">
        <f>SUMIFS('Forecast Summary'!AI:AI, 'Forecast Summary'!$A:$A,Outcomes!$A50,'Forecast Summary'!$C:$C, "2025",'Forecast Summary'!$D:$D, "Bound Project")</f>
        <v>19</v>
      </c>
      <c r="Y50" s="333">
        <f>SUMIFS('Forecast Summary'!AJ:AJ, 'Forecast Summary'!$A:$A,Outcomes!$A50,'Forecast Summary'!$C:$C, "2025",'Forecast Summary'!$D:$D, "Bound Project")</f>
        <v>4.4000000000000004</v>
      </c>
      <c r="Z50" s="333">
        <f>SUMIFS('Forecast Summary'!AK:AK, 'Forecast Summary'!$A:$A,Outcomes!$A50,'Forecast Summary'!$C:$C, "2025",'Forecast Summary'!$D:$D, "Bound Project")</f>
        <v>157.69999999999999</v>
      </c>
      <c r="AA50" s="333">
        <f>SUMIFS('Forecast Summary'!AL:AL, 'Forecast Summary'!$A:$A,Outcomes!$A50,'Forecast Summary'!$C:$C, "2025",'Forecast Summary'!$D:$D, "Bound Project")</f>
        <v>56.05</v>
      </c>
      <c r="AB50" s="333">
        <f>SUMIFS('Forecast Summary'!AM:AM, 'Forecast Summary'!$A:$A,Outcomes!$A50,'Forecast Summary'!$C:$C, "2025",'Forecast Summary'!$D:$D, "Bound Project")</f>
        <v>114</v>
      </c>
      <c r="AC50" s="333">
        <f>SUMIFS('Forecast Summary'!AN:AN, 'Forecast Summary'!$A:$A,Outcomes!$A50,'Forecast Summary'!$C:$C, "2025",'Forecast Summary'!$D:$D, "Bound Project")</f>
        <v>48</v>
      </c>
      <c r="AD50" s="333">
        <f>SUMIFS('Forecast Summary'!AS:AS, 'Forecast Summary'!$A:$A,Outcomes!$A50,'Forecast Summary'!$C:$C, "2025",'Forecast Summary'!$D:$D, "Bound Project")</f>
        <v>0</v>
      </c>
      <c r="AE50" s="333">
        <f>SUMIFS('Forecast Summary'!AT:AT, 'Forecast Summary'!$A:$A,Outcomes!$A50,'Forecast Summary'!$C:$C, "2025",'Forecast Summary'!$D:$D, "Bound Project")</f>
        <v>0</v>
      </c>
      <c r="AF50" s="333">
        <f>SUMIFS('Forecast Summary'!AU:AU, 'Forecast Summary'!$A:$A,Outcomes!$A50,'Forecast Summary'!$C:$C, "2025",'Forecast Summary'!$D:$D, "Bound Project")</f>
        <v>0</v>
      </c>
      <c r="AG50" s="333">
        <f>SUMIFS('Forecast Summary'!AV:AV, 'Forecast Summary'!$A:$A,Outcomes!$A50,'Forecast Summary'!$C:$C, "2025",'Forecast Summary'!$D:$D, "Bound Project")</f>
        <v>0</v>
      </c>
      <c r="AH50" s="333">
        <f>SUMIFS('Forecast Summary'!AW:AW, 'Forecast Summary'!$A:$A,Outcomes!$A50,'Forecast Summary'!$C:$C, "2025",'Forecast Summary'!$D:$D, "Bound Project")</f>
        <v>0</v>
      </c>
      <c r="AI50" s="333">
        <f>SUMIFS('Forecast Summary'!AX:AX, 'Forecast Summary'!$A:$A,Outcomes!$A50,'Forecast Summary'!$C:$C, "2025",'Forecast Summary'!$D:$D, "Bound Project")</f>
        <v>0</v>
      </c>
      <c r="AJ50" s="333">
        <f>SUMIFS('Forecast Summary'!AY:AY, 'Forecast Summary'!$A:$A,Outcomes!$A50,'Forecast Summary'!$C:$C, "2025",'Forecast Summary'!$D:$D, "Bound Project")</f>
        <v>0</v>
      </c>
      <c r="AK50" s="333">
        <f>SUMIFS('Forecast Summary'!AZ:AZ, 'Forecast Summary'!$A:$A,Outcomes!$A50,'Forecast Summary'!$C:$C, "2025",'Forecast Summary'!$D:$D, "Bound Project")</f>
        <v>0</v>
      </c>
      <c r="AL50" s="333">
        <f>SUMIFS('Forecast Summary'!BE:BE, 'Forecast Summary'!$A:$A,Outcomes!$A50,'Forecast Summary'!$C:$C, "2025",'Forecast Summary'!$D:$D, "Bound Project")</f>
        <v>927</v>
      </c>
      <c r="AM50" s="333">
        <f>SUMIFS('Forecast Summary'!BF:BF, 'Forecast Summary'!$A:$A,Outcomes!$A50,'Forecast Summary'!$C:$C, "2025",'Forecast Summary'!$D:$D, "Bound Project")</f>
        <v>749.55</v>
      </c>
      <c r="AN50" s="333">
        <f>SUMIFS('Forecast Summary'!BG:BG, 'Forecast Summary'!$A:$A,Outcomes!$A50,'Forecast Summary'!$C:$C, "2025",'Forecast Summary'!$D:$D, "Bound Project")</f>
        <v>363.00000000000006</v>
      </c>
      <c r="AO50" s="333">
        <f>SUMIFS('Forecast Summary'!BH:BH, 'Forecast Summary'!$A:$A,Outcomes!$A50,'Forecast Summary'!$C:$C, "2025",'Forecast Summary'!$D:$D, "Bound Project")</f>
        <v>102.30000000000001</v>
      </c>
      <c r="AP50" s="333">
        <f>SUMIFS('Forecast Summary'!BI:BI, 'Forecast Summary'!$A:$A,Outcomes!$A50,'Forecast Summary'!$C:$C, "2025",'Forecast Summary'!$D:$D, "Bound Project")</f>
        <v>294</v>
      </c>
      <c r="AQ50" s="333">
        <f>SUMIFS('Forecast Summary'!BJ:BJ, 'Forecast Summary'!$A:$A,Outcomes!$A50,'Forecast Summary'!$C:$C, "2025",'Forecast Summary'!$D:$D, "Bound Project")</f>
        <v>197.6</v>
      </c>
      <c r="AR50" s="333">
        <f>SUMIFS('Forecast Summary'!BK:BK, 'Forecast Summary'!$A:$A,Outcomes!$A50,'Forecast Summary'!$C:$C, "2025",'Forecast Summary'!$D:$D, "Bound Project")</f>
        <v>238</v>
      </c>
      <c r="AS50" s="333">
        <f>SUMIFS('Forecast Summary'!BL:BL, 'Forecast Summary'!$A:$A,Outcomes!$A50,'Forecast Summary'!$C:$C, "2025",'Forecast Summary'!$D:$D, "Bound Project")</f>
        <v>68.2</v>
      </c>
      <c r="AT50" s="333">
        <f>SUMIFS('Forecast Summary'!BQ:BQ, 'Forecast Summary'!$A:$A,Outcomes!$A50,'Forecast Summary'!$C:$C, "2025",'Forecast Summary'!$D:$D, "Bound Project")</f>
        <v>0</v>
      </c>
      <c r="AU50" s="333">
        <f>SUMIFS('Forecast Summary'!BR:BR, 'Forecast Summary'!$A:$A,Outcomes!$A50,'Forecast Summary'!$C:$C, "2025",'Forecast Summary'!$D:$D, "Bound Project")</f>
        <v>0</v>
      </c>
      <c r="AV50" s="333">
        <f>SUMIFS('Forecast Summary'!BS:BS, 'Forecast Summary'!$A:$A,Outcomes!$A50,'Forecast Summary'!$C:$C, "2025",'Forecast Summary'!$D:$D, "Bound Project")</f>
        <v>0</v>
      </c>
      <c r="AW50" s="333">
        <f>SUMIFS('Forecast Summary'!BT:BT, 'Forecast Summary'!$A:$A,Outcomes!$A50,'Forecast Summary'!$C:$C, "2025",'Forecast Summary'!$D:$D, "Bound Project")</f>
        <v>0</v>
      </c>
      <c r="AX50" s="333">
        <f>SUMIFS('Forecast Summary'!BU:BU, 'Forecast Summary'!$A:$A,Outcomes!$A50,'Forecast Summary'!$C:$C, "2025",'Forecast Summary'!$D:$D, "Bound Project")</f>
        <v>0</v>
      </c>
      <c r="AY50" s="333">
        <f>SUMIFS('Forecast Summary'!BV:BV, 'Forecast Summary'!$A:$A,Outcomes!$A50,'Forecast Summary'!$C:$C, "2025",'Forecast Summary'!$D:$D, "Bound Project")</f>
        <v>0</v>
      </c>
      <c r="AZ50" s="333">
        <f>SUMIFS('Forecast Summary'!BW:BW, 'Forecast Summary'!$A:$A,Outcomes!$A50,'Forecast Summary'!$C:$C, "2025",'Forecast Summary'!$D:$D, "Bound Project")</f>
        <v>0</v>
      </c>
      <c r="BA50" s="333">
        <f>SUMIFS('Forecast Summary'!BX:BX, 'Forecast Summary'!$A:$A,Outcomes!$A50,'Forecast Summary'!$C:$C, "2025",'Forecast Summary'!$D:$D, "Bound Project")</f>
        <v>0</v>
      </c>
      <c r="BB50" s="333">
        <f>SUMIFS('Forecast Summary'!BY:BY, 'Forecast Summary'!$A:$A,Outcomes!$A50,'Forecast Summary'!$C:$C, "2025",'Forecast Summary'!$D:$D, "Bound Project")</f>
        <v>2</v>
      </c>
      <c r="BC50" s="333">
        <f>SUMIFS('Forecast Summary'!BZ:BZ, 'Forecast Summary'!$A:$A,Outcomes!$A50,'Forecast Summary'!$C:$C, "2025",'Forecast Summary'!$D:$D, "Bound Project")</f>
        <v>28</v>
      </c>
      <c r="BD50" s="333">
        <f>SUMIFS('Forecast Summary'!CA:CA, 'Forecast Summary'!$A:$A,Outcomes!$A50,'Forecast Summary'!$C:$C, "2025",'Forecast Summary'!$D:$D, "Bound Project")</f>
        <v>0</v>
      </c>
    </row>
    <row r="51" spans="1:56">
      <c r="A51" s="21" t="s">
        <v>133</v>
      </c>
      <c r="B51" s="18" t="s">
        <v>134</v>
      </c>
      <c r="C51" s="333">
        <f>SUMIFS('Forecast Summary'!E:E, 'Forecast Summary'!$A:$A,Outcomes!$A51,'Forecast Summary'!$C:$C, "2025",'Forecast Summary'!$D:$D, "Bound Project")</f>
        <v>878.75</v>
      </c>
      <c r="D51" s="333">
        <f>SUMIFS('Forecast Summary'!F:F, 'Forecast Summary'!$A:$A,Outcomes!$A51,'Forecast Summary'!$C:$C, "2025",'Forecast Summary'!$D:$D, "Bound Project")</f>
        <v>562</v>
      </c>
      <c r="E51" s="333">
        <f>SUMIFS('Forecast Summary'!G:G, 'Forecast Summary'!$A:$A,Outcomes!$A51,'Forecast Summary'!$C:$C, "2025",'Forecast Summary'!$D:$D, "Bound Project")</f>
        <v>444.59999999999997</v>
      </c>
      <c r="F51" s="333">
        <f>SUMIFS('Forecast Summary'!H:H, 'Forecast Summary'!$A:$A,Outcomes!$A51,'Forecast Summary'!$C:$C, "2025",'Forecast Summary'!$D:$D, "Bound Project")</f>
        <v>190.3</v>
      </c>
      <c r="G51" s="333">
        <f>SUMIFS('Forecast Summary'!I:I, 'Forecast Summary'!$A:$A,Outcomes!$A51,'Forecast Summary'!$C:$C, "2025",'Forecast Summary'!$D:$D, "Bound Project")</f>
        <v>82.5</v>
      </c>
      <c r="H51" s="333">
        <f>SUMIFS('Forecast Summary'!J:J, 'Forecast Summary'!$A:$A,Outcomes!$A51,'Forecast Summary'!$C:$C, "2025",'Forecast Summary'!$D:$D, "Bound Project")</f>
        <v>0</v>
      </c>
      <c r="I51" s="333">
        <f>SUMIFS('Forecast Summary'!K:K, 'Forecast Summary'!$A:$A,Outcomes!$A51,'Forecast Summary'!$C:$C, "2025",'Forecast Summary'!$D:$D, "Bound Project")</f>
        <v>0</v>
      </c>
      <c r="J51" s="333">
        <f>SUMIFS('Forecast Summary'!L:L, 'Forecast Summary'!$A:$A,Outcomes!$A51,'Forecast Summary'!$C:$C, "2025",'Forecast Summary'!$D:$D, "Bound Project")</f>
        <v>0</v>
      </c>
      <c r="K51" s="333">
        <f>SUMIFS('Forecast Summary'!M:M, 'Forecast Summary'!$A:$A,Outcomes!$A51,'Forecast Summary'!$C:$C, "2025",'Forecast Summary'!$D:$D, "Bound Project")</f>
        <v>0</v>
      </c>
      <c r="L51" s="333">
        <f>SUMIFS('Forecast Summary'!O:O, 'Forecast Summary'!$A:$A,Outcomes!$A51,'Forecast Summary'!$C:$C, "2025",'Forecast Summary'!$D:$D, "Bound Project")</f>
        <v>15</v>
      </c>
      <c r="M51" s="333">
        <f>SUMIFS('Forecast Summary'!P:P, 'Forecast Summary'!$A:$A,Outcomes!$A51,'Forecast Summary'!$C:$C, "2025",'Forecast Summary'!$D:$D, "Bound Project")</f>
        <v>44.65</v>
      </c>
      <c r="N51" s="333">
        <f>SUMIFS('Forecast Summary'!U:U, 'Forecast Summary'!$A:$A,Outcomes!$A51,'Forecast Summary'!$C:$C, "2025",'Forecast Summary'!$D:$D, "Bound Project")</f>
        <v>8.5499999999999989</v>
      </c>
      <c r="O51" s="333">
        <f>SUMIFS('Forecast Summary'!V:V, 'Forecast Summary'!$A:$A,Outcomes!$A51,'Forecast Summary'!$C:$C, "2025",'Forecast Summary'!$D:$D, "Bound Project")</f>
        <v>7.6</v>
      </c>
      <c r="P51" s="333">
        <f>SUMIFS('Forecast Summary'!W:W, 'Forecast Summary'!$A:$A,Outcomes!$A51,'Forecast Summary'!$C:$C, "2025",'Forecast Summary'!$D:$D, "Bound Project")</f>
        <v>6.6499999999999995</v>
      </c>
      <c r="Q51" s="333">
        <f>SUMIFS('Forecast Summary'!X:X, 'Forecast Summary'!$A:$A,Outcomes!$A51,'Forecast Summary'!$C:$C, "2025",'Forecast Summary'!$D:$D, "Bound Project")</f>
        <v>5.6999999999999993</v>
      </c>
      <c r="R51" s="333">
        <f>SUMIFS('Forecast Summary'!Y:Y, 'Forecast Summary'!$A:$A,Outcomes!$A51,'Forecast Summary'!$C:$C, "2025",'Forecast Summary'!$D:$D, "Bound Project")</f>
        <v>897.75</v>
      </c>
      <c r="S51" s="333">
        <f>SUMIFS('Forecast Summary'!Z:Z, 'Forecast Summary'!$A:$A,Outcomes!$A51,'Forecast Summary'!$C:$C, "2025",'Forecast Summary'!$D:$D, "Bound Project")</f>
        <v>49.4</v>
      </c>
      <c r="T51" s="333">
        <f>SUMIFS('Forecast Summary'!AA:AA, 'Forecast Summary'!$A:$A,Outcomes!$A51,'Forecast Summary'!$C:$C, "2025",'Forecast Summary'!$D:$D, "Bound Project")</f>
        <v>16.149999999999999</v>
      </c>
      <c r="U51" s="333">
        <f>SUMIFS('Forecast Summary'!AB:AB, 'Forecast Summary'!$A:$A,Outcomes!$A51,'Forecast Summary'!$C:$C, "2025",'Forecast Summary'!$D:$D, "Bound Project")</f>
        <v>713.44999999999993</v>
      </c>
      <c r="V51" s="333">
        <f>SUMIFS('Forecast Summary'!AG:AG, 'Forecast Summary'!$A:$A,Outcomes!$A51,'Forecast Summary'!$C:$C, "2025",'Forecast Summary'!$D:$D, "Bound Project")</f>
        <v>85.800000000000011</v>
      </c>
      <c r="W51" s="333">
        <f>SUMIFS('Forecast Summary'!AH:AH, 'Forecast Summary'!$A:$A,Outcomes!$A51,'Forecast Summary'!$C:$C, "2025",'Forecast Summary'!$D:$D, "Bound Project")</f>
        <v>67.100000000000009</v>
      </c>
      <c r="X51" s="333">
        <f>SUMIFS('Forecast Summary'!AI:AI, 'Forecast Summary'!$A:$A,Outcomes!$A51,'Forecast Summary'!$C:$C, "2025",'Forecast Summary'!$D:$D, "Bound Project")</f>
        <v>36.300000000000004</v>
      </c>
      <c r="Y51" s="333">
        <f>SUMIFS('Forecast Summary'!AJ:AJ, 'Forecast Summary'!$A:$A,Outcomes!$A51,'Forecast Summary'!$C:$C, "2025",'Forecast Summary'!$D:$D, "Bound Project")</f>
        <v>70.400000000000006</v>
      </c>
      <c r="Z51" s="333">
        <f>SUMIFS('Forecast Summary'!AK:AK, 'Forecast Summary'!$A:$A,Outcomes!$A51,'Forecast Summary'!$C:$C, "2025",'Forecast Summary'!$D:$D, "Bound Project")</f>
        <v>401</v>
      </c>
      <c r="AA51" s="333">
        <f>SUMIFS('Forecast Summary'!AL:AL, 'Forecast Summary'!$A:$A,Outcomes!$A51,'Forecast Summary'!$C:$C, "2025",'Forecast Summary'!$D:$D, "Bound Project")</f>
        <v>323</v>
      </c>
      <c r="AB51" s="333">
        <f>SUMIFS('Forecast Summary'!AM:AM, 'Forecast Summary'!$A:$A,Outcomes!$A51,'Forecast Summary'!$C:$C, "2025",'Forecast Summary'!$D:$D, "Bound Project")</f>
        <v>149.15</v>
      </c>
      <c r="AC51" s="333">
        <f>SUMIFS('Forecast Summary'!AN:AN, 'Forecast Summary'!$A:$A,Outcomes!$A51,'Forecast Summary'!$C:$C, "2025",'Forecast Summary'!$D:$D, "Bound Project")</f>
        <v>171.60000000000002</v>
      </c>
      <c r="AD51" s="333">
        <f>SUMIFS('Forecast Summary'!AS:AS, 'Forecast Summary'!$A:$A,Outcomes!$A51,'Forecast Summary'!$C:$C, "2025",'Forecast Summary'!$D:$D, "Bound Project")</f>
        <v>0</v>
      </c>
      <c r="AE51" s="333">
        <f>SUMIFS('Forecast Summary'!AT:AT, 'Forecast Summary'!$A:$A,Outcomes!$A51,'Forecast Summary'!$C:$C, "2025",'Forecast Summary'!$D:$D, "Bound Project")</f>
        <v>0</v>
      </c>
      <c r="AF51" s="333">
        <f>SUMIFS('Forecast Summary'!AU:AU, 'Forecast Summary'!$A:$A,Outcomes!$A51,'Forecast Summary'!$C:$C, "2025",'Forecast Summary'!$D:$D, "Bound Project")</f>
        <v>0</v>
      </c>
      <c r="AG51" s="333">
        <f>SUMIFS('Forecast Summary'!AV:AV, 'Forecast Summary'!$A:$A,Outcomes!$A51,'Forecast Summary'!$C:$C, "2025",'Forecast Summary'!$D:$D, "Bound Project")</f>
        <v>0</v>
      </c>
      <c r="AH51" s="333">
        <f>SUMIFS('Forecast Summary'!AW:AW, 'Forecast Summary'!$A:$A,Outcomes!$A51,'Forecast Summary'!$C:$C, "2025",'Forecast Summary'!$D:$D, "Bound Project")</f>
        <v>0</v>
      </c>
      <c r="AI51" s="333">
        <f>SUMIFS('Forecast Summary'!AX:AX, 'Forecast Summary'!$A:$A,Outcomes!$A51,'Forecast Summary'!$C:$C, "2025",'Forecast Summary'!$D:$D, "Bound Project")</f>
        <v>0</v>
      </c>
      <c r="AJ51" s="333">
        <f>SUMIFS('Forecast Summary'!AY:AY, 'Forecast Summary'!$A:$A,Outcomes!$A51,'Forecast Summary'!$C:$C, "2025",'Forecast Summary'!$D:$D, "Bound Project")</f>
        <v>0</v>
      </c>
      <c r="AK51" s="333">
        <f>SUMIFS('Forecast Summary'!AZ:AZ, 'Forecast Summary'!$A:$A,Outcomes!$A51,'Forecast Summary'!$C:$C, "2025",'Forecast Summary'!$D:$D, "Bound Project")</f>
        <v>0</v>
      </c>
      <c r="AL51" s="333">
        <f>SUMIFS('Forecast Summary'!BE:BE, 'Forecast Summary'!$A:$A,Outcomes!$A51,'Forecast Summary'!$C:$C, "2025",'Forecast Summary'!$D:$D, "Bound Project")</f>
        <v>769</v>
      </c>
      <c r="AM51" s="333">
        <f>SUMIFS('Forecast Summary'!BF:BF, 'Forecast Summary'!$A:$A,Outcomes!$A51,'Forecast Summary'!$C:$C, "2025",'Forecast Summary'!$D:$D, "Bound Project")</f>
        <v>580.44999999999993</v>
      </c>
      <c r="AN51" s="333">
        <f>SUMIFS('Forecast Summary'!BG:BG, 'Forecast Summary'!$A:$A,Outcomes!$A51,'Forecast Summary'!$C:$C, "2025",'Forecast Summary'!$D:$D, "Bound Project")</f>
        <v>321</v>
      </c>
      <c r="AO51" s="333">
        <f>SUMIFS('Forecast Summary'!BH:BH, 'Forecast Summary'!$A:$A,Outcomes!$A51,'Forecast Summary'!$C:$C, "2025",'Forecast Summary'!$D:$D, "Bound Project")</f>
        <v>145.20000000000002</v>
      </c>
      <c r="AP51" s="333">
        <f>SUMIFS('Forecast Summary'!BI:BI, 'Forecast Summary'!$A:$A,Outcomes!$A51,'Forecast Summary'!$C:$C, "2025",'Forecast Summary'!$D:$D, "Bound Project")</f>
        <v>168</v>
      </c>
      <c r="AQ51" s="333">
        <f>SUMIFS('Forecast Summary'!BJ:BJ, 'Forecast Summary'!$A:$A,Outcomes!$A51,'Forecast Summary'!$C:$C, "2025",'Forecast Summary'!$D:$D, "Bound Project")</f>
        <v>119.69999999999999</v>
      </c>
      <c r="AR51" s="333">
        <f>SUMIFS('Forecast Summary'!BK:BK, 'Forecast Summary'!$A:$A,Outcomes!$A51,'Forecast Summary'!$C:$C, "2025",'Forecast Summary'!$D:$D, "Bound Project")</f>
        <v>97</v>
      </c>
      <c r="AS51" s="333">
        <f>SUMIFS('Forecast Summary'!BL:BL, 'Forecast Summary'!$A:$A,Outcomes!$A51,'Forecast Summary'!$C:$C, "2025",'Forecast Summary'!$D:$D, "Bound Project")</f>
        <v>118</v>
      </c>
      <c r="AT51" s="333">
        <f>SUMIFS('Forecast Summary'!BQ:BQ, 'Forecast Summary'!$A:$A,Outcomes!$A51,'Forecast Summary'!$C:$C, "2025",'Forecast Summary'!$D:$D, "Bound Project")</f>
        <v>0</v>
      </c>
      <c r="AU51" s="333">
        <f>SUMIFS('Forecast Summary'!BR:BR, 'Forecast Summary'!$A:$A,Outcomes!$A51,'Forecast Summary'!$C:$C, "2025",'Forecast Summary'!$D:$D, "Bound Project")</f>
        <v>0</v>
      </c>
      <c r="AV51" s="333">
        <f>SUMIFS('Forecast Summary'!BS:BS, 'Forecast Summary'!$A:$A,Outcomes!$A51,'Forecast Summary'!$C:$C, "2025",'Forecast Summary'!$D:$D, "Bound Project")</f>
        <v>0</v>
      </c>
      <c r="AW51" s="333">
        <f>SUMIFS('Forecast Summary'!BT:BT, 'Forecast Summary'!$A:$A,Outcomes!$A51,'Forecast Summary'!$C:$C, "2025",'Forecast Summary'!$D:$D, "Bound Project")</f>
        <v>0</v>
      </c>
      <c r="AX51" s="333">
        <f>SUMIFS('Forecast Summary'!BU:BU, 'Forecast Summary'!$A:$A,Outcomes!$A51,'Forecast Summary'!$C:$C, "2025",'Forecast Summary'!$D:$D, "Bound Project")</f>
        <v>36</v>
      </c>
      <c r="AY51" s="333">
        <f>SUMIFS('Forecast Summary'!BV:BV, 'Forecast Summary'!$A:$A,Outcomes!$A51,'Forecast Summary'!$C:$C, "2025",'Forecast Summary'!$D:$D, "Bound Project")</f>
        <v>18.700000000000003</v>
      </c>
      <c r="AZ51" s="333">
        <f>SUMIFS('Forecast Summary'!BW:BW, 'Forecast Summary'!$A:$A,Outcomes!$A51,'Forecast Summary'!$C:$C, "2025",'Forecast Summary'!$D:$D, "Bound Project")</f>
        <v>13.200000000000001</v>
      </c>
      <c r="BA51" s="333">
        <f>SUMIFS('Forecast Summary'!BX:BX, 'Forecast Summary'!$A:$A,Outcomes!$A51,'Forecast Summary'!$C:$C, "2025",'Forecast Summary'!$D:$D, "Bound Project")</f>
        <v>30</v>
      </c>
      <c r="BB51" s="333">
        <f>SUMIFS('Forecast Summary'!BY:BY, 'Forecast Summary'!$A:$A,Outcomes!$A51,'Forecast Summary'!$C:$C, "2025",'Forecast Summary'!$D:$D, "Bound Project")</f>
        <v>24.7</v>
      </c>
      <c r="BC51" s="333">
        <f>SUMIFS('Forecast Summary'!BZ:BZ, 'Forecast Summary'!$A:$A,Outcomes!$A51,'Forecast Summary'!$C:$C, "2025",'Forecast Summary'!$D:$D, "Bound Project")</f>
        <v>46</v>
      </c>
      <c r="BD51" s="333">
        <f>SUMIFS('Forecast Summary'!CA:CA, 'Forecast Summary'!$A:$A,Outcomes!$A51,'Forecast Summary'!$C:$C, "2025",'Forecast Summary'!$D:$D, "Bound Project")</f>
        <v>0</v>
      </c>
    </row>
    <row r="52" spans="1:56">
      <c r="A52" s="21" t="s">
        <v>135</v>
      </c>
      <c r="B52" s="18" t="s">
        <v>136</v>
      </c>
      <c r="C52" s="333">
        <f>SUMIFS('Forecast Summary'!E:E, 'Forecast Summary'!$A:$A,Outcomes!$A52,'Forecast Summary'!$C:$C, "2025",'Forecast Summary'!$D:$D, "Bound Project")</f>
        <v>809.4</v>
      </c>
      <c r="D52" s="333">
        <f>SUMIFS('Forecast Summary'!F:F, 'Forecast Summary'!$A:$A,Outcomes!$A52,'Forecast Summary'!$C:$C, "2025",'Forecast Summary'!$D:$D, "Bound Project")</f>
        <v>989</v>
      </c>
      <c r="E52" s="333">
        <f>SUMIFS('Forecast Summary'!G:G, 'Forecast Summary'!$A:$A,Outcomes!$A52,'Forecast Summary'!$C:$C, "2025",'Forecast Summary'!$D:$D, "Bound Project")</f>
        <v>504.45</v>
      </c>
      <c r="F52" s="333">
        <f>SUMIFS('Forecast Summary'!H:H, 'Forecast Summary'!$A:$A,Outcomes!$A52,'Forecast Summary'!$C:$C, "2025",'Forecast Summary'!$D:$D, "Bound Project")</f>
        <v>478</v>
      </c>
      <c r="G52" s="333">
        <f>SUMIFS('Forecast Summary'!I:I, 'Forecast Summary'!$A:$A,Outcomes!$A52,'Forecast Summary'!$C:$C, "2025",'Forecast Summary'!$D:$D, "Bound Project")</f>
        <v>157.30000000000001</v>
      </c>
      <c r="H52" s="333">
        <f>SUMIFS('Forecast Summary'!J:J, 'Forecast Summary'!$A:$A,Outcomes!$A52,'Forecast Summary'!$C:$C, "2025",'Forecast Summary'!$D:$D, "Bound Project")</f>
        <v>2.8499999999999996</v>
      </c>
      <c r="I52" s="333">
        <f>SUMIFS('Forecast Summary'!K:K, 'Forecast Summary'!$A:$A,Outcomes!$A52,'Forecast Summary'!$C:$C, "2025",'Forecast Summary'!$D:$D, "Bound Project")</f>
        <v>0</v>
      </c>
      <c r="J52" s="333">
        <f>SUMIFS('Forecast Summary'!L:L, 'Forecast Summary'!$A:$A,Outcomes!$A52,'Forecast Summary'!$C:$C, "2025",'Forecast Summary'!$D:$D, "Bound Project")</f>
        <v>0.95</v>
      </c>
      <c r="K52" s="333">
        <f>SUMIFS('Forecast Summary'!M:M, 'Forecast Summary'!$A:$A,Outcomes!$A52,'Forecast Summary'!$C:$C, "2025",'Forecast Summary'!$D:$D, "Bound Project")</f>
        <v>0</v>
      </c>
      <c r="L52" s="333">
        <f>SUMIFS('Forecast Summary'!O:O, 'Forecast Summary'!$A:$A,Outcomes!$A52,'Forecast Summary'!$C:$C, "2025",'Forecast Summary'!$D:$D, "Bound Project")</f>
        <v>16.5</v>
      </c>
      <c r="M52" s="333">
        <f>SUMIFS('Forecast Summary'!P:P, 'Forecast Summary'!$A:$A,Outcomes!$A52,'Forecast Summary'!$C:$C, "2025",'Forecast Summary'!$D:$D, "Bound Project")</f>
        <v>595.1</v>
      </c>
      <c r="N52" s="333">
        <f>SUMIFS('Forecast Summary'!U:U, 'Forecast Summary'!$A:$A,Outcomes!$A52,'Forecast Summary'!$C:$C, "2025",'Forecast Summary'!$D:$D, "Bound Project")</f>
        <v>10.45</v>
      </c>
      <c r="O52" s="333">
        <f>SUMIFS('Forecast Summary'!V:V, 'Forecast Summary'!$A:$A,Outcomes!$A52,'Forecast Summary'!$C:$C, "2025",'Forecast Summary'!$D:$D, "Bound Project")</f>
        <v>3.8</v>
      </c>
      <c r="P52" s="333">
        <f>SUMIFS('Forecast Summary'!W:W, 'Forecast Summary'!$A:$A,Outcomes!$A52,'Forecast Summary'!$C:$C, "2025",'Forecast Summary'!$D:$D, "Bound Project")</f>
        <v>4.75</v>
      </c>
      <c r="Q52" s="333">
        <f>SUMIFS('Forecast Summary'!X:X, 'Forecast Summary'!$A:$A,Outcomes!$A52,'Forecast Summary'!$C:$C, "2025",'Forecast Summary'!$D:$D, "Bound Project")</f>
        <v>8.5499999999999989</v>
      </c>
      <c r="R52" s="333">
        <f>SUMIFS('Forecast Summary'!Y:Y, 'Forecast Summary'!$A:$A,Outcomes!$A52,'Forecast Summary'!$C:$C, "2025",'Forecast Summary'!$D:$D, "Bound Project")</f>
        <v>0</v>
      </c>
      <c r="S52" s="333">
        <f>SUMIFS('Forecast Summary'!Z:Z, 'Forecast Summary'!$A:$A,Outcomes!$A52,'Forecast Summary'!$C:$C, "2025",'Forecast Summary'!$D:$D, "Bound Project")</f>
        <v>0</v>
      </c>
      <c r="T52" s="333">
        <f>SUMIFS('Forecast Summary'!AA:AA, 'Forecast Summary'!$A:$A,Outcomes!$A52,'Forecast Summary'!$C:$C, "2025",'Forecast Summary'!$D:$D, "Bound Project")</f>
        <v>0</v>
      </c>
      <c r="U52" s="333">
        <f>SUMIFS('Forecast Summary'!AB:AB, 'Forecast Summary'!$A:$A,Outcomes!$A52,'Forecast Summary'!$C:$C, "2025",'Forecast Summary'!$D:$D, "Bound Project")</f>
        <v>0</v>
      </c>
      <c r="V52" s="333">
        <f>SUMIFS('Forecast Summary'!AG:AG, 'Forecast Summary'!$A:$A,Outcomes!$A52,'Forecast Summary'!$C:$C, "2025",'Forecast Summary'!$D:$D, "Bound Project")</f>
        <v>138.60000000000002</v>
      </c>
      <c r="W52" s="333">
        <f>SUMIFS('Forecast Summary'!AH:AH, 'Forecast Summary'!$A:$A,Outcomes!$A52,'Forecast Summary'!$C:$C, "2025",'Forecast Summary'!$D:$D, "Bound Project")</f>
        <v>56.1</v>
      </c>
      <c r="X52" s="333">
        <f>SUMIFS('Forecast Summary'!AI:AI, 'Forecast Summary'!$A:$A,Outcomes!$A52,'Forecast Summary'!$C:$C, "2025",'Forecast Summary'!$D:$D, "Bound Project")</f>
        <v>74.800000000000011</v>
      </c>
      <c r="Y52" s="333">
        <f>SUMIFS('Forecast Summary'!AJ:AJ, 'Forecast Summary'!$A:$A,Outcomes!$A52,'Forecast Summary'!$C:$C, "2025",'Forecast Summary'!$D:$D, "Bound Project")</f>
        <v>36.300000000000004</v>
      </c>
      <c r="Z52" s="333">
        <f>SUMIFS('Forecast Summary'!AK:AK, 'Forecast Summary'!$A:$A,Outcomes!$A52,'Forecast Summary'!$C:$C, "2025",'Forecast Summary'!$D:$D, "Bound Project")</f>
        <v>435.09999999999997</v>
      </c>
      <c r="AA52" s="333">
        <f>SUMIFS('Forecast Summary'!AL:AL, 'Forecast Summary'!$A:$A,Outcomes!$A52,'Forecast Summary'!$C:$C, "2025",'Forecast Summary'!$D:$D, "Bound Project")</f>
        <v>263.14999999999998</v>
      </c>
      <c r="AB52" s="333">
        <f>SUMIFS('Forecast Summary'!AM:AM, 'Forecast Summary'!$A:$A,Outcomes!$A52,'Forecast Summary'!$C:$C, "2025",'Forecast Summary'!$D:$D, "Bound Project")</f>
        <v>256.5</v>
      </c>
      <c r="AC52" s="333">
        <f>SUMIFS('Forecast Summary'!AN:AN, 'Forecast Summary'!$A:$A,Outcomes!$A52,'Forecast Summary'!$C:$C, "2025",'Forecast Summary'!$D:$D, "Bound Project")</f>
        <v>172</v>
      </c>
      <c r="AD52" s="333">
        <f>SUMIFS('Forecast Summary'!AS:AS, 'Forecast Summary'!$A:$A,Outcomes!$A52,'Forecast Summary'!$C:$C, "2025",'Forecast Summary'!$D:$D, "Bound Project")</f>
        <v>0</v>
      </c>
      <c r="AE52" s="333">
        <f>SUMIFS('Forecast Summary'!AT:AT, 'Forecast Summary'!$A:$A,Outcomes!$A52,'Forecast Summary'!$C:$C, "2025",'Forecast Summary'!$D:$D, "Bound Project")</f>
        <v>0</v>
      </c>
      <c r="AF52" s="333">
        <f>SUMIFS('Forecast Summary'!AU:AU, 'Forecast Summary'!$A:$A,Outcomes!$A52,'Forecast Summary'!$C:$C, "2025",'Forecast Summary'!$D:$D, "Bound Project")</f>
        <v>0</v>
      </c>
      <c r="AG52" s="333">
        <f>SUMIFS('Forecast Summary'!AV:AV, 'Forecast Summary'!$A:$A,Outcomes!$A52,'Forecast Summary'!$C:$C, "2025",'Forecast Summary'!$D:$D, "Bound Project")</f>
        <v>0</v>
      </c>
      <c r="AH52" s="333">
        <f>SUMIFS('Forecast Summary'!AW:AW, 'Forecast Summary'!$A:$A,Outcomes!$A52,'Forecast Summary'!$C:$C, "2025",'Forecast Summary'!$D:$D, "Bound Project")</f>
        <v>1</v>
      </c>
      <c r="AI52" s="333">
        <f>SUMIFS('Forecast Summary'!AX:AX, 'Forecast Summary'!$A:$A,Outcomes!$A52,'Forecast Summary'!$C:$C, "2025",'Forecast Summary'!$D:$D, "Bound Project")</f>
        <v>0</v>
      </c>
      <c r="AJ52" s="333">
        <f>SUMIFS('Forecast Summary'!AY:AY, 'Forecast Summary'!$A:$A,Outcomes!$A52,'Forecast Summary'!$C:$C, "2025",'Forecast Summary'!$D:$D, "Bound Project")</f>
        <v>0</v>
      </c>
      <c r="AK52" s="333">
        <f>SUMIFS('Forecast Summary'!AZ:AZ, 'Forecast Summary'!$A:$A,Outcomes!$A52,'Forecast Summary'!$C:$C, "2025",'Forecast Summary'!$D:$D, "Bound Project")</f>
        <v>1</v>
      </c>
      <c r="AL52" s="333">
        <f>SUMIFS('Forecast Summary'!BE:BE, 'Forecast Summary'!$A:$A,Outcomes!$A52,'Forecast Summary'!$C:$C, "2025",'Forecast Summary'!$D:$D, "Bound Project")</f>
        <v>1090.1000000000001</v>
      </c>
      <c r="AM52" s="333">
        <f>SUMIFS('Forecast Summary'!BF:BF, 'Forecast Summary'!$A:$A,Outcomes!$A52,'Forecast Summary'!$C:$C, "2025",'Forecast Summary'!$D:$D, "Bound Project")</f>
        <v>593</v>
      </c>
      <c r="AN52" s="333">
        <f>SUMIFS('Forecast Summary'!BG:BG, 'Forecast Summary'!$A:$A,Outcomes!$A52,'Forecast Summary'!$C:$C, "2025",'Forecast Summary'!$D:$D, "Bound Project")</f>
        <v>530.20000000000005</v>
      </c>
      <c r="AO52" s="333">
        <f>SUMIFS('Forecast Summary'!BH:BH, 'Forecast Summary'!$A:$A,Outcomes!$A52,'Forecast Summary'!$C:$C, "2025",'Forecast Summary'!$D:$D, "Bound Project")</f>
        <v>178.20000000000002</v>
      </c>
      <c r="AP52" s="333">
        <f>SUMIFS('Forecast Summary'!BI:BI, 'Forecast Summary'!$A:$A,Outcomes!$A52,'Forecast Summary'!$C:$C, "2025",'Forecast Summary'!$D:$D, "Bound Project")</f>
        <v>706.8</v>
      </c>
      <c r="AQ52" s="333">
        <f>SUMIFS('Forecast Summary'!BJ:BJ, 'Forecast Summary'!$A:$A,Outcomes!$A52,'Forecast Summary'!$C:$C, "2025",'Forecast Summary'!$D:$D, "Bound Project")</f>
        <v>282.14999999999998</v>
      </c>
      <c r="AR52" s="333">
        <f>SUMIFS('Forecast Summary'!BK:BK, 'Forecast Summary'!$A:$A,Outcomes!$A52,'Forecast Summary'!$C:$C, "2025",'Forecast Summary'!$D:$D, "Bound Project")</f>
        <v>380</v>
      </c>
      <c r="AS52" s="333">
        <f>SUMIFS('Forecast Summary'!BL:BL, 'Forecast Summary'!$A:$A,Outcomes!$A52,'Forecast Summary'!$C:$C, "2025",'Forecast Summary'!$D:$D, "Bound Project")</f>
        <v>259.34999999999997</v>
      </c>
      <c r="AT52" s="333">
        <f>SUMIFS('Forecast Summary'!BQ:BQ, 'Forecast Summary'!$A:$A,Outcomes!$A52,'Forecast Summary'!$C:$C, "2025",'Forecast Summary'!$D:$D, "Bound Project")</f>
        <v>0</v>
      </c>
      <c r="AU52" s="333">
        <f>SUMIFS('Forecast Summary'!BR:BR, 'Forecast Summary'!$A:$A,Outcomes!$A52,'Forecast Summary'!$C:$C, "2025",'Forecast Summary'!$D:$D, "Bound Project")</f>
        <v>0</v>
      </c>
      <c r="AV52" s="333">
        <f>SUMIFS('Forecast Summary'!BS:BS, 'Forecast Summary'!$A:$A,Outcomes!$A52,'Forecast Summary'!$C:$C, "2025",'Forecast Summary'!$D:$D, "Bound Project")</f>
        <v>0</v>
      </c>
      <c r="AW52" s="333">
        <f>SUMIFS('Forecast Summary'!BT:BT, 'Forecast Summary'!$A:$A,Outcomes!$A52,'Forecast Summary'!$C:$C, "2025",'Forecast Summary'!$D:$D, "Bound Project")</f>
        <v>0</v>
      </c>
      <c r="AX52" s="333">
        <f>SUMIFS('Forecast Summary'!BU:BU, 'Forecast Summary'!$A:$A,Outcomes!$A52,'Forecast Summary'!$C:$C, "2025",'Forecast Summary'!$D:$D, "Bound Project")</f>
        <v>31.349999999999998</v>
      </c>
      <c r="AY52" s="333">
        <f>SUMIFS('Forecast Summary'!BV:BV, 'Forecast Summary'!$A:$A,Outcomes!$A52,'Forecast Summary'!$C:$C, "2025",'Forecast Summary'!$D:$D, "Bound Project")</f>
        <v>2</v>
      </c>
      <c r="AZ52" s="333">
        <f>SUMIFS('Forecast Summary'!BW:BW, 'Forecast Summary'!$A:$A,Outcomes!$A52,'Forecast Summary'!$C:$C, "2025",'Forecast Summary'!$D:$D, "Bound Project")</f>
        <v>19.95</v>
      </c>
      <c r="BA52" s="333">
        <f>SUMIFS('Forecast Summary'!BX:BX, 'Forecast Summary'!$A:$A,Outcomes!$A52,'Forecast Summary'!$C:$C, "2025",'Forecast Summary'!$D:$D, "Bound Project")</f>
        <v>21.849999999999998</v>
      </c>
      <c r="BB52" s="333">
        <f>SUMIFS('Forecast Summary'!BY:BY, 'Forecast Summary'!$A:$A,Outcomes!$A52,'Forecast Summary'!$C:$C, "2025",'Forecast Summary'!$D:$D, "Bound Project")</f>
        <v>18</v>
      </c>
      <c r="BC52" s="333">
        <f>SUMIFS('Forecast Summary'!BZ:BZ, 'Forecast Summary'!$A:$A,Outcomes!$A52,'Forecast Summary'!$C:$C, "2025",'Forecast Summary'!$D:$D, "Bound Project")</f>
        <v>89</v>
      </c>
      <c r="BD52" s="333">
        <f>SUMIFS('Forecast Summary'!CA:CA, 'Forecast Summary'!$A:$A,Outcomes!$A52,'Forecast Summary'!$C:$C, "2025",'Forecast Summary'!$D:$D, "Bound Project")</f>
        <v>0</v>
      </c>
    </row>
    <row r="53" spans="1:56">
      <c r="A53" s="21" t="s">
        <v>137</v>
      </c>
      <c r="B53" s="18" t="s">
        <v>138</v>
      </c>
      <c r="C53" s="333">
        <f>SUMIFS('Forecast Summary'!E:E, 'Forecast Summary'!$A:$A,Outcomes!$A53,'Forecast Summary'!$C:$C, "2025",'Forecast Summary'!$D:$D, "Bound Project")</f>
        <v>203.50000000000003</v>
      </c>
      <c r="D53" s="333">
        <f>SUMIFS('Forecast Summary'!F:F, 'Forecast Summary'!$A:$A,Outcomes!$A53,'Forecast Summary'!$C:$C, "2025",'Forecast Summary'!$D:$D, "Bound Project")</f>
        <v>182</v>
      </c>
      <c r="E53" s="333">
        <f>SUMIFS('Forecast Summary'!G:G, 'Forecast Summary'!$A:$A,Outcomes!$A53,'Forecast Summary'!$C:$C, "2025",'Forecast Summary'!$D:$D, "Bound Project")</f>
        <v>55.000000000000007</v>
      </c>
      <c r="F53" s="333">
        <f>SUMIFS('Forecast Summary'!H:H, 'Forecast Summary'!$A:$A,Outcomes!$A53,'Forecast Summary'!$C:$C, "2025",'Forecast Summary'!$D:$D, "Bound Project")</f>
        <v>78</v>
      </c>
      <c r="G53" s="333">
        <f>SUMIFS('Forecast Summary'!I:I, 'Forecast Summary'!$A:$A,Outcomes!$A53,'Forecast Summary'!$C:$C, "2025",'Forecast Summary'!$D:$D, "Bound Project")</f>
        <v>40.700000000000003</v>
      </c>
      <c r="H53" s="333">
        <f>SUMIFS('Forecast Summary'!J:J, 'Forecast Summary'!$A:$A,Outcomes!$A53,'Forecast Summary'!$C:$C, "2025",'Forecast Summary'!$D:$D, "Bound Project")</f>
        <v>0</v>
      </c>
      <c r="I53" s="333">
        <f>SUMIFS('Forecast Summary'!K:K, 'Forecast Summary'!$A:$A,Outcomes!$A53,'Forecast Summary'!$C:$C, "2025",'Forecast Summary'!$D:$D, "Bound Project")</f>
        <v>0</v>
      </c>
      <c r="J53" s="333">
        <f>SUMIFS('Forecast Summary'!L:L, 'Forecast Summary'!$A:$A,Outcomes!$A53,'Forecast Summary'!$C:$C, "2025",'Forecast Summary'!$D:$D, "Bound Project")</f>
        <v>0</v>
      </c>
      <c r="K53" s="333">
        <f>SUMIFS('Forecast Summary'!M:M, 'Forecast Summary'!$A:$A,Outcomes!$A53,'Forecast Summary'!$C:$C, "2025",'Forecast Summary'!$D:$D, "Bound Project")</f>
        <v>0</v>
      </c>
      <c r="L53" s="333">
        <f>SUMIFS('Forecast Summary'!O:O, 'Forecast Summary'!$A:$A,Outcomes!$A53,'Forecast Summary'!$C:$C, "2025",'Forecast Summary'!$D:$D, "Bound Project")</f>
        <v>0</v>
      </c>
      <c r="M53" s="333">
        <f>SUMIFS('Forecast Summary'!P:P, 'Forecast Summary'!$A:$A,Outcomes!$A53,'Forecast Summary'!$C:$C, "2025",'Forecast Summary'!$D:$D, "Bound Project")</f>
        <v>225.14999999999998</v>
      </c>
      <c r="N53" s="333">
        <f>SUMIFS('Forecast Summary'!U:U, 'Forecast Summary'!$A:$A,Outcomes!$A53,'Forecast Summary'!$C:$C, "2025",'Forecast Summary'!$D:$D, "Bound Project")</f>
        <v>2.2000000000000002</v>
      </c>
      <c r="O53" s="333">
        <f>SUMIFS('Forecast Summary'!V:V, 'Forecast Summary'!$A:$A,Outcomes!$A53,'Forecast Summary'!$C:$C, "2025",'Forecast Summary'!$D:$D, "Bound Project")</f>
        <v>1.1000000000000001</v>
      </c>
      <c r="P53" s="333">
        <f>SUMIFS('Forecast Summary'!W:W, 'Forecast Summary'!$A:$A,Outcomes!$A53,'Forecast Summary'!$C:$C, "2025",'Forecast Summary'!$D:$D, "Bound Project")</f>
        <v>1.1000000000000001</v>
      </c>
      <c r="Q53" s="333">
        <f>SUMIFS('Forecast Summary'!X:X, 'Forecast Summary'!$A:$A,Outcomes!$A53,'Forecast Summary'!$C:$C, "2025",'Forecast Summary'!$D:$D, "Bound Project")</f>
        <v>1.1000000000000001</v>
      </c>
      <c r="R53" s="333">
        <f>SUMIFS('Forecast Summary'!Y:Y, 'Forecast Summary'!$A:$A,Outcomes!$A53,'Forecast Summary'!$C:$C, "2025",'Forecast Summary'!$D:$D, "Bound Project")</f>
        <v>296.39999999999998</v>
      </c>
      <c r="S53" s="333">
        <f>SUMIFS('Forecast Summary'!Z:Z, 'Forecast Summary'!$A:$A,Outcomes!$A53,'Forecast Summary'!$C:$C, "2025",'Forecast Summary'!$D:$D, "Bound Project")</f>
        <v>65.55</v>
      </c>
      <c r="T53" s="333">
        <f>SUMIFS('Forecast Summary'!AA:AA, 'Forecast Summary'!$A:$A,Outcomes!$A53,'Forecast Summary'!$C:$C, "2025",'Forecast Summary'!$D:$D, "Bound Project")</f>
        <v>98.8</v>
      </c>
      <c r="U53" s="333">
        <f>SUMIFS('Forecast Summary'!AB:AB, 'Forecast Summary'!$A:$A,Outcomes!$A53,'Forecast Summary'!$C:$C, "2025",'Forecast Summary'!$D:$D, "Bound Project")</f>
        <v>153.9</v>
      </c>
      <c r="V53" s="333">
        <f>SUMIFS('Forecast Summary'!AG:AG, 'Forecast Summary'!$A:$A,Outcomes!$A53,'Forecast Summary'!$C:$C, "2025",'Forecast Summary'!$D:$D, "Bound Project")</f>
        <v>15.400000000000002</v>
      </c>
      <c r="W53" s="333">
        <f>SUMIFS('Forecast Summary'!AH:AH, 'Forecast Summary'!$A:$A,Outcomes!$A53,'Forecast Summary'!$C:$C, "2025",'Forecast Summary'!$D:$D, "Bound Project")</f>
        <v>3.3000000000000003</v>
      </c>
      <c r="X53" s="333">
        <f>SUMIFS('Forecast Summary'!AI:AI, 'Forecast Summary'!$A:$A,Outcomes!$A53,'Forecast Summary'!$C:$C, "2025",'Forecast Summary'!$D:$D, "Bound Project")</f>
        <v>2.2000000000000002</v>
      </c>
      <c r="Y53" s="333">
        <f>SUMIFS('Forecast Summary'!AJ:AJ, 'Forecast Summary'!$A:$A,Outcomes!$A53,'Forecast Summary'!$C:$C, "2025",'Forecast Summary'!$D:$D, "Bound Project")</f>
        <v>7.7000000000000011</v>
      </c>
      <c r="Z53" s="333">
        <f>SUMIFS('Forecast Summary'!AK:AK, 'Forecast Summary'!$A:$A,Outcomes!$A53,'Forecast Summary'!$C:$C, "2025",'Forecast Summary'!$D:$D, "Bound Project")</f>
        <v>199.5</v>
      </c>
      <c r="AA53" s="333">
        <f>SUMIFS('Forecast Summary'!AL:AL, 'Forecast Summary'!$A:$A,Outcomes!$A53,'Forecast Summary'!$C:$C, "2025",'Forecast Summary'!$D:$D, "Bound Project")</f>
        <v>74.099999999999994</v>
      </c>
      <c r="AB53" s="333">
        <f>SUMIFS('Forecast Summary'!AM:AM, 'Forecast Summary'!$A:$A,Outcomes!$A53,'Forecast Summary'!$C:$C, "2025",'Forecast Summary'!$D:$D, "Bound Project")</f>
        <v>103.55</v>
      </c>
      <c r="AC53" s="333">
        <f>SUMIFS('Forecast Summary'!AN:AN, 'Forecast Summary'!$A:$A,Outcomes!$A53,'Forecast Summary'!$C:$C, "2025",'Forecast Summary'!$D:$D, "Bound Project")</f>
        <v>95</v>
      </c>
      <c r="AD53" s="333">
        <f>SUMIFS('Forecast Summary'!AS:AS, 'Forecast Summary'!$A:$A,Outcomes!$A53,'Forecast Summary'!$C:$C, "2025",'Forecast Summary'!$D:$D, "Bound Project")</f>
        <v>0</v>
      </c>
      <c r="AE53" s="333">
        <f>SUMIFS('Forecast Summary'!AT:AT, 'Forecast Summary'!$A:$A,Outcomes!$A53,'Forecast Summary'!$C:$C, "2025",'Forecast Summary'!$D:$D, "Bound Project")</f>
        <v>0</v>
      </c>
      <c r="AF53" s="333">
        <f>SUMIFS('Forecast Summary'!AU:AU, 'Forecast Summary'!$A:$A,Outcomes!$A53,'Forecast Summary'!$C:$C, "2025",'Forecast Summary'!$D:$D, "Bound Project")</f>
        <v>0</v>
      </c>
      <c r="AG53" s="333">
        <f>SUMIFS('Forecast Summary'!AV:AV, 'Forecast Summary'!$A:$A,Outcomes!$A53,'Forecast Summary'!$C:$C, "2025",'Forecast Summary'!$D:$D, "Bound Project")</f>
        <v>0</v>
      </c>
      <c r="AH53" s="333">
        <f>SUMIFS('Forecast Summary'!AW:AW, 'Forecast Summary'!$A:$A,Outcomes!$A53,'Forecast Summary'!$C:$C, "2025",'Forecast Summary'!$D:$D, "Bound Project")</f>
        <v>0</v>
      </c>
      <c r="AI53" s="333">
        <f>SUMIFS('Forecast Summary'!AX:AX, 'Forecast Summary'!$A:$A,Outcomes!$A53,'Forecast Summary'!$C:$C, "2025",'Forecast Summary'!$D:$D, "Bound Project")</f>
        <v>0</v>
      </c>
      <c r="AJ53" s="333">
        <f>SUMIFS('Forecast Summary'!AY:AY, 'Forecast Summary'!$A:$A,Outcomes!$A53,'Forecast Summary'!$C:$C, "2025",'Forecast Summary'!$D:$D, "Bound Project")</f>
        <v>0</v>
      </c>
      <c r="AK53" s="333">
        <f>SUMIFS('Forecast Summary'!AZ:AZ, 'Forecast Summary'!$A:$A,Outcomes!$A53,'Forecast Summary'!$C:$C, "2025",'Forecast Summary'!$D:$D, "Bound Project")</f>
        <v>0</v>
      </c>
      <c r="AL53" s="333">
        <f>SUMIFS('Forecast Summary'!BE:BE, 'Forecast Summary'!$A:$A,Outcomes!$A53,'Forecast Summary'!$C:$C, "2025",'Forecast Summary'!$D:$D, "Bound Project")</f>
        <v>152</v>
      </c>
      <c r="AM53" s="333">
        <f>SUMIFS('Forecast Summary'!BF:BF, 'Forecast Summary'!$A:$A,Outcomes!$A53,'Forecast Summary'!$C:$C, "2025",'Forecast Summary'!$D:$D, "Bound Project")</f>
        <v>64.599999999999994</v>
      </c>
      <c r="AN53" s="333">
        <f>SUMIFS('Forecast Summary'!BG:BG, 'Forecast Summary'!$A:$A,Outcomes!$A53,'Forecast Summary'!$C:$C, "2025",'Forecast Summary'!$D:$D, "Bound Project")</f>
        <v>82</v>
      </c>
      <c r="AO53" s="333">
        <f>SUMIFS('Forecast Summary'!BH:BH, 'Forecast Summary'!$A:$A,Outcomes!$A53,'Forecast Summary'!$C:$C, "2025",'Forecast Summary'!$D:$D, "Bound Project")</f>
        <v>47.300000000000004</v>
      </c>
      <c r="AP53" s="333">
        <f>SUMIFS('Forecast Summary'!BI:BI, 'Forecast Summary'!$A:$A,Outcomes!$A53,'Forecast Summary'!$C:$C, "2025",'Forecast Summary'!$D:$D, "Bound Project")</f>
        <v>112.2</v>
      </c>
      <c r="AQ53" s="333">
        <f>SUMIFS('Forecast Summary'!BJ:BJ, 'Forecast Summary'!$A:$A,Outcomes!$A53,'Forecast Summary'!$C:$C, "2025",'Forecast Summary'!$D:$D, "Bound Project")</f>
        <v>34.199999999999996</v>
      </c>
      <c r="AR53" s="333">
        <f>SUMIFS('Forecast Summary'!BK:BK, 'Forecast Summary'!$A:$A,Outcomes!$A53,'Forecast Summary'!$C:$C, "2025",'Forecast Summary'!$D:$D, "Bound Project")</f>
        <v>70.400000000000006</v>
      </c>
      <c r="AS53" s="333">
        <f>SUMIFS('Forecast Summary'!BL:BL, 'Forecast Summary'!$A:$A,Outcomes!$A53,'Forecast Summary'!$C:$C, "2025",'Forecast Summary'!$D:$D, "Bound Project")</f>
        <v>68</v>
      </c>
      <c r="AT53" s="333">
        <f>SUMIFS('Forecast Summary'!BQ:BQ, 'Forecast Summary'!$A:$A,Outcomes!$A53,'Forecast Summary'!$C:$C, "2025",'Forecast Summary'!$D:$D, "Bound Project")</f>
        <v>0</v>
      </c>
      <c r="AU53" s="333">
        <f>SUMIFS('Forecast Summary'!BR:BR, 'Forecast Summary'!$A:$A,Outcomes!$A53,'Forecast Summary'!$C:$C, "2025",'Forecast Summary'!$D:$D, "Bound Project")</f>
        <v>0</v>
      </c>
      <c r="AV53" s="333">
        <f>SUMIFS('Forecast Summary'!BS:BS, 'Forecast Summary'!$A:$A,Outcomes!$A53,'Forecast Summary'!$C:$C, "2025",'Forecast Summary'!$D:$D, "Bound Project")</f>
        <v>0</v>
      </c>
      <c r="AW53" s="333">
        <f>SUMIFS('Forecast Summary'!BT:BT, 'Forecast Summary'!$A:$A,Outcomes!$A53,'Forecast Summary'!$C:$C, "2025",'Forecast Summary'!$D:$D, "Bound Project")</f>
        <v>0</v>
      </c>
      <c r="AX53" s="333">
        <f>SUMIFS('Forecast Summary'!BU:BU, 'Forecast Summary'!$A:$A,Outcomes!$A53,'Forecast Summary'!$C:$C, "2025",'Forecast Summary'!$D:$D, "Bound Project")</f>
        <v>0</v>
      </c>
      <c r="AY53" s="333">
        <f>SUMIFS('Forecast Summary'!BV:BV, 'Forecast Summary'!$A:$A,Outcomes!$A53,'Forecast Summary'!$C:$C, "2025",'Forecast Summary'!$D:$D, "Bound Project")</f>
        <v>0</v>
      </c>
      <c r="AZ53" s="333">
        <f>SUMIFS('Forecast Summary'!BW:BW, 'Forecast Summary'!$A:$A,Outcomes!$A53,'Forecast Summary'!$C:$C, "2025",'Forecast Summary'!$D:$D, "Bound Project")</f>
        <v>0</v>
      </c>
      <c r="BA53" s="333">
        <f>SUMIFS('Forecast Summary'!BX:BX, 'Forecast Summary'!$A:$A,Outcomes!$A53,'Forecast Summary'!$C:$C, "2025",'Forecast Summary'!$D:$D, "Bound Project")</f>
        <v>0</v>
      </c>
      <c r="BB53" s="333">
        <f>SUMIFS('Forecast Summary'!BY:BY, 'Forecast Summary'!$A:$A,Outcomes!$A53,'Forecast Summary'!$C:$C, "2025",'Forecast Summary'!$D:$D, "Bound Project")</f>
        <v>16.149999999999999</v>
      </c>
      <c r="BC53" s="333">
        <f>SUMIFS('Forecast Summary'!BZ:BZ, 'Forecast Summary'!$A:$A,Outcomes!$A53,'Forecast Summary'!$C:$C, "2025",'Forecast Summary'!$D:$D, "Bound Project")</f>
        <v>26.599999999999998</v>
      </c>
      <c r="BD53" s="333">
        <f>SUMIFS('Forecast Summary'!CA:CA, 'Forecast Summary'!$A:$A,Outcomes!$A53,'Forecast Summary'!$C:$C, "2025",'Forecast Summary'!$D:$D, "Bound Project")</f>
        <v>0</v>
      </c>
    </row>
    <row r="54" spans="1:56">
      <c r="A54" s="21" t="s">
        <v>139</v>
      </c>
      <c r="B54" s="18" t="s">
        <v>140</v>
      </c>
      <c r="C54" s="333">
        <f>SUMIFS('Forecast Summary'!E:E, 'Forecast Summary'!$A:$A,Outcomes!$A54,'Forecast Summary'!$C:$C, "2025",'Forecast Summary'!$D:$D, "Bound Project")</f>
        <v>180.5</v>
      </c>
      <c r="D54" s="333">
        <f>SUMIFS('Forecast Summary'!F:F, 'Forecast Summary'!$A:$A,Outcomes!$A54,'Forecast Summary'!$C:$C, "2025",'Forecast Summary'!$D:$D, "Bound Project")</f>
        <v>197</v>
      </c>
      <c r="E54" s="333">
        <f>SUMIFS('Forecast Summary'!G:G, 'Forecast Summary'!$A:$A,Outcomes!$A54,'Forecast Summary'!$C:$C, "2025",'Forecast Summary'!$D:$D, "Bound Project")</f>
        <v>72</v>
      </c>
      <c r="F54" s="333">
        <f>SUMIFS('Forecast Summary'!H:H, 'Forecast Summary'!$A:$A,Outcomes!$A54,'Forecast Summary'!$C:$C, "2025",'Forecast Summary'!$D:$D, "Bound Project")</f>
        <v>91.199999999999989</v>
      </c>
      <c r="G54" s="333">
        <f>SUMIFS('Forecast Summary'!I:I, 'Forecast Summary'!$A:$A,Outcomes!$A54,'Forecast Summary'!$C:$C, "2025",'Forecast Summary'!$D:$D, "Bound Project")</f>
        <v>53</v>
      </c>
      <c r="H54" s="333">
        <f>SUMIFS('Forecast Summary'!J:J, 'Forecast Summary'!$A:$A,Outcomes!$A54,'Forecast Summary'!$C:$C, "2025",'Forecast Summary'!$D:$D, "Bound Project")</f>
        <v>0</v>
      </c>
      <c r="I54" s="333">
        <f>SUMIFS('Forecast Summary'!K:K, 'Forecast Summary'!$A:$A,Outcomes!$A54,'Forecast Summary'!$C:$C, "2025",'Forecast Summary'!$D:$D, "Bound Project")</f>
        <v>0</v>
      </c>
      <c r="J54" s="333">
        <f>SUMIFS('Forecast Summary'!L:L, 'Forecast Summary'!$A:$A,Outcomes!$A54,'Forecast Summary'!$C:$C, "2025",'Forecast Summary'!$D:$D, "Bound Project")</f>
        <v>0</v>
      </c>
      <c r="K54" s="333">
        <f>SUMIFS('Forecast Summary'!M:M, 'Forecast Summary'!$A:$A,Outcomes!$A54,'Forecast Summary'!$C:$C, "2025",'Forecast Summary'!$D:$D, "Bound Project")</f>
        <v>0</v>
      </c>
      <c r="L54" s="333">
        <f>SUMIFS('Forecast Summary'!O:O, 'Forecast Summary'!$A:$A,Outcomes!$A54,'Forecast Summary'!$C:$C, "2025",'Forecast Summary'!$D:$D, "Bound Project")</f>
        <v>42.900000000000006</v>
      </c>
      <c r="M54" s="333">
        <f>SUMIFS('Forecast Summary'!P:P, 'Forecast Summary'!$A:$A,Outcomes!$A54,'Forecast Summary'!$C:$C, "2025",'Forecast Summary'!$D:$D, "Bound Project")</f>
        <v>339.15</v>
      </c>
      <c r="N54" s="333">
        <f>SUMIFS('Forecast Summary'!U:U, 'Forecast Summary'!$A:$A,Outcomes!$A54,'Forecast Summary'!$C:$C, "2025",'Forecast Summary'!$D:$D, "Bound Project")</f>
        <v>17.600000000000001</v>
      </c>
      <c r="O54" s="333">
        <f>SUMIFS('Forecast Summary'!V:V, 'Forecast Summary'!$A:$A,Outcomes!$A54,'Forecast Summary'!$C:$C, "2025",'Forecast Summary'!$D:$D, "Bound Project")</f>
        <v>4.4000000000000004</v>
      </c>
      <c r="P54" s="333">
        <f>SUMIFS('Forecast Summary'!W:W, 'Forecast Summary'!$A:$A,Outcomes!$A54,'Forecast Summary'!$C:$C, "2025",'Forecast Summary'!$D:$D, "Bound Project")</f>
        <v>8.8000000000000007</v>
      </c>
      <c r="Q54" s="333">
        <f>SUMIFS('Forecast Summary'!X:X, 'Forecast Summary'!$A:$A,Outcomes!$A54,'Forecast Summary'!$C:$C, "2025",'Forecast Summary'!$D:$D, "Bound Project")</f>
        <v>4.4000000000000004</v>
      </c>
      <c r="R54" s="333">
        <f>SUMIFS('Forecast Summary'!Y:Y, 'Forecast Summary'!$A:$A,Outcomes!$A54,'Forecast Summary'!$C:$C, "2025",'Forecast Summary'!$D:$D, "Bound Project")</f>
        <v>75.05</v>
      </c>
      <c r="S54" s="333">
        <f>SUMIFS('Forecast Summary'!Z:Z, 'Forecast Summary'!$A:$A,Outcomes!$A54,'Forecast Summary'!$C:$C, "2025",'Forecast Summary'!$D:$D, "Bound Project")</f>
        <v>38.949999999999996</v>
      </c>
      <c r="T54" s="333">
        <f>SUMIFS('Forecast Summary'!AA:AA, 'Forecast Summary'!$A:$A,Outcomes!$A54,'Forecast Summary'!$C:$C, "2025",'Forecast Summary'!$D:$D, "Bound Project")</f>
        <v>45.599999999999994</v>
      </c>
      <c r="U54" s="333">
        <f>SUMIFS('Forecast Summary'!AB:AB, 'Forecast Summary'!$A:$A,Outcomes!$A54,'Forecast Summary'!$C:$C, "2025",'Forecast Summary'!$D:$D, "Bound Project")</f>
        <v>38.949999999999996</v>
      </c>
      <c r="V54" s="333">
        <f>SUMIFS('Forecast Summary'!AG:AG, 'Forecast Summary'!$A:$A,Outcomes!$A54,'Forecast Summary'!$C:$C, "2025",'Forecast Summary'!$D:$D, "Bound Project")</f>
        <v>118.75</v>
      </c>
      <c r="W54" s="333">
        <f>SUMIFS('Forecast Summary'!AH:AH, 'Forecast Summary'!$A:$A,Outcomes!$A54,'Forecast Summary'!$C:$C, "2025",'Forecast Summary'!$D:$D, "Bound Project")</f>
        <v>49.4</v>
      </c>
      <c r="X54" s="333">
        <f>SUMIFS('Forecast Summary'!AI:AI, 'Forecast Summary'!$A:$A,Outcomes!$A54,'Forecast Summary'!$C:$C, "2025",'Forecast Summary'!$D:$D, "Bound Project")</f>
        <v>43</v>
      </c>
      <c r="Y54" s="333">
        <f>SUMIFS('Forecast Summary'!AJ:AJ, 'Forecast Summary'!$A:$A,Outcomes!$A54,'Forecast Summary'!$C:$C, "2025",'Forecast Summary'!$D:$D, "Bound Project")</f>
        <v>31.900000000000002</v>
      </c>
      <c r="Z54" s="333">
        <f>SUMIFS('Forecast Summary'!AK:AK, 'Forecast Summary'!$A:$A,Outcomes!$A54,'Forecast Summary'!$C:$C, "2025",'Forecast Summary'!$D:$D, "Bound Project")</f>
        <v>148.5</v>
      </c>
      <c r="AA54" s="333">
        <f>SUMIFS('Forecast Summary'!AL:AL, 'Forecast Summary'!$A:$A,Outcomes!$A54,'Forecast Summary'!$C:$C, "2025",'Forecast Summary'!$D:$D, "Bound Project")</f>
        <v>39.6</v>
      </c>
      <c r="AB54" s="333">
        <f>SUMIFS('Forecast Summary'!AM:AM, 'Forecast Summary'!$A:$A,Outcomes!$A54,'Forecast Summary'!$C:$C, "2025",'Forecast Summary'!$D:$D, "Bound Project")</f>
        <v>78.100000000000009</v>
      </c>
      <c r="AC54" s="333">
        <f>SUMIFS('Forecast Summary'!AN:AN, 'Forecast Summary'!$A:$A,Outcomes!$A54,'Forecast Summary'!$C:$C, "2025",'Forecast Summary'!$D:$D, "Bound Project")</f>
        <v>84.7</v>
      </c>
      <c r="AD54" s="333">
        <f>SUMIFS('Forecast Summary'!AS:AS, 'Forecast Summary'!$A:$A,Outcomes!$A54,'Forecast Summary'!$C:$C, "2025",'Forecast Summary'!$D:$D, "Bound Project")</f>
        <v>0</v>
      </c>
      <c r="AE54" s="333">
        <f>SUMIFS('Forecast Summary'!AT:AT, 'Forecast Summary'!$A:$A,Outcomes!$A54,'Forecast Summary'!$C:$C, "2025",'Forecast Summary'!$D:$D, "Bound Project")</f>
        <v>0</v>
      </c>
      <c r="AF54" s="333">
        <f>SUMIFS('Forecast Summary'!AU:AU, 'Forecast Summary'!$A:$A,Outcomes!$A54,'Forecast Summary'!$C:$C, "2025",'Forecast Summary'!$D:$D, "Bound Project")</f>
        <v>0</v>
      </c>
      <c r="AG54" s="333">
        <f>SUMIFS('Forecast Summary'!AV:AV, 'Forecast Summary'!$A:$A,Outcomes!$A54,'Forecast Summary'!$C:$C, "2025",'Forecast Summary'!$D:$D, "Bound Project")</f>
        <v>0</v>
      </c>
      <c r="AH54" s="333">
        <f>SUMIFS('Forecast Summary'!AW:AW, 'Forecast Summary'!$A:$A,Outcomes!$A54,'Forecast Summary'!$C:$C, "2025",'Forecast Summary'!$D:$D, "Bound Project")</f>
        <v>0</v>
      </c>
      <c r="AI54" s="333">
        <f>SUMIFS('Forecast Summary'!AX:AX, 'Forecast Summary'!$A:$A,Outcomes!$A54,'Forecast Summary'!$C:$C, "2025",'Forecast Summary'!$D:$D, "Bound Project")</f>
        <v>0</v>
      </c>
      <c r="AJ54" s="333">
        <f>SUMIFS('Forecast Summary'!AY:AY, 'Forecast Summary'!$A:$A,Outcomes!$A54,'Forecast Summary'!$C:$C, "2025",'Forecast Summary'!$D:$D, "Bound Project")</f>
        <v>0</v>
      </c>
      <c r="AK54" s="333">
        <f>SUMIFS('Forecast Summary'!AZ:AZ, 'Forecast Summary'!$A:$A,Outcomes!$A54,'Forecast Summary'!$C:$C, "2025",'Forecast Summary'!$D:$D, "Bound Project")</f>
        <v>0</v>
      </c>
      <c r="AL54" s="333">
        <f>SUMIFS('Forecast Summary'!BE:BE, 'Forecast Summary'!$A:$A,Outcomes!$A54,'Forecast Summary'!$C:$C, "2025",'Forecast Summary'!$D:$D, "Bound Project")</f>
        <v>214</v>
      </c>
      <c r="AM54" s="333">
        <f>SUMIFS('Forecast Summary'!BF:BF, 'Forecast Summary'!$A:$A,Outcomes!$A54,'Forecast Summary'!$C:$C, "2025",'Forecast Summary'!$D:$D, "Bound Project")</f>
        <v>78</v>
      </c>
      <c r="AN54" s="333">
        <f>SUMIFS('Forecast Summary'!BG:BG, 'Forecast Summary'!$A:$A,Outcomes!$A54,'Forecast Summary'!$C:$C, "2025",'Forecast Summary'!$D:$D, "Bound Project")</f>
        <v>101</v>
      </c>
      <c r="AO54" s="333">
        <f>SUMIFS('Forecast Summary'!BH:BH, 'Forecast Summary'!$A:$A,Outcomes!$A54,'Forecast Summary'!$C:$C, "2025",'Forecast Summary'!$D:$D, "Bound Project")</f>
        <v>68</v>
      </c>
      <c r="AP54" s="333">
        <f>SUMIFS('Forecast Summary'!BI:BI, 'Forecast Summary'!$A:$A,Outcomes!$A54,'Forecast Summary'!$C:$C, "2025",'Forecast Summary'!$D:$D, "Bound Project")</f>
        <v>140</v>
      </c>
      <c r="AQ54" s="333">
        <f>SUMIFS('Forecast Summary'!BJ:BJ, 'Forecast Summary'!$A:$A,Outcomes!$A54,'Forecast Summary'!$C:$C, "2025",'Forecast Summary'!$D:$D, "Bound Project")</f>
        <v>31.900000000000002</v>
      </c>
      <c r="AR54" s="333">
        <f>SUMIFS('Forecast Summary'!BK:BK, 'Forecast Summary'!$A:$A,Outcomes!$A54,'Forecast Summary'!$C:$C, "2025",'Forecast Summary'!$D:$D, "Bound Project")</f>
        <v>73.149999999999991</v>
      </c>
      <c r="AS54" s="333">
        <f>SUMIFS('Forecast Summary'!BL:BL, 'Forecast Summary'!$A:$A,Outcomes!$A54,'Forecast Summary'!$C:$C, "2025",'Forecast Summary'!$D:$D, "Bound Project")</f>
        <v>72.2</v>
      </c>
      <c r="AT54" s="333">
        <f>SUMIFS('Forecast Summary'!BQ:BQ, 'Forecast Summary'!$A:$A,Outcomes!$A54,'Forecast Summary'!$C:$C, "2025",'Forecast Summary'!$D:$D, "Bound Project")</f>
        <v>0</v>
      </c>
      <c r="AU54" s="333">
        <f>SUMIFS('Forecast Summary'!BR:BR, 'Forecast Summary'!$A:$A,Outcomes!$A54,'Forecast Summary'!$C:$C, "2025",'Forecast Summary'!$D:$D, "Bound Project")</f>
        <v>0</v>
      </c>
      <c r="AV54" s="333">
        <f>SUMIFS('Forecast Summary'!BS:BS, 'Forecast Summary'!$A:$A,Outcomes!$A54,'Forecast Summary'!$C:$C, "2025",'Forecast Summary'!$D:$D, "Bound Project")</f>
        <v>0</v>
      </c>
      <c r="AW54" s="333">
        <f>SUMIFS('Forecast Summary'!BT:BT, 'Forecast Summary'!$A:$A,Outcomes!$A54,'Forecast Summary'!$C:$C, "2025",'Forecast Summary'!$D:$D, "Bound Project")</f>
        <v>0</v>
      </c>
      <c r="AX54" s="333">
        <f>SUMIFS('Forecast Summary'!BU:BU, 'Forecast Summary'!$A:$A,Outcomes!$A54,'Forecast Summary'!$C:$C, "2025",'Forecast Summary'!$D:$D, "Bound Project")</f>
        <v>0</v>
      </c>
      <c r="AY54" s="333">
        <f>SUMIFS('Forecast Summary'!BV:BV, 'Forecast Summary'!$A:$A,Outcomes!$A54,'Forecast Summary'!$C:$C, "2025",'Forecast Summary'!$D:$D, "Bound Project")</f>
        <v>0</v>
      </c>
      <c r="AZ54" s="333">
        <f>SUMIFS('Forecast Summary'!BW:BW, 'Forecast Summary'!$A:$A,Outcomes!$A54,'Forecast Summary'!$C:$C, "2025",'Forecast Summary'!$D:$D, "Bound Project")</f>
        <v>0</v>
      </c>
      <c r="BA54" s="333">
        <f>SUMIFS('Forecast Summary'!BX:BX, 'Forecast Summary'!$A:$A,Outcomes!$A54,'Forecast Summary'!$C:$C, "2025",'Forecast Summary'!$D:$D, "Bound Project")</f>
        <v>0</v>
      </c>
      <c r="BB54" s="333">
        <f>SUMIFS('Forecast Summary'!BY:BY, 'Forecast Summary'!$A:$A,Outcomes!$A54,'Forecast Summary'!$C:$C, "2025",'Forecast Summary'!$D:$D, "Bound Project")</f>
        <v>18</v>
      </c>
      <c r="BC54" s="333">
        <f>SUMIFS('Forecast Summary'!BZ:BZ, 'Forecast Summary'!$A:$A,Outcomes!$A54,'Forecast Summary'!$C:$C, "2025",'Forecast Summary'!$D:$D, "Bound Project")</f>
        <v>51</v>
      </c>
      <c r="BD54" s="333">
        <f>SUMIFS('Forecast Summary'!CA:CA, 'Forecast Summary'!$A:$A,Outcomes!$A54,'Forecast Summary'!$C:$C, "2025",'Forecast Summary'!$D:$D, "Bound Project")</f>
        <v>0</v>
      </c>
    </row>
    <row r="55" spans="1:56">
      <c r="A55" s="21" t="s">
        <v>141</v>
      </c>
      <c r="B55" s="18" t="s">
        <v>142</v>
      </c>
      <c r="C55" s="333">
        <f>SUMIFS('Forecast Summary'!E:E, 'Forecast Summary'!$A:$A,Outcomes!$A55,'Forecast Summary'!$C:$C, "2025",'Forecast Summary'!$D:$D, "Bound Project")</f>
        <v>547.19999999999993</v>
      </c>
      <c r="D55" s="333">
        <f>SUMIFS('Forecast Summary'!F:F, 'Forecast Summary'!$A:$A,Outcomes!$A55,'Forecast Summary'!$C:$C, "2025",'Forecast Summary'!$D:$D, "Bound Project")</f>
        <v>394</v>
      </c>
      <c r="E55" s="333">
        <f>SUMIFS('Forecast Summary'!G:G, 'Forecast Summary'!$A:$A,Outcomes!$A55,'Forecast Summary'!$C:$C, "2025",'Forecast Summary'!$D:$D, "Bound Project")</f>
        <v>251.75</v>
      </c>
      <c r="F55" s="333">
        <f>SUMIFS('Forecast Summary'!H:H, 'Forecast Summary'!$A:$A,Outcomes!$A55,'Forecast Summary'!$C:$C, "2025",'Forecast Summary'!$D:$D, "Bound Project")</f>
        <v>107.80000000000001</v>
      </c>
      <c r="G55" s="333">
        <f>SUMIFS('Forecast Summary'!I:I, 'Forecast Summary'!$A:$A,Outcomes!$A55,'Forecast Summary'!$C:$C, "2025",'Forecast Summary'!$D:$D, "Bound Project")</f>
        <v>57.2</v>
      </c>
      <c r="H55" s="333">
        <f>SUMIFS('Forecast Summary'!J:J, 'Forecast Summary'!$A:$A,Outcomes!$A55,'Forecast Summary'!$C:$C, "2025",'Forecast Summary'!$D:$D, "Bound Project")</f>
        <v>0</v>
      </c>
      <c r="I55" s="333">
        <f>SUMIFS('Forecast Summary'!K:K, 'Forecast Summary'!$A:$A,Outcomes!$A55,'Forecast Summary'!$C:$C, "2025",'Forecast Summary'!$D:$D, "Bound Project")</f>
        <v>0</v>
      </c>
      <c r="J55" s="333">
        <f>SUMIFS('Forecast Summary'!L:L, 'Forecast Summary'!$A:$A,Outcomes!$A55,'Forecast Summary'!$C:$C, "2025",'Forecast Summary'!$D:$D, "Bound Project")</f>
        <v>0</v>
      </c>
      <c r="K55" s="333">
        <f>SUMIFS('Forecast Summary'!M:M, 'Forecast Summary'!$A:$A,Outcomes!$A55,'Forecast Summary'!$C:$C, "2025",'Forecast Summary'!$D:$D, "Bound Project")</f>
        <v>0</v>
      </c>
      <c r="L55" s="333">
        <f>SUMIFS('Forecast Summary'!O:O, 'Forecast Summary'!$A:$A,Outcomes!$A55,'Forecast Summary'!$C:$C, "2025",'Forecast Summary'!$D:$D, "Bound Project")</f>
        <v>39.6</v>
      </c>
      <c r="M55" s="333">
        <f>SUMIFS('Forecast Summary'!P:P, 'Forecast Summary'!$A:$A,Outcomes!$A55,'Forecast Summary'!$C:$C, "2025",'Forecast Summary'!$D:$D, "Bound Project")</f>
        <v>180.5</v>
      </c>
      <c r="N55" s="333">
        <f>SUMIFS('Forecast Summary'!U:U, 'Forecast Summary'!$A:$A,Outcomes!$A55,'Forecast Summary'!$C:$C, "2025",'Forecast Summary'!$D:$D, "Bound Project")</f>
        <v>30.4</v>
      </c>
      <c r="O55" s="333">
        <f>SUMIFS('Forecast Summary'!V:V, 'Forecast Summary'!$A:$A,Outcomes!$A55,'Forecast Summary'!$C:$C, "2025",'Forecast Summary'!$D:$D, "Bound Project")</f>
        <v>18.05</v>
      </c>
      <c r="P55" s="333">
        <f>SUMIFS('Forecast Summary'!W:W, 'Forecast Summary'!$A:$A,Outcomes!$A55,'Forecast Summary'!$C:$C, "2025",'Forecast Summary'!$D:$D, "Bound Project")</f>
        <v>11.399999999999999</v>
      </c>
      <c r="Q55" s="333">
        <f>SUMIFS('Forecast Summary'!X:X, 'Forecast Summary'!$A:$A,Outcomes!$A55,'Forecast Summary'!$C:$C, "2025",'Forecast Summary'!$D:$D, "Bound Project")</f>
        <v>14.25</v>
      </c>
      <c r="R55" s="333">
        <f>SUMIFS('Forecast Summary'!Y:Y, 'Forecast Summary'!$A:$A,Outcomes!$A55,'Forecast Summary'!$C:$C, "2025",'Forecast Summary'!$D:$D, "Bound Project")</f>
        <v>23.1</v>
      </c>
      <c r="S55" s="333">
        <f>SUMIFS('Forecast Summary'!Z:Z, 'Forecast Summary'!$A:$A,Outcomes!$A55,'Forecast Summary'!$C:$C, "2025",'Forecast Summary'!$D:$D, "Bound Project")</f>
        <v>17.600000000000001</v>
      </c>
      <c r="T55" s="333">
        <f>SUMIFS('Forecast Summary'!AA:AA, 'Forecast Summary'!$A:$A,Outcomes!$A55,'Forecast Summary'!$C:$C, "2025",'Forecast Summary'!$D:$D, "Bound Project")</f>
        <v>3.3000000000000003</v>
      </c>
      <c r="U55" s="333">
        <f>SUMIFS('Forecast Summary'!AB:AB, 'Forecast Summary'!$A:$A,Outcomes!$A55,'Forecast Summary'!$C:$C, "2025",'Forecast Summary'!$D:$D, "Bound Project")</f>
        <v>6.6000000000000005</v>
      </c>
      <c r="V55" s="333">
        <f>SUMIFS('Forecast Summary'!AG:AG, 'Forecast Summary'!$A:$A,Outcomes!$A55,'Forecast Summary'!$C:$C, "2025",'Forecast Summary'!$D:$D, "Bound Project")</f>
        <v>89.3</v>
      </c>
      <c r="W55" s="333">
        <f>SUMIFS('Forecast Summary'!AH:AH, 'Forecast Summary'!$A:$A,Outcomes!$A55,'Forecast Summary'!$C:$C, "2025",'Forecast Summary'!$D:$D, "Bound Project")</f>
        <v>76</v>
      </c>
      <c r="X55" s="333">
        <f>SUMIFS('Forecast Summary'!AI:AI, 'Forecast Summary'!$A:$A,Outcomes!$A55,'Forecast Summary'!$C:$C, "2025",'Forecast Summary'!$D:$D, "Bound Project")</f>
        <v>16.149999999999999</v>
      </c>
      <c r="Y55" s="333">
        <f>SUMIFS('Forecast Summary'!AJ:AJ, 'Forecast Summary'!$A:$A,Outcomes!$A55,'Forecast Summary'!$C:$C, "2025",'Forecast Summary'!$D:$D, "Bound Project")</f>
        <v>12.100000000000001</v>
      </c>
      <c r="Z55" s="333">
        <f>SUMIFS('Forecast Summary'!AK:AK, 'Forecast Summary'!$A:$A,Outcomes!$A55,'Forecast Summary'!$C:$C, "2025",'Forecast Summary'!$D:$D, "Bound Project")</f>
        <v>186</v>
      </c>
      <c r="AA55" s="333">
        <f>SUMIFS('Forecast Summary'!AL:AL, 'Forecast Summary'!$A:$A,Outcomes!$A55,'Forecast Summary'!$C:$C, "2025",'Forecast Summary'!$D:$D, "Bound Project")</f>
        <v>119.69999999999999</v>
      </c>
      <c r="AB55" s="333">
        <f>SUMIFS('Forecast Summary'!AM:AM, 'Forecast Summary'!$A:$A,Outcomes!$A55,'Forecast Summary'!$C:$C, "2025",'Forecast Summary'!$D:$D, "Bound Project")</f>
        <v>92</v>
      </c>
      <c r="AC55" s="333">
        <f>SUMIFS('Forecast Summary'!AN:AN, 'Forecast Summary'!$A:$A,Outcomes!$A55,'Forecast Summary'!$C:$C, "2025",'Forecast Summary'!$D:$D, "Bound Project")</f>
        <v>68.2</v>
      </c>
      <c r="AD55" s="333">
        <f>SUMIFS('Forecast Summary'!AS:AS, 'Forecast Summary'!$A:$A,Outcomes!$A55,'Forecast Summary'!$C:$C, "2025",'Forecast Summary'!$D:$D, "Bound Project")</f>
        <v>0</v>
      </c>
      <c r="AE55" s="333">
        <f>SUMIFS('Forecast Summary'!AT:AT, 'Forecast Summary'!$A:$A,Outcomes!$A55,'Forecast Summary'!$C:$C, "2025",'Forecast Summary'!$D:$D, "Bound Project")</f>
        <v>0</v>
      </c>
      <c r="AF55" s="333">
        <f>SUMIFS('Forecast Summary'!AU:AU, 'Forecast Summary'!$A:$A,Outcomes!$A55,'Forecast Summary'!$C:$C, "2025",'Forecast Summary'!$D:$D, "Bound Project")</f>
        <v>0</v>
      </c>
      <c r="AG55" s="333">
        <f>SUMIFS('Forecast Summary'!AV:AV, 'Forecast Summary'!$A:$A,Outcomes!$A55,'Forecast Summary'!$C:$C, "2025",'Forecast Summary'!$D:$D, "Bound Project")</f>
        <v>0</v>
      </c>
      <c r="AH55" s="333">
        <f>SUMIFS('Forecast Summary'!AW:AW, 'Forecast Summary'!$A:$A,Outcomes!$A55,'Forecast Summary'!$C:$C, "2025",'Forecast Summary'!$D:$D, "Bound Project")</f>
        <v>0</v>
      </c>
      <c r="AI55" s="333">
        <f>SUMIFS('Forecast Summary'!AX:AX, 'Forecast Summary'!$A:$A,Outcomes!$A55,'Forecast Summary'!$C:$C, "2025",'Forecast Summary'!$D:$D, "Bound Project")</f>
        <v>0</v>
      </c>
      <c r="AJ55" s="333">
        <f>SUMIFS('Forecast Summary'!AY:AY, 'Forecast Summary'!$A:$A,Outcomes!$A55,'Forecast Summary'!$C:$C, "2025",'Forecast Summary'!$D:$D, "Bound Project")</f>
        <v>0</v>
      </c>
      <c r="AK55" s="333">
        <f>SUMIFS('Forecast Summary'!AZ:AZ, 'Forecast Summary'!$A:$A,Outcomes!$A55,'Forecast Summary'!$C:$C, "2025",'Forecast Summary'!$D:$D, "Bound Project")</f>
        <v>0</v>
      </c>
      <c r="AL55" s="333">
        <f>SUMIFS('Forecast Summary'!BE:BE, 'Forecast Summary'!$A:$A,Outcomes!$A55,'Forecast Summary'!$C:$C, "2025",'Forecast Summary'!$D:$D, "Bound Project")</f>
        <v>503.5</v>
      </c>
      <c r="AM55" s="333">
        <f>SUMIFS('Forecast Summary'!BF:BF, 'Forecast Summary'!$A:$A,Outcomes!$A55,'Forecast Summary'!$C:$C, "2025",'Forecast Summary'!$D:$D, "Bound Project")</f>
        <v>312.55</v>
      </c>
      <c r="AN55" s="333">
        <f>SUMIFS('Forecast Summary'!BG:BG, 'Forecast Summary'!$A:$A,Outcomes!$A55,'Forecast Summary'!$C:$C, "2025",'Forecast Summary'!$D:$D, "Bound Project")</f>
        <v>204.25</v>
      </c>
      <c r="AO55" s="333">
        <f>SUMIFS('Forecast Summary'!BH:BH, 'Forecast Summary'!$A:$A,Outcomes!$A55,'Forecast Summary'!$C:$C, "2025",'Forecast Summary'!$D:$D, "Bound Project")</f>
        <v>110</v>
      </c>
      <c r="AP55" s="333">
        <f>SUMIFS('Forecast Summary'!BI:BI, 'Forecast Summary'!$A:$A,Outcomes!$A55,'Forecast Summary'!$C:$C, "2025",'Forecast Summary'!$D:$D, "Bound Project")</f>
        <v>348.65</v>
      </c>
      <c r="AQ55" s="333">
        <f>SUMIFS('Forecast Summary'!BJ:BJ, 'Forecast Summary'!$A:$A,Outcomes!$A55,'Forecast Summary'!$C:$C, "2025",'Forecast Summary'!$D:$D, "Bound Project")</f>
        <v>164.35</v>
      </c>
      <c r="AR55" s="333">
        <f>SUMIFS('Forecast Summary'!BK:BK, 'Forecast Summary'!$A:$A,Outcomes!$A55,'Forecast Summary'!$C:$C, "2025",'Forecast Summary'!$D:$D, "Bound Project")</f>
        <v>142.5</v>
      </c>
      <c r="AS55" s="333">
        <f>SUMIFS('Forecast Summary'!BL:BL, 'Forecast Summary'!$A:$A,Outcomes!$A55,'Forecast Summary'!$C:$C, "2025",'Forecast Summary'!$D:$D, "Bound Project")</f>
        <v>191.89999999999998</v>
      </c>
      <c r="AT55" s="333">
        <f>SUMIFS('Forecast Summary'!BQ:BQ, 'Forecast Summary'!$A:$A,Outcomes!$A55,'Forecast Summary'!$C:$C, "2025",'Forecast Summary'!$D:$D, "Bound Project")</f>
        <v>5</v>
      </c>
      <c r="AU55" s="333">
        <f>SUMIFS('Forecast Summary'!BR:BR, 'Forecast Summary'!$A:$A,Outcomes!$A55,'Forecast Summary'!$C:$C, "2025",'Forecast Summary'!$D:$D, "Bound Project")</f>
        <v>3</v>
      </c>
      <c r="AV55" s="333">
        <f>SUMIFS('Forecast Summary'!BS:BS, 'Forecast Summary'!$A:$A,Outcomes!$A55,'Forecast Summary'!$C:$C, "2025",'Forecast Summary'!$D:$D, "Bound Project")</f>
        <v>1</v>
      </c>
      <c r="AW55" s="333">
        <f>SUMIFS('Forecast Summary'!BT:BT, 'Forecast Summary'!$A:$A,Outcomes!$A55,'Forecast Summary'!$C:$C, "2025",'Forecast Summary'!$D:$D, "Bound Project")</f>
        <v>4</v>
      </c>
      <c r="AX55" s="333">
        <f>SUMIFS('Forecast Summary'!BU:BU, 'Forecast Summary'!$A:$A,Outcomes!$A55,'Forecast Summary'!$C:$C, "2025",'Forecast Summary'!$D:$D, "Bound Project")</f>
        <v>60.8</v>
      </c>
      <c r="AY55" s="333">
        <f>SUMIFS('Forecast Summary'!BV:BV, 'Forecast Summary'!$A:$A,Outcomes!$A55,'Forecast Summary'!$C:$C, "2025",'Forecast Summary'!$D:$D, "Bound Project")</f>
        <v>36</v>
      </c>
      <c r="AZ55" s="333">
        <f>SUMIFS('Forecast Summary'!BW:BW, 'Forecast Summary'!$A:$A,Outcomes!$A55,'Forecast Summary'!$C:$C, "2025",'Forecast Summary'!$D:$D, "Bound Project")</f>
        <v>26.599999999999998</v>
      </c>
      <c r="BA55" s="333">
        <f>SUMIFS('Forecast Summary'!BX:BX, 'Forecast Summary'!$A:$A,Outcomes!$A55,'Forecast Summary'!$C:$C, "2025",'Forecast Summary'!$D:$D, "Bound Project")</f>
        <v>36.300000000000004</v>
      </c>
      <c r="BB55" s="333">
        <f>SUMIFS('Forecast Summary'!BY:BY, 'Forecast Summary'!$A:$A,Outcomes!$A55,'Forecast Summary'!$C:$C, "2025",'Forecast Summary'!$D:$D, "Bound Project")</f>
        <v>7.7000000000000011</v>
      </c>
      <c r="BC55" s="333">
        <f>SUMIFS('Forecast Summary'!BZ:BZ, 'Forecast Summary'!$A:$A,Outcomes!$A55,'Forecast Summary'!$C:$C, "2025",'Forecast Summary'!$D:$D, "Bound Project")</f>
        <v>44</v>
      </c>
      <c r="BD55" s="333">
        <f>SUMIFS('Forecast Summary'!CA:CA, 'Forecast Summary'!$A:$A,Outcomes!$A55,'Forecast Summary'!$C:$C, "2025",'Forecast Summary'!$D:$D, "Bound Project")</f>
        <v>0</v>
      </c>
    </row>
    <row r="56" spans="1:56">
      <c r="A56" s="21" t="s">
        <v>143</v>
      </c>
      <c r="B56" s="18" t="s">
        <v>144</v>
      </c>
      <c r="C56" s="333">
        <f>SUMIFS('Forecast Summary'!E:E, 'Forecast Summary'!$A:$A,Outcomes!$A56,'Forecast Summary'!$C:$C, "2025",'Forecast Summary'!$D:$D, "Bound Project")</f>
        <v>180</v>
      </c>
      <c r="D56" s="333">
        <f>SUMIFS('Forecast Summary'!F:F, 'Forecast Summary'!$A:$A,Outcomes!$A56,'Forecast Summary'!$C:$C, "2025",'Forecast Summary'!$D:$D, "Bound Project")</f>
        <v>126</v>
      </c>
      <c r="E56" s="333">
        <f>SUMIFS('Forecast Summary'!G:G, 'Forecast Summary'!$A:$A,Outcomes!$A56,'Forecast Summary'!$C:$C, "2025",'Forecast Summary'!$D:$D, "Bound Project")</f>
        <v>41.800000000000004</v>
      </c>
      <c r="F56" s="333">
        <f>SUMIFS('Forecast Summary'!H:H, 'Forecast Summary'!$A:$A,Outcomes!$A56,'Forecast Summary'!$C:$C, "2025",'Forecast Summary'!$D:$D, "Bound Project")</f>
        <v>31</v>
      </c>
      <c r="G56" s="333">
        <f>SUMIFS('Forecast Summary'!I:I, 'Forecast Summary'!$A:$A,Outcomes!$A56,'Forecast Summary'!$C:$C, "2025",'Forecast Summary'!$D:$D, "Bound Project")</f>
        <v>6</v>
      </c>
      <c r="H56" s="333">
        <f>SUMIFS('Forecast Summary'!J:J, 'Forecast Summary'!$A:$A,Outcomes!$A56,'Forecast Summary'!$C:$C, "2025",'Forecast Summary'!$D:$D, "Bound Project")</f>
        <v>0</v>
      </c>
      <c r="I56" s="333">
        <f>SUMIFS('Forecast Summary'!K:K, 'Forecast Summary'!$A:$A,Outcomes!$A56,'Forecast Summary'!$C:$C, "2025",'Forecast Summary'!$D:$D, "Bound Project")</f>
        <v>0</v>
      </c>
      <c r="J56" s="333">
        <f>SUMIFS('Forecast Summary'!L:L, 'Forecast Summary'!$A:$A,Outcomes!$A56,'Forecast Summary'!$C:$C, "2025",'Forecast Summary'!$D:$D, "Bound Project")</f>
        <v>0</v>
      </c>
      <c r="K56" s="333">
        <f>SUMIFS('Forecast Summary'!M:M, 'Forecast Summary'!$A:$A,Outcomes!$A56,'Forecast Summary'!$C:$C, "2025",'Forecast Summary'!$D:$D, "Bound Project")</f>
        <v>0</v>
      </c>
      <c r="L56" s="333">
        <f>SUMIFS('Forecast Summary'!O:O, 'Forecast Summary'!$A:$A,Outcomes!$A56,'Forecast Summary'!$C:$C, "2025",'Forecast Summary'!$D:$D, "Bound Project")</f>
        <v>0</v>
      </c>
      <c r="M56" s="333">
        <f>SUMIFS('Forecast Summary'!P:P, 'Forecast Summary'!$A:$A,Outcomes!$A56,'Forecast Summary'!$C:$C, "2025",'Forecast Summary'!$D:$D, "Bound Project")</f>
        <v>13</v>
      </c>
      <c r="N56" s="333">
        <f>SUMIFS('Forecast Summary'!U:U, 'Forecast Summary'!$A:$A,Outcomes!$A56,'Forecast Summary'!$C:$C, "2025",'Forecast Summary'!$D:$D, "Bound Project")</f>
        <v>40</v>
      </c>
      <c r="O56" s="333">
        <f>SUMIFS('Forecast Summary'!V:V, 'Forecast Summary'!$A:$A,Outcomes!$A56,'Forecast Summary'!$C:$C, "2025",'Forecast Summary'!$D:$D, "Bound Project")</f>
        <v>0</v>
      </c>
      <c r="P56" s="333">
        <f>SUMIFS('Forecast Summary'!W:W, 'Forecast Summary'!$A:$A,Outcomes!$A56,'Forecast Summary'!$C:$C, "2025",'Forecast Summary'!$D:$D, "Bound Project")</f>
        <v>0</v>
      </c>
      <c r="Q56" s="333">
        <f>SUMIFS('Forecast Summary'!X:X, 'Forecast Summary'!$A:$A,Outcomes!$A56,'Forecast Summary'!$C:$C, "2025",'Forecast Summary'!$D:$D, "Bound Project")</f>
        <v>66</v>
      </c>
      <c r="R56" s="333">
        <f>SUMIFS('Forecast Summary'!Y:Y, 'Forecast Summary'!$A:$A,Outcomes!$A56,'Forecast Summary'!$C:$C, "2025",'Forecast Summary'!$D:$D, "Bound Project")</f>
        <v>246.04999999999998</v>
      </c>
      <c r="S56" s="333">
        <f>SUMIFS('Forecast Summary'!Z:Z, 'Forecast Summary'!$A:$A,Outcomes!$A56,'Forecast Summary'!$C:$C, "2025",'Forecast Summary'!$D:$D, "Bound Project")</f>
        <v>1.1000000000000001</v>
      </c>
      <c r="T56" s="333">
        <f>SUMIFS('Forecast Summary'!AA:AA, 'Forecast Summary'!$A:$A,Outcomes!$A56,'Forecast Summary'!$C:$C, "2025",'Forecast Summary'!$D:$D, "Bound Project")</f>
        <v>3</v>
      </c>
      <c r="U56" s="333">
        <f>SUMIFS('Forecast Summary'!AB:AB, 'Forecast Summary'!$A:$A,Outcomes!$A56,'Forecast Summary'!$C:$C, "2025",'Forecast Summary'!$D:$D, "Bound Project")</f>
        <v>165.29999999999998</v>
      </c>
      <c r="V56" s="333">
        <f>SUMIFS('Forecast Summary'!AG:AG, 'Forecast Summary'!$A:$A,Outcomes!$A56,'Forecast Summary'!$C:$C, "2025",'Forecast Summary'!$D:$D, "Bound Project")</f>
        <v>64.900000000000006</v>
      </c>
      <c r="W56" s="333">
        <f>SUMIFS('Forecast Summary'!AH:AH, 'Forecast Summary'!$A:$A,Outcomes!$A56,'Forecast Summary'!$C:$C, "2025",'Forecast Summary'!$D:$D, "Bound Project")</f>
        <v>6.6000000000000005</v>
      </c>
      <c r="X56" s="333">
        <f>SUMIFS('Forecast Summary'!AI:AI, 'Forecast Summary'!$A:$A,Outcomes!$A56,'Forecast Summary'!$C:$C, "2025",'Forecast Summary'!$D:$D, "Bound Project")</f>
        <v>4.4000000000000004</v>
      </c>
      <c r="Y56" s="333">
        <f>SUMIFS('Forecast Summary'!AJ:AJ, 'Forecast Summary'!$A:$A,Outcomes!$A56,'Forecast Summary'!$C:$C, "2025",'Forecast Summary'!$D:$D, "Bound Project")</f>
        <v>48.449999999999996</v>
      </c>
      <c r="Z56" s="333">
        <f>SUMIFS('Forecast Summary'!AK:AK, 'Forecast Summary'!$A:$A,Outcomes!$A56,'Forecast Summary'!$C:$C, "2025",'Forecast Summary'!$D:$D, "Bound Project")</f>
        <v>66</v>
      </c>
      <c r="AA56" s="333">
        <f>SUMIFS('Forecast Summary'!AL:AL, 'Forecast Summary'!$A:$A,Outcomes!$A56,'Forecast Summary'!$C:$C, "2025",'Forecast Summary'!$D:$D, "Bound Project")</f>
        <v>11</v>
      </c>
      <c r="AB56" s="333">
        <f>SUMIFS('Forecast Summary'!AM:AM, 'Forecast Summary'!$A:$A,Outcomes!$A56,'Forecast Summary'!$C:$C, "2025",'Forecast Summary'!$D:$D, "Bound Project")</f>
        <v>31.349999999999998</v>
      </c>
      <c r="AC56" s="333">
        <f>SUMIFS('Forecast Summary'!AN:AN, 'Forecast Summary'!$A:$A,Outcomes!$A56,'Forecast Summary'!$C:$C, "2025",'Forecast Summary'!$D:$D, "Bound Project")</f>
        <v>8.8000000000000007</v>
      </c>
      <c r="AD56" s="333">
        <f>SUMIFS('Forecast Summary'!AS:AS, 'Forecast Summary'!$A:$A,Outcomes!$A56,'Forecast Summary'!$C:$C, "2025",'Forecast Summary'!$D:$D, "Bound Project")</f>
        <v>0</v>
      </c>
      <c r="AE56" s="333">
        <f>SUMIFS('Forecast Summary'!AT:AT, 'Forecast Summary'!$A:$A,Outcomes!$A56,'Forecast Summary'!$C:$C, "2025",'Forecast Summary'!$D:$D, "Bound Project")</f>
        <v>0</v>
      </c>
      <c r="AF56" s="333">
        <f>SUMIFS('Forecast Summary'!AU:AU, 'Forecast Summary'!$A:$A,Outcomes!$A56,'Forecast Summary'!$C:$C, "2025",'Forecast Summary'!$D:$D, "Bound Project")</f>
        <v>0</v>
      </c>
      <c r="AG56" s="333">
        <f>SUMIFS('Forecast Summary'!AV:AV, 'Forecast Summary'!$A:$A,Outcomes!$A56,'Forecast Summary'!$C:$C, "2025",'Forecast Summary'!$D:$D, "Bound Project")</f>
        <v>0</v>
      </c>
      <c r="AH56" s="333">
        <f>SUMIFS('Forecast Summary'!AW:AW, 'Forecast Summary'!$A:$A,Outcomes!$A56,'Forecast Summary'!$C:$C, "2025",'Forecast Summary'!$D:$D, "Bound Project")</f>
        <v>0</v>
      </c>
      <c r="AI56" s="333">
        <f>SUMIFS('Forecast Summary'!AX:AX, 'Forecast Summary'!$A:$A,Outcomes!$A56,'Forecast Summary'!$C:$C, "2025",'Forecast Summary'!$D:$D, "Bound Project")</f>
        <v>0</v>
      </c>
      <c r="AJ56" s="333">
        <f>SUMIFS('Forecast Summary'!AY:AY, 'Forecast Summary'!$A:$A,Outcomes!$A56,'Forecast Summary'!$C:$C, "2025",'Forecast Summary'!$D:$D, "Bound Project")</f>
        <v>0</v>
      </c>
      <c r="AK56" s="333">
        <f>SUMIFS('Forecast Summary'!AZ:AZ, 'Forecast Summary'!$A:$A,Outcomes!$A56,'Forecast Summary'!$C:$C, "2025",'Forecast Summary'!$D:$D, "Bound Project")</f>
        <v>0</v>
      </c>
      <c r="AL56" s="333">
        <f>SUMIFS('Forecast Summary'!BE:BE, 'Forecast Summary'!$A:$A,Outcomes!$A56,'Forecast Summary'!$C:$C, "2025",'Forecast Summary'!$D:$D, "Bound Project")</f>
        <v>170.5</v>
      </c>
      <c r="AM56" s="333">
        <f>SUMIFS('Forecast Summary'!BF:BF, 'Forecast Summary'!$A:$A,Outcomes!$A56,'Forecast Summary'!$C:$C, "2025",'Forecast Summary'!$D:$D, "Bound Project")</f>
        <v>68.2</v>
      </c>
      <c r="AN56" s="333">
        <f>SUMIFS('Forecast Summary'!BG:BG, 'Forecast Summary'!$A:$A,Outcomes!$A56,'Forecast Summary'!$C:$C, "2025",'Forecast Summary'!$D:$D, "Bound Project")</f>
        <v>49</v>
      </c>
      <c r="AO56" s="333">
        <f>SUMIFS('Forecast Summary'!BH:BH, 'Forecast Summary'!$A:$A,Outcomes!$A56,'Forecast Summary'!$C:$C, "2025",'Forecast Summary'!$D:$D, "Bound Project")</f>
        <v>22.799999999999997</v>
      </c>
      <c r="AP56" s="333">
        <f>SUMIFS('Forecast Summary'!BI:BI, 'Forecast Summary'!$A:$A,Outcomes!$A56,'Forecast Summary'!$C:$C, "2025",'Forecast Summary'!$D:$D, "Bound Project")</f>
        <v>30.4</v>
      </c>
      <c r="AQ56" s="333">
        <f>SUMIFS('Forecast Summary'!BJ:BJ, 'Forecast Summary'!$A:$A,Outcomes!$A56,'Forecast Summary'!$C:$C, "2025",'Forecast Summary'!$D:$D, "Bound Project")</f>
        <v>13.299999999999999</v>
      </c>
      <c r="AR56" s="333">
        <f>SUMIFS('Forecast Summary'!BK:BK, 'Forecast Summary'!$A:$A,Outcomes!$A56,'Forecast Summary'!$C:$C, "2025",'Forecast Summary'!$D:$D, "Bound Project")</f>
        <v>14.25</v>
      </c>
      <c r="AS56" s="333">
        <f>SUMIFS('Forecast Summary'!BL:BL, 'Forecast Summary'!$A:$A,Outcomes!$A56,'Forecast Summary'!$C:$C, "2025",'Forecast Summary'!$D:$D, "Bound Project")</f>
        <v>6.6000000000000005</v>
      </c>
      <c r="AT56" s="333">
        <f>SUMIFS('Forecast Summary'!BQ:BQ, 'Forecast Summary'!$A:$A,Outcomes!$A56,'Forecast Summary'!$C:$C, "2025",'Forecast Summary'!$D:$D, "Bound Project")</f>
        <v>0</v>
      </c>
      <c r="AU56" s="333">
        <f>SUMIFS('Forecast Summary'!BR:BR, 'Forecast Summary'!$A:$A,Outcomes!$A56,'Forecast Summary'!$C:$C, "2025",'Forecast Summary'!$D:$D, "Bound Project")</f>
        <v>0</v>
      </c>
      <c r="AV56" s="333">
        <f>SUMIFS('Forecast Summary'!BS:BS, 'Forecast Summary'!$A:$A,Outcomes!$A56,'Forecast Summary'!$C:$C, "2025",'Forecast Summary'!$D:$D, "Bound Project")</f>
        <v>0</v>
      </c>
      <c r="AW56" s="333">
        <f>SUMIFS('Forecast Summary'!BT:BT, 'Forecast Summary'!$A:$A,Outcomes!$A56,'Forecast Summary'!$C:$C, "2025",'Forecast Summary'!$D:$D, "Bound Project")</f>
        <v>0</v>
      </c>
      <c r="AX56" s="333">
        <f>SUMIFS('Forecast Summary'!BU:BU, 'Forecast Summary'!$A:$A,Outcomes!$A56,'Forecast Summary'!$C:$C, "2025",'Forecast Summary'!$D:$D, "Bound Project")</f>
        <v>0</v>
      </c>
      <c r="AY56" s="333">
        <f>SUMIFS('Forecast Summary'!BV:BV, 'Forecast Summary'!$A:$A,Outcomes!$A56,'Forecast Summary'!$C:$C, "2025",'Forecast Summary'!$D:$D, "Bound Project")</f>
        <v>0</v>
      </c>
      <c r="AZ56" s="333">
        <f>SUMIFS('Forecast Summary'!BW:BW, 'Forecast Summary'!$A:$A,Outcomes!$A56,'Forecast Summary'!$C:$C, "2025",'Forecast Summary'!$D:$D, "Bound Project")</f>
        <v>0</v>
      </c>
      <c r="BA56" s="333">
        <f>SUMIFS('Forecast Summary'!BX:BX, 'Forecast Summary'!$A:$A,Outcomes!$A56,'Forecast Summary'!$C:$C, "2025",'Forecast Summary'!$D:$D, "Bound Project")</f>
        <v>0</v>
      </c>
      <c r="BB56" s="333">
        <f>SUMIFS('Forecast Summary'!BY:BY, 'Forecast Summary'!$A:$A,Outcomes!$A56,'Forecast Summary'!$C:$C, "2025",'Forecast Summary'!$D:$D, "Bound Project")</f>
        <v>8.5499999999999989</v>
      </c>
      <c r="BC56" s="333">
        <f>SUMIFS('Forecast Summary'!BZ:BZ, 'Forecast Summary'!$A:$A,Outcomes!$A56,'Forecast Summary'!$C:$C, "2025",'Forecast Summary'!$D:$D, "Bound Project")</f>
        <v>1.1000000000000001</v>
      </c>
      <c r="BD56" s="333">
        <f>SUMIFS('Forecast Summary'!CA:CA, 'Forecast Summary'!$A:$A,Outcomes!$A56,'Forecast Summary'!$C:$C, "2025",'Forecast Summary'!$D:$D, "Bound Project")</f>
        <v>0</v>
      </c>
    </row>
    <row r="57" spans="1:56">
      <c r="A57" s="21" t="s">
        <v>145</v>
      </c>
      <c r="B57" s="18" t="s">
        <v>146</v>
      </c>
      <c r="C57" s="333">
        <f>SUMIFS('Forecast Summary'!E:E, 'Forecast Summary'!$A:$A,Outcomes!$A57,'Forecast Summary'!$C:$C, "2025",'Forecast Summary'!$D:$D, "Bound Project")</f>
        <v>243</v>
      </c>
      <c r="D57" s="333">
        <f>SUMIFS('Forecast Summary'!F:F, 'Forecast Summary'!$A:$A,Outcomes!$A57,'Forecast Summary'!$C:$C, "2025",'Forecast Summary'!$D:$D, "Bound Project")</f>
        <v>605</v>
      </c>
      <c r="E57" s="333">
        <f>SUMIFS('Forecast Summary'!G:G, 'Forecast Summary'!$A:$A,Outcomes!$A57,'Forecast Summary'!$C:$C, "2025",'Forecast Summary'!$D:$D, "Bound Project")</f>
        <v>177.65</v>
      </c>
      <c r="F57" s="333">
        <f>SUMIFS('Forecast Summary'!H:H, 'Forecast Summary'!$A:$A,Outcomes!$A57,'Forecast Summary'!$C:$C, "2025",'Forecast Summary'!$D:$D, "Bound Project")</f>
        <v>217</v>
      </c>
      <c r="G57" s="333">
        <f>SUMIFS('Forecast Summary'!I:I, 'Forecast Summary'!$A:$A,Outcomes!$A57,'Forecast Summary'!$C:$C, "2025",'Forecast Summary'!$D:$D, "Bound Project")</f>
        <v>50.6</v>
      </c>
      <c r="H57" s="333">
        <f>SUMIFS('Forecast Summary'!J:J, 'Forecast Summary'!$A:$A,Outcomes!$A57,'Forecast Summary'!$C:$C, "2025",'Forecast Summary'!$D:$D, "Bound Project")</f>
        <v>0</v>
      </c>
      <c r="I57" s="333">
        <f>SUMIFS('Forecast Summary'!K:K, 'Forecast Summary'!$A:$A,Outcomes!$A57,'Forecast Summary'!$C:$C, "2025",'Forecast Summary'!$D:$D, "Bound Project")</f>
        <v>0</v>
      </c>
      <c r="J57" s="333">
        <f>SUMIFS('Forecast Summary'!L:L, 'Forecast Summary'!$A:$A,Outcomes!$A57,'Forecast Summary'!$C:$C, "2025",'Forecast Summary'!$D:$D, "Bound Project")</f>
        <v>0</v>
      </c>
      <c r="K57" s="333">
        <f>SUMIFS('Forecast Summary'!M:M, 'Forecast Summary'!$A:$A,Outcomes!$A57,'Forecast Summary'!$C:$C, "2025",'Forecast Summary'!$D:$D, "Bound Project")</f>
        <v>0</v>
      </c>
      <c r="L57" s="333">
        <f>SUMIFS('Forecast Summary'!O:O, 'Forecast Summary'!$A:$A,Outcomes!$A57,'Forecast Summary'!$C:$C, "2025",'Forecast Summary'!$D:$D, "Bound Project")</f>
        <v>3.8</v>
      </c>
      <c r="M57" s="333">
        <f>SUMIFS('Forecast Summary'!P:P, 'Forecast Summary'!$A:$A,Outcomes!$A57,'Forecast Summary'!$C:$C, "2025",'Forecast Summary'!$D:$D, "Bound Project")</f>
        <v>129.80000000000001</v>
      </c>
      <c r="N57" s="333">
        <f>SUMIFS('Forecast Summary'!U:U, 'Forecast Summary'!$A:$A,Outcomes!$A57,'Forecast Summary'!$C:$C, "2025",'Forecast Summary'!$D:$D, "Bound Project")</f>
        <v>7.6</v>
      </c>
      <c r="O57" s="333">
        <f>SUMIFS('Forecast Summary'!V:V, 'Forecast Summary'!$A:$A,Outcomes!$A57,'Forecast Summary'!$C:$C, "2025",'Forecast Summary'!$D:$D, "Bound Project")</f>
        <v>3.8</v>
      </c>
      <c r="P57" s="333">
        <f>SUMIFS('Forecast Summary'!W:W, 'Forecast Summary'!$A:$A,Outcomes!$A57,'Forecast Summary'!$C:$C, "2025",'Forecast Summary'!$D:$D, "Bound Project")</f>
        <v>3.8</v>
      </c>
      <c r="Q57" s="333">
        <f>SUMIFS('Forecast Summary'!X:X, 'Forecast Summary'!$A:$A,Outcomes!$A57,'Forecast Summary'!$C:$C, "2025",'Forecast Summary'!$D:$D, "Bound Project")</f>
        <v>5.6999999999999993</v>
      </c>
      <c r="R57" s="333">
        <f>SUMIFS('Forecast Summary'!Y:Y, 'Forecast Summary'!$A:$A,Outcomes!$A57,'Forecast Summary'!$C:$C, "2025",'Forecast Summary'!$D:$D, "Bound Project")</f>
        <v>357.2</v>
      </c>
      <c r="S57" s="333">
        <f>SUMIFS('Forecast Summary'!Z:Z, 'Forecast Summary'!$A:$A,Outcomes!$A57,'Forecast Summary'!$C:$C, "2025",'Forecast Summary'!$D:$D, "Bound Project")</f>
        <v>79.8</v>
      </c>
      <c r="T57" s="333">
        <f>SUMIFS('Forecast Summary'!AA:AA, 'Forecast Summary'!$A:$A,Outcomes!$A57,'Forecast Summary'!$C:$C, "2025",'Forecast Summary'!$D:$D, "Bound Project")</f>
        <v>137.75</v>
      </c>
      <c r="U57" s="333">
        <f>SUMIFS('Forecast Summary'!AB:AB, 'Forecast Summary'!$A:$A,Outcomes!$A57,'Forecast Summary'!$C:$C, "2025",'Forecast Summary'!$D:$D, "Bound Project")</f>
        <v>97.85</v>
      </c>
      <c r="V57" s="333">
        <f>SUMIFS('Forecast Summary'!AG:AG, 'Forecast Summary'!$A:$A,Outcomes!$A57,'Forecast Summary'!$C:$C, "2025",'Forecast Summary'!$D:$D, "Bound Project")</f>
        <v>158.65</v>
      </c>
      <c r="W57" s="333">
        <f>SUMIFS('Forecast Summary'!AH:AH, 'Forecast Summary'!$A:$A,Outcomes!$A57,'Forecast Summary'!$C:$C, "2025",'Forecast Summary'!$D:$D, "Bound Project")</f>
        <v>56.05</v>
      </c>
      <c r="X57" s="333">
        <f>SUMIFS('Forecast Summary'!AI:AI, 'Forecast Summary'!$A:$A,Outcomes!$A57,'Forecast Summary'!$C:$C, "2025",'Forecast Summary'!$D:$D, "Bound Project")</f>
        <v>52.25</v>
      </c>
      <c r="Y57" s="333">
        <f>SUMIFS('Forecast Summary'!AJ:AJ, 'Forecast Summary'!$A:$A,Outcomes!$A57,'Forecast Summary'!$C:$C, "2025",'Forecast Summary'!$D:$D, "Bound Project")</f>
        <v>66.5</v>
      </c>
      <c r="Z57" s="333">
        <f>SUMIFS('Forecast Summary'!AK:AK, 'Forecast Summary'!$A:$A,Outcomes!$A57,'Forecast Summary'!$C:$C, "2025",'Forecast Summary'!$D:$D, "Bound Project")</f>
        <v>239.39999999999998</v>
      </c>
      <c r="AA57" s="333">
        <f>SUMIFS('Forecast Summary'!AL:AL, 'Forecast Summary'!$A:$A,Outcomes!$A57,'Forecast Summary'!$C:$C, "2025",'Forecast Summary'!$D:$D, "Bound Project")</f>
        <v>47.5</v>
      </c>
      <c r="AB57" s="333">
        <f>SUMIFS('Forecast Summary'!AM:AM, 'Forecast Summary'!$A:$A,Outcomes!$A57,'Forecast Summary'!$C:$C, "2025",'Forecast Summary'!$D:$D, "Bound Project")</f>
        <v>106.39999999999999</v>
      </c>
      <c r="AC57" s="333">
        <f>SUMIFS('Forecast Summary'!AN:AN, 'Forecast Summary'!$A:$A,Outcomes!$A57,'Forecast Summary'!$C:$C, "2025",'Forecast Summary'!$D:$D, "Bound Project")</f>
        <v>81.7</v>
      </c>
      <c r="AD57" s="333">
        <f>SUMIFS('Forecast Summary'!AS:AS, 'Forecast Summary'!$A:$A,Outcomes!$A57,'Forecast Summary'!$C:$C, "2025",'Forecast Summary'!$D:$D, "Bound Project")</f>
        <v>0</v>
      </c>
      <c r="AE57" s="333">
        <f>SUMIFS('Forecast Summary'!AT:AT, 'Forecast Summary'!$A:$A,Outcomes!$A57,'Forecast Summary'!$C:$C, "2025",'Forecast Summary'!$D:$D, "Bound Project")</f>
        <v>0</v>
      </c>
      <c r="AF57" s="333">
        <f>SUMIFS('Forecast Summary'!AU:AU, 'Forecast Summary'!$A:$A,Outcomes!$A57,'Forecast Summary'!$C:$C, "2025",'Forecast Summary'!$D:$D, "Bound Project")</f>
        <v>0</v>
      </c>
      <c r="AG57" s="333">
        <f>SUMIFS('Forecast Summary'!AV:AV, 'Forecast Summary'!$A:$A,Outcomes!$A57,'Forecast Summary'!$C:$C, "2025",'Forecast Summary'!$D:$D, "Bound Project")</f>
        <v>0</v>
      </c>
      <c r="AH57" s="333">
        <f>SUMIFS('Forecast Summary'!AW:AW, 'Forecast Summary'!$A:$A,Outcomes!$A57,'Forecast Summary'!$C:$C, "2025",'Forecast Summary'!$D:$D, "Bound Project")</f>
        <v>0</v>
      </c>
      <c r="AI57" s="333">
        <f>SUMIFS('Forecast Summary'!AX:AX, 'Forecast Summary'!$A:$A,Outcomes!$A57,'Forecast Summary'!$C:$C, "2025",'Forecast Summary'!$D:$D, "Bound Project")</f>
        <v>0</v>
      </c>
      <c r="AJ57" s="333">
        <f>SUMIFS('Forecast Summary'!AY:AY, 'Forecast Summary'!$A:$A,Outcomes!$A57,'Forecast Summary'!$C:$C, "2025",'Forecast Summary'!$D:$D, "Bound Project")</f>
        <v>0</v>
      </c>
      <c r="AK57" s="333">
        <f>SUMIFS('Forecast Summary'!AZ:AZ, 'Forecast Summary'!$A:$A,Outcomes!$A57,'Forecast Summary'!$C:$C, "2025",'Forecast Summary'!$D:$D, "Bound Project")</f>
        <v>0</v>
      </c>
      <c r="AL57" s="333">
        <f>SUMIFS('Forecast Summary'!BE:BE, 'Forecast Summary'!$A:$A,Outcomes!$A57,'Forecast Summary'!$C:$C, "2025",'Forecast Summary'!$D:$D, "Bound Project")</f>
        <v>918.65</v>
      </c>
      <c r="AM57" s="333">
        <f>SUMIFS('Forecast Summary'!BF:BF, 'Forecast Summary'!$A:$A,Outcomes!$A57,'Forecast Summary'!$C:$C, "2025",'Forecast Summary'!$D:$D, "Bound Project")</f>
        <v>222.20000000000002</v>
      </c>
      <c r="AN57" s="333">
        <f>SUMIFS('Forecast Summary'!BG:BG, 'Forecast Summary'!$A:$A,Outcomes!$A57,'Forecast Summary'!$C:$C, "2025",'Forecast Summary'!$D:$D, "Bound Project")</f>
        <v>342.95</v>
      </c>
      <c r="AO57" s="333">
        <f>SUMIFS('Forecast Summary'!BH:BH, 'Forecast Summary'!$A:$A,Outcomes!$A57,'Forecast Summary'!$C:$C, "2025",'Forecast Summary'!$D:$D, "Bound Project")</f>
        <v>83.600000000000009</v>
      </c>
      <c r="AP57" s="333">
        <f>SUMIFS('Forecast Summary'!BI:BI, 'Forecast Summary'!$A:$A,Outcomes!$A57,'Forecast Summary'!$C:$C, "2025",'Forecast Summary'!$D:$D, "Bound Project")</f>
        <v>173.8</v>
      </c>
      <c r="AQ57" s="333">
        <f>SUMIFS('Forecast Summary'!BJ:BJ, 'Forecast Summary'!$A:$A,Outcomes!$A57,'Forecast Summary'!$C:$C, "2025",'Forecast Summary'!$D:$D, "Bound Project")</f>
        <v>31.900000000000002</v>
      </c>
      <c r="AR57" s="333">
        <f>SUMIFS('Forecast Summary'!BK:BK, 'Forecast Summary'!$A:$A,Outcomes!$A57,'Forecast Summary'!$C:$C, "2025",'Forecast Summary'!$D:$D, "Bound Project")</f>
        <v>64.900000000000006</v>
      </c>
      <c r="AS57" s="333">
        <f>SUMIFS('Forecast Summary'!BL:BL, 'Forecast Summary'!$A:$A,Outcomes!$A57,'Forecast Summary'!$C:$C, "2025",'Forecast Summary'!$D:$D, "Bound Project")</f>
        <v>68.2</v>
      </c>
      <c r="AT57" s="333">
        <f>SUMIFS('Forecast Summary'!BQ:BQ, 'Forecast Summary'!$A:$A,Outcomes!$A57,'Forecast Summary'!$C:$C, "2025",'Forecast Summary'!$D:$D, "Bound Project")</f>
        <v>0</v>
      </c>
      <c r="AU57" s="333">
        <f>SUMIFS('Forecast Summary'!BR:BR, 'Forecast Summary'!$A:$A,Outcomes!$A57,'Forecast Summary'!$C:$C, "2025",'Forecast Summary'!$D:$D, "Bound Project")</f>
        <v>0</v>
      </c>
      <c r="AV57" s="333">
        <f>SUMIFS('Forecast Summary'!BS:BS, 'Forecast Summary'!$A:$A,Outcomes!$A57,'Forecast Summary'!$C:$C, "2025",'Forecast Summary'!$D:$D, "Bound Project")</f>
        <v>0</v>
      </c>
      <c r="AW57" s="333">
        <f>SUMIFS('Forecast Summary'!BT:BT, 'Forecast Summary'!$A:$A,Outcomes!$A57,'Forecast Summary'!$C:$C, "2025",'Forecast Summary'!$D:$D, "Bound Project")</f>
        <v>0</v>
      </c>
      <c r="AX57" s="333">
        <f>SUMIFS('Forecast Summary'!BU:BU, 'Forecast Summary'!$A:$A,Outcomes!$A57,'Forecast Summary'!$C:$C, "2025",'Forecast Summary'!$D:$D, "Bound Project")</f>
        <v>0</v>
      </c>
      <c r="AY57" s="333">
        <f>SUMIFS('Forecast Summary'!BV:BV, 'Forecast Summary'!$A:$A,Outcomes!$A57,'Forecast Summary'!$C:$C, "2025",'Forecast Summary'!$D:$D, "Bound Project")</f>
        <v>0</v>
      </c>
      <c r="AZ57" s="333">
        <f>SUMIFS('Forecast Summary'!BW:BW, 'Forecast Summary'!$A:$A,Outcomes!$A57,'Forecast Summary'!$C:$C, "2025",'Forecast Summary'!$D:$D, "Bound Project")</f>
        <v>0</v>
      </c>
      <c r="BA57" s="333">
        <f>SUMIFS('Forecast Summary'!BX:BX, 'Forecast Summary'!$A:$A,Outcomes!$A57,'Forecast Summary'!$C:$C, "2025",'Forecast Summary'!$D:$D, "Bound Project")</f>
        <v>0</v>
      </c>
      <c r="BB57" s="333">
        <f>SUMIFS('Forecast Summary'!BY:BY, 'Forecast Summary'!$A:$A,Outcomes!$A57,'Forecast Summary'!$C:$C, "2025",'Forecast Summary'!$D:$D, "Bound Project")</f>
        <v>20</v>
      </c>
      <c r="BC57" s="333">
        <f>SUMIFS('Forecast Summary'!BZ:BZ, 'Forecast Summary'!$A:$A,Outcomes!$A57,'Forecast Summary'!$C:$C, "2025",'Forecast Summary'!$D:$D, "Bound Project")</f>
        <v>64</v>
      </c>
      <c r="BD57" s="333">
        <f>SUMIFS('Forecast Summary'!CA:CA, 'Forecast Summary'!$A:$A,Outcomes!$A57,'Forecast Summary'!$C:$C, "2025",'Forecast Summary'!$D:$D, "Bound Project")</f>
        <v>0</v>
      </c>
    </row>
    <row r="58" spans="1:56" s="17" customFormat="1" ht="15">
      <c r="A58" s="84"/>
      <c r="B58" s="17" t="s">
        <v>147</v>
      </c>
      <c r="C58" s="93">
        <f t="shared" ref="C58:K58" si="0">SUM(C8:C57)</f>
        <v>60298.749999999993</v>
      </c>
      <c r="D58" s="93">
        <f t="shared" si="0"/>
        <v>56476.75</v>
      </c>
      <c r="E58" s="93">
        <f t="shared" si="0"/>
        <v>29320.799999999996</v>
      </c>
      <c r="F58" s="93">
        <f t="shared" si="0"/>
        <v>21572.85</v>
      </c>
      <c r="G58" s="93">
        <f t="shared" si="0"/>
        <v>8934.3000000000047</v>
      </c>
      <c r="H58" s="93">
        <f t="shared" si="0"/>
        <v>1306.3</v>
      </c>
      <c r="I58" s="93">
        <f t="shared" si="0"/>
        <v>96.45</v>
      </c>
      <c r="J58" s="93">
        <f t="shared" si="0"/>
        <v>248.49999999999994</v>
      </c>
      <c r="K58" s="93">
        <f t="shared" si="0"/>
        <v>4</v>
      </c>
      <c r="L58" s="93">
        <f t="shared" ref="L58:BD58" si="1">SUM(L8:L57)</f>
        <v>2219.25</v>
      </c>
      <c r="M58" s="93">
        <f t="shared" si="1"/>
        <v>15723.9</v>
      </c>
      <c r="N58" s="93">
        <f t="shared" si="1"/>
        <v>3024.7</v>
      </c>
      <c r="O58" s="93">
        <f t="shared" si="1"/>
        <v>1582.3499999999997</v>
      </c>
      <c r="P58" s="93">
        <f t="shared" si="1"/>
        <v>848.69999999999993</v>
      </c>
      <c r="Q58" s="93">
        <f t="shared" si="1"/>
        <v>927.1500000000002</v>
      </c>
      <c r="R58" s="93">
        <f t="shared" si="1"/>
        <v>9945.6999999999971</v>
      </c>
      <c r="S58" s="93">
        <f t="shared" si="1"/>
        <v>3113.1</v>
      </c>
      <c r="T58" s="93">
        <f t="shared" si="1"/>
        <v>2517.65</v>
      </c>
      <c r="U58" s="93">
        <f t="shared" si="1"/>
        <v>4846.2000000000007</v>
      </c>
      <c r="V58" s="93">
        <f t="shared" si="1"/>
        <v>18055.800000000003</v>
      </c>
      <c r="W58" s="93">
        <f t="shared" si="1"/>
        <v>10391.300000000001</v>
      </c>
      <c r="X58" s="93">
        <f t="shared" si="1"/>
        <v>7696</v>
      </c>
      <c r="Y58" s="93">
        <f t="shared" si="1"/>
        <v>7380.2999999999993</v>
      </c>
      <c r="Z58" s="93">
        <f t="shared" si="1"/>
        <v>25015.800000000003</v>
      </c>
      <c r="AA58" s="93">
        <f t="shared" si="1"/>
        <v>12359.45</v>
      </c>
      <c r="AB58" s="93">
        <f t="shared" si="1"/>
        <v>11111.7</v>
      </c>
      <c r="AC58" s="93">
        <f t="shared" si="1"/>
        <v>10938.5</v>
      </c>
      <c r="AD58" s="93">
        <f t="shared" si="1"/>
        <v>96.15</v>
      </c>
      <c r="AE58" s="93">
        <f t="shared" si="1"/>
        <v>22.15</v>
      </c>
      <c r="AF58" s="93">
        <f t="shared" si="1"/>
        <v>17.399999999999999</v>
      </c>
      <c r="AG58" s="93">
        <f t="shared" si="1"/>
        <v>72.75</v>
      </c>
      <c r="AH58" s="93">
        <f t="shared" si="1"/>
        <v>392.84999999999997</v>
      </c>
      <c r="AI58" s="93">
        <f t="shared" si="1"/>
        <v>41.6</v>
      </c>
      <c r="AJ58" s="93">
        <f t="shared" si="1"/>
        <v>83.8</v>
      </c>
      <c r="AK58" s="93">
        <f t="shared" si="1"/>
        <v>320.14999999999998</v>
      </c>
      <c r="AL58" s="93">
        <f t="shared" si="1"/>
        <v>68934.899999999994</v>
      </c>
      <c r="AM58" s="93">
        <f t="shared" si="1"/>
        <v>34659.749999999985</v>
      </c>
      <c r="AN58" s="93">
        <f t="shared" si="1"/>
        <v>28247.200000000001</v>
      </c>
      <c r="AO58" s="93">
        <f t="shared" si="1"/>
        <v>15462.300000000001</v>
      </c>
      <c r="AP58" s="93">
        <f t="shared" si="1"/>
        <v>20013.000000000004</v>
      </c>
      <c r="AQ58" s="93">
        <f t="shared" si="1"/>
        <v>8238.5499999999993</v>
      </c>
      <c r="AR58" s="93">
        <f t="shared" si="1"/>
        <v>10681.599999999999</v>
      </c>
      <c r="AS58" s="93">
        <f t="shared" si="1"/>
        <v>9520.3000000000047</v>
      </c>
      <c r="AT58" s="93">
        <f t="shared" si="1"/>
        <v>292.8</v>
      </c>
      <c r="AU58" s="93">
        <f t="shared" si="1"/>
        <v>63.55</v>
      </c>
      <c r="AV58" s="93">
        <f t="shared" si="1"/>
        <v>144.30000000000001</v>
      </c>
      <c r="AW58" s="93">
        <f t="shared" si="1"/>
        <v>207.89999999999998</v>
      </c>
      <c r="AX58" s="93">
        <f t="shared" si="1"/>
        <v>1553.8</v>
      </c>
      <c r="AY58" s="93">
        <f t="shared" si="1"/>
        <v>329.25</v>
      </c>
      <c r="AZ58" s="93">
        <f t="shared" si="1"/>
        <v>776.35</v>
      </c>
      <c r="BA58" s="93">
        <f t="shared" si="1"/>
        <v>985.5</v>
      </c>
      <c r="BB58" s="93">
        <f t="shared" si="1"/>
        <v>1653.8000000000004</v>
      </c>
      <c r="BC58" s="93">
        <f t="shared" si="1"/>
        <v>6380.6500000000015</v>
      </c>
      <c r="BD58" s="93">
        <f t="shared" si="1"/>
        <v>40.200000000000003</v>
      </c>
    </row>
    <row r="59" spans="1:56" s="17" customFormat="1" ht="15">
      <c r="A59" s="84"/>
      <c r="C59" s="93"/>
      <c r="D59" s="93"/>
      <c r="E59" s="93"/>
      <c r="F59" s="93"/>
      <c r="G59" s="93"/>
      <c r="H59" s="93"/>
      <c r="I59" s="93"/>
      <c r="J59" s="93"/>
      <c r="K59" s="93"/>
      <c r="L59" s="91"/>
      <c r="M59" s="91"/>
      <c r="N59" s="91"/>
      <c r="O59" s="91"/>
      <c r="P59" s="91"/>
      <c r="Q59" s="91"/>
      <c r="R59" s="91"/>
      <c r="S59" s="91"/>
      <c r="T59" s="91"/>
      <c r="U59" s="91"/>
      <c r="V59" s="93"/>
      <c r="W59" s="94"/>
      <c r="X59" s="94"/>
      <c r="Y59" s="94"/>
      <c r="Z59" s="94"/>
      <c r="AA59" s="94"/>
      <c r="AB59" s="94"/>
      <c r="AC59" s="94"/>
      <c r="AD59" s="94"/>
      <c r="AE59" s="94"/>
      <c r="AF59" s="93"/>
      <c r="AG59" s="93"/>
      <c r="AH59" s="93"/>
      <c r="AI59" s="93"/>
      <c r="AJ59" s="93"/>
      <c r="AK59" s="93"/>
      <c r="AL59" s="93"/>
      <c r="AM59" s="93"/>
      <c r="AN59" s="93"/>
      <c r="AO59" s="93"/>
      <c r="AP59" s="93"/>
      <c r="AQ59" s="93"/>
      <c r="AR59" s="93"/>
      <c r="AS59" s="93"/>
      <c r="AT59" s="93"/>
      <c r="AU59" s="93"/>
      <c r="AV59" s="93"/>
      <c r="AW59" s="93"/>
      <c r="AX59" s="93"/>
      <c r="AY59" s="93"/>
      <c r="AZ59" s="93"/>
      <c r="BA59" s="93"/>
    </row>
    <row r="60" spans="1:56" s="85" customFormat="1" ht="15">
      <c r="A60" s="85" t="s">
        <v>2400</v>
      </c>
      <c r="C60" s="86"/>
      <c r="D60" s="86"/>
      <c r="E60" s="86"/>
      <c r="F60" s="86"/>
      <c r="G60" s="86"/>
      <c r="H60" s="86"/>
      <c r="I60" s="86"/>
      <c r="J60" s="86"/>
      <c r="K60" s="86"/>
      <c r="L60" s="86"/>
      <c r="M60" s="86"/>
      <c r="N60" s="86"/>
      <c r="O60" s="86"/>
      <c r="P60" s="86"/>
      <c r="Q60" s="86"/>
      <c r="R60" s="86"/>
      <c r="S60" s="86"/>
      <c r="T60" s="86"/>
      <c r="U60" s="86"/>
      <c r="W60" s="88"/>
      <c r="X60" s="88"/>
      <c r="Y60" s="88"/>
      <c r="Z60" s="88"/>
      <c r="AA60" s="88"/>
      <c r="AB60" s="88"/>
      <c r="AC60" s="88"/>
      <c r="AD60" s="88"/>
      <c r="AE60" s="88"/>
      <c r="AF60" s="87"/>
      <c r="AG60" s="87"/>
      <c r="AH60" s="87"/>
      <c r="AI60" s="87"/>
      <c r="AJ60" s="87"/>
      <c r="AK60" s="87"/>
      <c r="AL60" s="87"/>
      <c r="AM60" s="87"/>
      <c r="AN60" s="87"/>
      <c r="AO60" s="87"/>
      <c r="AP60" s="87"/>
      <c r="AQ60" s="87"/>
      <c r="AR60" s="87"/>
      <c r="AS60" s="87"/>
      <c r="AT60" s="87"/>
      <c r="AU60" s="87"/>
      <c r="AV60" s="89"/>
      <c r="AW60" s="89"/>
      <c r="AX60" s="89"/>
      <c r="AY60" s="89"/>
      <c r="AZ60" s="89"/>
      <c r="BA60" s="89"/>
    </row>
    <row r="61" spans="1:56">
      <c r="A61" s="21" t="s">
        <v>45</v>
      </c>
      <c r="B61" s="18" t="s">
        <v>46</v>
      </c>
      <c r="C61" s="333">
        <f>SUMIFS('Forecast Summary'!E:E, 'Forecast Summary'!$A:$A,Outcomes!$A61,'Forecast Summary'!$C:$C, "2024",'Forecast Summary'!$D:$D, "Historical")</f>
        <v>3675</v>
      </c>
      <c r="D61" s="333">
        <f>SUMIFS('Forecast Summary'!F:F, 'Forecast Summary'!$A:$A,Outcomes!$A61,'Forecast Summary'!$C:$C, "2024",'Forecast Summary'!$D:$D, "Historical")</f>
        <v>4289</v>
      </c>
      <c r="E61" s="333">
        <f>SUMIFS('Forecast Summary'!G:G, 'Forecast Summary'!$A:$A,Outcomes!$A61,'Forecast Summary'!$C:$C, "2024",'Forecast Summary'!$D:$D, "Historical")</f>
        <v>2039</v>
      </c>
      <c r="F61" s="333">
        <f>SUMIFS('Forecast Summary'!H:H, 'Forecast Summary'!$A:$A,Outcomes!$A61,'Forecast Summary'!$C:$C, "2024",'Forecast Summary'!$D:$D, "Historical")</f>
        <v>1921</v>
      </c>
      <c r="G61" s="333">
        <f>SUMIFS('Forecast Summary'!I:I, 'Forecast Summary'!$A:$A,Outcomes!$A61,'Forecast Summary'!$C:$C, "2024",'Forecast Summary'!$D:$D, "Historical")</f>
        <v>901</v>
      </c>
      <c r="H61" s="333">
        <f>SUMIFS('Forecast Summary'!J:J, 'Forecast Summary'!$A:$A,Outcomes!$A61,'Forecast Summary'!$C:$C, "2024",'Forecast Summary'!$D:$D, "Historical")</f>
        <v>17</v>
      </c>
      <c r="I61" s="333">
        <f>SUMIFS('Forecast Summary'!K:K, 'Forecast Summary'!$A:$A,Outcomes!$A61,'Forecast Summary'!$C:$C, "2024",'Forecast Summary'!$D:$D, "Historical")</f>
        <v>10</v>
      </c>
      <c r="J61" s="333">
        <f>SUMIFS('Forecast Summary'!L:L, 'Forecast Summary'!$A:$A,Outcomes!$A61,'Forecast Summary'!$C:$C, "2024",'Forecast Summary'!$D:$D, "Historical")</f>
        <v>4</v>
      </c>
      <c r="K61" s="333">
        <f>SUMIFS('Forecast Summary'!M:M, 'Forecast Summary'!$A:$A,Outcomes!$A61,'Forecast Summary'!$C:$C, "2024",'Forecast Summary'!$D:$D, "Historical")</f>
        <v>0</v>
      </c>
      <c r="L61" s="333">
        <f>SUMIFS('Forecast Summary'!O:O, 'Forecast Summary'!$A:$A,Outcomes!$A61,'Forecast Summary'!$C:$C, "2024",'Forecast Summary'!$D:$D, "Historical")</f>
        <v>58</v>
      </c>
      <c r="M61" s="333">
        <f>SUMIFS('Forecast Summary'!P:P, 'Forecast Summary'!$A:$A,Outcomes!$A61,'Forecast Summary'!$C:$C, "2024",'Forecast Summary'!$D:$D, "Historical")</f>
        <v>456</v>
      </c>
      <c r="N61" s="333">
        <f>SUMIFS('Forecast Summary'!U:U, 'Forecast Summary'!$A:$A,Outcomes!$A61,'Forecast Summary'!$C:$C, "2024",'Forecast Summary'!$D:$D, "Historical")</f>
        <v>284</v>
      </c>
      <c r="O61" s="560"/>
      <c r="P61" s="560"/>
      <c r="Q61" s="560"/>
      <c r="R61" s="333">
        <f>SUMIFS('Forecast Summary'!Y:Y, 'Forecast Summary'!$A:$A,Outcomes!$A61,'Forecast Summary'!$C:$C, "2024",'Forecast Summary'!$D:$D, "Historical")</f>
        <v>577</v>
      </c>
      <c r="S61" s="560"/>
      <c r="T61" s="560"/>
      <c r="U61" s="560"/>
      <c r="V61" s="333">
        <f>SUMIFS('Forecast Summary'!AG:AG, 'Forecast Summary'!$A:$A,Outcomes!$A61,'Forecast Summary'!$C:$C, "2024",'Forecast Summary'!$D:$D, "Historical")</f>
        <v>1275</v>
      </c>
      <c r="W61" s="333">
        <f>SUMIFS('Forecast Summary'!AH:AH, 'Forecast Summary'!$A:$A,Outcomes!$A61,'Forecast Summary'!$C:$C, "2024",'Forecast Summary'!$D:$D, "Historical")</f>
        <v>714</v>
      </c>
      <c r="X61" s="333">
        <f>SUMIFS('Forecast Summary'!AI:AI, 'Forecast Summary'!$A:$A,Outcomes!$A61,'Forecast Summary'!$C:$C, "2024",'Forecast Summary'!$D:$D, "Historical")</f>
        <v>656</v>
      </c>
      <c r="Y61" s="333">
        <f>SUMIFS('Forecast Summary'!AJ:AJ, 'Forecast Summary'!$A:$A,Outcomes!$A61,'Forecast Summary'!$C:$C, "2024",'Forecast Summary'!$D:$D, "Historical")</f>
        <v>414</v>
      </c>
      <c r="Z61" s="333">
        <f>SUMIFS('Forecast Summary'!AK:AK, 'Forecast Summary'!$A:$A,Outcomes!$A61,'Forecast Summary'!$C:$C, "2024",'Forecast Summary'!$D:$D, "Historical")</f>
        <v>1352</v>
      </c>
      <c r="AA61" s="333">
        <f>SUMIFS('Forecast Summary'!AL:AL, 'Forecast Summary'!$A:$A,Outcomes!$A61,'Forecast Summary'!$C:$C, "2024",'Forecast Summary'!$D:$D, "Historical")</f>
        <v>712</v>
      </c>
      <c r="AB61" s="333">
        <f>SUMIFS('Forecast Summary'!AM:AM, 'Forecast Summary'!$A:$A,Outcomes!$A61,'Forecast Summary'!$C:$C, "2024",'Forecast Summary'!$D:$D, "Historical")</f>
        <v>724</v>
      </c>
      <c r="AC61" s="333">
        <f>SUMIFS('Forecast Summary'!AN:AN, 'Forecast Summary'!$A:$A,Outcomes!$A61,'Forecast Summary'!$C:$C, "2024",'Forecast Summary'!$D:$D, "Historical")</f>
        <v>720</v>
      </c>
      <c r="AD61" s="333">
        <f>SUMIFS('Forecast Summary'!AS:AS, 'Forecast Summary'!$A:$A,Outcomes!$A61,'Forecast Summary'!$C:$C, "2024",'Forecast Summary'!$D:$D, "Historical")</f>
        <v>1</v>
      </c>
      <c r="AE61" s="333">
        <f>SUMIFS('Forecast Summary'!AT:AT, 'Forecast Summary'!$A:$A,Outcomes!$A61,'Forecast Summary'!$C:$C, "2024",'Forecast Summary'!$D:$D, "Historical")</f>
        <v>0</v>
      </c>
      <c r="AF61" s="333">
        <f>SUMIFS('Forecast Summary'!AU:AU, 'Forecast Summary'!$A:$A,Outcomes!$A61,'Forecast Summary'!$C:$C, "2024",'Forecast Summary'!$D:$D, "Historical")</f>
        <v>1</v>
      </c>
      <c r="AG61" s="333">
        <f>SUMIFS('Forecast Summary'!AV:AV, 'Forecast Summary'!$A:$A,Outcomes!$A61,'Forecast Summary'!$C:$C, "2024",'Forecast Summary'!$D:$D, "Historical")</f>
        <v>1</v>
      </c>
      <c r="AH61" s="333">
        <f>SUMIFS('Forecast Summary'!AW:AW, 'Forecast Summary'!$A:$A,Outcomes!$A61,'Forecast Summary'!$C:$C, "2024",'Forecast Summary'!$D:$D, "Historical")</f>
        <v>10</v>
      </c>
      <c r="AI61" s="333">
        <f>SUMIFS('Forecast Summary'!AX:AX, 'Forecast Summary'!$A:$A,Outcomes!$A61,'Forecast Summary'!$C:$C, "2024",'Forecast Summary'!$D:$D, "Historical")</f>
        <v>2</v>
      </c>
      <c r="AJ61" s="333">
        <f>SUMIFS('Forecast Summary'!AY:AY, 'Forecast Summary'!$A:$A,Outcomes!$A61,'Forecast Summary'!$C:$C, "2024",'Forecast Summary'!$D:$D, "Historical")</f>
        <v>3</v>
      </c>
      <c r="AK61" s="333">
        <f>SUMIFS('Forecast Summary'!AZ:AZ, 'Forecast Summary'!$A:$A,Outcomes!$A61,'Forecast Summary'!$C:$C, "2024",'Forecast Summary'!$D:$D, "Historical")</f>
        <v>9</v>
      </c>
      <c r="AL61" s="333">
        <f>SUMIFS('Forecast Summary'!BE:BE, 'Forecast Summary'!$A:$A,Outcomes!$A61,'Forecast Summary'!$C:$C, "2024",'Forecast Summary'!$D:$D, "Historical")</f>
        <v>6549</v>
      </c>
      <c r="AM61" s="333">
        <f>SUMIFS('Forecast Summary'!BF:BF, 'Forecast Summary'!$A:$A,Outcomes!$A61,'Forecast Summary'!$C:$C, "2024",'Forecast Summary'!$D:$D, "Historical")</f>
        <v>3304</v>
      </c>
      <c r="AN61" s="333">
        <f>SUMIFS('Forecast Summary'!BG:BG, 'Forecast Summary'!$A:$A,Outcomes!$A61,'Forecast Summary'!$C:$C, "2024",'Forecast Summary'!$D:$D, "Historical")</f>
        <v>3295</v>
      </c>
      <c r="AO61" s="333">
        <f>SUMIFS('Forecast Summary'!BH:BH, 'Forecast Summary'!$A:$A,Outcomes!$A61,'Forecast Summary'!$C:$C, "2024",'Forecast Summary'!$D:$D, "Historical")</f>
        <v>1768</v>
      </c>
      <c r="AP61" s="333">
        <f>SUMIFS('Forecast Summary'!BI:BI, 'Forecast Summary'!$A:$A,Outcomes!$A61,'Forecast Summary'!$C:$C, "2024",'Forecast Summary'!$D:$D, "Historical")</f>
        <v>1425</v>
      </c>
      <c r="AQ61" s="333">
        <f>SUMIFS('Forecast Summary'!BJ:BJ, 'Forecast Summary'!$A:$A,Outcomes!$A61,'Forecast Summary'!$C:$C, "2024",'Forecast Summary'!$D:$D, "Historical")</f>
        <v>658</v>
      </c>
      <c r="AR61" s="333">
        <f>SUMIFS('Forecast Summary'!BK:BK, 'Forecast Summary'!$A:$A,Outcomes!$A61,'Forecast Summary'!$C:$C, "2024",'Forecast Summary'!$D:$D, "Historical")</f>
        <v>845</v>
      </c>
      <c r="AS61" s="333">
        <f>SUMIFS('Forecast Summary'!BL:BL, 'Forecast Summary'!$A:$A,Outcomes!$A61,'Forecast Summary'!$C:$C, "2024",'Forecast Summary'!$D:$D, "Historical")</f>
        <v>777</v>
      </c>
      <c r="AT61" s="333">
        <f>SUMIFS('Forecast Summary'!BQ:BQ, 'Forecast Summary'!$A:$A,Outcomes!$A61,'Forecast Summary'!$C:$C, "2024",'Forecast Summary'!$D:$D, "Historical")</f>
        <v>0</v>
      </c>
      <c r="AU61" s="333">
        <f>SUMIFS('Forecast Summary'!BR:BR, 'Forecast Summary'!$A:$A,Outcomes!$A61,'Forecast Summary'!$C:$C, "2024",'Forecast Summary'!$D:$D, "Historical")</f>
        <v>0</v>
      </c>
      <c r="AV61" s="333">
        <f>SUMIFS('Forecast Summary'!BS:BS, 'Forecast Summary'!$A:$A,Outcomes!$A61,'Forecast Summary'!$C:$C, "2024",'Forecast Summary'!$D:$D, "Historical")</f>
        <v>0</v>
      </c>
      <c r="AW61" s="333">
        <f>SUMIFS('Forecast Summary'!BT:BT, 'Forecast Summary'!$A:$A,Outcomes!$A61,'Forecast Summary'!$C:$C, "2024",'Forecast Summary'!$D:$D, "Historical")</f>
        <v>0</v>
      </c>
      <c r="AX61" s="333">
        <f>SUMIFS('Forecast Summary'!BU:BU, 'Forecast Summary'!$A:$A,Outcomes!$A61,'Forecast Summary'!$C:$C, "2024",'Forecast Summary'!$D:$D, "Historical")</f>
        <v>50</v>
      </c>
      <c r="AY61" s="333">
        <f>SUMIFS('Forecast Summary'!BV:BV, 'Forecast Summary'!$A:$A,Outcomes!$A61,'Forecast Summary'!$C:$C, "2024",'Forecast Summary'!$D:$D, "Historical")</f>
        <v>9</v>
      </c>
      <c r="AZ61" s="333">
        <f>SUMIFS('Forecast Summary'!BW:BW, 'Forecast Summary'!$A:$A,Outcomes!$A61,'Forecast Summary'!$C:$C, "2024",'Forecast Summary'!$D:$D, "Historical")</f>
        <v>23</v>
      </c>
      <c r="BA61" s="333">
        <f>SUMIFS('Forecast Summary'!BX:BX, 'Forecast Summary'!$A:$A,Outcomes!$A61,'Forecast Summary'!$C:$C, "2024",'Forecast Summary'!$D:$D, "Historical")</f>
        <v>40</v>
      </c>
      <c r="BB61" s="333">
        <f>SUMIFS('Forecast Summary'!BY:BY, 'Forecast Summary'!$A:$A,Outcomes!$A61,'Forecast Summary'!$C:$C, "2024",'Forecast Summary'!$D:$D, "Bound Project")</f>
        <v>66</v>
      </c>
      <c r="BC61" s="333">
        <f>SUMIFS('Forecast Summary'!BZ:BZ, 'Forecast Summary'!$A:$A,Outcomes!$A61,'Forecast Summary'!$C:$C, "2024",'Forecast Summary'!$D:$D, "Bound Project")</f>
        <v>510</v>
      </c>
      <c r="BD61" s="333">
        <f>SUMIFS('Forecast Summary'!CA:CA, 'Forecast Summary'!$A:$A,Outcomes!$A61,'Forecast Summary'!$C:$C, "2024",'Forecast Summary'!$D:$D, "Bound Project")</f>
        <v>0</v>
      </c>
    </row>
    <row r="62" spans="1:56">
      <c r="A62" s="21" t="s">
        <v>48</v>
      </c>
      <c r="B62" s="18" t="s">
        <v>49</v>
      </c>
      <c r="C62" s="333">
        <f>SUMIFS('Forecast Summary'!E:E, 'Forecast Summary'!$A:$A,Outcomes!$A62,'Forecast Summary'!$C:$C, "2024",'Forecast Summary'!$D:$D, "Historical")</f>
        <v>726</v>
      </c>
      <c r="D62" s="333">
        <f>SUMIFS('Forecast Summary'!F:F, 'Forecast Summary'!$A:$A,Outcomes!$A62,'Forecast Summary'!$C:$C, "2024",'Forecast Summary'!$D:$D, "Historical")</f>
        <v>400</v>
      </c>
      <c r="E62" s="333">
        <f>SUMIFS('Forecast Summary'!G:G, 'Forecast Summary'!$A:$A,Outcomes!$A62,'Forecast Summary'!$C:$C, "2024",'Forecast Summary'!$D:$D, "Historical")</f>
        <v>209</v>
      </c>
      <c r="F62" s="333">
        <f>SUMIFS('Forecast Summary'!H:H, 'Forecast Summary'!$A:$A,Outcomes!$A62,'Forecast Summary'!$C:$C, "2024",'Forecast Summary'!$D:$D, "Historical")</f>
        <v>97</v>
      </c>
      <c r="G62" s="333">
        <f>SUMIFS('Forecast Summary'!I:I, 'Forecast Summary'!$A:$A,Outcomes!$A62,'Forecast Summary'!$C:$C, "2024",'Forecast Summary'!$D:$D, "Historical")</f>
        <v>54</v>
      </c>
      <c r="H62" s="333">
        <f>SUMIFS('Forecast Summary'!J:J, 'Forecast Summary'!$A:$A,Outcomes!$A62,'Forecast Summary'!$C:$C, "2024",'Forecast Summary'!$D:$D, "Historical")</f>
        <v>0</v>
      </c>
      <c r="I62" s="333">
        <f>SUMIFS('Forecast Summary'!K:K, 'Forecast Summary'!$A:$A,Outcomes!$A62,'Forecast Summary'!$C:$C, "2024",'Forecast Summary'!$D:$D, "Historical")</f>
        <v>0</v>
      </c>
      <c r="J62" s="333">
        <f>SUMIFS('Forecast Summary'!L:L, 'Forecast Summary'!$A:$A,Outcomes!$A62,'Forecast Summary'!$C:$C, "2024",'Forecast Summary'!$D:$D, "Historical")</f>
        <v>0</v>
      </c>
      <c r="K62" s="333">
        <f>SUMIFS('Forecast Summary'!M:M, 'Forecast Summary'!$A:$A,Outcomes!$A62,'Forecast Summary'!$C:$C, "2024",'Forecast Summary'!$D:$D, "Historical")</f>
        <v>0</v>
      </c>
      <c r="L62" s="333">
        <f>SUMIFS('Forecast Summary'!O:O, 'Forecast Summary'!$A:$A,Outcomes!$A62,'Forecast Summary'!$C:$C, "2024",'Forecast Summary'!$D:$D, "Historical")</f>
        <v>0</v>
      </c>
      <c r="M62" s="333">
        <f>SUMIFS('Forecast Summary'!P:P, 'Forecast Summary'!$A:$A,Outcomes!$A62,'Forecast Summary'!$C:$C, "2024",'Forecast Summary'!$D:$D, "Historical")</f>
        <v>12</v>
      </c>
      <c r="N62" s="333">
        <f>SUMIFS('Forecast Summary'!U:U, 'Forecast Summary'!$A:$A,Outcomes!$A62,'Forecast Summary'!$C:$C, "2024",'Forecast Summary'!$D:$D, "Historical")</f>
        <v>0</v>
      </c>
      <c r="O62" s="560"/>
      <c r="P62" s="560"/>
      <c r="Q62" s="560"/>
      <c r="R62" s="333">
        <f>SUMIFS('Forecast Summary'!Y:Y, 'Forecast Summary'!$A:$A,Outcomes!$A62,'Forecast Summary'!$C:$C, "2024",'Forecast Summary'!$D:$D, "Historical")</f>
        <v>72</v>
      </c>
      <c r="S62" s="560"/>
      <c r="T62" s="560"/>
      <c r="U62" s="560"/>
      <c r="V62" s="333">
        <f>SUMIFS('Forecast Summary'!AG:AG, 'Forecast Summary'!$A:$A,Outcomes!$A62,'Forecast Summary'!$C:$C, "2024",'Forecast Summary'!$D:$D, "Historical")</f>
        <v>218</v>
      </c>
      <c r="W62" s="333">
        <f>SUMIFS('Forecast Summary'!AH:AH, 'Forecast Summary'!$A:$A,Outcomes!$A62,'Forecast Summary'!$C:$C, "2024",'Forecast Summary'!$D:$D, "Historical")</f>
        <v>128</v>
      </c>
      <c r="X62" s="333">
        <f>SUMIFS('Forecast Summary'!AI:AI, 'Forecast Summary'!$A:$A,Outcomes!$A62,'Forecast Summary'!$C:$C, "2024",'Forecast Summary'!$D:$D, "Historical")</f>
        <v>48</v>
      </c>
      <c r="Y62" s="333">
        <f>SUMIFS('Forecast Summary'!AJ:AJ, 'Forecast Summary'!$A:$A,Outcomes!$A62,'Forecast Summary'!$C:$C, "2024",'Forecast Summary'!$D:$D, "Historical")</f>
        <v>137</v>
      </c>
      <c r="Z62" s="333">
        <f>SUMIFS('Forecast Summary'!AK:AK, 'Forecast Summary'!$A:$A,Outcomes!$A62,'Forecast Summary'!$C:$C, "2024",'Forecast Summary'!$D:$D, "Historical")</f>
        <v>344</v>
      </c>
      <c r="AA62" s="333">
        <f>SUMIFS('Forecast Summary'!AL:AL, 'Forecast Summary'!$A:$A,Outcomes!$A62,'Forecast Summary'!$C:$C, "2024",'Forecast Summary'!$D:$D, "Historical")</f>
        <v>167</v>
      </c>
      <c r="AB62" s="333">
        <f>SUMIFS('Forecast Summary'!AM:AM, 'Forecast Summary'!$A:$A,Outcomes!$A62,'Forecast Summary'!$C:$C, "2024",'Forecast Summary'!$D:$D, "Historical")</f>
        <v>129</v>
      </c>
      <c r="AC62" s="333">
        <f>SUMIFS('Forecast Summary'!AN:AN, 'Forecast Summary'!$A:$A,Outcomes!$A62,'Forecast Summary'!$C:$C, "2024",'Forecast Summary'!$D:$D, "Historical")</f>
        <v>176</v>
      </c>
      <c r="AD62" s="333">
        <f>SUMIFS('Forecast Summary'!AS:AS, 'Forecast Summary'!$A:$A,Outcomes!$A62,'Forecast Summary'!$C:$C, "2024",'Forecast Summary'!$D:$D, "Historical")</f>
        <v>0</v>
      </c>
      <c r="AE62" s="333">
        <f>SUMIFS('Forecast Summary'!AT:AT, 'Forecast Summary'!$A:$A,Outcomes!$A62,'Forecast Summary'!$C:$C, "2024",'Forecast Summary'!$D:$D, "Historical")</f>
        <v>0</v>
      </c>
      <c r="AF62" s="333">
        <f>SUMIFS('Forecast Summary'!AU:AU, 'Forecast Summary'!$A:$A,Outcomes!$A62,'Forecast Summary'!$C:$C, "2024",'Forecast Summary'!$D:$D, "Historical")</f>
        <v>0</v>
      </c>
      <c r="AG62" s="333">
        <f>SUMIFS('Forecast Summary'!AV:AV, 'Forecast Summary'!$A:$A,Outcomes!$A62,'Forecast Summary'!$C:$C, "2024",'Forecast Summary'!$D:$D, "Historical")</f>
        <v>0</v>
      </c>
      <c r="AH62" s="333">
        <f>SUMIFS('Forecast Summary'!AW:AW, 'Forecast Summary'!$A:$A,Outcomes!$A62,'Forecast Summary'!$C:$C, "2024",'Forecast Summary'!$D:$D, "Historical")</f>
        <v>0</v>
      </c>
      <c r="AI62" s="333">
        <f>SUMIFS('Forecast Summary'!AX:AX, 'Forecast Summary'!$A:$A,Outcomes!$A62,'Forecast Summary'!$C:$C, "2024",'Forecast Summary'!$D:$D, "Historical")</f>
        <v>0</v>
      </c>
      <c r="AJ62" s="333">
        <f>SUMIFS('Forecast Summary'!AY:AY, 'Forecast Summary'!$A:$A,Outcomes!$A62,'Forecast Summary'!$C:$C, "2024",'Forecast Summary'!$D:$D, "Historical")</f>
        <v>0</v>
      </c>
      <c r="AK62" s="333">
        <f>SUMIFS('Forecast Summary'!AZ:AZ, 'Forecast Summary'!$A:$A,Outcomes!$A62,'Forecast Summary'!$C:$C, "2024",'Forecast Summary'!$D:$D, "Historical")</f>
        <v>0</v>
      </c>
      <c r="AL62" s="333">
        <f>SUMIFS('Forecast Summary'!BE:BE, 'Forecast Summary'!$A:$A,Outcomes!$A62,'Forecast Summary'!$C:$C, "2024",'Forecast Summary'!$D:$D, "Historical")</f>
        <v>603</v>
      </c>
      <c r="AM62" s="333">
        <f>SUMIFS('Forecast Summary'!BF:BF, 'Forecast Summary'!$A:$A,Outcomes!$A62,'Forecast Summary'!$C:$C, "2024",'Forecast Summary'!$D:$D, "Historical")</f>
        <v>302</v>
      </c>
      <c r="AN62" s="333">
        <f>SUMIFS('Forecast Summary'!BG:BG, 'Forecast Summary'!$A:$A,Outcomes!$A62,'Forecast Summary'!$C:$C, "2024",'Forecast Summary'!$D:$D, "Historical")</f>
        <v>129</v>
      </c>
      <c r="AO62" s="333">
        <f>SUMIFS('Forecast Summary'!BH:BH, 'Forecast Summary'!$A:$A,Outcomes!$A62,'Forecast Summary'!$C:$C, "2024",'Forecast Summary'!$D:$D, "Historical")</f>
        <v>122</v>
      </c>
      <c r="AP62" s="333">
        <f>SUMIFS('Forecast Summary'!BI:BI, 'Forecast Summary'!$A:$A,Outcomes!$A62,'Forecast Summary'!$C:$C, "2024",'Forecast Summary'!$D:$D, "Historical")</f>
        <v>208</v>
      </c>
      <c r="AQ62" s="333">
        <f>SUMIFS('Forecast Summary'!BJ:BJ, 'Forecast Summary'!$A:$A,Outcomes!$A62,'Forecast Summary'!$C:$C, "2024",'Forecast Summary'!$D:$D, "Historical")</f>
        <v>64</v>
      </c>
      <c r="AR62" s="333">
        <f>SUMIFS('Forecast Summary'!BK:BK, 'Forecast Summary'!$A:$A,Outcomes!$A62,'Forecast Summary'!$C:$C, "2024",'Forecast Summary'!$D:$D, "Historical")</f>
        <v>91</v>
      </c>
      <c r="AS62" s="333">
        <f>SUMIFS('Forecast Summary'!BL:BL, 'Forecast Summary'!$A:$A,Outcomes!$A62,'Forecast Summary'!$C:$C, "2024",'Forecast Summary'!$D:$D, "Historical")</f>
        <v>134</v>
      </c>
      <c r="AT62" s="333">
        <f>SUMIFS('Forecast Summary'!BQ:BQ, 'Forecast Summary'!$A:$A,Outcomes!$A62,'Forecast Summary'!$C:$C, "2024",'Forecast Summary'!$D:$D, "Historical")</f>
        <v>0</v>
      </c>
      <c r="AU62" s="333">
        <f>SUMIFS('Forecast Summary'!BR:BR, 'Forecast Summary'!$A:$A,Outcomes!$A62,'Forecast Summary'!$C:$C, "2024",'Forecast Summary'!$D:$D, "Historical")</f>
        <v>0</v>
      </c>
      <c r="AV62" s="333">
        <f>SUMIFS('Forecast Summary'!BS:BS, 'Forecast Summary'!$A:$A,Outcomes!$A62,'Forecast Summary'!$C:$C, "2024",'Forecast Summary'!$D:$D, "Historical")</f>
        <v>0</v>
      </c>
      <c r="AW62" s="333">
        <f>SUMIFS('Forecast Summary'!BT:BT, 'Forecast Summary'!$A:$A,Outcomes!$A62,'Forecast Summary'!$C:$C, "2024",'Forecast Summary'!$D:$D, "Historical")</f>
        <v>0</v>
      </c>
      <c r="AX62" s="333">
        <f>SUMIFS('Forecast Summary'!BU:BU, 'Forecast Summary'!$A:$A,Outcomes!$A62,'Forecast Summary'!$C:$C, "2024",'Forecast Summary'!$D:$D, "Historical")</f>
        <v>0</v>
      </c>
      <c r="AY62" s="333">
        <f>SUMIFS('Forecast Summary'!BV:BV, 'Forecast Summary'!$A:$A,Outcomes!$A62,'Forecast Summary'!$C:$C, "2024",'Forecast Summary'!$D:$D, "Historical")</f>
        <v>0</v>
      </c>
      <c r="AZ62" s="333">
        <f>SUMIFS('Forecast Summary'!BW:BW, 'Forecast Summary'!$A:$A,Outcomes!$A62,'Forecast Summary'!$C:$C, "2024",'Forecast Summary'!$D:$D, "Historical")</f>
        <v>0</v>
      </c>
      <c r="BA62" s="333">
        <f>SUMIFS('Forecast Summary'!BX:BX, 'Forecast Summary'!$A:$A,Outcomes!$A62,'Forecast Summary'!$C:$C, "2024",'Forecast Summary'!$D:$D, "Historical")</f>
        <v>0</v>
      </c>
      <c r="BB62" s="333">
        <f>SUMIFS('Forecast Summary'!BY:BY, 'Forecast Summary'!$A:$A,Outcomes!$A62,'Forecast Summary'!$C:$C, "2024",'Forecast Summary'!$D:$D, "Bound Project")</f>
        <v>29</v>
      </c>
      <c r="BC62" s="333">
        <f>SUMIFS('Forecast Summary'!BZ:BZ, 'Forecast Summary'!$A:$A,Outcomes!$A62,'Forecast Summary'!$C:$C, "2024",'Forecast Summary'!$D:$D, "Bound Project")</f>
        <v>57</v>
      </c>
      <c r="BD62" s="333">
        <f>SUMIFS('Forecast Summary'!CA:CA, 'Forecast Summary'!$A:$A,Outcomes!$A62,'Forecast Summary'!$C:$C, "2024",'Forecast Summary'!$D:$D, "Bound Project")</f>
        <v>0</v>
      </c>
    </row>
    <row r="63" spans="1:56">
      <c r="A63" s="21" t="s">
        <v>50</v>
      </c>
      <c r="B63" s="18" t="s">
        <v>51</v>
      </c>
      <c r="C63" s="333">
        <f>SUMIFS('Forecast Summary'!E:E, 'Forecast Summary'!$A:$A,Outcomes!$A63,'Forecast Summary'!$C:$C, "2024",'Forecast Summary'!$D:$D, "Historical")</f>
        <v>593</v>
      </c>
      <c r="D63" s="333">
        <f>SUMIFS('Forecast Summary'!F:F, 'Forecast Summary'!$A:$A,Outcomes!$A63,'Forecast Summary'!$C:$C, "2024",'Forecast Summary'!$D:$D, "Historical")</f>
        <v>759</v>
      </c>
      <c r="E63" s="333">
        <f>SUMIFS('Forecast Summary'!G:G, 'Forecast Summary'!$A:$A,Outcomes!$A63,'Forecast Summary'!$C:$C, "2024",'Forecast Summary'!$D:$D, "Historical")</f>
        <v>301</v>
      </c>
      <c r="F63" s="333">
        <f>SUMIFS('Forecast Summary'!H:H, 'Forecast Summary'!$A:$A,Outcomes!$A63,'Forecast Summary'!$C:$C, "2024",'Forecast Summary'!$D:$D, "Historical")</f>
        <v>378</v>
      </c>
      <c r="G63" s="333">
        <f>SUMIFS('Forecast Summary'!I:I, 'Forecast Summary'!$A:$A,Outcomes!$A63,'Forecast Summary'!$C:$C, "2024",'Forecast Summary'!$D:$D, "Historical")</f>
        <v>193</v>
      </c>
      <c r="H63" s="333">
        <f>SUMIFS('Forecast Summary'!J:J, 'Forecast Summary'!$A:$A,Outcomes!$A63,'Forecast Summary'!$C:$C, "2024",'Forecast Summary'!$D:$D, "Historical")</f>
        <v>0</v>
      </c>
      <c r="I63" s="333">
        <f>SUMIFS('Forecast Summary'!K:K, 'Forecast Summary'!$A:$A,Outcomes!$A63,'Forecast Summary'!$C:$C, "2024",'Forecast Summary'!$D:$D, "Historical")</f>
        <v>0</v>
      </c>
      <c r="J63" s="333">
        <f>SUMIFS('Forecast Summary'!L:L, 'Forecast Summary'!$A:$A,Outcomes!$A63,'Forecast Summary'!$C:$C, "2024",'Forecast Summary'!$D:$D, "Historical")</f>
        <v>0</v>
      </c>
      <c r="K63" s="333">
        <f>SUMIFS('Forecast Summary'!M:M, 'Forecast Summary'!$A:$A,Outcomes!$A63,'Forecast Summary'!$C:$C, "2024",'Forecast Summary'!$D:$D, "Historical")</f>
        <v>0</v>
      </c>
      <c r="L63" s="333">
        <f>SUMIFS('Forecast Summary'!O:O, 'Forecast Summary'!$A:$A,Outcomes!$A63,'Forecast Summary'!$C:$C, "2024",'Forecast Summary'!$D:$D, "Historical")</f>
        <v>0</v>
      </c>
      <c r="M63" s="333">
        <f>SUMIFS('Forecast Summary'!P:P, 'Forecast Summary'!$A:$A,Outcomes!$A63,'Forecast Summary'!$C:$C, "2024",'Forecast Summary'!$D:$D, "Historical")</f>
        <v>0</v>
      </c>
      <c r="N63" s="333">
        <f>SUMIFS('Forecast Summary'!U:U, 'Forecast Summary'!$A:$A,Outcomes!$A63,'Forecast Summary'!$C:$C, "2024",'Forecast Summary'!$D:$D, "Historical")</f>
        <v>0</v>
      </c>
      <c r="O63" s="560"/>
      <c r="P63" s="560"/>
      <c r="Q63" s="560"/>
      <c r="R63" s="333">
        <f>SUMIFS('Forecast Summary'!Y:Y, 'Forecast Summary'!$A:$A,Outcomes!$A63,'Forecast Summary'!$C:$C, "2024",'Forecast Summary'!$D:$D, "Historical")</f>
        <v>199</v>
      </c>
      <c r="S63" s="560"/>
      <c r="T63" s="560"/>
      <c r="U63" s="560"/>
      <c r="V63" s="333">
        <f>SUMIFS('Forecast Summary'!AG:AG, 'Forecast Summary'!$A:$A,Outcomes!$A63,'Forecast Summary'!$C:$C, "2024",'Forecast Summary'!$D:$D, "Historical")</f>
        <v>158</v>
      </c>
      <c r="W63" s="333">
        <f>SUMIFS('Forecast Summary'!AH:AH, 'Forecast Summary'!$A:$A,Outcomes!$A63,'Forecast Summary'!$C:$C, "2024",'Forecast Summary'!$D:$D, "Historical")</f>
        <v>71</v>
      </c>
      <c r="X63" s="333">
        <f>SUMIFS('Forecast Summary'!AI:AI, 'Forecast Summary'!$A:$A,Outcomes!$A63,'Forecast Summary'!$C:$C, "2024",'Forecast Summary'!$D:$D, "Historical")</f>
        <v>93</v>
      </c>
      <c r="Y63" s="333">
        <f>SUMIFS('Forecast Summary'!AJ:AJ, 'Forecast Summary'!$A:$A,Outcomes!$A63,'Forecast Summary'!$C:$C, "2024",'Forecast Summary'!$D:$D, "Historical")</f>
        <v>65</v>
      </c>
      <c r="Z63" s="333">
        <f>SUMIFS('Forecast Summary'!AK:AK, 'Forecast Summary'!$A:$A,Outcomes!$A63,'Forecast Summary'!$C:$C, "2024",'Forecast Summary'!$D:$D, "Historical")</f>
        <v>819</v>
      </c>
      <c r="AA63" s="333">
        <f>SUMIFS('Forecast Summary'!AL:AL, 'Forecast Summary'!$A:$A,Outcomes!$A63,'Forecast Summary'!$C:$C, "2024",'Forecast Summary'!$D:$D, "Historical")</f>
        <v>340</v>
      </c>
      <c r="AB63" s="333">
        <f>SUMIFS('Forecast Summary'!AM:AM, 'Forecast Summary'!$A:$A,Outcomes!$A63,'Forecast Summary'!$C:$C, "2024",'Forecast Summary'!$D:$D, "Historical")</f>
        <v>486</v>
      </c>
      <c r="AC63" s="333">
        <f>SUMIFS('Forecast Summary'!AN:AN, 'Forecast Summary'!$A:$A,Outcomes!$A63,'Forecast Summary'!$C:$C, "2024",'Forecast Summary'!$D:$D, "Historical")</f>
        <v>409</v>
      </c>
      <c r="AD63" s="333">
        <f>SUMIFS('Forecast Summary'!AS:AS, 'Forecast Summary'!$A:$A,Outcomes!$A63,'Forecast Summary'!$C:$C, "2024",'Forecast Summary'!$D:$D, "Historical")</f>
        <v>2</v>
      </c>
      <c r="AE63" s="333">
        <f>SUMIFS('Forecast Summary'!AT:AT, 'Forecast Summary'!$A:$A,Outcomes!$A63,'Forecast Summary'!$C:$C, "2024",'Forecast Summary'!$D:$D, "Historical")</f>
        <v>0</v>
      </c>
      <c r="AF63" s="333">
        <f>SUMIFS('Forecast Summary'!AU:AU, 'Forecast Summary'!$A:$A,Outcomes!$A63,'Forecast Summary'!$C:$C, "2024",'Forecast Summary'!$D:$D, "Historical")</f>
        <v>1</v>
      </c>
      <c r="AG63" s="333">
        <f>SUMIFS('Forecast Summary'!AV:AV, 'Forecast Summary'!$A:$A,Outcomes!$A63,'Forecast Summary'!$C:$C, "2024",'Forecast Summary'!$D:$D, "Historical")</f>
        <v>1</v>
      </c>
      <c r="AH63" s="333">
        <f>SUMIFS('Forecast Summary'!AW:AW, 'Forecast Summary'!$A:$A,Outcomes!$A63,'Forecast Summary'!$C:$C, "2024",'Forecast Summary'!$D:$D, "Historical")</f>
        <v>0</v>
      </c>
      <c r="AI63" s="333">
        <f>SUMIFS('Forecast Summary'!AX:AX, 'Forecast Summary'!$A:$A,Outcomes!$A63,'Forecast Summary'!$C:$C, "2024",'Forecast Summary'!$D:$D, "Historical")</f>
        <v>0</v>
      </c>
      <c r="AJ63" s="333">
        <f>SUMIFS('Forecast Summary'!AY:AY, 'Forecast Summary'!$A:$A,Outcomes!$A63,'Forecast Summary'!$C:$C, "2024",'Forecast Summary'!$D:$D, "Historical")</f>
        <v>0</v>
      </c>
      <c r="AK63" s="333">
        <f>SUMIFS('Forecast Summary'!AZ:AZ, 'Forecast Summary'!$A:$A,Outcomes!$A63,'Forecast Summary'!$C:$C, "2024",'Forecast Summary'!$D:$D, "Historical")</f>
        <v>0</v>
      </c>
      <c r="AL63" s="333">
        <f>SUMIFS('Forecast Summary'!BE:BE, 'Forecast Summary'!$A:$A,Outcomes!$A63,'Forecast Summary'!$C:$C, "2024",'Forecast Summary'!$D:$D, "Historical")</f>
        <v>688</v>
      </c>
      <c r="AM63" s="333">
        <f>SUMIFS('Forecast Summary'!BF:BF, 'Forecast Summary'!$A:$A,Outcomes!$A63,'Forecast Summary'!$C:$C, "2024",'Forecast Summary'!$D:$D, "Historical")</f>
        <v>281</v>
      </c>
      <c r="AN63" s="333">
        <f>SUMIFS('Forecast Summary'!BG:BG, 'Forecast Summary'!$A:$A,Outcomes!$A63,'Forecast Summary'!$C:$C, "2024",'Forecast Summary'!$D:$D, "Historical")</f>
        <v>386</v>
      </c>
      <c r="AO63" s="333">
        <f>SUMIFS('Forecast Summary'!BH:BH, 'Forecast Summary'!$A:$A,Outcomes!$A63,'Forecast Summary'!$C:$C, "2024",'Forecast Summary'!$D:$D, "Historical")</f>
        <v>204</v>
      </c>
      <c r="AP63" s="333">
        <f>SUMIFS('Forecast Summary'!BI:BI, 'Forecast Summary'!$A:$A,Outcomes!$A63,'Forecast Summary'!$C:$C, "2024",'Forecast Summary'!$D:$D, "Historical")</f>
        <v>658</v>
      </c>
      <c r="AQ63" s="333">
        <f>SUMIFS('Forecast Summary'!BJ:BJ, 'Forecast Summary'!$A:$A,Outcomes!$A63,'Forecast Summary'!$C:$C, "2024",'Forecast Summary'!$D:$D, "Historical")</f>
        <v>148</v>
      </c>
      <c r="AR63" s="333">
        <f>SUMIFS('Forecast Summary'!BK:BK, 'Forecast Summary'!$A:$A,Outcomes!$A63,'Forecast Summary'!$C:$C, "2024",'Forecast Summary'!$D:$D, "Historical")</f>
        <v>439</v>
      </c>
      <c r="AS63" s="333">
        <f>SUMIFS('Forecast Summary'!BL:BL, 'Forecast Summary'!$A:$A,Outcomes!$A63,'Forecast Summary'!$C:$C, "2024",'Forecast Summary'!$D:$D, "Historical")</f>
        <v>320</v>
      </c>
      <c r="AT63" s="333">
        <f>SUMIFS('Forecast Summary'!BQ:BQ, 'Forecast Summary'!$A:$A,Outcomes!$A63,'Forecast Summary'!$C:$C, "2024",'Forecast Summary'!$D:$D, "Historical")</f>
        <v>0</v>
      </c>
      <c r="AU63" s="333">
        <f>SUMIFS('Forecast Summary'!BR:BR, 'Forecast Summary'!$A:$A,Outcomes!$A63,'Forecast Summary'!$C:$C, "2024",'Forecast Summary'!$D:$D, "Historical")</f>
        <v>0</v>
      </c>
      <c r="AV63" s="333">
        <f>SUMIFS('Forecast Summary'!BS:BS, 'Forecast Summary'!$A:$A,Outcomes!$A63,'Forecast Summary'!$C:$C, "2024",'Forecast Summary'!$D:$D, "Historical")</f>
        <v>0</v>
      </c>
      <c r="AW63" s="333">
        <f>SUMIFS('Forecast Summary'!BT:BT, 'Forecast Summary'!$A:$A,Outcomes!$A63,'Forecast Summary'!$C:$C, "2024",'Forecast Summary'!$D:$D, "Historical")</f>
        <v>0</v>
      </c>
      <c r="AX63" s="333">
        <f>SUMIFS('Forecast Summary'!BU:BU, 'Forecast Summary'!$A:$A,Outcomes!$A63,'Forecast Summary'!$C:$C, "2024",'Forecast Summary'!$D:$D, "Historical")</f>
        <v>0</v>
      </c>
      <c r="AY63" s="333">
        <f>SUMIFS('Forecast Summary'!BV:BV, 'Forecast Summary'!$A:$A,Outcomes!$A63,'Forecast Summary'!$C:$C, "2024",'Forecast Summary'!$D:$D, "Historical")</f>
        <v>0</v>
      </c>
      <c r="AZ63" s="333">
        <f>SUMIFS('Forecast Summary'!BW:BW, 'Forecast Summary'!$A:$A,Outcomes!$A63,'Forecast Summary'!$C:$C, "2024",'Forecast Summary'!$D:$D, "Historical")</f>
        <v>0</v>
      </c>
      <c r="BA63" s="333">
        <f>SUMIFS('Forecast Summary'!BX:BX, 'Forecast Summary'!$A:$A,Outcomes!$A63,'Forecast Summary'!$C:$C, "2024",'Forecast Summary'!$D:$D, "Historical")</f>
        <v>0</v>
      </c>
      <c r="BB63" s="333">
        <f>SUMIFS('Forecast Summary'!BY:BY, 'Forecast Summary'!$A:$A,Outcomes!$A63,'Forecast Summary'!$C:$C, "2024",'Forecast Summary'!$D:$D, "Bound Project")</f>
        <v>55</v>
      </c>
      <c r="BC63" s="333">
        <f>SUMIFS('Forecast Summary'!BZ:BZ, 'Forecast Summary'!$A:$A,Outcomes!$A63,'Forecast Summary'!$C:$C, "2024",'Forecast Summary'!$D:$D, "Bound Project")</f>
        <v>118</v>
      </c>
      <c r="BD63" s="333">
        <f>SUMIFS('Forecast Summary'!CA:CA, 'Forecast Summary'!$A:$A,Outcomes!$A63,'Forecast Summary'!$C:$C, "2024",'Forecast Summary'!$D:$D, "Bound Project")</f>
        <v>0</v>
      </c>
    </row>
    <row r="64" spans="1:56">
      <c r="A64" s="21" t="s">
        <v>53</v>
      </c>
      <c r="B64" s="18" t="s">
        <v>54</v>
      </c>
      <c r="C64" s="333">
        <f>SUMIFS('Forecast Summary'!E:E, 'Forecast Summary'!$A:$A,Outcomes!$A64,'Forecast Summary'!$C:$C, "2024",'Forecast Summary'!$D:$D, "Historical")</f>
        <v>528</v>
      </c>
      <c r="D64" s="333">
        <f>SUMIFS('Forecast Summary'!F:F, 'Forecast Summary'!$A:$A,Outcomes!$A64,'Forecast Summary'!$C:$C, "2024",'Forecast Summary'!$D:$D, "Historical")</f>
        <v>373</v>
      </c>
      <c r="E64" s="333">
        <f>SUMIFS('Forecast Summary'!G:G, 'Forecast Summary'!$A:$A,Outcomes!$A64,'Forecast Summary'!$C:$C, "2024",'Forecast Summary'!$D:$D, "Historical")</f>
        <v>271</v>
      </c>
      <c r="F64" s="333">
        <f>SUMIFS('Forecast Summary'!H:H, 'Forecast Summary'!$A:$A,Outcomes!$A64,'Forecast Summary'!$C:$C, "2024",'Forecast Summary'!$D:$D, "Historical")</f>
        <v>136</v>
      </c>
      <c r="G64" s="333">
        <f>SUMIFS('Forecast Summary'!I:I, 'Forecast Summary'!$A:$A,Outcomes!$A64,'Forecast Summary'!$C:$C, "2024",'Forecast Summary'!$D:$D, "Historical")</f>
        <v>58</v>
      </c>
      <c r="H64" s="333">
        <f>SUMIFS('Forecast Summary'!J:J, 'Forecast Summary'!$A:$A,Outcomes!$A64,'Forecast Summary'!$C:$C, "2024",'Forecast Summary'!$D:$D, "Historical")</f>
        <v>0</v>
      </c>
      <c r="I64" s="333">
        <f>SUMIFS('Forecast Summary'!K:K, 'Forecast Summary'!$A:$A,Outcomes!$A64,'Forecast Summary'!$C:$C, "2024",'Forecast Summary'!$D:$D, "Historical")</f>
        <v>0</v>
      </c>
      <c r="J64" s="333">
        <f>SUMIFS('Forecast Summary'!L:L, 'Forecast Summary'!$A:$A,Outcomes!$A64,'Forecast Summary'!$C:$C, "2024",'Forecast Summary'!$D:$D, "Historical")</f>
        <v>0</v>
      </c>
      <c r="K64" s="333">
        <f>SUMIFS('Forecast Summary'!M:M, 'Forecast Summary'!$A:$A,Outcomes!$A64,'Forecast Summary'!$C:$C, "2024",'Forecast Summary'!$D:$D, "Historical")</f>
        <v>0</v>
      </c>
      <c r="L64" s="333">
        <f>SUMIFS('Forecast Summary'!O:O, 'Forecast Summary'!$A:$A,Outcomes!$A64,'Forecast Summary'!$C:$C, "2024",'Forecast Summary'!$D:$D, "Historical")</f>
        <v>0</v>
      </c>
      <c r="M64" s="333">
        <f>SUMIFS('Forecast Summary'!P:P, 'Forecast Summary'!$A:$A,Outcomes!$A64,'Forecast Summary'!$C:$C, "2024",'Forecast Summary'!$D:$D, "Historical")</f>
        <v>355</v>
      </c>
      <c r="N64" s="333">
        <f>SUMIFS('Forecast Summary'!U:U, 'Forecast Summary'!$A:$A,Outcomes!$A64,'Forecast Summary'!$C:$C, "2024",'Forecast Summary'!$D:$D, "Historical")</f>
        <v>0</v>
      </c>
      <c r="O64" s="560"/>
      <c r="P64" s="560"/>
      <c r="Q64" s="560"/>
      <c r="R64" s="333">
        <f>SUMIFS('Forecast Summary'!Y:Y, 'Forecast Summary'!$A:$A,Outcomes!$A64,'Forecast Summary'!$C:$C, "2024",'Forecast Summary'!$D:$D, "Historical")</f>
        <v>88</v>
      </c>
      <c r="S64" s="560"/>
      <c r="T64" s="560"/>
      <c r="U64" s="560"/>
      <c r="V64" s="333">
        <f>SUMIFS('Forecast Summary'!AG:AG, 'Forecast Summary'!$A:$A,Outcomes!$A64,'Forecast Summary'!$C:$C, "2024",'Forecast Summary'!$D:$D, "Historical")</f>
        <v>85</v>
      </c>
      <c r="W64" s="333">
        <f>SUMIFS('Forecast Summary'!AH:AH, 'Forecast Summary'!$A:$A,Outcomes!$A64,'Forecast Summary'!$C:$C, "2024",'Forecast Summary'!$D:$D, "Historical")</f>
        <v>26</v>
      </c>
      <c r="X64" s="333">
        <f>SUMIFS('Forecast Summary'!AI:AI, 'Forecast Summary'!$A:$A,Outcomes!$A64,'Forecast Summary'!$C:$C, "2024",'Forecast Summary'!$D:$D, "Historical")</f>
        <v>30</v>
      </c>
      <c r="Y64" s="333">
        <f>SUMIFS('Forecast Summary'!AJ:AJ, 'Forecast Summary'!$A:$A,Outcomes!$A64,'Forecast Summary'!$C:$C, "2024",'Forecast Summary'!$D:$D, "Historical")</f>
        <v>23</v>
      </c>
      <c r="Z64" s="333">
        <f>SUMIFS('Forecast Summary'!AK:AK, 'Forecast Summary'!$A:$A,Outcomes!$A64,'Forecast Summary'!$C:$C, "2024",'Forecast Summary'!$D:$D, "Historical")</f>
        <v>390</v>
      </c>
      <c r="AA64" s="333">
        <f>SUMIFS('Forecast Summary'!AL:AL, 'Forecast Summary'!$A:$A,Outcomes!$A64,'Forecast Summary'!$C:$C, "2024",'Forecast Summary'!$D:$D, "Historical")</f>
        <v>164</v>
      </c>
      <c r="AB64" s="333">
        <f>SUMIFS('Forecast Summary'!AM:AM, 'Forecast Summary'!$A:$A,Outcomes!$A64,'Forecast Summary'!$C:$C, "2024",'Forecast Summary'!$D:$D, "Historical")</f>
        <v>217</v>
      </c>
      <c r="AC64" s="333">
        <f>SUMIFS('Forecast Summary'!AN:AN, 'Forecast Summary'!$A:$A,Outcomes!$A64,'Forecast Summary'!$C:$C, "2024",'Forecast Summary'!$D:$D, "Historical")</f>
        <v>182</v>
      </c>
      <c r="AD64" s="333">
        <f>SUMIFS('Forecast Summary'!AS:AS, 'Forecast Summary'!$A:$A,Outcomes!$A64,'Forecast Summary'!$C:$C, "2024",'Forecast Summary'!$D:$D, "Historical")</f>
        <v>0</v>
      </c>
      <c r="AE64" s="333">
        <f>SUMIFS('Forecast Summary'!AT:AT, 'Forecast Summary'!$A:$A,Outcomes!$A64,'Forecast Summary'!$C:$C, "2024",'Forecast Summary'!$D:$D, "Historical")</f>
        <v>0</v>
      </c>
      <c r="AF64" s="333">
        <f>SUMIFS('Forecast Summary'!AU:AU, 'Forecast Summary'!$A:$A,Outcomes!$A64,'Forecast Summary'!$C:$C, "2024",'Forecast Summary'!$D:$D, "Historical")</f>
        <v>0</v>
      </c>
      <c r="AG64" s="333">
        <f>SUMIFS('Forecast Summary'!AV:AV, 'Forecast Summary'!$A:$A,Outcomes!$A64,'Forecast Summary'!$C:$C, "2024",'Forecast Summary'!$D:$D, "Historical")</f>
        <v>0</v>
      </c>
      <c r="AH64" s="333">
        <f>SUMIFS('Forecast Summary'!AW:AW, 'Forecast Summary'!$A:$A,Outcomes!$A64,'Forecast Summary'!$C:$C, "2024",'Forecast Summary'!$D:$D, "Historical")</f>
        <v>0</v>
      </c>
      <c r="AI64" s="333">
        <f>SUMIFS('Forecast Summary'!AX:AX, 'Forecast Summary'!$A:$A,Outcomes!$A64,'Forecast Summary'!$C:$C, "2024",'Forecast Summary'!$D:$D, "Historical")</f>
        <v>0</v>
      </c>
      <c r="AJ64" s="333">
        <f>SUMIFS('Forecast Summary'!AY:AY, 'Forecast Summary'!$A:$A,Outcomes!$A64,'Forecast Summary'!$C:$C, "2024",'Forecast Summary'!$D:$D, "Historical")</f>
        <v>0</v>
      </c>
      <c r="AK64" s="333">
        <f>SUMIFS('Forecast Summary'!AZ:AZ, 'Forecast Summary'!$A:$A,Outcomes!$A64,'Forecast Summary'!$C:$C, "2024",'Forecast Summary'!$D:$D, "Historical")</f>
        <v>0</v>
      </c>
      <c r="AL64" s="333">
        <f>SUMIFS('Forecast Summary'!BE:BE, 'Forecast Summary'!$A:$A,Outcomes!$A64,'Forecast Summary'!$C:$C, "2024",'Forecast Summary'!$D:$D, "Historical")</f>
        <v>309</v>
      </c>
      <c r="AM64" s="333">
        <f>SUMIFS('Forecast Summary'!BF:BF, 'Forecast Summary'!$A:$A,Outcomes!$A64,'Forecast Summary'!$C:$C, "2024",'Forecast Summary'!$D:$D, "Historical")</f>
        <v>192</v>
      </c>
      <c r="AN64" s="333">
        <f>SUMIFS('Forecast Summary'!BG:BG, 'Forecast Summary'!$A:$A,Outcomes!$A64,'Forecast Summary'!$C:$C, "2024",'Forecast Summary'!$D:$D, "Historical")</f>
        <v>128</v>
      </c>
      <c r="AO64" s="333">
        <f>SUMIFS('Forecast Summary'!BH:BH, 'Forecast Summary'!$A:$A,Outcomes!$A64,'Forecast Summary'!$C:$C, "2024",'Forecast Summary'!$D:$D, "Historical")</f>
        <v>45</v>
      </c>
      <c r="AP64" s="333">
        <f>SUMIFS('Forecast Summary'!BI:BI, 'Forecast Summary'!$A:$A,Outcomes!$A64,'Forecast Summary'!$C:$C, "2024",'Forecast Summary'!$D:$D, "Historical")</f>
        <v>234</v>
      </c>
      <c r="AQ64" s="333">
        <f>SUMIFS('Forecast Summary'!BJ:BJ, 'Forecast Summary'!$A:$A,Outcomes!$A64,'Forecast Summary'!$C:$C, "2024",'Forecast Summary'!$D:$D, "Historical")</f>
        <v>138</v>
      </c>
      <c r="AR64" s="333">
        <f>SUMIFS('Forecast Summary'!BK:BK, 'Forecast Summary'!$A:$A,Outcomes!$A64,'Forecast Summary'!$C:$C, "2024",'Forecast Summary'!$D:$D, "Historical")</f>
        <v>163</v>
      </c>
      <c r="AS64" s="333">
        <f>SUMIFS('Forecast Summary'!BL:BL, 'Forecast Summary'!$A:$A,Outcomes!$A64,'Forecast Summary'!$C:$C, "2024",'Forecast Summary'!$D:$D, "Historical")</f>
        <v>79</v>
      </c>
      <c r="AT64" s="333">
        <f>SUMIFS('Forecast Summary'!BQ:BQ, 'Forecast Summary'!$A:$A,Outcomes!$A64,'Forecast Summary'!$C:$C, "2024",'Forecast Summary'!$D:$D, "Historical")</f>
        <v>0</v>
      </c>
      <c r="AU64" s="333">
        <f>SUMIFS('Forecast Summary'!BR:BR, 'Forecast Summary'!$A:$A,Outcomes!$A64,'Forecast Summary'!$C:$C, "2024",'Forecast Summary'!$D:$D, "Historical")</f>
        <v>0</v>
      </c>
      <c r="AV64" s="333">
        <f>SUMIFS('Forecast Summary'!BS:BS, 'Forecast Summary'!$A:$A,Outcomes!$A64,'Forecast Summary'!$C:$C, "2024",'Forecast Summary'!$D:$D, "Historical")</f>
        <v>0</v>
      </c>
      <c r="AW64" s="333">
        <f>SUMIFS('Forecast Summary'!BT:BT, 'Forecast Summary'!$A:$A,Outcomes!$A64,'Forecast Summary'!$C:$C, "2024",'Forecast Summary'!$D:$D, "Historical")</f>
        <v>0</v>
      </c>
      <c r="AX64" s="333">
        <f>SUMIFS('Forecast Summary'!BU:BU, 'Forecast Summary'!$A:$A,Outcomes!$A64,'Forecast Summary'!$C:$C, "2024",'Forecast Summary'!$D:$D, "Historical")</f>
        <v>0</v>
      </c>
      <c r="AY64" s="333">
        <f>SUMIFS('Forecast Summary'!BV:BV, 'Forecast Summary'!$A:$A,Outcomes!$A64,'Forecast Summary'!$C:$C, "2024",'Forecast Summary'!$D:$D, "Historical")</f>
        <v>0</v>
      </c>
      <c r="AZ64" s="333">
        <f>SUMIFS('Forecast Summary'!BW:BW, 'Forecast Summary'!$A:$A,Outcomes!$A64,'Forecast Summary'!$C:$C, "2024",'Forecast Summary'!$D:$D, "Historical")</f>
        <v>0</v>
      </c>
      <c r="BA64" s="333">
        <f>SUMIFS('Forecast Summary'!BX:BX, 'Forecast Summary'!$A:$A,Outcomes!$A64,'Forecast Summary'!$C:$C, "2024",'Forecast Summary'!$D:$D, "Historical")</f>
        <v>0</v>
      </c>
      <c r="BB64" s="333">
        <f>SUMIFS('Forecast Summary'!BY:BY, 'Forecast Summary'!$A:$A,Outcomes!$A64,'Forecast Summary'!$C:$C, "2024",'Forecast Summary'!$D:$D, "Bound Project")</f>
        <v>20</v>
      </c>
      <c r="BC64" s="333">
        <f>SUMIFS('Forecast Summary'!BZ:BZ, 'Forecast Summary'!$A:$A,Outcomes!$A64,'Forecast Summary'!$C:$C, "2024",'Forecast Summary'!$D:$D, "Bound Project")</f>
        <v>34</v>
      </c>
      <c r="BD64" s="333">
        <f>SUMIFS('Forecast Summary'!CA:CA, 'Forecast Summary'!$A:$A,Outcomes!$A64,'Forecast Summary'!$C:$C, "2024",'Forecast Summary'!$D:$D, "Bound Project")</f>
        <v>0</v>
      </c>
    </row>
    <row r="65" spans="1:56">
      <c r="A65" s="21" t="s">
        <v>55</v>
      </c>
      <c r="B65" s="18" t="s">
        <v>56</v>
      </c>
      <c r="C65" s="333">
        <f>SUMIFS('Forecast Summary'!E:E, 'Forecast Summary'!$A:$A,Outcomes!$A65,'Forecast Summary'!$C:$C, "2024",'Forecast Summary'!$D:$D, "Historical")</f>
        <v>2426</v>
      </c>
      <c r="D65" s="333">
        <f>SUMIFS('Forecast Summary'!F:F, 'Forecast Summary'!$A:$A,Outcomes!$A65,'Forecast Summary'!$C:$C, "2024",'Forecast Summary'!$D:$D, "Historical")</f>
        <v>2730</v>
      </c>
      <c r="E65" s="333">
        <f>SUMIFS('Forecast Summary'!G:G, 'Forecast Summary'!$A:$A,Outcomes!$A65,'Forecast Summary'!$C:$C, "2024",'Forecast Summary'!$D:$D, "Historical")</f>
        <v>1316</v>
      </c>
      <c r="F65" s="333">
        <f>SUMIFS('Forecast Summary'!H:H, 'Forecast Summary'!$A:$A,Outcomes!$A65,'Forecast Summary'!$C:$C, "2024",'Forecast Summary'!$D:$D, "Historical")</f>
        <v>737</v>
      </c>
      <c r="G65" s="333">
        <f>SUMIFS('Forecast Summary'!I:I, 'Forecast Summary'!$A:$A,Outcomes!$A65,'Forecast Summary'!$C:$C, "2024",'Forecast Summary'!$D:$D, "Historical")</f>
        <v>387</v>
      </c>
      <c r="H65" s="333">
        <f>SUMIFS('Forecast Summary'!J:J, 'Forecast Summary'!$A:$A,Outcomes!$A65,'Forecast Summary'!$C:$C, "2024",'Forecast Summary'!$D:$D, "Historical")</f>
        <v>150</v>
      </c>
      <c r="I65" s="333">
        <f>SUMIFS('Forecast Summary'!K:K, 'Forecast Summary'!$A:$A,Outcomes!$A65,'Forecast Summary'!$C:$C, "2024",'Forecast Summary'!$D:$D, "Historical")</f>
        <v>24</v>
      </c>
      <c r="J65" s="333">
        <f>SUMIFS('Forecast Summary'!L:L, 'Forecast Summary'!$A:$A,Outcomes!$A65,'Forecast Summary'!$C:$C, "2024",'Forecast Summary'!$D:$D, "Historical")</f>
        <v>30</v>
      </c>
      <c r="K65" s="333">
        <f>SUMIFS('Forecast Summary'!M:M, 'Forecast Summary'!$A:$A,Outcomes!$A65,'Forecast Summary'!$C:$C, "2024",'Forecast Summary'!$D:$D, "Historical")</f>
        <v>0</v>
      </c>
      <c r="L65" s="333">
        <f>SUMIFS('Forecast Summary'!O:O, 'Forecast Summary'!$A:$A,Outcomes!$A65,'Forecast Summary'!$C:$C, "2024",'Forecast Summary'!$D:$D, "Historical")</f>
        <v>0</v>
      </c>
      <c r="M65" s="333">
        <f>SUMIFS('Forecast Summary'!P:P, 'Forecast Summary'!$A:$A,Outcomes!$A65,'Forecast Summary'!$C:$C, "2024",'Forecast Summary'!$D:$D, "Historical")</f>
        <v>180</v>
      </c>
      <c r="N65" s="333">
        <f>SUMIFS('Forecast Summary'!U:U, 'Forecast Summary'!$A:$A,Outcomes!$A65,'Forecast Summary'!$C:$C, "2024",'Forecast Summary'!$D:$D, "Historical")</f>
        <v>606</v>
      </c>
      <c r="O65" s="560"/>
      <c r="P65" s="560"/>
      <c r="Q65" s="560"/>
      <c r="R65" s="333">
        <f>SUMIFS('Forecast Summary'!Y:Y, 'Forecast Summary'!$A:$A,Outcomes!$A65,'Forecast Summary'!$C:$C, "2024",'Forecast Summary'!$D:$D, "Historical")</f>
        <v>952</v>
      </c>
      <c r="S65" s="560"/>
      <c r="T65" s="560"/>
      <c r="U65" s="560"/>
      <c r="V65" s="333">
        <f>SUMIFS('Forecast Summary'!AG:AG, 'Forecast Summary'!$A:$A,Outcomes!$A65,'Forecast Summary'!$C:$C, "2024",'Forecast Summary'!$D:$D, "Historical")</f>
        <v>962</v>
      </c>
      <c r="W65" s="333">
        <f>SUMIFS('Forecast Summary'!AH:AH, 'Forecast Summary'!$A:$A,Outcomes!$A65,'Forecast Summary'!$C:$C, "2024",'Forecast Summary'!$D:$D, "Historical")</f>
        <v>357</v>
      </c>
      <c r="X65" s="333">
        <f>SUMIFS('Forecast Summary'!AI:AI, 'Forecast Summary'!$A:$A,Outcomes!$A65,'Forecast Summary'!$C:$C, "2024",'Forecast Summary'!$D:$D, "Historical")</f>
        <v>224</v>
      </c>
      <c r="Y65" s="333">
        <f>SUMIFS('Forecast Summary'!AJ:AJ, 'Forecast Summary'!$A:$A,Outcomes!$A65,'Forecast Summary'!$C:$C, "2024",'Forecast Summary'!$D:$D, "Historical")</f>
        <v>545</v>
      </c>
      <c r="Z65" s="333">
        <f>SUMIFS('Forecast Summary'!AK:AK, 'Forecast Summary'!$A:$A,Outcomes!$A65,'Forecast Summary'!$C:$C, "2024",'Forecast Summary'!$D:$D, "Historical")</f>
        <v>687</v>
      </c>
      <c r="AA65" s="333">
        <f>SUMIFS('Forecast Summary'!AL:AL, 'Forecast Summary'!$A:$A,Outcomes!$A65,'Forecast Summary'!$C:$C, "2024",'Forecast Summary'!$D:$D, "Historical")</f>
        <v>254</v>
      </c>
      <c r="AB65" s="333">
        <f>SUMIFS('Forecast Summary'!AM:AM, 'Forecast Summary'!$A:$A,Outcomes!$A65,'Forecast Summary'!$C:$C, "2024",'Forecast Summary'!$D:$D, "Historical")</f>
        <v>259</v>
      </c>
      <c r="AC65" s="333">
        <f>SUMIFS('Forecast Summary'!AN:AN, 'Forecast Summary'!$A:$A,Outcomes!$A65,'Forecast Summary'!$C:$C, "2024",'Forecast Summary'!$D:$D, "Historical")</f>
        <v>410</v>
      </c>
      <c r="AD65" s="333">
        <f>SUMIFS('Forecast Summary'!AS:AS, 'Forecast Summary'!$A:$A,Outcomes!$A65,'Forecast Summary'!$C:$C, "2024",'Forecast Summary'!$D:$D, "Historical")</f>
        <v>22</v>
      </c>
      <c r="AE65" s="333">
        <f>SUMIFS('Forecast Summary'!AT:AT, 'Forecast Summary'!$A:$A,Outcomes!$A65,'Forecast Summary'!$C:$C, "2024",'Forecast Summary'!$D:$D, "Historical")</f>
        <v>2</v>
      </c>
      <c r="AF65" s="333">
        <f>SUMIFS('Forecast Summary'!AU:AU, 'Forecast Summary'!$A:$A,Outcomes!$A65,'Forecast Summary'!$C:$C, "2024",'Forecast Summary'!$D:$D, "Historical")</f>
        <v>4</v>
      </c>
      <c r="AG65" s="333">
        <f>SUMIFS('Forecast Summary'!AV:AV, 'Forecast Summary'!$A:$A,Outcomes!$A65,'Forecast Summary'!$C:$C, "2024",'Forecast Summary'!$D:$D, "Historical")</f>
        <v>17</v>
      </c>
      <c r="AH65" s="333">
        <f>SUMIFS('Forecast Summary'!AW:AW, 'Forecast Summary'!$A:$A,Outcomes!$A65,'Forecast Summary'!$C:$C, "2024",'Forecast Summary'!$D:$D, "Historical")</f>
        <v>93</v>
      </c>
      <c r="AI65" s="333">
        <f>SUMIFS('Forecast Summary'!AX:AX, 'Forecast Summary'!$A:$A,Outcomes!$A65,'Forecast Summary'!$C:$C, "2024",'Forecast Summary'!$D:$D, "Historical")</f>
        <v>4</v>
      </c>
      <c r="AJ65" s="333">
        <f>SUMIFS('Forecast Summary'!AY:AY, 'Forecast Summary'!$A:$A,Outcomes!$A65,'Forecast Summary'!$C:$C, "2024",'Forecast Summary'!$D:$D, "Historical")</f>
        <v>16</v>
      </c>
      <c r="AK65" s="333">
        <f>SUMIFS('Forecast Summary'!AZ:AZ, 'Forecast Summary'!$A:$A,Outcomes!$A65,'Forecast Summary'!$C:$C, "2024",'Forecast Summary'!$D:$D, "Historical")</f>
        <v>81</v>
      </c>
      <c r="AL65" s="333">
        <f>SUMIFS('Forecast Summary'!BE:BE, 'Forecast Summary'!$A:$A,Outcomes!$A65,'Forecast Summary'!$C:$C, "2024",'Forecast Summary'!$D:$D, "Historical")</f>
        <v>3981</v>
      </c>
      <c r="AM65" s="333">
        <f>SUMIFS('Forecast Summary'!BF:BF, 'Forecast Summary'!$A:$A,Outcomes!$A65,'Forecast Summary'!$C:$C, "2024",'Forecast Summary'!$D:$D, "Historical")</f>
        <v>1416</v>
      </c>
      <c r="AN65" s="333">
        <f>SUMIFS('Forecast Summary'!BG:BG, 'Forecast Summary'!$A:$A,Outcomes!$A65,'Forecast Summary'!$C:$C, "2024",'Forecast Summary'!$D:$D, "Historical")</f>
        <v>1211</v>
      </c>
      <c r="AO65" s="333">
        <f>SUMIFS('Forecast Summary'!BH:BH, 'Forecast Summary'!$A:$A,Outcomes!$A65,'Forecast Summary'!$C:$C, "2024",'Forecast Summary'!$D:$D, "Historical")</f>
        <v>1093</v>
      </c>
      <c r="AP65" s="333">
        <f>SUMIFS('Forecast Summary'!BI:BI, 'Forecast Summary'!$A:$A,Outcomes!$A65,'Forecast Summary'!$C:$C, "2024",'Forecast Summary'!$D:$D, "Historical")</f>
        <v>960</v>
      </c>
      <c r="AQ65" s="333">
        <f>SUMIFS('Forecast Summary'!BJ:BJ, 'Forecast Summary'!$A:$A,Outcomes!$A65,'Forecast Summary'!$C:$C, "2024",'Forecast Summary'!$D:$D, "Historical")</f>
        <v>168</v>
      </c>
      <c r="AR65" s="333">
        <f>SUMIFS('Forecast Summary'!BK:BK, 'Forecast Summary'!$A:$A,Outcomes!$A65,'Forecast Summary'!$C:$C, "2024",'Forecast Summary'!$D:$D, "Historical")</f>
        <v>405</v>
      </c>
      <c r="AS65" s="333">
        <f>SUMIFS('Forecast Summary'!BL:BL, 'Forecast Summary'!$A:$A,Outcomes!$A65,'Forecast Summary'!$C:$C, "2024",'Forecast Summary'!$D:$D, "Historical")</f>
        <v>593</v>
      </c>
      <c r="AT65" s="333">
        <f>SUMIFS('Forecast Summary'!BQ:BQ, 'Forecast Summary'!$A:$A,Outcomes!$A65,'Forecast Summary'!$C:$C, "2024",'Forecast Summary'!$D:$D, "Historical")</f>
        <v>3</v>
      </c>
      <c r="AU65" s="333">
        <f>SUMIFS('Forecast Summary'!BR:BR, 'Forecast Summary'!$A:$A,Outcomes!$A65,'Forecast Summary'!$C:$C, "2024",'Forecast Summary'!$D:$D, "Historical")</f>
        <v>0</v>
      </c>
      <c r="AV65" s="333">
        <f>SUMIFS('Forecast Summary'!BS:BS, 'Forecast Summary'!$A:$A,Outcomes!$A65,'Forecast Summary'!$C:$C, "2024",'Forecast Summary'!$D:$D, "Historical")</f>
        <v>2</v>
      </c>
      <c r="AW65" s="333">
        <f>SUMIFS('Forecast Summary'!BT:BT, 'Forecast Summary'!$A:$A,Outcomes!$A65,'Forecast Summary'!$C:$C, "2024",'Forecast Summary'!$D:$D, "Historical")</f>
        <v>3</v>
      </c>
      <c r="AX65" s="333">
        <f>SUMIFS('Forecast Summary'!BU:BU, 'Forecast Summary'!$A:$A,Outcomes!$A65,'Forecast Summary'!$C:$C, "2024",'Forecast Summary'!$D:$D, "Historical")</f>
        <v>87</v>
      </c>
      <c r="AY65" s="333">
        <f>SUMIFS('Forecast Summary'!BV:BV, 'Forecast Summary'!$A:$A,Outcomes!$A65,'Forecast Summary'!$C:$C, "2024",'Forecast Summary'!$D:$D, "Historical")</f>
        <v>2</v>
      </c>
      <c r="AZ65" s="333">
        <f>SUMIFS('Forecast Summary'!BW:BW, 'Forecast Summary'!$A:$A,Outcomes!$A65,'Forecast Summary'!$C:$C, "2024",'Forecast Summary'!$D:$D, "Historical")</f>
        <v>34</v>
      </c>
      <c r="BA65" s="333">
        <f>SUMIFS('Forecast Summary'!BX:BX, 'Forecast Summary'!$A:$A,Outcomes!$A65,'Forecast Summary'!$C:$C, "2024",'Forecast Summary'!$D:$D, "Historical")</f>
        <v>61</v>
      </c>
      <c r="BB65" s="333">
        <f>SUMIFS('Forecast Summary'!BY:BY, 'Forecast Summary'!$A:$A,Outcomes!$A65,'Forecast Summary'!$C:$C, "2024",'Forecast Summary'!$D:$D, "Bound Project")</f>
        <v>63</v>
      </c>
      <c r="BC65" s="333">
        <f>SUMIFS('Forecast Summary'!BZ:BZ, 'Forecast Summary'!$A:$A,Outcomes!$A65,'Forecast Summary'!$C:$C, "2024",'Forecast Summary'!$D:$D, "Bound Project")</f>
        <v>233</v>
      </c>
      <c r="BD65" s="333">
        <f>SUMIFS('Forecast Summary'!CA:CA, 'Forecast Summary'!$A:$A,Outcomes!$A65,'Forecast Summary'!$C:$C, "2024",'Forecast Summary'!$D:$D, "Bound Project")</f>
        <v>0</v>
      </c>
    </row>
    <row r="66" spans="1:56">
      <c r="A66" s="21" t="s">
        <v>57</v>
      </c>
      <c r="B66" s="18" t="s">
        <v>58</v>
      </c>
      <c r="C66" s="333">
        <f>SUMIFS('Forecast Summary'!E:E, 'Forecast Summary'!$A:$A,Outcomes!$A66,'Forecast Summary'!$C:$C, "2024",'Forecast Summary'!$D:$D, "Historical")</f>
        <v>450</v>
      </c>
      <c r="D66" s="333">
        <f>SUMIFS('Forecast Summary'!F:F, 'Forecast Summary'!$A:$A,Outcomes!$A66,'Forecast Summary'!$C:$C, "2024",'Forecast Summary'!$D:$D, "Historical")</f>
        <v>3701</v>
      </c>
      <c r="E66" s="333">
        <f>SUMIFS('Forecast Summary'!G:G, 'Forecast Summary'!$A:$A,Outcomes!$A66,'Forecast Summary'!$C:$C, "2024",'Forecast Summary'!$D:$D, "Historical")</f>
        <v>841</v>
      </c>
      <c r="F66" s="333">
        <f>SUMIFS('Forecast Summary'!H:H, 'Forecast Summary'!$A:$A,Outcomes!$A66,'Forecast Summary'!$C:$C, "2024",'Forecast Summary'!$D:$D, "Historical")</f>
        <v>649</v>
      </c>
      <c r="G66" s="333">
        <f>SUMIFS('Forecast Summary'!I:I, 'Forecast Summary'!$A:$A,Outcomes!$A66,'Forecast Summary'!$C:$C, "2024",'Forecast Summary'!$D:$D, "Historical")</f>
        <v>112</v>
      </c>
      <c r="H66" s="333">
        <f>SUMIFS('Forecast Summary'!J:J, 'Forecast Summary'!$A:$A,Outcomes!$A66,'Forecast Summary'!$C:$C, "2024",'Forecast Summary'!$D:$D, "Historical")</f>
        <v>981</v>
      </c>
      <c r="I66" s="333">
        <f>SUMIFS('Forecast Summary'!K:K, 'Forecast Summary'!$A:$A,Outcomes!$A66,'Forecast Summary'!$C:$C, "2024",'Forecast Summary'!$D:$D, "Historical")</f>
        <v>29</v>
      </c>
      <c r="J66" s="333">
        <f>SUMIFS('Forecast Summary'!L:L, 'Forecast Summary'!$A:$A,Outcomes!$A66,'Forecast Summary'!$C:$C, "2024",'Forecast Summary'!$D:$D, "Historical")</f>
        <v>183</v>
      </c>
      <c r="K66" s="333">
        <f>SUMIFS('Forecast Summary'!M:M, 'Forecast Summary'!$A:$A,Outcomes!$A66,'Forecast Summary'!$C:$C, "2024",'Forecast Summary'!$D:$D, "Historical")</f>
        <v>1</v>
      </c>
      <c r="L66" s="333">
        <f>SUMIFS('Forecast Summary'!O:O, 'Forecast Summary'!$A:$A,Outcomes!$A66,'Forecast Summary'!$C:$C, "2024",'Forecast Summary'!$D:$D, "Historical")</f>
        <v>46</v>
      </c>
      <c r="M66" s="333">
        <f>SUMIFS('Forecast Summary'!P:P, 'Forecast Summary'!$A:$A,Outcomes!$A66,'Forecast Summary'!$C:$C, "2024",'Forecast Summary'!$D:$D, "Historical")</f>
        <v>358</v>
      </c>
      <c r="N66" s="333">
        <f>SUMIFS('Forecast Summary'!U:U, 'Forecast Summary'!$A:$A,Outcomes!$A66,'Forecast Summary'!$C:$C, "2024",'Forecast Summary'!$D:$D, "Historical")</f>
        <v>32</v>
      </c>
      <c r="O66" s="560"/>
      <c r="P66" s="560"/>
      <c r="Q66" s="560"/>
      <c r="R66" s="333">
        <f>SUMIFS('Forecast Summary'!Y:Y, 'Forecast Summary'!$A:$A,Outcomes!$A66,'Forecast Summary'!$C:$C, "2024",'Forecast Summary'!$D:$D, "Historical")</f>
        <v>120</v>
      </c>
      <c r="S66" s="560"/>
      <c r="T66" s="560"/>
      <c r="U66" s="560"/>
      <c r="V66" s="333">
        <f>SUMIFS('Forecast Summary'!AG:AG, 'Forecast Summary'!$A:$A,Outcomes!$A66,'Forecast Summary'!$C:$C, "2024",'Forecast Summary'!$D:$D, "Historical")</f>
        <v>65</v>
      </c>
      <c r="W66" s="333">
        <f>SUMIFS('Forecast Summary'!AH:AH, 'Forecast Summary'!$A:$A,Outcomes!$A66,'Forecast Summary'!$C:$C, "2024",'Forecast Summary'!$D:$D, "Historical")</f>
        <v>27</v>
      </c>
      <c r="X66" s="333">
        <f>SUMIFS('Forecast Summary'!AI:AI, 'Forecast Summary'!$A:$A,Outcomes!$A66,'Forecast Summary'!$C:$C, "2024",'Forecast Summary'!$D:$D, "Historical")</f>
        <v>29</v>
      </c>
      <c r="Y66" s="333">
        <f>SUMIFS('Forecast Summary'!AJ:AJ, 'Forecast Summary'!$A:$A,Outcomes!$A66,'Forecast Summary'!$C:$C, "2024",'Forecast Summary'!$D:$D, "Historical")</f>
        <v>21</v>
      </c>
      <c r="Z66" s="333">
        <f>SUMIFS('Forecast Summary'!AK:AK, 'Forecast Summary'!$A:$A,Outcomes!$A66,'Forecast Summary'!$C:$C, "2024",'Forecast Summary'!$D:$D, "Historical")</f>
        <v>240</v>
      </c>
      <c r="AA66" s="333">
        <f>SUMIFS('Forecast Summary'!AL:AL, 'Forecast Summary'!$A:$A,Outcomes!$A66,'Forecast Summary'!$C:$C, "2024",'Forecast Summary'!$D:$D, "Historical")</f>
        <v>69</v>
      </c>
      <c r="AB66" s="333">
        <f>SUMIFS('Forecast Summary'!AM:AM, 'Forecast Summary'!$A:$A,Outcomes!$A66,'Forecast Summary'!$C:$C, "2024",'Forecast Summary'!$D:$D, "Historical")</f>
        <v>78</v>
      </c>
      <c r="AC66" s="333">
        <f>SUMIFS('Forecast Summary'!AN:AN, 'Forecast Summary'!$A:$A,Outcomes!$A66,'Forecast Summary'!$C:$C, "2024",'Forecast Summary'!$D:$D, "Historical")</f>
        <v>89</v>
      </c>
      <c r="AD66" s="333">
        <f>SUMIFS('Forecast Summary'!AS:AS, 'Forecast Summary'!$A:$A,Outcomes!$A66,'Forecast Summary'!$C:$C, "2024",'Forecast Summary'!$D:$D, "Historical")</f>
        <v>0</v>
      </c>
      <c r="AE66" s="333">
        <f>SUMIFS('Forecast Summary'!AT:AT, 'Forecast Summary'!$A:$A,Outcomes!$A66,'Forecast Summary'!$C:$C, "2024",'Forecast Summary'!$D:$D, "Historical")</f>
        <v>0</v>
      </c>
      <c r="AF66" s="333">
        <f>SUMIFS('Forecast Summary'!AU:AU, 'Forecast Summary'!$A:$A,Outcomes!$A66,'Forecast Summary'!$C:$C, "2024",'Forecast Summary'!$D:$D, "Historical")</f>
        <v>0</v>
      </c>
      <c r="AG66" s="333">
        <f>SUMIFS('Forecast Summary'!AV:AV, 'Forecast Summary'!$A:$A,Outcomes!$A66,'Forecast Summary'!$C:$C, "2024",'Forecast Summary'!$D:$D, "Historical")</f>
        <v>0</v>
      </c>
      <c r="AH66" s="333">
        <f>SUMIFS('Forecast Summary'!AW:AW, 'Forecast Summary'!$A:$A,Outcomes!$A66,'Forecast Summary'!$C:$C, "2024",'Forecast Summary'!$D:$D, "Historical")</f>
        <v>0</v>
      </c>
      <c r="AI66" s="333">
        <f>SUMIFS('Forecast Summary'!AX:AX, 'Forecast Summary'!$A:$A,Outcomes!$A66,'Forecast Summary'!$C:$C, "2024",'Forecast Summary'!$D:$D, "Historical")</f>
        <v>0</v>
      </c>
      <c r="AJ66" s="333">
        <f>SUMIFS('Forecast Summary'!AY:AY, 'Forecast Summary'!$A:$A,Outcomes!$A66,'Forecast Summary'!$C:$C, "2024",'Forecast Summary'!$D:$D, "Historical")</f>
        <v>0</v>
      </c>
      <c r="AK66" s="333">
        <f>SUMIFS('Forecast Summary'!AZ:AZ, 'Forecast Summary'!$A:$A,Outcomes!$A66,'Forecast Summary'!$C:$C, "2024",'Forecast Summary'!$D:$D, "Historical")</f>
        <v>0</v>
      </c>
      <c r="AL66" s="333">
        <f>SUMIFS('Forecast Summary'!BE:BE, 'Forecast Summary'!$A:$A,Outcomes!$A66,'Forecast Summary'!$C:$C, "2024",'Forecast Summary'!$D:$D, "Historical")</f>
        <v>1753</v>
      </c>
      <c r="AM66" s="333">
        <f>SUMIFS('Forecast Summary'!BF:BF, 'Forecast Summary'!$A:$A,Outcomes!$A66,'Forecast Summary'!$C:$C, "2024",'Forecast Summary'!$D:$D, "Historical")</f>
        <v>507</v>
      </c>
      <c r="AN66" s="333">
        <f>SUMIFS('Forecast Summary'!BG:BG, 'Forecast Summary'!$A:$A,Outcomes!$A66,'Forecast Summary'!$C:$C, "2024",'Forecast Summary'!$D:$D, "Historical")</f>
        <v>505</v>
      </c>
      <c r="AO66" s="333">
        <f>SUMIFS('Forecast Summary'!BH:BH, 'Forecast Summary'!$A:$A,Outcomes!$A66,'Forecast Summary'!$C:$C, "2024",'Forecast Summary'!$D:$D, "Historical")</f>
        <v>117</v>
      </c>
      <c r="AP66" s="333">
        <f>SUMIFS('Forecast Summary'!BI:BI, 'Forecast Summary'!$A:$A,Outcomes!$A66,'Forecast Summary'!$C:$C, "2024",'Forecast Summary'!$D:$D, "Historical")</f>
        <v>426</v>
      </c>
      <c r="AQ66" s="333">
        <f>SUMIFS('Forecast Summary'!BJ:BJ, 'Forecast Summary'!$A:$A,Outcomes!$A66,'Forecast Summary'!$C:$C, "2024",'Forecast Summary'!$D:$D, "Historical")</f>
        <v>95</v>
      </c>
      <c r="AR66" s="333">
        <f>SUMIFS('Forecast Summary'!BK:BK, 'Forecast Summary'!$A:$A,Outcomes!$A66,'Forecast Summary'!$C:$C, "2024",'Forecast Summary'!$D:$D, "Historical")</f>
        <v>163</v>
      </c>
      <c r="AS66" s="333">
        <f>SUMIFS('Forecast Summary'!BL:BL, 'Forecast Summary'!$A:$A,Outcomes!$A66,'Forecast Summary'!$C:$C, "2024",'Forecast Summary'!$D:$D, "Historical")</f>
        <v>109</v>
      </c>
      <c r="AT66" s="333">
        <f>SUMIFS('Forecast Summary'!BQ:BQ, 'Forecast Summary'!$A:$A,Outcomes!$A66,'Forecast Summary'!$C:$C, "2024",'Forecast Summary'!$D:$D, "Historical")</f>
        <v>0</v>
      </c>
      <c r="AU66" s="333">
        <f>SUMIFS('Forecast Summary'!BR:BR, 'Forecast Summary'!$A:$A,Outcomes!$A66,'Forecast Summary'!$C:$C, "2024",'Forecast Summary'!$D:$D, "Historical")</f>
        <v>0</v>
      </c>
      <c r="AV66" s="333">
        <f>SUMIFS('Forecast Summary'!BS:BS, 'Forecast Summary'!$A:$A,Outcomes!$A66,'Forecast Summary'!$C:$C, "2024",'Forecast Summary'!$D:$D, "Historical")</f>
        <v>0</v>
      </c>
      <c r="AW66" s="333">
        <f>SUMIFS('Forecast Summary'!BT:BT, 'Forecast Summary'!$A:$A,Outcomes!$A66,'Forecast Summary'!$C:$C, "2024",'Forecast Summary'!$D:$D, "Historical")</f>
        <v>0</v>
      </c>
      <c r="AX66" s="333">
        <f>SUMIFS('Forecast Summary'!BU:BU, 'Forecast Summary'!$A:$A,Outcomes!$A66,'Forecast Summary'!$C:$C, "2024",'Forecast Summary'!$D:$D, "Historical")</f>
        <v>0</v>
      </c>
      <c r="AY66" s="333">
        <f>SUMIFS('Forecast Summary'!BV:BV, 'Forecast Summary'!$A:$A,Outcomes!$A66,'Forecast Summary'!$C:$C, "2024",'Forecast Summary'!$D:$D, "Historical")</f>
        <v>0</v>
      </c>
      <c r="AZ66" s="333">
        <f>SUMIFS('Forecast Summary'!BW:BW, 'Forecast Summary'!$A:$A,Outcomes!$A66,'Forecast Summary'!$C:$C, "2024",'Forecast Summary'!$D:$D, "Historical")</f>
        <v>0</v>
      </c>
      <c r="BA66" s="333">
        <f>SUMIFS('Forecast Summary'!BX:BX, 'Forecast Summary'!$A:$A,Outcomes!$A66,'Forecast Summary'!$C:$C, "2024",'Forecast Summary'!$D:$D, "Historical")</f>
        <v>0</v>
      </c>
      <c r="BB66" s="333">
        <f>SUMIFS('Forecast Summary'!BY:BY, 'Forecast Summary'!$A:$A,Outcomes!$A66,'Forecast Summary'!$C:$C, "2024",'Forecast Summary'!$D:$D, "Bound Project")</f>
        <v>18</v>
      </c>
      <c r="BC66" s="333">
        <f>SUMIFS('Forecast Summary'!BZ:BZ, 'Forecast Summary'!$A:$A,Outcomes!$A66,'Forecast Summary'!$C:$C, "2024",'Forecast Summary'!$D:$D, "Bound Project")</f>
        <v>55</v>
      </c>
      <c r="BD66" s="333">
        <f>SUMIFS('Forecast Summary'!CA:CA, 'Forecast Summary'!$A:$A,Outcomes!$A66,'Forecast Summary'!$C:$C, "2024",'Forecast Summary'!$D:$D, "Bound Project")</f>
        <v>0</v>
      </c>
    </row>
    <row r="67" spans="1:56">
      <c r="A67" s="21" t="s">
        <v>59</v>
      </c>
      <c r="B67" s="18" t="s">
        <v>60</v>
      </c>
      <c r="C67" s="333">
        <f>SUMIFS('Forecast Summary'!E:E, 'Forecast Summary'!$A:$A,Outcomes!$A67,'Forecast Summary'!$C:$C, "2024",'Forecast Summary'!$D:$D, "Historical")</f>
        <v>437</v>
      </c>
      <c r="D67" s="333">
        <f>SUMIFS('Forecast Summary'!F:F, 'Forecast Summary'!$A:$A,Outcomes!$A67,'Forecast Summary'!$C:$C, "2024",'Forecast Summary'!$D:$D, "Historical")</f>
        <v>211</v>
      </c>
      <c r="E67" s="333">
        <f>SUMIFS('Forecast Summary'!G:G, 'Forecast Summary'!$A:$A,Outcomes!$A67,'Forecast Summary'!$C:$C, "2024",'Forecast Summary'!$D:$D, "Historical")</f>
        <v>75</v>
      </c>
      <c r="F67" s="333">
        <f>SUMIFS('Forecast Summary'!H:H, 'Forecast Summary'!$A:$A,Outcomes!$A67,'Forecast Summary'!$C:$C, "2024",'Forecast Summary'!$D:$D, "Historical")</f>
        <v>40</v>
      </c>
      <c r="G67" s="333">
        <f>SUMIFS('Forecast Summary'!I:I, 'Forecast Summary'!$A:$A,Outcomes!$A67,'Forecast Summary'!$C:$C, "2024",'Forecast Summary'!$D:$D, "Historical")</f>
        <v>22</v>
      </c>
      <c r="H67" s="333">
        <f>SUMIFS('Forecast Summary'!J:J, 'Forecast Summary'!$A:$A,Outcomes!$A67,'Forecast Summary'!$C:$C, "2024",'Forecast Summary'!$D:$D, "Historical")</f>
        <v>0</v>
      </c>
      <c r="I67" s="333">
        <f>SUMIFS('Forecast Summary'!K:K, 'Forecast Summary'!$A:$A,Outcomes!$A67,'Forecast Summary'!$C:$C, "2024",'Forecast Summary'!$D:$D, "Historical")</f>
        <v>0</v>
      </c>
      <c r="J67" s="333">
        <f>SUMIFS('Forecast Summary'!L:L, 'Forecast Summary'!$A:$A,Outcomes!$A67,'Forecast Summary'!$C:$C, "2024",'Forecast Summary'!$D:$D, "Historical")</f>
        <v>0</v>
      </c>
      <c r="K67" s="333">
        <f>SUMIFS('Forecast Summary'!M:M, 'Forecast Summary'!$A:$A,Outcomes!$A67,'Forecast Summary'!$C:$C, "2024",'Forecast Summary'!$D:$D, "Historical")</f>
        <v>0</v>
      </c>
      <c r="L67" s="333">
        <f>SUMIFS('Forecast Summary'!O:O, 'Forecast Summary'!$A:$A,Outcomes!$A67,'Forecast Summary'!$C:$C, "2024",'Forecast Summary'!$D:$D, "Historical")</f>
        <v>0</v>
      </c>
      <c r="M67" s="333">
        <f>SUMIFS('Forecast Summary'!P:P, 'Forecast Summary'!$A:$A,Outcomes!$A67,'Forecast Summary'!$C:$C, "2024",'Forecast Summary'!$D:$D, "Historical")</f>
        <v>54</v>
      </c>
      <c r="N67" s="333">
        <f>SUMIFS('Forecast Summary'!U:U, 'Forecast Summary'!$A:$A,Outcomes!$A67,'Forecast Summary'!$C:$C, "2024",'Forecast Summary'!$D:$D, "Historical")</f>
        <v>3</v>
      </c>
      <c r="O67" s="560"/>
      <c r="P67" s="560"/>
      <c r="Q67" s="560"/>
      <c r="R67" s="333">
        <f>SUMIFS('Forecast Summary'!Y:Y, 'Forecast Summary'!$A:$A,Outcomes!$A67,'Forecast Summary'!$C:$C, "2024",'Forecast Summary'!$D:$D, "Historical")</f>
        <v>25</v>
      </c>
      <c r="S67" s="560"/>
      <c r="T67" s="560"/>
      <c r="U67" s="560"/>
      <c r="V67" s="333">
        <f>SUMIFS('Forecast Summary'!AG:AG, 'Forecast Summary'!$A:$A,Outcomes!$A67,'Forecast Summary'!$C:$C, "2024",'Forecast Summary'!$D:$D, "Historical")</f>
        <v>184</v>
      </c>
      <c r="W67" s="333">
        <f>SUMIFS('Forecast Summary'!AH:AH, 'Forecast Summary'!$A:$A,Outcomes!$A67,'Forecast Summary'!$C:$C, "2024",'Forecast Summary'!$D:$D, "Historical")</f>
        <v>82</v>
      </c>
      <c r="X67" s="333">
        <f>SUMIFS('Forecast Summary'!AI:AI, 'Forecast Summary'!$A:$A,Outcomes!$A67,'Forecast Summary'!$C:$C, "2024",'Forecast Summary'!$D:$D, "Historical")</f>
        <v>49</v>
      </c>
      <c r="Y67" s="333">
        <f>SUMIFS('Forecast Summary'!AJ:AJ, 'Forecast Summary'!$A:$A,Outcomes!$A67,'Forecast Summary'!$C:$C, "2024",'Forecast Summary'!$D:$D, "Historical")</f>
        <v>84</v>
      </c>
      <c r="Z67" s="333">
        <f>SUMIFS('Forecast Summary'!AK:AK, 'Forecast Summary'!$A:$A,Outcomes!$A67,'Forecast Summary'!$C:$C, "2024",'Forecast Summary'!$D:$D, "Historical")</f>
        <v>170</v>
      </c>
      <c r="AA67" s="333">
        <f>SUMIFS('Forecast Summary'!AL:AL, 'Forecast Summary'!$A:$A,Outcomes!$A67,'Forecast Summary'!$C:$C, "2024",'Forecast Summary'!$D:$D, "Historical")</f>
        <v>69</v>
      </c>
      <c r="AB67" s="333">
        <f>SUMIFS('Forecast Summary'!AM:AM, 'Forecast Summary'!$A:$A,Outcomes!$A67,'Forecast Summary'!$C:$C, "2024",'Forecast Summary'!$D:$D, "Historical")</f>
        <v>47</v>
      </c>
      <c r="AC67" s="333">
        <f>SUMIFS('Forecast Summary'!AN:AN, 'Forecast Summary'!$A:$A,Outcomes!$A67,'Forecast Summary'!$C:$C, "2024",'Forecast Summary'!$D:$D, "Historical")</f>
        <v>74</v>
      </c>
      <c r="AD67" s="333">
        <f>SUMIFS('Forecast Summary'!AS:AS, 'Forecast Summary'!$A:$A,Outcomes!$A67,'Forecast Summary'!$C:$C, "2024",'Forecast Summary'!$D:$D, "Historical")</f>
        <v>0</v>
      </c>
      <c r="AE67" s="333">
        <f>SUMIFS('Forecast Summary'!AT:AT, 'Forecast Summary'!$A:$A,Outcomes!$A67,'Forecast Summary'!$C:$C, "2024",'Forecast Summary'!$D:$D, "Historical")</f>
        <v>0</v>
      </c>
      <c r="AF67" s="333">
        <f>SUMIFS('Forecast Summary'!AU:AU, 'Forecast Summary'!$A:$A,Outcomes!$A67,'Forecast Summary'!$C:$C, "2024",'Forecast Summary'!$D:$D, "Historical")</f>
        <v>0</v>
      </c>
      <c r="AG67" s="333">
        <f>SUMIFS('Forecast Summary'!AV:AV, 'Forecast Summary'!$A:$A,Outcomes!$A67,'Forecast Summary'!$C:$C, "2024",'Forecast Summary'!$D:$D, "Historical")</f>
        <v>0</v>
      </c>
      <c r="AH67" s="333">
        <f>SUMIFS('Forecast Summary'!AW:AW, 'Forecast Summary'!$A:$A,Outcomes!$A67,'Forecast Summary'!$C:$C, "2024",'Forecast Summary'!$D:$D, "Historical")</f>
        <v>0</v>
      </c>
      <c r="AI67" s="333">
        <f>SUMIFS('Forecast Summary'!AX:AX, 'Forecast Summary'!$A:$A,Outcomes!$A67,'Forecast Summary'!$C:$C, "2024",'Forecast Summary'!$D:$D, "Historical")</f>
        <v>0</v>
      </c>
      <c r="AJ67" s="333">
        <f>SUMIFS('Forecast Summary'!AY:AY, 'Forecast Summary'!$A:$A,Outcomes!$A67,'Forecast Summary'!$C:$C, "2024",'Forecast Summary'!$D:$D, "Historical")</f>
        <v>0</v>
      </c>
      <c r="AK67" s="333">
        <f>SUMIFS('Forecast Summary'!AZ:AZ, 'Forecast Summary'!$A:$A,Outcomes!$A67,'Forecast Summary'!$C:$C, "2024",'Forecast Summary'!$D:$D, "Historical")</f>
        <v>0</v>
      </c>
      <c r="AL67" s="333">
        <f>SUMIFS('Forecast Summary'!BE:BE, 'Forecast Summary'!$A:$A,Outcomes!$A67,'Forecast Summary'!$C:$C, "2024",'Forecast Summary'!$D:$D, "Historical")</f>
        <v>324</v>
      </c>
      <c r="AM67" s="333">
        <f>SUMIFS('Forecast Summary'!BF:BF, 'Forecast Summary'!$A:$A,Outcomes!$A67,'Forecast Summary'!$C:$C, "2024",'Forecast Summary'!$D:$D, "Historical")</f>
        <v>126</v>
      </c>
      <c r="AN67" s="333">
        <f>SUMIFS('Forecast Summary'!BG:BG, 'Forecast Summary'!$A:$A,Outcomes!$A67,'Forecast Summary'!$C:$C, "2024",'Forecast Summary'!$D:$D, "Historical")</f>
        <v>118</v>
      </c>
      <c r="AO67" s="333">
        <f>SUMIFS('Forecast Summary'!BH:BH, 'Forecast Summary'!$A:$A,Outcomes!$A67,'Forecast Summary'!$C:$C, "2024",'Forecast Summary'!$D:$D, "Historical")</f>
        <v>117</v>
      </c>
      <c r="AP67" s="333">
        <f>SUMIFS('Forecast Summary'!BI:BI, 'Forecast Summary'!$A:$A,Outcomes!$A67,'Forecast Summary'!$C:$C, "2024",'Forecast Summary'!$D:$D, "Historical")</f>
        <v>128</v>
      </c>
      <c r="AQ67" s="333">
        <f>SUMIFS('Forecast Summary'!BJ:BJ, 'Forecast Summary'!$A:$A,Outcomes!$A67,'Forecast Summary'!$C:$C, "2024",'Forecast Summary'!$D:$D, "Historical")</f>
        <v>44</v>
      </c>
      <c r="AR67" s="333">
        <f>SUMIFS('Forecast Summary'!BK:BK, 'Forecast Summary'!$A:$A,Outcomes!$A67,'Forecast Summary'!$C:$C, "2024",'Forecast Summary'!$D:$D, "Historical")</f>
        <v>50</v>
      </c>
      <c r="AS67" s="333">
        <f>SUMIFS('Forecast Summary'!BL:BL, 'Forecast Summary'!$A:$A,Outcomes!$A67,'Forecast Summary'!$C:$C, "2024",'Forecast Summary'!$D:$D, "Historical")</f>
        <v>60</v>
      </c>
      <c r="AT67" s="333">
        <f>SUMIFS('Forecast Summary'!BQ:BQ, 'Forecast Summary'!$A:$A,Outcomes!$A67,'Forecast Summary'!$C:$C, "2024",'Forecast Summary'!$D:$D, "Historical")</f>
        <v>64</v>
      </c>
      <c r="AU67" s="333">
        <f>SUMIFS('Forecast Summary'!BR:BR, 'Forecast Summary'!$A:$A,Outcomes!$A67,'Forecast Summary'!$C:$C, "2024",'Forecast Summary'!$D:$D, "Historical")</f>
        <v>3</v>
      </c>
      <c r="AV67" s="333">
        <f>SUMIFS('Forecast Summary'!BS:BS, 'Forecast Summary'!$A:$A,Outcomes!$A67,'Forecast Summary'!$C:$C, "2024",'Forecast Summary'!$D:$D, "Historical")</f>
        <v>22</v>
      </c>
      <c r="AW67" s="333">
        <f>SUMIFS('Forecast Summary'!BT:BT, 'Forecast Summary'!$A:$A,Outcomes!$A67,'Forecast Summary'!$C:$C, "2024",'Forecast Summary'!$D:$D, "Historical")</f>
        <v>56</v>
      </c>
      <c r="AX67" s="333">
        <f>SUMIFS('Forecast Summary'!BU:BU, 'Forecast Summary'!$A:$A,Outcomes!$A67,'Forecast Summary'!$C:$C, "2024",'Forecast Summary'!$D:$D, "Historical")</f>
        <v>22</v>
      </c>
      <c r="AY67" s="333">
        <f>SUMIFS('Forecast Summary'!BV:BV, 'Forecast Summary'!$A:$A,Outcomes!$A67,'Forecast Summary'!$C:$C, "2024",'Forecast Summary'!$D:$D, "Historical")</f>
        <v>2</v>
      </c>
      <c r="AZ67" s="333">
        <f>SUMIFS('Forecast Summary'!BW:BW, 'Forecast Summary'!$A:$A,Outcomes!$A67,'Forecast Summary'!$C:$C, "2024",'Forecast Summary'!$D:$D, "Historical")</f>
        <v>11</v>
      </c>
      <c r="BA67" s="333">
        <f>SUMIFS('Forecast Summary'!BX:BX, 'Forecast Summary'!$A:$A,Outcomes!$A67,'Forecast Summary'!$C:$C, "2024",'Forecast Summary'!$D:$D, "Historical")</f>
        <v>17</v>
      </c>
      <c r="BB67" s="333">
        <f>SUMIFS('Forecast Summary'!BY:BY, 'Forecast Summary'!$A:$A,Outcomes!$A67,'Forecast Summary'!$C:$C, "2024",'Forecast Summary'!$D:$D, "Bound Project")</f>
        <v>48</v>
      </c>
      <c r="BC67" s="333">
        <f>SUMIFS('Forecast Summary'!BZ:BZ, 'Forecast Summary'!$A:$A,Outcomes!$A67,'Forecast Summary'!$C:$C, "2024",'Forecast Summary'!$D:$D, "Bound Project")</f>
        <v>122</v>
      </c>
      <c r="BD67" s="333">
        <f>SUMIFS('Forecast Summary'!CA:CA, 'Forecast Summary'!$A:$A,Outcomes!$A67,'Forecast Summary'!$C:$C, "2024",'Forecast Summary'!$D:$D, "Bound Project")</f>
        <v>3</v>
      </c>
    </row>
    <row r="68" spans="1:56">
      <c r="A68" s="21" t="s">
        <v>61</v>
      </c>
      <c r="B68" s="18" t="s">
        <v>62</v>
      </c>
      <c r="C68" s="333">
        <f>SUMIFS('Forecast Summary'!E:E, 'Forecast Summary'!$A:$A,Outcomes!$A68,'Forecast Summary'!$C:$C, "2024",'Forecast Summary'!$D:$D, "Historical")</f>
        <v>508</v>
      </c>
      <c r="D68" s="333">
        <f>SUMIFS('Forecast Summary'!F:F, 'Forecast Summary'!$A:$A,Outcomes!$A68,'Forecast Summary'!$C:$C, "2024",'Forecast Summary'!$D:$D, "Historical")</f>
        <v>638</v>
      </c>
      <c r="E68" s="333">
        <f>SUMIFS('Forecast Summary'!G:G, 'Forecast Summary'!$A:$A,Outcomes!$A68,'Forecast Summary'!$C:$C, "2024",'Forecast Summary'!$D:$D, "Historical")</f>
        <v>374</v>
      </c>
      <c r="F68" s="333">
        <f>SUMIFS('Forecast Summary'!H:H, 'Forecast Summary'!$A:$A,Outcomes!$A68,'Forecast Summary'!$C:$C, "2024",'Forecast Summary'!$D:$D, "Historical")</f>
        <v>242</v>
      </c>
      <c r="G68" s="333">
        <f>SUMIFS('Forecast Summary'!I:I, 'Forecast Summary'!$A:$A,Outcomes!$A68,'Forecast Summary'!$C:$C, "2024",'Forecast Summary'!$D:$D, "Historical")</f>
        <v>185</v>
      </c>
      <c r="H68" s="333">
        <f>SUMIFS('Forecast Summary'!J:J, 'Forecast Summary'!$A:$A,Outcomes!$A68,'Forecast Summary'!$C:$C, "2024",'Forecast Summary'!$D:$D, "Historical")</f>
        <v>0</v>
      </c>
      <c r="I68" s="333">
        <f>SUMIFS('Forecast Summary'!K:K, 'Forecast Summary'!$A:$A,Outcomes!$A68,'Forecast Summary'!$C:$C, "2024",'Forecast Summary'!$D:$D, "Historical")</f>
        <v>0</v>
      </c>
      <c r="J68" s="333">
        <f>SUMIFS('Forecast Summary'!L:L, 'Forecast Summary'!$A:$A,Outcomes!$A68,'Forecast Summary'!$C:$C, "2024",'Forecast Summary'!$D:$D, "Historical")</f>
        <v>0</v>
      </c>
      <c r="K68" s="333">
        <f>SUMIFS('Forecast Summary'!M:M, 'Forecast Summary'!$A:$A,Outcomes!$A68,'Forecast Summary'!$C:$C, "2024",'Forecast Summary'!$D:$D, "Historical")</f>
        <v>0</v>
      </c>
      <c r="L68" s="333">
        <f>SUMIFS('Forecast Summary'!O:O, 'Forecast Summary'!$A:$A,Outcomes!$A68,'Forecast Summary'!$C:$C, "2024",'Forecast Summary'!$D:$D, "Historical")</f>
        <v>0</v>
      </c>
      <c r="M68" s="333">
        <f>SUMIFS('Forecast Summary'!P:P, 'Forecast Summary'!$A:$A,Outcomes!$A68,'Forecast Summary'!$C:$C, "2024",'Forecast Summary'!$D:$D, "Historical")</f>
        <v>133</v>
      </c>
      <c r="N68" s="333">
        <f>SUMIFS('Forecast Summary'!U:U, 'Forecast Summary'!$A:$A,Outcomes!$A68,'Forecast Summary'!$C:$C, "2024",'Forecast Summary'!$D:$D, "Historical")</f>
        <v>5</v>
      </c>
      <c r="O68" s="560"/>
      <c r="P68" s="560"/>
      <c r="Q68" s="560"/>
      <c r="R68" s="333">
        <f>SUMIFS('Forecast Summary'!Y:Y, 'Forecast Summary'!$A:$A,Outcomes!$A68,'Forecast Summary'!$C:$C, "2024",'Forecast Summary'!$D:$D, "Historical")</f>
        <v>14</v>
      </c>
      <c r="S68" s="560"/>
      <c r="T68" s="560"/>
      <c r="U68" s="560"/>
      <c r="V68" s="333">
        <f>SUMIFS('Forecast Summary'!AG:AG, 'Forecast Summary'!$A:$A,Outcomes!$A68,'Forecast Summary'!$C:$C, "2024",'Forecast Summary'!$D:$D, "Historical")</f>
        <v>226</v>
      </c>
      <c r="W68" s="333">
        <f>SUMIFS('Forecast Summary'!AH:AH, 'Forecast Summary'!$A:$A,Outcomes!$A68,'Forecast Summary'!$C:$C, "2024",'Forecast Summary'!$D:$D, "Historical")</f>
        <v>159</v>
      </c>
      <c r="X68" s="333">
        <f>SUMIFS('Forecast Summary'!AI:AI, 'Forecast Summary'!$A:$A,Outcomes!$A68,'Forecast Summary'!$C:$C, "2024",'Forecast Summary'!$D:$D, "Historical")</f>
        <v>89</v>
      </c>
      <c r="Y68" s="333">
        <f>SUMIFS('Forecast Summary'!AJ:AJ, 'Forecast Summary'!$A:$A,Outcomes!$A68,'Forecast Summary'!$C:$C, "2024",'Forecast Summary'!$D:$D, "Historical")</f>
        <v>128</v>
      </c>
      <c r="Z68" s="333">
        <f>SUMIFS('Forecast Summary'!AK:AK, 'Forecast Summary'!$A:$A,Outcomes!$A68,'Forecast Summary'!$C:$C, "2024",'Forecast Summary'!$D:$D, "Historical")</f>
        <v>510</v>
      </c>
      <c r="AA68" s="333">
        <f>SUMIFS('Forecast Summary'!AL:AL, 'Forecast Summary'!$A:$A,Outcomes!$A68,'Forecast Summary'!$C:$C, "2024",'Forecast Summary'!$D:$D, "Historical")</f>
        <v>258</v>
      </c>
      <c r="AB68" s="333">
        <f>SUMIFS('Forecast Summary'!AM:AM, 'Forecast Summary'!$A:$A,Outcomes!$A68,'Forecast Summary'!$C:$C, "2024",'Forecast Summary'!$D:$D, "Historical")</f>
        <v>224</v>
      </c>
      <c r="AC68" s="333">
        <f>SUMIFS('Forecast Summary'!AN:AN, 'Forecast Summary'!$A:$A,Outcomes!$A68,'Forecast Summary'!$C:$C, "2024",'Forecast Summary'!$D:$D, "Historical")</f>
        <v>386</v>
      </c>
      <c r="AD68" s="333">
        <f>SUMIFS('Forecast Summary'!AS:AS, 'Forecast Summary'!$A:$A,Outcomes!$A68,'Forecast Summary'!$C:$C, "2024",'Forecast Summary'!$D:$D, "Historical")</f>
        <v>0</v>
      </c>
      <c r="AE68" s="333">
        <f>SUMIFS('Forecast Summary'!AT:AT, 'Forecast Summary'!$A:$A,Outcomes!$A68,'Forecast Summary'!$C:$C, "2024",'Forecast Summary'!$D:$D, "Historical")</f>
        <v>0</v>
      </c>
      <c r="AF68" s="333">
        <f>SUMIFS('Forecast Summary'!AU:AU, 'Forecast Summary'!$A:$A,Outcomes!$A68,'Forecast Summary'!$C:$C, "2024",'Forecast Summary'!$D:$D, "Historical")</f>
        <v>0</v>
      </c>
      <c r="AG68" s="333">
        <f>SUMIFS('Forecast Summary'!AV:AV, 'Forecast Summary'!$A:$A,Outcomes!$A68,'Forecast Summary'!$C:$C, "2024",'Forecast Summary'!$D:$D, "Historical")</f>
        <v>0</v>
      </c>
      <c r="AH68" s="333">
        <f>SUMIFS('Forecast Summary'!AW:AW, 'Forecast Summary'!$A:$A,Outcomes!$A68,'Forecast Summary'!$C:$C, "2024",'Forecast Summary'!$D:$D, "Historical")</f>
        <v>0</v>
      </c>
      <c r="AI68" s="333">
        <f>SUMIFS('Forecast Summary'!AX:AX, 'Forecast Summary'!$A:$A,Outcomes!$A68,'Forecast Summary'!$C:$C, "2024",'Forecast Summary'!$D:$D, "Historical")</f>
        <v>0</v>
      </c>
      <c r="AJ68" s="333">
        <f>SUMIFS('Forecast Summary'!AY:AY, 'Forecast Summary'!$A:$A,Outcomes!$A68,'Forecast Summary'!$C:$C, "2024",'Forecast Summary'!$D:$D, "Historical")</f>
        <v>0</v>
      </c>
      <c r="AK68" s="333">
        <f>SUMIFS('Forecast Summary'!AZ:AZ, 'Forecast Summary'!$A:$A,Outcomes!$A68,'Forecast Summary'!$C:$C, "2024",'Forecast Summary'!$D:$D, "Historical")</f>
        <v>0</v>
      </c>
      <c r="AL68" s="333">
        <f>SUMIFS('Forecast Summary'!BE:BE, 'Forecast Summary'!$A:$A,Outcomes!$A68,'Forecast Summary'!$C:$C, "2024",'Forecast Summary'!$D:$D, "Historical")</f>
        <v>876</v>
      </c>
      <c r="AM68" s="333">
        <f>SUMIFS('Forecast Summary'!BF:BF, 'Forecast Summary'!$A:$A,Outcomes!$A68,'Forecast Summary'!$C:$C, "2024",'Forecast Summary'!$D:$D, "Historical")</f>
        <v>590</v>
      </c>
      <c r="AN68" s="333">
        <f>SUMIFS('Forecast Summary'!BG:BG, 'Forecast Summary'!$A:$A,Outcomes!$A68,'Forecast Summary'!$C:$C, "2024",'Forecast Summary'!$D:$D, "Historical")</f>
        <v>351</v>
      </c>
      <c r="AO68" s="333">
        <f>SUMIFS('Forecast Summary'!BH:BH, 'Forecast Summary'!$A:$A,Outcomes!$A68,'Forecast Summary'!$C:$C, "2024",'Forecast Summary'!$D:$D, "Historical")</f>
        <v>306</v>
      </c>
      <c r="AP68" s="333">
        <f>SUMIFS('Forecast Summary'!BI:BI, 'Forecast Summary'!$A:$A,Outcomes!$A68,'Forecast Summary'!$C:$C, "2024",'Forecast Summary'!$D:$D, "Historical")</f>
        <v>250</v>
      </c>
      <c r="AQ68" s="333">
        <f>SUMIFS('Forecast Summary'!BJ:BJ, 'Forecast Summary'!$A:$A,Outcomes!$A68,'Forecast Summary'!$C:$C, "2024",'Forecast Summary'!$D:$D, "Historical")</f>
        <v>128</v>
      </c>
      <c r="AR68" s="333">
        <f>SUMIFS('Forecast Summary'!BK:BK, 'Forecast Summary'!$A:$A,Outcomes!$A68,'Forecast Summary'!$C:$C, "2024",'Forecast Summary'!$D:$D, "Historical")</f>
        <v>127</v>
      </c>
      <c r="AS68" s="333">
        <f>SUMIFS('Forecast Summary'!BL:BL, 'Forecast Summary'!$A:$A,Outcomes!$A68,'Forecast Summary'!$C:$C, "2024",'Forecast Summary'!$D:$D, "Historical")</f>
        <v>161</v>
      </c>
      <c r="AT68" s="333">
        <f>SUMIFS('Forecast Summary'!BQ:BQ, 'Forecast Summary'!$A:$A,Outcomes!$A68,'Forecast Summary'!$C:$C, "2024",'Forecast Summary'!$D:$D, "Historical")</f>
        <v>0</v>
      </c>
      <c r="AU68" s="333">
        <f>SUMIFS('Forecast Summary'!BR:BR, 'Forecast Summary'!$A:$A,Outcomes!$A68,'Forecast Summary'!$C:$C, "2024",'Forecast Summary'!$D:$D, "Historical")</f>
        <v>0</v>
      </c>
      <c r="AV68" s="333">
        <f>SUMIFS('Forecast Summary'!BS:BS, 'Forecast Summary'!$A:$A,Outcomes!$A68,'Forecast Summary'!$C:$C, "2024",'Forecast Summary'!$D:$D, "Historical")</f>
        <v>0</v>
      </c>
      <c r="AW68" s="333">
        <f>SUMIFS('Forecast Summary'!BT:BT, 'Forecast Summary'!$A:$A,Outcomes!$A68,'Forecast Summary'!$C:$C, "2024",'Forecast Summary'!$D:$D, "Historical")</f>
        <v>0</v>
      </c>
      <c r="AX68" s="333">
        <f>SUMIFS('Forecast Summary'!BU:BU, 'Forecast Summary'!$A:$A,Outcomes!$A68,'Forecast Summary'!$C:$C, "2024",'Forecast Summary'!$D:$D, "Historical")</f>
        <v>0</v>
      </c>
      <c r="AY68" s="333">
        <f>SUMIFS('Forecast Summary'!BV:BV, 'Forecast Summary'!$A:$A,Outcomes!$A68,'Forecast Summary'!$C:$C, "2024",'Forecast Summary'!$D:$D, "Historical")</f>
        <v>0</v>
      </c>
      <c r="AZ68" s="333">
        <f>SUMIFS('Forecast Summary'!BW:BW, 'Forecast Summary'!$A:$A,Outcomes!$A68,'Forecast Summary'!$C:$C, "2024",'Forecast Summary'!$D:$D, "Historical")</f>
        <v>0</v>
      </c>
      <c r="BA68" s="333">
        <f>SUMIFS('Forecast Summary'!BX:BX, 'Forecast Summary'!$A:$A,Outcomes!$A68,'Forecast Summary'!$C:$C, "2024",'Forecast Summary'!$D:$D, "Historical")</f>
        <v>0</v>
      </c>
      <c r="BB68" s="333">
        <f>SUMIFS('Forecast Summary'!BY:BY, 'Forecast Summary'!$A:$A,Outcomes!$A68,'Forecast Summary'!$C:$C, "2024",'Forecast Summary'!$D:$D, "Bound Project")</f>
        <v>31</v>
      </c>
      <c r="BC68" s="333">
        <f>SUMIFS('Forecast Summary'!BZ:BZ, 'Forecast Summary'!$A:$A,Outcomes!$A68,'Forecast Summary'!$C:$C, "2024",'Forecast Summary'!$D:$D, "Bound Project")</f>
        <v>54</v>
      </c>
      <c r="BD68" s="333">
        <f>SUMIFS('Forecast Summary'!CA:CA, 'Forecast Summary'!$A:$A,Outcomes!$A68,'Forecast Summary'!$C:$C, "2024",'Forecast Summary'!$D:$D, "Bound Project")</f>
        <v>0</v>
      </c>
    </row>
    <row r="69" spans="1:56">
      <c r="A69" s="21" t="s">
        <v>63</v>
      </c>
      <c r="B69" s="18" t="s">
        <v>64</v>
      </c>
      <c r="C69" s="333">
        <f>SUMIFS('Forecast Summary'!E:E, 'Forecast Summary'!$A:$A,Outcomes!$A69,'Forecast Summary'!$C:$C, "2024",'Forecast Summary'!$D:$D, "Historical")</f>
        <v>417</v>
      </c>
      <c r="D69" s="333">
        <f>SUMIFS('Forecast Summary'!F:F, 'Forecast Summary'!$A:$A,Outcomes!$A69,'Forecast Summary'!$C:$C, "2024",'Forecast Summary'!$D:$D, "Historical")</f>
        <v>232</v>
      </c>
      <c r="E69" s="333">
        <f>SUMIFS('Forecast Summary'!G:G, 'Forecast Summary'!$A:$A,Outcomes!$A69,'Forecast Summary'!$C:$C, "2024",'Forecast Summary'!$D:$D, "Historical")</f>
        <v>93</v>
      </c>
      <c r="F69" s="333">
        <f>SUMIFS('Forecast Summary'!H:H, 'Forecast Summary'!$A:$A,Outcomes!$A69,'Forecast Summary'!$C:$C, "2024",'Forecast Summary'!$D:$D, "Historical")</f>
        <v>72</v>
      </c>
      <c r="G69" s="333">
        <f>SUMIFS('Forecast Summary'!I:I, 'Forecast Summary'!$A:$A,Outcomes!$A69,'Forecast Summary'!$C:$C, "2024",'Forecast Summary'!$D:$D, "Historical")</f>
        <v>21</v>
      </c>
      <c r="H69" s="333">
        <f>SUMIFS('Forecast Summary'!J:J, 'Forecast Summary'!$A:$A,Outcomes!$A69,'Forecast Summary'!$C:$C, "2024",'Forecast Summary'!$D:$D, "Historical")</f>
        <v>0</v>
      </c>
      <c r="I69" s="333">
        <f>SUMIFS('Forecast Summary'!K:K, 'Forecast Summary'!$A:$A,Outcomes!$A69,'Forecast Summary'!$C:$C, "2024",'Forecast Summary'!$D:$D, "Historical")</f>
        <v>0</v>
      </c>
      <c r="J69" s="333">
        <f>SUMIFS('Forecast Summary'!L:L, 'Forecast Summary'!$A:$A,Outcomes!$A69,'Forecast Summary'!$C:$C, "2024",'Forecast Summary'!$D:$D, "Historical")</f>
        <v>0</v>
      </c>
      <c r="K69" s="333">
        <f>SUMIFS('Forecast Summary'!M:M, 'Forecast Summary'!$A:$A,Outcomes!$A69,'Forecast Summary'!$C:$C, "2024",'Forecast Summary'!$D:$D, "Historical")</f>
        <v>0</v>
      </c>
      <c r="L69" s="333">
        <f>SUMIFS('Forecast Summary'!O:O, 'Forecast Summary'!$A:$A,Outcomes!$A69,'Forecast Summary'!$C:$C, "2024",'Forecast Summary'!$D:$D, "Historical")</f>
        <v>37</v>
      </c>
      <c r="M69" s="333">
        <f>SUMIFS('Forecast Summary'!P:P, 'Forecast Summary'!$A:$A,Outcomes!$A69,'Forecast Summary'!$C:$C, "2024",'Forecast Summary'!$D:$D, "Historical")</f>
        <v>199</v>
      </c>
      <c r="N69" s="333">
        <f>SUMIFS('Forecast Summary'!U:U, 'Forecast Summary'!$A:$A,Outcomes!$A69,'Forecast Summary'!$C:$C, "2024",'Forecast Summary'!$D:$D, "Historical")</f>
        <v>0</v>
      </c>
      <c r="O69" s="560"/>
      <c r="P69" s="560"/>
      <c r="Q69" s="560"/>
      <c r="R69" s="333">
        <f>SUMIFS('Forecast Summary'!Y:Y, 'Forecast Summary'!$A:$A,Outcomes!$A69,'Forecast Summary'!$C:$C, "2024",'Forecast Summary'!$D:$D, "Historical")</f>
        <v>11</v>
      </c>
      <c r="S69" s="560"/>
      <c r="T69" s="560"/>
      <c r="U69" s="560"/>
      <c r="V69" s="333">
        <f>SUMIFS('Forecast Summary'!AG:AG, 'Forecast Summary'!$A:$A,Outcomes!$A69,'Forecast Summary'!$C:$C, "2024",'Forecast Summary'!$D:$D, "Historical")</f>
        <v>18</v>
      </c>
      <c r="W69" s="333">
        <f>SUMIFS('Forecast Summary'!AH:AH, 'Forecast Summary'!$A:$A,Outcomes!$A69,'Forecast Summary'!$C:$C, "2024",'Forecast Summary'!$D:$D, "Historical")</f>
        <v>13</v>
      </c>
      <c r="X69" s="333">
        <f>SUMIFS('Forecast Summary'!AI:AI, 'Forecast Summary'!$A:$A,Outcomes!$A69,'Forecast Summary'!$C:$C, "2024",'Forecast Summary'!$D:$D, "Historical")</f>
        <v>12</v>
      </c>
      <c r="Y69" s="333">
        <f>SUMIFS('Forecast Summary'!AJ:AJ, 'Forecast Summary'!$A:$A,Outcomes!$A69,'Forecast Summary'!$C:$C, "2024",'Forecast Summary'!$D:$D, "Historical")</f>
        <v>8</v>
      </c>
      <c r="Z69" s="333">
        <f>SUMIFS('Forecast Summary'!AK:AK, 'Forecast Summary'!$A:$A,Outcomes!$A69,'Forecast Summary'!$C:$C, "2024",'Forecast Summary'!$D:$D, "Historical")</f>
        <v>165</v>
      </c>
      <c r="AA69" s="333">
        <f>SUMIFS('Forecast Summary'!AL:AL, 'Forecast Summary'!$A:$A,Outcomes!$A69,'Forecast Summary'!$C:$C, "2024",'Forecast Summary'!$D:$D, "Historical")</f>
        <v>114</v>
      </c>
      <c r="AB69" s="333">
        <f>SUMIFS('Forecast Summary'!AM:AM, 'Forecast Summary'!$A:$A,Outcomes!$A69,'Forecast Summary'!$C:$C, "2024",'Forecast Summary'!$D:$D, "Historical")</f>
        <v>113</v>
      </c>
      <c r="AC69" s="333">
        <f>SUMIFS('Forecast Summary'!AN:AN, 'Forecast Summary'!$A:$A,Outcomes!$A69,'Forecast Summary'!$C:$C, "2024",'Forecast Summary'!$D:$D, "Historical")</f>
        <v>91</v>
      </c>
      <c r="AD69" s="333">
        <f>SUMIFS('Forecast Summary'!AS:AS, 'Forecast Summary'!$A:$A,Outcomes!$A69,'Forecast Summary'!$C:$C, "2024",'Forecast Summary'!$D:$D, "Historical")</f>
        <v>0</v>
      </c>
      <c r="AE69" s="333">
        <f>SUMIFS('Forecast Summary'!AT:AT, 'Forecast Summary'!$A:$A,Outcomes!$A69,'Forecast Summary'!$C:$C, "2024",'Forecast Summary'!$D:$D, "Historical")</f>
        <v>0</v>
      </c>
      <c r="AF69" s="333">
        <f>SUMIFS('Forecast Summary'!AU:AU, 'Forecast Summary'!$A:$A,Outcomes!$A69,'Forecast Summary'!$C:$C, "2024",'Forecast Summary'!$D:$D, "Historical")</f>
        <v>0</v>
      </c>
      <c r="AG69" s="333">
        <f>SUMIFS('Forecast Summary'!AV:AV, 'Forecast Summary'!$A:$A,Outcomes!$A69,'Forecast Summary'!$C:$C, "2024",'Forecast Summary'!$D:$D, "Historical")</f>
        <v>0</v>
      </c>
      <c r="AH69" s="333">
        <f>SUMIFS('Forecast Summary'!AW:AW, 'Forecast Summary'!$A:$A,Outcomes!$A69,'Forecast Summary'!$C:$C, "2024",'Forecast Summary'!$D:$D, "Historical")</f>
        <v>0</v>
      </c>
      <c r="AI69" s="333">
        <f>SUMIFS('Forecast Summary'!AX:AX, 'Forecast Summary'!$A:$A,Outcomes!$A69,'Forecast Summary'!$C:$C, "2024",'Forecast Summary'!$D:$D, "Historical")</f>
        <v>0</v>
      </c>
      <c r="AJ69" s="333">
        <f>SUMIFS('Forecast Summary'!AY:AY, 'Forecast Summary'!$A:$A,Outcomes!$A69,'Forecast Summary'!$C:$C, "2024",'Forecast Summary'!$D:$D, "Historical")</f>
        <v>0</v>
      </c>
      <c r="AK69" s="333">
        <f>SUMIFS('Forecast Summary'!AZ:AZ, 'Forecast Summary'!$A:$A,Outcomes!$A69,'Forecast Summary'!$C:$C, "2024",'Forecast Summary'!$D:$D, "Historical")</f>
        <v>0</v>
      </c>
      <c r="AL69" s="333">
        <f>SUMIFS('Forecast Summary'!BE:BE, 'Forecast Summary'!$A:$A,Outcomes!$A69,'Forecast Summary'!$C:$C, "2024",'Forecast Summary'!$D:$D, "Historical")</f>
        <v>331</v>
      </c>
      <c r="AM69" s="333">
        <f>SUMIFS('Forecast Summary'!BF:BF, 'Forecast Summary'!$A:$A,Outcomes!$A69,'Forecast Summary'!$C:$C, "2024",'Forecast Summary'!$D:$D, "Historical")</f>
        <v>168</v>
      </c>
      <c r="AN69" s="333">
        <f>SUMIFS('Forecast Summary'!BG:BG, 'Forecast Summary'!$A:$A,Outcomes!$A69,'Forecast Summary'!$C:$C, "2024",'Forecast Summary'!$D:$D, "Historical")</f>
        <v>140</v>
      </c>
      <c r="AO69" s="333">
        <f>SUMIFS('Forecast Summary'!BH:BH, 'Forecast Summary'!$A:$A,Outcomes!$A69,'Forecast Summary'!$C:$C, "2024",'Forecast Summary'!$D:$D, "Historical")</f>
        <v>58</v>
      </c>
      <c r="AP69" s="333">
        <f>SUMIFS('Forecast Summary'!BI:BI, 'Forecast Summary'!$A:$A,Outcomes!$A69,'Forecast Summary'!$C:$C, "2024",'Forecast Summary'!$D:$D, "Historical")</f>
        <v>101</v>
      </c>
      <c r="AQ69" s="333">
        <f>SUMIFS('Forecast Summary'!BJ:BJ, 'Forecast Summary'!$A:$A,Outcomes!$A69,'Forecast Summary'!$C:$C, "2024",'Forecast Summary'!$D:$D, "Historical")</f>
        <v>46</v>
      </c>
      <c r="AR69" s="333">
        <f>SUMIFS('Forecast Summary'!BK:BK, 'Forecast Summary'!$A:$A,Outcomes!$A69,'Forecast Summary'!$C:$C, "2024",'Forecast Summary'!$D:$D, "Historical")</f>
        <v>72</v>
      </c>
      <c r="AS69" s="333">
        <f>SUMIFS('Forecast Summary'!BL:BL, 'Forecast Summary'!$A:$A,Outcomes!$A69,'Forecast Summary'!$C:$C, "2024",'Forecast Summary'!$D:$D, "Historical")</f>
        <v>63</v>
      </c>
      <c r="AT69" s="333">
        <f>SUMIFS('Forecast Summary'!BQ:BQ, 'Forecast Summary'!$A:$A,Outcomes!$A69,'Forecast Summary'!$C:$C, "2024",'Forecast Summary'!$D:$D, "Historical")</f>
        <v>0</v>
      </c>
      <c r="AU69" s="333">
        <f>SUMIFS('Forecast Summary'!BR:BR, 'Forecast Summary'!$A:$A,Outcomes!$A69,'Forecast Summary'!$C:$C, "2024",'Forecast Summary'!$D:$D, "Historical")</f>
        <v>0</v>
      </c>
      <c r="AV69" s="333">
        <f>SUMIFS('Forecast Summary'!BS:BS, 'Forecast Summary'!$A:$A,Outcomes!$A69,'Forecast Summary'!$C:$C, "2024",'Forecast Summary'!$D:$D, "Historical")</f>
        <v>0</v>
      </c>
      <c r="AW69" s="333">
        <f>SUMIFS('Forecast Summary'!BT:BT, 'Forecast Summary'!$A:$A,Outcomes!$A69,'Forecast Summary'!$C:$C, "2024",'Forecast Summary'!$D:$D, "Historical")</f>
        <v>0</v>
      </c>
      <c r="AX69" s="333">
        <f>SUMIFS('Forecast Summary'!BU:BU, 'Forecast Summary'!$A:$A,Outcomes!$A69,'Forecast Summary'!$C:$C, "2024",'Forecast Summary'!$D:$D, "Historical")</f>
        <v>0</v>
      </c>
      <c r="AY69" s="333">
        <f>SUMIFS('Forecast Summary'!BV:BV, 'Forecast Summary'!$A:$A,Outcomes!$A69,'Forecast Summary'!$C:$C, "2024",'Forecast Summary'!$D:$D, "Historical")</f>
        <v>0</v>
      </c>
      <c r="AZ69" s="333">
        <f>SUMIFS('Forecast Summary'!BW:BW, 'Forecast Summary'!$A:$A,Outcomes!$A69,'Forecast Summary'!$C:$C, "2024",'Forecast Summary'!$D:$D, "Historical")</f>
        <v>0</v>
      </c>
      <c r="BA69" s="333">
        <f>SUMIFS('Forecast Summary'!BX:BX, 'Forecast Summary'!$A:$A,Outcomes!$A69,'Forecast Summary'!$C:$C, "2024",'Forecast Summary'!$D:$D, "Historical")</f>
        <v>0</v>
      </c>
      <c r="BB69" s="333">
        <f>SUMIFS('Forecast Summary'!BY:BY, 'Forecast Summary'!$A:$A,Outcomes!$A69,'Forecast Summary'!$C:$C, "2024",'Forecast Summary'!$D:$D, "Bound Project")</f>
        <v>8</v>
      </c>
      <c r="BC69" s="333">
        <f>SUMIFS('Forecast Summary'!BZ:BZ, 'Forecast Summary'!$A:$A,Outcomes!$A69,'Forecast Summary'!$C:$C, "2024",'Forecast Summary'!$D:$D, "Bound Project")</f>
        <v>33</v>
      </c>
      <c r="BD69" s="333">
        <f>SUMIFS('Forecast Summary'!CA:CA, 'Forecast Summary'!$A:$A,Outcomes!$A69,'Forecast Summary'!$C:$C, "2024",'Forecast Summary'!$D:$D, "Bound Project")</f>
        <v>0</v>
      </c>
    </row>
    <row r="70" spans="1:56">
      <c r="A70" s="21" t="s">
        <v>65</v>
      </c>
      <c r="B70" s="18" t="s">
        <v>66</v>
      </c>
      <c r="C70" s="333">
        <f>SUMIFS('Forecast Summary'!E:E, 'Forecast Summary'!$A:$A,Outcomes!$A70,'Forecast Summary'!$C:$C, "2024",'Forecast Summary'!$D:$D, "Historical")</f>
        <v>239</v>
      </c>
      <c r="D70" s="333">
        <f>SUMIFS('Forecast Summary'!F:F, 'Forecast Summary'!$A:$A,Outcomes!$A70,'Forecast Summary'!$C:$C, "2024",'Forecast Summary'!$D:$D, "Historical")</f>
        <v>115</v>
      </c>
      <c r="E70" s="333">
        <f>SUMIFS('Forecast Summary'!G:G, 'Forecast Summary'!$A:$A,Outcomes!$A70,'Forecast Summary'!$C:$C, "2024",'Forecast Summary'!$D:$D, "Historical")</f>
        <v>104</v>
      </c>
      <c r="F70" s="333">
        <f>SUMIFS('Forecast Summary'!H:H, 'Forecast Summary'!$A:$A,Outcomes!$A70,'Forecast Summary'!$C:$C, "2024",'Forecast Summary'!$D:$D, "Historical")</f>
        <v>37</v>
      </c>
      <c r="G70" s="333">
        <f>SUMIFS('Forecast Summary'!I:I, 'Forecast Summary'!$A:$A,Outcomes!$A70,'Forecast Summary'!$C:$C, "2024",'Forecast Summary'!$D:$D, "Historical")</f>
        <v>12</v>
      </c>
      <c r="H70" s="333">
        <f>SUMIFS('Forecast Summary'!J:J, 'Forecast Summary'!$A:$A,Outcomes!$A70,'Forecast Summary'!$C:$C, "2024",'Forecast Summary'!$D:$D, "Historical")</f>
        <v>0</v>
      </c>
      <c r="I70" s="333">
        <f>SUMIFS('Forecast Summary'!K:K, 'Forecast Summary'!$A:$A,Outcomes!$A70,'Forecast Summary'!$C:$C, "2024",'Forecast Summary'!$D:$D, "Historical")</f>
        <v>0</v>
      </c>
      <c r="J70" s="333">
        <f>SUMIFS('Forecast Summary'!L:L, 'Forecast Summary'!$A:$A,Outcomes!$A70,'Forecast Summary'!$C:$C, "2024",'Forecast Summary'!$D:$D, "Historical")</f>
        <v>0</v>
      </c>
      <c r="K70" s="333">
        <f>SUMIFS('Forecast Summary'!M:M, 'Forecast Summary'!$A:$A,Outcomes!$A70,'Forecast Summary'!$C:$C, "2024",'Forecast Summary'!$D:$D, "Historical")</f>
        <v>0</v>
      </c>
      <c r="L70" s="333">
        <f>SUMIFS('Forecast Summary'!O:O, 'Forecast Summary'!$A:$A,Outcomes!$A70,'Forecast Summary'!$C:$C, "2024",'Forecast Summary'!$D:$D, "Historical")</f>
        <v>0</v>
      </c>
      <c r="M70" s="333">
        <f>SUMIFS('Forecast Summary'!P:P, 'Forecast Summary'!$A:$A,Outcomes!$A70,'Forecast Summary'!$C:$C, "2024",'Forecast Summary'!$D:$D, "Historical")</f>
        <v>64</v>
      </c>
      <c r="N70" s="333">
        <f>SUMIFS('Forecast Summary'!U:U, 'Forecast Summary'!$A:$A,Outcomes!$A70,'Forecast Summary'!$C:$C, "2024",'Forecast Summary'!$D:$D, "Historical")</f>
        <v>0</v>
      </c>
      <c r="O70" s="560"/>
      <c r="P70" s="560"/>
      <c r="Q70" s="560"/>
      <c r="R70" s="333">
        <f>SUMIFS('Forecast Summary'!Y:Y, 'Forecast Summary'!$A:$A,Outcomes!$A70,'Forecast Summary'!$C:$C, "2024",'Forecast Summary'!$D:$D, "Historical")</f>
        <v>0</v>
      </c>
      <c r="S70" s="560"/>
      <c r="T70" s="560"/>
      <c r="U70" s="560"/>
      <c r="V70" s="333">
        <f>SUMIFS('Forecast Summary'!AG:AG, 'Forecast Summary'!$A:$A,Outcomes!$A70,'Forecast Summary'!$C:$C, "2024",'Forecast Summary'!$D:$D, "Historical")</f>
        <v>40</v>
      </c>
      <c r="W70" s="333">
        <f>SUMIFS('Forecast Summary'!AH:AH, 'Forecast Summary'!$A:$A,Outcomes!$A70,'Forecast Summary'!$C:$C, "2024",'Forecast Summary'!$D:$D, "Historical")</f>
        <v>39</v>
      </c>
      <c r="X70" s="333">
        <f>SUMIFS('Forecast Summary'!AI:AI, 'Forecast Summary'!$A:$A,Outcomes!$A70,'Forecast Summary'!$C:$C, "2024",'Forecast Summary'!$D:$D, "Historical")</f>
        <v>27</v>
      </c>
      <c r="Y70" s="333">
        <f>SUMIFS('Forecast Summary'!AJ:AJ, 'Forecast Summary'!$A:$A,Outcomes!$A70,'Forecast Summary'!$C:$C, "2024",'Forecast Summary'!$D:$D, "Historical")</f>
        <v>1</v>
      </c>
      <c r="Z70" s="333">
        <f>SUMIFS('Forecast Summary'!AK:AK, 'Forecast Summary'!$A:$A,Outcomes!$A70,'Forecast Summary'!$C:$C, "2024",'Forecast Summary'!$D:$D, "Historical")</f>
        <v>141</v>
      </c>
      <c r="AA70" s="333">
        <f>SUMIFS('Forecast Summary'!AL:AL, 'Forecast Summary'!$A:$A,Outcomes!$A70,'Forecast Summary'!$C:$C, "2024",'Forecast Summary'!$D:$D, "Historical")</f>
        <v>108</v>
      </c>
      <c r="AB70" s="333">
        <f>SUMIFS('Forecast Summary'!AM:AM, 'Forecast Summary'!$A:$A,Outcomes!$A70,'Forecast Summary'!$C:$C, "2024",'Forecast Summary'!$D:$D, "Historical")</f>
        <v>68</v>
      </c>
      <c r="AC70" s="333">
        <f>SUMIFS('Forecast Summary'!AN:AN, 'Forecast Summary'!$A:$A,Outcomes!$A70,'Forecast Summary'!$C:$C, "2024",'Forecast Summary'!$D:$D, "Historical")</f>
        <v>34</v>
      </c>
      <c r="AD70" s="333">
        <f>SUMIFS('Forecast Summary'!AS:AS, 'Forecast Summary'!$A:$A,Outcomes!$A70,'Forecast Summary'!$C:$C, "2024",'Forecast Summary'!$D:$D, "Historical")</f>
        <v>0</v>
      </c>
      <c r="AE70" s="333">
        <f>SUMIFS('Forecast Summary'!AT:AT, 'Forecast Summary'!$A:$A,Outcomes!$A70,'Forecast Summary'!$C:$C, "2024",'Forecast Summary'!$D:$D, "Historical")</f>
        <v>0</v>
      </c>
      <c r="AF70" s="333">
        <f>SUMIFS('Forecast Summary'!AU:AU, 'Forecast Summary'!$A:$A,Outcomes!$A70,'Forecast Summary'!$C:$C, "2024",'Forecast Summary'!$D:$D, "Historical")</f>
        <v>0</v>
      </c>
      <c r="AG70" s="333">
        <f>SUMIFS('Forecast Summary'!AV:AV, 'Forecast Summary'!$A:$A,Outcomes!$A70,'Forecast Summary'!$C:$C, "2024",'Forecast Summary'!$D:$D, "Historical")</f>
        <v>0</v>
      </c>
      <c r="AH70" s="333">
        <f>SUMIFS('Forecast Summary'!AW:AW, 'Forecast Summary'!$A:$A,Outcomes!$A70,'Forecast Summary'!$C:$C, "2024",'Forecast Summary'!$D:$D, "Historical")</f>
        <v>0</v>
      </c>
      <c r="AI70" s="333">
        <f>SUMIFS('Forecast Summary'!AX:AX, 'Forecast Summary'!$A:$A,Outcomes!$A70,'Forecast Summary'!$C:$C, "2024",'Forecast Summary'!$D:$D, "Historical")</f>
        <v>0</v>
      </c>
      <c r="AJ70" s="333">
        <f>SUMIFS('Forecast Summary'!AY:AY, 'Forecast Summary'!$A:$A,Outcomes!$A70,'Forecast Summary'!$C:$C, "2024",'Forecast Summary'!$D:$D, "Historical")</f>
        <v>0</v>
      </c>
      <c r="AK70" s="333">
        <f>SUMIFS('Forecast Summary'!AZ:AZ, 'Forecast Summary'!$A:$A,Outcomes!$A70,'Forecast Summary'!$C:$C, "2024",'Forecast Summary'!$D:$D, "Historical")</f>
        <v>0</v>
      </c>
      <c r="AL70" s="333">
        <f>SUMIFS('Forecast Summary'!BE:BE, 'Forecast Summary'!$A:$A,Outcomes!$A70,'Forecast Summary'!$C:$C, "2024",'Forecast Summary'!$D:$D, "Historical")</f>
        <v>118</v>
      </c>
      <c r="AM70" s="333">
        <f>SUMIFS('Forecast Summary'!BF:BF, 'Forecast Summary'!$A:$A,Outcomes!$A70,'Forecast Summary'!$C:$C, "2024",'Forecast Summary'!$D:$D, "Historical")</f>
        <v>106</v>
      </c>
      <c r="AN70" s="333">
        <f>SUMIFS('Forecast Summary'!BG:BG, 'Forecast Summary'!$A:$A,Outcomes!$A70,'Forecast Summary'!$C:$C, "2024",'Forecast Summary'!$D:$D, "Historical")</f>
        <v>58</v>
      </c>
      <c r="AO70" s="333">
        <f>SUMIFS('Forecast Summary'!BH:BH, 'Forecast Summary'!$A:$A,Outcomes!$A70,'Forecast Summary'!$C:$C, "2024",'Forecast Summary'!$D:$D, "Historical")</f>
        <v>29</v>
      </c>
      <c r="AP70" s="333">
        <f>SUMIFS('Forecast Summary'!BI:BI, 'Forecast Summary'!$A:$A,Outcomes!$A70,'Forecast Summary'!$C:$C, "2024",'Forecast Summary'!$D:$D, "Historical")</f>
        <v>25</v>
      </c>
      <c r="AQ70" s="333">
        <f>SUMIFS('Forecast Summary'!BJ:BJ, 'Forecast Summary'!$A:$A,Outcomes!$A70,'Forecast Summary'!$C:$C, "2024",'Forecast Summary'!$D:$D, "Historical")</f>
        <v>15</v>
      </c>
      <c r="AR70" s="333">
        <f>SUMIFS('Forecast Summary'!BK:BK, 'Forecast Summary'!$A:$A,Outcomes!$A70,'Forecast Summary'!$C:$C, "2024",'Forecast Summary'!$D:$D, "Historical")</f>
        <v>19</v>
      </c>
      <c r="AS70" s="333">
        <f>SUMIFS('Forecast Summary'!BL:BL, 'Forecast Summary'!$A:$A,Outcomes!$A70,'Forecast Summary'!$C:$C, "2024",'Forecast Summary'!$D:$D, "Historical")</f>
        <v>18</v>
      </c>
      <c r="AT70" s="333">
        <f>SUMIFS('Forecast Summary'!BQ:BQ, 'Forecast Summary'!$A:$A,Outcomes!$A70,'Forecast Summary'!$C:$C, "2024",'Forecast Summary'!$D:$D, "Historical")</f>
        <v>0</v>
      </c>
      <c r="AU70" s="333">
        <f>SUMIFS('Forecast Summary'!BR:BR, 'Forecast Summary'!$A:$A,Outcomes!$A70,'Forecast Summary'!$C:$C, "2024",'Forecast Summary'!$D:$D, "Historical")</f>
        <v>0</v>
      </c>
      <c r="AV70" s="333">
        <f>SUMIFS('Forecast Summary'!BS:BS, 'Forecast Summary'!$A:$A,Outcomes!$A70,'Forecast Summary'!$C:$C, "2024",'Forecast Summary'!$D:$D, "Historical")</f>
        <v>0</v>
      </c>
      <c r="AW70" s="333">
        <f>SUMIFS('Forecast Summary'!BT:BT, 'Forecast Summary'!$A:$A,Outcomes!$A70,'Forecast Summary'!$C:$C, "2024",'Forecast Summary'!$D:$D, "Historical")</f>
        <v>0</v>
      </c>
      <c r="AX70" s="333">
        <f>SUMIFS('Forecast Summary'!BU:BU, 'Forecast Summary'!$A:$A,Outcomes!$A70,'Forecast Summary'!$C:$C, "2024",'Forecast Summary'!$D:$D, "Historical")</f>
        <v>0</v>
      </c>
      <c r="AY70" s="333">
        <f>SUMIFS('Forecast Summary'!BV:BV, 'Forecast Summary'!$A:$A,Outcomes!$A70,'Forecast Summary'!$C:$C, "2024",'Forecast Summary'!$D:$D, "Historical")</f>
        <v>0</v>
      </c>
      <c r="AZ70" s="333">
        <f>SUMIFS('Forecast Summary'!BW:BW, 'Forecast Summary'!$A:$A,Outcomes!$A70,'Forecast Summary'!$C:$C, "2024",'Forecast Summary'!$D:$D, "Historical")</f>
        <v>0</v>
      </c>
      <c r="BA70" s="333">
        <f>SUMIFS('Forecast Summary'!BX:BX, 'Forecast Summary'!$A:$A,Outcomes!$A70,'Forecast Summary'!$C:$C, "2024",'Forecast Summary'!$D:$D, "Historical")</f>
        <v>0</v>
      </c>
      <c r="BB70" s="333">
        <f>SUMIFS('Forecast Summary'!BY:BY, 'Forecast Summary'!$A:$A,Outcomes!$A70,'Forecast Summary'!$C:$C, "2024",'Forecast Summary'!$D:$D, "Bound Project")</f>
        <v>5</v>
      </c>
      <c r="BC70" s="333">
        <f>SUMIFS('Forecast Summary'!BZ:BZ, 'Forecast Summary'!$A:$A,Outcomes!$A70,'Forecast Summary'!$C:$C, "2024",'Forecast Summary'!$D:$D, "Bound Project")</f>
        <v>5</v>
      </c>
      <c r="BD70" s="333">
        <f>SUMIFS('Forecast Summary'!CA:CA, 'Forecast Summary'!$A:$A,Outcomes!$A70,'Forecast Summary'!$C:$C, "2024",'Forecast Summary'!$D:$D, "Bound Project")</f>
        <v>0</v>
      </c>
    </row>
    <row r="71" spans="1:56">
      <c r="A71" s="21" t="s">
        <v>67</v>
      </c>
      <c r="B71" s="18" t="s">
        <v>68</v>
      </c>
      <c r="C71" s="333">
        <f>SUMIFS('Forecast Summary'!E:E, 'Forecast Summary'!$A:$A,Outcomes!$A71,'Forecast Summary'!$C:$C, "2024",'Forecast Summary'!$D:$D, "Historical")</f>
        <v>588</v>
      </c>
      <c r="D71" s="333">
        <f>SUMIFS('Forecast Summary'!F:F, 'Forecast Summary'!$A:$A,Outcomes!$A71,'Forecast Summary'!$C:$C, "2024",'Forecast Summary'!$D:$D, "Historical")</f>
        <v>271</v>
      </c>
      <c r="E71" s="333">
        <f>SUMIFS('Forecast Summary'!G:G, 'Forecast Summary'!$A:$A,Outcomes!$A71,'Forecast Summary'!$C:$C, "2024",'Forecast Summary'!$D:$D, "Historical")</f>
        <v>231</v>
      </c>
      <c r="F71" s="333">
        <f>SUMIFS('Forecast Summary'!H:H, 'Forecast Summary'!$A:$A,Outcomes!$A71,'Forecast Summary'!$C:$C, "2024",'Forecast Summary'!$D:$D, "Historical")</f>
        <v>90</v>
      </c>
      <c r="G71" s="333">
        <f>SUMIFS('Forecast Summary'!I:I, 'Forecast Summary'!$A:$A,Outcomes!$A71,'Forecast Summary'!$C:$C, "2024",'Forecast Summary'!$D:$D, "Historical")</f>
        <v>41</v>
      </c>
      <c r="H71" s="333">
        <f>SUMIFS('Forecast Summary'!J:J, 'Forecast Summary'!$A:$A,Outcomes!$A71,'Forecast Summary'!$C:$C, "2024",'Forecast Summary'!$D:$D, "Historical")</f>
        <v>0</v>
      </c>
      <c r="I71" s="333">
        <f>SUMIFS('Forecast Summary'!K:K, 'Forecast Summary'!$A:$A,Outcomes!$A71,'Forecast Summary'!$C:$C, "2024",'Forecast Summary'!$D:$D, "Historical")</f>
        <v>0</v>
      </c>
      <c r="J71" s="333">
        <f>SUMIFS('Forecast Summary'!L:L, 'Forecast Summary'!$A:$A,Outcomes!$A71,'Forecast Summary'!$C:$C, "2024",'Forecast Summary'!$D:$D, "Historical")</f>
        <v>0</v>
      </c>
      <c r="K71" s="333">
        <f>SUMIFS('Forecast Summary'!M:M, 'Forecast Summary'!$A:$A,Outcomes!$A71,'Forecast Summary'!$C:$C, "2024",'Forecast Summary'!$D:$D, "Historical")</f>
        <v>0</v>
      </c>
      <c r="L71" s="333">
        <f>SUMIFS('Forecast Summary'!O:O, 'Forecast Summary'!$A:$A,Outcomes!$A71,'Forecast Summary'!$C:$C, "2024",'Forecast Summary'!$D:$D, "Historical")</f>
        <v>0</v>
      </c>
      <c r="M71" s="333">
        <f>SUMIFS('Forecast Summary'!P:P, 'Forecast Summary'!$A:$A,Outcomes!$A71,'Forecast Summary'!$C:$C, "2024",'Forecast Summary'!$D:$D, "Historical")</f>
        <v>186</v>
      </c>
      <c r="N71" s="333">
        <f>SUMIFS('Forecast Summary'!U:U, 'Forecast Summary'!$A:$A,Outcomes!$A71,'Forecast Summary'!$C:$C, "2024",'Forecast Summary'!$D:$D, "Historical")</f>
        <v>143</v>
      </c>
      <c r="O71" s="560"/>
      <c r="P71" s="560"/>
      <c r="Q71" s="560"/>
      <c r="R71" s="333">
        <f>SUMIFS('Forecast Summary'!Y:Y, 'Forecast Summary'!$A:$A,Outcomes!$A71,'Forecast Summary'!$C:$C, "2024",'Forecast Summary'!$D:$D, "Historical")</f>
        <v>284</v>
      </c>
      <c r="S71" s="560"/>
      <c r="T71" s="560"/>
      <c r="U71" s="560"/>
      <c r="V71" s="333">
        <f>SUMIFS('Forecast Summary'!AG:AG, 'Forecast Summary'!$A:$A,Outcomes!$A71,'Forecast Summary'!$C:$C, "2024",'Forecast Summary'!$D:$D, "Historical")</f>
        <v>167</v>
      </c>
      <c r="W71" s="333">
        <f>SUMIFS('Forecast Summary'!AH:AH, 'Forecast Summary'!$A:$A,Outcomes!$A71,'Forecast Summary'!$C:$C, "2024",'Forecast Summary'!$D:$D, "Historical")</f>
        <v>143</v>
      </c>
      <c r="X71" s="333">
        <f>SUMIFS('Forecast Summary'!AI:AI, 'Forecast Summary'!$A:$A,Outcomes!$A71,'Forecast Summary'!$C:$C, "2024",'Forecast Summary'!$D:$D, "Historical")</f>
        <v>53</v>
      </c>
      <c r="Y71" s="333">
        <f>SUMIFS('Forecast Summary'!AJ:AJ, 'Forecast Summary'!$A:$A,Outcomes!$A71,'Forecast Summary'!$C:$C, "2024",'Forecast Summary'!$D:$D, "Historical")</f>
        <v>9</v>
      </c>
      <c r="Z71" s="333">
        <f>SUMIFS('Forecast Summary'!AK:AK, 'Forecast Summary'!$A:$A,Outcomes!$A71,'Forecast Summary'!$C:$C, "2024",'Forecast Summary'!$D:$D, "Historical")</f>
        <v>120</v>
      </c>
      <c r="AA71" s="333">
        <f>SUMIFS('Forecast Summary'!AL:AL, 'Forecast Summary'!$A:$A,Outcomes!$A71,'Forecast Summary'!$C:$C, "2024",'Forecast Summary'!$D:$D, "Historical")</f>
        <v>95</v>
      </c>
      <c r="AB71" s="333">
        <f>SUMIFS('Forecast Summary'!AM:AM, 'Forecast Summary'!$A:$A,Outcomes!$A71,'Forecast Summary'!$C:$C, "2024",'Forecast Summary'!$D:$D, "Historical")</f>
        <v>77</v>
      </c>
      <c r="AC71" s="333">
        <f>SUMIFS('Forecast Summary'!AN:AN, 'Forecast Summary'!$A:$A,Outcomes!$A71,'Forecast Summary'!$C:$C, "2024",'Forecast Summary'!$D:$D, "Historical")</f>
        <v>40</v>
      </c>
      <c r="AD71" s="333">
        <f>SUMIFS('Forecast Summary'!AS:AS, 'Forecast Summary'!$A:$A,Outcomes!$A71,'Forecast Summary'!$C:$C, "2024",'Forecast Summary'!$D:$D, "Historical")</f>
        <v>0</v>
      </c>
      <c r="AE71" s="333">
        <f>SUMIFS('Forecast Summary'!AT:AT, 'Forecast Summary'!$A:$A,Outcomes!$A71,'Forecast Summary'!$C:$C, "2024",'Forecast Summary'!$D:$D, "Historical")</f>
        <v>0</v>
      </c>
      <c r="AF71" s="333">
        <f>SUMIFS('Forecast Summary'!AU:AU, 'Forecast Summary'!$A:$A,Outcomes!$A71,'Forecast Summary'!$C:$C, "2024",'Forecast Summary'!$D:$D, "Historical")</f>
        <v>0</v>
      </c>
      <c r="AG71" s="333">
        <f>SUMIFS('Forecast Summary'!AV:AV, 'Forecast Summary'!$A:$A,Outcomes!$A71,'Forecast Summary'!$C:$C, "2024",'Forecast Summary'!$D:$D, "Historical")</f>
        <v>0</v>
      </c>
      <c r="AH71" s="333">
        <f>SUMIFS('Forecast Summary'!AW:AW, 'Forecast Summary'!$A:$A,Outcomes!$A71,'Forecast Summary'!$C:$C, "2024",'Forecast Summary'!$D:$D, "Historical")</f>
        <v>0</v>
      </c>
      <c r="AI71" s="333">
        <f>SUMIFS('Forecast Summary'!AX:AX, 'Forecast Summary'!$A:$A,Outcomes!$A71,'Forecast Summary'!$C:$C, "2024",'Forecast Summary'!$D:$D, "Historical")</f>
        <v>0</v>
      </c>
      <c r="AJ71" s="333">
        <f>SUMIFS('Forecast Summary'!AY:AY, 'Forecast Summary'!$A:$A,Outcomes!$A71,'Forecast Summary'!$C:$C, "2024",'Forecast Summary'!$D:$D, "Historical")</f>
        <v>0</v>
      </c>
      <c r="AK71" s="333">
        <f>SUMIFS('Forecast Summary'!AZ:AZ, 'Forecast Summary'!$A:$A,Outcomes!$A71,'Forecast Summary'!$C:$C, "2024",'Forecast Summary'!$D:$D, "Historical")</f>
        <v>0</v>
      </c>
      <c r="AL71" s="333">
        <f>SUMIFS('Forecast Summary'!BE:BE, 'Forecast Summary'!$A:$A,Outcomes!$A71,'Forecast Summary'!$C:$C, "2024",'Forecast Summary'!$D:$D, "Historical")</f>
        <v>282</v>
      </c>
      <c r="AM71" s="333">
        <f>SUMIFS('Forecast Summary'!BF:BF, 'Forecast Summary'!$A:$A,Outcomes!$A71,'Forecast Summary'!$C:$C, "2024",'Forecast Summary'!$D:$D, "Historical")</f>
        <v>224</v>
      </c>
      <c r="AN71" s="333">
        <f>SUMIFS('Forecast Summary'!BG:BG, 'Forecast Summary'!$A:$A,Outcomes!$A71,'Forecast Summary'!$C:$C, "2024",'Forecast Summary'!$D:$D, "Historical")</f>
        <v>101</v>
      </c>
      <c r="AO71" s="333">
        <f>SUMIFS('Forecast Summary'!BH:BH, 'Forecast Summary'!$A:$A,Outcomes!$A71,'Forecast Summary'!$C:$C, "2024",'Forecast Summary'!$D:$D, "Historical")</f>
        <v>42</v>
      </c>
      <c r="AP71" s="333">
        <f>SUMIFS('Forecast Summary'!BI:BI, 'Forecast Summary'!$A:$A,Outcomes!$A71,'Forecast Summary'!$C:$C, "2024",'Forecast Summary'!$D:$D, "Historical")</f>
        <v>99</v>
      </c>
      <c r="AQ71" s="333">
        <f>SUMIFS('Forecast Summary'!BJ:BJ, 'Forecast Summary'!$A:$A,Outcomes!$A71,'Forecast Summary'!$C:$C, "2024",'Forecast Summary'!$D:$D, "Historical")</f>
        <v>49</v>
      </c>
      <c r="AR71" s="333">
        <f>SUMIFS('Forecast Summary'!BK:BK, 'Forecast Summary'!$A:$A,Outcomes!$A71,'Forecast Summary'!$C:$C, "2024",'Forecast Summary'!$D:$D, "Historical")</f>
        <v>64</v>
      </c>
      <c r="AS71" s="333">
        <f>SUMIFS('Forecast Summary'!BL:BL, 'Forecast Summary'!$A:$A,Outcomes!$A71,'Forecast Summary'!$C:$C, "2024",'Forecast Summary'!$D:$D, "Historical")</f>
        <v>54</v>
      </c>
      <c r="AT71" s="333">
        <f>SUMIFS('Forecast Summary'!BQ:BQ, 'Forecast Summary'!$A:$A,Outcomes!$A71,'Forecast Summary'!$C:$C, "2024",'Forecast Summary'!$D:$D, "Historical")</f>
        <v>0</v>
      </c>
      <c r="AU71" s="333">
        <f>SUMIFS('Forecast Summary'!BR:BR, 'Forecast Summary'!$A:$A,Outcomes!$A71,'Forecast Summary'!$C:$C, "2024",'Forecast Summary'!$D:$D, "Historical")</f>
        <v>0</v>
      </c>
      <c r="AV71" s="333">
        <f>SUMIFS('Forecast Summary'!BS:BS, 'Forecast Summary'!$A:$A,Outcomes!$A71,'Forecast Summary'!$C:$C, "2024",'Forecast Summary'!$D:$D, "Historical")</f>
        <v>0</v>
      </c>
      <c r="AW71" s="333">
        <f>SUMIFS('Forecast Summary'!BT:BT, 'Forecast Summary'!$A:$A,Outcomes!$A71,'Forecast Summary'!$C:$C, "2024",'Forecast Summary'!$D:$D, "Historical")</f>
        <v>0</v>
      </c>
      <c r="AX71" s="333">
        <f>SUMIFS('Forecast Summary'!BU:BU, 'Forecast Summary'!$A:$A,Outcomes!$A71,'Forecast Summary'!$C:$C, "2024",'Forecast Summary'!$D:$D, "Historical")</f>
        <v>0</v>
      </c>
      <c r="AY71" s="333">
        <f>SUMIFS('Forecast Summary'!BV:BV, 'Forecast Summary'!$A:$A,Outcomes!$A71,'Forecast Summary'!$C:$C, "2024",'Forecast Summary'!$D:$D, "Historical")</f>
        <v>0</v>
      </c>
      <c r="AZ71" s="333">
        <f>SUMIFS('Forecast Summary'!BW:BW, 'Forecast Summary'!$A:$A,Outcomes!$A71,'Forecast Summary'!$C:$C, "2024",'Forecast Summary'!$D:$D, "Historical")</f>
        <v>0</v>
      </c>
      <c r="BA71" s="333">
        <f>SUMIFS('Forecast Summary'!BX:BX, 'Forecast Summary'!$A:$A,Outcomes!$A71,'Forecast Summary'!$C:$C, "2024",'Forecast Summary'!$D:$D, "Historical")</f>
        <v>0</v>
      </c>
      <c r="BB71" s="333">
        <f>SUMIFS('Forecast Summary'!BY:BY, 'Forecast Summary'!$A:$A,Outcomes!$A71,'Forecast Summary'!$C:$C, "2024",'Forecast Summary'!$D:$D, "Bound Project")</f>
        <v>1</v>
      </c>
      <c r="BC71" s="333">
        <f>SUMIFS('Forecast Summary'!BZ:BZ, 'Forecast Summary'!$A:$A,Outcomes!$A71,'Forecast Summary'!$C:$C, "2024",'Forecast Summary'!$D:$D, "Bound Project")</f>
        <v>6</v>
      </c>
      <c r="BD71" s="333">
        <f>SUMIFS('Forecast Summary'!CA:CA, 'Forecast Summary'!$A:$A,Outcomes!$A71,'Forecast Summary'!$C:$C, "2024",'Forecast Summary'!$D:$D, "Bound Project")</f>
        <v>0</v>
      </c>
    </row>
    <row r="72" spans="1:56">
      <c r="A72" s="21" t="s">
        <v>69</v>
      </c>
      <c r="B72" s="18" t="s">
        <v>70</v>
      </c>
      <c r="C72" s="333">
        <f>SUMIFS('Forecast Summary'!E:E, 'Forecast Summary'!$A:$A,Outcomes!$A72,'Forecast Summary'!$C:$C, "2024",'Forecast Summary'!$D:$D, "Historical")</f>
        <v>495</v>
      </c>
      <c r="D72" s="333">
        <f>SUMIFS('Forecast Summary'!F:F, 'Forecast Summary'!$A:$A,Outcomes!$A72,'Forecast Summary'!$C:$C, "2024",'Forecast Summary'!$D:$D, "Historical")</f>
        <v>302</v>
      </c>
      <c r="E72" s="333">
        <f>SUMIFS('Forecast Summary'!G:G, 'Forecast Summary'!$A:$A,Outcomes!$A72,'Forecast Summary'!$C:$C, "2024",'Forecast Summary'!$D:$D, "Historical")</f>
        <v>166</v>
      </c>
      <c r="F72" s="333">
        <f>SUMIFS('Forecast Summary'!H:H, 'Forecast Summary'!$A:$A,Outcomes!$A72,'Forecast Summary'!$C:$C, "2024",'Forecast Summary'!$D:$D, "Historical")</f>
        <v>96</v>
      </c>
      <c r="G72" s="333">
        <f>SUMIFS('Forecast Summary'!I:I, 'Forecast Summary'!$A:$A,Outcomes!$A72,'Forecast Summary'!$C:$C, "2024",'Forecast Summary'!$D:$D, "Historical")</f>
        <v>61</v>
      </c>
      <c r="H72" s="333">
        <f>SUMIFS('Forecast Summary'!J:J, 'Forecast Summary'!$A:$A,Outcomes!$A72,'Forecast Summary'!$C:$C, "2024",'Forecast Summary'!$D:$D, "Historical")</f>
        <v>0</v>
      </c>
      <c r="I72" s="333">
        <f>SUMIFS('Forecast Summary'!K:K, 'Forecast Summary'!$A:$A,Outcomes!$A72,'Forecast Summary'!$C:$C, "2024",'Forecast Summary'!$D:$D, "Historical")</f>
        <v>0</v>
      </c>
      <c r="J72" s="333">
        <f>SUMIFS('Forecast Summary'!L:L, 'Forecast Summary'!$A:$A,Outcomes!$A72,'Forecast Summary'!$C:$C, "2024",'Forecast Summary'!$D:$D, "Historical")</f>
        <v>0</v>
      </c>
      <c r="K72" s="333">
        <f>SUMIFS('Forecast Summary'!M:M, 'Forecast Summary'!$A:$A,Outcomes!$A72,'Forecast Summary'!$C:$C, "2024",'Forecast Summary'!$D:$D, "Historical")</f>
        <v>0</v>
      </c>
      <c r="L72" s="333">
        <f>SUMIFS('Forecast Summary'!O:O, 'Forecast Summary'!$A:$A,Outcomes!$A72,'Forecast Summary'!$C:$C, "2024",'Forecast Summary'!$D:$D, "Historical")</f>
        <v>113</v>
      </c>
      <c r="M72" s="333">
        <f>SUMIFS('Forecast Summary'!P:P, 'Forecast Summary'!$A:$A,Outcomes!$A72,'Forecast Summary'!$C:$C, "2024",'Forecast Summary'!$D:$D, "Historical")</f>
        <v>97</v>
      </c>
      <c r="N72" s="333">
        <f>SUMIFS('Forecast Summary'!U:U, 'Forecast Summary'!$A:$A,Outcomes!$A72,'Forecast Summary'!$C:$C, "2024",'Forecast Summary'!$D:$D, "Historical")</f>
        <v>0</v>
      </c>
      <c r="O72" s="560"/>
      <c r="P72" s="560"/>
      <c r="Q72" s="560"/>
      <c r="R72" s="333">
        <f>SUMIFS('Forecast Summary'!Y:Y, 'Forecast Summary'!$A:$A,Outcomes!$A72,'Forecast Summary'!$C:$C, "2024",'Forecast Summary'!$D:$D, "Historical")</f>
        <v>9</v>
      </c>
      <c r="S72" s="560"/>
      <c r="T72" s="560"/>
      <c r="U72" s="560"/>
      <c r="V72" s="333">
        <f>SUMIFS('Forecast Summary'!AG:AG, 'Forecast Summary'!$A:$A,Outcomes!$A72,'Forecast Summary'!$C:$C, "2024",'Forecast Summary'!$D:$D, "Historical")</f>
        <v>80</v>
      </c>
      <c r="W72" s="333">
        <f>SUMIFS('Forecast Summary'!AH:AH, 'Forecast Summary'!$A:$A,Outcomes!$A72,'Forecast Summary'!$C:$C, "2024",'Forecast Summary'!$D:$D, "Historical")</f>
        <v>39</v>
      </c>
      <c r="X72" s="333">
        <f>SUMIFS('Forecast Summary'!AI:AI, 'Forecast Summary'!$A:$A,Outcomes!$A72,'Forecast Summary'!$C:$C, "2024",'Forecast Summary'!$D:$D, "Historical")</f>
        <v>32</v>
      </c>
      <c r="Y72" s="333">
        <f>SUMIFS('Forecast Summary'!AJ:AJ, 'Forecast Summary'!$A:$A,Outcomes!$A72,'Forecast Summary'!$C:$C, "2024",'Forecast Summary'!$D:$D, "Historical")</f>
        <v>36</v>
      </c>
      <c r="Z72" s="333">
        <f>SUMIFS('Forecast Summary'!AK:AK, 'Forecast Summary'!$A:$A,Outcomes!$A72,'Forecast Summary'!$C:$C, "2024",'Forecast Summary'!$D:$D, "Historical")</f>
        <v>248</v>
      </c>
      <c r="AA72" s="333">
        <f>SUMIFS('Forecast Summary'!AL:AL, 'Forecast Summary'!$A:$A,Outcomes!$A72,'Forecast Summary'!$C:$C, "2024",'Forecast Summary'!$D:$D, "Historical")</f>
        <v>157</v>
      </c>
      <c r="AB72" s="333">
        <f>SUMIFS('Forecast Summary'!AM:AM, 'Forecast Summary'!$A:$A,Outcomes!$A72,'Forecast Summary'!$C:$C, "2024",'Forecast Summary'!$D:$D, "Historical")</f>
        <v>115</v>
      </c>
      <c r="AC72" s="333">
        <f>SUMIFS('Forecast Summary'!AN:AN, 'Forecast Summary'!$A:$A,Outcomes!$A72,'Forecast Summary'!$C:$C, "2024",'Forecast Summary'!$D:$D, "Historical")</f>
        <v>109</v>
      </c>
      <c r="AD72" s="333">
        <f>SUMIFS('Forecast Summary'!AS:AS, 'Forecast Summary'!$A:$A,Outcomes!$A72,'Forecast Summary'!$C:$C, "2024",'Forecast Summary'!$D:$D, "Historical")</f>
        <v>0</v>
      </c>
      <c r="AE72" s="333">
        <f>SUMIFS('Forecast Summary'!AT:AT, 'Forecast Summary'!$A:$A,Outcomes!$A72,'Forecast Summary'!$C:$C, "2024",'Forecast Summary'!$D:$D, "Historical")</f>
        <v>0</v>
      </c>
      <c r="AF72" s="333">
        <f>SUMIFS('Forecast Summary'!AU:AU, 'Forecast Summary'!$A:$A,Outcomes!$A72,'Forecast Summary'!$C:$C, "2024",'Forecast Summary'!$D:$D, "Historical")</f>
        <v>0</v>
      </c>
      <c r="AG72" s="333">
        <f>SUMIFS('Forecast Summary'!AV:AV, 'Forecast Summary'!$A:$A,Outcomes!$A72,'Forecast Summary'!$C:$C, "2024",'Forecast Summary'!$D:$D, "Historical")</f>
        <v>0</v>
      </c>
      <c r="AH72" s="333">
        <f>SUMIFS('Forecast Summary'!AW:AW, 'Forecast Summary'!$A:$A,Outcomes!$A72,'Forecast Summary'!$C:$C, "2024",'Forecast Summary'!$D:$D, "Historical")</f>
        <v>0</v>
      </c>
      <c r="AI72" s="333">
        <f>SUMIFS('Forecast Summary'!AX:AX, 'Forecast Summary'!$A:$A,Outcomes!$A72,'Forecast Summary'!$C:$C, "2024",'Forecast Summary'!$D:$D, "Historical")</f>
        <v>0</v>
      </c>
      <c r="AJ72" s="333">
        <f>SUMIFS('Forecast Summary'!AY:AY, 'Forecast Summary'!$A:$A,Outcomes!$A72,'Forecast Summary'!$C:$C, "2024",'Forecast Summary'!$D:$D, "Historical")</f>
        <v>0</v>
      </c>
      <c r="AK72" s="333">
        <f>SUMIFS('Forecast Summary'!AZ:AZ, 'Forecast Summary'!$A:$A,Outcomes!$A72,'Forecast Summary'!$C:$C, "2024",'Forecast Summary'!$D:$D, "Historical")</f>
        <v>0</v>
      </c>
      <c r="AL72" s="333">
        <f>SUMIFS('Forecast Summary'!BE:BE, 'Forecast Summary'!$A:$A,Outcomes!$A72,'Forecast Summary'!$C:$C, "2024",'Forecast Summary'!$D:$D, "Historical")</f>
        <v>458</v>
      </c>
      <c r="AM72" s="333">
        <f>SUMIFS('Forecast Summary'!BF:BF, 'Forecast Summary'!$A:$A,Outcomes!$A72,'Forecast Summary'!$C:$C, "2024",'Forecast Summary'!$D:$D, "Historical")</f>
        <v>227</v>
      </c>
      <c r="AN72" s="333">
        <f>SUMIFS('Forecast Summary'!BG:BG, 'Forecast Summary'!$A:$A,Outcomes!$A72,'Forecast Summary'!$C:$C, "2024",'Forecast Summary'!$D:$D, "Historical")</f>
        <v>171</v>
      </c>
      <c r="AO72" s="333">
        <f>SUMIFS('Forecast Summary'!BH:BH, 'Forecast Summary'!$A:$A,Outcomes!$A72,'Forecast Summary'!$C:$C, "2024",'Forecast Summary'!$D:$D, "Historical")</f>
        <v>96</v>
      </c>
      <c r="AP72" s="333">
        <f>SUMIFS('Forecast Summary'!BI:BI, 'Forecast Summary'!$A:$A,Outcomes!$A72,'Forecast Summary'!$C:$C, "2024",'Forecast Summary'!$D:$D, "Historical")</f>
        <v>150</v>
      </c>
      <c r="AQ72" s="333">
        <f>SUMIFS('Forecast Summary'!BJ:BJ, 'Forecast Summary'!$A:$A,Outcomes!$A72,'Forecast Summary'!$C:$C, "2024",'Forecast Summary'!$D:$D, "Historical")</f>
        <v>42</v>
      </c>
      <c r="AR72" s="333">
        <f>SUMIFS('Forecast Summary'!BK:BK, 'Forecast Summary'!$A:$A,Outcomes!$A72,'Forecast Summary'!$C:$C, "2024",'Forecast Summary'!$D:$D, "Historical")</f>
        <v>69</v>
      </c>
      <c r="AS72" s="333">
        <f>SUMIFS('Forecast Summary'!BL:BL, 'Forecast Summary'!$A:$A,Outcomes!$A72,'Forecast Summary'!$C:$C, "2024",'Forecast Summary'!$D:$D, "Historical")</f>
        <v>91</v>
      </c>
      <c r="AT72" s="333">
        <f>SUMIFS('Forecast Summary'!BQ:BQ, 'Forecast Summary'!$A:$A,Outcomes!$A72,'Forecast Summary'!$C:$C, "2024",'Forecast Summary'!$D:$D, "Historical")</f>
        <v>0</v>
      </c>
      <c r="AU72" s="333">
        <f>SUMIFS('Forecast Summary'!BR:BR, 'Forecast Summary'!$A:$A,Outcomes!$A72,'Forecast Summary'!$C:$C, "2024",'Forecast Summary'!$D:$D, "Historical")</f>
        <v>0</v>
      </c>
      <c r="AV72" s="333">
        <f>SUMIFS('Forecast Summary'!BS:BS, 'Forecast Summary'!$A:$A,Outcomes!$A72,'Forecast Summary'!$C:$C, "2024",'Forecast Summary'!$D:$D, "Historical")</f>
        <v>0</v>
      </c>
      <c r="AW72" s="333">
        <f>SUMIFS('Forecast Summary'!BT:BT, 'Forecast Summary'!$A:$A,Outcomes!$A72,'Forecast Summary'!$C:$C, "2024",'Forecast Summary'!$D:$D, "Historical")</f>
        <v>0</v>
      </c>
      <c r="AX72" s="333">
        <f>SUMIFS('Forecast Summary'!BU:BU, 'Forecast Summary'!$A:$A,Outcomes!$A72,'Forecast Summary'!$C:$C, "2024",'Forecast Summary'!$D:$D, "Historical")</f>
        <v>19</v>
      </c>
      <c r="AY72" s="333">
        <f>SUMIFS('Forecast Summary'!BV:BV, 'Forecast Summary'!$A:$A,Outcomes!$A72,'Forecast Summary'!$C:$C, "2024",'Forecast Summary'!$D:$D, "Historical")</f>
        <v>0</v>
      </c>
      <c r="AZ72" s="333">
        <f>SUMIFS('Forecast Summary'!BW:BW, 'Forecast Summary'!$A:$A,Outcomes!$A72,'Forecast Summary'!$C:$C, "2024",'Forecast Summary'!$D:$D, "Historical")</f>
        <v>8</v>
      </c>
      <c r="BA72" s="333">
        <f>SUMIFS('Forecast Summary'!BX:BX, 'Forecast Summary'!$A:$A,Outcomes!$A72,'Forecast Summary'!$C:$C, "2024",'Forecast Summary'!$D:$D, "Historical")</f>
        <v>14</v>
      </c>
      <c r="BB72" s="333">
        <f>SUMIFS('Forecast Summary'!BY:BY, 'Forecast Summary'!$A:$A,Outcomes!$A72,'Forecast Summary'!$C:$C, "2024",'Forecast Summary'!$D:$D, "Bound Project")</f>
        <v>15</v>
      </c>
      <c r="BC72" s="333">
        <f>SUMIFS('Forecast Summary'!BZ:BZ, 'Forecast Summary'!$A:$A,Outcomes!$A72,'Forecast Summary'!$C:$C, "2024",'Forecast Summary'!$D:$D, "Bound Project")</f>
        <v>88</v>
      </c>
      <c r="BD72" s="333">
        <f>SUMIFS('Forecast Summary'!CA:CA, 'Forecast Summary'!$A:$A,Outcomes!$A72,'Forecast Summary'!$C:$C, "2024",'Forecast Summary'!$D:$D, "Bound Project")</f>
        <v>0</v>
      </c>
    </row>
    <row r="73" spans="1:56">
      <c r="A73" s="21" t="s">
        <v>71</v>
      </c>
      <c r="B73" s="18" t="s">
        <v>72</v>
      </c>
      <c r="C73" s="333">
        <f>SUMIFS('Forecast Summary'!E:E, 'Forecast Summary'!$A:$A,Outcomes!$A73,'Forecast Summary'!$C:$C, "2024",'Forecast Summary'!$D:$D, "Historical")</f>
        <v>3074</v>
      </c>
      <c r="D73" s="333">
        <f>SUMIFS('Forecast Summary'!F:F, 'Forecast Summary'!$A:$A,Outcomes!$A73,'Forecast Summary'!$C:$C, "2024",'Forecast Summary'!$D:$D, "Historical")</f>
        <v>3305</v>
      </c>
      <c r="E73" s="333">
        <f>SUMIFS('Forecast Summary'!G:G, 'Forecast Summary'!$A:$A,Outcomes!$A73,'Forecast Summary'!$C:$C, "2024",'Forecast Summary'!$D:$D, "Historical")</f>
        <v>1490</v>
      </c>
      <c r="F73" s="333">
        <f>SUMIFS('Forecast Summary'!H:H, 'Forecast Summary'!$A:$A,Outcomes!$A73,'Forecast Summary'!$C:$C, "2024",'Forecast Summary'!$D:$D, "Historical")</f>
        <v>889</v>
      </c>
      <c r="G73" s="333">
        <f>SUMIFS('Forecast Summary'!I:I, 'Forecast Summary'!$A:$A,Outcomes!$A73,'Forecast Summary'!$C:$C, "2024",'Forecast Summary'!$D:$D, "Historical")</f>
        <v>328</v>
      </c>
      <c r="H73" s="333">
        <f>SUMIFS('Forecast Summary'!J:J, 'Forecast Summary'!$A:$A,Outcomes!$A73,'Forecast Summary'!$C:$C, "2024",'Forecast Summary'!$D:$D, "Historical")</f>
        <v>0</v>
      </c>
      <c r="I73" s="333">
        <f>SUMIFS('Forecast Summary'!K:K, 'Forecast Summary'!$A:$A,Outcomes!$A73,'Forecast Summary'!$C:$C, "2024",'Forecast Summary'!$D:$D, "Historical")</f>
        <v>0</v>
      </c>
      <c r="J73" s="333">
        <f>SUMIFS('Forecast Summary'!L:L, 'Forecast Summary'!$A:$A,Outcomes!$A73,'Forecast Summary'!$C:$C, "2024",'Forecast Summary'!$D:$D, "Historical")</f>
        <v>0</v>
      </c>
      <c r="K73" s="333">
        <f>SUMIFS('Forecast Summary'!M:M, 'Forecast Summary'!$A:$A,Outcomes!$A73,'Forecast Summary'!$C:$C, "2024",'Forecast Summary'!$D:$D, "Historical")</f>
        <v>0</v>
      </c>
      <c r="L73" s="333">
        <f>SUMIFS('Forecast Summary'!O:O, 'Forecast Summary'!$A:$A,Outcomes!$A73,'Forecast Summary'!$C:$C, "2024",'Forecast Summary'!$D:$D, "Historical")</f>
        <v>0</v>
      </c>
      <c r="M73" s="333">
        <f>SUMIFS('Forecast Summary'!P:P, 'Forecast Summary'!$A:$A,Outcomes!$A73,'Forecast Summary'!$C:$C, "2024",'Forecast Summary'!$D:$D, "Historical")</f>
        <v>25</v>
      </c>
      <c r="N73" s="333">
        <f>SUMIFS('Forecast Summary'!U:U, 'Forecast Summary'!$A:$A,Outcomes!$A73,'Forecast Summary'!$C:$C, "2024",'Forecast Summary'!$D:$D, "Historical")</f>
        <v>554</v>
      </c>
      <c r="O73" s="560"/>
      <c r="P73" s="560"/>
      <c r="Q73" s="560"/>
      <c r="R73" s="333">
        <f>SUMIFS('Forecast Summary'!Y:Y, 'Forecast Summary'!$A:$A,Outcomes!$A73,'Forecast Summary'!$C:$C, "2024",'Forecast Summary'!$D:$D, "Historical")</f>
        <v>745</v>
      </c>
      <c r="S73" s="560"/>
      <c r="T73" s="560"/>
      <c r="U73" s="560"/>
      <c r="V73" s="333">
        <f>SUMIFS('Forecast Summary'!AG:AG, 'Forecast Summary'!$A:$A,Outcomes!$A73,'Forecast Summary'!$C:$C, "2024",'Forecast Summary'!$D:$D, "Historical")</f>
        <v>1532</v>
      </c>
      <c r="W73" s="333">
        <f>SUMIFS('Forecast Summary'!AH:AH, 'Forecast Summary'!$A:$A,Outcomes!$A73,'Forecast Summary'!$C:$C, "2024",'Forecast Summary'!$D:$D, "Historical")</f>
        <v>748</v>
      </c>
      <c r="X73" s="333">
        <f>SUMIFS('Forecast Summary'!AI:AI, 'Forecast Summary'!$A:$A,Outcomes!$A73,'Forecast Summary'!$C:$C, "2024",'Forecast Summary'!$D:$D, "Historical")</f>
        <v>349</v>
      </c>
      <c r="Y73" s="333">
        <f>SUMIFS('Forecast Summary'!AJ:AJ, 'Forecast Summary'!$A:$A,Outcomes!$A73,'Forecast Summary'!$C:$C, "2024",'Forecast Summary'!$D:$D, "Historical")</f>
        <v>488</v>
      </c>
      <c r="Z73" s="333">
        <f>SUMIFS('Forecast Summary'!AK:AK, 'Forecast Summary'!$A:$A,Outcomes!$A73,'Forecast Summary'!$C:$C, "2024",'Forecast Summary'!$D:$D, "Historical")</f>
        <v>1641</v>
      </c>
      <c r="AA73" s="333">
        <f>SUMIFS('Forecast Summary'!AL:AL, 'Forecast Summary'!$A:$A,Outcomes!$A73,'Forecast Summary'!$C:$C, "2024",'Forecast Summary'!$D:$D, "Historical")</f>
        <v>677</v>
      </c>
      <c r="AB73" s="333">
        <f>SUMIFS('Forecast Summary'!AM:AM, 'Forecast Summary'!$A:$A,Outcomes!$A73,'Forecast Summary'!$C:$C, "2024",'Forecast Summary'!$D:$D, "Historical")</f>
        <v>418</v>
      </c>
      <c r="AC73" s="333">
        <f>SUMIFS('Forecast Summary'!AN:AN, 'Forecast Summary'!$A:$A,Outcomes!$A73,'Forecast Summary'!$C:$C, "2024",'Forecast Summary'!$D:$D, "Historical")</f>
        <v>727</v>
      </c>
      <c r="AD73" s="333">
        <f>SUMIFS('Forecast Summary'!AS:AS, 'Forecast Summary'!$A:$A,Outcomes!$A73,'Forecast Summary'!$C:$C, "2024",'Forecast Summary'!$D:$D, "Historical")</f>
        <v>0</v>
      </c>
      <c r="AE73" s="333">
        <f>SUMIFS('Forecast Summary'!AT:AT, 'Forecast Summary'!$A:$A,Outcomes!$A73,'Forecast Summary'!$C:$C, "2024",'Forecast Summary'!$D:$D, "Historical")</f>
        <v>0</v>
      </c>
      <c r="AF73" s="333">
        <f>SUMIFS('Forecast Summary'!AU:AU, 'Forecast Summary'!$A:$A,Outcomes!$A73,'Forecast Summary'!$C:$C, "2024",'Forecast Summary'!$D:$D, "Historical")</f>
        <v>0</v>
      </c>
      <c r="AG73" s="333">
        <f>SUMIFS('Forecast Summary'!AV:AV, 'Forecast Summary'!$A:$A,Outcomes!$A73,'Forecast Summary'!$C:$C, "2024",'Forecast Summary'!$D:$D, "Historical")</f>
        <v>0</v>
      </c>
      <c r="AH73" s="333">
        <f>SUMIFS('Forecast Summary'!AW:AW, 'Forecast Summary'!$A:$A,Outcomes!$A73,'Forecast Summary'!$C:$C, "2024",'Forecast Summary'!$D:$D, "Historical")</f>
        <v>12</v>
      </c>
      <c r="AI73" s="333">
        <f>SUMIFS('Forecast Summary'!AX:AX, 'Forecast Summary'!$A:$A,Outcomes!$A73,'Forecast Summary'!$C:$C, "2024",'Forecast Summary'!$D:$D, "Historical")</f>
        <v>1</v>
      </c>
      <c r="AJ73" s="333">
        <f>SUMIFS('Forecast Summary'!AY:AY, 'Forecast Summary'!$A:$A,Outcomes!$A73,'Forecast Summary'!$C:$C, "2024",'Forecast Summary'!$D:$D, "Historical")</f>
        <v>1</v>
      </c>
      <c r="AK73" s="333">
        <f>SUMIFS('Forecast Summary'!AZ:AZ, 'Forecast Summary'!$A:$A,Outcomes!$A73,'Forecast Summary'!$C:$C, "2024",'Forecast Summary'!$D:$D, "Historical")</f>
        <v>12</v>
      </c>
      <c r="AL73" s="333">
        <f>SUMIFS('Forecast Summary'!BE:BE, 'Forecast Summary'!$A:$A,Outcomes!$A73,'Forecast Summary'!$C:$C, "2024",'Forecast Summary'!$D:$D, "Historical")</f>
        <v>3371</v>
      </c>
      <c r="AM73" s="333">
        <f>SUMIFS('Forecast Summary'!BF:BF, 'Forecast Summary'!$A:$A,Outcomes!$A73,'Forecast Summary'!$C:$C, "2024",'Forecast Summary'!$D:$D, "Historical")</f>
        <v>1419</v>
      </c>
      <c r="AN73" s="333">
        <f>SUMIFS('Forecast Summary'!BG:BG, 'Forecast Summary'!$A:$A,Outcomes!$A73,'Forecast Summary'!$C:$C, "2024",'Forecast Summary'!$D:$D, "Historical")</f>
        <v>972</v>
      </c>
      <c r="AO73" s="333">
        <f>SUMIFS('Forecast Summary'!BH:BH, 'Forecast Summary'!$A:$A,Outcomes!$A73,'Forecast Summary'!$C:$C, "2024",'Forecast Summary'!$D:$D, "Historical")</f>
        <v>618</v>
      </c>
      <c r="AP73" s="333">
        <f>SUMIFS('Forecast Summary'!BI:BI, 'Forecast Summary'!$A:$A,Outcomes!$A73,'Forecast Summary'!$C:$C, "2024",'Forecast Summary'!$D:$D, "Historical")</f>
        <v>831</v>
      </c>
      <c r="AQ73" s="333">
        <f>SUMIFS('Forecast Summary'!BJ:BJ, 'Forecast Summary'!$A:$A,Outcomes!$A73,'Forecast Summary'!$C:$C, "2024",'Forecast Summary'!$D:$D, "Historical")</f>
        <v>268</v>
      </c>
      <c r="AR73" s="333">
        <f>SUMIFS('Forecast Summary'!BK:BK, 'Forecast Summary'!$A:$A,Outcomes!$A73,'Forecast Summary'!$C:$C, "2024",'Forecast Summary'!$D:$D, "Historical")</f>
        <v>266</v>
      </c>
      <c r="AS73" s="333">
        <f>SUMIFS('Forecast Summary'!BL:BL, 'Forecast Summary'!$A:$A,Outcomes!$A73,'Forecast Summary'!$C:$C, "2024",'Forecast Summary'!$D:$D, "Historical")</f>
        <v>336</v>
      </c>
      <c r="AT73" s="333">
        <f>SUMIFS('Forecast Summary'!BQ:BQ, 'Forecast Summary'!$A:$A,Outcomes!$A73,'Forecast Summary'!$C:$C, "2024",'Forecast Summary'!$D:$D, "Historical")</f>
        <v>10</v>
      </c>
      <c r="AU73" s="333">
        <f>SUMIFS('Forecast Summary'!BR:BR, 'Forecast Summary'!$A:$A,Outcomes!$A73,'Forecast Summary'!$C:$C, "2024",'Forecast Summary'!$D:$D, "Historical")</f>
        <v>2</v>
      </c>
      <c r="AV73" s="333">
        <f>SUMIFS('Forecast Summary'!BS:BS, 'Forecast Summary'!$A:$A,Outcomes!$A73,'Forecast Summary'!$C:$C, "2024",'Forecast Summary'!$D:$D, "Historical")</f>
        <v>4</v>
      </c>
      <c r="AW73" s="333">
        <f>SUMIFS('Forecast Summary'!BT:BT, 'Forecast Summary'!$A:$A,Outcomes!$A73,'Forecast Summary'!$C:$C, "2024",'Forecast Summary'!$D:$D, "Historical")</f>
        <v>4</v>
      </c>
      <c r="AX73" s="333">
        <f>SUMIFS('Forecast Summary'!BU:BU, 'Forecast Summary'!$A:$A,Outcomes!$A73,'Forecast Summary'!$C:$C, "2024",'Forecast Summary'!$D:$D, "Historical")</f>
        <v>197</v>
      </c>
      <c r="AY73" s="333">
        <f>SUMIFS('Forecast Summary'!BV:BV, 'Forecast Summary'!$A:$A,Outcomes!$A73,'Forecast Summary'!$C:$C, "2024",'Forecast Summary'!$D:$D, "Historical")</f>
        <v>29</v>
      </c>
      <c r="AZ73" s="333">
        <f>SUMIFS('Forecast Summary'!BW:BW, 'Forecast Summary'!$A:$A,Outcomes!$A73,'Forecast Summary'!$C:$C, "2024",'Forecast Summary'!$D:$D, "Historical")</f>
        <v>48</v>
      </c>
      <c r="BA73" s="333">
        <f>SUMIFS('Forecast Summary'!BX:BX, 'Forecast Summary'!$A:$A,Outcomes!$A73,'Forecast Summary'!$C:$C, "2024",'Forecast Summary'!$D:$D, "Historical")</f>
        <v>82</v>
      </c>
      <c r="BB73" s="333">
        <f>SUMIFS('Forecast Summary'!BY:BY, 'Forecast Summary'!$A:$A,Outcomes!$A73,'Forecast Summary'!$C:$C, "2024",'Forecast Summary'!$D:$D, "Bound Project")</f>
        <v>83</v>
      </c>
      <c r="BC73" s="333">
        <f>SUMIFS('Forecast Summary'!BZ:BZ, 'Forecast Summary'!$A:$A,Outcomes!$A73,'Forecast Summary'!$C:$C, "2024",'Forecast Summary'!$D:$D, "Bound Project")</f>
        <v>423</v>
      </c>
      <c r="BD73" s="333">
        <f>SUMIFS('Forecast Summary'!CA:CA, 'Forecast Summary'!$A:$A,Outcomes!$A73,'Forecast Summary'!$C:$C, "2024",'Forecast Summary'!$D:$D, "Bound Project")</f>
        <v>0</v>
      </c>
    </row>
    <row r="74" spans="1:56">
      <c r="A74" s="21" t="s">
        <v>73</v>
      </c>
      <c r="B74" s="18" t="s">
        <v>74</v>
      </c>
      <c r="C74" s="333">
        <f>SUMIFS('Forecast Summary'!E:E, 'Forecast Summary'!$A:$A,Outcomes!$A74,'Forecast Summary'!$C:$C, "2024",'Forecast Summary'!$D:$D, "Historical")</f>
        <v>4874</v>
      </c>
      <c r="D74" s="333">
        <f>SUMIFS('Forecast Summary'!F:F, 'Forecast Summary'!$A:$A,Outcomes!$A74,'Forecast Summary'!$C:$C, "2024",'Forecast Summary'!$D:$D, "Historical")</f>
        <v>5119</v>
      </c>
      <c r="E74" s="333">
        <f>SUMIFS('Forecast Summary'!G:G, 'Forecast Summary'!$A:$A,Outcomes!$A74,'Forecast Summary'!$C:$C, "2024",'Forecast Summary'!$D:$D, "Historical")</f>
        <v>3458</v>
      </c>
      <c r="F74" s="333">
        <f>SUMIFS('Forecast Summary'!H:H, 'Forecast Summary'!$A:$A,Outcomes!$A74,'Forecast Summary'!$C:$C, "2024",'Forecast Summary'!$D:$D, "Historical")</f>
        <v>1664</v>
      </c>
      <c r="G74" s="333">
        <f>SUMIFS('Forecast Summary'!I:I, 'Forecast Summary'!$A:$A,Outcomes!$A74,'Forecast Summary'!$C:$C, "2024",'Forecast Summary'!$D:$D, "Historical")</f>
        <v>669</v>
      </c>
      <c r="H74" s="333">
        <f>SUMIFS('Forecast Summary'!J:J, 'Forecast Summary'!$A:$A,Outcomes!$A74,'Forecast Summary'!$C:$C, "2024",'Forecast Summary'!$D:$D, "Historical")</f>
        <v>1</v>
      </c>
      <c r="I74" s="333">
        <f>SUMIFS('Forecast Summary'!K:K, 'Forecast Summary'!$A:$A,Outcomes!$A74,'Forecast Summary'!$C:$C, "2024",'Forecast Summary'!$D:$D, "Historical")</f>
        <v>1</v>
      </c>
      <c r="J74" s="333">
        <f>SUMIFS('Forecast Summary'!L:L, 'Forecast Summary'!$A:$A,Outcomes!$A74,'Forecast Summary'!$C:$C, "2024",'Forecast Summary'!$D:$D, "Historical")</f>
        <v>0</v>
      </c>
      <c r="K74" s="333">
        <f>SUMIFS('Forecast Summary'!M:M, 'Forecast Summary'!$A:$A,Outcomes!$A74,'Forecast Summary'!$C:$C, "2024",'Forecast Summary'!$D:$D, "Historical")</f>
        <v>0</v>
      </c>
      <c r="L74" s="333">
        <f>SUMIFS('Forecast Summary'!O:O, 'Forecast Summary'!$A:$A,Outcomes!$A74,'Forecast Summary'!$C:$C, "2024",'Forecast Summary'!$D:$D, "Historical")</f>
        <v>388</v>
      </c>
      <c r="M74" s="333">
        <f>SUMIFS('Forecast Summary'!P:P, 'Forecast Summary'!$A:$A,Outcomes!$A74,'Forecast Summary'!$C:$C, "2024",'Forecast Summary'!$D:$D, "Historical")</f>
        <v>1020</v>
      </c>
      <c r="N74" s="333">
        <f>SUMIFS('Forecast Summary'!U:U, 'Forecast Summary'!$A:$A,Outcomes!$A74,'Forecast Summary'!$C:$C, "2024",'Forecast Summary'!$D:$D, "Historical")</f>
        <v>181</v>
      </c>
      <c r="O74" s="560"/>
      <c r="P74" s="560"/>
      <c r="Q74" s="560"/>
      <c r="R74" s="333">
        <f>SUMIFS('Forecast Summary'!Y:Y, 'Forecast Summary'!$A:$A,Outcomes!$A74,'Forecast Summary'!$C:$C, "2024",'Forecast Summary'!$D:$D, "Historical")</f>
        <v>839</v>
      </c>
      <c r="S74" s="560"/>
      <c r="T74" s="560"/>
      <c r="U74" s="560"/>
      <c r="V74" s="333">
        <f>SUMIFS('Forecast Summary'!AG:AG, 'Forecast Summary'!$A:$A,Outcomes!$A74,'Forecast Summary'!$C:$C, "2024",'Forecast Summary'!$D:$D, "Historical")</f>
        <v>2303</v>
      </c>
      <c r="W74" s="333">
        <f>SUMIFS('Forecast Summary'!AH:AH, 'Forecast Summary'!$A:$A,Outcomes!$A74,'Forecast Summary'!$C:$C, "2024",'Forecast Summary'!$D:$D, "Historical")</f>
        <v>1610</v>
      </c>
      <c r="X74" s="333">
        <f>SUMIFS('Forecast Summary'!AI:AI, 'Forecast Summary'!$A:$A,Outcomes!$A74,'Forecast Summary'!$C:$C, "2024",'Forecast Summary'!$D:$D, "Historical")</f>
        <v>940</v>
      </c>
      <c r="Y74" s="333">
        <f>SUMIFS('Forecast Summary'!AJ:AJ, 'Forecast Summary'!$A:$A,Outcomes!$A74,'Forecast Summary'!$C:$C, "2024",'Forecast Summary'!$D:$D, "Historical")</f>
        <v>613</v>
      </c>
      <c r="Z74" s="333">
        <f>SUMIFS('Forecast Summary'!AK:AK, 'Forecast Summary'!$A:$A,Outcomes!$A74,'Forecast Summary'!$C:$C, "2024",'Forecast Summary'!$D:$D, "Historical")</f>
        <v>2806</v>
      </c>
      <c r="AA74" s="333">
        <f>SUMIFS('Forecast Summary'!AL:AL, 'Forecast Summary'!$A:$A,Outcomes!$A74,'Forecast Summary'!$C:$C, "2024",'Forecast Summary'!$D:$D, "Historical")</f>
        <v>1583</v>
      </c>
      <c r="AB74" s="333">
        <f>SUMIFS('Forecast Summary'!AM:AM, 'Forecast Summary'!$A:$A,Outcomes!$A74,'Forecast Summary'!$C:$C, "2024",'Forecast Summary'!$D:$D, "Historical")</f>
        <v>823</v>
      </c>
      <c r="AC74" s="333">
        <f>SUMIFS('Forecast Summary'!AN:AN, 'Forecast Summary'!$A:$A,Outcomes!$A74,'Forecast Summary'!$C:$C, "2024",'Forecast Summary'!$D:$D, "Historical")</f>
        <v>1346</v>
      </c>
      <c r="AD74" s="333">
        <f>SUMIFS('Forecast Summary'!AS:AS, 'Forecast Summary'!$A:$A,Outcomes!$A74,'Forecast Summary'!$C:$C, "2024",'Forecast Summary'!$D:$D, "Historical")</f>
        <v>0</v>
      </c>
      <c r="AE74" s="333">
        <f>SUMIFS('Forecast Summary'!AT:AT, 'Forecast Summary'!$A:$A,Outcomes!$A74,'Forecast Summary'!$C:$C, "2024",'Forecast Summary'!$D:$D, "Historical")</f>
        <v>0</v>
      </c>
      <c r="AF74" s="333">
        <f>SUMIFS('Forecast Summary'!AU:AU, 'Forecast Summary'!$A:$A,Outcomes!$A74,'Forecast Summary'!$C:$C, "2024",'Forecast Summary'!$D:$D, "Historical")</f>
        <v>0</v>
      </c>
      <c r="AG74" s="333">
        <f>SUMIFS('Forecast Summary'!AV:AV, 'Forecast Summary'!$A:$A,Outcomes!$A74,'Forecast Summary'!$C:$C, "2024",'Forecast Summary'!$D:$D, "Historical")</f>
        <v>0</v>
      </c>
      <c r="AH74" s="333">
        <f>SUMIFS('Forecast Summary'!AW:AW, 'Forecast Summary'!$A:$A,Outcomes!$A74,'Forecast Summary'!$C:$C, "2024",'Forecast Summary'!$D:$D, "Historical")</f>
        <v>47</v>
      </c>
      <c r="AI74" s="333">
        <f>SUMIFS('Forecast Summary'!AX:AX, 'Forecast Summary'!$A:$A,Outcomes!$A74,'Forecast Summary'!$C:$C, "2024",'Forecast Summary'!$D:$D, "Historical")</f>
        <v>8</v>
      </c>
      <c r="AJ74" s="333">
        <f>SUMIFS('Forecast Summary'!AY:AY, 'Forecast Summary'!$A:$A,Outcomes!$A74,'Forecast Summary'!$C:$C, "2024",'Forecast Summary'!$D:$D, "Historical")</f>
        <v>5</v>
      </c>
      <c r="AK74" s="333">
        <f>SUMIFS('Forecast Summary'!AZ:AZ, 'Forecast Summary'!$A:$A,Outcomes!$A74,'Forecast Summary'!$C:$C, "2024",'Forecast Summary'!$D:$D, "Historical")</f>
        <v>43</v>
      </c>
      <c r="AL74" s="333">
        <f>SUMIFS('Forecast Summary'!BE:BE, 'Forecast Summary'!$A:$A,Outcomes!$A74,'Forecast Summary'!$C:$C, "2024",'Forecast Summary'!$D:$D, "Historical")</f>
        <v>6557</v>
      </c>
      <c r="AM74" s="333">
        <f>SUMIFS('Forecast Summary'!BF:BF, 'Forecast Summary'!$A:$A,Outcomes!$A74,'Forecast Summary'!$C:$C, "2024",'Forecast Summary'!$D:$D, "Historical")</f>
        <v>4334</v>
      </c>
      <c r="AN74" s="333">
        <f>SUMIFS('Forecast Summary'!BG:BG, 'Forecast Summary'!$A:$A,Outcomes!$A74,'Forecast Summary'!$C:$C, "2024",'Forecast Summary'!$D:$D, "Historical")</f>
        <v>2320</v>
      </c>
      <c r="AO74" s="333">
        <f>SUMIFS('Forecast Summary'!BH:BH, 'Forecast Summary'!$A:$A,Outcomes!$A74,'Forecast Summary'!$C:$C, "2024",'Forecast Summary'!$D:$D, "Historical")</f>
        <v>1167</v>
      </c>
      <c r="AP74" s="333">
        <f>SUMIFS('Forecast Summary'!BI:BI, 'Forecast Summary'!$A:$A,Outcomes!$A74,'Forecast Summary'!$C:$C, "2024",'Forecast Summary'!$D:$D, "Historical")</f>
        <v>1531</v>
      </c>
      <c r="AQ74" s="333">
        <f>SUMIFS('Forecast Summary'!BJ:BJ, 'Forecast Summary'!$A:$A,Outcomes!$A74,'Forecast Summary'!$C:$C, "2024",'Forecast Summary'!$D:$D, "Historical")</f>
        <v>818</v>
      </c>
      <c r="AR74" s="333">
        <f>SUMIFS('Forecast Summary'!BK:BK, 'Forecast Summary'!$A:$A,Outcomes!$A74,'Forecast Summary'!$C:$C, "2024",'Forecast Summary'!$D:$D, "Historical")</f>
        <v>645</v>
      </c>
      <c r="AS74" s="333">
        <f>SUMIFS('Forecast Summary'!BL:BL, 'Forecast Summary'!$A:$A,Outcomes!$A74,'Forecast Summary'!$C:$C, "2024",'Forecast Summary'!$D:$D, "Historical")</f>
        <v>643</v>
      </c>
      <c r="AT74" s="333">
        <f>SUMIFS('Forecast Summary'!BQ:BQ, 'Forecast Summary'!$A:$A,Outcomes!$A74,'Forecast Summary'!$C:$C, "2024",'Forecast Summary'!$D:$D, "Historical")</f>
        <v>0</v>
      </c>
      <c r="AU74" s="333">
        <f>SUMIFS('Forecast Summary'!BR:BR, 'Forecast Summary'!$A:$A,Outcomes!$A74,'Forecast Summary'!$C:$C, "2024",'Forecast Summary'!$D:$D, "Historical")</f>
        <v>0</v>
      </c>
      <c r="AV74" s="333">
        <f>SUMIFS('Forecast Summary'!BS:BS, 'Forecast Summary'!$A:$A,Outcomes!$A74,'Forecast Summary'!$C:$C, "2024",'Forecast Summary'!$D:$D, "Historical")</f>
        <v>0</v>
      </c>
      <c r="AW74" s="333">
        <f>SUMIFS('Forecast Summary'!BT:BT, 'Forecast Summary'!$A:$A,Outcomes!$A74,'Forecast Summary'!$C:$C, "2024",'Forecast Summary'!$D:$D, "Historical")</f>
        <v>0</v>
      </c>
      <c r="AX74" s="333">
        <f>SUMIFS('Forecast Summary'!BU:BU, 'Forecast Summary'!$A:$A,Outcomes!$A74,'Forecast Summary'!$C:$C, "2024",'Forecast Summary'!$D:$D, "Historical")</f>
        <v>153</v>
      </c>
      <c r="AY74" s="333">
        <f>SUMIFS('Forecast Summary'!BV:BV, 'Forecast Summary'!$A:$A,Outcomes!$A74,'Forecast Summary'!$C:$C, "2024",'Forecast Summary'!$D:$D, "Historical")</f>
        <v>47</v>
      </c>
      <c r="AZ74" s="333">
        <f>SUMIFS('Forecast Summary'!BW:BW, 'Forecast Summary'!$A:$A,Outcomes!$A74,'Forecast Summary'!$C:$C, "2024",'Forecast Summary'!$D:$D, "Historical")</f>
        <v>96</v>
      </c>
      <c r="BA74" s="333">
        <f>SUMIFS('Forecast Summary'!BX:BX, 'Forecast Summary'!$A:$A,Outcomes!$A74,'Forecast Summary'!$C:$C, "2024",'Forecast Summary'!$D:$D, "Historical")</f>
        <v>66</v>
      </c>
      <c r="BB74" s="333">
        <f>SUMIFS('Forecast Summary'!BY:BY, 'Forecast Summary'!$A:$A,Outcomes!$A74,'Forecast Summary'!$C:$C, "2024",'Forecast Summary'!$D:$D, "Bound Project")</f>
        <v>270</v>
      </c>
      <c r="BC74" s="333">
        <f>SUMIFS('Forecast Summary'!BZ:BZ, 'Forecast Summary'!$A:$A,Outcomes!$A74,'Forecast Summary'!$C:$C, "2024",'Forecast Summary'!$D:$D, "Bound Project")</f>
        <v>941</v>
      </c>
      <c r="BD74" s="333">
        <f>SUMIFS('Forecast Summary'!CA:CA, 'Forecast Summary'!$A:$A,Outcomes!$A74,'Forecast Summary'!$C:$C, "2024",'Forecast Summary'!$D:$D, "Bound Project")</f>
        <v>0</v>
      </c>
    </row>
    <row r="75" spans="1:56">
      <c r="A75" s="21" t="s">
        <v>75</v>
      </c>
      <c r="B75" s="18" t="s">
        <v>76</v>
      </c>
      <c r="C75" s="333">
        <f>SUMIFS('Forecast Summary'!E:E, 'Forecast Summary'!$A:$A,Outcomes!$A75,'Forecast Summary'!$C:$C, "2024",'Forecast Summary'!$D:$D, "Historical")</f>
        <v>838</v>
      </c>
      <c r="D75" s="333">
        <f>SUMIFS('Forecast Summary'!F:F, 'Forecast Summary'!$A:$A,Outcomes!$A75,'Forecast Summary'!$C:$C, "2024",'Forecast Summary'!$D:$D, "Historical")</f>
        <v>612</v>
      </c>
      <c r="E75" s="333">
        <f>SUMIFS('Forecast Summary'!G:G, 'Forecast Summary'!$A:$A,Outcomes!$A75,'Forecast Summary'!$C:$C, "2024",'Forecast Summary'!$D:$D, "Historical")</f>
        <v>252</v>
      </c>
      <c r="F75" s="333">
        <f>SUMIFS('Forecast Summary'!H:H, 'Forecast Summary'!$A:$A,Outcomes!$A75,'Forecast Summary'!$C:$C, "2024",'Forecast Summary'!$D:$D, "Historical")</f>
        <v>231</v>
      </c>
      <c r="G75" s="333">
        <f>SUMIFS('Forecast Summary'!I:I, 'Forecast Summary'!$A:$A,Outcomes!$A75,'Forecast Summary'!$C:$C, "2024",'Forecast Summary'!$D:$D, "Historical")</f>
        <v>137</v>
      </c>
      <c r="H75" s="333">
        <f>SUMIFS('Forecast Summary'!J:J, 'Forecast Summary'!$A:$A,Outcomes!$A75,'Forecast Summary'!$C:$C, "2024",'Forecast Summary'!$D:$D, "Historical")</f>
        <v>0</v>
      </c>
      <c r="I75" s="333">
        <f>SUMIFS('Forecast Summary'!K:K, 'Forecast Summary'!$A:$A,Outcomes!$A75,'Forecast Summary'!$C:$C, "2024",'Forecast Summary'!$D:$D, "Historical")</f>
        <v>0</v>
      </c>
      <c r="J75" s="333">
        <f>SUMIFS('Forecast Summary'!L:L, 'Forecast Summary'!$A:$A,Outcomes!$A75,'Forecast Summary'!$C:$C, "2024",'Forecast Summary'!$D:$D, "Historical")</f>
        <v>0</v>
      </c>
      <c r="K75" s="333">
        <f>SUMIFS('Forecast Summary'!M:M, 'Forecast Summary'!$A:$A,Outcomes!$A75,'Forecast Summary'!$C:$C, "2024",'Forecast Summary'!$D:$D, "Historical")</f>
        <v>0</v>
      </c>
      <c r="L75" s="333">
        <f>SUMIFS('Forecast Summary'!O:O, 'Forecast Summary'!$A:$A,Outcomes!$A75,'Forecast Summary'!$C:$C, "2024",'Forecast Summary'!$D:$D, "Historical")</f>
        <v>459</v>
      </c>
      <c r="M75" s="333">
        <f>SUMIFS('Forecast Summary'!P:P, 'Forecast Summary'!$A:$A,Outcomes!$A75,'Forecast Summary'!$C:$C, "2024",'Forecast Summary'!$D:$D, "Historical")</f>
        <v>2683</v>
      </c>
      <c r="N75" s="333">
        <f>SUMIFS('Forecast Summary'!U:U, 'Forecast Summary'!$A:$A,Outcomes!$A75,'Forecast Summary'!$C:$C, "2024",'Forecast Summary'!$D:$D, "Historical")</f>
        <v>16</v>
      </c>
      <c r="O75" s="560"/>
      <c r="P75" s="560"/>
      <c r="Q75" s="560"/>
      <c r="R75" s="333">
        <f>SUMIFS('Forecast Summary'!Y:Y, 'Forecast Summary'!$A:$A,Outcomes!$A75,'Forecast Summary'!$C:$C, "2024",'Forecast Summary'!$D:$D, "Historical")</f>
        <v>72</v>
      </c>
      <c r="S75" s="560"/>
      <c r="T75" s="560"/>
      <c r="U75" s="560"/>
      <c r="V75" s="333">
        <f>SUMIFS('Forecast Summary'!AG:AG, 'Forecast Summary'!$A:$A,Outcomes!$A75,'Forecast Summary'!$C:$C, "2024",'Forecast Summary'!$D:$D, "Historical")</f>
        <v>378</v>
      </c>
      <c r="W75" s="333">
        <f>SUMIFS('Forecast Summary'!AH:AH, 'Forecast Summary'!$A:$A,Outcomes!$A75,'Forecast Summary'!$C:$C, "2024",'Forecast Summary'!$D:$D, "Historical")</f>
        <v>283</v>
      </c>
      <c r="X75" s="333">
        <f>SUMIFS('Forecast Summary'!AI:AI, 'Forecast Summary'!$A:$A,Outcomes!$A75,'Forecast Summary'!$C:$C, "2024",'Forecast Summary'!$D:$D, "Historical")</f>
        <v>149</v>
      </c>
      <c r="Y75" s="333">
        <f>SUMIFS('Forecast Summary'!AJ:AJ, 'Forecast Summary'!$A:$A,Outcomes!$A75,'Forecast Summary'!$C:$C, "2024",'Forecast Summary'!$D:$D, "Historical")</f>
        <v>90</v>
      </c>
      <c r="Z75" s="333">
        <f>SUMIFS('Forecast Summary'!AK:AK, 'Forecast Summary'!$A:$A,Outcomes!$A75,'Forecast Summary'!$C:$C, "2024",'Forecast Summary'!$D:$D, "Historical")</f>
        <v>323</v>
      </c>
      <c r="AA75" s="333">
        <f>SUMIFS('Forecast Summary'!AL:AL, 'Forecast Summary'!$A:$A,Outcomes!$A75,'Forecast Summary'!$C:$C, "2024",'Forecast Summary'!$D:$D, "Historical")</f>
        <v>190</v>
      </c>
      <c r="AB75" s="333">
        <f>SUMIFS('Forecast Summary'!AM:AM, 'Forecast Summary'!$A:$A,Outcomes!$A75,'Forecast Summary'!$C:$C, "2024",'Forecast Summary'!$D:$D, "Historical")</f>
        <v>163</v>
      </c>
      <c r="AC75" s="333">
        <f>SUMIFS('Forecast Summary'!AN:AN, 'Forecast Summary'!$A:$A,Outcomes!$A75,'Forecast Summary'!$C:$C, "2024",'Forecast Summary'!$D:$D, "Historical")</f>
        <v>153</v>
      </c>
      <c r="AD75" s="333">
        <f>SUMIFS('Forecast Summary'!AS:AS, 'Forecast Summary'!$A:$A,Outcomes!$A75,'Forecast Summary'!$C:$C, "2024",'Forecast Summary'!$D:$D, "Historical")</f>
        <v>1</v>
      </c>
      <c r="AE75" s="333">
        <f>SUMIFS('Forecast Summary'!AT:AT, 'Forecast Summary'!$A:$A,Outcomes!$A75,'Forecast Summary'!$C:$C, "2024",'Forecast Summary'!$D:$D, "Historical")</f>
        <v>0</v>
      </c>
      <c r="AF75" s="333">
        <f>SUMIFS('Forecast Summary'!AU:AU, 'Forecast Summary'!$A:$A,Outcomes!$A75,'Forecast Summary'!$C:$C, "2024",'Forecast Summary'!$D:$D, "Historical")</f>
        <v>0</v>
      </c>
      <c r="AG75" s="333">
        <f>SUMIFS('Forecast Summary'!AV:AV, 'Forecast Summary'!$A:$A,Outcomes!$A75,'Forecast Summary'!$C:$C, "2024",'Forecast Summary'!$D:$D, "Historical")</f>
        <v>1</v>
      </c>
      <c r="AH75" s="333">
        <f>SUMIFS('Forecast Summary'!AW:AW, 'Forecast Summary'!$A:$A,Outcomes!$A75,'Forecast Summary'!$C:$C, "2024",'Forecast Summary'!$D:$D, "Historical")</f>
        <v>1</v>
      </c>
      <c r="AI75" s="333">
        <f>SUMIFS('Forecast Summary'!AX:AX, 'Forecast Summary'!$A:$A,Outcomes!$A75,'Forecast Summary'!$C:$C, "2024",'Forecast Summary'!$D:$D, "Historical")</f>
        <v>0</v>
      </c>
      <c r="AJ75" s="333">
        <f>SUMIFS('Forecast Summary'!AY:AY, 'Forecast Summary'!$A:$A,Outcomes!$A75,'Forecast Summary'!$C:$C, "2024",'Forecast Summary'!$D:$D, "Historical")</f>
        <v>0</v>
      </c>
      <c r="AK75" s="333">
        <f>SUMIFS('Forecast Summary'!AZ:AZ, 'Forecast Summary'!$A:$A,Outcomes!$A75,'Forecast Summary'!$C:$C, "2024",'Forecast Summary'!$D:$D, "Historical")</f>
        <v>1</v>
      </c>
      <c r="AL75" s="333">
        <f>SUMIFS('Forecast Summary'!BE:BE, 'Forecast Summary'!$A:$A,Outcomes!$A75,'Forecast Summary'!$C:$C, "2024",'Forecast Summary'!$D:$D, "Historical")</f>
        <v>480</v>
      </c>
      <c r="AM75" s="333">
        <f>SUMIFS('Forecast Summary'!BF:BF, 'Forecast Summary'!$A:$A,Outcomes!$A75,'Forecast Summary'!$C:$C, "2024",'Forecast Summary'!$D:$D, "Historical")</f>
        <v>222</v>
      </c>
      <c r="AN75" s="333">
        <f>SUMIFS('Forecast Summary'!BG:BG, 'Forecast Summary'!$A:$A,Outcomes!$A75,'Forecast Summary'!$C:$C, "2024",'Forecast Summary'!$D:$D, "Historical")</f>
        <v>239</v>
      </c>
      <c r="AO75" s="333">
        <f>SUMIFS('Forecast Summary'!BH:BH, 'Forecast Summary'!$A:$A,Outcomes!$A75,'Forecast Summary'!$C:$C, "2024",'Forecast Summary'!$D:$D, "Historical")</f>
        <v>169</v>
      </c>
      <c r="AP75" s="333">
        <f>SUMIFS('Forecast Summary'!BI:BI, 'Forecast Summary'!$A:$A,Outcomes!$A75,'Forecast Summary'!$C:$C, "2024",'Forecast Summary'!$D:$D, "Historical")</f>
        <v>672</v>
      </c>
      <c r="AQ75" s="333">
        <f>SUMIFS('Forecast Summary'!BJ:BJ, 'Forecast Summary'!$A:$A,Outcomes!$A75,'Forecast Summary'!$C:$C, "2024",'Forecast Summary'!$D:$D, "Historical")</f>
        <v>185</v>
      </c>
      <c r="AR75" s="333">
        <f>SUMIFS('Forecast Summary'!BK:BK, 'Forecast Summary'!$A:$A,Outcomes!$A75,'Forecast Summary'!$C:$C, "2024",'Forecast Summary'!$D:$D, "Historical")</f>
        <v>381</v>
      </c>
      <c r="AS75" s="333">
        <f>SUMIFS('Forecast Summary'!BL:BL, 'Forecast Summary'!$A:$A,Outcomes!$A75,'Forecast Summary'!$C:$C, "2024",'Forecast Summary'!$D:$D, "Historical")</f>
        <v>360</v>
      </c>
      <c r="AT75" s="333">
        <f>SUMIFS('Forecast Summary'!BQ:BQ, 'Forecast Summary'!$A:$A,Outcomes!$A75,'Forecast Summary'!$C:$C, "2024",'Forecast Summary'!$D:$D, "Historical")</f>
        <v>0</v>
      </c>
      <c r="AU75" s="333">
        <f>SUMIFS('Forecast Summary'!BR:BR, 'Forecast Summary'!$A:$A,Outcomes!$A75,'Forecast Summary'!$C:$C, "2024",'Forecast Summary'!$D:$D, "Historical")</f>
        <v>0</v>
      </c>
      <c r="AV75" s="333">
        <f>SUMIFS('Forecast Summary'!BS:BS, 'Forecast Summary'!$A:$A,Outcomes!$A75,'Forecast Summary'!$C:$C, "2024",'Forecast Summary'!$D:$D, "Historical")</f>
        <v>0</v>
      </c>
      <c r="AW75" s="333">
        <f>SUMIFS('Forecast Summary'!BT:BT, 'Forecast Summary'!$A:$A,Outcomes!$A75,'Forecast Summary'!$C:$C, "2024",'Forecast Summary'!$D:$D, "Historical")</f>
        <v>0</v>
      </c>
      <c r="AX75" s="333">
        <f>SUMIFS('Forecast Summary'!BU:BU, 'Forecast Summary'!$A:$A,Outcomes!$A75,'Forecast Summary'!$C:$C, "2024",'Forecast Summary'!$D:$D, "Historical")</f>
        <v>17</v>
      </c>
      <c r="AY75" s="333">
        <f>SUMIFS('Forecast Summary'!BV:BV, 'Forecast Summary'!$A:$A,Outcomes!$A75,'Forecast Summary'!$C:$C, "2024",'Forecast Summary'!$D:$D, "Historical")</f>
        <v>2</v>
      </c>
      <c r="AZ75" s="333">
        <f>SUMIFS('Forecast Summary'!BW:BW, 'Forecast Summary'!$A:$A,Outcomes!$A75,'Forecast Summary'!$C:$C, "2024",'Forecast Summary'!$D:$D, "Historical")</f>
        <v>7</v>
      </c>
      <c r="BA75" s="333">
        <f>SUMIFS('Forecast Summary'!BX:BX, 'Forecast Summary'!$A:$A,Outcomes!$A75,'Forecast Summary'!$C:$C, "2024",'Forecast Summary'!$D:$D, "Historical")</f>
        <v>12</v>
      </c>
      <c r="BB75" s="333">
        <f>SUMIFS('Forecast Summary'!BY:BY, 'Forecast Summary'!$A:$A,Outcomes!$A75,'Forecast Summary'!$C:$C, "2024",'Forecast Summary'!$D:$D, "Bound Project")</f>
        <v>25</v>
      </c>
      <c r="BC75" s="333">
        <f>SUMIFS('Forecast Summary'!BZ:BZ, 'Forecast Summary'!$A:$A,Outcomes!$A75,'Forecast Summary'!$C:$C, "2024",'Forecast Summary'!$D:$D, "Bound Project")</f>
        <v>48</v>
      </c>
      <c r="BD75" s="333">
        <f>SUMIFS('Forecast Summary'!CA:CA, 'Forecast Summary'!$A:$A,Outcomes!$A75,'Forecast Summary'!$C:$C, "2024",'Forecast Summary'!$D:$D, "Bound Project")</f>
        <v>0</v>
      </c>
    </row>
    <row r="76" spans="1:56">
      <c r="A76" s="21" t="s">
        <v>77</v>
      </c>
      <c r="B76" s="18" t="s">
        <v>78</v>
      </c>
      <c r="C76" s="333">
        <f>SUMIFS('Forecast Summary'!E:E, 'Forecast Summary'!$A:$A,Outcomes!$A76,'Forecast Summary'!$C:$C, "2024",'Forecast Summary'!$D:$D, "Historical")</f>
        <v>2673</v>
      </c>
      <c r="D76" s="333">
        <f>SUMIFS('Forecast Summary'!F:F, 'Forecast Summary'!$A:$A,Outcomes!$A76,'Forecast Summary'!$C:$C, "2024",'Forecast Summary'!$D:$D, "Historical")</f>
        <v>2350</v>
      </c>
      <c r="E76" s="333">
        <f>SUMIFS('Forecast Summary'!G:G, 'Forecast Summary'!$A:$A,Outcomes!$A76,'Forecast Summary'!$C:$C, "2024",'Forecast Summary'!$D:$D, "Historical")</f>
        <v>1551</v>
      </c>
      <c r="F76" s="333">
        <f>SUMIFS('Forecast Summary'!H:H, 'Forecast Summary'!$A:$A,Outcomes!$A76,'Forecast Summary'!$C:$C, "2024",'Forecast Summary'!$D:$D, "Historical")</f>
        <v>1128</v>
      </c>
      <c r="G76" s="333">
        <f>SUMIFS('Forecast Summary'!I:I, 'Forecast Summary'!$A:$A,Outcomes!$A76,'Forecast Summary'!$C:$C, "2024",'Forecast Summary'!$D:$D, "Historical")</f>
        <v>278</v>
      </c>
      <c r="H76" s="333">
        <f>SUMIFS('Forecast Summary'!J:J, 'Forecast Summary'!$A:$A,Outcomes!$A76,'Forecast Summary'!$C:$C, "2024",'Forecast Summary'!$D:$D, "Historical")</f>
        <v>0</v>
      </c>
      <c r="I76" s="333">
        <f>SUMIFS('Forecast Summary'!K:K, 'Forecast Summary'!$A:$A,Outcomes!$A76,'Forecast Summary'!$C:$C, "2024",'Forecast Summary'!$D:$D, "Historical")</f>
        <v>0</v>
      </c>
      <c r="J76" s="333">
        <f>SUMIFS('Forecast Summary'!L:L, 'Forecast Summary'!$A:$A,Outcomes!$A76,'Forecast Summary'!$C:$C, "2024",'Forecast Summary'!$D:$D, "Historical")</f>
        <v>0</v>
      </c>
      <c r="K76" s="333">
        <f>SUMIFS('Forecast Summary'!M:M, 'Forecast Summary'!$A:$A,Outcomes!$A76,'Forecast Summary'!$C:$C, "2024",'Forecast Summary'!$D:$D, "Historical")</f>
        <v>0</v>
      </c>
      <c r="L76" s="333">
        <f>SUMIFS('Forecast Summary'!O:O, 'Forecast Summary'!$A:$A,Outcomes!$A76,'Forecast Summary'!$C:$C, "2024",'Forecast Summary'!$D:$D, "Historical")</f>
        <v>197</v>
      </c>
      <c r="M76" s="333">
        <f>SUMIFS('Forecast Summary'!P:P, 'Forecast Summary'!$A:$A,Outcomes!$A76,'Forecast Summary'!$C:$C, "2024",'Forecast Summary'!$D:$D, "Historical")</f>
        <v>500</v>
      </c>
      <c r="N76" s="333">
        <f>SUMIFS('Forecast Summary'!U:U, 'Forecast Summary'!$A:$A,Outcomes!$A76,'Forecast Summary'!$C:$C, "2024",'Forecast Summary'!$D:$D, "Historical")</f>
        <v>0</v>
      </c>
      <c r="O76" s="560"/>
      <c r="P76" s="560"/>
      <c r="Q76" s="560"/>
      <c r="R76" s="333">
        <f>SUMIFS('Forecast Summary'!Y:Y, 'Forecast Summary'!$A:$A,Outcomes!$A76,'Forecast Summary'!$C:$C, "2024",'Forecast Summary'!$D:$D, "Historical")</f>
        <v>0</v>
      </c>
      <c r="S76" s="560"/>
      <c r="T76" s="560"/>
      <c r="U76" s="560"/>
      <c r="V76" s="333">
        <f>SUMIFS('Forecast Summary'!AG:AG, 'Forecast Summary'!$A:$A,Outcomes!$A76,'Forecast Summary'!$C:$C, "2024",'Forecast Summary'!$D:$D, "Historical")</f>
        <v>398</v>
      </c>
      <c r="W76" s="333">
        <f>SUMIFS('Forecast Summary'!AH:AH, 'Forecast Summary'!$A:$A,Outcomes!$A76,'Forecast Summary'!$C:$C, "2024",'Forecast Summary'!$D:$D, "Historical")</f>
        <v>206</v>
      </c>
      <c r="X76" s="333">
        <f>SUMIFS('Forecast Summary'!AI:AI, 'Forecast Summary'!$A:$A,Outcomes!$A76,'Forecast Summary'!$C:$C, "2024",'Forecast Summary'!$D:$D, "Historical")</f>
        <v>226</v>
      </c>
      <c r="Y76" s="333">
        <f>SUMIFS('Forecast Summary'!AJ:AJ, 'Forecast Summary'!$A:$A,Outcomes!$A76,'Forecast Summary'!$C:$C, "2024",'Forecast Summary'!$D:$D, "Historical")</f>
        <v>101</v>
      </c>
      <c r="Z76" s="333">
        <f>SUMIFS('Forecast Summary'!AK:AK, 'Forecast Summary'!$A:$A,Outcomes!$A76,'Forecast Summary'!$C:$C, "2024",'Forecast Summary'!$D:$D, "Historical")</f>
        <v>617</v>
      </c>
      <c r="AA76" s="333">
        <f>SUMIFS('Forecast Summary'!AL:AL, 'Forecast Summary'!$A:$A,Outcomes!$A76,'Forecast Summary'!$C:$C, "2024",'Forecast Summary'!$D:$D, "Historical")</f>
        <v>174</v>
      </c>
      <c r="AB76" s="333">
        <f>SUMIFS('Forecast Summary'!AM:AM, 'Forecast Summary'!$A:$A,Outcomes!$A76,'Forecast Summary'!$C:$C, "2024",'Forecast Summary'!$D:$D, "Historical")</f>
        <v>340</v>
      </c>
      <c r="AC76" s="333">
        <f>SUMIFS('Forecast Summary'!AN:AN, 'Forecast Summary'!$A:$A,Outcomes!$A76,'Forecast Summary'!$C:$C, "2024",'Forecast Summary'!$D:$D, "Historical")</f>
        <v>351</v>
      </c>
      <c r="AD76" s="333">
        <f>SUMIFS('Forecast Summary'!AS:AS, 'Forecast Summary'!$A:$A,Outcomes!$A76,'Forecast Summary'!$C:$C, "2024",'Forecast Summary'!$D:$D, "Historical")</f>
        <v>2</v>
      </c>
      <c r="AE76" s="333">
        <f>SUMIFS('Forecast Summary'!AT:AT, 'Forecast Summary'!$A:$A,Outcomes!$A76,'Forecast Summary'!$C:$C, "2024",'Forecast Summary'!$D:$D, "Historical")</f>
        <v>1</v>
      </c>
      <c r="AF76" s="333">
        <f>SUMIFS('Forecast Summary'!AU:AU, 'Forecast Summary'!$A:$A,Outcomes!$A76,'Forecast Summary'!$C:$C, "2024",'Forecast Summary'!$D:$D, "Historical")</f>
        <v>0</v>
      </c>
      <c r="AG76" s="333">
        <f>SUMIFS('Forecast Summary'!AV:AV, 'Forecast Summary'!$A:$A,Outcomes!$A76,'Forecast Summary'!$C:$C, "2024",'Forecast Summary'!$D:$D, "Historical")</f>
        <v>2</v>
      </c>
      <c r="AH76" s="333">
        <f>SUMIFS('Forecast Summary'!AW:AW, 'Forecast Summary'!$A:$A,Outcomes!$A76,'Forecast Summary'!$C:$C, "2024",'Forecast Summary'!$D:$D, "Historical")</f>
        <v>0</v>
      </c>
      <c r="AI76" s="333">
        <f>SUMIFS('Forecast Summary'!AX:AX, 'Forecast Summary'!$A:$A,Outcomes!$A76,'Forecast Summary'!$C:$C, "2024",'Forecast Summary'!$D:$D, "Historical")</f>
        <v>0</v>
      </c>
      <c r="AJ76" s="333">
        <f>SUMIFS('Forecast Summary'!AY:AY, 'Forecast Summary'!$A:$A,Outcomes!$A76,'Forecast Summary'!$C:$C, "2024",'Forecast Summary'!$D:$D, "Historical")</f>
        <v>0</v>
      </c>
      <c r="AK76" s="333">
        <f>SUMIFS('Forecast Summary'!AZ:AZ, 'Forecast Summary'!$A:$A,Outcomes!$A76,'Forecast Summary'!$C:$C, "2024",'Forecast Summary'!$D:$D, "Historical")</f>
        <v>0</v>
      </c>
      <c r="AL76" s="333">
        <f>SUMIFS('Forecast Summary'!BE:BE, 'Forecast Summary'!$A:$A,Outcomes!$A76,'Forecast Summary'!$C:$C, "2024",'Forecast Summary'!$D:$D, "Historical")</f>
        <v>2452</v>
      </c>
      <c r="AM76" s="333">
        <f>SUMIFS('Forecast Summary'!BF:BF, 'Forecast Summary'!$A:$A,Outcomes!$A76,'Forecast Summary'!$C:$C, "2024",'Forecast Summary'!$D:$D, "Historical")</f>
        <v>1645</v>
      </c>
      <c r="AN76" s="333">
        <f>SUMIFS('Forecast Summary'!BG:BG, 'Forecast Summary'!$A:$A,Outcomes!$A76,'Forecast Summary'!$C:$C, "2024",'Forecast Summary'!$D:$D, "Historical")</f>
        <v>894</v>
      </c>
      <c r="AO76" s="333">
        <f>SUMIFS('Forecast Summary'!BH:BH, 'Forecast Summary'!$A:$A,Outcomes!$A76,'Forecast Summary'!$C:$C, "2024",'Forecast Summary'!$D:$D, "Historical")</f>
        <v>388</v>
      </c>
      <c r="AP76" s="333">
        <f>SUMIFS('Forecast Summary'!BI:BI, 'Forecast Summary'!$A:$A,Outcomes!$A76,'Forecast Summary'!$C:$C, "2024",'Forecast Summary'!$D:$D, "Historical")</f>
        <v>960</v>
      </c>
      <c r="AQ76" s="333">
        <f>SUMIFS('Forecast Summary'!BJ:BJ, 'Forecast Summary'!$A:$A,Outcomes!$A76,'Forecast Summary'!$C:$C, "2024",'Forecast Summary'!$D:$D, "Historical")</f>
        <v>467</v>
      </c>
      <c r="AR76" s="333">
        <f>SUMIFS('Forecast Summary'!BK:BK, 'Forecast Summary'!$A:$A,Outcomes!$A76,'Forecast Summary'!$C:$C, "2024",'Forecast Summary'!$D:$D, "Historical")</f>
        <v>654</v>
      </c>
      <c r="AS76" s="333">
        <f>SUMIFS('Forecast Summary'!BL:BL, 'Forecast Summary'!$A:$A,Outcomes!$A76,'Forecast Summary'!$C:$C, "2024",'Forecast Summary'!$D:$D, "Historical")</f>
        <v>386</v>
      </c>
      <c r="AT76" s="333">
        <f>SUMIFS('Forecast Summary'!BQ:BQ, 'Forecast Summary'!$A:$A,Outcomes!$A76,'Forecast Summary'!$C:$C, "2024",'Forecast Summary'!$D:$D, "Historical")</f>
        <v>0</v>
      </c>
      <c r="AU76" s="333">
        <f>SUMIFS('Forecast Summary'!BR:BR, 'Forecast Summary'!$A:$A,Outcomes!$A76,'Forecast Summary'!$C:$C, "2024",'Forecast Summary'!$D:$D, "Historical")</f>
        <v>0</v>
      </c>
      <c r="AV76" s="333">
        <f>SUMIFS('Forecast Summary'!BS:BS, 'Forecast Summary'!$A:$A,Outcomes!$A76,'Forecast Summary'!$C:$C, "2024",'Forecast Summary'!$D:$D, "Historical")</f>
        <v>0</v>
      </c>
      <c r="AW76" s="333">
        <f>SUMIFS('Forecast Summary'!BT:BT, 'Forecast Summary'!$A:$A,Outcomes!$A76,'Forecast Summary'!$C:$C, "2024",'Forecast Summary'!$D:$D, "Historical")</f>
        <v>0</v>
      </c>
      <c r="AX76" s="333">
        <f>SUMIFS('Forecast Summary'!BU:BU, 'Forecast Summary'!$A:$A,Outcomes!$A76,'Forecast Summary'!$C:$C, "2024",'Forecast Summary'!$D:$D, "Historical")</f>
        <v>0</v>
      </c>
      <c r="AY76" s="333">
        <f>SUMIFS('Forecast Summary'!BV:BV, 'Forecast Summary'!$A:$A,Outcomes!$A76,'Forecast Summary'!$C:$C, "2024",'Forecast Summary'!$D:$D, "Historical")</f>
        <v>0</v>
      </c>
      <c r="AZ76" s="333">
        <f>SUMIFS('Forecast Summary'!BW:BW, 'Forecast Summary'!$A:$A,Outcomes!$A76,'Forecast Summary'!$C:$C, "2024",'Forecast Summary'!$D:$D, "Historical")</f>
        <v>0</v>
      </c>
      <c r="BA76" s="333">
        <f>SUMIFS('Forecast Summary'!BX:BX, 'Forecast Summary'!$A:$A,Outcomes!$A76,'Forecast Summary'!$C:$C, "2024",'Forecast Summary'!$D:$D, "Historical")</f>
        <v>0</v>
      </c>
      <c r="BB76" s="333">
        <f>SUMIFS('Forecast Summary'!BY:BY, 'Forecast Summary'!$A:$A,Outcomes!$A76,'Forecast Summary'!$C:$C, "2024",'Forecast Summary'!$D:$D, "Bound Project")</f>
        <v>14</v>
      </c>
      <c r="BC76" s="333">
        <f>SUMIFS('Forecast Summary'!BZ:BZ, 'Forecast Summary'!$A:$A,Outcomes!$A76,'Forecast Summary'!$C:$C, "2024",'Forecast Summary'!$D:$D, "Bound Project")</f>
        <v>40</v>
      </c>
      <c r="BD76" s="333">
        <f>SUMIFS('Forecast Summary'!CA:CA, 'Forecast Summary'!$A:$A,Outcomes!$A76,'Forecast Summary'!$C:$C, "2024",'Forecast Summary'!$D:$D, "Bound Project")</f>
        <v>0</v>
      </c>
    </row>
    <row r="77" spans="1:56">
      <c r="A77" s="21" t="s">
        <v>79</v>
      </c>
      <c r="B77" s="18" t="s">
        <v>80</v>
      </c>
      <c r="C77" s="333">
        <f>SUMIFS('Forecast Summary'!E:E, 'Forecast Summary'!$A:$A,Outcomes!$A77,'Forecast Summary'!$C:$C, "2024",'Forecast Summary'!$D:$D, "Historical")</f>
        <v>423</v>
      </c>
      <c r="D77" s="333">
        <f>SUMIFS('Forecast Summary'!F:F, 'Forecast Summary'!$A:$A,Outcomes!$A77,'Forecast Summary'!$C:$C, "2024",'Forecast Summary'!$D:$D, "Historical")</f>
        <v>125</v>
      </c>
      <c r="E77" s="333">
        <f>SUMIFS('Forecast Summary'!G:G, 'Forecast Summary'!$A:$A,Outcomes!$A77,'Forecast Summary'!$C:$C, "2024",'Forecast Summary'!$D:$D, "Historical")</f>
        <v>121</v>
      </c>
      <c r="F77" s="333">
        <f>SUMIFS('Forecast Summary'!H:H, 'Forecast Summary'!$A:$A,Outcomes!$A77,'Forecast Summary'!$C:$C, "2024",'Forecast Summary'!$D:$D, "Historical")</f>
        <v>41</v>
      </c>
      <c r="G77" s="333">
        <f>SUMIFS('Forecast Summary'!I:I, 'Forecast Summary'!$A:$A,Outcomes!$A77,'Forecast Summary'!$C:$C, "2024",'Forecast Summary'!$D:$D, "Historical")</f>
        <v>6</v>
      </c>
      <c r="H77" s="333">
        <f>SUMIFS('Forecast Summary'!J:J, 'Forecast Summary'!$A:$A,Outcomes!$A77,'Forecast Summary'!$C:$C, "2024",'Forecast Summary'!$D:$D, "Historical")</f>
        <v>0</v>
      </c>
      <c r="I77" s="333">
        <f>SUMIFS('Forecast Summary'!K:K, 'Forecast Summary'!$A:$A,Outcomes!$A77,'Forecast Summary'!$C:$C, "2024",'Forecast Summary'!$D:$D, "Historical")</f>
        <v>0</v>
      </c>
      <c r="J77" s="333">
        <f>SUMIFS('Forecast Summary'!L:L, 'Forecast Summary'!$A:$A,Outcomes!$A77,'Forecast Summary'!$C:$C, "2024",'Forecast Summary'!$D:$D, "Historical")</f>
        <v>0</v>
      </c>
      <c r="K77" s="333">
        <f>SUMIFS('Forecast Summary'!M:M, 'Forecast Summary'!$A:$A,Outcomes!$A77,'Forecast Summary'!$C:$C, "2024",'Forecast Summary'!$D:$D, "Historical")</f>
        <v>0</v>
      </c>
      <c r="L77" s="333">
        <f>SUMIFS('Forecast Summary'!O:O, 'Forecast Summary'!$A:$A,Outcomes!$A77,'Forecast Summary'!$C:$C, "2024",'Forecast Summary'!$D:$D, "Historical")</f>
        <v>0</v>
      </c>
      <c r="M77" s="333">
        <f>SUMIFS('Forecast Summary'!P:P, 'Forecast Summary'!$A:$A,Outcomes!$A77,'Forecast Summary'!$C:$C, "2024",'Forecast Summary'!$D:$D, "Historical")</f>
        <v>208</v>
      </c>
      <c r="N77" s="333">
        <f>SUMIFS('Forecast Summary'!U:U, 'Forecast Summary'!$A:$A,Outcomes!$A77,'Forecast Summary'!$C:$C, "2024",'Forecast Summary'!$D:$D, "Historical")</f>
        <v>54</v>
      </c>
      <c r="O77" s="560"/>
      <c r="P77" s="560"/>
      <c r="Q77" s="560"/>
      <c r="R77" s="333">
        <f>SUMIFS('Forecast Summary'!Y:Y, 'Forecast Summary'!$A:$A,Outcomes!$A77,'Forecast Summary'!$C:$C, "2024",'Forecast Summary'!$D:$D, "Historical")</f>
        <v>43</v>
      </c>
      <c r="S77" s="560"/>
      <c r="T77" s="560"/>
      <c r="U77" s="560"/>
      <c r="V77" s="333">
        <f>SUMIFS('Forecast Summary'!AG:AG, 'Forecast Summary'!$A:$A,Outcomes!$A77,'Forecast Summary'!$C:$C, "2024",'Forecast Summary'!$D:$D, "Historical")</f>
        <v>67</v>
      </c>
      <c r="W77" s="333">
        <f>SUMIFS('Forecast Summary'!AH:AH, 'Forecast Summary'!$A:$A,Outcomes!$A77,'Forecast Summary'!$C:$C, "2024",'Forecast Summary'!$D:$D, "Historical")</f>
        <v>42</v>
      </c>
      <c r="X77" s="333">
        <f>SUMIFS('Forecast Summary'!AI:AI, 'Forecast Summary'!$A:$A,Outcomes!$A77,'Forecast Summary'!$C:$C, "2024",'Forecast Summary'!$D:$D, "Historical")</f>
        <v>24</v>
      </c>
      <c r="Y77" s="333">
        <f>SUMIFS('Forecast Summary'!AJ:AJ, 'Forecast Summary'!$A:$A,Outcomes!$A77,'Forecast Summary'!$C:$C, "2024",'Forecast Summary'!$D:$D, "Historical")</f>
        <v>5</v>
      </c>
      <c r="Z77" s="333">
        <f>SUMIFS('Forecast Summary'!AK:AK, 'Forecast Summary'!$A:$A,Outcomes!$A77,'Forecast Summary'!$C:$C, "2024",'Forecast Summary'!$D:$D, "Historical")</f>
        <v>115</v>
      </c>
      <c r="AA77" s="333">
        <f>SUMIFS('Forecast Summary'!AL:AL, 'Forecast Summary'!$A:$A,Outcomes!$A77,'Forecast Summary'!$C:$C, "2024",'Forecast Summary'!$D:$D, "Historical")</f>
        <v>63</v>
      </c>
      <c r="AB77" s="333">
        <f>SUMIFS('Forecast Summary'!AM:AM, 'Forecast Summary'!$A:$A,Outcomes!$A77,'Forecast Summary'!$C:$C, "2024",'Forecast Summary'!$D:$D, "Historical")</f>
        <v>69</v>
      </c>
      <c r="AC77" s="333">
        <f>SUMIFS('Forecast Summary'!AN:AN, 'Forecast Summary'!$A:$A,Outcomes!$A77,'Forecast Summary'!$C:$C, "2024",'Forecast Summary'!$D:$D, "Historical")</f>
        <v>26</v>
      </c>
      <c r="AD77" s="333">
        <f>SUMIFS('Forecast Summary'!AS:AS, 'Forecast Summary'!$A:$A,Outcomes!$A77,'Forecast Summary'!$C:$C, "2024",'Forecast Summary'!$D:$D, "Historical")</f>
        <v>0</v>
      </c>
      <c r="AE77" s="333">
        <f>SUMIFS('Forecast Summary'!AT:AT, 'Forecast Summary'!$A:$A,Outcomes!$A77,'Forecast Summary'!$C:$C, "2024",'Forecast Summary'!$D:$D, "Historical")</f>
        <v>0</v>
      </c>
      <c r="AF77" s="333">
        <f>SUMIFS('Forecast Summary'!AU:AU, 'Forecast Summary'!$A:$A,Outcomes!$A77,'Forecast Summary'!$C:$C, "2024",'Forecast Summary'!$D:$D, "Historical")</f>
        <v>0</v>
      </c>
      <c r="AG77" s="333">
        <f>SUMIFS('Forecast Summary'!AV:AV, 'Forecast Summary'!$A:$A,Outcomes!$A77,'Forecast Summary'!$C:$C, "2024",'Forecast Summary'!$D:$D, "Historical")</f>
        <v>0</v>
      </c>
      <c r="AH77" s="333">
        <f>SUMIFS('Forecast Summary'!AW:AW, 'Forecast Summary'!$A:$A,Outcomes!$A77,'Forecast Summary'!$C:$C, "2024",'Forecast Summary'!$D:$D, "Historical")</f>
        <v>0</v>
      </c>
      <c r="AI77" s="333">
        <f>SUMIFS('Forecast Summary'!AX:AX, 'Forecast Summary'!$A:$A,Outcomes!$A77,'Forecast Summary'!$C:$C, "2024",'Forecast Summary'!$D:$D, "Historical")</f>
        <v>0</v>
      </c>
      <c r="AJ77" s="333">
        <f>SUMIFS('Forecast Summary'!AY:AY, 'Forecast Summary'!$A:$A,Outcomes!$A77,'Forecast Summary'!$C:$C, "2024",'Forecast Summary'!$D:$D, "Historical")</f>
        <v>0</v>
      </c>
      <c r="AK77" s="333">
        <f>SUMIFS('Forecast Summary'!AZ:AZ, 'Forecast Summary'!$A:$A,Outcomes!$A77,'Forecast Summary'!$C:$C, "2024",'Forecast Summary'!$D:$D, "Historical")</f>
        <v>0</v>
      </c>
      <c r="AL77" s="333">
        <f>SUMIFS('Forecast Summary'!BE:BE, 'Forecast Summary'!$A:$A,Outcomes!$A77,'Forecast Summary'!$C:$C, "2024",'Forecast Summary'!$D:$D, "Historical")</f>
        <v>128</v>
      </c>
      <c r="AM77" s="333">
        <f>SUMIFS('Forecast Summary'!BF:BF, 'Forecast Summary'!$A:$A,Outcomes!$A77,'Forecast Summary'!$C:$C, "2024",'Forecast Summary'!$D:$D, "Historical")</f>
        <v>112</v>
      </c>
      <c r="AN77" s="333">
        <f>SUMIFS('Forecast Summary'!BG:BG, 'Forecast Summary'!$A:$A,Outcomes!$A77,'Forecast Summary'!$C:$C, "2024",'Forecast Summary'!$D:$D, "Historical")</f>
        <v>46</v>
      </c>
      <c r="AO77" s="333">
        <f>SUMIFS('Forecast Summary'!BH:BH, 'Forecast Summary'!$A:$A,Outcomes!$A77,'Forecast Summary'!$C:$C, "2024",'Forecast Summary'!$D:$D, "Historical")</f>
        <v>12</v>
      </c>
      <c r="AP77" s="333">
        <f>SUMIFS('Forecast Summary'!BI:BI, 'Forecast Summary'!$A:$A,Outcomes!$A77,'Forecast Summary'!$C:$C, "2024",'Forecast Summary'!$D:$D, "Historical")</f>
        <v>14</v>
      </c>
      <c r="AQ77" s="333">
        <f>SUMIFS('Forecast Summary'!BJ:BJ, 'Forecast Summary'!$A:$A,Outcomes!$A77,'Forecast Summary'!$C:$C, "2024",'Forecast Summary'!$D:$D, "Historical")</f>
        <v>11</v>
      </c>
      <c r="AR77" s="333">
        <f>SUMIFS('Forecast Summary'!BK:BK, 'Forecast Summary'!$A:$A,Outcomes!$A77,'Forecast Summary'!$C:$C, "2024",'Forecast Summary'!$D:$D, "Historical")</f>
        <v>5</v>
      </c>
      <c r="AS77" s="333">
        <f>SUMIFS('Forecast Summary'!BL:BL, 'Forecast Summary'!$A:$A,Outcomes!$A77,'Forecast Summary'!$C:$C, "2024",'Forecast Summary'!$D:$D, "Historical")</f>
        <v>5</v>
      </c>
      <c r="AT77" s="333">
        <f>SUMIFS('Forecast Summary'!BQ:BQ, 'Forecast Summary'!$A:$A,Outcomes!$A77,'Forecast Summary'!$C:$C, "2024",'Forecast Summary'!$D:$D, "Historical")</f>
        <v>0</v>
      </c>
      <c r="AU77" s="333">
        <f>SUMIFS('Forecast Summary'!BR:BR, 'Forecast Summary'!$A:$A,Outcomes!$A77,'Forecast Summary'!$C:$C, "2024",'Forecast Summary'!$D:$D, "Historical")</f>
        <v>0</v>
      </c>
      <c r="AV77" s="333">
        <f>SUMIFS('Forecast Summary'!BS:BS, 'Forecast Summary'!$A:$A,Outcomes!$A77,'Forecast Summary'!$C:$C, "2024",'Forecast Summary'!$D:$D, "Historical")</f>
        <v>0</v>
      </c>
      <c r="AW77" s="333">
        <f>SUMIFS('Forecast Summary'!BT:BT, 'Forecast Summary'!$A:$A,Outcomes!$A77,'Forecast Summary'!$C:$C, "2024",'Forecast Summary'!$D:$D, "Historical")</f>
        <v>0</v>
      </c>
      <c r="AX77" s="333">
        <f>SUMIFS('Forecast Summary'!BU:BU, 'Forecast Summary'!$A:$A,Outcomes!$A77,'Forecast Summary'!$C:$C, "2024",'Forecast Summary'!$D:$D, "Historical")</f>
        <v>0</v>
      </c>
      <c r="AY77" s="333">
        <f>SUMIFS('Forecast Summary'!BV:BV, 'Forecast Summary'!$A:$A,Outcomes!$A77,'Forecast Summary'!$C:$C, "2024",'Forecast Summary'!$D:$D, "Historical")</f>
        <v>0</v>
      </c>
      <c r="AZ77" s="333">
        <f>SUMIFS('Forecast Summary'!BW:BW, 'Forecast Summary'!$A:$A,Outcomes!$A77,'Forecast Summary'!$C:$C, "2024",'Forecast Summary'!$D:$D, "Historical")</f>
        <v>0</v>
      </c>
      <c r="BA77" s="333">
        <f>SUMIFS('Forecast Summary'!BX:BX, 'Forecast Summary'!$A:$A,Outcomes!$A77,'Forecast Summary'!$C:$C, "2024",'Forecast Summary'!$D:$D, "Historical")</f>
        <v>0</v>
      </c>
      <c r="BB77" s="333">
        <f>SUMIFS('Forecast Summary'!BY:BY, 'Forecast Summary'!$A:$A,Outcomes!$A77,'Forecast Summary'!$C:$C, "2024",'Forecast Summary'!$D:$D, "Bound Project")</f>
        <v>3</v>
      </c>
      <c r="BC77" s="333">
        <f>SUMIFS('Forecast Summary'!BZ:BZ, 'Forecast Summary'!$A:$A,Outcomes!$A77,'Forecast Summary'!$C:$C, "2024",'Forecast Summary'!$D:$D, "Bound Project")</f>
        <v>2</v>
      </c>
      <c r="BD77" s="333">
        <f>SUMIFS('Forecast Summary'!CA:CA, 'Forecast Summary'!$A:$A,Outcomes!$A77,'Forecast Summary'!$C:$C, "2024",'Forecast Summary'!$D:$D, "Bound Project")</f>
        <v>0</v>
      </c>
    </row>
    <row r="78" spans="1:56">
      <c r="A78" s="21" t="s">
        <v>81</v>
      </c>
      <c r="B78" s="18" t="s">
        <v>82</v>
      </c>
      <c r="C78" s="333">
        <f>SUMIFS('Forecast Summary'!E:E, 'Forecast Summary'!$A:$A,Outcomes!$A78,'Forecast Summary'!$C:$C, "2024",'Forecast Summary'!$D:$D, "Historical")</f>
        <v>178</v>
      </c>
      <c r="D78" s="333">
        <f>SUMIFS('Forecast Summary'!F:F, 'Forecast Summary'!$A:$A,Outcomes!$A78,'Forecast Summary'!$C:$C, "2024",'Forecast Summary'!$D:$D, "Historical")</f>
        <v>155</v>
      </c>
      <c r="E78" s="333">
        <f>SUMIFS('Forecast Summary'!G:G, 'Forecast Summary'!$A:$A,Outcomes!$A78,'Forecast Summary'!$C:$C, "2024",'Forecast Summary'!$D:$D, "Historical")</f>
        <v>81</v>
      </c>
      <c r="F78" s="333">
        <f>SUMIFS('Forecast Summary'!H:H, 'Forecast Summary'!$A:$A,Outcomes!$A78,'Forecast Summary'!$C:$C, "2024",'Forecast Summary'!$D:$D, "Historical")</f>
        <v>63</v>
      </c>
      <c r="G78" s="333">
        <f>SUMIFS('Forecast Summary'!I:I, 'Forecast Summary'!$A:$A,Outcomes!$A78,'Forecast Summary'!$C:$C, "2024",'Forecast Summary'!$D:$D, "Historical")</f>
        <v>23</v>
      </c>
      <c r="H78" s="333">
        <f>SUMIFS('Forecast Summary'!J:J, 'Forecast Summary'!$A:$A,Outcomes!$A78,'Forecast Summary'!$C:$C, "2024",'Forecast Summary'!$D:$D, "Historical")</f>
        <v>0</v>
      </c>
      <c r="I78" s="333">
        <f>SUMIFS('Forecast Summary'!K:K, 'Forecast Summary'!$A:$A,Outcomes!$A78,'Forecast Summary'!$C:$C, "2024",'Forecast Summary'!$D:$D, "Historical")</f>
        <v>0</v>
      </c>
      <c r="J78" s="333">
        <f>SUMIFS('Forecast Summary'!L:L, 'Forecast Summary'!$A:$A,Outcomes!$A78,'Forecast Summary'!$C:$C, "2024",'Forecast Summary'!$D:$D, "Historical")</f>
        <v>0</v>
      </c>
      <c r="K78" s="333">
        <f>SUMIFS('Forecast Summary'!M:M, 'Forecast Summary'!$A:$A,Outcomes!$A78,'Forecast Summary'!$C:$C, "2024",'Forecast Summary'!$D:$D, "Historical")</f>
        <v>0</v>
      </c>
      <c r="L78" s="333">
        <f>SUMIFS('Forecast Summary'!O:O, 'Forecast Summary'!$A:$A,Outcomes!$A78,'Forecast Summary'!$C:$C, "2024",'Forecast Summary'!$D:$D, "Historical")</f>
        <v>0</v>
      </c>
      <c r="M78" s="333">
        <f>SUMIFS('Forecast Summary'!P:P, 'Forecast Summary'!$A:$A,Outcomes!$A78,'Forecast Summary'!$C:$C, "2024",'Forecast Summary'!$D:$D, "Historical")</f>
        <v>0</v>
      </c>
      <c r="N78" s="333">
        <f>SUMIFS('Forecast Summary'!U:U, 'Forecast Summary'!$A:$A,Outcomes!$A78,'Forecast Summary'!$C:$C, "2024",'Forecast Summary'!$D:$D, "Historical")</f>
        <v>0</v>
      </c>
      <c r="O78" s="560"/>
      <c r="P78" s="560"/>
      <c r="Q78" s="560"/>
      <c r="R78" s="333">
        <f>SUMIFS('Forecast Summary'!Y:Y, 'Forecast Summary'!$A:$A,Outcomes!$A78,'Forecast Summary'!$C:$C, "2024",'Forecast Summary'!$D:$D, "Historical")</f>
        <v>101</v>
      </c>
      <c r="S78" s="560"/>
      <c r="T78" s="560"/>
      <c r="U78" s="560"/>
      <c r="V78" s="333">
        <f>SUMIFS('Forecast Summary'!AG:AG, 'Forecast Summary'!$A:$A,Outcomes!$A78,'Forecast Summary'!$C:$C, "2024",'Forecast Summary'!$D:$D, "Historical")</f>
        <v>16</v>
      </c>
      <c r="W78" s="333">
        <f>SUMIFS('Forecast Summary'!AH:AH, 'Forecast Summary'!$A:$A,Outcomes!$A78,'Forecast Summary'!$C:$C, "2024",'Forecast Summary'!$D:$D, "Historical")</f>
        <v>7</v>
      </c>
      <c r="X78" s="333">
        <f>SUMIFS('Forecast Summary'!AI:AI, 'Forecast Summary'!$A:$A,Outcomes!$A78,'Forecast Summary'!$C:$C, "2024",'Forecast Summary'!$D:$D, "Historical")</f>
        <v>7</v>
      </c>
      <c r="Y78" s="333">
        <f>SUMIFS('Forecast Summary'!AJ:AJ, 'Forecast Summary'!$A:$A,Outcomes!$A78,'Forecast Summary'!$C:$C, "2024",'Forecast Summary'!$D:$D, "Historical")</f>
        <v>11</v>
      </c>
      <c r="Z78" s="333">
        <f>SUMIFS('Forecast Summary'!AK:AK, 'Forecast Summary'!$A:$A,Outcomes!$A78,'Forecast Summary'!$C:$C, "2024",'Forecast Summary'!$D:$D, "Historical")</f>
        <v>253</v>
      </c>
      <c r="AA78" s="333">
        <f>SUMIFS('Forecast Summary'!AL:AL, 'Forecast Summary'!$A:$A,Outcomes!$A78,'Forecast Summary'!$C:$C, "2024",'Forecast Summary'!$D:$D, "Historical")</f>
        <v>177</v>
      </c>
      <c r="AB78" s="333">
        <f>SUMIFS('Forecast Summary'!AM:AM, 'Forecast Summary'!$A:$A,Outcomes!$A78,'Forecast Summary'!$C:$C, "2024",'Forecast Summary'!$D:$D, "Historical")</f>
        <v>138</v>
      </c>
      <c r="AC78" s="333">
        <f>SUMIFS('Forecast Summary'!AN:AN, 'Forecast Summary'!$A:$A,Outcomes!$A78,'Forecast Summary'!$C:$C, "2024",'Forecast Summary'!$D:$D, "Historical")</f>
        <v>99</v>
      </c>
      <c r="AD78" s="333">
        <f>SUMIFS('Forecast Summary'!AS:AS, 'Forecast Summary'!$A:$A,Outcomes!$A78,'Forecast Summary'!$C:$C, "2024",'Forecast Summary'!$D:$D, "Historical")</f>
        <v>0</v>
      </c>
      <c r="AE78" s="333">
        <f>SUMIFS('Forecast Summary'!AT:AT, 'Forecast Summary'!$A:$A,Outcomes!$A78,'Forecast Summary'!$C:$C, "2024",'Forecast Summary'!$D:$D, "Historical")</f>
        <v>0</v>
      </c>
      <c r="AF78" s="333">
        <f>SUMIFS('Forecast Summary'!AU:AU, 'Forecast Summary'!$A:$A,Outcomes!$A78,'Forecast Summary'!$C:$C, "2024",'Forecast Summary'!$D:$D, "Historical")</f>
        <v>0</v>
      </c>
      <c r="AG78" s="333">
        <f>SUMIFS('Forecast Summary'!AV:AV, 'Forecast Summary'!$A:$A,Outcomes!$A78,'Forecast Summary'!$C:$C, "2024",'Forecast Summary'!$D:$D, "Historical")</f>
        <v>0</v>
      </c>
      <c r="AH78" s="333">
        <f>SUMIFS('Forecast Summary'!AW:AW, 'Forecast Summary'!$A:$A,Outcomes!$A78,'Forecast Summary'!$C:$C, "2024",'Forecast Summary'!$D:$D, "Historical")</f>
        <v>63</v>
      </c>
      <c r="AI78" s="333">
        <f>SUMIFS('Forecast Summary'!AX:AX, 'Forecast Summary'!$A:$A,Outcomes!$A78,'Forecast Summary'!$C:$C, "2024",'Forecast Summary'!$D:$D, "Historical")</f>
        <v>5</v>
      </c>
      <c r="AJ78" s="333">
        <f>SUMIFS('Forecast Summary'!AY:AY, 'Forecast Summary'!$A:$A,Outcomes!$A78,'Forecast Summary'!$C:$C, "2024",'Forecast Summary'!$D:$D, "Historical")</f>
        <v>23</v>
      </c>
      <c r="AK78" s="333">
        <f>SUMIFS('Forecast Summary'!AZ:AZ, 'Forecast Summary'!$A:$A,Outcomes!$A78,'Forecast Summary'!$C:$C, "2024",'Forecast Summary'!$D:$D, "Historical")</f>
        <v>37</v>
      </c>
      <c r="AL78" s="333">
        <f>SUMIFS('Forecast Summary'!BE:BE, 'Forecast Summary'!$A:$A,Outcomes!$A78,'Forecast Summary'!$C:$C, "2024",'Forecast Summary'!$D:$D, "Historical")</f>
        <v>156</v>
      </c>
      <c r="AM78" s="333">
        <f>SUMIFS('Forecast Summary'!BF:BF, 'Forecast Summary'!$A:$A,Outcomes!$A78,'Forecast Summary'!$C:$C, "2024",'Forecast Summary'!$D:$D, "Historical")</f>
        <v>89</v>
      </c>
      <c r="AN78" s="333">
        <f>SUMIFS('Forecast Summary'!BG:BG, 'Forecast Summary'!$A:$A,Outcomes!$A78,'Forecast Summary'!$C:$C, "2024",'Forecast Summary'!$D:$D, "Historical")</f>
        <v>74</v>
      </c>
      <c r="AO78" s="333">
        <f>SUMIFS('Forecast Summary'!BH:BH, 'Forecast Summary'!$A:$A,Outcomes!$A78,'Forecast Summary'!$C:$C, "2024",'Forecast Summary'!$D:$D, "Historical")</f>
        <v>46</v>
      </c>
      <c r="AP78" s="333">
        <f>SUMIFS('Forecast Summary'!BI:BI, 'Forecast Summary'!$A:$A,Outcomes!$A78,'Forecast Summary'!$C:$C, "2024",'Forecast Summary'!$D:$D, "Historical")</f>
        <v>150</v>
      </c>
      <c r="AQ78" s="333">
        <f>SUMIFS('Forecast Summary'!BJ:BJ, 'Forecast Summary'!$A:$A,Outcomes!$A78,'Forecast Summary'!$C:$C, "2024",'Forecast Summary'!$D:$D, "Historical")</f>
        <v>54</v>
      </c>
      <c r="AR78" s="333">
        <f>SUMIFS('Forecast Summary'!BK:BK, 'Forecast Summary'!$A:$A,Outcomes!$A78,'Forecast Summary'!$C:$C, "2024",'Forecast Summary'!$D:$D, "Historical")</f>
        <v>101</v>
      </c>
      <c r="AS78" s="333">
        <f>SUMIFS('Forecast Summary'!BL:BL, 'Forecast Summary'!$A:$A,Outcomes!$A78,'Forecast Summary'!$C:$C, "2024",'Forecast Summary'!$D:$D, "Historical")</f>
        <v>61</v>
      </c>
      <c r="AT78" s="333">
        <f>SUMIFS('Forecast Summary'!BQ:BQ, 'Forecast Summary'!$A:$A,Outcomes!$A78,'Forecast Summary'!$C:$C, "2024",'Forecast Summary'!$D:$D, "Historical")</f>
        <v>0</v>
      </c>
      <c r="AU78" s="333">
        <f>SUMIFS('Forecast Summary'!BR:BR, 'Forecast Summary'!$A:$A,Outcomes!$A78,'Forecast Summary'!$C:$C, "2024",'Forecast Summary'!$D:$D, "Historical")</f>
        <v>0</v>
      </c>
      <c r="AV78" s="333">
        <f>SUMIFS('Forecast Summary'!BS:BS, 'Forecast Summary'!$A:$A,Outcomes!$A78,'Forecast Summary'!$C:$C, "2024",'Forecast Summary'!$D:$D, "Historical")</f>
        <v>0</v>
      </c>
      <c r="AW78" s="333">
        <f>SUMIFS('Forecast Summary'!BT:BT, 'Forecast Summary'!$A:$A,Outcomes!$A78,'Forecast Summary'!$C:$C, "2024",'Forecast Summary'!$D:$D, "Historical")</f>
        <v>0</v>
      </c>
      <c r="AX78" s="333">
        <f>SUMIFS('Forecast Summary'!BU:BU, 'Forecast Summary'!$A:$A,Outcomes!$A78,'Forecast Summary'!$C:$C, "2024",'Forecast Summary'!$D:$D, "Historical")</f>
        <v>37</v>
      </c>
      <c r="AY78" s="333">
        <f>SUMIFS('Forecast Summary'!BV:BV, 'Forecast Summary'!$A:$A,Outcomes!$A78,'Forecast Summary'!$C:$C, "2024",'Forecast Summary'!$D:$D, "Historical")</f>
        <v>6</v>
      </c>
      <c r="AZ78" s="333">
        <f>SUMIFS('Forecast Summary'!BW:BW, 'Forecast Summary'!$A:$A,Outcomes!$A78,'Forecast Summary'!$C:$C, "2024",'Forecast Summary'!$D:$D, "Historical")</f>
        <v>22</v>
      </c>
      <c r="BA78" s="333">
        <f>SUMIFS('Forecast Summary'!BX:BX, 'Forecast Summary'!$A:$A,Outcomes!$A78,'Forecast Summary'!$C:$C, "2024",'Forecast Summary'!$D:$D, "Historical")</f>
        <v>33</v>
      </c>
      <c r="BB78" s="333">
        <f>SUMIFS('Forecast Summary'!BY:BY, 'Forecast Summary'!$A:$A,Outcomes!$A78,'Forecast Summary'!$C:$C, "2024",'Forecast Summary'!$D:$D, "Bound Project")</f>
        <v>11</v>
      </c>
      <c r="BC78" s="333">
        <f>SUMIFS('Forecast Summary'!BZ:BZ, 'Forecast Summary'!$A:$A,Outcomes!$A78,'Forecast Summary'!$C:$C, "2024",'Forecast Summary'!$D:$D, "Bound Project")</f>
        <v>13</v>
      </c>
      <c r="BD78" s="333">
        <f>SUMIFS('Forecast Summary'!CA:CA, 'Forecast Summary'!$A:$A,Outcomes!$A78,'Forecast Summary'!$C:$C, "2024",'Forecast Summary'!$D:$D, "Bound Project")</f>
        <v>0</v>
      </c>
    </row>
    <row r="79" spans="1:56">
      <c r="A79" s="21" t="s">
        <v>83</v>
      </c>
      <c r="B79" s="18" t="s">
        <v>84</v>
      </c>
      <c r="C79" s="333">
        <f>SUMIFS('Forecast Summary'!E:E, 'Forecast Summary'!$A:$A,Outcomes!$A79,'Forecast Summary'!$C:$C, "2024",'Forecast Summary'!$D:$D, "Historical")</f>
        <v>469</v>
      </c>
      <c r="D79" s="333">
        <f>SUMIFS('Forecast Summary'!F:F, 'Forecast Summary'!$A:$A,Outcomes!$A79,'Forecast Summary'!$C:$C, "2024",'Forecast Summary'!$D:$D, "Historical")</f>
        <v>208</v>
      </c>
      <c r="E79" s="333">
        <f>SUMIFS('Forecast Summary'!G:G, 'Forecast Summary'!$A:$A,Outcomes!$A79,'Forecast Summary'!$C:$C, "2024",'Forecast Summary'!$D:$D, "Historical")</f>
        <v>88</v>
      </c>
      <c r="F79" s="333">
        <f>SUMIFS('Forecast Summary'!H:H, 'Forecast Summary'!$A:$A,Outcomes!$A79,'Forecast Summary'!$C:$C, "2024",'Forecast Summary'!$D:$D, "Historical")</f>
        <v>66</v>
      </c>
      <c r="G79" s="333">
        <f>SUMIFS('Forecast Summary'!I:I, 'Forecast Summary'!$A:$A,Outcomes!$A79,'Forecast Summary'!$C:$C, "2024",'Forecast Summary'!$D:$D, "Historical")</f>
        <v>33</v>
      </c>
      <c r="H79" s="333">
        <f>SUMIFS('Forecast Summary'!J:J, 'Forecast Summary'!$A:$A,Outcomes!$A79,'Forecast Summary'!$C:$C, "2024",'Forecast Summary'!$D:$D, "Historical")</f>
        <v>0</v>
      </c>
      <c r="I79" s="333">
        <f>SUMIFS('Forecast Summary'!K:K, 'Forecast Summary'!$A:$A,Outcomes!$A79,'Forecast Summary'!$C:$C, "2024",'Forecast Summary'!$D:$D, "Historical")</f>
        <v>0</v>
      </c>
      <c r="J79" s="333">
        <f>SUMIFS('Forecast Summary'!L:L, 'Forecast Summary'!$A:$A,Outcomes!$A79,'Forecast Summary'!$C:$C, "2024",'Forecast Summary'!$D:$D, "Historical")</f>
        <v>0</v>
      </c>
      <c r="K79" s="333">
        <f>SUMIFS('Forecast Summary'!M:M, 'Forecast Summary'!$A:$A,Outcomes!$A79,'Forecast Summary'!$C:$C, "2024",'Forecast Summary'!$D:$D, "Historical")</f>
        <v>0</v>
      </c>
      <c r="L79" s="333">
        <f>SUMIFS('Forecast Summary'!O:O, 'Forecast Summary'!$A:$A,Outcomes!$A79,'Forecast Summary'!$C:$C, "2024",'Forecast Summary'!$D:$D, "Historical")</f>
        <v>0</v>
      </c>
      <c r="M79" s="333">
        <f>SUMIFS('Forecast Summary'!P:P, 'Forecast Summary'!$A:$A,Outcomes!$A79,'Forecast Summary'!$C:$C, "2024",'Forecast Summary'!$D:$D, "Historical")</f>
        <v>59</v>
      </c>
      <c r="N79" s="333">
        <f>SUMIFS('Forecast Summary'!U:U, 'Forecast Summary'!$A:$A,Outcomes!$A79,'Forecast Summary'!$C:$C, "2024",'Forecast Summary'!$D:$D, "Historical")</f>
        <v>38</v>
      </c>
      <c r="O79" s="560"/>
      <c r="P79" s="560"/>
      <c r="Q79" s="560"/>
      <c r="R79" s="333">
        <f>SUMIFS('Forecast Summary'!Y:Y, 'Forecast Summary'!$A:$A,Outcomes!$A79,'Forecast Summary'!$C:$C, "2024",'Forecast Summary'!$D:$D, "Historical")</f>
        <v>181</v>
      </c>
      <c r="S79" s="560"/>
      <c r="T79" s="560"/>
      <c r="U79" s="560"/>
      <c r="V79" s="333">
        <f>SUMIFS('Forecast Summary'!AG:AG, 'Forecast Summary'!$A:$A,Outcomes!$A79,'Forecast Summary'!$C:$C, "2024",'Forecast Summary'!$D:$D, "Historical")</f>
        <v>208</v>
      </c>
      <c r="W79" s="333">
        <f>SUMIFS('Forecast Summary'!AH:AH, 'Forecast Summary'!$A:$A,Outcomes!$A79,'Forecast Summary'!$C:$C, "2024",'Forecast Summary'!$D:$D, "Historical")</f>
        <v>70</v>
      </c>
      <c r="X79" s="333">
        <f>SUMIFS('Forecast Summary'!AI:AI, 'Forecast Summary'!$A:$A,Outcomes!$A79,'Forecast Summary'!$C:$C, "2024",'Forecast Summary'!$D:$D, "Historical")</f>
        <v>96</v>
      </c>
      <c r="Y79" s="333">
        <f>SUMIFS('Forecast Summary'!AJ:AJ, 'Forecast Summary'!$A:$A,Outcomes!$A79,'Forecast Summary'!$C:$C, "2024",'Forecast Summary'!$D:$D, "Historical")</f>
        <v>66</v>
      </c>
      <c r="Z79" s="333">
        <f>SUMIFS('Forecast Summary'!AK:AK, 'Forecast Summary'!$A:$A,Outcomes!$A79,'Forecast Summary'!$C:$C, "2024",'Forecast Summary'!$D:$D, "Historical")</f>
        <v>365</v>
      </c>
      <c r="AA79" s="333">
        <f>SUMIFS('Forecast Summary'!AL:AL, 'Forecast Summary'!$A:$A,Outcomes!$A79,'Forecast Summary'!$C:$C, "2024",'Forecast Summary'!$D:$D, "Historical")</f>
        <v>131</v>
      </c>
      <c r="AB79" s="333">
        <f>SUMIFS('Forecast Summary'!AM:AM, 'Forecast Summary'!$A:$A,Outcomes!$A79,'Forecast Summary'!$C:$C, "2024",'Forecast Summary'!$D:$D, "Historical")</f>
        <v>154</v>
      </c>
      <c r="AC79" s="333">
        <f>SUMIFS('Forecast Summary'!AN:AN, 'Forecast Summary'!$A:$A,Outcomes!$A79,'Forecast Summary'!$C:$C, "2024",'Forecast Summary'!$D:$D, "Historical")</f>
        <v>172</v>
      </c>
      <c r="AD79" s="333">
        <f>SUMIFS('Forecast Summary'!AS:AS, 'Forecast Summary'!$A:$A,Outcomes!$A79,'Forecast Summary'!$C:$C, "2024",'Forecast Summary'!$D:$D, "Historical")</f>
        <v>0</v>
      </c>
      <c r="AE79" s="333">
        <f>SUMIFS('Forecast Summary'!AT:AT, 'Forecast Summary'!$A:$A,Outcomes!$A79,'Forecast Summary'!$C:$C, "2024",'Forecast Summary'!$D:$D, "Historical")</f>
        <v>0</v>
      </c>
      <c r="AF79" s="333">
        <f>SUMIFS('Forecast Summary'!AU:AU, 'Forecast Summary'!$A:$A,Outcomes!$A79,'Forecast Summary'!$C:$C, "2024",'Forecast Summary'!$D:$D, "Historical")</f>
        <v>0</v>
      </c>
      <c r="AG79" s="333">
        <f>SUMIFS('Forecast Summary'!AV:AV, 'Forecast Summary'!$A:$A,Outcomes!$A79,'Forecast Summary'!$C:$C, "2024",'Forecast Summary'!$D:$D, "Historical")</f>
        <v>0</v>
      </c>
      <c r="AH79" s="333">
        <f>SUMIFS('Forecast Summary'!AW:AW, 'Forecast Summary'!$A:$A,Outcomes!$A79,'Forecast Summary'!$C:$C, "2024",'Forecast Summary'!$D:$D, "Historical")</f>
        <v>0</v>
      </c>
      <c r="AI79" s="333">
        <f>SUMIFS('Forecast Summary'!AX:AX, 'Forecast Summary'!$A:$A,Outcomes!$A79,'Forecast Summary'!$C:$C, "2024",'Forecast Summary'!$D:$D, "Historical")</f>
        <v>0</v>
      </c>
      <c r="AJ79" s="333">
        <f>SUMIFS('Forecast Summary'!AY:AY, 'Forecast Summary'!$A:$A,Outcomes!$A79,'Forecast Summary'!$C:$C, "2024",'Forecast Summary'!$D:$D, "Historical")</f>
        <v>0</v>
      </c>
      <c r="AK79" s="333">
        <f>SUMIFS('Forecast Summary'!AZ:AZ, 'Forecast Summary'!$A:$A,Outcomes!$A79,'Forecast Summary'!$C:$C, "2024",'Forecast Summary'!$D:$D, "Historical")</f>
        <v>0</v>
      </c>
      <c r="AL79" s="333">
        <f>SUMIFS('Forecast Summary'!BE:BE, 'Forecast Summary'!$A:$A,Outcomes!$A79,'Forecast Summary'!$C:$C, "2024",'Forecast Summary'!$D:$D, "Historical")</f>
        <v>369</v>
      </c>
      <c r="AM79" s="333">
        <f>SUMIFS('Forecast Summary'!BF:BF, 'Forecast Summary'!$A:$A,Outcomes!$A79,'Forecast Summary'!$C:$C, "2024",'Forecast Summary'!$D:$D, "Historical")</f>
        <v>138</v>
      </c>
      <c r="AN79" s="333">
        <f>SUMIFS('Forecast Summary'!BG:BG, 'Forecast Summary'!$A:$A,Outcomes!$A79,'Forecast Summary'!$C:$C, "2024",'Forecast Summary'!$D:$D, "Historical")</f>
        <v>113</v>
      </c>
      <c r="AO79" s="333">
        <f>SUMIFS('Forecast Summary'!BH:BH, 'Forecast Summary'!$A:$A,Outcomes!$A79,'Forecast Summary'!$C:$C, "2024",'Forecast Summary'!$D:$D, "Historical")</f>
        <v>60</v>
      </c>
      <c r="AP79" s="333">
        <f>SUMIFS('Forecast Summary'!BI:BI, 'Forecast Summary'!$A:$A,Outcomes!$A79,'Forecast Summary'!$C:$C, "2024",'Forecast Summary'!$D:$D, "Historical")</f>
        <v>333</v>
      </c>
      <c r="AQ79" s="333">
        <f>SUMIFS('Forecast Summary'!BJ:BJ, 'Forecast Summary'!$A:$A,Outcomes!$A79,'Forecast Summary'!$C:$C, "2024",'Forecast Summary'!$D:$D, "Historical")</f>
        <v>182</v>
      </c>
      <c r="AR79" s="333">
        <f>SUMIFS('Forecast Summary'!BK:BK, 'Forecast Summary'!$A:$A,Outcomes!$A79,'Forecast Summary'!$C:$C, "2024",'Forecast Summary'!$D:$D, "Historical")</f>
        <v>175</v>
      </c>
      <c r="AS79" s="333">
        <f>SUMIFS('Forecast Summary'!BL:BL, 'Forecast Summary'!$A:$A,Outcomes!$A79,'Forecast Summary'!$C:$C, "2024",'Forecast Summary'!$D:$D, "Historical")</f>
        <v>139</v>
      </c>
      <c r="AT79" s="333">
        <f>SUMIFS('Forecast Summary'!BQ:BQ, 'Forecast Summary'!$A:$A,Outcomes!$A79,'Forecast Summary'!$C:$C, "2024",'Forecast Summary'!$D:$D, "Historical")</f>
        <v>0</v>
      </c>
      <c r="AU79" s="333">
        <f>SUMIFS('Forecast Summary'!BR:BR, 'Forecast Summary'!$A:$A,Outcomes!$A79,'Forecast Summary'!$C:$C, "2024",'Forecast Summary'!$D:$D, "Historical")</f>
        <v>0</v>
      </c>
      <c r="AV79" s="333">
        <f>SUMIFS('Forecast Summary'!BS:BS, 'Forecast Summary'!$A:$A,Outcomes!$A79,'Forecast Summary'!$C:$C, "2024",'Forecast Summary'!$D:$D, "Historical")</f>
        <v>0</v>
      </c>
      <c r="AW79" s="333">
        <f>SUMIFS('Forecast Summary'!BT:BT, 'Forecast Summary'!$A:$A,Outcomes!$A79,'Forecast Summary'!$C:$C, "2024",'Forecast Summary'!$D:$D, "Historical")</f>
        <v>0</v>
      </c>
      <c r="AX79" s="333">
        <f>SUMIFS('Forecast Summary'!BU:BU, 'Forecast Summary'!$A:$A,Outcomes!$A79,'Forecast Summary'!$C:$C, "2024",'Forecast Summary'!$D:$D, "Historical")</f>
        <v>60</v>
      </c>
      <c r="AY79" s="333">
        <f>SUMIFS('Forecast Summary'!BV:BV, 'Forecast Summary'!$A:$A,Outcomes!$A79,'Forecast Summary'!$C:$C, "2024",'Forecast Summary'!$D:$D, "Historical")</f>
        <v>38</v>
      </c>
      <c r="AZ79" s="333">
        <f>SUMIFS('Forecast Summary'!BW:BW, 'Forecast Summary'!$A:$A,Outcomes!$A79,'Forecast Summary'!$C:$C, "2024",'Forecast Summary'!$D:$D, "Historical")</f>
        <v>27</v>
      </c>
      <c r="BA79" s="333">
        <f>SUMIFS('Forecast Summary'!BX:BX, 'Forecast Summary'!$A:$A,Outcomes!$A79,'Forecast Summary'!$C:$C, "2024",'Forecast Summary'!$D:$D, "Historical")</f>
        <v>42</v>
      </c>
      <c r="BB79" s="333">
        <f>SUMIFS('Forecast Summary'!BY:BY, 'Forecast Summary'!$A:$A,Outcomes!$A79,'Forecast Summary'!$C:$C, "2024",'Forecast Summary'!$D:$D, "Bound Project")</f>
        <v>39</v>
      </c>
      <c r="BC79" s="333">
        <f>SUMIFS('Forecast Summary'!BZ:BZ, 'Forecast Summary'!$A:$A,Outcomes!$A79,'Forecast Summary'!$C:$C, "2024",'Forecast Summary'!$D:$D, "Bound Project")</f>
        <v>39</v>
      </c>
      <c r="BD79" s="333">
        <f>SUMIFS('Forecast Summary'!CA:CA, 'Forecast Summary'!$A:$A,Outcomes!$A79,'Forecast Summary'!$C:$C, "2024",'Forecast Summary'!$D:$D, "Bound Project")</f>
        <v>0</v>
      </c>
    </row>
    <row r="80" spans="1:56">
      <c r="A80" s="21" t="s">
        <v>85</v>
      </c>
      <c r="B80" s="18" t="s">
        <v>86</v>
      </c>
      <c r="C80" s="333">
        <f>SUMIFS('Forecast Summary'!E:E, 'Forecast Summary'!$A:$A,Outcomes!$A80,'Forecast Summary'!$C:$C, "2024",'Forecast Summary'!$D:$D, "Historical")</f>
        <v>599</v>
      </c>
      <c r="D80" s="333">
        <f>SUMIFS('Forecast Summary'!F:F, 'Forecast Summary'!$A:$A,Outcomes!$A80,'Forecast Summary'!$C:$C, "2024",'Forecast Summary'!$D:$D, "Historical")</f>
        <v>359</v>
      </c>
      <c r="E80" s="333">
        <f>SUMIFS('Forecast Summary'!G:G, 'Forecast Summary'!$A:$A,Outcomes!$A80,'Forecast Summary'!$C:$C, "2024",'Forecast Summary'!$D:$D, "Historical")</f>
        <v>299</v>
      </c>
      <c r="F80" s="333">
        <f>SUMIFS('Forecast Summary'!H:H, 'Forecast Summary'!$A:$A,Outcomes!$A80,'Forecast Summary'!$C:$C, "2024",'Forecast Summary'!$D:$D, "Historical")</f>
        <v>97</v>
      </c>
      <c r="G80" s="333">
        <f>SUMIFS('Forecast Summary'!I:I, 'Forecast Summary'!$A:$A,Outcomes!$A80,'Forecast Summary'!$C:$C, "2024",'Forecast Summary'!$D:$D, "Historical")</f>
        <v>41</v>
      </c>
      <c r="H80" s="333">
        <f>SUMIFS('Forecast Summary'!J:J, 'Forecast Summary'!$A:$A,Outcomes!$A80,'Forecast Summary'!$C:$C, "2024",'Forecast Summary'!$D:$D, "Historical")</f>
        <v>0</v>
      </c>
      <c r="I80" s="333">
        <f>SUMIFS('Forecast Summary'!K:K, 'Forecast Summary'!$A:$A,Outcomes!$A80,'Forecast Summary'!$C:$C, "2024",'Forecast Summary'!$D:$D, "Historical")</f>
        <v>0</v>
      </c>
      <c r="J80" s="333">
        <f>SUMIFS('Forecast Summary'!L:L, 'Forecast Summary'!$A:$A,Outcomes!$A80,'Forecast Summary'!$C:$C, "2024",'Forecast Summary'!$D:$D, "Historical")</f>
        <v>0</v>
      </c>
      <c r="K80" s="333">
        <f>SUMIFS('Forecast Summary'!M:M, 'Forecast Summary'!$A:$A,Outcomes!$A80,'Forecast Summary'!$C:$C, "2024",'Forecast Summary'!$D:$D, "Historical")</f>
        <v>0</v>
      </c>
      <c r="L80" s="333">
        <f>SUMIFS('Forecast Summary'!O:O, 'Forecast Summary'!$A:$A,Outcomes!$A80,'Forecast Summary'!$C:$C, "2024",'Forecast Summary'!$D:$D, "Historical")</f>
        <v>0</v>
      </c>
      <c r="M80" s="333">
        <f>SUMIFS('Forecast Summary'!P:P, 'Forecast Summary'!$A:$A,Outcomes!$A80,'Forecast Summary'!$C:$C, "2024",'Forecast Summary'!$D:$D, "Historical")</f>
        <v>96</v>
      </c>
      <c r="N80" s="333">
        <f>SUMIFS('Forecast Summary'!U:U, 'Forecast Summary'!$A:$A,Outcomes!$A80,'Forecast Summary'!$C:$C, "2024",'Forecast Summary'!$D:$D, "Historical")</f>
        <v>3</v>
      </c>
      <c r="O80" s="560"/>
      <c r="P80" s="560"/>
      <c r="Q80" s="560"/>
      <c r="R80" s="333">
        <f>SUMIFS('Forecast Summary'!Y:Y, 'Forecast Summary'!$A:$A,Outcomes!$A80,'Forecast Summary'!$C:$C, "2024",'Forecast Summary'!$D:$D, "Historical")</f>
        <v>111</v>
      </c>
      <c r="S80" s="560"/>
      <c r="T80" s="560"/>
      <c r="U80" s="560"/>
      <c r="V80" s="333">
        <f>SUMIFS('Forecast Summary'!AG:AG, 'Forecast Summary'!$A:$A,Outcomes!$A80,'Forecast Summary'!$C:$C, "2024",'Forecast Summary'!$D:$D, "Historical")</f>
        <v>35</v>
      </c>
      <c r="W80" s="333">
        <f>SUMIFS('Forecast Summary'!AH:AH, 'Forecast Summary'!$A:$A,Outcomes!$A80,'Forecast Summary'!$C:$C, "2024",'Forecast Summary'!$D:$D, "Historical")</f>
        <v>16</v>
      </c>
      <c r="X80" s="333">
        <f>SUMIFS('Forecast Summary'!AI:AI, 'Forecast Summary'!$A:$A,Outcomes!$A80,'Forecast Summary'!$C:$C, "2024",'Forecast Summary'!$D:$D, "Historical")</f>
        <v>18</v>
      </c>
      <c r="Y80" s="333">
        <f>SUMIFS('Forecast Summary'!AJ:AJ, 'Forecast Summary'!$A:$A,Outcomes!$A80,'Forecast Summary'!$C:$C, "2024",'Forecast Summary'!$D:$D, "Historical")</f>
        <v>8</v>
      </c>
      <c r="Z80" s="333">
        <f>SUMIFS('Forecast Summary'!AK:AK, 'Forecast Summary'!$A:$A,Outcomes!$A80,'Forecast Summary'!$C:$C, "2024",'Forecast Summary'!$D:$D, "Historical")</f>
        <v>312</v>
      </c>
      <c r="AA80" s="333">
        <f>SUMIFS('Forecast Summary'!AL:AL, 'Forecast Summary'!$A:$A,Outcomes!$A80,'Forecast Summary'!$C:$C, "2024",'Forecast Summary'!$D:$D, "Historical")</f>
        <v>145</v>
      </c>
      <c r="AB80" s="333">
        <f>SUMIFS('Forecast Summary'!AM:AM, 'Forecast Summary'!$A:$A,Outcomes!$A80,'Forecast Summary'!$C:$C, "2024",'Forecast Summary'!$D:$D, "Historical")</f>
        <v>133</v>
      </c>
      <c r="AC80" s="333">
        <f>SUMIFS('Forecast Summary'!AN:AN, 'Forecast Summary'!$A:$A,Outcomes!$A80,'Forecast Summary'!$C:$C, "2024",'Forecast Summary'!$D:$D, "Historical")</f>
        <v>92</v>
      </c>
      <c r="AD80" s="333">
        <f>SUMIFS('Forecast Summary'!AS:AS, 'Forecast Summary'!$A:$A,Outcomes!$A80,'Forecast Summary'!$C:$C, "2024",'Forecast Summary'!$D:$D, "Historical")</f>
        <v>0</v>
      </c>
      <c r="AE80" s="333">
        <f>SUMIFS('Forecast Summary'!AT:AT, 'Forecast Summary'!$A:$A,Outcomes!$A80,'Forecast Summary'!$C:$C, "2024",'Forecast Summary'!$D:$D, "Historical")</f>
        <v>0</v>
      </c>
      <c r="AF80" s="333">
        <f>SUMIFS('Forecast Summary'!AU:AU, 'Forecast Summary'!$A:$A,Outcomes!$A80,'Forecast Summary'!$C:$C, "2024",'Forecast Summary'!$D:$D, "Historical")</f>
        <v>0</v>
      </c>
      <c r="AG80" s="333">
        <f>SUMIFS('Forecast Summary'!AV:AV, 'Forecast Summary'!$A:$A,Outcomes!$A80,'Forecast Summary'!$C:$C, "2024",'Forecast Summary'!$D:$D, "Historical")</f>
        <v>0</v>
      </c>
      <c r="AH80" s="333">
        <f>SUMIFS('Forecast Summary'!AW:AW, 'Forecast Summary'!$A:$A,Outcomes!$A80,'Forecast Summary'!$C:$C, "2024",'Forecast Summary'!$D:$D, "Historical")</f>
        <v>0</v>
      </c>
      <c r="AI80" s="333">
        <f>SUMIFS('Forecast Summary'!AX:AX, 'Forecast Summary'!$A:$A,Outcomes!$A80,'Forecast Summary'!$C:$C, "2024",'Forecast Summary'!$D:$D, "Historical")</f>
        <v>0</v>
      </c>
      <c r="AJ80" s="333">
        <f>SUMIFS('Forecast Summary'!AY:AY, 'Forecast Summary'!$A:$A,Outcomes!$A80,'Forecast Summary'!$C:$C, "2024",'Forecast Summary'!$D:$D, "Historical")</f>
        <v>0</v>
      </c>
      <c r="AK80" s="333">
        <f>SUMIFS('Forecast Summary'!AZ:AZ, 'Forecast Summary'!$A:$A,Outcomes!$A80,'Forecast Summary'!$C:$C, "2024",'Forecast Summary'!$D:$D, "Historical")</f>
        <v>0</v>
      </c>
      <c r="AL80" s="333">
        <f>SUMIFS('Forecast Summary'!BE:BE, 'Forecast Summary'!$A:$A,Outcomes!$A80,'Forecast Summary'!$C:$C, "2024",'Forecast Summary'!$D:$D, "Historical")</f>
        <v>261</v>
      </c>
      <c r="AM80" s="333">
        <f>SUMIFS('Forecast Summary'!BF:BF, 'Forecast Summary'!$A:$A,Outcomes!$A80,'Forecast Summary'!$C:$C, "2024",'Forecast Summary'!$D:$D, "Historical")</f>
        <v>220</v>
      </c>
      <c r="AN80" s="333">
        <f>SUMIFS('Forecast Summary'!BG:BG, 'Forecast Summary'!$A:$A,Outcomes!$A80,'Forecast Summary'!$C:$C, "2024",'Forecast Summary'!$D:$D, "Historical")</f>
        <v>87</v>
      </c>
      <c r="AO80" s="333">
        <f>SUMIFS('Forecast Summary'!BH:BH, 'Forecast Summary'!$A:$A,Outcomes!$A80,'Forecast Summary'!$C:$C, "2024",'Forecast Summary'!$D:$D, "Historical")</f>
        <v>36</v>
      </c>
      <c r="AP80" s="333">
        <f>SUMIFS('Forecast Summary'!BI:BI, 'Forecast Summary'!$A:$A,Outcomes!$A80,'Forecast Summary'!$C:$C, "2024",'Forecast Summary'!$D:$D, "Historical")</f>
        <v>152</v>
      </c>
      <c r="AQ80" s="333">
        <f>SUMIFS('Forecast Summary'!BJ:BJ, 'Forecast Summary'!$A:$A,Outcomes!$A80,'Forecast Summary'!$C:$C, "2024",'Forecast Summary'!$D:$D, "Historical")</f>
        <v>119</v>
      </c>
      <c r="AR80" s="333">
        <f>SUMIFS('Forecast Summary'!BK:BK, 'Forecast Summary'!$A:$A,Outcomes!$A80,'Forecast Summary'!$C:$C, "2024",'Forecast Summary'!$D:$D, "Historical")</f>
        <v>78</v>
      </c>
      <c r="AS80" s="333">
        <f>SUMIFS('Forecast Summary'!BL:BL, 'Forecast Summary'!$A:$A,Outcomes!$A80,'Forecast Summary'!$C:$C, "2024",'Forecast Summary'!$D:$D, "Historical")</f>
        <v>64</v>
      </c>
      <c r="AT80" s="333">
        <f>SUMIFS('Forecast Summary'!BQ:BQ, 'Forecast Summary'!$A:$A,Outcomes!$A80,'Forecast Summary'!$C:$C, "2024",'Forecast Summary'!$D:$D, "Historical")</f>
        <v>0</v>
      </c>
      <c r="AU80" s="333">
        <f>SUMIFS('Forecast Summary'!BR:BR, 'Forecast Summary'!$A:$A,Outcomes!$A80,'Forecast Summary'!$C:$C, "2024",'Forecast Summary'!$D:$D, "Historical")</f>
        <v>0</v>
      </c>
      <c r="AV80" s="333">
        <f>SUMIFS('Forecast Summary'!BS:BS, 'Forecast Summary'!$A:$A,Outcomes!$A80,'Forecast Summary'!$C:$C, "2024",'Forecast Summary'!$D:$D, "Historical")</f>
        <v>0</v>
      </c>
      <c r="AW80" s="333">
        <f>SUMIFS('Forecast Summary'!BT:BT, 'Forecast Summary'!$A:$A,Outcomes!$A80,'Forecast Summary'!$C:$C, "2024",'Forecast Summary'!$D:$D, "Historical")</f>
        <v>0</v>
      </c>
      <c r="AX80" s="333">
        <f>SUMIFS('Forecast Summary'!BU:BU, 'Forecast Summary'!$A:$A,Outcomes!$A80,'Forecast Summary'!$C:$C, "2024",'Forecast Summary'!$D:$D, "Historical")</f>
        <v>0</v>
      </c>
      <c r="AY80" s="333">
        <f>SUMIFS('Forecast Summary'!BV:BV, 'Forecast Summary'!$A:$A,Outcomes!$A80,'Forecast Summary'!$C:$C, "2024",'Forecast Summary'!$D:$D, "Historical")</f>
        <v>0</v>
      </c>
      <c r="AZ80" s="333">
        <f>SUMIFS('Forecast Summary'!BW:BW, 'Forecast Summary'!$A:$A,Outcomes!$A80,'Forecast Summary'!$C:$C, "2024",'Forecast Summary'!$D:$D, "Historical")</f>
        <v>0</v>
      </c>
      <c r="BA80" s="333">
        <f>SUMIFS('Forecast Summary'!BX:BX, 'Forecast Summary'!$A:$A,Outcomes!$A80,'Forecast Summary'!$C:$C, "2024",'Forecast Summary'!$D:$D, "Historical")</f>
        <v>0</v>
      </c>
      <c r="BB80" s="333">
        <f>SUMIFS('Forecast Summary'!BY:BY, 'Forecast Summary'!$A:$A,Outcomes!$A80,'Forecast Summary'!$C:$C, "2024",'Forecast Summary'!$D:$D, "Bound Project")</f>
        <v>12</v>
      </c>
      <c r="BC80" s="333">
        <f>SUMIFS('Forecast Summary'!BZ:BZ, 'Forecast Summary'!$A:$A,Outcomes!$A80,'Forecast Summary'!$C:$C, "2024",'Forecast Summary'!$D:$D, "Bound Project")</f>
        <v>29</v>
      </c>
      <c r="BD80" s="333">
        <f>SUMIFS('Forecast Summary'!CA:CA, 'Forecast Summary'!$A:$A,Outcomes!$A80,'Forecast Summary'!$C:$C, "2024",'Forecast Summary'!$D:$D, "Bound Project")</f>
        <v>0</v>
      </c>
    </row>
    <row r="81" spans="1:56">
      <c r="A81" s="21" t="s">
        <v>87</v>
      </c>
      <c r="B81" s="18" t="s">
        <v>88</v>
      </c>
      <c r="C81" s="333">
        <f>SUMIFS('Forecast Summary'!E:E, 'Forecast Summary'!$A:$A,Outcomes!$A81,'Forecast Summary'!$C:$C, "2024",'Forecast Summary'!$D:$D, "Historical")</f>
        <v>2788</v>
      </c>
      <c r="D81" s="333">
        <f>SUMIFS('Forecast Summary'!F:F, 'Forecast Summary'!$A:$A,Outcomes!$A81,'Forecast Summary'!$C:$C, "2024",'Forecast Summary'!$D:$D, "Historical")</f>
        <v>3671</v>
      </c>
      <c r="E81" s="333">
        <f>SUMIFS('Forecast Summary'!G:G, 'Forecast Summary'!$A:$A,Outcomes!$A81,'Forecast Summary'!$C:$C, "2024",'Forecast Summary'!$D:$D, "Historical")</f>
        <v>1882</v>
      </c>
      <c r="F81" s="333">
        <f>SUMIFS('Forecast Summary'!H:H, 'Forecast Summary'!$A:$A,Outcomes!$A81,'Forecast Summary'!$C:$C, "2024",'Forecast Summary'!$D:$D, "Historical")</f>
        <v>1875</v>
      </c>
      <c r="G81" s="333">
        <f>SUMIFS('Forecast Summary'!I:I, 'Forecast Summary'!$A:$A,Outcomes!$A81,'Forecast Summary'!$C:$C, "2024",'Forecast Summary'!$D:$D, "Historical")</f>
        <v>877</v>
      </c>
      <c r="H81" s="333">
        <f>SUMIFS('Forecast Summary'!J:J, 'Forecast Summary'!$A:$A,Outcomes!$A81,'Forecast Summary'!$C:$C, "2024",'Forecast Summary'!$D:$D, "Historical")</f>
        <v>61</v>
      </c>
      <c r="I81" s="333">
        <f>SUMIFS('Forecast Summary'!K:K, 'Forecast Summary'!$A:$A,Outcomes!$A81,'Forecast Summary'!$C:$C, "2024",'Forecast Summary'!$D:$D, "Historical")</f>
        <v>17</v>
      </c>
      <c r="J81" s="333">
        <f>SUMIFS('Forecast Summary'!L:L, 'Forecast Summary'!$A:$A,Outcomes!$A81,'Forecast Summary'!$C:$C, "2024",'Forecast Summary'!$D:$D, "Historical")</f>
        <v>21</v>
      </c>
      <c r="K81" s="333">
        <f>SUMIFS('Forecast Summary'!M:M, 'Forecast Summary'!$A:$A,Outcomes!$A81,'Forecast Summary'!$C:$C, "2024",'Forecast Summary'!$D:$D, "Historical")</f>
        <v>0</v>
      </c>
      <c r="L81" s="333">
        <f>SUMIFS('Forecast Summary'!O:O, 'Forecast Summary'!$A:$A,Outcomes!$A81,'Forecast Summary'!$C:$C, "2024",'Forecast Summary'!$D:$D, "Historical")</f>
        <v>196</v>
      </c>
      <c r="M81" s="333">
        <f>SUMIFS('Forecast Summary'!P:P, 'Forecast Summary'!$A:$A,Outcomes!$A81,'Forecast Summary'!$C:$C, "2024",'Forecast Summary'!$D:$D, "Historical")</f>
        <v>839</v>
      </c>
      <c r="N81" s="333">
        <f>SUMIFS('Forecast Summary'!U:U, 'Forecast Summary'!$A:$A,Outcomes!$A81,'Forecast Summary'!$C:$C, "2024",'Forecast Summary'!$D:$D, "Historical")</f>
        <v>25</v>
      </c>
      <c r="O81" s="560"/>
      <c r="P81" s="560"/>
      <c r="Q81" s="560"/>
      <c r="R81" s="333">
        <f>SUMIFS('Forecast Summary'!Y:Y, 'Forecast Summary'!$A:$A,Outcomes!$A81,'Forecast Summary'!$C:$C, "2024",'Forecast Summary'!$D:$D, "Historical")</f>
        <v>1013</v>
      </c>
      <c r="S81" s="560"/>
      <c r="T81" s="560"/>
      <c r="U81" s="560"/>
      <c r="V81" s="333">
        <f>SUMIFS('Forecast Summary'!AG:AG, 'Forecast Summary'!$A:$A,Outcomes!$A81,'Forecast Summary'!$C:$C, "2024",'Forecast Summary'!$D:$D, "Historical")</f>
        <v>603</v>
      </c>
      <c r="W81" s="333">
        <f>SUMIFS('Forecast Summary'!AH:AH, 'Forecast Summary'!$A:$A,Outcomes!$A81,'Forecast Summary'!$C:$C, "2024",'Forecast Summary'!$D:$D, "Historical")</f>
        <v>258</v>
      </c>
      <c r="X81" s="333">
        <f>SUMIFS('Forecast Summary'!AI:AI, 'Forecast Summary'!$A:$A,Outcomes!$A81,'Forecast Summary'!$C:$C, "2024",'Forecast Summary'!$D:$D, "Historical")</f>
        <v>295</v>
      </c>
      <c r="Y81" s="333">
        <f>SUMIFS('Forecast Summary'!AJ:AJ, 'Forecast Summary'!$A:$A,Outcomes!$A81,'Forecast Summary'!$C:$C, "2024",'Forecast Summary'!$D:$D, "Historical")</f>
        <v>298</v>
      </c>
      <c r="Z81" s="333">
        <f>SUMIFS('Forecast Summary'!AK:AK, 'Forecast Summary'!$A:$A,Outcomes!$A81,'Forecast Summary'!$C:$C, "2024",'Forecast Summary'!$D:$D, "Historical")</f>
        <v>1618</v>
      </c>
      <c r="AA81" s="333">
        <f>SUMIFS('Forecast Summary'!AL:AL, 'Forecast Summary'!$A:$A,Outcomes!$A81,'Forecast Summary'!$C:$C, "2024",'Forecast Summary'!$D:$D, "Historical")</f>
        <v>686</v>
      </c>
      <c r="AB81" s="333">
        <f>SUMIFS('Forecast Summary'!AM:AM, 'Forecast Summary'!$A:$A,Outcomes!$A81,'Forecast Summary'!$C:$C, "2024",'Forecast Summary'!$D:$D, "Historical")</f>
        <v>538</v>
      </c>
      <c r="AC81" s="333">
        <f>SUMIFS('Forecast Summary'!AN:AN, 'Forecast Summary'!$A:$A,Outcomes!$A81,'Forecast Summary'!$C:$C, "2024",'Forecast Summary'!$D:$D, "Historical")</f>
        <v>730</v>
      </c>
      <c r="AD81" s="333">
        <f>SUMIFS('Forecast Summary'!AS:AS, 'Forecast Summary'!$A:$A,Outcomes!$A81,'Forecast Summary'!$C:$C, "2024",'Forecast Summary'!$D:$D, "Historical")</f>
        <v>4</v>
      </c>
      <c r="AE81" s="333">
        <f>SUMIFS('Forecast Summary'!AT:AT, 'Forecast Summary'!$A:$A,Outcomes!$A81,'Forecast Summary'!$C:$C, "2024",'Forecast Summary'!$D:$D, "Historical")</f>
        <v>1</v>
      </c>
      <c r="AF81" s="333">
        <f>SUMIFS('Forecast Summary'!AU:AU, 'Forecast Summary'!$A:$A,Outcomes!$A81,'Forecast Summary'!$C:$C, "2024",'Forecast Summary'!$D:$D, "Historical")</f>
        <v>0</v>
      </c>
      <c r="AG81" s="333">
        <f>SUMIFS('Forecast Summary'!AV:AV, 'Forecast Summary'!$A:$A,Outcomes!$A81,'Forecast Summary'!$C:$C, "2024",'Forecast Summary'!$D:$D, "Historical")</f>
        <v>4</v>
      </c>
      <c r="AH81" s="333">
        <f>SUMIFS('Forecast Summary'!AW:AW, 'Forecast Summary'!$A:$A,Outcomes!$A81,'Forecast Summary'!$C:$C, "2024",'Forecast Summary'!$D:$D, "Historical")</f>
        <v>11</v>
      </c>
      <c r="AI81" s="333">
        <f>SUMIFS('Forecast Summary'!AX:AX, 'Forecast Summary'!$A:$A,Outcomes!$A81,'Forecast Summary'!$C:$C, "2024",'Forecast Summary'!$D:$D, "Historical")</f>
        <v>1</v>
      </c>
      <c r="AJ81" s="333">
        <f>SUMIFS('Forecast Summary'!AY:AY, 'Forecast Summary'!$A:$A,Outcomes!$A81,'Forecast Summary'!$C:$C, "2024",'Forecast Summary'!$D:$D, "Historical")</f>
        <v>0</v>
      </c>
      <c r="AK81" s="333">
        <f>SUMIFS('Forecast Summary'!AZ:AZ, 'Forecast Summary'!$A:$A,Outcomes!$A81,'Forecast Summary'!$C:$C, "2024",'Forecast Summary'!$D:$D, "Historical")</f>
        <v>8</v>
      </c>
      <c r="AL81" s="333">
        <f>SUMIFS('Forecast Summary'!BE:BE, 'Forecast Summary'!$A:$A,Outcomes!$A81,'Forecast Summary'!$C:$C, "2024",'Forecast Summary'!$D:$D, "Historical")</f>
        <v>4226</v>
      </c>
      <c r="AM81" s="333">
        <f>SUMIFS('Forecast Summary'!BF:BF, 'Forecast Summary'!$A:$A,Outcomes!$A81,'Forecast Summary'!$C:$C, "2024",'Forecast Summary'!$D:$D, "Historical")</f>
        <v>2160</v>
      </c>
      <c r="AN81" s="333">
        <f>SUMIFS('Forecast Summary'!BG:BG, 'Forecast Summary'!$A:$A,Outcomes!$A81,'Forecast Summary'!$C:$C, "2024",'Forecast Summary'!$D:$D, "Historical")</f>
        <v>2170</v>
      </c>
      <c r="AO81" s="333">
        <f>SUMIFS('Forecast Summary'!BH:BH, 'Forecast Summary'!$A:$A,Outcomes!$A81,'Forecast Summary'!$C:$C, "2024",'Forecast Summary'!$D:$D, "Historical")</f>
        <v>1450</v>
      </c>
      <c r="AP81" s="333">
        <f>SUMIFS('Forecast Summary'!BI:BI, 'Forecast Summary'!$A:$A,Outcomes!$A81,'Forecast Summary'!$C:$C, "2024",'Forecast Summary'!$D:$D, "Historical")</f>
        <v>997</v>
      </c>
      <c r="AQ81" s="333">
        <f>SUMIFS('Forecast Summary'!BJ:BJ, 'Forecast Summary'!$A:$A,Outcomes!$A81,'Forecast Summary'!$C:$C, "2024",'Forecast Summary'!$D:$D, "Historical")</f>
        <v>422</v>
      </c>
      <c r="AR81" s="333">
        <f>SUMIFS('Forecast Summary'!BK:BK, 'Forecast Summary'!$A:$A,Outcomes!$A81,'Forecast Summary'!$C:$C, "2024",'Forecast Summary'!$D:$D, "Historical")</f>
        <v>557</v>
      </c>
      <c r="AS81" s="333">
        <f>SUMIFS('Forecast Summary'!BL:BL, 'Forecast Summary'!$A:$A,Outcomes!$A81,'Forecast Summary'!$C:$C, "2024",'Forecast Summary'!$D:$D, "Historical")</f>
        <v>521</v>
      </c>
      <c r="AT81" s="333">
        <f>SUMIFS('Forecast Summary'!BQ:BQ, 'Forecast Summary'!$A:$A,Outcomes!$A81,'Forecast Summary'!$C:$C, "2024",'Forecast Summary'!$D:$D, "Historical")</f>
        <v>0</v>
      </c>
      <c r="AU81" s="333">
        <f>SUMIFS('Forecast Summary'!BR:BR, 'Forecast Summary'!$A:$A,Outcomes!$A81,'Forecast Summary'!$C:$C, "2024",'Forecast Summary'!$D:$D, "Historical")</f>
        <v>0</v>
      </c>
      <c r="AV81" s="333">
        <f>SUMIFS('Forecast Summary'!BS:BS, 'Forecast Summary'!$A:$A,Outcomes!$A81,'Forecast Summary'!$C:$C, "2024",'Forecast Summary'!$D:$D, "Historical")</f>
        <v>0</v>
      </c>
      <c r="AW81" s="333">
        <f>SUMIFS('Forecast Summary'!BT:BT, 'Forecast Summary'!$A:$A,Outcomes!$A81,'Forecast Summary'!$C:$C, "2024",'Forecast Summary'!$D:$D, "Historical")</f>
        <v>0</v>
      </c>
      <c r="AX81" s="333">
        <f>SUMIFS('Forecast Summary'!BU:BU, 'Forecast Summary'!$A:$A,Outcomes!$A81,'Forecast Summary'!$C:$C, "2024",'Forecast Summary'!$D:$D, "Historical")</f>
        <v>0</v>
      </c>
      <c r="AY81" s="333">
        <f>SUMIFS('Forecast Summary'!BV:BV, 'Forecast Summary'!$A:$A,Outcomes!$A81,'Forecast Summary'!$C:$C, "2024",'Forecast Summary'!$D:$D, "Historical")</f>
        <v>0</v>
      </c>
      <c r="AZ81" s="333">
        <f>SUMIFS('Forecast Summary'!BW:BW, 'Forecast Summary'!$A:$A,Outcomes!$A81,'Forecast Summary'!$C:$C, "2024",'Forecast Summary'!$D:$D, "Historical")</f>
        <v>0</v>
      </c>
      <c r="BA81" s="333">
        <f>SUMIFS('Forecast Summary'!BX:BX, 'Forecast Summary'!$A:$A,Outcomes!$A81,'Forecast Summary'!$C:$C, "2024",'Forecast Summary'!$D:$D, "Historical")</f>
        <v>0</v>
      </c>
      <c r="BB81" s="333">
        <f>SUMIFS('Forecast Summary'!BY:BY, 'Forecast Summary'!$A:$A,Outcomes!$A81,'Forecast Summary'!$C:$C, "2024",'Forecast Summary'!$D:$D, "Bound Project")</f>
        <v>107</v>
      </c>
      <c r="BC81" s="333">
        <f>SUMIFS('Forecast Summary'!BZ:BZ, 'Forecast Summary'!$A:$A,Outcomes!$A81,'Forecast Summary'!$C:$C, "2024",'Forecast Summary'!$D:$D, "Bound Project")</f>
        <v>366</v>
      </c>
      <c r="BD81" s="333">
        <f>SUMIFS('Forecast Summary'!CA:CA, 'Forecast Summary'!$A:$A,Outcomes!$A81,'Forecast Summary'!$C:$C, "2024",'Forecast Summary'!$D:$D, "Bound Project")</f>
        <v>0</v>
      </c>
    </row>
    <row r="82" spans="1:56">
      <c r="A82" s="21" t="s">
        <v>89</v>
      </c>
      <c r="B82" s="18" t="s">
        <v>90</v>
      </c>
      <c r="C82" s="333">
        <f>SUMIFS('Forecast Summary'!E:E, 'Forecast Summary'!$A:$A,Outcomes!$A82,'Forecast Summary'!$C:$C, "2024",'Forecast Summary'!$D:$D, "Historical")</f>
        <v>518</v>
      </c>
      <c r="D82" s="333">
        <f>SUMIFS('Forecast Summary'!F:F, 'Forecast Summary'!$A:$A,Outcomes!$A82,'Forecast Summary'!$C:$C, "2024",'Forecast Summary'!$D:$D, "Historical")</f>
        <v>242</v>
      </c>
      <c r="E82" s="333">
        <f>SUMIFS('Forecast Summary'!G:G, 'Forecast Summary'!$A:$A,Outcomes!$A82,'Forecast Summary'!$C:$C, "2024",'Forecast Summary'!$D:$D, "Historical")</f>
        <v>81</v>
      </c>
      <c r="F82" s="333">
        <f>SUMIFS('Forecast Summary'!H:H, 'Forecast Summary'!$A:$A,Outcomes!$A82,'Forecast Summary'!$C:$C, "2024",'Forecast Summary'!$D:$D, "Historical")</f>
        <v>99</v>
      </c>
      <c r="G82" s="333">
        <f>SUMIFS('Forecast Summary'!I:I, 'Forecast Summary'!$A:$A,Outcomes!$A82,'Forecast Summary'!$C:$C, "2024",'Forecast Summary'!$D:$D, "Historical")</f>
        <v>63</v>
      </c>
      <c r="H82" s="333">
        <f>SUMIFS('Forecast Summary'!J:J, 'Forecast Summary'!$A:$A,Outcomes!$A82,'Forecast Summary'!$C:$C, "2024",'Forecast Summary'!$D:$D, "Historical")</f>
        <v>0</v>
      </c>
      <c r="I82" s="333">
        <f>SUMIFS('Forecast Summary'!K:K, 'Forecast Summary'!$A:$A,Outcomes!$A82,'Forecast Summary'!$C:$C, "2024",'Forecast Summary'!$D:$D, "Historical")</f>
        <v>0</v>
      </c>
      <c r="J82" s="333">
        <f>SUMIFS('Forecast Summary'!L:L, 'Forecast Summary'!$A:$A,Outcomes!$A82,'Forecast Summary'!$C:$C, "2024",'Forecast Summary'!$D:$D, "Historical")</f>
        <v>0</v>
      </c>
      <c r="K82" s="333">
        <f>SUMIFS('Forecast Summary'!M:M, 'Forecast Summary'!$A:$A,Outcomes!$A82,'Forecast Summary'!$C:$C, "2024",'Forecast Summary'!$D:$D, "Historical")</f>
        <v>0</v>
      </c>
      <c r="L82" s="333">
        <f>SUMIFS('Forecast Summary'!O:O, 'Forecast Summary'!$A:$A,Outcomes!$A82,'Forecast Summary'!$C:$C, "2024",'Forecast Summary'!$D:$D, "Historical")</f>
        <v>84</v>
      </c>
      <c r="M82" s="333">
        <f>SUMIFS('Forecast Summary'!P:P, 'Forecast Summary'!$A:$A,Outcomes!$A82,'Forecast Summary'!$C:$C, "2024",'Forecast Summary'!$D:$D, "Historical")</f>
        <v>754</v>
      </c>
      <c r="N82" s="333">
        <f>SUMIFS('Forecast Summary'!U:U, 'Forecast Summary'!$A:$A,Outcomes!$A82,'Forecast Summary'!$C:$C, "2024",'Forecast Summary'!$D:$D, "Historical")</f>
        <v>1</v>
      </c>
      <c r="O82" s="560"/>
      <c r="P82" s="560"/>
      <c r="Q82" s="560"/>
      <c r="R82" s="333">
        <f>SUMIFS('Forecast Summary'!Y:Y, 'Forecast Summary'!$A:$A,Outcomes!$A82,'Forecast Summary'!$C:$C, "2024",'Forecast Summary'!$D:$D, "Historical")</f>
        <v>0</v>
      </c>
      <c r="S82" s="560"/>
      <c r="T82" s="560"/>
      <c r="U82" s="560"/>
      <c r="V82" s="333">
        <f>SUMIFS('Forecast Summary'!AG:AG, 'Forecast Summary'!$A:$A,Outcomes!$A82,'Forecast Summary'!$C:$C, "2024",'Forecast Summary'!$D:$D, "Historical")</f>
        <v>23</v>
      </c>
      <c r="W82" s="333">
        <f>SUMIFS('Forecast Summary'!AH:AH, 'Forecast Summary'!$A:$A,Outcomes!$A82,'Forecast Summary'!$C:$C, "2024",'Forecast Summary'!$D:$D, "Historical")</f>
        <v>17</v>
      </c>
      <c r="X82" s="333">
        <f>SUMIFS('Forecast Summary'!AI:AI, 'Forecast Summary'!$A:$A,Outcomes!$A82,'Forecast Summary'!$C:$C, "2024",'Forecast Summary'!$D:$D, "Historical")</f>
        <v>12</v>
      </c>
      <c r="Y82" s="333">
        <f>SUMIFS('Forecast Summary'!AJ:AJ, 'Forecast Summary'!$A:$A,Outcomes!$A82,'Forecast Summary'!$C:$C, "2024",'Forecast Summary'!$D:$D, "Historical")</f>
        <v>11</v>
      </c>
      <c r="Z82" s="333">
        <f>SUMIFS('Forecast Summary'!AK:AK, 'Forecast Summary'!$A:$A,Outcomes!$A82,'Forecast Summary'!$C:$C, "2024",'Forecast Summary'!$D:$D, "Historical")</f>
        <v>161</v>
      </c>
      <c r="AA82" s="333">
        <f>SUMIFS('Forecast Summary'!AL:AL, 'Forecast Summary'!$A:$A,Outcomes!$A82,'Forecast Summary'!$C:$C, "2024",'Forecast Summary'!$D:$D, "Historical")</f>
        <v>121</v>
      </c>
      <c r="AB82" s="333">
        <f>SUMIFS('Forecast Summary'!AM:AM, 'Forecast Summary'!$A:$A,Outcomes!$A82,'Forecast Summary'!$C:$C, "2024",'Forecast Summary'!$D:$D, "Historical")</f>
        <v>95</v>
      </c>
      <c r="AC82" s="333">
        <f>SUMIFS('Forecast Summary'!AN:AN, 'Forecast Summary'!$A:$A,Outcomes!$A82,'Forecast Summary'!$C:$C, "2024",'Forecast Summary'!$D:$D, "Historical")</f>
        <v>59</v>
      </c>
      <c r="AD82" s="333">
        <f>SUMIFS('Forecast Summary'!AS:AS, 'Forecast Summary'!$A:$A,Outcomes!$A82,'Forecast Summary'!$C:$C, "2024",'Forecast Summary'!$D:$D, "Historical")</f>
        <v>0</v>
      </c>
      <c r="AE82" s="333">
        <f>SUMIFS('Forecast Summary'!AT:AT, 'Forecast Summary'!$A:$A,Outcomes!$A82,'Forecast Summary'!$C:$C, "2024",'Forecast Summary'!$D:$D, "Historical")</f>
        <v>0</v>
      </c>
      <c r="AF82" s="333">
        <f>SUMIFS('Forecast Summary'!AU:AU, 'Forecast Summary'!$A:$A,Outcomes!$A82,'Forecast Summary'!$C:$C, "2024",'Forecast Summary'!$D:$D, "Historical")</f>
        <v>0</v>
      </c>
      <c r="AG82" s="333">
        <f>SUMIFS('Forecast Summary'!AV:AV, 'Forecast Summary'!$A:$A,Outcomes!$A82,'Forecast Summary'!$C:$C, "2024",'Forecast Summary'!$D:$D, "Historical")</f>
        <v>0</v>
      </c>
      <c r="AH82" s="333">
        <f>SUMIFS('Forecast Summary'!AW:AW, 'Forecast Summary'!$A:$A,Outcomes!$A82,'Forecast Summary'!$C:$C, "2024",'Forecast Summary'!$D:$D, "Historical")</f>
        <v>0</v>
      </c>
      <c r="AI82" s="333">
        <f>SUMIFS('Forecast Summary'!AX:AX, 'Forecast Summary'!$A:$A,Outcomes!$A82,'Forecast Summary'!$C:$C, "2024",'Forecast Summary'!$D:$D, "Historical")</f>
        <v>0</v>
      </c>
      <c r="AJ82" s="333">
        <f>SUMIFS('Forecast Summary'!AY:AY, 'Forecast Summary'!$A:$A,Outcomes!$A82,'Forecast Summary'!$C:$C, "2024",'Forecast Summary'!$D:$D, "Historical")</f>
        <v>0</v>
      </c>
      <c r="AK82" s="333">
        <f>SUMIFS('Forecast Summary'!AZ:AZ, 'Forecast Summary'!$A:$A,Outcomes!$A82,'Forecast Summary'!$C:$C, "2024",'Forecast Summary'!$D:$D, "Historical")</f>
        <v>0</v>
      </c>
      <c r="AL82" s="333">
        <f>SUMIFS('Forecast Summary'!BE:BE, 'Forecast Summary'!$A:$A,Outcomes!$A82,'Forecast Summary'!$C:$C, "2024",'Forecast Summary'!$D:$D, "Historical")</f>
        <v>280</v>
      </c>
      <c r="AM82" s="333">
        <f>SUMIFS('Forecast Summary'!BF:BF, 'Forecast Summary'!$A:$A,Outcomes!$A82,'Forecast Summary'!$C:$C, "2024",'Forecast Summary'!$D:$D, "Historical")</f>
        <v>138</v>
      </c>
      <c r="AN82" s="333">
        <f>SUMIFS('Forecast Summary'!BG:BG, 'Forecast Summary'!$A:$A,Outcomes!$A82,'Forecast Summary'!$C:$C, "2024",'Forecast Summary'!$D:$D, "Historical")</f>
        <v>134</v>
      </c>
      <c r="AO82" s="333">
        <f>SUMIFS('Forecast Summary'!BH:BH, 'Forecast Summary'!$A:$A,Outcomes!$A82,'Forecast Summary'!$C:$C, "2024",'Forecast Summary'!$D:$D, "Historical")</f>
        <v>61</v>
      </c>
      <c r="AP82" s="333">
        <f>SUMIFS('Forecast Summary'!BI:BI, 'Forecast Summary'!$A:$A,Outcomes!$A82,'Forecast Summary'!$C:$C, "2024",'Forecast Summary'!$D:$D, "Historical")</f>
        <v>195</v>
      </c>
      <c r="AQ82" s="333">
        <f>SUMIFS('Forecast Summary'!BJ:BJ, 'Forecast Summary'!$A:$A,Outcomes!$A82,'Forecast Summary'!$C:$C, "2024",'Forecast Summary'!$D:$D, "Historical")</f>
        <v>57</v>
      </c>
      <c r="AR82" s="333">
        <f>SUMIFS('Forecast Summary'!BK:BK, 'Forecast Summary'!$A:$A,Outcomes!$A82,'Forecast Summary'!$C:$C, "2024",'Forecast Summary'!$D:$D, "Historical")</f>
        <v>115</v>
      </c>
      <c r="AS82" s="333">
        <f>SUMIFS('Forecast Summary'!BL:BL, 'Forecast Summary'!$A:$A,Outcomes!$A82,'Forecast Summary'!$C:$C, "2024",'Forecast Summary'!$D:$D, "Historical")</f>
        <v>113</v>
      </c>
      <c r="AT82" s="333">
        <f>SUMIFS('Forecast Summary'!BQ:BQ, 'Forecast Summary'!$A:$A,Outcomes!$A82,'Forecast Summary'!$C:$C, "2024",'Forecast Summary'!$D:$D, "Historical")</f>
        <v>0</v>
      </c>
      <c r="AU82" s="333">
        <f>SUMIFS('Forecast Summary'!BR:BR, 'Forecast Summary'!$A:$A,Outcomes!$A82,'Forecast Summary'!$C:$C, "2024",'Forecast Summary'!$D:$D, "Historical")</f>
        <v>0</v>
      </c>
      <c r="AV82" s="333">
        <f>SUMIFS('Forecast Summary'!BS:BS, 'Forecast Summary'!$A:$A,Outcomes!$A82,'Forecast Summary'!$C:$C, "2024",'Forecast Summary'!$D:$D, "Historical")</f>
        <v>0</v>
      </c>
      <c r="AW82" s="333">
        <f>SUMIFS('Forecast Summary'!BT:BT, 'Forecast Summary'!$A:$A,Outcomes!$A82,'Forecast Summary'!$C:$C, "2024",'Forecast Summary'!$D:$D, "Historical")</f>
        <v>0</v>
      </c>
      <c r="AX82" s="333">
        <f>SUMIFS('Forecast Summary'!BU:BU, 'Forecast Summary'!$A:$A,Outcomes!$A82,'Forecast Summary'!$C:$C, "2024",'Forecast Summary'!$D:$D, "Historical")</f>
        <v>0</v>
      </c>
      <c r="AY82" s="333">
        <f>SUMIFS('Forecast Summary'!BV:BV, 'Forecast Summary'!$A:$A,Outcomes!$A82,'Forecast Summary'!$C:$C, "2024",'Forecast Summary'!$D:$D, "Historical")</f>
        <v>0</v>
      </c>
      <c r="AZ82" s="333">
        <f>SUMIFS('Forecast Summary'!BW:BW, 'Forecast Summary'!$A:$A,Outcomes!$A82,'Forecast Summary'!$C:$C, "2024",'Forecast Summary'!$D:$D, "Historical")</f>
        <v>0</v>
      </c>
      <c r="BA82" s="333">
        <f>SUMIFS('Forecast Summary'!BX:BX, 'Forecast Summary'!$A:$A,Outcomes!$A82,'Forecast Summary'!$C:$C, "2024",'Forecast Summary'!$D:$D, "Historical")</f>
        <v>0</v>
      </c>
      <c r="BB82" s="333">
        <f>SUMIFS('Forecast Summary'!BY:BY, 'Forecast Summary'!$A:$A,Outcomes!$A82,'Forecast Summary'!$C:$C, "2024",'Forecast Summary'!$D:$D, "Bound Project")</f>
        <v>11</v>
      </c>
      <c r="BC82" s="333">
        <f>SUMIFS('Forecast Summary'!BZ:BZ, 'Forecast Summary'!$A:$A,Outcomes!$A82,'Forecast Summary'!$C:$C, "2024",'Forecast Summary'!$D:$D, "Bound Project")</f>
        <v>42</v>
      </c>
      <c r="BD82" s="333">
        <f>SUMIFS('Forecast Summary'!CA:CA, 'Forecast Summary'!$A:$A,Outcomes!$A82,'Forecast Summary'!$C:$C, "2024",'Forecast Summary'!$D:$D, "Bound Project")</f>
        <v>0</v>
      </c>
    </row>
    <row r="83" spans="1:56">
      <c r="A83" s="21" t="s">
        <v>91</v>
      </c>
      <c r="B83" s="18" t="s">
        <v>92</v>
      </c>
      <c r="C83" s="333">
        <f>SUMIFS('Forecast Summary'!E:E, 'Forecast Summary'!$A:$A,Outcomes!$A83,'Forecast Summary'!$C:$C, "2024",'Forecast Summary'!$D:$D, "Historical")</f>
        <v>794</v>
      </c>
      <c r="D83" s="333">
        <f>SUMIFS('Forecast Summary'!F:F, 'Forecast Summary'!$A:$A,Outcomes!$A83,'Forecast Summary'!$C:$C, "2024",'Forecast Summary'!$D:$D, "Historical")</f>
        <v>408</v>
      </c>
      <c r="E83" s="333">
        <f>SUMIFS('Forecast Summary'!G:G, 'Forecast Summary'!$A:$A,Outcomes!$A83,'Forecast Summary'!$C:$C, "2024",'Forecast Summary'!$D:$D, "Historical")</f>
        <v>249</v>
      </c>
      <c r="F83" s="333">
        <f>SUMIFS('Forecast Summary'!H:H, 'Forecast Summary'!$A:$A,Outcomes!$A83,'Forecast Summary'!$C:$C, "2024",'Forecast Summary'!$D:$D, "Historical")</f>
        <v>181</v>
      </c>
      <c r="G83" s="333">
        <f>SUMIFS('Forecast Summary'!I:I, 'Forecast Summary'!$A:$A,Outcomes!$A83,'Forecast Summary'!$C:$C, "2024",'Forecast Summary'!$D:$D, "Historical")</f>
        <v>66</v>
      </c>
      <c r="H83" s="333">
        <f>SUMIFS('Forecast Summary'!J:J, 'Forecast Summary'!$A:$A,Outcomes!$A83,'Forecast Summary'!$C:$C, "2024",'Forecast Summary'!$D:$D, "Historical")</f>
        <v>0</v>
      </c>
      <c r="I83" s="333">
        <f>SUMIFS('Forecast Summary'!K:K, 'Forecast Summary'!$A:$A,Outcomes!$A83,'Forecast Summary'!$C:$C, "2024",'Forecast Summary'!$D:$D, "Historical")</f>
        <v>0</v>
      </c>
      <c r="J83" s="333">
        <f>SUMIFS('Forecast Summary'!L:L, 'Forecast Summary'!$A:$A,Outcomes!$A83,'Forecast Summary'!$C:$C, "2024",'Forecast Summary'!$D:$D, "Historical")</f>
        <v>0</v>
      </c>
      <c r="K83" s="333">
        <f>SUMIFS('Forecast Summary'!M:M, 'Forecast Summary'!$A:$A,Outcomes!$A83,'Forecast Summary'!$C:$C, "2024",'Forecast Summary'!$D:$D, "Historical")</f>
        <v>0</v>
      </c>
      <c r="L83" s="333">
        <f>SUMIFS('Forecast Summary'!O:O, 'Forecast Summary'!$A:$A,Outcomes!$A83,'Forecast Summary'!$C:$C, "2024",'Forecast Summary'!$D:$D, "Historical")</f>
        <v>49</v>
      </c>
      <c r="M83" s="333">
        <f>SUMIFS('Forecast Summary'!P:P, 'Forecast Summary'!$A:$A,Outcomes!$A83,'Forecast Summary'!$C:$C, "2024",'Forecast Summary'!$D:$D, "Historical")</f>
        <v>536</v>
      </c>
      <c r="N83" s="333">
        <f>SUMIFS('Forecast Summary'!U:U, 'Forecast Summary'!$A:$A,Outcomes!$A83,'Forecast Summary'!$C:$C, "2024",'Forecast Summary'!$D:$D, "Historical")</f>
        <v>0</v>
      </c>
      <c r="O83" s="560"/>
      <c r="P83" s="560"/>
      <c r="Q83" s="560"/>
      <c r="R83" s="333">
        <f>SUMIFS('Forecast Summary'!Y:Y, 'Forecast Summary'!$A:$A,Outcomes!$A83,'Forecast Summary'!$C:$C, "2024",'Forecast Summary'!$D:$D, "Historical")</f>
        <v>48</v>
      </c>
      <c r="S83" s="560"/>
      <c r="T83" s="560"/>
      <c r="U83" s="560"/>
      <c r="V83" s="333">
        <f>SUMIFS('Forecast Summary'!AG:AG, 'Forecast Summary'!$A:$A,Outcomes!$A83,'Forecast Summary'!$C:$C, "2024",'Forecast Summary'!$D:$D, "Historical")</f>
        <v>253</v>
      </c>
      <c r="W83" s="333">
        <f>SUMIFS('Forecast Summary'!AH:AH, 'Forecast Summary'!$A:$A,Outcomes!$A83,'Forecast Summary'!$C:$C, "2024",'Forecast Summary'!$D:$D, "Historical")</f>
        <v>25</v>
      </c>
      <c r="X83" s="333">
        <f>SUMIFS('Forecast Summary'!AI:AI, 'Forecast Summary'!$A:$A,Outcomes!$A83,'Forecast Summary'!$C:$C, "2024",'Forecast Summary'!$D:$D, "Historical")</f>
        <v>28</v>
      </c>
      <c r="Y83" s="333">
        <f>SUMIFS('Forecast Summary'!AJ:AJ, 'Forecast Summary'!$A:$A,Outcomes!$A83,'Forecast Summary'!$C:$C, "2024",'Forecast Summary'!$D:$D, "Historical")</f>
        <v>143</v>
      </c>
      <c r="Z83" s="333">
        <f>SUMIFS('Forecast Summary'!AK:AK, 'Forecast Summary'!$A:$A,Outcomes!$A83,'Forecast Summary'!$C:$C, "2024",'Forecast Summary'!$D:$D, "Historical")</f>
        <v>242</v>
      </c>
      <c r="AA83" s="333">
        <f>SUMIFS('Forecast Summary'!AL:AL, 'Forecast Summary'!$A:$A,Outcomes!$A83,'Forecast Summary'!$C:$C, "2024",'Forecast Summary'!$D:$D, "Historical")</f>
        <v>55</v>
      </c>
      <c r="AB83" s="333">
        <f>SUMIFS('Forecast Summary'!AM:AM, 'Forecast Summary'!$A:$A,Outcomes!$A83,'Forecast Summary'!$C:$C, "2024",'Forecast Summary'!$D:$D, "Historical")</f>
        <v>100</v>
      </c>
      <c r="AC83" s="333">
        <f>SUMIFS('Forecast Summary'!AN:AN, 'Forecast Summary'!$A:$A,Outcomes!$A83,'Forecast Summary'!$C:$C, "2024",'Forecast Summary'!$D:$D, "Historical")</f>
        <v>82</v>
      </c>
      <c r="AD83" s="333">
        <f>SUMIFS('Forecast Summary'!AS:AS, 'Forecast Summary'!$A:$A,Outcomes!$A83,'Forecast Summary'!$C:$C, "2024",'Forecast Summary'!$D:$D, "Historical")</f>
        <v>0</v>
      </c>
      <c r="AE83" s="333">
        <f>SUMIFS('Forecast Summary'!AT:AT, 'Forecast Summary'!$A:$A,Outcomes!$A83,'Forecast Summary'!$C:$C, "2024",'Forecast Summary'!$D:$D, "Historical")</f>
        <v>0</v>
      </c>
      <c r="AF83" s="333">
        <f>SUMIFS('Forecast Summary'!AU:AU, 'Forecast Summary'!$A:$A,Outcomes!$A83,'Forecast Summary'!$C:$C, "2024",'Forecast Summary'!$D:$D, "Historical")</f>
        <v>0</v>
      </c>
      <c r="AG83" s="333">
        <f>SUMIFS('Forecast Summary'!AV:AV, 'Forecast Summary'!$A:$A,Outcomes!$A83,'Forecast Summary'!$C:$C, "2024",'Forecast Summary'!$D:$D, "Historical")</f>
        <v>0</v>
      </c>
      <c r="AH83" s="333">
        <f>SUMIFS('Forecast Summary'!AW:AW, 'Forecast Summary'!$A:$A,Outcomes!$A83,'Forecast Summary'!$C:$C, "2024",'Forecast Summary'!$D:$D, "Historical")</f>
        <v>0</v>
      </c>
      <c r="AI83" s="333">
        <f>SUMIFS('Forecast Summary'!AX:AX, 'Forecast Summary'!$A:$A,Outcomes!$A83,'Forecast Summary'!$C:$C, "2024",'Forecast Summary'!$D:$D, "Historical")</f>
        <v>0</v>
      </c>
      <c r="AJ83" s="333">
        <f>SUMIFS('Forecast Summary'!AY:AY, 'Forecast Summary'!$A:$A,Outcomes!$A83,'Forecast Summary'!$C:$C, "2024",'Forecast Summary'!$D:$D, "Historical")</f>
        <v>0</v>
      </c>
      <c r="AK83" s="333">
        <f>SUMIFS('Forecast Summary'!AZ:AZ, 'Forecast Summary'!$A:$A,Outcomes!$A83,'Forecast Summary'!$C:$C, "2024",'Forecast Summary'!$D:$D, "Historical")</f>
        <v>0</v>
      </c>
      <c r="AL83" s="333">
        <f>SUMIFS('Forecast Summary'!BE:BE, 'Forecast Summary'!$A:$A,Outcomes!$A83,'Forecast Summary'!$C:$C, "2024",'Forecast Summary'!$D:$D, "Historical")</f>
        <v>540</v>
      </c>
      <c r="AM83" s="333">
        <f>SUMIFS('Forecast Summary'!BF:BF, 'Forecast Summary'!$A:$A,Outcomes!$A83,'Forecast Summary'!$C:$C, "2024",'Forecast Summary'!$D:$D, "Historical")</f>
        <v>317</v>
      </c>
      <c r="AN83" s="333">
        <f>SUMIFS('Forecast Summary'!BG:BG, 'Forecast Summary'!$A:$A,Outcomes!$A83,'Forecast Summary'!$C:$C, "2024",'Forecast Summary'!$D:$D, "Historical")</f>
        <v>303</v>
      </c>
      <c r="AO83" s="333">
        <f>SUMIFS('Forecast Summary'!BH:BH, 'Forecast Summary'!$A:$A,Outcomes!$A83,'Forecast Summary'!$C:$C, "2024",'Forecast Summary'!$D:$D, "Historical")</f>
        <v>136</v>
      </c>
      <c r="AP83" s="333">
        <f>SUMIFS('Forecast Summary'!BI:BI, 'Forecast Summary'!$A:$A,Outcomes!$A83,'Forecast Summary'!$C:$C, "2024",'Forecast Summary'!$D:$D, "Historical")</f>
        <v>168</v>
      </c>
      <c r="AQ83" s="333">
        <f>SUMIFS('Forecast Summary'!BJ:BJ, 'Forecast Summary'!$A:$A,Outcomes!$A83,'Forecast Summary'!$C:$C, "2024",'Forecast Summary'!$D:$D, "Historical")</f>
        <v>100</v>
      </c>
      <c r="AR83" s="333">
        <f>SUMIFS('Forecast Summary'!BK:BK, 'Forecast Summary'!$A:$A,Outcomes!$A83,'Forecast Summary'!$C:$C, "2024",'Forecast Summary'!$D:$D, "Historical")</f>
        <v>101</v>
      </c>
      <c r="AS83" s="333">
        <f>SUMIFS('Forecast Summary'!BL:BL, 'Forecast Summary'!$A:$A,Outcomes!$A83,'Forecast Summary'!$C:$C, "2024",'Forecast Summary'!$D:$D, "Historical")</f>
        <v>69</v>
      </c>
      <c r="AT83" s="333">
        <f>SUMIFS('Forecast Summary'!BQ:BQ, 'Forecast Summary'!$A:$A,Outcomes!$A83,'Forecast Summary'!$C:$C, "2024",'Forecast Summary'!$D:$D, "Historical")</f>
        <v>0</v>
      </c>
      <c r="AU83" s="333">
        <f>SUMIFS('Forecast Summary'!BR:BR, 'Forecast Summary'!$A:$A,Outcomes!$A83,'Forecast Summary'!$C:$C, "2024",'Forecast Summary'!$D:$D, "Historical")</f>
        <v>0</v>
      </c>
      <c r="AV83" s="333">
        <f>SUMIFS('Forecast Summary'!BS:BS, 'Forecast Summary'!$A:$A,Outcomes!$A83,'Forecast Summary'!$C:$C, "2024",'Forecast Summary'!$D:$D, "Historical")</f>
        <v>0</v>
      </c>
      <c r="AW83" s="333">
        <f>SUMIFS('Forecast Summary'!BT:BT, 'Forecast Summary'!$A:$A,Outcomes!$A83,'Forecast Summary'!$C:$C, "2024",'Forecast Summary'!$D:$D, "Historical")</f>
        <v>0</v>
      </c>
      <c r="AX83" s="333">
        <f>SUMIFS('Forecast Summary'!BU:BU, 'Forecast Summary'!$A:$A,Outcomes!$A83,'Forecast Summary'!$C:$C, "2024",'Forecast Summary'!$D:$D, "Historical")</f>
        <v>0</v>
      </c>
      <c r="AY83" s="333">
        <f>SUMIFS('Forecast Summary'!BV:BV, 'Forecast Summary'!$A:$A,Outcomes!$A83,'Forecast Summary'!$C:$C, "2024",'Forecast Summary'!$D:$D, "Historical")</f>
        <v>0</v>
      </c>
      <c r="AZ83" s="333">
        <f>SUMIFS('Forecast Summary'!BW:BW, 'Forecast Summary'!$A:$A,Outcomes!$A83,'Forecast Summary'!$C:$C, "2024",'Forecast Summary'!$D:$D, "Historical")</f>
        <v>0</v>
      </c>
      <c r="BA83" s="333">
        <f>SUMIFS('Forecast Summary'!BX:BX, 'Forecast Summary'!$A:$A,Outcomes!$A83,'Forecast Summary'!$C:$C, "2024",'Forecast Summary'!$D:$D, "Historical")</f>
        <v>0</v>
      </c>
      <c r="BB83" s="333">
        <f>SUMIFS('Forecast Summary'!BY:BY, 'Forecast Summary'!$A:$A,Outcomes!$A83,'Forecast Summary'!$C:$C, "2024",'Forecast Summary'!$D:$D, "Bound Project")</f>
        <v>27</v>
      </c>
      <c r="BC83" s="333">
        <f>SUMIFS('Forecast Summary'!BZ:BZ, 'Forecast Summary'!$A:$A,Outcomes!$A83,'Forecast Summary'!$C:$C, "2024",'Forecast Summary'!$D:$D, "Bound Project")</f>
        <v>57</v>
      </c>
      <c r="BD83" s="333">
        <f>SUMIFS('Forecast Summary'!CA:CA, 'Forecast Summary'!$A:$A,Outcomes!$A83,'Forecast Summary'!$C:$C, "2024",'Forecast Summary'!$D:$D, "Bound Project")</f>
        <v>0</v>
      </c>
    </row>
    <row r="84" spans="1:56">
      <c r="A84" s="21" t="s">
        <v>93</v>
      </c>
      <c r="B84" s="18" t="s">
        <v>94</v>
      </c>
      <c r="C84" s="333">
        <f>SUMIFS('Forecast Summary'!E:E, 'Forecast Summary'!$A:$A,Outcomes!$A84,'Forecast Summary'!$C:$C, "2024",'Forecast Summary'!$D:$D, "Historical")</f>
        <v>1672</v>
      </c>
      <c r="D84" s="333">
        <f>SUMIFS('Forecast Summary'!F:F, 'Forecast Summary'!$A:$A,Outcomes!$A84,'Forecast Summary'!$C:$C, "2024",'Forecast Summary'!$D:$D, "Historical")</f>
        <v>1086</v>
      </c>
      <c r="E84" s="333">
        <f>SUMIFS('Forecast Summary'!G:G, 'Forecast Summary'!$A:$A,Outcomes!$A84,'Forecast Summary'!$C:$C, "2024",'Forecast Summary'!$D:$D, "Historical")</f>
        <v>791</v>
      </c>
      <c r="F84" s="333">
        <f>SUMIFS('Forecast Summary'!H:H, 'Forecast Summary'!$A:$A,Outcomes!$A84,'Forecast Summary'!$C:$C, "2024",'Forecast Summary'!$D:$D, "Historical")</f>
        <v>518</v>
      </c>
      <c r="G84" s="333">
        <f>SUMIFS('Forecast Summary'!I:I, 'Forecast Summary'!$A:$A,Outcomes!$A84,'Forecast Summary'!$C:$C, "2024",'Forecast Summary'!$D:$D, "Historical")</f>
        <v>86</v>
      </c>
      <c r="H84" s="333">
        <f>SUMIFS('Forecast Summary'!J:J, 'Forecast Summary'!$A:$A,Outcomes!$A84,'Forecast Summary'!$C:$C, "2024",'Forecast Summary'!$D:$D, "Historical")</f>
        <v>0</v>
      </c>
      <c r="I84" s="333">
        <f>SUMIFS('Forecast Summary'!K:K, 'Forecast Summary'!$A:$A,Outcomes!$A84,'Forecast Summary'!$C:$C, "2024",'Forecast Summary'!$D:$D, "Historical")</f>
        <v>0</v>
      </c>
      <c r="J84" s="333">
        <f>SUMIFS('Forecast Summary'!L:L, 'Forecast Summary'!$A:$A,Outcomes!$A84,'Forecast Summary'!$C:$C, "2024",'Forecast Summary'!$D:$D, "Historical")</f>
        <v>0</v>
      </c>
      <c r="K84" s="333">
        <f>SUMIFS('Forecast Summary'!M:M, 'Forecast Summary'!$A:$A,Outcomes!$A84,'Forecast Summary'!$C:$C, "2024",'Forecast Summary'!$D:$D, "Historical")</f>
        <v>0</v>
      </c>
      <c r="L84" s="333">
        <f>SUMIFS('Forecast Summary'!O:O, 'Forecast Summary'!$A:$A,Outcomes!$A84,'Forecast Summary'!$C:$C, "2024",'Forecast Summary'!$D:$D, "Historical")</f>
        <v>40</v>
      </c>
      <c r="M84" s="333">
        <f>SUMIFS('Forecast Summary'!P:P, 'Forecast Summary'!$A:$A,Outcomes!$A84,'Forecast Summary'!$C:$C, "2024",'Forecast Summary'!$D:$D, "Historical")</f>
        <v>376</v>
      </c>
      <c r="N84" s="333">
        <f>SUMIFS('Forecast Summary'!U:U, 'Forecast Summary'!$A:$A,Outcomes!$A84,'Forecast Summary'!$C:$C, "2024",'Forecast Summary'!$D:$D, "Historical")</f>
        <v>61</v>
      </c>
      <c r="O84" s="560"/>
      <c r="P84" s="560"/>
      <c r="Q84" s="560"/>
      <c r="R84" s="333">
        <f>SUMIFS('Forecast Summary'!Y:Y, 'Forecast Summary'!$A:$A,Outcomes!$A84,'Forecast Summary'!$C:$C, "2024",'Forecast Summary'!$D:$D, "Historical")</f>
        <v>94</v>
      </c>
      <c r="S84" s="560"/>
      <c r="T84" s="560"/>
      <c r="U84" s="560"/>
      <c r="V84" s="333">
        <f>SUMIFS('Forecast Summary'!AG:AG, 'Forecast Summary'!$A:$A,Outcomes!$A84,'Forecast Summary'!$C:$C, "2024",'Forecast Summary'!$D:$D, "Historical")</f>
        <v>433</v>
      </c>
      <c r="W84" s="333">
        <f>SUMIFS('Forecast Summary'!AH:AH, 'Forecast Summary'!$A:$A,Outcomes!$A84,'Forecast Summary'!$C:$C, "2024",'Forecast Summary'!$D:$D, "Historical")</f>
        <v>351</v>
      </c>
      <c r="X84" s="333">
        <f>SUMIFS('Forecast Summary'!AI:AI, 'Forecast Summary'!$A:$A,Outcomes!$A84,'Forecast Summary'!$C:$C, "2024",'Forecast Summary'!$D:$D, "Historical")</f>
        <v>277</v>
      </c>
      <c r="Y84" s="333">
        <f>SUMIFS('Forecast Summary'!AJ:AJ, 'Forecast Summary'!$A:$A,Outcomes!$A84,'Forecast Summary'!$C:$C, "2024",'Forecast Summary'!$D:$D, "Historical")</f>
        <v>56</v>
      </c>
      <c r="Z84" s="333">
        <f>SUMIFS('Forecast Summary'!AK:AK, 'Forecast Summary'!$A:$A,Outcomes!$A84,'Forecast Summary'!$C:$C, "2024",'Forecast Summary'!$D:$D, "Historical")</f>
        <v>587</v>
      </c>
      <c r="AA84" s="333">
        <f>SUMIFS('Forecast Summary'!AL:AL, 'Forecast Summary'!$A:$A,Outcomes!$A84,'Forecast Summary'!$C:$C, "2024",'Forecast Summary'!$D:$D, "Historical")</f>
        <v>415</v>
      </c>
      <c r="AB84" s="333">
        <f>SUMIFS('Forecast Summary'!AM:AM, 'Forecast Summary'!$A:$A,Outcomes!$A84,'Forecast Summary'!$C:$C, "2024",'Forecast Summary'!$D:$D, "Historical")</f>
        <v>358</v>
      </c>
      <c r="AC84" s="333">
        <f>SUMIFS('Forecast Summary'!AN:AN, 'Forecast Summary'!$A:$A,Outcomes!$A84,'Forecast Summary'!$C:$C, "2024",'Forecast Summary'!$D:$D, "Historical")</f>
        <v>167</v>
      </c>
      <c r="AD84" s="333">
        <f>SUMIFS('Forecast Summary'!AS:AS, 'Forecast Summary'!$A:$A,Outcomes!$A84,'Forecast Summary'!$C:$C, "2024",'Forecast Summary'!$D:$D, "Historical")</f>
        <v>0</v>
      </c>
      <c r="AE84" s="333">
        <f>SUMIFS('Forecast Summary'!AT:AT, 'Forecast Summary'!$A:$A,Outcomes!$A84,'Forecast Summary'!$C:$C, "2024",'Forecast Summary'!$D:$D, "Historical")</f>
        <v>0</v>
      </c>
      <c r="AF84" s="333">
        <f>SUMIFS('Forecast Summary'!AU:AU, 'Forecast Summary'!$A:$A,Outcomes!$A84,'Forecast Summary'!$C:$C, "2024",'Forecast Summary'!$D:$D, "Historical")</f>
        <v>0</v>
      </c>
      <c r="AG84" s="333">
        <f>SUMIFS('Forecast Summary'!AV:AV, 'Forecast Summary'!$A:$A,Outcomes!$A84,'Forecast Summary'!$C:$C, "2024",'Forecast Summary'!$D:$D, "Historical")</f>
        <v>0</v>
      </c>
      <c r="AH84" s="333">
        <f>SUMIFS('Forecast Summary'!AW:AW, 'Forecast Summary'!$A:$A,Outcomes!$A84,'Forecast Summary'!$C:$C, "2024",'Forecast Summary'!$D:$D, "Historical")</f>
        <v>0</v>
      </c>
      <c r="AI84" s="333">
        <f>SUMIFS('Forecast Summary'!AX:AX, 'Forecast Summary'!$A:$A,Outcomes!$A84,'Forecast Summary'!$C:$C, "2024",'Forecast Summary'!$D:$D, "Historical")</f>
        <v>0</v>
      </c>
      <c r="AJ84" s="333">
        <f>SUMIFS('Forecast Summary'!AY:AY, 'Forecast Summary'!$A:$A,Outcomes!$A84,'Forecast Summary'!$C:$C, "2024",'Forecast Summary'!$D:$D, "Historical")</f>
        <v>0</v>
      </c>
      <c r="AK84" s="333">
        <f>SUMIFS('Forecast Summary'!AZ:AZ, 'Forecast Summary'!$A:$A,Outcomes!$A84,'Forecast Summary'!$C:$C, "2024",'Forecast Summary'!$D:$D, "Historical")</f>
        <v>0</v>
      </c>
      <c r="AL84" s="333">
        <f>SUMIFS('Forecast Summary'!BE:BE, 'Forecast Summary'!$A:$A,Outcomes!$A84,'Forecast Summary'!$C:$C, "2024",'Forecast Summary'!$D:$D, "Historical")</f>
        <v>1139</v>
      </c>
      <c r="AM84" s="333">
        <f>SUMIFS('Forecast Summary'!BF:BF, 'Forecast Summary'!$A:$A,Outcomes!$A84,'Forecast Summary'!$C:$C, "2024",'Forecast Summary'!$D:$D, "Historical")</f>
        <v>810</v>
      </c>
      <c r="AN84" s="333">
        <f>SUMIFS('Forecast Summary'!BG:BG, 'Forecast Summary'!$A:$A,Outcomes!$A84,'Forecast Summary'!$C:$C, "2024",'Forecast Summary'!$D:$D, "Historical")</f>
        <v>700</v>
      </c>
      <c r="AO84" s="333">
        <f>SUMIFS('Forecast Summary'!BH:BH, 'Forecast Summary'!$A:$A,Outcomes!$A84,'Forecast Summary'!$C:$C, "2024",'Forecast Summary'!$D:$D, "Historical")</f>
        <v>160</v>
      </c>
      <c r="AP84" s="333">
        <f>SUMIFS('Forecast Summary'!BI:BI, 'Forecast Summary'!$A:$A,Outcomes!$A84,'Forecast Summary'!$C:$C, "2024",'Forecast Summary'!$D:$D, "Historical")</f>
        <v>159</v>
      </c>
      <c r="AQ84" s="333">
        <f>SUMIFS('Forecast Summary'!BJ:BJ, 'Forecast Summary'!$A:$A,Outcomes!$A84,'Forecast Summary'!$C:$C, "2024",'Forecast Summary'!$D:$D, "Historical")</f>
        <v>50</v>
      </c>
      <c r="AR84" s="333">
        <f>SUMIFS('Forecast Summary'!BK:BK, 'Forecast Summary'!$A:$A,Outcomes!$A84,'Forecast Summary'!$C:$C, "2024",'Forecast Summary'!$D:$D, "Historical")</f>
        <v>108</v>
      </c>
      <c r="AS84" s="333">
        <f>SUMIFS('Forecast Summary'!BL:BL, 'Forecast Summary'!$A:$A,Outcomes!$A84,'Forecast Summary'!$C:$C, "2024",'Forecast Summary'!$D:$D, "Historical")</f>
        <v>48</v>
      </c>
      <c r="AT84" s="333">
        <f>SUMIFS('Forecast Summary'!BQ:BQ, 'Forecast Summary'!$A:$A,Outcomes!$A84,'Forecast Summary'!$C:$C, "2024",'Forecast Summary'!$D:$D, "Historical")</f>
        <v>0</v>
      </c>
      <c r="AU84" s="333">
        <f>SUMIFS('Forecast Summary'!BR:BR, 'Forecast Summary'!$A:$A,Outcomes!$A84,'Forecast Summary'!$C:$C, "2024",'Forecast Summary'!$D:$D, "Historical")</f>
        <v>0</v>
      </c>
      <c r="AV84" s="333">
        <f>SUMIFS('Forecast Summary'!BS:BS, 'Forecast Summary'!$A:$A,Outcomes!$A84,'Forecast Summary'!$C:$C, "2024",'Forecast Summary'!$D:$D, "Historical")</f>
        <v>0</v>
      </c>
      <c r="AW84" s="333">
        <f>SUMIFS('Forecast Summary'!BT:BT, 'Forecast Summary'!$A:$A,Outcomes!$A84,'Forecast Summary'!$C:$C, "2024",'Forecast Summary'!$D:$D, "Historical")</f>
        <v>0</v>
      </c>
      <c r="AX84" s="333">
        <f>SUMIFS('Forecast Summary'!BU:BU, 'Forecast Summary'!$A:$A,Outcomes!$A84,'Forecast Summary'!$C:$C, "2024",'Forecast Summary'!$D:$D, "Historical")</f>
        <v>71</v>
      </c>
      <c r="AY84" s="333">
        <f>SUMIFS('Forecast Summary'!BV:BV, 'Forecast Summary'!$A:$A,Outcomes!$A84,'Forecast Summary'!$C:$C, "2024",'Forecast Summary'!$D:$D, "Historical")</f>
        <v>10</v>
      </c>
      <c r="AZ84" s="333">
        <f>SUMIFS('Forecast Summary'!BW:BW, 'Forecast Summary'!$A:$A,Outcomes!$A84,'Forecast Summary'!$C:$C, "2024",'Forecast Summary'!$D:$D, "Historical")</f>
        <v>36</v>
      </c>
      <c r="BA84" s="333">
        <f>SUMIFS('Forecast Summary'!BX:BX, 'Forecast Summary'!$A:$A,Outcomes!$A84,'Forecast Summary'!$C:$C, "2024",'Forecast Summary'!$D:$D, "Historical")</f>
        <v>50</v>
      </c>
      <c r="BB84" s="333">
        <f>SUMIFS('Forecast Summary'!BY:BY, 'Forecast Summary'!$A:$A,Outcomes!$A84,'Forecast Summary'!$C:$C, "2024",'Forecast Summary'!$D:$D, "Bound Project")</f>
        <v>28</v>
      </c>
      <c r="BC84" s="333">
        <f>SUMIFS('Forecast Summary'!BZ:BZ, 'Forecast Summary'!$A:$A,Outcomes!$A84,'Forecast Summary'!$C:$C, "2024",'Forecast Summary'!$D:$D, "Bound Project")</f>
        <v>30</v>
      </c>
      <c r="BD84" s="333">
        <f>SUMIFS('Forecast Summary'!CA:CA, 'Forecast Summary'!$A:$A,Outcomes!$A84,'Forecast Summary'!$C:$C, "2024",'Forecast Summary'!$D:$D, "Bound Project")</f>
        <v>0</v>
      </c>
    </row>
    <row r="85" spans="1:56">
      <c r="A85" s="21" t="s">
        <v>95</v>
      </c>
      <c r="B85" s="18" t="s">
        <v>96</v>
      </c>
      <c r="C85" s="333">
        <f>SUMIFS('Forecast Summary'!E:E, 'Forecast Summary'!$A:$A,Outcomes!$A85,'Forecast Summary'!$C:$C, "2024",'Forecast Summary'!$D:$D, "Historical")</f>
        <v>873</v>
      </c>
      <c r="D85" s="333">
        <f>SUMIFS('Forecast Summary'!F:F, 'Forecast Summary'!$A:$A,Outcomes!$A85,'Forecast Summary'!$C:$C, "2024",'Forecast Summary'!$D:$D, "Historical")</f>
        <v>440</v>
      </c>
      <c r="E85" s="333">
        <f>SUMIFS('Forecast Summary'!G:G, 'Forecast Summary'!$A:$A,Outcomes!$A85,'Forecast Summary'!$C:$C, "2024",'Forecast Summary'!$D:$D, "Historical")</f>
        <v>307</v>
      </c>
      <c r="F85" s="333">
        <f>SUMIFS('Forecast Summary'!H:H, 'Forecast Summary'!$A:$A,Outcomes!$A85,'Forecast Summary'!$C:$C, "2024",'Forecast Summary'!$D:$D, "Historical")</f>
        <v>130</v>
      </c>
      <c r="G85" s="333">
        <f>SUMIFS('Forecast Summary'!I:I, 'Forecast Summary'!$A:$A,Outcomes!$A85,'Forecast Summary'!$C:$C, "2024",'Forecast Summary'!$D:$D, "Historical")</f>
        <v>63</v>
      </c>
      <c r="H85" s="333">
        <f>SUMIFS('Forecast Summary'!J:J, 'Forecast Summary'!$A:$A,Outcomes!$A85,'Forecast Summary'!$C:$C, "2024",'Forecast Summary'!$D:$D, "Historical")</f>
        <v>0</v>
      </c>
      <c r="I85" s="333">
        <f>SUMIFS('Forecast Summary'!K:K, 'Forecast Summary'!$A:$A,Outcomes!$A85,'Forecast Summary'!$C:$C, "2024",'Forecast Summary'!$D:$D, "Historical")</f>
        <v>0</v>
      </c>
      <c r="J85" s="333">
        <f>SUMIFS('Forecast Summary'!L:L, 'Forecast Summary'!$A:$A,Outcomes!$A85,'Forecast Summary'!$C:$C, "2024",'Forecast Summary'!$D:$D, "Historical")</f>
        <v>0</v>
      </c>
      <c r="K85" s="333">
        <f>SUMIFS('Forecast Summary'!M:M, 'Forecast Summary'!$A:$A,Outcomes!$A85,'Forecast Summary'!$C:$C, "2024",'Forecast Summary'!$D:$D, "Historical")</f>
        <v>0</v>
      </c>
      <c r="L85" s="333">
        <f>SUMIFS('Forecast Summary'!O:O, 'Forecast Summary'!$A:$A,Outcomes!$A85,'Forecast Summary'!$C:$C, "2024",'Forecast Summary'!$D:$D, "Historical")</f>
        <v>0</v>
      </c>
      <c r="M85" s="333">
        <f>SUMIFS('Forecast Summary'!P:P, 'Forecast Summary'!$A:$A,Outcomes!$A85,'Forecast Summary'!$C:$C, "2024",'Forecast Summary'!$D:$D, "Historical")</f>
        <v>454</v>
      </c>
      <c r="N85" s="333">
        <f>SUMIFS('Forecast Summary'!U:U, 'Forecast Summary'!$A:$A,Outcomes!$A85,'Forecast Summary'!$C:$C, "2024",'Forecast Summary'!$D:$D, "Historical")</f>
        <v>0</v>
      </c>
      <c r="O85" s="560"/>
      <c r="P85" s="560"/>
      <c r="Q85" s="560"/>
      <c r="R85" s="333">
        <f>SUMIFS('Forecast Summary'!Y:Y, 'Forecast Summary'!$A:$A,Outcomes!$A85,'Forecast Summary'!$C:$C, "2024",'Forecast Summary'!$D:$D, "Historical")</f>
        <v>4</v>
      </c>
      <c r="S85" s="560"/>
      <c r="T85" s="560"/>
      <c r="U85" s="560"/>
      <c r="V85" s="333">
        <f>SUMIFS('Forecast Summary'!AG:AG, 'Forecast Summary'!$A:$A,Outcomes!$A85,'Forecast Summary'!$C:$C, "2024",'Forecast Summary'!$D:$D, "Historical")</f>
        <v>1834</v>
      </c>
      <c r="W85" s="333">
        <f>SUMIFS('Forecast Summary'!AH:AH, 'Forecast Summary'!$A:$A,Outcomes!$A85,'Forecast Summary'!$C:$C, "2024",'Forecast Summary'!$D:$D, "Historical")</f>
        <v>1575</v>
      </c>
      <c r="X85" s="333">
        <f>SUMIFS('Forecast Summary'!AI:AI, 'Forecast Summary'!$A:$A,Outcomes!$A85,'Forecast Summary'!$C:$C, "2024",'Forecast Summary'!$D:$D, "Historical")</f>
        <v>1467</v>
      </c>
      <c r="Y85" s="333">
        <f>SUMIFS('Forecast Summary'!AJ:AJ, 'Forecast Summary'!$A:$A,Outcomes!$A85,'Forecast Summary'!$C:$C, "2024",'Forecast Summary'!$D:$D, "Historical")</f>
        <v>1563</v>
      </c>
      <c r="Z85" s="333">
        <f>SUMIFS('Forecast Summary'!AK:AK, 'Forecast Summary'!$A:$A,Outcomes!$A85,'Forecast Summary'!$C:$C, "2024",'Forecast Summary'!$D:$D, "Historical")</f>
        <v>610</v>
      </c>
      <c r="AA85" s="333">
        <f>SUMIFS('Forecast Summary'!AL:AL, 'Forecast Summary'!$A:$A,Outcomes!$A85,'Forecast Summary'!$C:$C, "2024",'Forecast Summary'!$D:$D, "Historical")</f>
        <v>417</v>
      </c>
      <c r="AB85" s="333">
        <f>SUMIFS('Forecast Summary'!AM:AM, 'Forecast Summary'!$A:$A,Outcomes!$A85,'Forecast Summary'!$C:$C, "2024",'Forecast Summary'!$D:$D, "Historical")</f>
        <v>224</v>
      </c>
      <c r="AC85" s="333">
        <f>SUMIFS('Forecast Summary'!AN:AN, 'Forecast Summary'!$A:$A,Outcomes!$A85,'Forecast Summary'!$C:$C, "2024",'Forecast Summary'!$D:$D, "Historical")</f>
        <v>246</v>
      </c>
      <c r="AD85" s="333">
        <f>SUMIFS('Forecast Summary'!AS:AS, 'Forecast Summary'!$A:$A,Outcomes!$A85,'Forecast Summary'!$C:$C, "2024",'Forecast Summary'!$D:$D, "Historical")</f>
        <v>0</v>
      </c>
      <c r="AE85" s="333">
        <f>SUMIFS('Forecast Summary'!AT:AT, 'Forecast Summary'!$A:$A,Outcomes!$A85,'Forecast Summary'!$C:$C, "2024",'Forecast Summary'!$D:$D, "Historical")</f>
        <v>0</v>
      </c>
      <c r="AF85" s="333">
        <f>SUMIFS('Forecast Summary'!AU:AU, 'Forecast Summary'!$A:$A,Outcomes!$A85,'Forecast Summary'!$C:$C, "2024",'Forecast Summary'!$D:$D, "Historical")</f>
        <v>0</v>
      </c>
      <c r="AG85" s="333">
        <f>SUMIFS('Forecast Summary'!AV:AV, 'Forecast Summary'!$A:$A,Outcomes!$A85,'Forecast Summary'!$C:$C, "2024",'Forecast Summary'!$D:$D, "Historical")</f>
        <v>0</v>
      </c>
      <c r="AH85" s="333">
        <f>SUMIFS('Forecast Summary'!AW:AW, 'Forecast Summary'!$A:$A,Outcomes!$A85,'Forecast Summary'!$C:$C, "2024",'Forecast Summary'!$D:$D, "Historical")</f>
        <v>0</v>
      </c>
      <c r="AI85" s="333">
        <f>SUMIFS('Forecast Summary'!AX:AX, 'Forecast Summary'!$A:$A,Outcomes!$A85,'Forecast Summary'!$C:$C, "2024",'Forecast Summary'!$D:$D, "Historical")</f>
        <v>0</v>
      </c>
      <c r="AJ85" s="333">
        <f>SUMIFS('Forecast Summary'!AY:AY, 'Forecast Summary'!$A:$A,Outcomes!$A85,'Forecast Summary'!$C:$C, "2024",'Forecast Summary'!$D:$D, "Historical")</f>
        <v>0</v>
      </c>
      <c r="AK85" s="333">
        <f>SUMIFS('Forecast Summary'!AZ:AZ, 'Forecast Summary'!$A:$A,Outcomes!$A85,'Forecast Summary'!$C:$C, "2024",'Forecast Summary'!$D:$D, "Historical")</f>
        <v>0</v>
      </c>
      <c r="AL85" s="333">
        <f>SUMIFS('Forecast Summary'!BE:BE, 'Forecast Summary'!$A:$A,Outcomes!$A85,'Forecast Summary'!$C:$C, "2024",'Forecast Summary'!$D:$D, "Historical")</f>
        <v>825</v>
      </c>
      <c r="AM85" s="333">
        <f>SUMIFS('Forecast Summary'!BF:BF, 'Forecast Summary'!$A:$A,Outcomes!$A85,'Forecast Summary'!$C:$C, "2024",'Forecast Summary'!$D:$D, "Historical")</f>
        <v>579</v>
      </c>
      <c r="AN85" s="333">
        <f>SUMIFS('Forecast Summary'!BG:BG, 'Forecast Summary'!$A:$A,Outcomes!$A85,'Forecast Summary'!$C:$C, "2024",'Forecast Summary'!$D:$D, "Historical")</f>
        <v>440</v>
      </c>
      <c r="AO85" s="333">
        <f>SUMIFS('Forecast Summary'!BH:BH, 'Forecast Summary'!$A:$A,Outcomes!$A85,'Forecast Summary'!$C:$C, "2024",'Forecast Summary'!$D:$D, "Historical")</f>
        <v>361</v>
      </c>
      <c r="AP85" s="333">
        <f>SUMIFS('Forecast Summary'!BI:BI, 'Forecast Summary'!$A:$A,Outcomes!$A85,'Forecast Summary'!$C:$C, "2024",'Forecast Summary'!$D:$D, "Historical")</f>
        <v>318</v>
      </c>
      <c r="AQ85" s="333">
        <f>SUMIFS('Forecast Summary'!BJ:BJ, 'Forecast Summary'!$A:$A,Outcomes!$A85,'Forecast Summary'!$C:$C, "2024",'Forecast Summary'!$D:$D, "Historical")</f>
        <v>182</v>
      </c>
      <c r="AR85" s="333">
        <f>SUMIFS('Forecast Summary'!BK:BK, 'Forecast Summary'!$A:$A,Outcomes!$A85,'Forecast Summary'!$C:$C, "2024",'Forecast Summary'!$D:$D, "Historical")</f>
        <v>165</v>
      </c>
      <c r="AS85" s="333">
        <f>SUMIFS('Forecast Summary'!BL:BL, 'Forecast Summary'!$A:$A,Outcomes!$A85,'Forecast Summary'!$C:$C, "2024",'Forecast Summary'!$D:$D, "Historical")</f>
        <v>148</v>
      </c>
      <c r="AT85" s="333">
        <f>SUMIFS('Forecast Summary'!BQ:BQ, 'Forecast Summary'!$A:$A,Outcomes!$A85,'Forecast Summary'!$C:$C, "2024",'Forecast Summary'!$D:$D, "Historical")</f>
        <v>0</v>
      </c>
      <c r="AU85" s="333">
        <f>SUMIFS('Forecast Summary'!BR:BR, 'Forecast Summary'!$A:$A,Outcomes!$A85,'Forecast Summary'!$C:$C, "2024",'Forecast Summary'!$D:$D, "Historical")</f>
        <v>0</v>
      </c>
      <c r="AV85" s="333">
        <f>SUMIFS('Forecast Summary'!BS:BS, 'Forecast Summary'!$A:$A,Outcomes!$A85,'Forecast Summary'!$C:$C, "2024",'Forecast Summary'!$D:$D, "Historical")</f>
        <v>0</v>
      </c>
      <c r="AW85" s="333">
        <f>SUMIFS('Forecast Summary'!BT:BT, 'Forecast Summary'!$A:$A,Outcomes!$A85,'Forecast Summary'!$C:$C, "2024",'Forecast Summary'!$D:$D, "Historical")</f>
        <v>0</v>
      </c>
      <c r="AX85" s="333">
        <f>SUMIFS('Forecast Summary'!BU:BU, 'Forecast Summary'!$A:$A,Outcomes!$A85,'Forecast Summary'!$C:$C, "2024",'Forecast Summary'!$D:$D, "Historical")</f>
        <v>0</v>
      </c>
      <c r="AY85" s="333">
        <f>SUMIFS('Forecast Summary'!BV:BV, 'Forecast Summary'!$A:$A,Outcomes!$A85,'Forecast Summary'!$C:$C, "2024",'Forecast Summary'!$D:$D, "Historical")</f>
        <v>0</v>
      </c>
      <c r="AZ85" s="333">
        <f>SUMIFS('Forecast Summary'!BW:BW, 'Forecast Summary'!$A:$A,Outcomes!$A85,'Forecast Summary'!$C:$C, "2024",'Forecast Summary'!$D:$D, "Historical")</f>
        <v>0</v>
      </c>
      <c r="BA85" s="333">
        <f>SUMIFS('Forecast Summary'!BX:BX, 'Forecast Summary'!$A:$A,Outcomes!$A85,'Forecast Summary'!$C:$C, "2024",'Forecast Summary'!$D:$D, "Historical")</f>
        <v>0</v>
      </c>
      <c r="BB85" s="333">
        <f>SUMIFS('Forecast Summary'!BY:BY, 'Forecast Summary'!$A:$A,Outcomes!$A85,'Forecast Summary'!$C:$C, "2024",'Forecast Summary'!$D:$D, "Bound Project")</f>
        <v>47</v>
      </c>
      <c r="BC85" s="333">
        <f>SUMIFS('Forecast Summary'!BZ:BZ, 'Forecast Summary'!$A:$A,Outcomes!$A85,'Forecast Summary'!$C:$C, "2024",'Forecast Summary'!$D:$D, "Bound Project")</f>
        <v>118</v>
      </c>
      <c r="BD85" s="333">
        <f>SUMIFS('Forecast Summary'!CA:CA, 'Forecast Summary'!$A:$A,Outcomes!$A85,'Forecast Summary'!$C:$C, "2024",'Forecast Summary'!$D:$D, "Bound Project")</f>
        <v>0</v>
      </c>
    </row>
    <row r="86" spans="1:56">
      <c r="A86" s="21" t="s">
        <v>97</v>
      </c>
      <c r="B86" s="18" t="s">
        <v>98</v>
      </c>
      <c r="C86" s="333">
        <f>SUMIFS('Forecast Summary'!E:E, 'Forecast Summary'!$A:$A,Outcomes!$A86,'Forecast Summary'!$C:$C, "2024",'Forecast Summary'!$D:$D, "Historical")</f>
        <v>8177</v>
      </c>
      <c r="D86" s="333">
        <f>SUMIFS('Forecast Summary'!F:F, 'Forecast Summary'!$A:$A,Outcomes!$A86,'Forecast Summary'!$C:$C, "2024",'Forecast Summary'!$D:$D, "Historical")</f>
        <v>6254</v>
      </c>
      <c r="E86" s="333">
        <f>SUMIFS('Forecast Summary'!G:G, 'Forecast Summary'!$A:$A,Outcomes!$A86,'Forecast Summary'!$C:$C, "2024",'Forecast Summary'!$D:$D, "Historical")</f>
        <v>3734</v>
      </c>
      <c r="F86" s="333">
        <f>SUMIFS('Forecast Summary'!H:H, 'Forecast Summary'!$A:$A,Outcomes!$A86,'Forecast Summary'!$C:$C, "2024",'Forecast Summary'!$D:$D, "Historical")</f>
        <v>2190</v>
      </c>
      <c r="G86" s="333">
        <f>SUMIFS('Forecast Summary'!I:I, 'Forecast Summary'!$A:$A,Outcomes!$A86,'Forecast Summary'!$C:$C, "2024",'Forecast Summary'!$D:$D, "Historical")</f>
        <v>846</v>
      </c>
      <c r="H86" s="333">
        <f>SUMIFS('Forecast Summary'!J:J, 'Forecast Summary'!$A:$A,Outcomes!$A86,'Forecast Summary'!$C:$C, "2024",'Forecast Summary'!$D:$D, "Historical")</f>
        <v>0</v>
      </c>
      <c r="I86" s="333">
        <f>SUMIFS('Forecast Summary'!K:K, 'Forecast Summary'!$A:$A,Outcomes!$A86,'Forecast Summary'!$C:$C, "2024",'Forecast Summary'!$D:$D, "Historical")</f>
        <v>0</v>
      </c>
      <c r="J86" s="333">
        <f>SUMIFS('Forecast Summary'!L:L, 'Forecast Summary'!$A:$A,Outcomes!$A86,'Forecast Summary'!$C:$C, "2024",'Forecast Summary'!$D:$D, "Historical")</f>
        <v>0</v>
      </c>
      <c r="K86" s="333">
        <f>SUMIFS('Forecast Summary'!M:M, 'Forecast Summary'!$A:$A,Outcomes!$A86,'Forecast Summary'!$C:$C, "2024",'Forecast Summary'!$D:$D, "Historical")</f>
        <v>0</v>
      </c>
      <c r="L86" s="333">
        <f>SUMIFS('Forecast Summary'!O:O, 'Forecast Summary'!$A:$A,Outcomes!$A86,'Forecast Summary'!$C:$C, "2024",'Forecast Summary'!$D:$D, "Historical")</f>
        <v>0</v>
      </c>
      <c r="M86" s="333">
        <f>SUMIFS('Forecast Summary'!P:P, 'Forecast Summary'!$A:$A,Outcomes!$A86,'Forecast Summary'!$C:$C, "2024",'Forecast Summary'!$D:$D, "Historical")</f>
        <v>579</v>
      </c>
      <c r="N86" s="333">
        <f>SUMIFS('Forecast Summary'!U:U, 'Forecast Summary'!$A:$A,Outcomes!$A86,'Forecast Summary'!$C:$C, "2024",'Forecast Summary'!$D:$D, "Historical")</f>
        <v>13</v>
      </c>
      <c r="O86" s="560"/>
      <c r="P86" s="560"/>
      <c r="Q86" s="560"/>
      <c r="R86" s="333">
        <f>SUMIFS('Forecast Summary'!Y:Y, 'Forecast Summary'!$A:$A,Outcomes!$A86,'Forecast Summary'!$C:$C, "2024",'Forecast Summary'!$D:$D, "Historical")</f>
        <v>199</v>
      </c>
      <c r="S86" s="560"/>
      <c r="T86" s="560"/>
      <c r="U86" s="560"/>
      <c r="V86" s="333">
        <f>SUMIFS('Forecast Summary'!AG:AG, 'Forecast Summary'!$A:$A,Outcomes!$A86,'Forecast Summary'!$C:$C, "2024",'Forecast Summary'!$D:$D, "Historical")</f>
        <v>969</v>
      </c>
      <c r="W86" s="333">
        <f>SUMIFS('Forecast Summary'!AH:AH, 'Forecast Summary'!$A:$A,Outcomes!$A86,'Forecast Summary'!$C:$C, "2024",'Forecast Summary'!$D:$D, "Historical")</f>
        <v>558</v>
      </c>
      <c r="X86" s="333">
        <f>SUMIFS('Forecast Summary'!AI:AI, 'Forecast Summary'!$A:$A,Outcomes!$A86,'Forecast Summary'!$C:$C, "2024",'Forecast Summary'!$D:$D, "Historical")</f>
        <v>387</v>
      </c>
      <c r="Y86" s="333">
        <f>SUMIFS('Forecast Summary'!AJ:AJ, 'Forecast Summary'!$A:$A,Outcomes!$A86,'Forecast Summary'!$C:$C, "2024",'Forecast Summary'!$D:$D, "Historical")</f>
        <v>501</v>
      </c>
      <c r="Z86" s="333">
        <f>SUMIFS('Forecast Summary'!AK:AK, 'Forecast Summary'!$A:$A,Outcomes!$A86,'Forecast Summary'!$C:$C, "2024",'Forecast Summary'!$D:$D, "Historical")</f>
        <v>1137</v>
      </c>
      <c r="AA86" s="333">
        <f>SUMIFS('Forecast Summary'!AL:AL, 'Forecast Summary'!$A:$A,Outcomes!$A86,'Forecast Summary'!$C:$C, "2024",'Forecast Summary'!$D:$D, "Historical")</f>
        <v>704</v>
      </c>
      <c r="AB86" s="333">
        <f>SUMIFS('Forecast Summary'!AM:AM, 'Forecast Summary'!$A:$A,Outcomes!$A86,'Forecast Summary'!$C:$C, "2024",'Forecast Summary'!$D:$D, "Historical")</f>
        <v>437</v>
      </c>
      <c r="AC86" s="333">
        <f>SUMIFS('Forecast Summary'!AN:AN, 'Forecast Summary'!$A:$A,Outcomes!$A86,'Forecast Summary'!$C:$C, "2024",'Forecast Summary'!$D:$D, "Historical")</f>
        <v>426</v>
      </c>
      <c r="AD86" s="333">
        <f>SUMIFS('Forecast Summary'!AS:AS, 'Forecast Summary'!$A:$A,Outcomes!$A86,'Forecast Summary'!$C:$C, "2024",'Forecast Summary'!$D:$D, "Historical")</f>
        <v>56</v>
      </c>
      <c r="AE86" s="333">
        <f>SUMIFS('Forecast Summary'!AT:AT, 'Forecast Summary'!$A:$A,Outcomes!$A86,'Forecast Summary'!$C:$C, "2024",'Forecast Summary'!$D:$D, "Historical")</f>
        <v>16</v>
      </c>
      <c r="AF86" s="333">
        <f>SUMIFS('Forecast Summary'!AU:AU, 'Forecast Summary'!$A:$A,Outcomes!$A86,'Forecast Summary'!$C:$C, "2024",'Forecast Summary'!$D:$D, "Historical")</f>
        <v>8</v>
      </c>
      <c r="AG86" s="333">
        <f>SUMIFS('Forecast Summary'!AV:AV, 'Forecast Summary'!$A:$A,Outcomes!$A86,'Forecast Summary'!$C:$C, "2024",'Forecast Summary'!$D:$D, "Historical")</f>
        <v>40</v>
      </c>
      <c r="AH86" s="333">
        <f>SUMIFS('Forecast Summary'!AW:AW, 'Forecast Summary'!$A:$A,Outcomes!$A86,'Forecast Summary'!$C:$C, "2024",'Forecast Summary'!$D:$D, "Historical")</f>
        <v>42</v>
      </c>
      <c r="AI86" s="333">
        <f>SUMIFS('Forecast Summary'!AX:AX, 'Forecast Summary'!$A:$A,Outcomes!$A86,'Forecast Summary'!$C:$C, "2024",'Forecast Summary'!$D:$D, "Historical")</f>
        <v>8</v>
      </c>
      <c r="AJ86" s="333">
        <f>SUMIFS('Forecast Summary'!AY:AY, 'Forecast Summary'!$A:$A,Outcomes!$A86,'Forecast Summary'!$C:$C, "2024",'Forecast Summary'!$D:$D, "Historical")</f>
        <v>8</v>
      </c>
      <c r="AK86" s="333">
        <f>SUMIFS('Forecast Summary'!AZ:AZ, 'Forecast Summary'!$A:$A,Outcomes!$A86,'Forecast Summary'!$C:$C, "2024",'Forecast Summary'!$D:$D, "Historical")</f>
        <v>35</v>
      </c>
      <c r="AL86" s="333">
        <f>SUMIFS('Forecast Summary'!BE:BE, 'Forecast Summary'!$A:$A,Outcomes!$A86,'Forecast Summary'!$C:$C, "2024",'Forecast Summary'!$D:$D, "Historical")</f>
        <v>7257</v>
      </c>
      <c r="AM86" s="333">
        <f>SUMIFS('Forecast Summary'!BF:BF, 'Forecast Summary'!$A:$A,Outcomes!$A86,'Forecast Summary'!$C:$C, "2024",'Forecast Summary'!$D:$D, "Historical")</f>
        <v>4027</v>
      </c>
      <c r="AN86" s="333">
        <f>SUMIFS('Forecast Summary'!BG:BG, 'Forecast Summary'!$A:$A,Outcomes!$A86,'Forecast Summary'!$C:$C, "2024",'Forecast Summary'!$D:$D, "Historical")</f>
        <v>2445</v>
      </c>
      <c r="AO86" s="333">
        <f>SUMIFS('Forecast Summary'!BH:BH, 'Forecast Summary'!$A:$A,Outcomes!$A86,'Forecast Summary'!$C:$C, "2024",'Forecast Summary'!$D:$D, "Historical")</f>
        <v>1346</v>
      </c>
      <c r="AP86" s="333">
        <f>SUMIFS('Forecast Summary'!BI:BI, 'Forecast Summary'!$A:$A,Outcomes!$A86,'Forecast Summary'!$C:$C, "2024",'Forecast Summary'!$D:$D, "Historical")</f>
        <v>1269</v>
      </c>
      <c r="AQ86" s="333">
        <f>SUMIFS('Forecast Summary'!BJ:BJ, 'Forecast Summary'!$A:$A,Outcomes!$A86,'Forecast Summary'!$C:$C, "2024",'Forecast Summary'!$D:$D, "Historical")</f>
        <v>527</v>
      </c>
      <c r="AR86" s="333">
        <f>SUMIFS('Forecast Summary'!BK:BK, 'Forecast Summary'!$A:$A,Outcomes!$A86,'Forecast Summary'!$C:$C, "2024",'Forecast Summary'!$D:$D, "Historical")</f>
        <v>571</v>
      </c>
      <c r="AS86" s="333">
        <f>SUMIFS('Forecast Summary'!BL:BL, 'Forecast Summary'!$A:$A,Outcomes!$A86,'Forecast Summary'!$C:$C, "2024",'Forecast Summary'!$D:$D, "Historical")</f>
        <v>620</v>
      </c>
      <c r="AT86" s="333">
        <f>SUMIFS('Forecast Summary'!BQ:BQ, 'Forecast Summary'!$A:$A,Outcomes!$A86,'Forecast Summary'!$C:$C, "2024",'Forecast Summary'!$D:$D, "Historical")</f>
        <v>91</v>
      </c>
      <c r="AU86" s="333">
        <f>SUMIFS('Forecast Summary'!BR:BR, 'Forecast Summary'!$A:$A,Outcomes!$A86,'Forecast Summary'!$C:$C, "2024",'Forecast Summary'!$D:$D, "Historical")</f>
        <v>31</v>
      </c>
      <c r="AV86" s="333">
        <f>SUMIFS('Forecast Summary'!BS:BS, 'Forecast Summary'!$A:$A,Outcomes!$A86,'Forecast Summary'!$C:$C, "2024",'Forecast Summary'!$D:$D, "Historical")</f>
        <v>38</v>
      </c>
      <c r="AW86" s="333">
        <f>SUMIFS('Forecast Summary'!BT:BT, 'Forecast Summary'!$A:$A,Outcomes!$A86,'Forecast Summary'!$C:$C, "2024",'Forecast Summary'!$D:$D, "Historical")</f>
        <v>75</v>
      </c>
      <c r="AX86" s="333">
        <f>SUMIFS('Forecast Summary'!BU:BU, 'Forecast Summary'!$A:$A,Outcomes!$A86,'Forecast Summary'!$C:$C, "2024",'Forecast Summary'!$D:$D, "Historical")</f>
        <v>167</v>
      </c>
      <c r="AY86" s="333">
        <f>SUMIFS('Forecast Summary'!BV:BV, 'Forecast Summary'!$A:$A,Outcomes!$A86,'Forecast Summary'!$C:$C, "2024",'Forecast Summary'!$D:$D, "Historical")</f>
        <v>16</v>
      </c>
      <c r="AZ86" s="333">
        <f>SUMIFS('Forecast Summary'!BW:BW, 'Forecast Summary'!$A:$A,Outcomes!$A86,'Forecast Summary'!$C:$C, "2024",'Forecast Summary'!$D:$D, "Historical")</f>
        <v>64</v>
      </c>
      <c r="BA86" s="333">
        <f>SUMIFS('Forecast Summary'!BX:BX, 'Forecast Summary'!$A:$A,Outcomes!$A86,'Forecast Summary'!$C:$C, "2024",'Forecast Summary'!$D:$D, "Historical")</f>
        <v>113</v>
      </c>
      <c r="BB86" s="333">
        <f>SUMIFS('Forecast Summary'!BY:BY, 'Forecast Summary'!$A:$A,Outcomes!$A86,'Forecast Summary'!$C:$C, "2024",'Forecast Summary'!$D:$D, "Bound Project")</f>
        <v>74</v>
      </c>
      <c r="BC86" s="333">
        <f>SUMIFS('Forecast Summary'!BZ:BZ, 'Forecast Summary'!$A:$A,Outcomes!$A86,'Forecast Summary'!$C:$C, "2024",'Forecast Summary'!$D:$D, "Bound Project")</f>
        <v>596</v>
      </c>
      <c r="BD86" s="333">
        <f>SUMIFS('Forecast Summary'!CA:CA, 'Forecast Summary'!$A:$A,Outcomes!$A86,'Forecast Summary'!$C:$C, "2024",'Forecast Summary'!$D:$D, "Bound Project")</f>
        <v>0</v>
      </c>
    </row>
    <row r="87" spans="1:56">
      <c r="A87" s="21" t="s">
        <v>99</v>
      </c>
      <c r="B87" s="18" t="s">
        <v>100</v>
      </c>
      <c r="C87" s="333">
        <f>SUMIFS('Forecast Summary'!E:E, 'Forecast Summary'!$A:$A,Outcomes!$A87,'Forecast Summary'!$C:$C, "2024",'Forecast Summary'!$D:$D, "Historical")</f>
        <v>433</v>
      </c>
      <c r="D87" s="333">
        <f>SUMIFS('Forecast Summary'!F:F, 'Forecast Summary'!$A:$A,Outcomes!$A87,'Forecast Summary'!$C:$C, "2024",'Forecast Summary'!$D:$D, "Historical")</f>
        <v>579</v>
      </c>
      <c r="E87" s="333">
        <f>SUMIFS('Forecast Summary'!G:G, 'Forecast Summary'!$A:$A,Outcomes!$A87,'Forecast Summary'!$C:$C, "2024",'Forecast Summary'!$D:$D, "Historical")</f>
        <v>299</v>
      </c>
      <c r="F87" s="333">
        <f>SUMIFS('Forecast Summary'!H:H, 'Forecast Summary'!$A:$A,Outcomes!$A87,'Forecast Summary'!$C:$C, "2024",'Forecast Summary'!$D:$D, "Historical")</f>
        <v>283</v>
      </c>
      <c r="G87" s="333">
        <f>SUMIFS('Forecast Summary'!I:I, 'Forecast Summary'!$A:$A,Outcomes!$A87,'Forecast Summary'!$C:$C, "2024",'Forecast Summary'!$D:$D, "Historical")</f>
        <v>134</v>
      </c>
      <c r="H87" s="333">
        <f>SUMIFS('Forecast Summary'!J:J, 'Forecast Summary'!$A:$A,Outcomes!$A87,'Forecast Summary'!$C:$C, "2024",'Forecast Summary'!$D:$D, "Historical")</f>
        <v>0</v>
      </c>
      <c r="I87" s="333">
        <f>SUMIFS('Forecast Summary'!K:K, 'Forecast Summary'!$A:$A,Outcomes!$A87,'Forecast Summary'!$C:$C, "2024",'Forecast Summary'!$D:$D, "Historical")</f>
        <v>0</v>
      </c>
      <c r="J87" s="333">
        <f>SUMIFS('Forecast Summary'!L:L, 'Forecast Summary'!$A:$A,Outcomes!$A87,'Forecast Summary'!$C:$C, "2024",'Forecast Summary'!$D:$D, "Historical")</f>
        <v>0</v>
      </c>
      <c r="K87" s="333">
        <f>SUMIFS('Forecast Summary'!M:M, 'Forecast Summary'!$A:$A,Outcomes!$A87,'Forecast Summary'!$C:$C, "2024",'Forecast Summary'!$D:$D, "Historical")</f>
        <v>0</v>
      </c>
      <c r="L87" s="333">
        <f>SUMIFS('Forecast Summary'!O:O, 'Forecast Summary'!$A:$A,Outcomes!$A87,'Forecast Summary'!$C:$C, "2024",'Forecast Summary'!$D:$D, "Historical")</f>
        <v>28</v>
      </c>
      <c r="M87" s="333">
        <f>SUMIFS('Forecast Summary'!P:P, 'Forecast Summary'!$A:$A,Outcomes!$A87,'Forecast Summary'!$C:$C, "2024",'Forecast Summary'!$D:$D, "Historical")</f>
        <v>233</v>
      </c>
      <c r="N87" s="333">
        <f>SUMIFS('Forecast Summary'!U:U, 'Forecast Summary'!$A:$A,Outcomes!$A87,'Forecast Summary'!$C:$C, "2024",'Forecast Summary'!$D:$D, "Historical")</f>
        <v>29</v>
      </c>
      <c r="O87" s="560"/>
      <c r="P87" s="560"/>
      <c r="Q87" s="560"/>
      <c r="R87" s="333">
        <f>SUMIFS('Forecast Summary'!Y:Y, 'Forecast Summary'!$A:$A,Outcomes!$A87,'Forecast Summary'!$C:$C, "2024",'Forecast Summary'!$D:$D, "Historical")</f>
        <v>298</v>
      </c>
      <c r="S87" s="560"/>
      <c r="T87" s="560"/>
      <c r="U87" s="560"/>
      <c r="V87" s="333">
        <f>SUMIFS('Forecast Summary'!AG:AG, 'Forecast Summary'!$A:$A,Outcomes!$A87,'Forecast Summary'!$C:$C, "2024",'Forecast Summary'!$D:$D, "Historical")</f>
        <v>118</v>
      </c>
      <c r="W87" s="333">
        <f>SUMIFS('Forecast Summary'!AH:AH, 'Forecast Summary'!$A:$A,Outcomes!$A87,'Forecast Summary'!$C:$C, "2024",'Forecast Summary'!$D:$D, "Historical")</f>
        <v>59</v>
      </c>
      <c r="X87" s="333">
        <f>SUMIFS('Forecast Summary'!AI:AI, 'Forecast Summary'!$A:$A,Outcomes!$A87,'Forecast Summary'!$C:$C, "2024",'Forecast Summary'!$D:$D, "Historical")</f>
        <v>74</v>
      </c>
      <c r="Y87" s="333">
        <f>SUMIFS('Forecast Summary'!AJ:AJ, 'Forecast Summary'!$A:$A,Outcomes!$A87,'Forecast Summary'!$C:$C, "2024",'Forecast Summary'!$D:$D, "Historical")</f>
        <v>42</v>
      </c>
      <c r="Z87" s="333">
        <f>SUMIFS('Forecast Summary'!AK:AK, 'Forecast Summary'!$A:$A,Outcomes!$A87,'Forecast Summary'!$C:$C, "2024",'Forecast Summary'!$D:$D, "Historical")</f>
        <v>292</v>
      </c>
      <c r="AA87" s="333">
        <f>SUMIFS('Forecast Summary'!AL:AL, 'Forecast Summary'!$A:$A,Outcomes!$A87,'Forecast Summary'!$C:$C, "2024",'Forecast Summary'!$D:$D, "Historical")</f>
        <v>119</v>
      </c>
      <c r="AB87" s="333">
        <f>SUMIFS('Forecast Summary'!AM:AM, 'Forecast Summary'!$A:$A,Outcomes!$A87,'Forecast Summary'!$C:$C, "2024",'Forecast Summary'!$D:$D, "Historical")</f>
        <v>164</v>
      </c>
      <c r="AC87" s="333">
        <f>SUMIFS('Forecast Summary'!AN:AN, 'Forecast Summary'!$A:$A,Outcomes!$A87,'Forecast Summary'!$C:$C, "2024",'Forecast Summary'!$D:$D, "Historical")</f>
        <v>170</v>
      </c>
      <c r="AD87" s="333">
        <f>SUMIFS('Forecast Summary'!AS:AS, 'Forecast Summary'!$A:$A,Outcomes!$A87,'Forecast Summary'!$C:$C, "2024",'Forecast Summary'!$D:$D, "Historical")</f>
        <v>0</v>
      </c>
      <c r="AE87" s="333">
        <f>SUMIFS('Forecast Summary'!AT:AT, 'Forecast Summary'!$A:$A,Outcomes!$A87,'Forecast Summary'!$C:$C, "2024",'Forecast Summary'!$D:$D, "Historical")</f>
        <v>0</v>
      </c>
      <c r="AF87" s="333">
        <f>SUMIFS('Forecast Summary'!AU:AU, 'Forecast Summary'!$A:$A,Outcomes!$A87,'Forecast Summary'!$C:$C, "2024",'Forecast Summary'!$D:$D, "Historical")</f>
        <v>0</v>
      </c>
      <c r="AG87" s="333">
        <f>SUMIFS('Forecast Summary'!AV:AV, 'Forecast Summary'!$A:$A,Outcomes!$A87,'Forecast Summary'!$C:$C, "2024",'Forecast Summary'!$D:$D, "Historical")</f>
        <v>0</v>
      </c>
      <c r="AH87" s="333">
        <f>SUMIFS('Forecast Summary'!AW:AW, 'Forecast Summary'!$A:$A,Outcomes!$A87,'Forecast Summary'!$C:$C, "2024",'Forecast Summary'!$D:$D, "Historical")</f>
        <v>9</v>
      </c>
      <c r="AI87" s="333">
        <f>SUMIFS('Forecast Summary'!AX:AX, 'Forecast Summary'!$A:$A,Outcomes!$A87,'Forecast Summary'!$C:$C, "2024",'Forecast Summary'!$D:$D, "Historical")</f>
        <v>0</v>
      </c>
      <c r="AJ87" s="333">
        <f>SUMIFS('Forecast Summary'!AY:AY, 'Forecast Summary'!$A:$A,Outcomes!$A87,'Forecast Summary'!$C:$C, "2024",'Forecast Summary'!$D:$D, "Historical")</f>
        <v>1</v>
      </c>
      <c r="AK87" s="333">
        <f>SUMIFS('Forecast Summary'!AZ:AZ, 'Forecast Summary'!$A:$A,Outcomes!$A87,'Forecast Summary'!$C:$C, "2024",'Forecast Summary'!$D:$D, "Historical")</f>
        <v>8</v>
      </c>
      <c r="AL87" s="333">
        <f>SUMIFS('Forecast Summary'!BE:BE, 'Forecast Summary'!$A:$A,Outcomes!$A87,'Forecast Summary'!$C:$C, "2024",'Forecast Summary'!$D:$D, "Historical")</f>
        <v>768</v>
      </c>
      <c r="AM87" s="333">
        <f>SUMIFS('Forecast Summary'!BF:BF, 'Forecast Summary'!$A:$A,Outcomes!$A87,'Forecast Summary'!$C:$C, "2024",'Forecast Summary'!$D:$D, "Historical")</f>
        <v>352</v>
      </c>
      <c r="AN87" s="333">
        <f>SUMIFS('Forecast Summary'!BG:BG, 'Forecast Summary'!$A:$A,Outcomes!$A87,'Forecast Summary'!$C:$C, "2024",'Forecast Summary'!$D:$D, "Historical")</f>
        <v>402</v>
      </c>
      <c r="AO87" s="333">
        <f>SUMIFS('Forecast Summary'!BH:BH, 'Forecast Summary'!$A:$A,Outcomes!$A87,'Forecast Summary'!$C:$C, "2024",'Forecast Summary'!$D:$D, "Historical")</f>
        <v>189</v>
      </c>
      <c r="AP87" s="333">
        <f>SUMIFS('Forecast Summary'!BI:BI, 'Forecast Summary'!$A:$A,Outcomes!$A87,'Forecast Summary'!$C:$C, "2024",'Forecast Summary'!$D:$D, "Historical")</f>
        <v>409</v>
      </c>
      <c r="AQ87" s="333">
        <f>SUMIFS('Forecast Summary'!BJ:BJ, 'Forecast Summary'!$A:$A,Outcomes!$A87,'Forecast Summary'!$C:$C, "2024",'Forecast Summary'!$D:$D, "Historical")</f>
        <v>159</v>
      </c>
      <c r="AR87" s="333">
        <f>SUMIFS('Forecast Summary'!BK:BK, 'Forecast Summary'!$A:$A,Outcomes!$A87,'Forecast Summary'!$C:$C, "2024",'Forecast Summary'!$D:$D, "Historical")</f>
        <v>264</v>
      </c>
      <c r="AS87" s="333">
        <f>SUMIFS('Forecast Summary'!BL:BL, 'Forecast Summary'!$A:$A,Outcomes!$A87,'Forecast Summary'!$C:$C, "2024",'Forecast Summary'!$D:$D, "Historical")</f>
        <v>175</v>
      </c>
      <c r="AT87" s="333">
        <f>SUMIFS('Forecast Summary'!BQ:BQ, 'Forecast Summary'!$A:$A,Outcomes!$A87,'Forecast Summary'!$C:$C, "2024",'Forecast Summary'!$D:$D, "Historical")</f>
        <v>0</v>
      </c>
      <c r="AU87" s="333">
        <f>SUMIFS('Forecast Summary'!BR:BR, 'Forecast Summary'!$A:$A,Outcomes!$A87,'Forecast Summary'!$C:$C, "2024",'Forecast Summary'!$D:$D, "Historical")</f>
        <v>0</v>
      </c>
      <c r="AV87" s="333">
        <f>SUMIFS('Forecast Summary'!BS:BS, 'Forecast Summary'!$A:$A,Outcomes!$A87,'Forecast Summary'!$C:$C, "2024",'Forecast Summary'!$D:$D, "Historical")</f>
        <v>0</v>
      </c>
      <c r="AW87" s="333">
        <f>SUMIFS('Forecast Summary'!BT:BT, 'Forecast Summary'!$A:$A,Outcomes!$A87,'Forecast Summary'!$C:$C, "2024",'Forecast Summary'!$D:$D, "Historical")</f>
        <v>0</v>
      </c>
      <c r="AX87" s="333">
        <f>SUMIFS('Forecast Summary'!BU:BU, 'Forecast Summary'!$A:$A,Outcomes!$A87,'Forecast Summary'!$C:$C, "2024",'Forecast Summary'!$D:$D, "Historical")</f>
        <v>0</v>
      </c>
      <c r="AY87" s="333">
        <f>SUMIFS('Forecast Summary'!BV:BV, 'Forecast Summary'!$A:$A,Outcomes!$A87,'Forecast Summary'!$C:$C, "2024",'Forecast Summary'!$D:$D, "Historical")</f>
        <v>0</v>
      </c>
      <c r="AZ87" s="333">
        <f>SUMIFS('Forecast Summary'!BW:BW, 'Forecast Summary'!$A:$A,Outcomes!$A87,'Forecast Summary'!$C:$C, "2024",'Forecast Summary'!$D:$D, "Historical")</f>
        <v>0</v>
      </c>
      <c r="BA87" s="333">
        <f>SUMIFS('Forecast Summary'!BX:BX, 'Forecast Summary'!$A:$A,Outcomes!$A87,'Forecast Summary'!$C:$C, "2024",'Forecast Summary'!$D:$D, "Historical")</f>
        <v>0</v>
      </c>
      <c r="BB87" s="333">
        <f>SUMIFS('Forecast Summary'!BY:BY, 'Forecast Summary'!$A:$A,Outcomes!$A87,'Forecast Summary'!$C:$C, "2024",'Forecast Summary'!$D:$D, "Bound Project")</f>
        <v>16</v>
      </c>
      <c r="BC87" s="333">
        <f>SUMIFS('Forecast Summary'!BZ:BZ, 'Forecast Summary'!$A:$A,Outcomes!$A87,'Forecast Summary'!$C:$C, "2024",'Forecast Summary'!$D:$D, "Bound Project")</f>
        <v>49</v>
      </c>
      <c r="BD87" s="333">
        <f>SUMIFS('Forecast Summary'!CA:CA, 'Forecast Summary'!$A:$A,Outcomes!$A87,'Forecast Summary'!$C:$C, "2024",'Forecast Summary'!$D:$D, "Bound Project")</f>
        <v>0</v>
      </c>
    </row>
    <row r="88" spans="1:56">
      <c r="A88" s="21" t="s">
        <v>101</v>
      </c>
      <c r="B88" s="18" t="s">
        <v>102</v>
      </c>
      <c r="C88" s="333">
        <f>SUMIFS('Forecast Summary'!E:E, 'Forecast Summary'!$A:$A,Outcomes!$A88,'Forecast Summary'!$C:$C, "2024",'Forecast Summary'!$D:$D, "Historical")</f>
        <v>660</v>
      </c>
      <c r="D88" s="333">
        <f>SUMIFS('Forecast Summary'!F:F, 'Forecast Summary'!$A:$A,Outcomes!$A88,'Forecast Summary'!$C:$C, "2024",'Forecast Summary'!$D:$D, "Historical")</f>
        <v>389</v>
      </c>
      <c r="E88" s="333">
        <f>SUMIFS('Forecast Summary'!G:G, 'Forecast Summary'!$A:$A,Outcomes!$A88,'Forecast Summary'!$C:$C, "2024",'Forecast Summary'!$D:$D, "Historical")</f>
        <v>145</v>
      </c>
      <c r="F88" s="333">
        <f>SUMIFS('Forecast Summary'!H:H, 'Forecast Summary'!$A:$A,Outcomes!$A88,'Forecast Summary'!$C:$C, "2024",'Forecast Summary'!$D:$D, "Historical")</f>
        <v>88</v>
      </c>
      <c r="G88" s="333">
        <f>SUMIFS('Forecast Summary'!I:I, 'Forecast Summary'!$A:$A,Outcomes!$A88,'Forecast Summary'!$C:$C, "2024",'Forecast Summary'!$D:$D, "Historical")</f>
        <v>39</v>
      </c>
      <c r="H88" s="333">
        <f>SUMIFS('Forecast Summary'!J:J, 'Forecast Summary'!$A:$A,Outcomes!$A88,'Forecast Summary'!$C:$C, "2024",'Forecast Summary'!$D:$D, "Historical")</f>
        <v>15</v>
      </c>
      <c r="I88" s="333">
        <f>SUMIFS('Forecast Summary'!K:K, 'Forecast Summary'!$A:$A,Outcomes!$A88,'Forecast Summary'!$C:$C, "2024",'Forecast Summary'!$D:$D, "Historical")</f>
        <v>0</v>
      </c>
      <c r="J88" s="333">
        <f>SUMIFS('Forecast Summary'!L:L, 'Forecast Summary'!$A:$A,Outcomes!$A88,'Forecast Summary'!$C:$C, "2024",'Forecast Summary'!$D:$D, "Historical")</f>
        <v>1</v>
      </c>
      <c r="K88" s="333">
        <f>SUMIFS('Forecast Summary'!M:M, 'Forecast Summary'!$A:$A,Outcomes!$A88,'Forecast Summary'!$C:$C, "2024",'Forecast Summary'!$D:$D, "Historical")</f>
        <v>0</v>
      </c>
      <c r="L88" s="333">
        <f>SUMIFS('Forecast Summary'!O:O, 'Forecast Summary'!$A:$A,Outcomes!$A88,'Forecast Summary'!$C:$C, "2024",'Forecast Summary'!$D:$D, "Historical")</f>
        <v>92</v>
      </c>
      <c r="M88" s="333">
        <f>SUMIFS('Forecast Summary'!P:P, 'Forecast Summary'!$A:$A,Outcomes!$A88,'Forecast Summary'!$C:$C, "2024",'Forecast Summary'!$D:$D, "Historical")</f>
        <v>477</v>
      </c>
      <c r="N88" s="333">
        <f>SUMIFS('Forecast Summary'!U:U, 'Forecast Summary'!$A:$A,Outcomes!$A88,'Forecast Summary'!$C:$C, "2024",'Forecast Summary'!$D:$D, "Historical")</f>
        <v>0</v>
      </c>
      <c r="O88" s="560"/>
      <c r="P88" s="560"/>
      <c r="Q88" s="560"/>
      <c r="R88" s="333">
        <f>SUMIFS('Forecast Summary'!Y:Y, 'Forecast Summary'!$A:$A,Outcomes!$A88,'Forecast Summary'!$C:$C, "2024",'Forecast Summary'!$D:$D, "Historical")</f>
        <v>17</v>
      </c>
      <c r="S88" s="560"/>
      <c r="T88" s="560"/>
      <c r="U88" s="560"/>
      <c r="V88" s="333">
        <f>SUMIFS('Forecast Summary'!AG:AG, 'Forecast Summary'!$A:$A,Outcomes!$A88,'Forecast Summary'!$C:$C, "2024",'Forecast Summary'!$D:$D, "Historical")</f>
        <v>221</v>
      </c>
      <c r="W88" s="333">
        <f>SUMIFS('Forecast Summary'!AH:AH, 'Forecast Summary'!$A:$A,Outcomes!$A88,'Forecast Summary'!$C:$C, "2024",'Forecast Summary'!$D:$D, "Historical")</f>
        <v>66</v>
      </c>
      <c r="X88" s="333">
        <f>SUMIFS('Forecast Summary'!AI:AI, 'Forecast Summary'!$A:$A,Outcomes!$A88,'Forecast Summary'!$C:$C, "2024",'Forecast Summary'!$D:$D, "Historical")</f>
        <v>47</v>
      </c>
      <c r="Y88" s="333">
        <f>SUMIFS('Forecast Summary'!AJ:AJ, 'Forecast Summary'!$A:$A,Outcomes!$A88,'Forecast Summary'!$C:$C, "2024",'Forecast Summary'!$D:$D, "Historical")</f>
        <v>49</v>
      </c>
      <c r="Z88" s="333">
        <f>SUMIFS('Forecast Summary'!AK:AK, 'Forecast Summary'!$A:$A,Outcomes!$A88,'Forecast Summary'!$C:$C, "2024",'Forecast Summary'!$D:$D, "Historical")</f>
        <v>463</v>
      </c>
      <c r="AA88" s="333">
        <f>SUMIFS('Forecast Summary'!AL:AL, 'Forecast Summary'!$A:$A,Outcomes!$A88,'Forecast Summary'!$C:$C, "2024",'Forecast Summary'!$D:$D, "Historical")</f>
        <v>126</v>
      </c>
      <c r="AB88" s="333">
        <f>SUMIFS('Forecast Summary'!AM:AM, 'Forecast Summary'!$A:$A,Outcomes!$A88,'Forecast Summary'!$C:$C, "2024",'Forecast Summary'!$D:$D, "Historical")</f>
        <v>113</v>
      </c>
      <c r="AC88" s="333">
        <f>SUMIFS('Forecast Summary'!AN:AN, 'Forecast Summary'!$A:$A,Outcomes!$A88,'Forecast Summary'!$C:$C, "2024",'Forecast Summary'!$D:$D, "Historical")</f>
        <v>166</v>
      </c>
      <c r="AD88" s="333">
        <f>SUMIFS('Forecast Summary'!AS:AS, 'Forecast Summary'!$A:$A,Outcomes!$A88,'Forecast Summary'!$C:$C, "2024",'Forecast Summary'!$D:$D, "Historical")</f>
        <v>0</v>
      </c>
      <c r="AE88" s="333">
        <f>SUMIFS('Forecast Summary'!AT:AT, 'Forecast Summary'!$A:$A,Outcomes!$A88,'Forecast Summary'!$C:$C, "2024",'Forecast Summary'!$D:$D, "Historical")</f>
        <v>0</v>
      </c>
      <c r="AF88" s="333">
        <f>SUMIFS('Forecast Summary'!AU:AU, 'Forecast Summary'!$A:$A,Outcomes!$A88,'Forecast Summary'!$C:$C, "2024",'Forecast Summary'!$D:$D, "Historical")</f>
        <v>0</v>
      </c>
      <c r="AG88" s="333">
        <f>SUMIFS('Forecast Summary'!AV:AV, 'Forecast Summary'!$A:$A,Outcomes!$A88,'Forecast Summary'!$C:$C, "2024",'Forecast Summary'!$D:$D, "Historical")</f>
        <v>0</v>
      </c>
      <c r="AH88" s="333">
        <f>SUMIFS('Forecast Summary'!AW:AW, 'Forecast Summary'!$A:$A,Outcomes!$A88,'Forecast Summary'!$C:$C, "2024",'Forecast Summary'!$D:$D, "Historical")</f>
        <v>0</v>
      </c>
      <c r="AI88" s="333">
        <f>SUMIFS('Forecast Summary'!AX:AX, 'Forecast Summary'!$A:$A,Outcomes!$A88,'Forecast Summary'!$C:$C, "2024",'Forecast Summary'!$D:$D, "Historical")</f>
        <v>0</v>
      </c>
      <c r="AJ88" s="333">
        <f>SUMIFS('Forecast Summary'!AY:AY, 'Forecast Summary'!$A:$A,Outcomes!$A88,'Forecast Summary'!$C:$C, "2024",'Forecast Summary'!$D:$D, "Historical")</f>
        <v>0</v>
      </c>
      <c r="AK88" s="333">
        <f>SUMIFS('Forecast Summary'!AZ:AZ, 'Forecast Summary'!$A:$A,Outcomes!$A88,'Forecast Summary'!$C:$C, "2024",'Forecast Summary'!$D:$D, "Historical")</f>
        <v>0</v>
      </c>
      <c r="AL88" s="333">
        <f>SUMIFS('Forecast Summary'!BE:BE, 'Forecast Summary'!$A:$A,Outcomes!$A88,'Forecast Summary'!$C:$C, "2024",'Forecast Summary'!$D:$D, "Historical")</f>
        <v>327</v>
      </c>
      <c r="AM88" s="333">
        <f>SUMIFS('Forecast Summary'!BF:BF, 'Forecast Summary'!$A:$A,Outcomes!$A88,'Forecast Summary'!$C:$C, "2024",'Forecast Summary'!$D:$D, "Historical")</f>
        <v>112</v>
      </c>
      <c r="AN88" s="333">
        <f>SUMIFS('Forecast Summary'!BG:BG, 'Forecast Summary'!$A:$A,Outcomes!$A88,'Forecast Summary'!$C:$C, "2024",'Forecast Summary'!$D:$D, "Historical")</f>
        <v>114</v>
      </c>
      <c r="AO88" s="333">
        <f>SUMIFS('Forecast Summary'!BH:BH, 'Forecast Summary'!$A:$A,Outcomes!$A88,'Forecast Summary'!$C:$C, "2024",'Forecast Summary'!$D:$D, "Historical")</f>
        <v>66</v>
      </c>
      <c r="AP88" s="333">
        <f>SUMIFS('Forecast Summary'!BI:BI, 'Forecast Summary'!$A:$A,Outcomes!$A88,'Forecast Summary'!$C:$C, "2024",'Forecast Summary'!$D:$D, "Historical")</f>
        <v>149</v>
      </c>
      <c r="AQ88" s="333">
        <f>SUMIFS('Forecast Summary'!BJ:BJ, 'Forecast Summary'!$A:$A,Outcomes!$A88,'Forecast Summary'!$C:$C, "2024",'Forecast Summary'!$D:$D, "Historical")</f>
        <v>49</v>
      </c>
      <c r="AR88" s="333">
        <f>SUMIFS('Forecast Summary'!BK:BK, 'Forecast Summary'!$A:$A,Outcomes!$A88,'Forecast Summary'!$C:$C, "2024",'Forecast Summary'!$D:$D, "Historical")</f>
        <v>61</v>
      </c>
      <c r="AS88" s="333">
        <f>SUMIFS('Forecast Summary'!BL:BL, 'Forecast Summary'!$A:$A,Outcomes!$A88,'Forecast Summary'!$C:$C, "2024",'Forecast Summary'!$D:$D, "Historical")</f>
        <v>72</v>
      </c>
      <c r="AT88" s="333">
        <f>SUMIFS('Forecast Summary'!BQ:BQ, 'Forecast Summary'!$A:$A,Outcomes!$A88,'Forecast Summary'!$C:$C, "2024",'Forecast Summary'!$D:$D, "Historical")</f>
        <v>0</v>
      </c>
      <c r="AU88" s="333">
        <f>SUMIFS('Forecast Summary'!BR:BR, 'Forecast Summary'!$A:$A,Outcomes!$A88,'Forecast Summary'!$C:$C, "2024",'Forecast Summary'!$D:$D, "Historical")</f>
        <v>0</v>
      </c>
      <c r="AV88" s="333">
        <f>SUMIFS('Forecast Summary'!BS:BS, 'Forecast Summary'!$A:$A,Outcomes!$A88,'Forecast Summary'!$C:$C, "2024",'Forecast Summary'!$D:$D, "Historical")</f>
        <v>0</v>
      </c>
      <c r="AW88" s="333">
        <f>SUMIFS('Forecast Summary'!BT:BT, 'Forecast Summary'!$A:$A,Outcomes!$A88,'Forecast Summary'!$C:$C, "2024",'Forecast Summary'!$D:$D, "Historical")</f>
        <v>0</v>
      </c>
      <c r="AX88" s="333">
        <f>SUMIFS('Forecast Summary'!BU:BU, 'Forecast Summary'!$A:$A,Outcomes!$A88,'Forecast Summary'!$C:$C, "2024",'Forecast Summary'!$D:$D, "Historical")</f>
        <v>33</v>
      </c>
      <c r="AY88" s="333">
        <f>SUMIFS('Forecast Summary'!BV:BV, 'Forecast Summary'!$A:$A,Outcomes!$A88,'Forecast Summary'!$C:$C, "2024",'Forecast Summary'!$D:$D, "Historical")</f>
        <v>8</v>
      </c>
      <c r="AZ88" s="333">
        <f>SUMIFS('Forecast Summary'!BW:BW, 'Forecast Summary'!$A:$A,Outcomes!$A88,'Forecast Summary'!$C:$C, "2024",'Forecast Summary'!$D:$D, "Historical")</f>
        <v>16</v>
      </c>
      <c r="BA88" s="333">
        <f>SUMIFS('Forecast Summary'!BX:BX, 'Forecast Summary'!$A:$A,Outcomes!$A88,'Forecast Summary'!$C:$C, "2024",'Forecast Summary'!$D:$D, "Historical")</f>
        <v>22</v>
      </c>
      <c r="BB88" s="333">
        <f>SUMIFS('Forecast Summary'!BY:BY, 'Forecast Summary'!$A:$A,Outcomes!$A88,'Forecast Summary'!$C:$C, "2024",'Forecast Summary'!$D:$D, "Bound Project")</f>
        <v>31</v>
      </c>
      <c r="BC88" s="333">
        <f>SUMIFS('Forecast Summary'!BZ:BZ, 'Forecast Summary'!$A:$A,Outcomes!$A88,'Forecast Summary'!$C:$C, "2024",'Forecast Summary'!$D:$D, "Bound Project")</f>
        <v>86</v>
      </c>
      <c r="BD88" s="333">
        <f>SUMIFS('Forecast Summary'!CA:CA, 'Forecast Summary'!$A:$A,Outcomes!$A88,'Forecast Summary'!$C:$C, "2024",'Forecast Summary'!$D:$D, "Bound Project")</f>
        <v>0</v>
      </c>
    </row>
    <row r="89" spans="1:56">
      <c r="A89" s="21" t="s">
        <v>103</v>
      </c>
      <c r="B89" s="18" t="s">
        <v>104</v>
      </c>
      <c r="C89" s="333">
        <f>SUMIFS('Forecast Summary'!E:E, 'Forecast Summary'!$A:$A,Outcomes!$A89,'Forecast Summary'!$C:$C, "2024",'Forecast Summary'!$D:$D, "Historical")</f>
        <v>851</v>
      </c>
      <c r="D89" s="333">
        <f>SUMIFS('Forecast Summary'!F:F, 'Forecast Summary'!$A:$A,Outcomes!$A89,'Forecast Summary'!$C:$C, "2024",'Forecast Summary'!$D:$D, "Historical")</f>
        <v>683</v>
      </c>
      <c r="E89" s="333">
        <f>SUMIFS('Forecast Summary'!G:G, 'Forecast Summary'!$A:$A,Outcomes!$A89,'Forecast Summary'!$C:$C, "2024",'Forecast Summary'!$D:$D, "Historical")</f>
        <v>452</v>
      </c>
      <c r="F89" s="333">
        <f>SUMIFS('Forecast Summary'!H:H, 'Forecast Summary'!$A:$A,Outcomes!$A89,'Forecast Summary'!$C:$C, "2024",'Forecast Summary'!$D:$D, "Historical")</f>
        <v>236</v>
      </c>
      <c r="G89" s="333">
        <f>SUMIFS('Forecast Summary'!I:I, 'Forecast Summary'!$A:$A,Outcomes!$A89,'Forecast Summary'!$C:$C, "2024",'Forecast Summary'!$D:$D, "Historical")</f>
        <v>76</v>
      </c>
      <c r="H89" s="333">
        <f>SUMIFS('Forecast Summary'!J:J, 'Forecast Summary'!$A:$A,Outcomes!$A89,'Forecast Summary'!$C:$C, "2024",'Forecast Summary'!$D:$D, "Historical")</f>
        <v>1</v>
      </c>
      <c r="I89" s="333">
        <f>SUMIFS('Forecast Summary'!K:K, 'Forecast Summary'!$A:$A,Outcomes!$A89,'Forecast Summary'!$C:$C, "2024",'Forecast Summary'!$D:$D, "Historical")</f>
        <v>0</v>
      </c>
      <c r="J89" s="333">
        <f>SUMIFS('Forecast Summary'!L:L, 'Forecast Summary'!$A:$A,Outcomes!$A89,'Forecast Summary'!$C:$C, "2024",'Forecast Summary'!$D:$D, "Historical")</f>
        <v>1</v>
      </c>
      <c r="K89" s="333">
        <f>SUMIFS('Forecast Summary'!M:M, 'Forecast Summary'!$A:$A,Outcomes!$A89,'Forecast Summary'!$C:$C, "2024",'Forecast Summary'!$D:$D, "Historical")</f>
        <v>0</v>
      </c>
      <c r="L89" s="333">
        <f>SUMIFS('Forecast Summary'!O:O, 'Forecast Summary'!$A:$A,Outcomes!$A89,'Forecast Summary'!$C:$C, "2024",'Forecast Summary'!$D:$D, "Historical")</f>
        <v>0</v>
      </c>
      <c r="M89" s="333">
        <f>SUMIFS('Forecast Summary'!P:P, 'Forecast Summary'!$A:$A,Outcomes!$A89,'Forecast Summary'!$C:$C, "2024",'Forecast Summary'!$D:$D, "Historical")</f>
        <v>140</v>
      </c>
      <c r="N89" s="333">
        <f>SUMIFS('Forecast Summary'!U:U, 'Forecast Summary'!$A:$A,Outcomes!$A89,'Forecast Summary'!$C:$C, "2024",'Forecast Summary'!$D:$D, "Historical")</f>
        <v>0</v>
      </c>
      <c r="O89" s="560"/>
      <c r="P89" s="560"/>
      <c r="Q89" s="560"/>
      <c r="R89" s="333">
        <f>SUMIFS('Forecast Summary'!Y:Y, 'Forecast Summary'!$A:$A,Outcomes!$A89,'Forecast Summary'!$C:$C, "2024",'Forecast Summary'!$D:$D, "Historical")</f>
        <v>0</v>
      </c>
      <c r="S89" s="560"/>
      <c r="T89" s="560"/>
      <c r="U89" s="560"/>
      <c r="V89" s="333">
        <f>SUMIFS('Forecast Summary'!AG:AG, 'Forecast Summary'!$A:$A,Outcomes!$A89,'Forecast Summary'!$C:$C, "2024",'Forecast Summary'!$D:$D, "Historical")</f>
        <v>202</v>
      </c>
      <c r="W89" s="333">
        <f>SUMIFS('Forecast Summary'!AH:AH, 'Forecast Summary'!$A:$A,Outcomes!$A89,'Forecast Summary'!$C:$C, "2024",'Forecast Summary'!$D:$D, "Historical")</f>
        <v>146</v>
      </c>
      <c r="X89" s="333">
        <f>SUMIFS('Forecast Summary'!AI:AI, 'Forecast Summary'!$A:$A,Outcomes!$A89,'Forecast Summary'!$C:$C, "2024",'Forecast Summary'!$D:$D, "Historical")</f>
        <v>63</v>
      </c>
      <c r="Y89" s="333">
        <f>SUMIFS('Forecast Summary'!AJ:AJ, 'Forecast Summary'!$A:$A,Outcomes!$A89,'Forecast Summary'!$C:$C, "2024",'Forecast Summary'!$D:$D, "Historical")</f>
        <v>9</v>
      </c>
      <c r="Z89" s="333">
        <f>SUMIFS('Forecast Summary'!AK:AK, 'Forecast Summary'!$A:$A,Outcomes!$A89,'Forecast Summary'!$C:$C, "2024",'Forecast Summary'!$D:$D, "Historical")</f>
        <v>283</v>
      </c>
      <c r="AA89" s="333">
        <f>SUMIFS('Forecast Summary'!AL:AL, 'Forecast Summary'!$A:$A,Outcomes!$A89,'Forecast Summary'!$C:$C, "2024",'Forecast Summary'!$D:$D, "Historical")</f>
        <v>164</v>
      </c>
      <c r="AB89" s="333">
        <f>SUMIFS('Forecast Summary'!AM:AM, 'Forecast Summary'!$A:$A,Outcomes!$A89,'Forecast Summary'!$C:$C, "2024",'Forecast Summary'!$D:$D, "Historical")</f>
        <v>110</v>
      </c>
      <c r="AC89" s="333">
        <f>SUMIFS('Forecast Summary'!AN:AN, 'Forecast Summary'!$A:$A,Outcomes!$A89,'Forecast Summary'!$C:$C, "2024",'Forecast Summary'!$D:$D, "Historical")</f>
        <v>95</v>
      </c>
      <c r="AD89" s="333">
        <f>SUMIFS('Forecast Summary'!AS:AS, 'Forecast Summary'!$A:$A,Outcomes!$A89,'Forecast Summary'!$C:$C, "2024",'Forecast Summary'!$D:$D, "Historical")</f>
        <v>0</v>
      </c>
      <c r="AE89" s="333">
        <f>SUMIFS('Forecast Summary'!AT:AT, 'Forecast Summary'!$A:$A,Outcomes!$A89,'Forecast Summary'!$C:$C, "2024",'Forecast Summary'!$D:$D, "Historical")</f>
        <v>0</v>
      </c>
      <c r="AF89" s="333">
        <f>SUMIFS('Forecast Summary'!AU:AU, 'Forecast Summary'!$A:$A,Outcomes!$A89,'Forecast Summary'!$C:$C, "2024",'Forecast Summary'!$D:$D, "Historical")</f>
        <v>0</v>
      </c>
      <c r="AG89" s="333">
        <f>SUMIFS('Forecast Summary'!AV:AV, 'Forecast Summary'!$A:$A,Outcomes!$A89,'Forecast Summary'!$C:$C, "2024",'Forecast Summary'!$D:$D, "Historical")</f>
        <v>0</v>
      </c>
      <c r="AH89" s="333">
        <f>SUMIFS('Forecast Summary'!AW:AW, 'Forecast Summary'!$A:$A,Outcomes!$A89,'Forecast Summary'!$C:$C, "2024",'Forecast Summary'!$D:$D, "Historical")</f>
        <v>0</v>
      </c>
      <c r="AI89" s="333">
        <f>SUMIFS('Forecast Summary'!AX:AX, 'Forecast Summary'!$A:$A,Outcomes!$A89,'Forecast Summary'!$C:$C, "2024",'Forecast Summary'!$D:$D, "Historical")</f>
        <v>0</v>
      </c>
      <c r="AJ89" s="333">
        <f>SUMIFS('Forecast Summary'!AY:AY, 'Forecast Summary'!$A:$A,Outcomes!$A89,'Forecast Summary'!$C:$C, "2024",'Forecast Summary'!$D:$D, "Historical")</f>
        <v>0</v>
      </c>
      <c r="AK89" s="333">
        <f>SUMIFS('Forecast Summary'!AZ:AZ, 'Forecast Summary'!$A:$A,Outcomes!$A89,'Forecast Summary'!$C:$C, "2024",'Forecast Summary'!$D:$D, "Historical")</f>
        <v>0</v>
      </c>
      <c r="AL89" s="333">
        <f>SUMIFS('Forecast Summary'!BE:BE, 'Forecast Summary'!$A:$A,Outcomes!$A89,'Forecast Summary'!$C:$C, "2024",'Forecast Summary'!$D:$D, "Historical")</f>
        <v>526</v>
      </c>
      <c r="AM89" s="333">
        <f>SUMIFS('Forecast Summary'!BF:BF, 'Forecast Summary'!$A:$A,Outcomes!$A89,'Forecast Summary'!$C:$C, "2024",'Forecast Summary'!$D:$D, "Historical")</f>
        <v>368</v>
      </c>
      <c r="AN89" s="333">
        <f>SUMIFS('Forecast Summary'!BG:BG, 'Forecast Summary'!$A:$A,Outcomes!$A89,'Forecast Summary'!$C:$C, "2024",'Forecast Summary'!$D:$D, "Historical")</f>
        <v>187</v>
      </c>
      <c r="AO89" s="333">
        <f>SUMIFS('Forecast Summary'!BH:BH, 'Forecast Summary'!$A:$A,Outcomes!$A89,'Forecast Summary'!$C:$C, "2024",'Forecast Summary'!$D:$D, "Historical")</f>
        <v>43</v>
      </c>
      <c r="AP89" s="333">
        <f>SUMIFS('Forecast Summary'!BI:BI, 'Forecast Summary'!$A:$A,Outcomes!$A89,'Forecast Summary'!$C:$C, "2024",'Forecast Summary'!$D:$D, "Historical")</f>
        <v>331</v>
      </c>
      <c r="AQ89" s="333">
        <f>SUMIFS('Forecast Summary'!BJ:BJ, 'Forecast Summary'!$A:$A,Outcomes!$A89,'Forecast Summary'!$C:$C, "2024",'Forecast Summary'!$D:$D, "Historical")</f>
        <v>150</v>
      </c>
      <c r="AR89" s="333">
        <f>SUMIFS('Forecast Summary'!BK:BK, 'Forecast Summary'!$A:$A,Outcomes!$A89,'Forecast Summary'!$C:$C, "2024",'Forecast Summary'!$D:$D, "Historical")</f>
        <v>180</v>
      </c>
      <c r="AS89" s="333">
        <f>SUMIFS('Forecast Summary'!BL:BL, 'Forecast Summary'!$A:$A,Outcomes!$A89,'Forecast Summary'!$C:$C, "2024",'Forecast Summary'!$D:$D, "Historical")</f>
        <v>125</v>
      </c>
      <c r="AT89" s="333">
        <f>SUMIFS('Forecast Summary'!BQ:BQ, 'Forecast Summary'!$A:$A,Outcomes!$A89,'Forecast Summary'!$C:$C, "2024",'Forecast Summary'!$D:$D, "Historical")</f>
        <v>0</v>
      </c>
      <c r="AU89" s="333">
        <f>SUMIFS('Forecast Summary'!BR:BR, 'Forecast Summary'!$A:$A,Outcomes!$A89,'Forecast Summary'!$C:$C, "2024",'Forecast Summary'!$D:$D, "Historical")</f>
        <v>0</v>
      </c>
      <c r="AV89" s="333">
        <f>SUMIFS('Forecast Summary'!BS:BS, 'Forecast Summary'!$A:$A,Outcomes!$A89,'Forecast Summary'!$C:$C, "2024",'Forecast Summary'!$D:$D, "Historical")</f>
        <v>0</v>
      </c>
      <c r="AW89" s="333">
        <f>SUMIFS('Forecast Summary'!BT:BT, 'Forecast Summary'!$A:$A,Outcomes!$A89,'Forecast Summary'!$C:$C, "2024",'Forecast Summary'!$D:$D, "Historical")</f>
        <v>0</v>
      </c>
      <c r="AX89" s="333">
        <f>SUMIFS('Forecast Summary'!BU:BU, 'Forecast Summary'!$A:$A,Outcomes!$A89,'Forecast Summary'!$C:$C, "2024",'Forecast Summary'!$D:$D, "Historical")</f>
        <v>14</v>
      </c>
      <c r="AY89" s="333">
        <f>SUMIFS('Forecast Summary'!BV:BV, 'Forecast Summary'!$A:$A,Outcomes!$A89,'Forecast Summary'!$C:$C, "2024",'Forecast Summary'!$D:$D, "Historical")</f>
        <v>0</v>
      </c>
      <c r="AZ89" s="333">
        <f>SUMIFS('Forecast Summary'!BW:BW, 'Forecast Summary'!$A:$A,Outcomes!$A89,'Forecast Summary'!$C:$C, "2024",'Forecast Summary'!$D:$D, "Historical")</f>
        <v>10</v>
      </c>
      <c r="BA89" s="333">
        <f>SUMIFS('Forecast Summary'!BX:BX, 'Forecast Summary'!$A:$A,Outcomes!$A89,'Forecast Summary'!$C:$C, "2024",'Forecast Summary'!$D:$D, "Historical")</f>
        <v>10</v>
      </c>
      <c r="BB89" s="333">
        <f>SUMIFS('Forecast Summary'!BY:BY, 'Forecast Summary'!$A:$A,Outcomes!$A89,'Forecast Summary'!$C:$C, "2024",'Forecast Summary'!$D:$D, "Bound Project")</f>
        <v>20</v>
      </c>
      <c r="BC89" s="333">
        <f>SUMIFS('Forecast Summary'!BZ:BZ, 'Forecast Summary'!$A:$A,Outcomes!$A89,'Forecast Summary'!$C:$C, "2024",'Forecast Summary'!$D:$D, "Bound Project")</f>
        <v>64</v>
      </c>
      <c r="BD89" s="333">
        <f>SUMIFS('Forecast Summary'!CA:CA, 'Forecast Summary'!$A:$A,Outcomes!$A89,'Forecast Summary'!$C:$C, "2024",'Forecast Summary'!$D:$D, "Bound Project")</f>
        <v>0</v>
      </c>
    </row>
    <row r="90" spans="1:56">
      <c r="A90" s="21" t="s">
        <v>105</v>
      </c>
      <c r="B90" s="18" t="s">
        <v>106</v>
      </c>
      <c r="C90" s="333">
        <f>SUMIFS('Forecast Summary'!E:E, 'Forecast Summary'!$A:$A,Outcomes!$A90,'Forecast Summary'!$C:$C, "2024",'Forecast Summary'!$D:$D, "Historical")</f>
        <v>587</v>
      </c>
      <c r="D90" s="333">
        <f>SUMIFS('Forecast Summary'!F:F, 'Forecast Summary'!$A:$A,Outcomes!$A90,'Forecast Summary'!$C:$C, "2024",'Forecast Summary'!$D:$D, "Historical")</f>
        <v>711</v>
      </c>
      <c r="E90" s="333">
        <f>SUMIFS('Forecast Summary'!G:G, 'Forecast Summary'!$A:$A,Outcomes!$A90,'Forecast Summary'!$C:$C, "2024",'Forecast Summary'!$D:$D, "Historical")</f>
        <v>290</v>
      </c>
      <c r="F90" s="333">
        <f>SUMIFS('Forecast Summary'!H:H, 'Forecast Summary'!$A:$A,Outcomes!$A90,'Forecast Summary'!$C:$C, "2024",'Forecast Summary'!$D:$D, "Historical")</f>
        <v>263</v>
      </c>
      <c r="G90" s="333">
        <f>SUMIFS('Forecast Summary'!I:I, 'Forecast Summary'!$A:$A,Outcomes!$A90,'Forecast Summary'!$C:$C, "2024",'Forecast Summary'!$D:$D, "Historical")</f>
        <v>120</v>
      </c>
      <c r="H90" s="333">
        <f>SUMIFS('Forecast Summary'!J:J, 'Forecast Summary'!$A:$A,Outcomes!$A90,'Forecast Summary'!$C:$C, "2024",'Forecast Summary'!$D:$D, "Historical")</f>
        <v>0</v>
      </c>
      <c r="I90" s="333">
        <f>SUMIFS('Forecast Summary'!K:K, 'Forecast Summary'!$A:$A,Outcomes!$A90,'Forecast Summary'!$C:$C, "2024",'Forecast Summary'!$D:$D, "Historical")</f>
        <v>0</v>
      </c>
      <c r="J90" s="333">
        <f>SUMIFS('Forecast Summary'!L:L, 'Forecast Summary'!$A:$A,Outcomes!$A90,'Forecast Summary'!$C:$C, "2024",'Forecast Summary'!$D:$D, "Historical")</f>
        <v>0</v>
      </c>
      <c r="K90" s="333">
        <f>SUMIFS('Forecast Summary'!M:M, 'Forecast Summary'!$A:$A,Outcomes!$A90,'Forecast Summary'!$C:$C, "2024",'Forecast Summary'!$D:$D, "Historical")</f>
        <v>0</v>
      </c>
      <c r="L90" s="333">
        <f>SUMIFS('Forecast Summary'!O:O, 'Forecast Summary'!$A:$A,Outcomes!$A90,'Forecast Summary'!$C:$C, "2024",'Forecast Summary'!$D:$D, "Historical")</f>
        <v>0</v>
      </c>
      <c r="M90" s="333">
        <f>SUMIFS('Forecast Summary'!P:P, 'Forecast Summary'!$A:$A,Outcomes!$A90,'Forecast Summary'!$C:$C, "2024",'Forecast Summary'!$D:$D, "Historical")</f>
        <v>142</v>
      </c>
      <c r="N90" s="333">
        <f>SUMIFS('Forecast Summary'!U:U, 'Forecast Summary'!$A:$A,Outcomes!$A90,'Forecast Summary'!$C:$C, "2024",'Forecast Summary'!$D:$D, "Historical")</f>
        <v>50</v>
      </c>
      <c r="O90" s="560"/>
      <c r="P90" s="560"/>
      <c r="Q90" s="560"/>
      <c r="R90" s="333">
        <f>SUMIFS('Forecast Summary'!Y:Y, 'Forecast Summary'!$A:$A,Outcomes!$A90,'Forecast Summary'!$C:$C, "2024",'Forecast Summary'!$D:$D, "Historical")</f>
        <v>91</v>
      </c>
      <c r="S90" s="560"/>
      <c r="T90" s="560"/>
      <c r="U90" s="560"/>
      <c r="V90" s="333">
        <f>SUMIFS('Forecast Summary'!AG:AG, 'Forecast Summary'!$A:$A,Outcomes!$A90,'Forecast Summary'!$C:$C, "2024",'Forecast Summary'!$D:$D, "Historical")</f>
        <v>259</v>
      </c>
      <c r="W90" s="333">
        <f>SUMIFS('Forecast Summary'!AH:AH, 'Forecast Summary'!$A:$A,Outcomes!$A90,'Forecast Summary'!$C:$C, "2024",'Forecast Summary'!$D:$D, "Historical")</f>
        <v>44</v>
      </c>
      <c r="X90" s="333">
        <f>SUMIFS('Forecast Summary'!AI:AI, 'Forecast Summary'!$A:$A,Outcomes!$A90,'Forecast Summary'!$C:$C, "2024",'Forecast Summary'!$D:$D, "Historical")</f>
        <v>64</v>
      </c>
      <c r="Y90" s="333">
        <f>SUMIFS('Forecast Summary'!AJ:AJ, 'Forecast Summary'!$A:$A,Outcomes!$A90,'Forecast Summary'!$C:$C, "2024",'Forecast Summary'!$D:$D, "Historical")</f>
        <v>35</v>
      </c>
      <c r="Z90" s="333">
        <f>SUMIFS('Forecast Summary'!AK:AK, 'Forecast Summary'!$A:$A,Outcomes!$A90,'Forecast Summary'!$C:$C, "2024",'Forecast Summary'!$D:$D, "Historical")</f>
        <v>264</v>
      </c>
      <c r="AA90" s="333">
        <f>SUMIFS('Forecast Summary'!AL:AL, 'Forecast Summary'!$A:$A,Outcomes!$A90,'Forecast Summary'!$C:$C, "2024",'Forecast Summary'!$D:$D, "Historical")</f>
        <v>71</v>
      </c>
      <c r="AB90" s="333">
        <f>SUMIFS('Forecast Summary'!AM:AM, 'Forecast Summary'!$A:$A,Outcomes!$A90,'Forecast Summary'!$C:$C, "2024",'Forecast Summary'!$D:$D, "Historical")</f>
        <v>116</v>
      </c>
      <c r="AC90" s="333">
        <f>SUMIFS('Forecast Summary'!AN:AN, 'Forecast Summary'!$A:$A,Outcomes!$A90,'Forecast Summary'!$C:$C, "2024",'Forecast Summary'!$D:$D, "Historical")</f>
        <v>121</v>
      </c>
      <c r="AD90" s="333">
        <f>SUMIFS('Forecast Summary'!AS:AS, 'Forecast Summary'!$A:$A,Outcomes!$A90,'Forecast Summary'!$C:$C, "2024",'Forecast Summary'!$D:$D, "Historical")</f>
        <v>0</v>
      </c>
      <c r="AE90" s="333">
        <f>SUMIFS('Forecast Summary'!AT:AT, 'Forecast Summary'!$A:$A,Outcomes!$A90,'Forecast Summary'!$C:$C, "2024",'Forecast Summary'!$D:$D, "Historical")</f>
        <v>0</v>
      </c>
      <c r="AF90" s="333">
        <f>SUMIFS('Forecast Summary'!AU:AU, 'Forecast Summary'!$A:$A,Outcomes!$A90,'Forecast Summary'!$C:$C, "2024",'Forecast Summary'!$D:$D, "Historical")</f>
        <v>0</v>
      </c>
      <c r="AG90" s="333">
        <f>SUMIFS('Forecast Summary'!AV:AV, 'Forecast Summary'!$A:$A,Outcomes!$A90,'Forecast Summary'!$C:$C, "2024",'Forecast Summary'!$D:$D, "Historical")</f>
        <v>0</v>
      </c>
      <c r="AH90" s="333">
        <f>SUMIFS('Forecast Summary'!AW:AW, 'Forecast Summary'!$A:$A,Outcomes!$A90,'Forecast Summary'!$C:$C, "2024",'Forecast Summary'!$D:$D, "Historical")</f>
        <v>0</v>
      </c>
      <c r="AI90" s="333">
        <f>SUMIFS('Forecast Summary'!AX:AX, 'Forecast Summary'!$A:$A,Outcomes!$A90,'Forecast Summary'!$C:$C, "2024",'Forecast Summary'!$D:$D, "Historical")</f>
        <v>0</v>
      </c>
      <c r="AJ90" s="333">
        <f>SUMIFS('Forecast Summary'!AY:AY, 'Forecast Summary'!$A:$A,Outcomes!$A90,'Forecast Summary'!$C:$C, "2024",'Forecast Summary'!$D:$D, "Historical")</f>
        <v>0</v>
      </c>
      <c r="AK90" s="333">
        <f>SUMIFS('Forecast Summary'!AZ:AZ, 'Forecast Summary'!$A:$A,Outcomes!$A90,'Forecast Summary'!$C:$C, "2024",'Forecast Summary'!$D:$D, "Historical")</f>
        <v>0</v>
      </c>
      <c r="AL90" s="333">
        <f>SUMIFS('Forecast Summary'!BE:BE, 'Forecast Summary'!$A:$A,Outcomes!$A90,'Forecast Summary'!$C:$C, "2024",'Forecast Summary'!$D:$D, "Historical")</f>
        <v>828</v>
      </c>
      <c r="AM90" s="333">
        <f>SUMIFS('Forecast Summary'!BF:BF, 'Forecast Summary'!$A:$A,Outcomes!$A90,'Forecast Summary'!$C:$C, "2024",'Forecast Summary'!$D:$D, "Historical")</f>
        <v>355</v>
      </c>
      <c r="AN90" s="333">
        <f>SUMIFS('Forecast Summary'!BG:BG, 'Forecast Summary'!$A:$A,Outcomes!$A90,'Forecast Summary'!$C:$C, "2024",'Forecast Summary'!$D:$D, "Historical")</f>
        <v>333</v>
      </c>
      <c r="AO90" s="333">
        <f>SUMIFS('Forecast Summary'!BH:BH, 'Forecast Summary'!$A:$A,Outcomes!$A90,'Forecast Summary'!$C:$C, "2024",'Forecast Summary'!$D:$D, "Historical")</f>
        <v>170</v>
      </c>
      <c r="AP90" s="333">
        <f>SUMIFS('Forecast Summary'!BI:BI, 'Forecast Summary'!$A:$A,Outcomes!$A90,'Forecast Summary'!$C:$C, "2024",'Forecast Summary'!$D:$D, "Historical")</f>
        <v>197</v>
      </c>
      <c r="AQ90" s="333">
        <f>SUMIFS('Forecast Summary'!BJ:BJ, 'Forecast Summary'!$A:$A,Outcomes!$A90,'Forecast Summary'!$C:$C, "2024",'Forecast Summary'!$D:$D, "Historical")</f>
        <v>63</v>
      </c>
      <c r="AR90" s="333">
        <f>SUMIFS('Forecast Summary'!BK:BK, 'Forecast Summary'!$A:$A,Outcomes!$A90,'Forecast Summary'!$C:$C, "2024",'Forecast Summary'!$D:$D, "Historical")</f>
        <v>96</v>
      </c>
      <c r="AS90" s="333">
        <f>SUMIFS('Forecast Summary'!BL:BL, 'Forecast Summary'!$A:$A,Outcomes!$A90,'Forecast Summary'!$C:$C, "2024",'Forecast Summary'!$D:$D, "Historical")</f>
        <v>107</v>
      </c>
      <c r="AT90" s="333">
        <f>SUMIFS('Forecast Summary'!BQ:BQ, 'Forecast Summary'!$A:$A,Outcomes!$A90,'Forecast Summary'!$C:$C, "2024",'Forecast Summary'!$D:$D, "Historical")</f>
        <v>0</v>
      </c>
      <c r="AU90" s="333">
        <f>SUMIFS('Forecast Summary'!BR:BR, 'Forecast Summary'!$A:$A,Outcomes!$A90,'Forecast Summary'!$C:$C, "2024",'Forecast Summary'!$D:$D, "Historical")</f>
        <v>0</v>
      </c>
      <c r="AV90" s="333">
        <f>SUMIFS('Forecast Summary'!BS:BS, 'Forecast Summary'!$A:$A,Outcomes!$A90,'Forecast Summary'!$C:$C, "2024",'Forecast Summary'!$D:$D, "Historical")</f>
        <v>0</v>
      </c>
      <c r="AW90" s="333">
        <f>SUMIFS('Forecast Summary'!BT:BT, 'Forecast Summary'!$A:$A,Outcomes!$A90,'Forecast Summary'!$C:$C, "2024",'Forecast Summary'!$D:$D, "Historical")</f>
        <v>0</v>
      </c>
      <c r="AX90" s="333">
        <f>SUMIFS('Forecast Summary'!BU:BU, 'Forecast Summary'!$A:$A,Outcomes!$A90,'Forecast Summary'!$C:$C, "2024",'Forecast Summary'!$D:$D, "Historical")</f>
        <v>0</v>
      </c>
      <c r="AY90" s="333">
        <f>SUMIFS('Forecast Summary'!BV:BV, 'Forecast Summary'!$A:$A,Outcomes!$A90,'Forecast Summary'!$C:$C, "2024",'Forecast Summary'!$D:$D, "Historical")</f>
        <v>0</v>
      </c>
      <c r="AZ90" s="333">
        <f>SUMIFS('Forecast Summary'!BW:BW, 'Forecast Summary'!$A:$A,Outcomes!$A90,'Forecast Summary'!$C:$C, "2024",'Forecast Summary'!$D:$D, "Historical")</f>
        <v>0</v>
      </c>
      <c r="BA90" s="333">
        <f>SUMIFS('Forecast Summary'!BX:BX, 'Forecast Summary'!$A:$A,Outcomes!$A90,'Forecast Summary'!$C:$C, "2024",'Forecast Summary'!$D:$D, "Historical")</f>
        <v>0</v>
      </c>
      <c r="BB90" s="333">
        <f>SUMIFS('Forecast Summary'!BY:BY, 'Forecast Summary'!$A:$A,Outcomes!$A90,'Forecast Summary'!$C:$C, "2024",'Forecast Summary'!$D:$D, "Bound Project")</f>
        <v>22</v>
      </c>
      <c r="BC90" s="333">
        <f>SUMIFS('Forecast Summary'!BZ:BZ, 'Forecast Summary'!$A:$A,Outcomes!$A90,'Forecast Summary'!$C:$C, "2024",'Forecast Summary'!$D:$D, "Bound Project")</f>
        <v>144</v>
      </c>
      <c r="BD90" s="333">
        <f>SUMIFS('Forecast Summary'!CA:CA, 'Forecast Summary'!$A:$A,Outcomes!$A90,'Forecast Summary'!$C:$C, "2024",'Forecast Summary'!$D:$D, "Bound Project")</f>
        <v>0</v>
      </c>
    </row>
    <row r="91" spans="1:56">
      <c r="A91" s="21" t="s">
        <v>107</v>
      </c>
      <c r="B91" s="18" t="s">
        <v>108</v>
      </c>
      <c r="C91" s="333">
        <f>SUMIFS('Forecast Summary'!E:E, 'Forecast Summary'!$A:$A,Outcomes!$A91,'Forecast Summary'!$C:$C, "2024",'Forecast Summary'!$D:$D, "Historical")</f>
        <v>347</v>
      </c>
      <c r="D91" s="333">
        <f>SUMIFS('Forecast Summary'!F:F, 'Forecast Summary'!$A:$A,Outcomes!$A91,'Forecast Summary'!$C:$C, "2024",'Forecast Summary'!$D:$D, "Historical")</f>
        <v>268</v>
      </c>
      <c r="E91" s="333">
        <f>SUMIFS('Forecast Summary'!G:G, 'Forecast Summary'!$A:$A,Outcomes!$A91,'Forecast Summary'!$C:$C, "2024",'Forecast Summary'!$D:$D, "Historical")</f>
        <v>182</v>
      </c>
      <c r="F91" s="333">
        <f>SUMIFS('Forecast Summary'!H:H, 'Forecast Summary'!$A:$A,Outcomes!$A91,'Forecast Summary'!$C:$C, "2024",'Forecast Summary'!$D:$D, "Historical")</f>
        <v>135</v>
      </c>
      <c r="G91" s="333">
        <f>SUMIFS('Forecast Summary'!I:I, 'Forecast Summary'!$A:$A,Outcomes!$A91,'Forecast Summary'!$C:$C, "2024",'Forecast Summary'!$D:$D, "Historical")</f>
        <v>50</v>
      </c>
      <c r="H91" s="333">
        <f>SUMIFS('Forecast Summary'!J:J, 'Forecast Summary'!$A:$A,Outcomes!$A91,'Forecast Summary'!$C:$C, "2024",'Forecast Summary'!$D:$D, "Historical")</f>
        <v>0</v>
      </c>
      <c r="I91" s="333">
        <f>SUMIFS('Forecast Summary'!K:K, 'Forecast Summary'!$A:$A,Outcomes!$A91,'Forecast Summary'!$C:$C, "2024",'Forecast Summary'!$D:$D, "Historical")</f>
        <v>0</v>
      </c>
      <c r="J91" s="333">
        <f>SUMIFS('Forecast Summary'!L:L, 'Forecast Summary'!$A:$A,Outcomes!$A91,'Forecast Summary'!$C:$C, "2024",'Forecast Summary'!$D:$D, "Historical")</f>
        <v>0</v>
      </c>
      <c r="K91" s="333">
        <f>SUMIFS('Forecast Summary'!M:M, 'Forecast Summary'!$A:$A,Outcomes!$A91,'Forecast Summary'!$C:$C, "2024",'Forecast Summary'!$D:$D, "Historical")</f>
        <v>0</v>
      </c>
      <c r="L91" s="333">
        <f>SUMIFS('Forecast Summary'!O:O, 'Forecast Summary'!$A:$A,Outcomes!$A91,'Forecast Summary'!$C:$C, "2024",'Forecast Summary'!$D:$D, "Historical")</f>
        <v>0</v>
      </c>
      <c r="M91" s="333">
        <f>SUMIFS('Forecast Summary'!P:P, 'Forecast Summary'!$A:$A,Outcomes!$A91,'Forecast Summary'!$C:$C, "2024",'Forecast Summary'!$D:$D, "Historical")</f>
        <v>95</v>
      </c>
      <c r="N91" s="333">
        <f>SUMIFS('Forecast Summary'!U:U, 'Forecast Summary'!$A:$A,Outcomes!$A91,'Forecast Summary'!$C:$C, "2024",'Forecast Summary'!$D:$D, "Historical")</f>
        <v>0</v>
      </c>
      <c r="O91" s="560"/>
      <c r="P91" s="560"/>
      <c r="Q91" s="560"/>
      <c r="R91" s="333">
        <f>SUMIFS('Forecast Summary'!Y:Y, 'Forecast Summary'!$A:$A,Outcomes!$A91,'Forecast Summary'!$C:$C, "2024",'Forecast Summary'!$D:$D, "Historical")</f>
        <v>26</v>
      </c>
      <c r="S91" s="560"/>
      <c r="T91" s="560"/>
      <c r="U91" s="560"/>
      <c r="V91" s="333">
        <f>SUMIFS('Forecast Summary'!AG:AG, 'Forecast Summary'!$A:$A,Outcomes!$A91,'Forecast Summary'!$C:$C, "2024",'Forecast Summary'!$D:$D, "Historical")</f>
        <v>97</v>
      </c>
      <c r="W91" s="333">
        <f>SUMIFS('Forecast Summary'!AH:AH, 'Forecast Summary'!$A:$A,Outcomes!$A91,'Forecast Summary'!$C:$C, "2024",'Forecast Summary'!$D:$D, "Historical")</f>
        <v>81</v>
      </c>
      <c r="X91" s="333">
        <f>SUMIFS('Forecast Summary'!AI:AI, 'Forecast Summary'!$A:$A,Outcomes!$A91,'Forecast Summary'!$C:$C, "2024",'Forecast Summary'!$D:$D, "Historical")</f>
        <v>41</v>
      </c>
      <c r="Y91" s="333">
        <f>SUMIFS('Forecast Summary'!AJ:AJ, 'Forecast Summary'!$A:$A,Outcomes!$A91,'Forecast Summary'!$C:$C, "2024",'Forecast Summary'!$D:$D, "Historical")</f>
        <v>72</v>
      </c>
      <c r="Z91" s="333">
        <f>SUMIFS('Forecast Summary'!AK:AK, 'Forecast Summary'!$A:$A,Outcomes!$A91,'Forecast Summary'!$C:$C, "2024",'Forecast Summary'!$D:$D, "Historical")</f>
        <v>294</v>
      </c>
      <c r="AA91" s="333">
        <f>SUMIFS('Forecast Summary'!AL:AL, 'Forecast Summary'!$A:$A,Outcomes!$A91,'Forecast Summary'!$C:$C, "2024",'Forecast Summary'!$D:$D, "Historical")</f>
        <v>173</v>
      </c>
      <c r="AB91" s="333">
        <f>SUMIFS('Forecast Summary'!AM:AM, 'Forecast Summary'!$A:$A,Outcomes!$A91,'Forecast Summary'!$C:$C, "2024",'Forecast Summary'!$D:$D, "Historical")</f>
        <v>195</v>
      </c>
      <c r="AC91" s="333">
        <f>SUMIFS('Forecast Summary'!AN:AN, 'Forecast Summary'!$A:$A,Outcomes!$A91,'Forecast Summary'!$C:$C, "2024",'Forecast Summary'!$D:$D, "Historical")</f>
        <v>84</v>
      </c>
      <c r="AD91" s="333">
        <f>SUMIFS('Forecast Summary'!AS:AS, 'Forecast Summary'!$A:$A,Outcomes!$A91,'Forecast Summary'!$C:$C, "2024",'Forecast Summary'!$D:$D, "Historical")</f>
        <v>0</v>
      </c>
      <c r="AE91" s="333">
        <f>SUMIFS('Forecast Summary'!AT:AT, 'Forecast Summary'!$A:$A,Outcomes!$A91,'Forecast Summary'!$C:$C, "2024",'Forecast Summary'!$D:$D, "Historical")</f>
        <v>0</v>
      </c>
      <c r="AF91" s="333">
        <f>SUMIFS('Forecast Summary'!AU:AU, 'Forecast Summary'!$A:$A,Outcomes!$A91,'Forecast Summary'!$C:$C, "2024",'Forecast Summary'!$D:$D, "Historical")</f>
        <v>0</v>
      </c>
      <c r="AG91" s="333">
        <f>SUMIFS('Forecast Summary'!AV:AV, 'Forecast Summary'!$A:$A,Outcomes!$A91,'Forecast Summary'!$C:$C, "2024",'Forecast Summary'!$D:$D, "Historical")</f>
        <v>0</v>
      </c>
      <c r="AH91" s="333">
        <f>SUMIFS('Forecast Summary'!AW:AW, 'Forecast Summary'!$A:$A,Outcomes!$A91,'Forecast Summary'!$C:$C, "2024",'Forecast Summary'!$D:$D, "Historical")</f>
        <v>0</v>
      </c>
      <c r="AI91" s="333">
        <f>SUMIFS('Forecast Summary'!AX:AX, 'Forecast Summary'!$A:$A,Outcomes!$A91,'Forecast Summary'!$C:$C, "2024",'Forecast Summary'!$D:$D, "Historical")</f>
        <v>0</v>
      </c>
      <c r="AJ91" s="333">
        <f>SUMIFS('Forecast Summary'!AY:AY, 'Forecast Summary'!$A:$A,Outcomes!$A91,'Forecast Summary'!$C:$C, "2024",'Forecast Summary'!$D:$D, "Historical")</f>
        <v>0</v>
      </c>
      <c r="AK91" s="333">
        <f>SUMIFS('Forecast Summary'!AZ:AZ, 'Forecast Summary'!$A:$A,Outcomes!$A91,'Forecast Summary'!$C:$C, "2024",'Forecast Summary'!$D:$D, "Historical")</f>
        <v>0</v>
      </c>
      <c r="AL91" s="333">
        <f>SUMIFS('Forecast Summary'!BE:BE, 'Forecast Summary'!$A:$A,Outcomes!$A91,'Forecast Summary'!$C:$C, "2024",'Forecast Summary'!$D:$D, "Historical")</f>
        <v>301</v>
      </c>
      <c r="AM91" s="333">
        <f>SUMIFS('Forecast Summary'!BF:BF, 'Forecast Summary'!$A:$A,Outcomes!$A91,'Forecast Summary'!$C:$C, "2024",'Forecast Summary'!$D:$D, "Historical")</f>
        <v>199</v>
      </c>
      <c r="AN91" s="333">
        <f>SUMIFS('Forecast Summary'!BG:BG, 'Forecast Summary'!$A:$A,Outcomes!$A91,'Forecast Summary'!$C:$C, "2024",'Forecast Summary'!$D:$D, "Historical")</f>
        <v>171</v>
      </c>
      <c r="AO91" s="333">
        <f>SUMIFS('Forecast Summary'!BH:BH, 'Forecast Summary'!$A:$A,Outcomes!$A91,'Forecast Summary'!$C:$C, "2024",'Forecast Summary'!$D:$D, "Historical")</f>
        <v>63</v>
      </c>
      <c r="AP91" s="333">
        <f>SUMIFS('Forecast Summary'!BI:BI, 'Forecast Summary'!$A:$A,Outcomes!$A91,'Forecast Summary'!$C:$C, "2024",'Forecast Summary'!$D:$D, "Historical")</f>
        <v>146</v>
      </c>
      <c r="AQ91" s="333">
        <f>SUMIFS('Forecast Summary'!BJ:BJ, 'Forecast Summary'!$A:$A,Outcomes!$A91,'Forecast Summary'!$C:$C, "2024",'Forecast Summary'!$D:$D, "Historical")</f>
        <v>70</v>
      </c>
      <c r="AR91" s="333">
        <f>SUMIFS('Forecast Summary'!BK:BK, 'Forecast Summary'!$A:$A,Outcomes!$A91,'Forecast Summary'!$C:$C, "2024",'Forecast Summary'!$D:$D, "Historical")</f>
        <v>93</v>
      </c>
      <c r="AS91" s="333">
        <f>SUMIFS('Forecast Summary'!BL:BL, 'Forecast Summary'!$A:$A,Outcomes!$A91,'Forecast Summary'!$C:$C, "2024",'Forecast Summary'!$D:$D, "Historical")</f>
        <v>79</v>
      </c>
      <c r="AT91" s="333">
        <f>SUMIFS('Forecast Summary'!BQ:BQ, 'Forecast Summary'!$A:$A,Outcomes!$A91,'Forecast Summary'!$C:$C, "2024",'Forecast Summary'!$D:$D, "Historical")</f>
        <v>0</v>
      </c>
      <c r="AU91" s="333">
        <f>SUMIFS('Forecast Summary'!BR:BR, 'Forecast Summary'!$A:$A,Outcomes!$A91,'Forecast Summary'!$C:$C, "2024",'Forecast Summary'!$D:$D, "Historical")</f>
        <v>0</v>
      </c>
      <c r="AV91" s="333">
        <f>SUMIFS('Forecast Summary'!BS:BS, 'Forecast Summary'!$A:$A,Outcomes!$A91,'Forecast Summary'!$C:$C, "2024",'Forecast Summary'!$D:$D, "Historical")</f>
        <v>0</v>
      </c>
      <c r="AW91" s="333">
        <f>SUMIFS('Forecast Summary'!BT:BT, 'Forecast Summary'!$A:$A,Outcomes!$A91,'Forecast Summary'!$C:$C, "2024",'Forecast Summary'!$D:$D, "Historical")</f>
        <v>0</v>
      </c>
      <c r="AX91" s="333">
        <f>SUMIFS('Forecast Summary'!BU:BU, 'Forecast Summary'!$A:$A,Outcomes!$A91,'Forecast Summary'!$C:$C, "2024",'Forecast Summary'!$D:$D, "Historical")</f>
        <v>0</v>
      </c>
      <c r="AY91" s="333">
        <f>SUMIFS('Forecast Summary'!BV:BV, 'Forecast Summary'!$A:$A,Outcomes!$A91,'Forecast Summary'!$C:$C, "2024",'Forecast Summary'!$D:$D, "Historical")</f>
        <v>0</v>
      </c>
      <c r="AZ91" s="333">
        <f>SUMIFS('Forecast Summary'!BW:BW, 'Forecast Summary'!$A:$A,Outcomes!$A91,'Forecast Summary'!$C:$C, "2024",'Forecast Summary'!$D:$D, "Historical")</f>
        <v>0</v>
      </c>
      <c r="BA91" s="333">
        <f>SUMIFS('Forecast Summary'!BX:BX, 'Forecast Summary'!$A:$A,Outcomes!$A91,'Forecast Summary'!$C:$C, "2024",'Forecast Summary'!$D:$D, "Historical")</f>
        <v>0</v>
      </c>
      <c r="BB91" s="333">
        <f>SUMIFS('Forecast Summary'!BY:BY, 'Forecast Summary'!$A:$A,Outcomes!$A91,'Forecast Summary'!$C:$C, "2024",'Forecast Summary'!$D:$D, "Bound Project")</f>
        <v>15</v>
      </c>
      <c r="BC91" s="333">
        <f>SUMIFS('Forecast Summary'!BZ:BZ, 'Forecast Summary'!$A:$A,Outcomes!$A91,'Forecast Summary'!$C:$C, "2024",'Forecast Summary'!$D:$D, "Bound Project")</f>
        <v>25</v>
      </c>
      <c r="BD91" s="333">
        <f>SUMIFS('Forecast Summary'!CA:CA, 'Forecast Summary'!$A:$A,Outcomes!$A91,'Forecast Summary'!$C:$C, "2024",'Forecast Summary'!$D:$D, "Bound Project")</f>
        <v>0</v>
      </c>
    </row>
    <row r="92" spans="1:56">
      <c r="A92" s="21" t="s">
        <v>109</v>
      </c>
      <c r="B92" s="18" t="s">
        <v>110</v>
      </c>
      <c r="C92" s="333">
        <f>SUMIFS('Forecast Summary'!E:E, 'Forecast Summary'!$A:$A,Outcomes!$A92,'Forecast Summary'!$C:$C, "2024",'Forecast Summary'!$D:$D, "Historical")</f>
        <v>1212</v>
      </c>
      <c r="D92" s="333">
        <f>SUMIFS('Forecast Summary'!F:F, 'Forecast Summary'!$A:$A,Outcomes!$A92,'Forecast Summary'!$C:$C, "2024",'Forecast Summary'!$D:$D, "Historical")</f>
        <v>594</v>
      </c>
      <c r="E92" s="333">
        <f>SUMIFS('Forecast Summary'!G:G, 'Forecast Summary'!$A:$A,Outcomes!$A92,'Forecast Summary'!$C:$C, "2024",'Forecast Summary'!$D:$D, "Historical")</f>
        <v>508</v>
      </c>
      <c r="F92" s="333">
        <f>SUMIFS('Forecast Summary'!H:H, 'Forecast Summary'!$A:$A,Outcomes!$A92,'Forecast Summary'!$C:$C, "2024",'Forecast Summary'!$D:$D, "Historical")</f>
        <v>202</v>
      </c>
      <c r="G92" s="333">
        <f>SUMIFS('Forecast Summary'!I:I, 'Forecast Summary'!$A:$A,Outcomes!$A92,'Forecast Summary'!$C:$C, "2024",'Forecast Summary'!$D:$D, "Historical")</f>
        <v>125</v>
      </c>
      <c r="H92" s="333">
        <f>SUMIFS('Forecast Summary'!J:J, 'Forecast Summary'!$A:$A,Outcomes!$A92,'Forecast Summary'!$C:$C, "2024",'Forecast Summary'!$D:$D, "Historical")</f>
        <v>0</v>
      </c>
      <c r="I92" s="333">
        <f>SUMIFS('Forecast Summary'!K:K, 'Forecast Summary'!$A:$A,Outcomes!$A92,'Forecast Summary'!$C:$C, "2024",'Forecast Summary'!$D:$D, "Historical")</f>
        <v>0</v>
      </c>
      <c r="J92" s="333">
        <f>SUMIFS('Forecast Summary'!L:L, 'Forecast Summary'!$A:$A,Outcomes!$A92,'Forecast Summary'!$C:$C, "2024",'Forecast Summary'!$D:$D, "Historical")</f>
        <v>0</v>
      </c>
      <c r="K92" s="333">
        <f>SUMIFS('Forecast Summary'!M:M, 'Forecast Summary'!$A:$A,Outcomes!$A92,'Forecast Summary'!$C:$C, "2024",'Forecast Summary'!$D:$D, "Historical")</f>
        <v>0</v>
      </c>
      <c r="L92" s="333">
        <f>SUMIFS('Forecast Summary'!O:O, 'Forecast Summary'!$A:$A,Outcomes!$A92,'Forecast Summary'!$C:$C, "2024",'Forecast Summary'!$D:$D, "Historical")</f>
        <v>0</v>
      </c>
      <c r="M92" s="333">
        <f>SUMIFS('Forecast Summary'!P:P, 'Forecast Summary'!$A:$A,Outcomes!$A92,'Forecast Summary'!$C:$C, "2024",'Forecast Summary'!$D:$D, "Historical")</f>
        <v>101</v>
      </c>
      <c r="N92" s="333">
        <f>SUMIFS('Forecast Summary'!U:U, 'Forecast Summary'!$A:$A,Outcomes!$A92,'Forecast Summary'!$C:$C, "2024",'Forecast Summary'!$D:$D, "Historical")</f>
        <v>0</v>
      </c>
      <c r="O92" s="560"/>
      <c r="P92" s="560"/>
      <c r="Q92" s="560"/>
      <c r="R92" s="333">
        <f>SUMIFS('Forecast Summary'!Y:Y, 'Forecast Summary'!$A:$A,Outcomes!$A92,'Forecast Summary'!$C:$C, "2024",'Forecast Summary'!$D:$D, "Historical")</f>
        <v>345</v>
      </c>
      <c r="S92" s="560"/>
      <c r="T92" s="560"/>
      <c r="U92" s="560"/>
      <c r="V92" s="333">
        <f>SUMIFS('Forecast Summary'!AG:AG, 'Forecast Summary'!$A:$A,Outcomes!$A92,'Forecast Summary'!$C:$C, "2024",'Forecast Summary'!$D:$D, "Historical")</f>
        <v>264</v>
      </c>
      <c r="W92" s="333">
        <f>SUMIFS('Forecast Summary'!AH:AH, 'Forecast Summary'!$A:$A,Outcomes!$A92,'Forecast Summary'!$C:$C, "2024",'Forecast Summary'!$D:$D, "Historical")</f>
        <v>238</v>
      </c>
      <c r="X92" s="333">
        <f>SUMIFS('Forecast Summary'!AI:AI, 'Forecast Summary'!$A:$A,Outcomes!$A92,'Forecast Summary'!$C:$C, "2024",'Forecast Summary'!$D:$D, "Historical")</f>
        <v>84</v>
      </c>
      <c r="Y92" s="333">
        <f>SUMIFS('Forecast Summary'!AJ:AJ, 'Forecast Summary'!$A:$A,Outcomes!$A92,'Forecast Summary'!$C:$C, "2024",'Forecast Summary'!$D:$D, "Historical")</f>
        <v>86</v>
      </c>
      <c r="Z92" s="333">
        <f>SUMIFS('Forecast Summary'!AK:AK, 'Forecast Summary'!$A:$A,Outcomes!$A92,'Forecast Summary'!$C:$C, "2024",'Forecast Summary'!$D:$D, "Historical")</f>
        <v>517</v>
      </c>
      <c r="AA92" s="333">
        <f>SUMIFS('Forecast Summary'!AL:AL, 'Forecast Summary'!$A:$A,Outcomes!$A92,'Forecast Summary'!$C:$C, "2024",'Forecast Summary'!$D:$D, "Historical")</f>
        <v>434</v>
      </c>
      <c r="AB92" s="333">
        <f>SUMIFS('Forecast Summary'!AM:AM, 'Forecast Summary'!$A:$A,Outcomes!$A92,'Forecast Summary'!$C:$C, "2024",'Forecast Summary'!$D:$D, "Historical")</f>
        <v>142</v>
      </c>
      <c r="AC92" s="333">
        <f>SUMIFS('Forecast Summary'!AN:AN, 'Forecast Summary'!$A:$A,Outcomes!$A92,'Forecast Summary'!$C:$C, "2024",'Forecast Summary'!$D:$D, "Historical")</f>
        <v>126</v>
      </c>
      <c r="AD92" s="333">
        <f>SUMIFS('Forecast Summary'!AS:AS, 'Forecast Summary'!$A:$A,Outcomes!$A92,'Forecast Summary'!$C:$C, "2024",'Forecast Summary'!$D:$D, "Historical")</f>
        <v>0</v>
      </c>
      <c r="AE92" s="333">
        <f>SUMIFS('Forecast Summary'!AT:AT, 'Forecast Summary'!$A:$A,Outcomes!$A92,'Forecast Summary'!$C:$C, "2024",'Forecast Summary'!$D:$D, "Historical")</f>
        <v>0</v>
      </c>
      <c r="AF92" s="333">
        <f>SUMIFS('Forecast Summary'!AU:AU, 'Forecast Summary'!$A:$A,Outcomes!$A92,'Forecast Summary'!$C:$C, "2024",'Forecast Summary'!$D:$D, "Historical")</f>
        <v>0</v>
      </c>
      <c r="AG92" s="333">
        <f>SUMIFS('Forecast Summary'!AV:AV, 'Forecast Summary'!$A:$A,Outcomes!$A92,'Forecast Summary'!$C:$C, "2024",'Forecast Summary'!$D:$D, "Historical")</f>
        <v>0</v>
      </c>
      <c r="AH92" s="333">
        <f>SUMIFS('Forecast Summary'!AW:AW, 'Forecast Summary'!$A:$A,Outcomes!$A92,'Forecast Summary'!$C:$C, "2024",'Forecast Summary'!$D:$D, "Historical")</f>
        <v>0</v>
      </c>
      <c r="AI92" s="333">
        <f>SUMIFS('Forecast Summary'!AX:AX, 'Forecast Summary'!$A:$A,Outcomes!$A92,'Forecast Summary'!$C:$C, "2024",'Forecast Summary'!$D:$D, "Historical")</f>
        <v>0</v>
      </c>
      <c r="AJ92" s="333">
        <f>SUMIFS('Forecast Summary'!AY:AY, 'Forecast Summary'!$A:$A,Outcomes!$A92,'Forecast Summary'!$C:$C, "2024",'Forecast Summary'!$D:$D, "Historical")</f>
        <v>0</v>
      </c>
      <c r="AK92" s="333">
        <f>SUMIFS('Forecast Summary'!AZ:AZ, 'Forecast Summary'!$A:$A,Outcomes!$A92,'Forecast Summary'!$C:$C, "2024",'Forecast Summary'!$D:$D, "Historical")</f>
        <v>0</v>
      </c>
      <c r="AL92" s="333">
        <f>SUMIFS('Forecast Summary'!BE:BE, 'Forecast Summary'!$A:$A,Outcomes!$A92,'Forecast Summary'!$C:$C, "2024",'Forecast Summary'!$D:$D, "Historical")</f>
        <v>662</v>
      </c>
      <c r="AM92" s="333">
        <f>SUMIFS('Forecast Summary'!BF:BF, 'Forecast Summary'!$A:$A,Outcomes!$A92,'Forecast Summary'!$C:$C, "2024",'Forecast Summary'!$D:$D, "Historical")</f>
        <v>584</v>
      </c>
      <c r="AN92" s="333">
        <f>SUMIFS('Forecast Summary'!BG:BG, 'Forecast Summary'!$A:$A,Outcomes!$A92,'Forecast Summary'!$C:$C, "2024",'Forecast Summary'!$D:$D, "Historical")</f>
        <v>197</v>
      </c>
      <c r="AO92" s="333">
        <f>SUMIFS('Forecast Summary'!BH:BH, 'Forecast Summary'!$A:$A,Outcomes!$A92,'Forecast Summary'!$C:$C, "2024",'Forecast Summary'!$D:$D, "Historical")</f>
        <v>130</v>
      </c>
      <c r="AP92" s="333">
        <f>SUMIFS('Forecast Summary'!BI:BI, 'Forecast Summary'!$A:$A,Outcomes!$A92,'Forecast Summary'!$C:$C, "2024",'Forecast Summary'!$D:$D, "Historical")</f>
        <v>486</v>
      </c>
      <c r="AQ92" s="333">
        <f>SUMIFS('Forecast Summary'!BJ:BJ, 'Forecast Summary'!$A:$A,Outcomes!$A92,'Forecast Summary'!$C:$C, "2024",'Forecast Summary'!$D:$D, "Historical")</f>
        <v>365</v>
      </c>
      <c r="AR92" s="333">
        <f>SUMIFS('Forecast Summary'!BK:BK, 'Forecast Summary'!$A:$A,Outcomes!$A92,'Forecast Summary'!$C:$C, "2024",'Forecast Summary'!$D:$D, "Historical")</f>
        <v>229</v>
      </c>
      <c r="AS92" s="333">
        <f>SUMIFS('Forecast Summary'!BL:BL, 'Forecast Summary'!$A:$A,Outcomes!$A92,'Forecast Summary'!$C:$C, "2024",'Forecast Summary'!$D:$D, "Historical")</f>
        <v>195</v>
      </c>
      <c r="AT92" s="333">
        <f>SUMIFS('Forecast Summary'!BQ:BQ, 'Forecast Summary'!$A:$A,Outcomes!$A92,'Forecast Summary'!$C:$C, "2024",'Forecast Summary'!$D:$D, "Historical")</f>
        <v>4</v>
      </c>
      <c r="AU92" s="333">
        <f>SUMIFS('Forecast Summary'!BR:BR, 'Forecast Summary'!$A:$A,Outcomes!$A92,'Forecast Summary'!$C:$C, "2024",'Forecast Summary'!$D:$D, "Historical")</f>
        <v>3</v>
      </c>
      <c r="AV92" s="333">
        <f>SUMIFS('Forecast Summary'!BS:BS, 'Forecast Summary'!$A:$A,Outcomes!$A92,'Forecast Summary'!$C:$C, "2024",'Forecast Summary'!$D:$D, "Historical")</f>
        <v>2</v>
      </c>
      <c r="AW92" s="333">
        <f>SUMIFS('Forecast Summary'!BT:BT, 'Forecast Summary'!$A:$A,Outcomes!$A92,'Forecast Summary'!$C:$C, "2024",'Forecast Summary'!$D:$D, "Historical")</f>
        <v>2</v>
      </c>
      <c r="AX92" s="333">
        <f>SUMIFS('Forecast Summary'!BU:BU, 'Forecast Summary'!$A:$A,Outcomes!$A92,'Forecast Summary'!$C:$C, "2024",'Forecast Summary'!$D:$D, "Historical")</f>
        <v>81</v>
      </c>
      <c r="AY92" s="333">
        <f>SUMIFS('Forecast Summary'!BV:BV, 'Forecast Summary'!$A:$A,Outcomes!$A92,'Forecast Summary'!$C:$C, "2024",'Forecast Summary'!$D:$D, "Historical")</f>
        <v>47</v>
      </c>
      <c r="AZ92" s="333">
        <f>SUMIFS('Forecast Summary'!BW:BW, 'Forecast Summary'!$A:$A,Outcomes!$A92,'Forecast Summary'!$C:$C, "2024",'Forecast Summary'!$D:$D, "Historical")</f>
        <v>43</v>
      </c>
      <c r="BA92" s="333">
        <f>SUMIFS('Forecast Summary'!BX:BX, 'Forecast Summary'!$A:$A,Outcomes!$A92,'Forecast Summary'!$C:$C, "2024",'Forecast Summary'!$D:$D, "Historical")</f>
        <v>54</v>
      </c>
      <c r="BB92" s="333">
        <f>SUMIFS('Forecast Summary'!BY:BY, 'Forecast Summary'!$A:$A,Outcomes!$A92,'Forecast Summary'!$C:$C, "2024",'Forecast Summary'!$D:$D, "Bound Project")</f>
        <v>64</v>
      </c>
      <c r="BC92" s="333">
        <f>SUMIFS('Forecast Summary'!BZ:BZ, 'Forecast Summary'!$A:$A,Outcomes!$A92,'Forecast Summary'!$C:$C, "2024",'Forecast Summary'!$D:$D, "Bound Project")</f>
        <v>196</v>
      </c>
      <c r="BD92" s="333">
        <f>SUMIFS('Forecast Summary'!CA:CA, 'Forecast Summary'!$A:$A,Outcomes!$A92,'Forecast Summary'!$C:$C, "2024",'Forecast Summary'!$D:$D, "Bound Project")</f>
        <v>0</v>
      </c>
    </row>
    <row r="93" spans="1:56">
      <c r="A93" s="21" t="s">
        <v>111</v>
      </c>
      <c r="B93" s="18" t="s">
        <v>112</v>
      </c>
      <c r="C93" s="333">
        <f>SUMIFS('Forecast Summary'!E:E, 'Forecast Summary'!$A:$A,Outcomes!$A93,'Forecast Summary'!$C:$C, "2024",'Forecast Summary'!$D:$D, "Historical")</f>
        <v>332</v>
      </c>
      <c r="D93" s="333">
        <f>SUMIFS('Forecast Summary'!F:F, 'Forecast Summary'!$A:$A,Outcomes!$A93,'Forecast Summary'!$C:$C, "2024",'Forecast Summary'!$D:$D, "Historical")</f>
        <v>181</v>
      </c>
      <c r="E93" s="333">
        <f>SUMIFS('Forecast Summary'!G:G, 'Forecast Summary'!$A:$A,Outcomes!$A93,'Forecast Summary'!$C:$C, "2024",'Forecast Summary'!$D:$D, "Historical")</f>
        <v>51</v>
      </c>
      <c r="F93" s="333">
        <f>SUMIFS('Forecast Summary'!H:H, 'Forecast Summary'!$A:$A,Outcomes!$A93,'Forecast Summary'!$C:$C, "2024",'Forecast Summary'!$D:$D, "Historical")</f>
        <v>67</v>
      </c>
      <c r="G93" s="333">
        <f>SUMIFS('Forecast Summary'!I:I, 'Forecast Summary'!$A:$A,Outcomes!$A93,'Forecast Summary'!$C:$C, "2024",'Forecast Summary'!$D:$D, "Historical")</f>
        <v>32</v>
      </c>
      <c r="H93" s="333">
        <f>SUMIFS('Forecast Summary'!J:J, 'Forecast Summary'!$A:$A,Outcomes!$A93,'Forecast Summary'!$C:$C, "2024",'Forecast Summary'!$D:$D, "Historical")</f>
        <v>0</v>
      </c>
      <c r="I93" s="333">
        <f>SUMIFS('Forecast Summary'!K:K, 'Forecast Summary'!$A:$A,Outcomes!$A93,'Forecast Summary'!$C:$C, "2024",'Forecast Summary'!$D:$D, "Historical")</f>
        <v>0</v>
      </c>
      <c r="J93" s="333">
        <f>SUMIFS('Forecast Summary'!L:L, 'Forecast Summary'!$A:$A,Outcomes!$A93,'Forecast Summary'!$C:$C, "2024",'Forecast Summary'!$D:$D, "Historical")</f>
        <v>0</v>
      </c>
      <c r="K93" s="333">
        <f>SUMIFS('Forecast Summary'!M:M, 'Forecast Summary'!$A:$A,Outcomes!$A93,'Forecast Summary'!$C:$C, "2024",'Forecast Summary'!$D:$D, "Historical")</f>
        <v>0</v>
      </c>
      <c r="L93" s="333">
        <f>SUMIFS('Forecast Summary'!O:O, 'Forecast Summary'!$A:$A,Outcomes!$A93,'Forecast Summary'!$C:$C, "2024",'Forecast Summary'!$D:$D, "Historical")</f>
        <v>0</v>
      </c>
      <c r="M93" s="333">
        <f>SUMIFS('Forecast Summary'!P:P, 'Forecast Summary'!$A:$A,Outcomes!$A93,'Forecast Summary'!$C:$C, "2024",'Forecast Summary'!$D:$D, "Historical")</f>
        <v>719</v>
      </c>
      <c r="N93" s="333">
        <f>SUMIFS('Forecast Summary'!U:U, 'Forecast Summary'!$A:$A,Outcomes!$A93,'Forecast Summary'!$C:$C, "2024",'Forecast Summary'!$D:$D, "Historical")</f>
        <v>36</v>
      </c>
      <c r="O93" s="560"/>
      <c r="P93" s="560"/>
      <c r="Q93" s="560"/>
      <c r="R93" s="333">
        <f>SUMIFS('Forecast Summary'!Y:Y, 'Forecast Summary'!$A:$A,Outcomes!$A93,'Forecast Summary'!$C:$C, "2024",'Forecast Summary'!$D:$D, "Historical")</f>
        <v>133</v>
      </c>
      <c r="S93" s="560"/>
      <c r="T93" s="560"/>
      <c r="U93" s="560"/>
      <c r="V93" s="333">
        <f>SUMIFS('Forecast Summary'!AG:AG, 'Forecast Summary'!$A:$A,Outcomes!$A93,'Forecast Summary'!$C:$C, "2024",'Forecast Summary'!$D:$D, "Historical")</f>
        <v>56</v>
      </c>
      <c r="W93" s="333">
        <f>SUMIFS('Forecast Summary'!AH:AH, 'Forecast Summary'!$A:$A,Outcomes!$A93,'Forecast Summary'!$C:$C, "2024",'Forecast Summary'!$D:$D, "Historical")</f>
        <v>31</v>
      </c>
      <c r="X93" s="333">
        <f>SUMIFS('Forecast Summary'!AI:AI, 'Forecast Summary'!$A:$A,Outcomes!$A93,'Forecast Summary'!$C:$C, "2024",'Forecast Summary'!$D:$D, "Historical")</f>
        <v>36</v>
      </c>
      <c r="Y93" s="333">
        <f>SUMIFS('Forecast Summary'!AJ:AJ, 'Forecast Summary'!$A:$A,Outcomes!$A93,'Forecast Summary'!$C:$C, "2024",'Forecast Summary'!$D:$D, "Historical")</f>
        <v>23</v>
      </c>
      <c r="Z93" s="333">
        <f>SUMIFS('Forecast Summary'!AK:AK, 'Forecast Summary'!$A:$A,Outcomes!$A93,'Forecast Summary'!$C:$C, "2024",'Forecast Summary'!$D:$D, "Historical")</f>
        <v>262</v>
      </c>
      <c r="AA93" s="333">
        <f>SUMIFS('Forecast Summary'!AL:AL, 'Forecast Summary'!$A:$A,Outcomes!$A93,'Forecast Summary'!$C:$C, "2024",'Forecast Summary'!$D:$D, "Historical")</f>
        <v>87</v>
      </c>
      <c r="AB93" s="333">
        <f>SUMIFS('Forecast Summary'!AM:AM, 'Forecast Summary'!$A:$A,Outcomes!$A93,'Forecast Summary'!$C:$C, "2024",'Forecast Summary'!$D:$D, "Historical")</f>
        <v>130</v>
      </c>
      <c r="AC93" s="333">
        <f>SUMIFS('Forecast Summary'!AN:AN, 'Forecast Summary'!$A:$A,Outcomes!$A93,'Forecast Summary'!$C:$C, "2024",'Forecast Summary'!$D:$D, "Historical")</f>
        <v>67</v>
      </c>
      <c r="AD93" s="333">
        <f>SUMIFS('Forecast Summary'!AS:AS, 'Forecast Summary'!$A:$A,Outcomes!$A93,'Forecast Summary'!$C:$C, "2024",'Forecast Summary'!$D:$D, "Historical")</f>
        <v>0</v>
      </c>
      <c r="AE93" s="333">
        <f>SUMIFS('Forecast Summary'!AT:AT, 'Forecast Summary'!$A:$A,Outcomes!$A93,'Forecast Summary'!$C:$C, "2024",'Forecast Summary'!$D:$D, "Historical")</f>
        <v>0</v>
      </c>
      <c r="AF93" s="333">
        <f>SUMIFS('Forecast Summary'!AU:AU, 'Forecast Summary'!$A:$A,Outcomes!$A93,'Forecast Summary'!$C:$C, "2024",'Forecast Summary'!$D:$D, "Historical")</f>
        <v>0</v>
      </c>
      <c r="AG93" s="333">
        <f>SUMIFS('Forecast Summary'!AV:AV, 'Forecast Summary'!$A:$A,Outcomes!$A93,'Forecast Summary'!$C:$C, "2024",'Forecast Summary'!$D:$D, "Historical")</f>
        <v>0</v>
      </c>
      <c r="AH93" s="333">
        <f>SUMIFS('Forecast Summary'!AW:AW, 'Forecast Summary'!$A:$A,Outcomes!$A93,'Forecast Summary'!$C:$C, "2024",'Forecast Summary'!$D:$D, "Historical")</f>
        <v>0</v>
      </c>
      <c r="AI93" s="333">
        <f>SUMIFS('Forecast Summary'!AX:AX, 'Forecast Summary'!$A:$A,Outcomes!$A93,'Forecast Summary'!$C:$C, "2024",'Forecast Summary'!$D:$D, "Historical")</f>
        <v>0</v>
      </c>
      <c r="AJ93" s="333">
        <f>SUMIFS('Forecast Summary'!AY:AY, 'Forecast Summary'!$A:$A,Outcomes!$A93,'Forecast Summary'!$C:$C, "2024",'Forecast Summary'!$D:$D, "Historical")</f>
        <v>0</v>
      </c>
      <c r="AK93" s="333">
        <f>SUMIFS('Forecast Summary'!AZ:AZ, 'Forecast Summary'!$A:$A,Outcomes!$A93,'Forecast Summary'!$C:$C, "2024",'Forecast Summary'!$D:$D, "Historical")</f>
        <v>0</v>
      </c>
      <c r="AL93" s="333">
        <f>SUMIFS('Forecast Summary'!BE:BE, 'Forecast Summary'!$A:$A,Outcomes!$A93,'Forecast Summary'!$C:$C, "2024",'Forecast Summary'!$D:$D, "Historical")</f>
        <v>238</v>
      </c>
      <c r="AM93" s="333">
        <f>SUMIFS('Forecast Summary'!BF:BF, 'Forecast Summary'!$A:$A,Outcomes!$A93,'Forecast Summary'!$C:$C, "2024",'Forecast Summary'!$D:$D, "Historical")</f>
        <v>86</v>
      </c>
      <c r="AN93" s="333">
        <f>SUMIFS('Forecast Summary'!BG:BG, 'Forecast Summary'!$A:$A,Outcomes!$A93,'Forecast Summary'!$C:$C, "2024",'Forecast Summary'!$D:$D, "Historical")</f>
        <v>103</v>
      </c>
      <c r="AO93" s="333">
        <f>SUMIFS('Forecast Summary'!BH:BH, 'Forecast Summary'!$A:$A,Outcomes!$A93,'Forecast Summary'!$C:$C, "2024",'Forecast Summary'!$D:$D, "Historical")</f>
        <v>29</v>
      </c>
      <c r="AP93" s="333">
        <f>SUMIFS('Forecast Summary'!BI:BI, 'Forecast Summary'!$A:$A,Outcomes!$A93,'Forecast Summary'!$C:$C, "2024",'Forecast Summary'!$D:$D, "Historical")</f>
        <v>141</v>
      </c>
      <c r="AQ93" s="333">
        <f>SUMIFS('Forecast Summary'!BJ:BJ, 'Forecast Summary'!$A:$A,Outcomes!$A93,'Forecast Summary'!$C:$C, "2024",'Forecast Summary'!$D:$D, "Historical")</f>
        <v>33</v>
      </c>
      <c r="AR93" s="333">
        <f>SUMIFS('Forecast Summary'!BK:BK, 'Forecast Summary'!$A:$A,Outcomes!$A93,'Forecast Summary'!$C:$C, "2024",'Forecast Summary'!$D:$D, "Historical")</f>
        <v>74</v>
      </c>
      <c r="AS93" s="333">
        <f>SUMIFS('Forecast Summary'!BL:BL, 'Forecast Summary'!$A:$A,Outcomes!$A93,'Forecast Summary'!$C:$C, "2024",'Forecast Summary'!$D:$D, "Historical")</f>
        <v>68</v>
      </c>
      <c r="AT93" s="333">
        <f>SUMIFS('Forecast Summary'!BQ:BQ, 'Forecast Summary'!$A:$A,Outcomes!$A93,'Forecast Summary'!$C:$C, "2024",'Forecast Summary'!$D:$D, "Historical")</f>
        <v>0</v>
      </c>
      <c r="AU93" s="333">
        <f>SUMIFS('Forecast Summary'!BR:BR, 'Forecast Summary'!$A:$A,Outcomes!$A93,'Forecast Summary'!$C:$C, "2024",'Forecast Summary'!$D:$D, "Historical")</f>
        <v>0</v>
      </c>
      <c r="AV93" s="333">
        <f>SUMIFS('Forecast Summary'!BS:BS, 'Forecast Summary'!$A:$A,Outcomes!$A93,'Forecast Summary'!$C:$C, "2024",'Forecast Summary'!$D:$D, "Historical")</f>
        <v>0</v>
      </c>
      <c r="AW93" s="333">
        <f>SUMIFS('Forecast Summary'!BT:BT, 'Forecast Summary'!$A:$A,Outcomes!$A93,'Forecast Summary'!$C:$C, "2024",'Forecast Summary'!$D:$D, "Historical")</f>
        <v>0</v>
      </c>
      <c r="AX93" s="333">
        <f>SUMIFS('Forecast Summary'!BU:BU, 'Forecast Summary'!$A:$A,Outcomes!$A93,'Forecast Summary'!$C:$C, "2024",'Forecast Summary'!$D:$D, "Historical")</f>
        <v>0</v>
      </c>
      <c r="AY93" s="333">
        <f>SUMIFS('Forecast Summary'!BV:BV, 'Forecast Summary'!$A:$A,Outcomes!$A93,'Forecast Summary'!$C:$C, "2024",'Forecast Summary'!$D:$D, "Historical")</f>
        <v>0</v>
      </c>
      <c r="AZ93" s="333">
        <f>SUMIFS('Forecast Summary'!BW:BW, 'Forecast Summary'!$A:$A,Outcomes!$A93,'Forecast Summary'!$C:$C, "2024",'Forecast Summary'!$D:$D, "Historical")</f>
        <v>0</v>
      </c>
      <c r="BA93" s="333">
        <f>SUMIFS('Forecast Summary'!BX:BX, 'Forecast Summary'!$A:$A,Outcomes!$A93,'Forecast Summary'!$C:$C, "2024",'Forecast Summary'!$D:$D, "Historical")</f>
        <v>0</v>
      </c>
      <c r="BB93" s="333">
        <f>SUMIFS('Forecast Summary'!BY:BY, 'Forecast Summary'!$A:$A,Outcomes!$A93,'Forecast Summary'!$C:$C, "2024",'Forecast Summary'!$D:$D, "Bound Project")</f>
        <v>9</v>
      </c>
      <c r="BC93" s="333">
        <f>SUMIFS('Forecast Summary'!BZ:BZ, 'Forecast Summary'!$A:$A,Outcomes!$A93,'Forecast Summary'!$C:$C, "2024",'Forecast Summary'!$D:$D, "Bound Project")</f>
        <v>19</v>
      </c>
      <c r="BD93" s="333">
        <f>SUMIFS('Forecast Summary'!CA:CA, 'Forecast Summary'!$A:$A,Outcomes!$A93,'Forecast Summary'!$C:$C, "2024",'Forecast Summary'!$D:$D, "Bound Project")</f>
        <v>0</v>
      </c>
    </row>
    <row r="94" spans="1:56">
      <c r="A94" s="21" t="s">
        <v>113</v>
      </c>
      <c r="B94" s="18" t="s">
        <v>114</v>
      </c>
      <c r="C94" s="333">
        <f>SUMIFS('Forecast Summary'!E:E, 'Forecast Summary'!$A:$A,Outcomes!$A94,'Forecast Summary'!$C:$C, "2024",'Forecast Summary'!$D:$D, "Historical")</f>
        <v>725</v>
      </c>
      <c r="D94" s="333">
        <f>SUMIFS('Forecast Summary'!F:F, 'Forecast Summary'!$A:$A,Outcomes!$A94,'Forecast Summary'!$C:$C, "2024",'Forecast Summary'!$D:$D, "Historical")</f>
        <v>327</v>
      </c>
      <c r="E94" s="333">
        <f>SUMIFS('Forecast Summary'!G:G, 'Forecast Summary'!$A:$A,Outcomes!$A94,'Forecast Summary'!$C:$C, "2024",'Forecast Summary'!$D:$D, "Historical")</f>
        <v>259</v>
      </c>
      <c r="F94" s="333">
        <f>SUMIFS('Forecast Summary'!H:H, 'Forecast Summary'!$A:$A,Outcomes!$A94,'Forecast Summary'!$C:$C, "2024",'Forecast Summary'!$D:$D, "Historical")</f>
        <v>117</v>
      </c>
      <c r="G94" s="333">
        <f>SUMIFS('Forecast Summary'!I:I, 'Forecast Summary'!$A:$A,Outcomes!$A94,'Forecast Summary'!$C:$C, "2024",'Forecast Summary'!$D:$D, "Historical")</f>
        <v>52</v>
      </c>
      <c r="H94" s="333">
        <f>SUMIFS('Forecast Summary'!J:J, 'Forecast Summary'!$A:$A,Outcomes!$A94,'Forecast Summary'!$C:$C, "2024",'Forecast Summary'!$D:$D, "Historical")</f>
        <v>0</v>
      </c>
      <c r="I94" s="333">
        <f>SUMIFS('Forecast Summary'!K:K, 'Forecast Summary'!$A:$A,Outcomes!$A94,'Forecast Summary'!$C:$C, "2024",'Forecast Summary'!$D:$D, "Historical")</f>
        <v>0</v>
      </c>
      <c r="J94" s="333">
        <f>SUMIFS('Forecast Summary'!L:L, 'Forecast Summary'!$A:$A,Outcomes!$A94,'Forecast Summary'!$C:$C, "2024",'Forecast Summary'!$D:$D, "Historical")</f>
        <v>0</v>
      </c>
      <c r="K94" s="333">
        <f>SUMIFS('Forecast Summary'!M:M, 'Forecast Summary'!$A:$A,Outcomes!$A94,'Forecast Summary'!$C:$C, "2024",'Forecast Summary'!$D:$D, "Historical")</f>
        <v>0</v>
      </c>
      <c r="L94" s="333">
        <f>SUMIFS('Forecast Summary'!O:O, 'Forecast Summary'!$A:$A,Outcomes!$A94,'Forecast Summary'!$C:$C, "2024",'Forecast Summary'!$D:$D, "Historical")</f>
        <v>0</v>
      </c>
      <c r="M94" s="333">
        <f>SUMIFS('Forecast Summary'!P:P, 'Forecast Summary'!$A:$A,Outcomes!$A94,'Forecast Summary'!$C:$C, "2024",'Forecast Summary'!$D:$D, "Historical")</f>
        <v>152</v>
      </c>
      <c r="N94" s="333">
        <f>SUMIFS('Forecast Summary'!U:U, 'Forecast Summary'!$A:$A,Outcomes!$A94,'Forecast Summary'!$C:$C, "2024",'Forecast Summary'!$D:$D, "Historical")</f>
        <v>10</v>
      </c>
      <c r="O94" s="560"/>
      <c r="P94" s="560"/>
      <c r="Q94" s="560"/>
      <c r="R94" s="333">
        <f>SUMIFS('Forecast Summary'!Y:Y, 'Forecast Summary'!$A:$A,Outcomes!$A94,'Forecast Summary'!$C:$C, "2024",'Forecast Summary'!$D:$D, "Historical")</f>
        <v>226</v>
      </c>
      <c r="S94" s="560"/>
      <c r="T94" s="560"/>
      <c r="U94" s="560"/>
      <c r="V94" s="333">
        <f>SUMIFS('Forecast Summary'!AG:AG, 'Forecast Summary'!$A:$A,Outcomes!$A94,'Forecast Summary'!$C:$C, "2024",'Forecast Summary'!$D:$D, "Historical")</f>
        <v>11</v>
      </c>
      <c r="W94" s="333">
        <f>SUMIFS('Forecast Summary'!AH:AH, 'Forecast Summary'!$A:$A,Outcomes!$A94,'Forecast Summary'!$C:$C, "2024",'Forecast Summary'!$D:$D, "Historical")</f>
        <v>4</v>
      </c>
      <c r="X94" s="333">
        <f>SUMIFS('Forecast Summary'!AI:AI, 'Forecast Summary'!$A:$A,Outcomes!$A94,'Forecast Summary'!$C:$C, "2024",'Forecast Summary'!$D:$D, "Historical")</f>
        <v>8</v>
      </c>
      <c r="Y94" s="333">
        <f>SUMIFS('Forecast Summary'!AJ:AJ, 'Forecast Summary'!$A:$A,Outcomes!$A94,'Forecast Summary'!$C:$C, "2024",'Forecast Summary'!$D:$D, "Historical")</f>
        <v>11</v>
      </c>
      <c r="Z94" s="333">
        <f>SUMIFS('Forecast Summary'!AK:AK, 'Forecast Summary'!$A:$A,Outcomes!$A94,'Forecast Summary'!$C:$C, "2024",'Forecast Summary'!$D:$D, "Historical")</f>
        <v>199</v>
      </c>
      <c r="AA94" s="333">
        <f>SUMIFS('Forecast Summary'!AL:AL, 'Forecast Summary'!$A:$A,Outcomes!$A94,'Forecast Summary'!$C:$C, "2024",'Forecast Summary'!$D:$D, "Historical")</f>
        <v>82</v>
      </c>
      <c r="AB94" s="333">
        <f>SUMIFS('Forecast Summary'!AM:AM, 'Forecast Summary'!$A:$A,Outcomes!$A94,'Forecast Summary'!$C:$C, "2024",'Forecast Summary'!$D:$D, "Historical")</f>
        <v>114</v>
      </c>
      <c r="AC94" s="333">
        <f>SUMIFS('Forecast Summary'!AN:AN, 'Forecast Summary'!$A:$A,Outcomes!$A94,'Forecast Summary'!$C:$C, "2024",'Forecast Summary'!$D:$D, "Historical")</f>
        <v>80</v>
      </c>
      <c r="AD94" s="333">
        <f>SUMIFS('Forecast Summary'!AS:AS, 'Forecast Summary'!$A:$A,Outcomes!$A94,'Forecast Summary'!$C:$C, "2024",'Forecast Summary'!$D:$D, "Historical")</f>
        <v>0</v>
      </c>
      <c r="AE94" s="333">
        <f>SUMIFS('Forecast Summary'!AT:AT, 'Forecast Summary'!$A:$A,Outcomes!$A94,'Forecast Summary'!$C:$C, "2024",'Forecast Summary'!$D:$D, "Historical")</f>
        <v>0</v>
      </c>
      <c r="AF94" s="333">
        <f>SUMIFS('Forecast Summary'!AU:AU, 'Forecast Summary'!$A:$A,Outcomes!$A94,'Forecast Summary'!$C:$C, "2024",'Forecast Summary'!$D:$D, "Historical")</f>
        <v>0</v>
      </c>
      <c r="AG94" s="333">
        <f>SUMIFS('Forecast Summary'!AV:AV, 'Forecast Summary'!$A:$A,Outcomes!$A94,'Forecast Summary'!$C:$C, "2024",'Forecast Summary'!$D:$D, "Historical")</f>
        <v>0</v>
      </c>
      <c r="AH94" s="333">
        <f>SUMIFS('Forecast Summary'!AW:AW, 'Forecast Summary'!$A:$A,Outcomes!$A94,'Forecast Summary'!$C:$C, "2024",'Forecast Summary'!$D:$D, "Historical")</f>
        <v>0</v>
      </c>
      <c r="AI94" s="333">
        <f>SUMIFS('Forecast Summary'!AX:AX, 'Forecast Summary'!$A:$A,Outcomes!$A94,'Forecast Summary'!$C:$C, "2024",'Forecast Summary'!$D:$D, "Historical")</f>
        <v>0</v>
      </c>
      <c r="AJ94" s="333">
        <f>SUMIFS('Forecast Summary'!AY:AY, 'Forecast Summary'!$A:$A,Outcomes!$A94,'Forecast Summary'!$C:$C, "2024",'Forecast Summary'!$D:$D, "Historical")</f>
        <v>0</v>
      </c>
      <c r="AK94" s="333">
        <f>SUMIFS('Forecast Summary'!AZ:AZ, 'Forecast Summary'!$A:$A,Outcomes!$A94,'Forecast Summary'!$C:$C, "2024",'Forecast Summary'!$D:$D, "Historical")</f>
        <v>0</v>
      </c>
      <c r="AL94" s="333">
        <f>SUMIFS('Forecast Summary'!BE:BE, 'Forecast Summary'!$A:$A,Outcomes!$A94,'Forecast Summary'!$C:$C, "2024",'Forecast Summary'!$D:$D, "Historical")</f>
        <v>313</v>
      </c>
      <c r="AM94" s="333">
        <f>SUMIFS('Forecast Summary'!BF:BF, 'Forecast Summary'!$A:$A,Outcomes!$A94,'Forecast Summary'!$C:$C, "2024",'Forecast Summary'!$D:$D, "Historical")</f>
        <v>221</v>
      </c>
      <c r="AN94" s="333">
        <f>SUMIFS('Forecast Summary'!BG:BG, 'Forecast Summary'!$A:$A,Outcomes!$A94,'Forecast Summary'!$C:$C, "2024",'Forecast Summary'!$D:$D, "Historical")</f>
        <v>111</v>
      </c>
      <c r="AO94" s="333">
        <f>SUMIFS('Forecast Summary'!BH:BH, 'Forecast Summary'!$A:$A,Outcomes!$A94,'Forecast Summary'!$C:$C, "2024",'Forecast Summary'!$D:$D, "Historical")</f>
        <v>62</v>
      </c>
      <c r="AP94" s="333">
        <f>SUMIFS('Forecast Summary'!BI:BI, 'Forecast Summary'!$A:$A,Outcomes!$A94,'Forecast Summary'!$C:$C, "2024",'Forecast Summary'!$D:$D, "Historical")</f>
        <v>248</v>
      </c>
      <c r="AQ94" s="333">
        <f>SUMIFS('Forecast Summary'!BJ:BJ, 'Forecast Summary'!$A:$A,Outcomes!$A94,'Forecast Summary'!$C:$C, "2024",'Forecast Summary'!$D:$D, "Historical")</f>
        <v>125</v>
      </c>
      <c r="AR94" s="333">
        <f>SUMIFS('Forecast Summary'!BK:BK, 'Forecast Summary'!$A:$A,Outcomes!$A94,'Forecast Summary'!$C:$C, "2024",'Forecast Summary'!$D:$D, "Historical")</f>
        <v>132</v>
      </c>
      <c r="AS94" s="333">
        <f>SUMIFS('Forecast Summary'!BL:BL, 'Forecast Summary'!$A:$A,Outcomes!$A94,'Forecast Summary'!$C:$C, "2024",'Forecast Summary'!$D:$D, "Historical")</f>
        <v>97</v>
      </c>
      <c r="AT94" s="333">
        <f>SUMIFS('Forecast Summary'!BQ:BQ, 'Forecast Summary'!$A:$A,Outcomes!$A94,'Forecast Summary'!$C:$C, "2024",'Forecast Summary'!$D:$D, "Historical")</f>
        <v>0</v>
      </c>
      <c r="AU94" s="333">
        <f>SUMIFS('Forecast Summary'!BR:BR, 'Forecast Summary'!$A:$A,Outcomes!$A94,'Forecast Summary'!$C:$C, "2024",'Forecast Summary'!$D:$D, "Historical")</f>
        <v>0</v>
      </c>
      <c r="AV94" s="333">
        <f>SUMIFS('Forecast Summary'!BS:BS, 'Forecast Summary'!$A:$A,Outcomes!$A94,'Forecast Summary'!$C:$C, "2024",'Forecast Summary'!$D:$D, "Historical")</f>
        <v>0</v>
      </c>
      <c r="AW94" s="333">
        <f>SUMIFS('Forecast Summary'!BT:BT, 'Forecast Summary'!$A:$A,Outcomes!$A94,'Forecast Summary'!$C:$C, "2024",'Forecast Summary'!$D:$D, "Historical")</f>
        <v>0</v>
      </c>
      <c r="AX94" s="333">
        <f>SUMIFS('Forecast Summary'!BU:BU, 'Forecast Summary'!$A:$A,Outcomes!$A94,'Forecast Summary'!$C:$C, "2024",'Forecast Summary'!$D:$D, "Historical")</f>
        <v>0</v>
      </c>
      <c r="AY94" s="333">
        <f>SUMIFS('Forecast Summary'!BV:BV, 'Forecast Summary'!$A:$A,Outcomes!$A94,'Forecast Summary'!$C:$C, "2024",'Forecast Summary'!$D:$D, "Historical")</f>
        <v>0</v>
      </c>
      <c r="AZ94" s="333">
        <f>SUMIFS('Forecast Summary'!BW:BW, 'Forecast Summary'!$A:$A,Outcomes!$A94,'Forecast Summary'!$C:$C, "2024",'Forecast Summary'!$D:$D, "Historical")</f>
        <v>0</v>
      </c>
      <c r="BA94" s="333">
        <f>SUMIFS('Forecast Summary'!BX:BX, 'Forecast Summary'!$A:$A,Outcomes!$A94,'Forecast Summary'!$C:$C, "2024",'Forecast Summary'!$D:$D, "Historical")</f>
        <v>0</v>
      </c>
      <c r="BB94" s="333">
        <f>SUMIFS('Forecast Summary'!BY:BY, 'Forecast Summary'!$A:$A,Outcomes!$A94,'Forecast Summary'!$C:$C, "2024",'Forecast Summary'!$D:$D, "Bound Project")</f>
        <v>11</v>
      </c>
      <c r="BC94" s="333">
        <f>SUMIFS('Forecast Summary'!BZ:BZ, 'Forecast Summary'!$A:$A,Outcomes!$A94,'Forecast Summary'!$C:$C, "2024",'Forecast Summary'!$D:$D, "Bound Project")</f>
        <v>24</v>
      </c>
      <c r="BD94" s="333">
        <f>SUMIFS('Forecast Summary'!CA:CA, 'Forecast Summary'!$A:$A,Outcomes!$A94,'Forecast Summary'!$C:$C, "2024",'Forecast Summary'!$D:$D, "Bound Project")</f>
        <v>0</v>
      </c>
    </row>
    <row r="95" spans="1:56">
      <c r="A95" s="21" t="s">
        <v>115</v>
      </c>
      <c r="B95" s="18" t="s">
        <v>116</v>
      </c>
      <c r="C95" s="333">
        <f>SUMIFS('Forecast Summary'!E:E, 'Forecast Summary'!$A:$A,Outcomes!$A95,'Forecast Summary'!$C:$C, "2024",'Forecast Summary'!$D:$D, "Historical")</f>
        <v>411</v>
      </c>
      <c r="D95" s="333">
        <f>SUMIFS('Forecast Summary'!F:F, 'Forecast Summary'!$A:$A,Outcomes!$A95,'Forecast Summary'!$C:$C, "2024",'Forecast Summary'!$D:$D, "Historical")</f>
        <v>243</v>
      </c>
      <c r="E95" s="333">
        <f>SUMIFS('Forecast Summary'!G:G, 'Forecast Summary'!$A:$A,Outcomes!$A95,'Forecast Summary'!$C:$C, "2024",'Forecast Summary'!$D:$D, "Historical")</f>
        <v>86</v>
      </c>
      <c r="F95" s="333">
        <f>SUMIFS('Forecast Summary'!H:H, 'Forecast Summary'!$A:$A,Outcomes!$A95,'Forecast Summary'!$C:$C, "2024",'Forecast Summary'!$D:$D, "Historical")</f>
        <v>57</v>
      </c>
      <c r="G95" s="333">
        <f>SUMIFS('Forecast Summary'!I:I, 'Forecast Summary'!$A:$A,Outcomes!$A95,'Forecast Summary'!$C:$C, "2024",'Forecast Summary'!$D:$D, "Historical")</f>
        <v>15</v>
      </c>
      <c r="H95" s="333">
        <f>SUMIFS('Forecast Summary'!J:J, 'Forecast Summary'!$A:$A,Outcomes!$A95,'Forecast Summary'!$C:$C, "2024",'Forecast Summary'!$D:$D, "Historical")</f>
        <v>0</v>
      </c>
      <c r="I95" s="333">
        <f>SUMIFS('Forecast Summary'!K:K, 'Forecast Summary'!$A:$A,Outcomes!$A95,'Forecast Summary'!$C:$C, "2024",'Forecast Summary'!$D:$D, "Historical")</f>
        <v>0</v>
      </c>
      <c r="J95" s="333">
        <f>SUMIFS('Forecast Summary'!L:L, 'Forecast Summary'!$A:$A,Outcomes!$A95,'Forecast Summary'!$C:$C, "2024",'Forecast Summary'!$D:$D, "Historical")</f>
        <v>0</v>
      </c>
      <c r="K95" s="333">
        <f>SUMIFS('Forecast Summary'!M:M, 'Forecast Summary'!$A:$A,Outcomes!$A95,'Forecast Summary'!$C:$C, "2024",'Forecast Summary'!$D:$D, "Historical")</f>
        <v>0</v>
      </c>
      <c r="L95" s="333">
        <f>SUMIFS('Forecast Summary'!O:O, 'Forecast Summary'!$A:$A,Outcomes!$A95,'Forecast Summary'!$C:$C, "2024",'Forecast Summary'!$D:$D, "Historical")</f>
        <v>0</v>
      </c>
      <c r="M95" s="333">
        <f>SUMIFS('Forecast Summary'!P:P, 'Forecast Summary'!$A:$A,Outcomes!$A95,'Forecast Summary'!$C:$C, "2024",'Forecast Summary'!$D:$D, "Historical")</f>
        <v>0</v>
      </c>
      <c r="N95" s="333">
        <f>SUMIFS('Forecast Summary'!U:U, 'Forecast Summary'!$A:$A,Outcomes!$A95,'Forecast Summary'!$C:$C, "2024",'Forecast Summary'!$D:$D, "Historical")</f>
        <v>0</v>
      </c>
      <c r="O95" s="560"/>
      <c r="P95" s="560"/>
      <c r="Q95" s="560"/>
      <c r="R95" s="333">
        <f>SUMIFS('Forecast Summary'!Y:Y, 'Forecast Summary'!$A:$A,Outcomes!$A95,'Forecast Summary'!$C:$C, "2024",'Forecast Summary'!$D:$D, "Historical")</f>
        <v>0</v>
      </c>
      <c r="S95" s="560"/>
      <c r="T95" s="560"/>
      <c r="U95" s="560"/>
      <c r="V95" s="333">
        <f>SUMIFS('Forecast Summary'!AG:AG, 'Forecast Summary'!$A:$A,Outcomes!$A95,'Forecast Summary'!$C:$C, "2024",'Forecast Summary'!$D:$D, "Historical")</f>
        <v>0</v>
      </c>
      <c r="W95" s="333">
        <f>SUMIFS('Forecast Summary'!AH:AH, 'Forecast Summary'!$A:$A,Outcomes!$A95,'Forecast Summary'!$C:$C, "2024",'Forecast Summary'!$D:$D, "Historical")</f>
        <v>0</v>
      </c>
      <c r="X95" s="333">
        <f>SUMIFS('Forecast Summary'!AI:AI, 'Forecast Summary'!$A:$A,Outcomes!$A95,'Forecast Summary'!$C:$C, "2024",'Forecast Summary'!$D:$D, "Historical")</f>
        <v>0</v>
      </c>
      <c r="Y95" s="333">
        <f>SUMIFS('Forecast Summary'!AJ:AJ, 'Forecast Summary'!$A:$A,Outcomes!$A95,'Forecast Summary'!$C:$C, "2024",'Forecast Summary'!$D:$D, "Historical")</f>
        <v>0</v>
      </c>
      <c r="Z95" s="333">
        <f>SUMIFS('Forecast Summary'!AK:AK, 'Forecast Summary'!$A:$A,Outcomes!$A95,'Forecast Summary'!$C:$C, "2024",'Forecast Summary'!$D:$D, "Historical")</f>
        <v>187</v>
      </c>
      <c r="AA95" s="333">
        <f>SUMIFS('Forecast Summary'!AL:AL, 'Forecast Summary'!$A:$A,Outcomes!$A95,'Forecast Summary'!$C:$C, "2024",'Forecast Summary'!$D:$D, "Historical")</f>
        <v>22</v>
      </c>
      <c r="AB95" s="333">
        <f>SUMIFS('Forecast Summary'!AM:AM, 'Forecast Summary'!$A:$A,Outcomes!$A95,'Forecast Summary'!$C:$C, "2024",'Forecast Summary'!$D:$D, "Historical")</f>
        <v>46</v>
      </c>
      <c r="AC95" s="333">
        <f>SUMIFS('Forecast Summary'!AN:AN, 'Forecast Summary'!$A:$A,Outcomes!$A95,'Forecast Summary'!$C:$C, "2024",'Forecast Summary'!$D:$D, "Historical")</f>
        <v>17</v>
      </c>
      <c r="AD95" s="333">
        <f>SUMIFS('Forecast Summary'!AS:AS, 'Forecast Summary'!$A:$A,Outcomes!$A95,'Forecast Summary'!$C:$C, "2024",'Forecast Summary'!$D:$D, "Historical")</f>
        <v>0</v>
      </c>
      <c r="AE95" s="333">
        <f>SUMIFS('Forecast Summary'!AT:AT, 'Forecast Summary'!$A:$A,Outcomes!$A95,'Forecast Summary'!$C:$C, "2024",'Forecast Summary'!$D:$D, "Historical")</f>
        <v>0</v>
      </c>
      <c r="AF95" s="333">
        <f>SUMIFS('Forecast Summary'!AU:AU, 'Forecast Summary'!$A:$A,Outcomes!$A95,'Forecast Summary'!$C:$C, "2024",'Forecast Summary'!$D:$D, "Historical")</f>
        <v>0</v>
      </c>
      <c r="AG95" s="333">
        <f>SUMIFS('Forecast Summary'!AV:AV, 'Forecast Summary'!$A:$A,Outcomes!$A95,'Forecast Summary'!$C:$C, "2024",'Forecast Summary'!$D:$D, "Historical")</f>
        <v>0</v>
      </c>
      <c r="AH95" s="333">
        <f>SUMIFS('Forecast Summary'!AW:AW, 'Forecast Summary'!$A:$A,Outcomes!$A95,'Forecast Summary'!$C:$C, "2024",'Forecast Summary'!$D:$D, "Historical")</f>
        <v>0</v>
      </c>
      <c r="AI95" s="333">
        <f>SUMIFS('Forecast Summary'!AX:AX, 'Forecast Summary'!$A:$A,Outcomes!$A95,'Forecast Summary'!$C:$C, "2024",'Forecast Summary'!$D:$D, "Historical")</f>
        <v>0</v>
      </c>
      <c r="AJ95" s="333">
        <f>SUMIFS('Forecast Summary'!AY:AY, 'Forecast Summary'!$A:$A,Outcomes!$A95,'Forecast Summary'!$C:$C, "2024",'Forecast Summary'!$D:$D, "Historical")</f>
        <v>0</v>
      </c>
      <c r="AK95" s="333">
        <f>SUMIFS('Forecast Summary'!AZ:AZ, 'Forecast Summary'!$A:$A,Outcomes!$A95,'Forecast Summary'!$C:$C, "2024",'Forecast Summary'!$D:$D, "Historical")</f>
        <v>0</v>
      </c>
      <c r="AL95" s="333">
        <f>SUMIFS('Forecast Summary'!BE:BE, 'Forecast Summary'!$A:$A,Outcomes!$A95,'Forecast Summary'!$C:$C, "2024",'Forecast Summary'!$D:$D, "Historical")</f>
        <v>220</v>
      </c>
      <c r="AM95" s="333">
        <f>SUMIFS('Forecast Summary'!BF:BF, 'Forecast Summary'!$A:$A,Outcomes!$A95,'Forecast Summary'!$C:$C, "2024",'Forecast Summary'!$D:$D, "Historical")</f>
        <v>75</v>
      </c>
      <c r="AN95" s="333">
        <f>SUMIFS('Forecast Summary'!BG:BG, 'Forecast Summary'!$A:$A,Outcomes!$A95,'Forecast Summary'!$C:$C, "2024",'Forecast Summary'!$D:$D, "Historical")</f>
        <v>82</v>
      </c>
      <c r="AO95" s="333">
        <f>SUMIFS('Forecast Summary'!BH:BH, 'Forecast Summary'!$A:$A,Outcomes!$A95,'Forecast Summary'!$C:$C, "2024",'Forecast Summary'!$D:$D, "Historical")</f>
        <v>17</v>
      </c>
      <c r="AP95" s="333">
        <f>SUMIFS('Forecast Summary'!BI:BI, 'Forecast Summary'!$A:$A,Outcomes!$A95,'Forecast Summary'!$C:$C, "2024",'Forecast Summary'!$D:$D, "Historical")</f>
        <v>36</v>
      </c>
      <c r="AQ95" s="333">
        <f>SUMIFS('Forecast Summary'!BJ:BJ, 'Forecast Summary'!$A:$A,Outcomes!$A95,'Forecast Summary'!$C:$C, "2024",'Forecast Summary'!$D:$D, "Historical")</f>
        <v>2</v>
      </c>
      <c r="AR95" s="333">
        <f>SUMIFS('Forecast Summary'!BK:BK, 'Forecast Summary'!$A:$A,Outcomes!$A95,'Forecast Summary'!$C:$C, "2024",'Forecast Summary'!$D:$D, "Historical")</f>
        <v>25</v>
      </c>
      <c r="AS95" s="333">
        <f>SUMIFS('Forecast Summary'!BL:BL, 'Forecast Summary'!$A:$A,Outcomes!$A95,'Forecast Summary'!$C:$C, "2024",'Forecast Summary'!$D:$D, "Historical")</f>
        <v>18</v>
      </c>
      <c r="AT95" s="333">
        <f>SUMIFS('Forecast Summary'!BQ:BQ, 'Forecast Summary'!$A:$A,Outcomes!$A95,'Forecast Summary'!$C:$C, "2024",'Forecast Summary'!$D:$D, "Historical")</f>
        <v>0</v>
      </c>
      <c r="AU95" s="333">
        <f>SUMIFS('Forecast Summary'!BR:BR, 'Forecast Summary'!$A:$A,Outcomes!$A95,'Forecast Summary'!$C:$C, "2024",'Forecast Summary'!$D:$D, "Historical")</f>
        <v>0</v>
      </c>
      <c r="AV95" s="333">
        <f>SUMIFS('Forecast Summary'!BS:BS, 'Forecast Summary'!$A:$A,Outcomes!$A95,'Forecast Summary'!$C:$C, "2024",'Forecast Summary'!$D:$D, "Historical")</f>
        <v>0</v>
      </c>
      <c r="AW95" s="333">
        <f>SUMIFS('Forecast Summary'!BT:BT, 'Forecast Summary'!$A:$A,Outcomes!$A95,'Forecast Summary'!$C:$C, "2024",'Forecast Summary'!$D:$D, "Historical")</f>
        <v>0</v>
      </c>
      <c r="AX95" s="333">
        <f>SUMIFS('Forecast Summary'!BU:BU, 'Forecast Summary'!$A:$A,Outcomes!$A95,'Forecast Summary'!$C:$C, "2024",'Forecast Summary'!$D:$D, "Historical")</f>
        <v>0</v>
      </c>
      <c r="AY95" s="333">
        <f>SUMIFS('Forecast Summary'!BV:BV, 'Forecast Summary'!$A:$A,Outcomes!$A95,'Forecast Summary'!$C:$C, "2024",'Forecast Summary'!$D:$D, "Historical")</f>
        <v>0</v>
      </c>
      <c r="AZ95" s="333">
        <f>SUMIFS('Forecast Summary'!BW:BW, 'Forecast Summary'!$A:$A,Outcomes!$A95,'Forecast Summary'!$C:$C, "2024",'Forecast Summary'!$D:$D, "Historical")</f>
        <v>0</v>
      </c>
      <c r="BA95" s="333">
        <f>SUMIFS('Forecast Summary'!BX:BX, 'Forecast Summary'!$A:$A,Outcomes!$A95,'Forecast Summary'!$C:$C, "2024",'Forecast Summary'!$D:$D, "Historical")</f>
        <v>0</v>
      </c>
      <c r="BB95" s="333">
        <f>SUMIFS('Forecast Summary'!BY:BY, 'Forecast Summary'!$A:$A,Outcomes!$A95,'Forecast Summary'!$C:$C, "2024",'Forecast Summary'!$D:$D, "Bound Project")</f>
        <v>2</v>
      </c>
      <c r="BC95" s="333">
        <f>SUMIFS('Forecast Summary'!BZ:BZ, 'Forecast Summary'!$A:$A,Outcomes!$A95,'Forecast Summary'!$C:$C, "2024",'Forecast Summary'!$D:$D, "Bound Project")</f>
        <v>8</v>
      </c>
      <c r="BD95" s="333">
        <f>SUMIFS('Forecast Summary'!CA:CA, 'Forecast Summary'!$A:$A,Outcomes!$A95,'Forecast Summary'!$C:$C, "2024",'Forecast Summary'!$D:$D, "Bound Project")</f>
        <v>0</v>
      </c>
    </row>
    <row r="96" spans="1:56">
      <c r="A96" s="21" t="s">
        <v>117</v>
      </c>
      <c r="B96" s="18" t="s">
        <v>118</v>
      </c>
      <c r="C96" s="333">
        <f>SUMIFS('Forecast Summary'!E:E, 'Forecast Summary'!$A:$A,Outcomes!$A96,'Forecast Summary'!$C:$C, "2024",'Forecast Summary'!$D:$D, "Historical")</f>
        <v>2163</v>
      </c>
      <c r="D96" s="333">
        <f>SUMIFS('Forecast Summary'!F:F, 'Forecast Summary'!$A:$A,Outcomes!$A96,'Forecast Summary'!$C:$C, "2024",'Forecast Summary'!$D:$D, "Historical")</f>
        <v>2296</v>
      </c>
      <c r="E96" s="333">
        <f>SUMIFS('Forecast Summary'!G:G, 'Forecast Summary'!$A:$A,Outcomes!$A96,'Forecast Summary'!$C:$C, "2024",'Forecast Summary'!$D:$D, "Historical")</f>
        <v>1031</v>
      </c>
      <c r="F96" s="333">
        <f>SUMIFS('Forecast Summary'!H:H, 'Forecast Summary'!$A:$A,Outcomes!$A96,'Forecast Summary'!$C:$C, "2024",'Forecast Summary'!$D:$D, "Historical")</f>
        <v>895</v>
      </c>
      <c r="G96" s="333">
        <f>SUMIFS('Forecast Summary'!I:I, 'Forecast Summary'!$A:$A,Outcomes!$A96,'Forecast Summary'!$C:$C, "2024",'Forecast Summary'!$D:$D, "Historical")</f>
        <v>391</v>
      </c>
      <c r="H96" s="333">
        <f>SUMIFS('Forecast Summary'!J:J, 'Forecast Summary'!$A:$A,Outcomes!$A96,'Forecast Summary'!$C:$C, "2024",'Forecast Summary'!$D:$D, "Historical")</f>
        <v>0</v>
      </c>
      <c r="I96" s="333">
        <f>SUMIFS('Forecast Summary'!K:K, 'Forecast Summary'!$A:$A,Outcomes!$A96,'Forecast Summary'!$C:$C, "2024",'Forecast Summary'!$D:$D, "Historical")</f>
        <v>0</v>
      </c>
      <c r="J96" s="333">
        <f>SUMIFS('Forecast Summary'!L:L, 'Forecast Summary'!$A:$A,Outcomes!$A96,'Forecast Summary'!$C:$C, "2024",'Forecast Summary'!$D:$D, "Historical")</f>
        <v>0</v>
      </c>
      <c r="K96" s="333">
        <f>SUMIFS('Forecast Summary'!M:M, 'Forecast Summary'!$A:$A,Outcomes!$A96,'Forecast Summary'!$C:$C, "2024",'Forecast Summary'!$D:$D, "Historical")</f>
        <v>0</v>
      </c>
      <c r="L96" s="333">
        <f>SUMIFS('Forecast Summary'!O:O, 'Forecast Summary'!$A:$A,Outcomes!$A96,'Forecast Summary'!$C:$C, "2024",'Forecast Summary'!$D:$D, "Historical")</f>
        <v>0</v>
      </c>
      <c r="M96" s="333">
        <f>SUMIFS('Forecast Summary'!P:P, 'Forecast Summary'!$A:$A,Outcomes!$A96,'Forecast Summary'!$C:$C, "2024",'Forecast Summary'!$D:$D, "Historical")</f>
        <v>272</v>
      </c>
      <c r="N96" s="333">
        <f>SUMIFS('Forecast Summary'!U:U, 'Forecast Summary'!$A:$A,Outcomes!$A96,'Forecast Summary'!$C:$C, "2024",'Forecast Summary'!$D:$D, "Historical")</f>
        <v>0</v>
      </c>
      <c r="O96" s="560"/>
      <c r="P96" s="560"/>
      <c r="Q96" s="560"/>
      <c r="R96" s="333">
        <f>SUMIFS('Forecast Summary'!Y:Y, 'Forecast Summary'!$A:$A,Outcomes!$A96,'Forecast Summary'!$C:$C, "2024",'Forecast Summary'!$D:$D, "Historical")</f>
        <v>67</v>
      </c>
      <c r="S96" s="560"/>
      <c r="T96" s="560"/>
      <c r="U96" s="560"/>
      <c r="V96" s="333">
        <f>SUMIFS('Forecast Summary'!AG:AG, 'Forecast Summary'!$A:$A,Outcomes!$A96,'Forecast Summary'!$C:$C, "2024",'Forecast Summary'!$D:$D, "Historical")</f>
        <v>730</v>
      </c>
      <c r="W96" s="333">
        <f>SUMIFS('Forecast Summary'!AH:AH, 'Forecast Summary'!$A:$A,Outcomes!$A96,'Forecast Summary'!$C:$C, "2024",'Forecast Summary'!$D:$D, "Historical")</f>
        <v>330</v>
      </c>
      <c r="X96" s="333">
        <f>SUMIFS('Forecast Summary'!AI:AI, 'Forecast Summary'!$A:$A,Outcomes!$A96,'Forecast Summary'!$C:$C, "2024",'Forecast Summary'!$D:$D, "Historical")</f>
        <v>354</v>
      </c>
      <c r="Y96" s="333">
        <f>SUMIFS('Forecast Summary'!AJ:AJ, 'Forecast Summary'!$A:$A,Outcomes!$A96,'Forecast Summary'!$C:$C, "2024",'Forecast Summary'!$D:$D, "Historical")</f>
        <v>305</v>
      </c>
      <c r="Z96" s="333">
        <f>SUMIFS('Forecast Summary'!AK:AK, 'Forecast Summary'!$A:$A,Outcomes!$A96,'Forecast Summary'!$C:$C, "2024",'Forecast Summary'!$D:$D, "Historical")</f>
        <v>1919</v>
      </c>
      <c r="AA96" s="333">
        <f>SUMIFS('Forecast Summary'!AL:AL, 'Forecast Summary'!$A:$A,Outcomes!$A96,'Forecast Summary'!$C:$C, "2024",'Forecast Summary'!$D:$D, "Historical")</f>
        <v>876</v>
      </c>
      <c r="AB96" s="333">
        <f>SUMIFS('Forecast Summary'!AM:AM, 'Forecast Summary'!$A:$A,Outcomes!$A96,'Forecast Summary'!$C:$C, "2024",'Forecast Summary'!$D:$D, "Historical")</f>
        <v>813</v>
      </c>
      <c r="AC96" s="333">
        <f>SUMIFS('Forecast Summary'!AN:AN, 'Forecast Summary'!$A:$A,Outcomes!$A96,'Forecast Summary'!$C:$C, "2024",'Forecast Summary'!$D:$D, "Historical")</f>
        <v>523</v>
      </c>
      <c r="AD96" s="333">
        <f>SUMIFS('Forecast Summary'!AS:AS, 'Forecast Summary'!$A:$A,Outcomes!$A96,'Forecast Summary'!$C:$C, "2024",'Forecast Summary'!$D:$D, "Historical")</f>
        <v>0</v>
      </c>
      <c r="AE96" s="333">
        <f>SUMIFS('Forecast Summary'!AT:AT, 'Forecast Summary'!$A:$A,Outcomes!$A96,'Forecast Summary'!$C:$C, "2024",'Forecast Summary'!$D:$D, "Historical")</f>
        <v>0</v>
      </c>
      <c r="AF96" s="333">
        <f>SUMIFS('Forecast Summary'!AU:AU, 'Forecast Summary'!$A:$A,Outcomes!$A96,'Forecast Summary'!$C:$C, "2024",'Forecast Summary'!$D:$D, "Historical")</f>
        <v>0</v>
      </c>
      <c r="AG96" s="333">
        <f>SUMIFS('Forecast Summary'!AV:AV, 'Forecast Summary'!$A:$A,Outcomes!$A96,'Forecast Summary'!$C:$C, "2024",'Forecast Summary'!$D:$D, "Historical")</f>
        <v>0</v>
      </c>
      <c r="AH96" s="333">
        <f>SUMIFS('Forecast Summary'!AW:AW, 'Forecast Summary'!$A:$A,Outcomes!$A96,'Forecast Summary'!$C:$C, "2024",'Forecast Summary'!$D:$D, "Historical")</f>
        <v>63</v>
      </c>
      <c r="AI96" s="333">
        <f>SUMIFS('Forecast Summary'!AX:AX, 'Forecast Summary'!$A:$A,Outcomes!$A96,'Forecast Summary'!$C:$C, "2024",'Forecast Summary'!$D:$D, "Historical")</f>
        <v>5</v>
      </c>
      <c r="AJ96" s="333">
        <f>SUMIFS('Forecast Summary'!AY:AY, 'Forecast Summary'!$A:$A,Outcomes!$A96,'Forecast Summary'!$C:$C, "2024",'Forecast Summary'!$D:$D, "Historical")</f>
        <v>17</v>
      </c>
      <c r="AK96" s="333">
        <f>SUMIFS('Forecast Summary'!AZ:AZ, 'Forecast Summary'!$A:$A,Outcomes!$A96,'Forecast Summary'!$C:$C, "2024",'Forecast Summary'!$D:$D, "Historical")</f>
        <v>48</v>
      </c>
      <c r="AL96" s="333">
        <f>SUMIFS('Forecast Summary'!BE:BE, 'Forecast Summary'!$A:$A,Outcomes!$A96,'Forecast Summary'!$C:$C, "2024",'Forecast Summary'!$D:$D, "Historical")</f>
        <v>3837</v>
      </c>
      <c r="AM96" s="333">
        <f>SUMIFS('Forecast Summary'!BF:BF, 'Forecast Summary'!$A:$A,Outcomes!$A96,'Forecast Summary'!$C:$C, "2024",'Forecast Summary'!$D:$D, "Historical")</f>
        <v>1809</v>
      </c>
      <c r="AN96" s="333">
        <f>SUMIFS('Forecast Summary'!BG:BG, 'Forecast Summary'!$A:$A,Outcomes!$A96,'Forecast Summary'!$C:$C, "2024",'Forecast Summary'!$D:$D, "Historical")</f>
        <v>1409</v>
      </c>
      <c r="AO96" s="333">
        <f>SUMIFS('Forecast Summary'!BH:BH, 'Forecast Summary'!$A:$A,Outcomes!$A96,'Forecast Summary'!$C:$C, "2024",'Forecast Summary'!$D:$D, "Historical")</f>
        <v>609</v>
      </c>
      <c r="AP96" s="333">
        <f>SUMIFS('Forecast Summary'!BI:BI, 'Forecast Summary'!$A:$A,Outcomes!$A96,'Forecast Summary'!$C:$C, "2024",'Forecast Summary'!$D:$D, "Historical")</f>
        <v>1342</v>
      </c>
      <c r="AQ96" s="333">
        <f>SUMIFS('Forecast Summary'!BJ:BJ, 'Forecast Summary'!$A:$A,Outcomes!$A96,'Forecast Summary'!$C:$C, "2024",'Forecast Summary'!$D:$D, "Historical")</f>
        <v>508</v>
      </c>
      <c r="AR96" s="333">
        <f>SUMIFS('Forecast Summary'!BK:BK, 'Forecast Summary'!$A:$A,Outcomes!$A96,'Forecast Summary'!$C:$C, "2024",'Forecast Summary'!$D:$D, "Historical")</f>
        <v>641</v>
      </c>
      <c r="AS96" s="333">
        <f>SUMIFS('Forecast Summary'!BL:BL, 'Forecast Summary'!$A:$A,Outcomes!$A96,'Forecast Summary'!$C:$C, "2024",'Forecast Summary'!$D:$D, "Historical")</f>
        <v>450</v>
      </c>
      <c r="AT96" s="333">
        <f>SUMIFS('Forecast Summary'!BQ:BQ, 'Forecast Summary'!$A:$A,Outcomes!$A96,'Forecast Summary'!$C:$C, "2024",'Forecast Summary'!$D:$D, "Historical")</f>
        <v>0</v>
      </c>
      <c r="AU96" s="333">
        <f>SUMIFS('Forecast Summary'!BR:BR, 'Forecast Summary'!$A:$A,Outcomes!$A96,'Forecast Summary'!$C:$C, "2024",'Forecast Summary'!$D:$D, "Historical")</f>
        <v>0</v>
      </c>
      <c r="AV96" s="333">
        <f>SUMIFS('Forecast Summary'!BS:BS, 'Forecast Summary'!$A:$A,Outcomes!$A96,'Forecast Summary'!$C:$C, "2024",'Forecast Summary'!$D:$D, "Historical")</f>
        <v>0</v>
      </c>
      <c r="AW96" s="333">
        <f>SUMIFS('Forecast Summary'!BT:BT, 'Forecast Summary'!$A:$A,Outcomes!$A96,'Forecast Summary'!$C:$C, "2024",'Forecast Summary'!$D:$D, "Historical")</f>
        <v>0</v>
      </c>
      <c r="AX96" s="333">
        <f>SUMIFS('Forecast Summary'!BU:BU, 'Forecast Summary'!$A:$A,Outcomes!$A96,'Forecast Summary'!$C:$C, "2024",'Forecast Summary'!$D:$D, "Historical")</f>
        <v>32</v>
      </c>
      <c r="AY96" s="333">
        <f>SUMIFS('Forecast Summary'!BV:BV, 'Forecast Summary'!$A:$A,Outcomes!$A96,'Forecast Summary'!$C:$C, "2024",'Forecast Summary'!$D:$D, "Historical")</f>
        <v>1</v>
      </c>
      <c r="AZ96" s="333">
        <f>SUMIFS('Forecast Summary'!BW:BW, 'Forecast Summary'!$A:$A,Outcomes!$A96,'Forecast Summary'!$C:$C, "2024",'Forecast Summary'!$D:$D, "Historical")</f>
        <v>10</v>
      </c>
      <c r="BA96" s="333">
        <f>SUMIFS('Forecast Summary'!BX:BX, 'Forecast Summary'!$A:$A,Outcomes!$A96,'Forecast Summary'!$C:$C, "2024",'Forecast Summary'!$D:$D, "Historical")</f>
        <v>19</v>
      </c>
      <c r="BB96" s="333">
        <f>SUMIFS('Forecast Summary'!BY:BY, 'Forecast Summary'!$A:$A,Outcomes!$A96,'Forecast Summary'!$C:$C, "2024",'Forecast Summary'!$D:$D, "Bound Project")</f>
        <v>70</v>
      </c>
      <c r="BC96" s="333">
        <f>SUMIFS('Forecast Summary'!BZ:BZ, 'Forecast Summary'!$A:$A,Outcomes!$A96,'Forecast Summary'!$C:$C, "2024",'Forecast Summary'!$D:$D, "Bound Project")</f>
        <v>505</v>
      </c>
      <c r="BD96" s="333">
        <f>SUMIFS('Forecast Summary'!CA:CA, 'Forecast Summary'!$A:$A,Outcomes!$A96,'Forecast Summary'!$C:$C, "2024",'Forecast Summary'!$D:$D, "Bound Project")</f>
        <v>0</v>
      </c>
    </row>
    <row r="97" spans="1:58">
      <c r="A97" s="21" t="s">
        <v>119</v>
      </c>
      <c r="B97" s="18" t="s">
        <v>120</v>
      </c>
      <c r="C97" s="333">
        <f>SUMIFS('Forecast Summary'!E:E, 'Forecast Summary'!$A:$A,Outcomes!$A97,'Forecast Summary'!$C:$C, "2024",'Forecast Summary'!$D:$D, "Historical")</f>
        <v>747</v>
      </c>
      <c r="D97" s="333">
        <f>SUMIFS('Forecast Summary'!F:F, 'Forecast Summary'!$A:$A,Outcomes!$A97,'Forecast Summary'!$C:$C, "2024",'Forecast Summary'!$D:$D, "Historical")</f>
        <v>604</v>
      </c>
      <c r="E97" s="333">
        <f>SUMIFS('Forecast Summary'!G:G, 'Forecast Summary'!$A:$A,Outcomes!$A97,'Forecast Summary'!$C:$C, "2024",'Forecast Summary'!$D:$D, "Historical")</f>
        <v>520</v>
      </c>
      <c r="F97" s="333">
        <f>SUMIFS('Forecast Summary'!H:H, 'Forecast Summary'!$A:$A,Outcomes!$A97,'Forecast Summary'!$C:$C, "2024",'Forecast Summary'!$D:$D, "Historical")</f>
        <v>269</v>
      </c>
      <c r="G97" s="333">
        <f>SUMIFS('Forecast Summary'!I:I, 'Forecast Summary'!$A:$A,Outcomes!$A97,'Forecast Summary'!$C:$C, "2024",'Forecast Summary'!$D:$D, "Historical")</f>
        <v>85</v>
      </c>
      <c r="H97" s="333">
        <f>SUMIFS('Forecast Summary'!J:J, 'Forecast Summary'!$A:$A,Outcomes!$A97,'Forecast Summary'!$C:$C, "2024",'Forecast Summary'!$D:$D, "Historical")</f>
        <v>14</v>
      </c>
      <c r="I97" s="333">
        <f>SUMIFS('Forecast Summary'!K:K, 'Forecast Summary'!$A:$A,Outcomes!$A97,'Forecast Summary'!$C:$C, "2024",'Forecast Summary'!$D:$D, "Historical")</f>
        <v>11</v>
      </c>
      <c r="J97" s="333">
        <f>SUMIFS('Forecast Summary'!L:L, 'Forecast Summary'!$A:$A,Outcomes!$A97,'Forecast Summary'!$C:$C, "2024",'Forecast Summary'!$D:$D, "Historical")</f>
        <v>2</v>
      </c>
      <c r="K97" s="333">
        <f>SUMIFS('Forecast Summary'!M:M, 'Forecast Summary'!$A:$A,Outcomes!$A97,'Forecast Summary'!$C:$C, "2024",'Forecast Summary'!$D:$D, "Historical")</f>
        <v>0</v>
      </c>
      <c r="L97" s="333">
        <f>SUMIFS('Forecast Summary'!O:O, 'Forecast Summary'!$A:$A,Outcomes!$A97,'Forecast Summary'!$C:$C, "2024",'Forecast Summary'!$D:$D, "Historical")</f>
        <v>0</v>
      </c>
      <c r="M97" s="333">
        <f>SUMIFS('Forecast Summary'!P:P, 'Forecast Summary'!$A:$A,Outcomes!$A97,'Forecast Summary'!$C:$C, "2024",'Forecast Summary'!$D:$D, "Historical")</f>
        <v>298</v>
      </c>
      <c r="N97" s="333">
        <f>SUMIFS('Forecast Summary'!U:U, 'Forecast Summary'!$A:$A,Outcomes!$A97,'Forecast Summary'!$C:$C, "2024",'Forecast Summary'!$D:$D, "Historical")</f>
        <v>40</v>
      </c>
      <c r="O97" s="560"/>
      <c r="P97" s="560"/>
      <c r="Q97" s="560"/>
      <c r="R97" s="333">
        <f>SUMIFS('Forecast Summary'!Y:Y, 'Forecast Summary'!$A:$A,Outcomes!$A97,'Forecast Summary'!$C:$C, "2024",'Forecast Summary'!$D:$D, "Historical")</f>
        <v>0</v>
      </c>
      <c r="S97" s="560"/>
      <c r="T97" s="560"/>
      <c r="U97" s="560"/>
      <c r="V97" s="333">
        <f>SUMIFS('Forecast Summary'!AG:AG, 'Forecast Summary'!$A:$A,Outcomes!$A97,'Forecast Summary'!$C:$C, "2024",'Forecast Summary'!$D:$D, "Historical")</f>
        <v>331</v>
      </c>
      <c r="W97" s="333">
        <f>SUMIFS('Forecast Summary'!AH:AH, 'Forecast Summary'!$A:$A,Outcomes!$A97,'Forecast Summary'!$C:$C, "2024",'Forecast Summary'!$D:$D, "Historical")</f>
        <v>288</v>
      </c>
      <c r="X97" s="333">
        <f>SUMIFS('Forecast Summary'!AI:AI, 'Forecast Summary'!$A:$A,Outcomes!$A97,'Forecast Summary'!$C:$C, "2024",'Forecast Summary'!$D:$D, "Historical")</f>
        <v>178</v>
      </c>
      <c r="Y97" s="333">
        <f>SUMIFS('Forecast Summary'!AJ:AJ, 'Forecast Summary'!$A:$A,Outcomes!$A97,'Forecast Summary'!$C:$C, "2024",'Forecast Summary'!$D:$D, "Historical")</f>
        <v>52</v>
      </c>
      <c r="Z97" s="333">
        <f>SUMIFS('Forecast Summary'!AK:AK, 'Forecast Summary'!$A:$A,Outcomes!$A97,'Forecast Summary'!$C:$C, "2024",'Forecast Summary'!$D:$D, "Historical")</f>
        <v>391</v>
      </c>
      <c r="AA97" s="333">
        <f>SUMIFS('Forecast Summary'!AL:AL, 'Forecast Summary'!$A:$A,Outcomes!$A97,'Forecast Summary'!$C:$C, "2024",'Forecast Summary'!$D:$D, "Historical")</f>
        <v>316</v>
      </c>
      <c r="AB97" s="333">
        <f>SUMIFS('Forecast Summary'!AM:AM, 'Forecast Summary'!$A:$A,Outcomes!$A97,'Forecast Summary'!$C:$C, "2024",'Forecast Summary'!$D:$D, "Historical")</f>
        <v>262</v>
      </c>
      <c r="AC97" s="333">
        <f>SUMIFS('Forecast Summary'!AN:AN, 'Forecast Summary'!$A:$A,Outcomes!$A97,'Forecast Summary'!$C:$C, "2024",'Forecast Summary'!$D:$D, "Historical")</f>
        <v>122</v>
      </c>
      <c r="AD97" s="333">
        <f>SUMIFS('Forecast Summary'!AS:AS, 'Forecast Summary'!$A:$A,Outcomes!$A97,'Forecast Summary'!$C:$C, "2024",'Forecast Summary'!$D:$D, "Historical")</f>
        <v>0</v>
      </c>
      <c r="AE97" s="333">
        <f>SUMIFS('Forecast Summary'!AT:AT, 'Forecast Summary'!$A:$A,Outcomes!$A97,'Forecast Summary'!$C:$C, "2024",'Forecast Summary'!$D:$D, "Historical")</f>
        <v>0</v>
      </c>
      <c r="AF97" s="333">
        <f>SUMIFS('Forecast Summary'!AU:AU, 'Forecast Summary'!$A:$A,Outcomes!$A97,'Forecast Summary'!$C:$C, "2024",'Forecast Summary'!$D:$D, "Historical")</f>
        <v>0</v>
      </c>
      <c r="AG97" s="333">
        <f>SUMIFS('Forecast Summary'!AV:AV, 'Forecast Summary'!$A:$A,Outcomes!$A97,'Forecast Summary'!$C:$C, "2024",'Forecast Summary'!$D:$D, "Historical")</f>
        <v>0</v>
      </c>
      <c r="AH97" s="333">
        <f>SUMIFS('Forecast Summary'!AW:AW, 'Forecast Summary'!$A:$A,Outcomes!$A97,'Forecast Summary'!$C:$C, "2024",'Forecast Summary'!$D:$D, "Historical")</f>
        <v>0</v>
      </c>
      <c r="AI97" s="333">
        <f>SUMIFS('Forecast Summary'!AX:AX, 'Forecast Summary'!$A:$A,Outcomes!$A97,'Forecast Summary'!$C:$C, "2024",'Forecast Summary'!$D:$D, "Historical")</f>
        <v>0</v>
      </c>
      <c r="AJ97" s="333">
        <f>SUMIFS('Forecast Summary'!AY:AY, 'Forecast Summary'!$A:$A,Outcomes!$A97,'Forecast Summary'!$C:$C, "2024",'Forecast Summary'!$D:$D, "Historical")</f>
        <v>0</v>
      </c>
      <c r="AK97" s="333">
        <f>SUMIFS('Forecast Summary'!AZ:AZ, 'Forecast Summary'!$A:$A,Outcomes!$A97,'Forecast Summary'!$C:$C, "2024",'Forecast Summary'!$D:$D, "Historical")</f>
        <v>0</v>
      </c>
      <c r="AL97" s="333">
        <f>SUMIFS('Forecast Summary'!BE:BE, 'Forecast Summary'!$A:$A,Outcomes!$A97,'Forecast Summary'!$C:$C, "2024",'Forecast Summary'!$D:$D, "Historical")</f>
        <v>688</v>
      </c>
      <c r="AM97" s="333">
        <f>SUMIFS('Forecast Summary'!BF:BF, 'Forecast Summary'!$A:$A,Outcomes!$A97,'Forecast Summary'!$C:$C, "2024",'Forecast Summary'!$D:$D, "Historical")</f>
        <v>553</v>
      </c>
      <c r="AN97" s="333">
        <f>SUMIFS('Forecast Summary'!BG:BG, 'Forecast Summary'!$A:$A,Outcomes!$A97,'Forecast Summary'!$C:$C, "2024",'Forecast Summary'!$D:$D, "Historical")</f>
        <v>348</v>
      </c>
      <c r="AO97" s="333">
        <f>SUMIFS('Forecast Summary'!BH:BH, 'Forecast Summary'!$A:$A,Outcomes!$A97,'Forecast Summary'!$C:$C, "2024",'Forecast Summary'!$D:$D, "Historical")</f>
        <v>116</v>
      </c>
      <c r="AP97" s="333">
        <f>SUMIFS('Forecast Summary'!BI:BI, 'Forecast Summary'!$A:$A,Outcomes!$A97,'Forecast Summary'!$C:$C, "2024",'Forecast Summary'!$D:$D, "Historical")</f>
        <v>345</v>
      </c>
      <c r="AQ97" s="333">
        <f>SUMIFS('Forecast Summary'!BJ:BJ, 'Forecast Summary'!$A:$A,Outcomes!$A97,'Forecast Summary'!$C:$C, "2024",'Forecast Summary'!$D:$D, "Historical")</f>
        <v>282</v>
      </c>
      <c r="AR97" s="333">
        <f>SUMIFS('Forecast Summary'!BK:BK, 'Forecast Summary'!$A:$A,Outcomes!$A97,'Forecast Summary'!$C:$C, "2024",'Forecast Summary'!$D:$D, "Historical")</f>
        <v>211</v>
      </c>
      <c r="AS97" s="333">
        <f>SUMIFS('Forecast Summary'!BL:BL, 'Forecast Summary'!$A:$A,Outcomes!$A97,'Forecast Summary'!$C:$C, "2024",'Forecast Summary'!$D:$D, "Historical")</f>
        <v>124</v>
      </c>
      <c r="AT97" s="333">
        <f>SUMIFS('Forecast Summary'!BQ:BQ, 'Forecast Summary'!$A:$A,Outcomes!$A97,'Forecast Summary'!$C:$C, "2024",'Forecast Summary'!$D:$D, "Historical")</f>
        <v>0</v>
      </c>
      <c r="AU97" s="333">
        <f>SUMIFS('Forecast Summary'!BR:BR, 'Forecast Summary'!$A:$A,Outcomes!$A97,'Forecast Summary'!$C:$C, "2024",'Forecast Summary'!$D:$D, "Historical")</f>
        <v>0</v>
      </c>
      <c r="AV97" s="333">
        <f>SUMIFS('Forecast Summary'!BS:BS, 'Forecast Summary'!$A:$A,Outcomes!$A97,'Forecast Summary'!$C:$C, "2024",'Forecast Summary'!$D:$D, "Historical")</f>
        <v>0</v>
      </c>
      <c r="AW97" s="333">
        <f>SUMIFS('Forecast Summary'!BT:BT, 'Forecast Summary'!$A:$A,Outcomes!$A97,'Forecast Summary'!$C:$C, "2024",'Forecast Summary'!$D:$D, "Historical")</f>
        <v>0</v>
      </c>
      <c r="AX97" s="333">
        <f>SUMIFS('Forecast Summary'!BU:BU, 'Forecast Summary'!$A:$A,Outcomes!$A97,'Forecast Summary'!$C:$C, "2024",'Forecast Summary'!$D:$D, "Historical")</f>
        <v>0</v>
      </c>
      <c r="AY97" s="333">
        <f>SUMIFS('Forecast Summary'!BV:BV, 'Forecast Summary'!$A:$A,Outcomes!$A97,'Forecast Summary'!$C:$C, "2024",'Forecast Summary'!$D:$D, "Historical")</f>
        <v>0</v>
      </c>
      <c r="AZ97" s="333">
        <f>SUMIFS('Forecast Summary'!BW:BW, 'Forecast Summary'!$A:$A,Outcomes!$A97,'Forecast Summary'!$C:$C, "2024",'Forecast Summary'!$D:$D, "Historical")</f>
        <v>0</v>
      </c>
      <c r="BA97" s="333">
        <f>SUMIFS('Forecast Summary'!BX:BX, 'Forecast Summary'!$A:$A,Outcomes!$A97,'Forecast Summary'!$C:$C, "2024",'Forecast Summary'!$D:$D, "Historical")</f>
        <v>0</v>
      </c>
      <c r="BB97" s="333">
        <f>SUMIFS('Forecast Summary'!BY:BY, 'Forecast Summary'!$A:$A,Outcomes!$A97,'Forecast Summary'!$C:$C, "2024",'Forecast Summary'!$D:$D, "Bound Project")</f>
        <v>16</v>
      </c>
      <c r="BC97" s="333">
        <f>SUMIFS('Forecast Summary'!BZ:BZ, 'Forecast Summary'!$A:$A,Outcomes!$A97,'Forecast Summary'!$C:$C, "2024",'Forecast Summary'!$D:$D, "Bound Project")</f>
        <v>62</v>
      </c>
      <c r="BD97" s="333">
        <f>SUMIFS('Forecast Summary'!CA:CA, 'Forecast Summary'!$A:$A,Outcomes!$A97,'Forecast Summary'!$C:$C, "2024",'Forecast Summary'!$D:$D, "Bound Project")</f>
        <v>0</v>
      </c>
    </row>
    <row r="98" spans="1:58">
      <c r="A98" s="21" t="s">
        <v>121</v>
      </c>
      <c r="B98" s="18" t="s">
        <v>122</v>
      </c>
      <c r="C98" s="333">
        <f>SUMIFS('Forecast Summary'!E:E, 'Forecast Summary'!$A:$A,Outcomes!$A98,'Forecast Summary'!$C:$C, "2024",'Forecast Summary'!$D:$D, "Historical")</f>
        <v>3860</v>
      </c>
      <c r="D98" s="333">
        <f>SUMIFS('Forecast Summary'!F:F, 'Forecast Summary'!$A:$A,Outcomes!$A98,'Forecast Summary'!$C:$C, "2024",'Forecast Summary'!$D:$D, "Historical")</f>
        <v>2548</v>
      </c>
      <c r="E98" s="333">
        <f>SUMIFS('Forecast Summary'!G:G, 'Forecast Summary'!$A:$A,Outcomes!$A98,'Forecast Summary'!$C:$C, "2024",'Forecast Summary'!$D:$D, "Historical")</f>
        <v>1422</v>
      </c>
      <c r="F98" s="333">
        <f>SUMIFS('Forecast Summary'!H:H, 'Forecast Summary'!$A:$A,Outcomes!$A98,'Forecast Summary'!$C:$C, "2024",'Forecast Summary'!$D:$D, "Historical")</f>
        <v>853</v>
      </c>
      <c r="G98" s="333">
        <f>SUMIFS('Forecast Summary'!I:I, 'Forecast Summary'!$A:$A,Outcomes!$A98,'Forecast Summary'!$C:$C, "2024",'Forecast Summary'!$D:$D, "Historical")</f>
        <v>218</v>
      </c>
      <c r="H98" s="333">
        <f>SUMIFS('Forecast Summary'!J:J, 'Forecast Summary'!$A:$A,Outcomes!$A98,'Forecast Summary'!$C:$C, "2024",'Forecast Summary'!$D:$D, "Historical")</f>
        <v>1</v>
      </c>
      <c r="I98" s="333">
        <f>SUMIFS('Forecast Summary'!K:K, 'Forecast Summary'!$A:$A,Outcomes!$A98,'Forecast Summary'!$C:$C, "2024",'Forecast Summary'!$D:$D, "Historical")</f>
        <v>1</v>
      </c>
      <c r="J98" s="333">
        <f>SUMIFS('Forecast Summary'!L:L, 'Forecast Summary'!$A:$A,Outcomes!$A98,'Forecast Summary'!$C:$C, "2024",'Forecast Summary'!$D:$D, "Historical")</f>
        <v>1</v>
      </c>
      <c r="K98" s="333">
        <f>SUMIFS('Forecast Summary'!M:M, 'Forecast Summary'!$A:$A,Outcomes!$A98,'Forecast Summary'!$C:$C, "2024",'Forecast Summary'!$D:$D, "Historical")</f>
        <v>0</v>
      </c>
      <c r="L98" s="333">
        <f>SUMIFS('Forecast Summary'!O:O, 'Forecast Summary'!$A:$A,Outcomes!$A98,'Forecast Summary'!$C:$C, "2024",'Forecast Summary'!$D:$D, "Historical")</f>
        <v>33</v>
      </c>
      <c r="M98" s="333">
        <f>SUMIFS('Forecast Summary'!P:P, 'Forecast Summary'!$A:$A,Outcomes!$A98,'Forecast Summary'!$C:$C, "2024",'Forecast Summary'!$D:$D, "Historical")</f>
        <v>228</v>
      </c>
      <c r="N98" s="333">
        <f>SUMIFS('Forecast Summary'!U:U, 'Forecast Summary'!$A:$A,Outcomes!$A98,'Forecast Summary'!$C:$C, "2024",'Forecast Summary'!$D:$D, "Historical")</f>
        <v>465</v>
      </c>
      <c r="O98" s="560"/>
      <c r="P98" s="560"/>
      <c r="Q98" s="560"/>
      <c r="R98" s="333">
        <f>SUMIFS('Forecast Summary'!Y:Y, 'Forecast Summary'!$A:$A,Outcomes!$A98,'Forecast Summary'!$C:$C, "2024",'Forecast Summary'!$D:$D, "Historical")</f>
        <v>328</v>
      </c>
      <c r="S98" s="560"/>
      <c r="T98" s="560"/>
      <c r="U98" s="560"/>
      <c r="V98" s="333">
        <f>SUMIFS('Forecast Summary'!AG:AG, 'Forecast Summary'!$A:$A,Outcomes!$A98,'Forecast Summary'!$C:$C, "2024",'Forecast Summary'!$D:$D, "Historical")</f>
        <v>1047</v>
      </c>
      <c r="W98" s="333">
        <f>SUMIFS('Forecast Summary'!AH:AH, 'Forecast Summary'!$A:$A,Outcomes!$A98,'Forecast Summary'!$C:$C, "2024",'Forecast Summary'!$D:$D, "Historical")</f>
        <v>851</v>
      </c>
      <c r="X98" s="333">
        <f>SUMIFS('Forecast Summary'!AI:AI, 'Forecast Summary'!$A:$A,Outcomes!$A98,'Forecast Summary'!$C:$C, "2024",'Forecast Summary'!$D:$D, "Historical")</f>
        <v>458</v>
      </c>
      <c r="Y98" s="333">
        <f>SUMIFS('Forecast Summary'!AJ:AJ, 'Forecast Summary'!$A:$A,Outcomes!$A98,'Forecast Summary'!$C:$C, "2024",'Forecast Summary'!$D:$D, "Historical")</f>
        <v>164</v>
      </c>
      <c r="Z98" s="333">
        <f>SUMIFS('Forecast Summary'!AK:AK, 'Forecast Summary'!$A:$A,Outcomes!$A98,'Forecast Summary'!$C:$C, "2024",'Forecast Summary'!$D:$D, "Historical")</f>
        <v>753</v>
      </c>
      <c r="AA98" s="333">
        <f>SUMIFS('Forecast Summary'!AL:AL, 'Forecast Summary'!$A:$A,Outcomes!$A98,'Forecast Summary'!$C:$C, "2024",'Forecast Summary'!$D:$D, "Historical")</f>
        <v>451</v>
      </c>
      <c r="AB98" s="333">
        <f>SUMIFS('Forecast Summary'!AM:AM, 'Forecast Summary'!$A:$A,Outcomes!$A98,'Forecast Summary'!$C:$C, "2024",'Forecast Summary'!$D:$D, "Historical")</f>
        <v>536</v>
      </c>
      <c r="AC98" s="333">
        <f>SUMIFS('Forecast Summary'!AN:AN, 'Forecast Summary'!$A:$A,Outcomes!$A98,'Forecast Summary'!$C:$C, "2024",'Forecast Summary'!$D:$D, "Historical")</f>
        <v>210</v>
      </c>
      <c r="AD98" s="333">
        <f>SUMIFS('Forecast Summary'!AS:AS, 'Forecast Summary'!$A:$A,Outcomes!$A98,'Forecast Summary'!$C:$C, "2024",'Forecast Summary'!$D:$D, "Historical")</f>
        <v>0</v>
      </c>
      <c r="AE98" s="333">
        <f>SUMIFS('Forecast Summary'!AT:AT, 'Forecast Summary'!$A:$A,Outcomes!$A98,'Forecast Summary'!$C:$C, "2024",'Forecast Summary'!$D:$D, "Historical")</f>
        <v>0</v>
      </c>
      <c r="AF98" s="333">
        <f>SUMIFS('Forecast Summary'!AU:AU, 'Forecast Summary'!$A:$A,Outcomes!$A98,'Forecast Summary'!$C:$C, "2024",'Forecast Summary'!$D:$D, "Historical")</f>
        <v>0</v>
      </c>
      <c r="AG98" s="333">
        <f>SUMIFS('Forecast Summary'!AV:AV, 'Forecast Summary'!$A:$A,Outcomes!$A98,'Forecast Summary'!$C:$C, "2024",'Forecast Summary'!$D:$D, "Historical")</f>
        <v>0</v>
      </c>
      <c r="AH98" s="333">
        <f>SUMIFS('Forecast Summary'!AW:AW, 'Forecast Summary'!$A:$A,Outcomes!$A98,'Forecast Summary'!$C:$C, "2024",'Forecast Summary'!$D:$D, "Historical")</f>
        <v>1</v>
      </c>
      <c r="AI98" s="333">
        <f>SUMIFS('Forecast Summary'!AX:AX, 'Forecast Summary'!$A:$A,Outcomes!$A98,'Forecast Summary'!$C:$C, "2024",'Forecast Summary'!$D:$D, "Historical")</f>
        <v>0</v>
      </c>
      <c r="AJ98" s="333">
        <f>SUMIFS('Forecast Summary'!AY:AY, 'Forecast Summary'!$A:$A,Outcomes!$A98,'Forecast Summary'!$C:$C, "2024",'Forecast Summary'!$D:$D, "Historical")</f>
        <v>0</v>
      </c>
      <c r="AK98" s="333">
        <f>SUMIFS('Forecast Summary'!AZ:AZ, 'Forecast Summary'!$A:$A,Outcomes!$A98,'Forecast Summary'!$C:$C, "2024",'Forecast Summary'!$D:$D, "Historical")</f>
        <v>0</v>
      </c>
      <c r="AL98" s="333">
        <f>SUMIFS('Forecast Summary'!BE:BE, 'Forecast Summary'!$A:$A,Outcomes!$A98,'Forecast Summary'!$C:$C, "2024",'Forecast Summary'!$D:$D, "Historical")</f>
        <v>2581</v>
      </c>
      <c r="AM98" s="333">
        <f>SUMIFS('Forecast Summary'!BF:BF, 'Forecast Summary'!$A:$A,Outcomes!$A98,'Forecast Summary'!$C:$C, "2024",'Forecast Summary'!$D:$D, "Historical")</f>
        <v>1446</v>
      </c>
      <c r="AN98" s="333">
        <f>SUMIFS('Forecast Summary'!BG:BG, 'Forecast Summary'!$A:$A,Outcomes!$A98,'Forecast Summary'!$C:$C, "2024",'Forecast Summary'!$D:$D, "Historical")</f>
        <v>951</v>
      </c>
      <c r="AO98" s="333">
        <f>SUMIFS('Forecast Summary'!BH:BH, 'Forecast Summary'!$A:$A,Outcomes!$A98,'Forecast Summary'!$C:$C, "2024",'Forecast Summary'!$D:$D, "Historical")</f>
        <v>408</v>
      </c>
      <c r="AP98" s="333">
        <f>SUMIFS('Forecast Summary'!BI:BI, 'Forecast Summary'!$A:$A,Outcomes!$A98,'Forecast Summary'!$C:$C, "2024",'Forecast Summary'!$D:$D, "Historical")</f>
        <v>1077</v>
      </c>
      <c r="AQ98" s="333">
        <f>SUMIFS('Forecast Summary'!BJ:BJ, 'Forecast Summary'!$A:$A,Outcomes!$A98,'Forecast Summary'!$C:$C, "2024",'Forecast Summary'!$D:$D, "Historical")</f>
        <v>486</v>
      </c>
      <c r="AR98" s="333">
        <f>SUMIFS('Forecast Summary'!BK:BK, 'Forecast Summary'!$A:$A,Outcomes!$A98,'Forecast Summary'!$C:$C, "2024",'Forecast Summary'!$D:$D, "Historical")</f>
        <v>744</v>
      </c>
      <c r="AS98" s="333">
        <f>SUMIFS('Forecast Summary'!BL:BL, 'Forecast Summary'!$A:$A,Outcomes!$A98,'Forecast Summary'!$C:$C, "2024",'Forecast Summary'!$D:$D, "Historical")</f>
        <v>342</v>
      </c>
      <c r="AT98" s="333">
        <f>SUMIFS('Forecast Summary'!BQ:BQ, 'Forecast Summary'!$A:$A,Outcomes!$A98,'Forecast Summary'!$C:$C, "2024",'Forecast Summary'!$D:$D, "Historical")</f>
        <v>86</v>
      </c>
      <c r="AU98" s="333">
        <f>SUMIFS('Forecast Summary'!BR:BR, 'Forecast Summary'!$A:$A,Outcomes!$A98,'Forecast Summary'!$C:$C, "2024",'Forecast Summary'!$D:$D, "Historical")</f>
        <v>16</v>
      </c>
      <c r="AV98" s="333">
        <f>SUMIFS('Forecast Summary'!BS:BS, 'Forecast Summary'!$A:$A,Outcomes!$A98,'Forecast Summary'!$C:$C, "2024",'Forecast Summary'!$D:$D, "Historical")</f>
        <v>63</v>
      </c>
      <c r="AW98" s="333">
        <f>SUMIFS('Forecast Summary'!BT:BT, 'Forecast Summary'!$A:$A,Outcomes!$A98,'Forecast Summary'!$C:$C, "2024",'Forecast Summary'!$D:$D, "Historical")</f>
        <v>46</v>
      </c>
      <c r="AX98" s="333">
        <f>SUMIFS('Forecast Summary'!BU:BU, 'Forecast Summary'!$A:$A,Outcomes!$A98,'Forecast Summary'!$C:$C, "2024",'Forecast Summary'!$D:$D, "Historical")</f>
        <v>393</v>
      </c>
      <c r="AY98" s="333">
        <f>SUMIFS('Forecast Summary'!BV:BV, 'Forecast Summary'!$A:$A,Outcomes!$A98,'Forecast Summary'!$C:$C, "2024",'Forecast Summary'!$D:$D, "Historical")</f>
        <v>62</v>
      </c>
      <c r="AZ98" s="333">
        <f>SUMIFS('Forecast Summary'!BW:BW, 'Forecast Summary'!$A:$A,Outcomes!$A98,'Forecast Summary'!$C:$C, "2024",'Forecast Summary'!$D:$D, "Historical")</f>
        <v>287</v>
      </c>
      <c r="BA98" s="333">
        <f>SUMIFS('Forecast Summary'!BX:BX, 'Forecast Summary'!$A:$A,Outcomes!$A98,'Forecast Summary'!$C:$C, "2024",'Forecast Summary'!$D:$D, "Historical")</f>
        <v>253</v>
      </c>
      <c r="BB98" s="333">
        <f>SUMIFS('Forecast Summary'!BY:BY, 'Forecast Summary'!$A:$A,Outcomes!$A98,'Forecast Summary'!$C:$C, "2024",'Forecast Summary'!$D:$D, "Bound Project")</f>
        <v>29</v>
      </c>
      <c r="BC98" s="333">
        <f>SUMIFS('Forecast Summary'!BZ:BZ, 'Forecast Summary'!$A:$A,Outcomes!$A98,'Forecast Summary'!$C:$C, "2024",'Forecast Summary'!$D:$D, "Bound Project")</f>
        <v>70</v>
      </c>
      <c r="BD98" s="333">
        <f>SUMIFS('Forecast Summary'!CA:CA, 'Forecast Summary'!$A:$A,Outcomes!$A98,'Forecast Summary'!$C:$C, "2024",'Forecast Summary'!$D:$D, "Bound Project")</f>
        <v>32</v>
      </c>
    </row>
    <row r="99" spans="1:58">
      <c r="A99" s="21" t="s">
        <v>123</v>
      </c>
      <c r="B99" s="18" t="s">
        <v>124</v>
      </c>
      <c r="C99" s="333">
        <f>SUMIFS('Forecast Summary'!E:E, 'Forecast Summary'!$A:$A,Outcomes!$A99,'Forecast Summary'!$C:$C, "2024",'Forecast Summary'!$D:$D, "Historical")</f>
        <v>1017</v>
      </c>
      <c r="D99" s="333">
        <f>SUMIFS('Forecast Summary'!F:F, 'Forecast Summary'!$A:$A,Outcomes!$A99,'Forecast Summary'!$C:$C, "2024",'Forecast Summary'!$D:$D, "Historical")</f>
        <v>551</v>
      </c>
      <c r="E99" s="333">
        <f>SUMIFS('Forecast Summary'!G:G, 'Forecast Summary'!$A:$A,Outcomes!$A99,'Forecast Summary'!$C:$C, "2024",'Forecast Summary'!$D:$D, "Historical")</f>
        <v>430</v>
      </c>
      <c r="F99" s="333">
        <f>SUMIFS('Forecast Summary'!H:H, 'Forecast Summary'!$A:$A,Outcomes!$A99,'Forecast Summary'!$C:$C, "2024",'Forecast Summary'!$D:$D, "Historical")</f>
        <v>241</v>
      </c>
      <c r="G99" s="333">
        <f>SUMIFS('Forecast Summary'!I:I, 'Forecast Summary'!$A:$A,Outcomes!$A99,'Forecast Summary'!$C:$C, "2024",'Forecast Summary'!$D:$D, "Historical")</f>
        <v>38</v>
      </c>
      <c r="H99" s="333">
        <f>SUMIFS('Forecast Summary'!J:J, 'Forecast Summary'!$A:$A,Outcomes!$A99,'Forecast Summary'!$C:$C, "2024",'Forecast Summary'!$D:$D, "Historical")</f>
        <v>0</v>
      </c>
      <c r="I99" s="333">
        <f>SUMIFS('Forecast Summary'!K:K, 'Forecast Summary'!$A:$A,Outcomes!$A99,'Forecast Summary'!$C:$C, "2024",'Forecast Summary'!$D:$D, "Historical")</f>
        <v>0</v>
      </c>
      <c r="J99" s="333">
        <f>SUMIFS('Forecast Summary'!L:L, 'Forecast Summary'!$A:$A,Outcomes!$A99,'Forecast Summary'!$C:$C, "2024",'Forecast Summary'!$D:$D, "Historical")</f>
        <v>0</v>
      </c>
      <c r="K99" s="333">
        <f>SUMIFS('Forecast Summary'!M:M, 'Forecast Summary'!$A:$A,Outcomes!$A99,'Forecast Summary'!$C:$C, "2024",'Forecast Summary'!$D:$D, "Historical")</f>
        <v>0</v>
      </c>
      <c r="L99" s="333">
        <f>SUMIFS('Forecast Summary'!O:O, 'Forecast Summary'!$A:$A,Outcomes!$A99,'Forecast Summary'!$C:$C, "2024",'Forecast Summary'!$D:$D, "Historical")</f>
        <v>11</v>
      </c>
      <c r="M99" s="333">
        <f>SUMIFS('Forecast Summary'!P:P, 'Forecast Summary'!$A:$A,Outcomes!$A99,'Forecast Summary'!$C:$C, "2024",'Forecast Summary'!$D:$D, "Historical")</f>
        <v>377</v>
      </c>
      <c r="N99" s="333">
        <f>SUMIFS('Forecast Summary'!U:U, 'Forecast Summary'!$A:$A,Outcomes!$A99,'Forecast Summary'!$C:$C, "2024",'Forecast Summary'!$D:$D, "Historical")</f>
        <v>0</v>
      </c>
      <c r="O99" s="560"/>
      <c r="P99" s="560"/>
      <c r="Q99" s="560"/>
      <c r="R99" s="333">
        <f>SUMIFS('Forecast Summary'!Y:Y, 'Forecast Summary'!$A:$A,Outcomes!$A99,'Forecast Summary'!$C:$C, "2024",'Forecast Summary'!$D:$D, "Historical")</f>
        <v>0</v>
      </c>
      <c r="S99" s="560"/>
      <c r="T99" s="560"/>
      <c r="U99" s="560"/>
      <c r="V99" s="333">
        <f>SUMIFS('Forecast Summary'!AG:AG, 'Forecast Summary'!$A:$A,Outcomes!$A99,'Forecast Summary'!$C:$C, "2024",'Forecast Summary'!$D:$D, "Historical")</f>
        <v>182</v>
      </c>
      <c r="W99" s="333">
        <f>SUMIFS('Forecast Summary'!AH:AH, 'Forecast Summary'!$A:$A,Outcomes!$A99,'Forecast Summary'!$C:$C, "2024",'Forecast Summary'!$D:$D, "Historical")</f>
        <v>129</v>
      </c>
      <c r="X99" s="333">
        <f>SUMIFS('Forecast Summary'!AI:AI, 'Forecast Summary'!$A:$A,Outcomes!$A99,'Forecast Summary'!$C:$C, "2024",'Forecast Summary'!$D:$D, "Historical")</f>
        <v>54</v>
      </c>
      <c r="Y99" s="333">
        <f>SUMIFS('Forecast Summary'!AJ:AJ, 'Forecast Summary'!$A:$A,Outcomes!$A99,'Forecast Summary'!$C:$C, "2024",'Forecast Summary'!$D:$D, "Historical")</f>
        <v>11</v>
      </c>
      <c r="Z99" s="333">
        <f>SUMIFS('Forecast Summary'!AK:AK, 'Forecast Summary'!$A:$A,Outcomes!$A99,'Forecast Summary'!$C:$C, "2024",'Forecast Summary'!$D:$D, "Historical")</f>
        <v>374</v>
      </c>
      <c r="AA99" s="333">
        <f>SUMIFS('Forecast Summary'!AL:AL, 'Forecast Summary'!$A:$A,Outcomes!$A99,'Forecast Summary'!$C:$C, "2024",'Forecast Summary'!$D:$D, "Historical")</f>
        <v>300</v>
      </c>
      <c r="AB99" s="333">
        <f>SUMIFS('Forecast Summary'!AM:AM, 'Forecast Summary'!$A:$A,Outcomes!$A99,'Forecast Summary'!$C:$C, "2024",'Forecast Summary'!$D:$D, "Historical")</f>
        <v>251</v>
      </c>
      <c r="AC99" s="333">
        <f>SUMIFS('Forecast Summary'!AN:AN, 'Forecast Summary'!$A:$A,Outcomes!$A99,'Forecast Summary'!$C:$C, "2024",'Forecast Summary'!$D:$D, "Historical")</f>
        <v>99</v>
      </c>
      <c r="AD99" s="333">
        <f>SUMIFS('Forecast Summary'!AS:AS, 'Forecast Summary'!$A:$A,Outcomes!$A99,'Forecast Summary'!$C:$C, "2024",'Forecast Summary'!$D:$D, "Historical")</f>
        <v>0</v>
      </c>
      <c r="AE99" s="333">
        <f>SUMIFS('Forecast Summary'!AT:AT, 'Forecast Summary'!$A:$A,Outcomes!$A99,'Forecast Summary'!$C:$C, "2024",'Forecast Summary'!$D:$D, "Historical")</f>
        <v>0</v>
      </c>
      <c r="AF99" s="333">
        <f>SUMIFS('Forecast Summary'!AU:AU, 'Forecast Summary'!$A:$A,Outcomes!$A99,'Forecast Summary'!$C:$C, "2024",'Forecast Summary'!$D:$D, "Historical")</f>
        <v>0</v>
      </c>
      <c r="AG99" s="333">
        <f>SUMIFS('Forecast Summary'!AV:AV, 'Forecast Summary'!$A:$A,Outcomes!$A99,'Forecast Summary'!$C:$C, "2024",'Forecast Summary'!$D:$D, "Historical")</f>
        <v>0</v>
      </c>
      <c r="AH99" s="333">
        <f>SUMIFS('Forecast Summary'!AW:AW, 'Forecast Summary'!$A:$A,Outcomes!$A99,'Forecast Summary'!$C:$C, "2024",'Forecast Summary'!$D:$D, "Historical")</f>
        <v>0</v>
      </c>
      <c r="AI99" s="333">
        <f>SUMIFS('Forecast Summary'!AX:AX, 'Forecast Summary'!$A:$A,Outcomes!$A99,'Forecast Summary'!$C:$C, "2024",'Forecast Summary'!$D:$D, "Historical")</f>
        <v>0</v>
      </c>
      <c r="AJ99" s="333">
        <f>SUMIFS('Forecast Summary'!AY:AY, 'Forecast Summary'!$A:$A,Outcomes!$A99,'Forecast Summary'!$C:$C, "2024",'Forecast Summary'!$D:$D, "Historical")</f>
        <v>0</v>
      </c>
      <c r="AK99" s="333">
        <f>SUMIFS('Forecast Summary'!AZ:AZ, 'Forecast Summary'!$A:$A,Outcomes!$A99,'Forecast Summary'!$C:$C, "2024",'Forecast Summary'!$D:$D, "Historical")</f>
        <v>0</v>
      </c>
      <c r="AL99" s="333">
        <f>SUMIFS('Forecast Summary'!BE:BE, 'Forecast Summary'!$A:$A,Outcomes!$A99,'Forecast Summary'!$C:$C, "2024",'Forecast Summary'!$D:$D, "Historical")</f>
        <v>505</v>
      </c>
      <c r="AM99" s="333">
        <f>SUMIFS('Forecast Summary'!BF:BF, 'Forecast Summary'!$A:$A,Outcomes!$A99,'Forecast Summary'!$C:$C, "2024",'Forecast Summary'!$D:$D, "Historical")</f>
        <v>408</v>
      </c>
      <c r="AN99" s="333">
        <f>SUMIFS('Forecast Summary'!BG:BG, 'Forecast Summary'!$A:$A,Outcomes!$A99,'Forecast Summary'!$C:$C, "2024",'Forecast Summary'!$D:$D, "Historical")</f>
        <v>269</v>
      </c>
      <c r="AO99" s="333">
        <f>SUMIFS('Forecast Summary'!BH:BH, 'Forecast Summary'!$A:$A,Outcomes!$A99,'Forecast Summary'!$C:$C, "2024",'Forecast Summary'!$D:$D, "Historical")</f>
        <v>54</v>
      </c>
      <c r="AP99" s="333">
        <f>SUMIFS('Forecast Summary'!BI:BI, 'Forecast Summary'!$A:$A,Outcomes!$A99,'Forecast Summary'!$C:$C, "2024",'Forecast Summary'!$D:$D, "Historical")</f>
        <v>62</v>
      </c>
      <c r="AQ99" s="333">
        <f>SUMIFS('Forecast Summary'!BJ:BJ, 'Forecast Summary'!$A:$A,Outcomes!$A99,'Forecast Summary'!$C:$C, "2024",'Forecast Summary'!$D:$D, "Historical")</f>
        <v>25</v>
      </c>
      <c r="AR99" s="333">
        <f>SUMIFS('Forecast Summary'!BK:BK, 'Forecast Summary'!$A:$A,Outcomes!$A99,'Forecast Summary'!$C:$C, "2024",'Forecast Summary'!$D:$D, "Historical")</f>
        <v>47</v>
      </c>
      <c r="AS99" s="333">
        <f>SUMIFS('Forecast Summary'!BL:BL, 'Forecast Summary'!$A:$A,Outcomes!$A99,'Forecast Summary'!$C:$C, "2024",'Forecast Summary'!$D:$D, "Historical")</f>
        <v>38</v>
      </c>
      <c r="AT99" s="333">
        <f>SUMIFS('Forecast Summary'!BQ:BQ, 'Forecast Summary'!$A:$A,Outcomes!$A99,'Forecast Summary'!$C:$C, "2024",'Forecast Summary'!$D:$D, "Historical")</f>
        <v>0</v>
      </c>
      <c r="AU99" s="333">
        <f>SUMIFS('Forecast Summary'!BR:BR, 'Forecast Summary'!$A:$A,Outcomes!$A99,'Forecast Summary'!$C:$C, "2024",'Forecast Summary'!$D:$D, "Historical")</f>
        <v>0</v>
      </c>
      <c r="AV99" s="333">
        <f>SUMIFS('Forecast Summary'!BS:BS, 'Forecast Summary'!$A:$A,Outcomes!$A99,'Forecast Summary'!$C:$C, "2024",'Forecast Summary'!$D:$D, "Historical")</f>
        <v>0</v>
      </c>
      <c r="AW99" s="333">
        <f>SUMIFS('Forecast Summary'!BT:BT, 'Forecast Summary'!$A:$A,Outcomes!$A99,'Forecast Summary'!$C:$C, "2024",'Forecast Summary'!$D:$D, "Historical")</f>
        <v>0</v>
      </c>
      <c r="AX99" s="333">
        <f>SUMIFS('Forecast Summary'!BU:BU, 'Forecast Summary'!$A:$A,Outcomes!$A99,'Forecast Summary'!$C:$C, "2024",'Forecast Summary'!$D:$D, "Historical")</f>
        <v>0</v>
      </c>
      <c r="AY99" s="333">
        <f>SUMIFS('Forecast Summary'!BV:BV, 'Forecast Summary'!$A:$A,Outcomes!$A99,'Forecast Summary'!$C:$C, "2024",'Forecast Summary'!$D:$D, "Historical")</f>
        <v>0</v>
      </c>
      <c r="AZ99" s="333">
        <f>SUMIFS('Forecast Summary'!BW:BW, 'Forecast Summary'!$A:$A,Outcomes!$A99,'Forecast Summary'!$C:$C, "2024",'Forecast Summary'!$D:$D, "Historical")</f>
        <v>0</v>
      </c>
      <c r="BA99" s="333">
        <f>SUMIFS('Forecast Summary'!BX:BX, 'Forecast Summary'!$A:$A,Outcomes!$A99,'Forecast Summary'!$C:$C, "2024",'Forecast Summary'!$D:$D, "Historical")</f>
        <v>0</v>
      </c>
      <c r="BB99" s="333">
        <f>SUMIFS('Forecast Summary'!BY:BY, 'Forecast Summary'!$A:$A,Outcomes!$A99,'Forecast Summary'!$C:$C, "2024",'Forecast Summary'!$D:$D, "Bound Project")</f>
        <v>32</v>
      </c>
      <c r="BC99" s="333">
        <f>SUMIFS('Forecast Summary'!BZ:BZ, 'Forecast Summary'!$A:$A,Outcomes!$A99,'Forecast Summary'!$C:$C, "2024",'Forecast Summary'!$D:$D, "Bound Project")</f>
        <v>28</v>
      </c>
      <c r="BD99" s="333">
        <f>SUMIFS('Forecast Summary'!CA:CA, 'Forecast Summary'!$A:$A,Outcomes!$A99,'Forecast Summary'!$C:$C, "2024",'Forecast Summary'!$D:$D, "Bound Project")</f>
        <v>0</v>
      </c>
    </row>
    <row r="100" spans="1:58">
      <c r="A100" s="21" t="s">
        <v>125</v>
      </c>
      <c r="B100" s="18" t="s">
        <v>126</v>
      </c>
      <c r="C100" s="333">
        <f>SUMIFS('Forecast Summary'!E:E, 'Forecast Summary'!$A:$A,Outcomes!$A100,'Forecast Summary'!$C:$C, "2024",'Forecast Summary'!$D:$D, "Historical")</f>
        <v>2936</v>
      </c>
      <c r="D100" s="333">
        <f>SUMIFS('Forecast Summary'!F:F, 'Forecast Summary'!$A:$A,Outcomes!$A100,'Forecast Summary'!$C:$C, "2024",'Forecast Summary'!$D:$D, "Historical")</f>
        <v>3330</v>
      </c>
      <c r="E100" s="333">
        <f>SUMIFS('Forecast Summary'!G:G, 'Forecast Summary'!$A:$A,Outcomes!$A100,'Forecast Summary'!$C:$C, "2024",'Forecast Summary'!$D:$D, "Historical")</f>
        <v>1299</v>
      </c>
      <c r="F100" s="333">
        <f>SUMIFS('Forecast Summary'!H:H, 'Forecast Summary'!$A:$A,Outcomes!$A100,'Forecast Summary'!$C:$C, "2024",'Forecast Summary'!$D:$D, "Historical")</f>
        <v>1538</v>
      </c>
      <c r="G100" s="333">
        <f>SUMIFS('Forecast Summary'!I:I, 'Forecast Summary'!$A:$A,Outcomes!$A100,'Forecast Summary'!$C:$C, "2024",'Forecast Summary'!$D:$D, "Historical")</f>
        <v>697</v>
      </c>
      <c r="H100" s="333">
        <f>SUMIFS('Forecast Summary'!J:J, 'Forecast Summary'!$A:$A,Outcomes!$A100,'Forecast Summary'!$C:$C, "2024",'Forecast Summary'!$D:$D, "Historical")</f>
        <v>1</v>
      </c>
      <c r="I100" s="333">
        <f>SUMIFS('Forecast Summary'!K:K, 'Forecast Summary'!$A:$A,Outcomes!$A100,'Forecast Summary'!$C:$C, "2024",'Forecast Summary'!$D:$D, "Historical")</f>
        <v>1</v>
      </c>
      <c r="J100" s="333">
        <f>SUMIFS('Forecast Summary'!L:L, 'Forecast Summary'!$A:$A,Outcomes!$A100,'Forecast Summary'!$C:$C, "2024",'Forecast Summary'!$D:$D, "Historical")</f>
        <v>1</v>
      </c>
      <c r="K100" s="333">
        <f>SUMIFS('Forecast Summary'!M:M, 'Forecast Summary'!$A:$A,Outcomes!$A100,'Forecast Summary'!$C:$C, "2024",'Forecast Summary'!$D:$D, "Historical")</f>
        <v>0</v>
      </c>
      <c r="L100" s="333">
        <f>SUMIFS('Forecast Summary'!O:O, 'Forecast Summary'!$A:$A,Outcomes!$A100,'Forecast Summary'!$C:$C, "2024",'Forecast Summary'!$D:$D, "Historical")</f>
        <v>45</v>
      </c>
      <c r="M100" s="333">
        <f>SUMIFS('Forecast Summary'!P:P, 'Forecast Summary'!$A:$A,Outcomes!$A100,'Forecast Summary'!$C:$C, "2024",'Forecast Summary'!$D:$D, "Historical")</f>
        <v>95</v>
      </c>
      <c r="N100" s="333">
        <f>SUMIFS('Forecast Summary'!U:U, 'Forecast Summary'!$A:$A,Outcomes!$A100,'Forecast Summary'!$C:$C, "2024",'Forecast Summary'!$D:$D, "Historical")</f>
        <v>13</v>
      </c>
      <c r="O100" s="560"/>
      <c r="P100" s="560"/>
      <c r="Q100" s="560"/>
      <c r="R100" s="333">
        <f>SUMIFS('Forecast Summary'!Y:Y, 'Forecast Summary'!$A:$A,Outcomes!$A100,'Forecast Summary'!$C:$C, "2024",'Forecast Summary'!$D:$D, "Historical")</f>
        <v>35</v>
      </c>
      <c r="S100" s="560"/>
      <c r="T100" s="560"/>
      <c r="U100" s="560"/>
      <c r="V100" s="333">
        <f>SUMIFS('Forecast Summary'!AG:AG, 'Forecast Summary'!$A:$A,Outcomes!$A100,'Forecast Summary'!$C:$C, "2024",'Forecast Summary'!$D:$D, "Historical")</f>
        <v>768</v>
      </c>
      <c r="W100" s="333">
        <f>SUMIFS('Forecast Summary'!AH:AH, 'Forecast Summary'!$A:$A,Outcomes!$A100,'Forecast Summary'!$C:$C, "2024",'Forecast Summary'!$D:$D, "Historical")</f>
        <v>272</v>
      </c>
      <c r="X100" s="333">
        <f>SUMIFS('Forecast Summary'!AI:AI, 'Forecast Summary'!$A:$A,Outcomes!$A100,'Forecast Summary'!$C:$C, "2024",'Forecast Summary'!$D:$D, "Historical")</f>
        <v>282</v>
      </c>
      <c r="Y100" s="333">
        <f>SUMIFS('Forecast Summary'!AJ:AJ, 'Forecast Summary'!$A:$A,Outcomes!$A100,'Forecast Summary'!$C:$C, "2024",'Forecast Summary'!$D:$D, "Historical")</f>
        <v>372</v>
      </c>
      <c r="Z100" s="333">
        <f>SUMIFS('Forecast Summary'!AK:AK, 'Forecast Summary'!$A:$A,Outcomes!$A100,'Forecast Summary'!$C:$C, "2024",'Forecast Summary'!$D:$D, "Historical")</f>
        <v>942</v>
      </c>
      <c r="AA100" s="333">
        <f>SUMIFS('Forecast Summary'!AL:AL, 'Forecast Summary'!$A:$A,Outcomes!$A100,'Forecast Summary'!$C:$C, "2024",'Forecast Summary'!$D:$D, "Historical")</f>
        <v>297</v>
      </c>
      <c r="AB100" s="333">
        <f>SUMIFS('Forecast Summary'!AM:AM, 'Forecast Summary'!$A:$A,Outcomes!$A100,'Forecast Summary'!$C:$C, "2024",'Forecast Summary'!$D:$D, "Historical")</f>
        <v>455</v>
      </c>
      <c r="AC100" s="333">
        <f>SUMIFS('Forecast Summary'!AN:AN, 'Forecast Summary'!$A:$A,Outcomes!$A100,'Forecast Summary'!$C:$C, "2024",'Forecast Summary'!$D:$D, "Historical")</f>
        <v>566</v>
      </c>
      <c r="AD100" s="333">
        <f>SUMIFS('Forecast Summary'!AS:AS, 'Forecast Summary'!$A:$A,Outcomes!$A100,'Forecast Summary'!$C:$C, "2024",'Forecast Summary'!$D:$D, "Historical")</f>
        <v>9</v>
      </c>
      <c r="AE100" s="333">
        <f>SUMIFS('Forecast Summary'!AT:AT, 'Forecast Summary'!$A:$A,Outcomes!$A100,'Forecast Summary'!$C:$C, "2024",'Forecast Summary'!$D:$D, "Historical")</f>
        <v>2</v>
      </c>
      <c r="AF100" s="333">
        <f>SUMIFS('Forecast Summary'!AU:AU, 'Forecast Summary'!$A:$A,Outcomes!$A100,'Forecast Summary'!$C:$C, "2024",'Forecast Summary'!$D:$D, "Historical")</f>
        <v>0</v>
      </c>
      <c r="AG100" s="333">
        <f>SUMIFS('Forecast Summary'!AV:AV, 'Forecast Summary'!$A:$A,Outcomes!$A100,'Forecast Summary'!$C:$C, "2024",'Forecast Summary'!$D:$D, "Historical")</f>
        <v>6</v>
      </c>
      <c r="AH100" s="333">
        <f>SUMIFS('Forecast Summary'!AW:AW, 'Forecast Summary'!$A:$A,Outcomes!$A100,'Forecast Summary'!$C:$C, "2024",'Forecast Summary'!$D:$D, "Historical")</f>
        <v>12</v>
      </c>
      <c r="AI100" s="333">
        <f>SUMIFS('Forecast Summary'!AX:AX, 'Forecast Summary'!$A:$A,Outcomes!$A100,'Forecast Summary'!$C:$C, "2024",'Forecast Summary'!$D:$D, "Historical")</f>
        <v>0</v>
      </c>
      <c r="AJ100" s="333">
        <f>SUMIFS('Forecast Summary'!AY:AY, 'Forecast Summary'!$A:$A,Outcomes!$A100,'Forecast Summary'!$C:$C, "2024",'Forecast Summary'!$D:$D, "Historical")</f>
        <v>3</v>
      </c>
      <c r="AK100" s="333">
        <f>SUMIFS('Forecast Summary'!AZ:AZ, 'Forecast Summary'!$A:$A,Outcomes!$A100,'Forecast Summary'!$C:$C, "2024",'Forecast Summary'!$D:$D, "Historical")</f>
        <v>10</v>
      </c>
      <c r="AL100" s="333">
        <f>SUMIFS('Forecast Summary'!BE:BE, 'Forecast Summary'!$A:$A,Outcomes!$A100,'Forecast Summary'!$C:$C, "2024",'Forecast Summary'!$D:$D, "Historical")</f>
        <v>4738</v>
      </c>
      <c r="AM100" s="333">
        <f>SUMIFS('Forecast Summary'!BF:BF, 'Forecast Summary'!$A:$A,Outcomes!$A100,'Forecast Summary'!$C:$C, "2024",'Forecast Summary'!$D:$D, "Historical")</f>
        <v>2068</v>
      </c>
      <c r="AN100" s="333">
        <f>SUMIFS('Forecast Summary'!BG:BG, 'Forecast Summary'!$A:$A,Outcomes!$A100,'Forecast Summary'!$C:$C, "2024",'Forecast Summary'!$D:$D, "Historical")</f>
        <v>2042</v>
      </c>
      <c r="AO100" s="333">
        <f>SUMIFS('Forecast Summary'!BH:BH, 'Forecast Summary'!$A:$A,Outcomes!$A100,'Forecast Summary'!$C:$C, "2024",'Forecast Summary'!$D:$D, "Historical")</f>
        <v>1246</v>
      </c>
      <c r="AP100" s="333">
        <f>SUMIFS('Forecast Summary'!BI:BI, 'Forecast Summary'!$A:$A,Outcomes!$A100,'Forecast Summary'!$C:$C, "2024",'Forecast Summary'!$D:$D, "Historical")</f>
        <v>974</v>
      </c>
      <c r="AQ100" s="333">
        <f>SUMIFS('Forecast Summary'!BJ:BJ, 'Forecast Summary'!$A:$A,Outcomes!$A100,'Forecast Summary'!$C:$C, "2024",'Forecast Summary'!$D:$D, "Historical")</f>
        <v>185</v>
      </c>
      <c r="AR100" s="333">
        <f>SUMIFS('Forecast Summary'!BK:BK, 'Forecast Summary'!$A:$A,Outcomes!$A100,'Forecast Summary'!$C:$C, "2024",'Forecast Summary'!$D:$D, "Historical")</f>
        <v>507</v>
      </c>
      <c r="AS100" s="333">
        <f>SUMIFS('Forecast Summary'!BL:BL, 'Forecast Summary'!$A:$A,Outcomes!$A100,'Forecast Summary'!$C:$C, "2024",'Forecast Summary'!$D:$D, "Historical")</f>
        <v>590</v>
      </c>
      <c r="AT100" s="333">
        <f>SUMIFS('Forecast Summary'!BQ:BQ, 'Forecast Summary'!$A:$A,Outcomes!$A100,'Forecast Summary'!$C:$C, "2024",'Forecast Summary'!$D:$D, "Historical")</f>
        <v>0</v>
      </c>
      <c r="AU100" s="333">
        <f>SUMIFS('Forecast Summary'!BR:BR, 'Forecast Summary'!$A:$A,Outcomes!$A100,'Forecast Summary'!$C:$C, "2024",'Forecast Summary'!$D:$D, "Historical")</f>
        <v>0</v>
      </c>
      <c r="AV100" s="333">
        <f>SUMIFS('Forecast Summary'!BS:BS, 'Forecast Summary'!$A:$A,Outcomes!$A100,'Forecast Summary'!$C:$C, "2024",'Forecast Summary'!$D:$D, "Historical")</f>
        <v>0</v>
      </c>
      <c r="AW100" s="333">
        <f>SUMIFS('Forecast Summary'!BT:BT, 'Forecast Summary'!$A:$A,Outcomes!$A100,'Forecast Summary'!$C:$C, "2024",'Forecast Summary'!$D:$D, "Historical")</f>
        <v>0</v>
      </c>
      <c r="AX100" s="333">
        <f>SUMIFS('Forecast Summary'!BU:BU, 'Forecast Summary'!$A:$A,Outcomes!$A100,'Forecast Summary'!$C:$C, "2024",'Forecast Summary'!$D:$D, "Historical")</f>
        <v>0</v>
      </c>
      <c r="AY100" s="333">
        <f>SUMIFS('Forecast Summary'!BV:BV, 'Forecast Summary'!$A:$A,Outcomes!$A100,'Forecast Summary'!$C:$C, "2024",'Forecast Summary'!$D:$D, "Historical")</f>
        <v>0</v>
      </c>
      <c r="AZ100" s="333">
        <f>SUMIFS('Forecast Summary'!BW:BW, 'Forecast Summary'!$A:$A,Outcomes!$A100,'Forecast Summary'!$C:$C, "2024",'Forecast Summary'!$D:$D, "Historical")</f>
        <v>0</v>
      </c>
      <c r="BA100" s="333">
        <f>SUMIFS('Forecast Summary'!BX:BX, 'Forecast Summary'!$A:$A,Outcomes!$A100,'Forecast Summary'!$C:$C, "2024",'Forecast Summary'!$D:$D, "Historical")</f>
        <v>0</v>
      </c>
      <c r="BB100" s="333">
        <f>SUMIFS('Forecast Summary'!BY:BY, 'Forecast Summary'!$A:$A,Outcomes!$A100,'Forecast Summary'!$C:$C, "2024",'Forecast Summary'!$D:$D, "Bound Project")</f>
        <v>66</v>
      </c>
      <c r="BC100" s="333">
        <f>SUMIFS('Forecast Summary'!BZ:BZ, 'Forecast Summary'!$A:$A,Outcomes!$A100,'Forecast Summary'!$C:$C, "2024",'Forecast Summary'!$D:$D, "Bound Project")</f>
        <v>640</v>
      </c>
      <c r="BD100" s="333">
        <f>SUMIFS('Forecast Summary'!CA:CA, 'Forecast Summary'!$A:$A,Outcomes!$A100,'Forecast Summary'!$C:$C, "2024",'Forecast Summary'!$D:$D, "Bound Project")</f>
        <v>0</v>
      </c>
    </row>
    <row r="101" spans="1:58">
      <c r="A101" s="21" t="s">
        <v>127</v>
      </c>
      <c r="B101" s="18" t="s">
        <v>128</v>
      </c>
      <c r="C101" s="333">
        <f>SUMIFS('Forecast Summary'!E:E, 'Forecast Summary'!$A:$A,Outcomes!$A101,'Forecast Summary'!$C:$C, "2024",'Forecast Summary'!$D:$D, "Historical")</f>
        <v>400</v>
      </c>
      <c r="D101" s="333">
        <f>SUMIFS('Forecast Summary'!F:F, 'Forecast Summary'!$A:$A,Outcomes!$A101,'Forecast Summary'!$C:$C, "2024",'Forecast Summary'!$D:$D, "Historical")</f>
        <v>350</v>
      </c>
      <c r="E101" s="333">
        <f>SUMIFS('Forecast Summary'!G:G, 'Forecast Summary'!$A:$A,Outcomes!$A101,'Forecast Summary'!$C:$C, "2024",'Forecast Summary'!$D:$D, "Historical")</f>
        <v>124</v>
      </c>
      <c r="F101" s="333">
        <f>SUMIFS('Forecast Summary'!H:H, 'Forecast Summary'!$A:$A,Outcomes!$A101,'Forecast Summary'!$C:$C, "2024",'Forecast Summary'!$D:$D, "Historical")</f>
        <v>135</v>
      </c>
      <c r="G101" s="333">
        <f>SUMIFS('Forecast Summary'!I:I, 'Forecast Summary'!$A:$A,Outcomes!$A101,'Forecast Summary'!$C:$C, "2024",'Forecast Summary'!$D:$D, "Historical")</f>
        <v>67</v>
      </c>
      <c r="H101" s="333">
        <f>SUMIFS('Forecast Summary'!J:J, 'Forecast Summary'!$A:$A,Outcomes!$A101,'Forecast Summary'!$C:$C, "2024",'Forecast Summary'!$D:$D, "Historical")</f>
        <v>0</v>
      </c>
      <c r="I101" s="333">
        <f>SUMIFS('Forecast Summary'!K:K, 'Forecast Summary'!$A:$A,Outcomes!$A101,'Forecast Summary'!$C:$C, "2024",'Forecast Summary'!$D:$D, "Historical")</f>
        <v>0</v>
      </c>
      <c r="J101" s="333">
        <f>SUMIFS('Forecast Summary'!L:L, 'Forecast Summary'!$A:$A,Outcomes!$A101,'Forecast Summary'!$C:$C, "2024",'Forecast Summary'!$D:$D, "Historical")</f>
        <v>0</v>
      </c>
      <c r="K101" s="333">
        <f>SUMIFS('Forecast Summary'!M:M, 'Forecast Summary'!$A:$A,Outcomes!$A101,'Forecast Summary'!$C:$C, "2024",'Forecast Summary'!$D:$D, "Historical")</f>
        <v>0</v>
      </c>
      <c r="L101" s="333">
        <f>SUMIFS('Forecast Summary'!O:O, 'Forecast Summary'!$A:$A,Outcomes!$A101,'Forecast Summary'!$C:$C, "2024",'Forecast Summary'!$D:$D, "Historical")</f>
        <v>0</v>
      </c>
      <c r="M101" s="333">
        <f>SUMIFS('Forecast Summary'!P:P, 'Forecast Summary'!$A:$A,Outcomes!$A101,'Forecast Summary'!$C:$C, "2024",'Forecast Summary'!$D:$D, "Historical")</f>
        <v>135</v>
      </c>
      <c r="N101" s="333">
        <f>SUMIFS('Forecast Summary'!U:U, 'Forecast Summary'!$A:$A,Outcomes!$A101,'Forecast Summary'!$C:$C, "2024",'Forecast Summary'!$D:$D, "Historical")</f>
        <v>0</v>
      </c>
      <c r="O101" s="560"/>
      <c r="P101" s="560"/>
      <c r="Q101" s="560"/>
      <c r="R101" s="333">
        <f>SUMIFS('Forecast Summary'!Y:Y, 'Forecast Summary'!$A:$A,Outcomes!$A101,'Forecast Summary'!$C:$C, "2024",'Forecast Summary'!$D:$D, "Historical")</f>
        <v>135</v>
      </c>
      <c r="S101" s="560"/>
      <c r="T101" s="560"/>
      <c r="U101" s="560"/>
      <c r="V101" s="333">
        <f>SUMIFS('Forecast Summary'!AG:AG, 'Forecast Summary'!$A:$A,Outcomes!$A101,'Forecast Summary'!$C:$C, "2024",'Forecast Summary'!$D:$D, "Historical")</f>
        <v>9</v>
      </c>
      <c r="W101" s="333">
        <f>SUMIFS('Forecast Summary'!AH:AH, 'Forecast Summary'!$A:$A,Outcomes!$A101,'Forecast Summary'!$C:$C, "2024",'Forecast Summary'!$D:$D, "Historical")</f>
        <v>3</v>
      </c>
      <c r="X101" s="333">
        <f>SUMIFS('Forecast Summary'!AI:AI, 'Forecast Summary'!$A:$A,Outcomes!$A101,'Forecast Summary'!$C:$C, "2024",'Forecast Summary'!$D:$D, "Historical")</f>
        <v>4</v>
      </c>
      <c r="Y101" s="333">
        <f>SUMIFS('Forecast Summary'!AJ:AJ, 'Forecast Summary'!$A:$A,Outcomes!$A101,'Forecast Summary'!$C:$C, "2024",'Forecast Summary'!$D:$D, "Historical")</f>
        <v>3</v>
      </c>
      <c r="Z101" s="333">
        <f>SUMIFS('Forecast Summary'!AK:AK, 'Forecast Summary'!$A:$A,Outcomes!$A101,'Forecast Summary'!$C:$C, "2024",'Forecast Summary'!$D:$D, "Historical")</f>
        <v>145</v>
      </c>
      <c r="AA101" s="333">
        <f>SUMIFS('Forecast Summary'!AL:AL, 'Forecast Summary'!$A:$A,Outcomes!$A101,'Forecast Summary'!$C:$C, "2024",'Forecast Summary'!$D:$D, "Historical")</f>
        <v>37</v>
      </c>
      <c r="AB101" s="333">
        <f>SUMIFS('Forecast Summary'!AM:AM, 'Forecast Summary'!$A:$A,Outcomes!$A101,'Forecast Summary'!$C:$C, "2024",'Forecast Summary'!$D:$D, "Historical")</f>
        <v>44</v>
      </c>
      <c r="AC101" s="333">
        <f>SUMIFS('Forecast Summary'!AN:AN, 'Forecast Summary'!$A:$A,Outcomes!$A101,'Forecast Summary'!$C:$C, "2024",'Forecast Summary'!$D:$D, "Historical")</f>
        <v>92</v>
      </c>
      <c r="AD101" s="333">
        <f>SUMIFS('Forecast Summary'!AS:AS, 'Forecast Summary'!$A:$A,Outcomes!$A101,'Forecast Summary'!$C:$C, "2024",'Forecast Summary'!$D:$D, "Historical")</f>
        <v>0</v>
      </c>
      <c r="AE101" s="333">
        <f>SUMIFS('Forecast Summary'!AT:AT, 'Forecast Summary'!$A:$A,Outcomes!$A101,'Forecast Summary'!$C:$C, "2024",'Forecast Summary'!$D:$D, "Historical")</f>
        <v>0</v>
      </c>
      <c r="AF101" s="333">
        <f>SUMIFS('Forecast Summary'!AU:AU, 'Forecast Summary'!$A:$A,Outcomes!$A101,'Forecast Summary'!$C:$C, "2024",'Forecast Summary'!$D:$D, "Historical")</f>
        <v>0</v>
      </c>
      <c r="AG101" s="333">
        <f>SUMIFS('Forecast Summary'!AV:AV, 'Forecast Summary'!$A:$A,Outcomes!$A101,'Forecast Summary'!$C:$C, "2024",'Forecast Summary'!$D:$D, "Historical")</f>
        <v>0</v>
      </c>
      <c r="AH101" s="333">
        <f>SUMIFS('Forecast Summary'!AW:AW, 'Forecast Summary'!$A:$A,Outcomes!$A101,'Forecast Summary'!$C:$C, "2024",'Forecast Summary'!$D:$D, "Historical")</f>
        <v>12</v>
      </c>
      <c r="AI101" s="333">
        <f>SUMIFS('Forecast Summary'!AX:AX, 'Forecast Summary'!$A:$A,Outcomes!$A101,'Forecast Summary'!$C:$C, "2024",'Forecast Summary'!$D:$D, "Historical")</f>
        <v>3</v>
      </c>
      <c r="AJ101" s="333">
        <f>SUMIFS('Forecast Summary'!AY:AY, 'Forecast Summary'!$A:$A,Outcomes!$A101,'Forecast Summary'!$C:$C, "2024",'Forecast Summary'!$D:$D, "Historical")</f>
        <v>6</v>
      </c>
      <c r="AK101" s="333">
        <f>SUMIFS('Forecast Summary'!AZ:AZ, 'Forecast Summary'!$A:$A,Outcomes!$A101,'Forecast Summary'!$C:$C, "2024",'Forecast Summary'!$D:$D, "Historical")</f>
        <v>8</v>
      </c>
      <c r="AL101" s="333">
        <f>SUMIFS('Forecast Summary'!BE:BE, 'Forecast Summary'!$A:$A,Outcomes!$A101,'Forecast Summary'!$C:$C, "2024",'Forecast Summary'!$D:$D, "Historical")</f>
        <v>521</v>
      </c>
      <c r="AM101" s="333">
        <f>SUMIFS('Forecast Summary'!BF:BF, 'Forecast Summary'!$A:$A,Outcomes!$A101,'Forecast Summary'!$C:$C, "2024",'Forecast Summary'!$D:$D, "Historical")</f>
        <v>179</v>
      </c>
      <c r="AN101" s="333">
        <f>SUMIFS('Forecast Summary'!BG:BG, 'Forecast Summary'!$A:$A,Outcomes!$A101,'Forecast Summary'!$C:$C, "2024",'Forecast Summary'!$D:$D, "Historical")</f>
        <v>240</v>
      </c>
      <c r="AO101" s="333">
        <f>SUMIFS('Forecast Summary'!BH:BH, 'Forecast Summary'!$A:$A,Outcomes!$A101,'Forecast Summary'!$C:$C, "2024",'Forecast Summary'!$D:$D, "Historical")</f>
        <v>144</v>
      </c>
      <c r="AP101" s="333">
        <f>SUMIFS('Forecast Summary'!BI:BI, 'Forecast Summary'!$A:$A,Outcomes!$A101,'Forecast Summary'!$C:$C, "2024",'Forecast Summary'!$D:$D, "Historical")</f>
        <v>221</v>
      </c>
      <c r="AQ101" s="333">
        <f>SUMIFS('Forecast Summary'!BJ:BJ, 'Forecast Summary'!$A:$A,Outcomes!$A101,'Forecast Summary'!$C:$C, "2024",'Forecast Summary'!$D:$D, "Historical")</f>
        <v>63</v>
      </c>
      <c r="AR101" s="333">
        <f>SUMIFS('Forecast Summary'!BK:BK, 'Forecast Summary'!$A:$A,Outcomes!$A101,'Forecast Summary'!$C:$C, "2024",'Forecast Summary'!$D:$D, "Historical")</f>
        <v>132</v>
      </c>
      <c r="AS101" s="333">
        <f>SUMIFS('Forecast Summary'!BL:BL, 'Forecast Summary'!$A:$A,Outcomes!$A101,'Forecast Summary'!$C:$C, "2024",'Forecast Summary'!$D:$D, "Historical")</f>
        <v>131</v>
      </c>
      <c r="AT101" s="333">
        <f>SUMIFS('Forecast Summary'!BQ:BQ, 'Forecast Summary'!$A:$A,Outcomes!$A101,'Forecast Summary'!$C:$C, "2024",'Forecast Summary'!$D:$D, "Historical")</f>
        <v>0</v>
      </c>
      <c r="AU101" s="333">
        <f>SUMIFS('Forecast Summary'!BR:BR, 'Forecast Summary'!$A:$A,Outcomes!$A101,'Forecast Summary'!$C:$C, "2024",'Forecast Summary'!$D:$D, "Historical")</f>
        <v>0</v>
      </c>
      <c r="AV101" s="333">
        <f>SUMIFS('Forecast Summary'!BS:BS, 'Forecast Summary'!$A:$A,Outcomes!$A101,'Forecast Summary'!$C:$C, "2024",'Forecast Summary'!$D:$D, "Historical")</f>
        <v>0</v>
      </c>
      <c r="AW101" s="333">
        <f>SUMIFS('Forecast Summary'!BT:BT, 'Forecast Summary'!$A:$A,Outcomes!$A101,'Forecast Summary'!$C:$C, "2024",'Forecast Summary'!$D:$D, "Historical")</f>
        <v>0</v>
      </c>
      <c r="AX101" s="333">
        <f>SUMIFS('Forecast Summary'!BU:BU, 'Forecast Summary'!$A:$A,Outcomes!$A101,'Forecast Summary'!$C:$C, "2024",'Forecast Summary'!$D:$D, "Historical")</f>
        <v>0</v>
      </c>
      <c r="AY101" s="333">
        <f>SUMIFS('Forecast Summary'!BV:BV, 'Forecast Summary'!$A:$A,Outcomes!$A101,'Forecast Summary'!$C:$C, "2024",'Forecast Summary'!$D:$D, "Historical")</f>
        <v>0</v>
      </c>
      <c r="AZ101" s="333">
        <f>SUMIFS('Forecast Summary'!BW:BW, 'Forecast Summary'!$A:$A,Outcomes!$A101,'Forecast Summary'!$C:$C, "2024",'Forecast Summary'!$D:$D, "Historical")</f>
        <v>0</v>
      </c>
      <c r="BA101" s="333">
        <f>SUMIFS('Forecast Summary'!BX:BX, 'Forecast Summary'!$A:$A,Outcomes!$A101,'Forecast Summary'!$C:$C, "2024",'Forecast Summary'!$D:$D, "Historical")</f>
        <v>0</v>
      </c>
      <c r="BB101" s="333">
        <f>SUMIFS('Forecast Summary'!BY:BY, 'Forecast Summary'!$A:$A,Outcomes!$A101,'Forecast Summary'!$C:$C, "2024",'Forecast Summary'!$D:$D, "Bound Project")</f>
        <v>22</v>
      </c>
      <c r="BC101" s="333">
        <f>SUMIFS('Forecast Summary'!BZ:BZ, 'Forecast Summary'!$A:$A,Outcomes!$A101,'Forecast Summary'!$C:$C, "2024",'Forecast Summary'!$D:$D, "Bound Project")</f>
        <v>36</v>
      </c>
      <c r="BD101" s="333">
        <f>SUMIFS('Forecast Summary'!CA:CA, 'Forecast Summary'!$A:$A,Outcomes!$A101,'Forecast Summary'!$C:$C, "2024",'Forecast Summary'!$D:$D, "Bound Project")</f>
        <v>0</v>
      </c>
    </row>
    <row r="102" spans="1:58">
      <c r="A102" s="21" t="s">
        <v>129</v>
      </c>
      <c r="B102" s="18" t="s">
        <v>130</v>
      </c>
      <c r="C102" s="333">
        <f>SUMIFS('Forecast Summary'!E:E, 'Forecast Summary'!$A:$A,Outcomes!$A102,'Forecast Summary'!$C:$C, "2024",'Forecast Summary'!$D:$D, "Historical")</f>
        <v>683</v>
      </c>
      <c r="D102" s="333">
        <f>SUMIFS('Forecast Summary'!F:F, 'Forecast Summary'!$A:$A,Outcomes!$A102,'Forecast Summary'!$C:$C, "2024",'Forecast Summary'!$D:$D, "Historical")</f>
        <v>274</v>
      </c>
      <c r="E102" s="333">
        <f>SUMIFS('Forecast Summary'!G:G, 'Forecast Summary'!$A:$A,Outcomes!$A102,'Forecast Summary'!$C:$C, "2024",'Forecast Summary'!$D:$D, "Historical")</f>
        <v>124</v>
      </c>
      <c r="F102" s="333">
        <f>SUMIFS('Forecast Summary'!H:H, 'Forecast Summary'!$A:$A,Outcomes!$A102,'Forecast Summary'!$C:$C, "2024",'Forecast Summary'!$D:$D, "Historical")</f>
        <v>99</v>
      </c>
      <c r="G102" s="333">
        <f>SUMIFS('Forecast Summary'!I:I, 'Forecast Summary'!$A:$A,Outcomes!$A102,'Forecast Summary'!$C:$C, "2024",'Forecast Summary'!$D:$D, "Historical")</f>
        <v>61</v>
      </c>
      <c r="H102" s="333">
        <f>SUMIFS('Forecast Summary'!J:J, 'Forecast Summary'!$A:$A,Outcomes!$A102,'Forecast Summary'!$C:$C, "2024",'Forecast Summary'!$D:$D, "Historical")</f>
        <v>0</v>
      </c>
      <c r="I102" s="333">
        <f>SUMIFS('Forecast Summary'!K:K, 'Forecast Summary'!$A:$A,Outcomes!$A102,'Forecast Summary'!$C:$C, "2024",'Forecast Summary'!$D:$D, "Historical")</f>
        <v>0</v>
      </c>
      <c r="J102" s="333">
        <f>SUMIFS('Forecast Summary'!L:L, 'Forecast Summary'!$A:$A,Outcomes!$A102,'Forecast Summary'!$C:$C, "2024",'Forecast Summary'!$D:$D, "Historical")</f>
        <v>0</v>
      </c>
      <c r="K102" s="333">
        <f>SUMIFS('Forecast Summary'!M:M, 'Forecast Summary'!$A:$A,Outcomes!$A102,'Forecast Summary'!$C:$C, "2024",'Forecast Summary'!$D:$D, "Historical")</f>
        <v>0</v>
      </c>
      <c r="L102" s="333">
        <f>SUMIFS('Forecast Summary'!O:O, 'Forecast Summary'!$A:$A,Outcomes!$A102,'Forecast Summary'!$C:$C, "2024",'Forecast Summary'!$D:$D, "Historical")</f>
        <v>0</v>
      </c>
      <c r="M102" s="333">
        <f>SUMIFS('Forecast Summary'!P:P, 'Forecast Summary'!$A:$A,Outcomes!$A102,'Forecast Summary'!$C:$C, "2024",'Forecast Summary'!$D:$D, "Historical")</f>
        <v>97</v>
      </c>
      <c r="N102" s="333">
        <f>SUMIFS('Forecast Summary'!U:U, 'Forecast Summary'!$A:$A,Outcomes!$A102,'Forecast Summary'!$C:$C, "2024",'Forecast Summary'!$D:$D, "Historical")</f>
        <v>77</v>
      </c>
      <c r="O102" s="560"/>
      <c r="P102" s="560"/>
      <c r="Q102" s="560"/>
      <c r="R102" s="333">
        <f>SUMIFS('Forecast Summary'!Y:Y, 'Forecast Summary'!$A:$A,Outcomes!$A102,'Forecast Summary'!$C:$C, "2024",'Forecast Summary'!$D:$D, "Historical")</f>
        <v>211</v>
      </c>
      <c r="S102" s="560"/>
      <c r="T102" s="560"/>
      <c r="U102" s="560"/>
      <c r="V102" s="333">
        <f>SUMIFS('Forecast Summary'!AG:AG, 'Forecast Summary'!$A:$A,Outcomes!$A102,'Forecast Summary'!$C:$C, "2024",'Forecast Summary'!$D:$D, "Historical")</f>
        <v>196</v>
      </c>
      <c r="W102" s="333">
        <f>SUMIFS('Forecast Summary'!AH:AH, 'Forecast Summary'!$A:$A,Outcomes!$A102,'Forecast Summary'!$C:$C, "2024",'Forecast Summary'!$D:$D, "Historical")</f>
        <v>66</v>
      </c>
      <c r="X102" s="333">
        <f>SUMIFS('Forecast Summary'!AI:AI, 'Forecast Summary'!$A:$A,Outcomes!$A102,'Forecast Summary'!$C:$C, "2024",'Forecast Summary'!$D:$D, "Historical")</f>
        <v>90</v>
      </c>
      <c r="Y102" s="333">
        <f>SUMIFS('Forecast Summary'!AJ:AJ, 'Forecast Summary'!$A:$A,Outcomes!$A102,'Forecast Summary'!$C:$C, "2024",'Forecast Summary'!$D:$D, "Historical")</f>
        <v>86</v>
      </c>
      <c r="Z102" s="333">
        <f>SUMIFS('Forecast Summary'!AK:AK, 'Forecast Summary'!$A:$A,Outcomes!$A102,'Forecast Summary'!$C:$C, "2024",'Forecast Summary'!$D:$D, "Historical")</f>
        <v>591</v>
      </c>
      <c r="AA102" s="333">
        <f>SUMIFS('Forecast Summary'!AL:AL, 'Forecast Summary'!$A:$A,Outcomes!$A102,'Forecast Summary'!$C:$C, "2024",'Forecast Summary'!$D:$D, "Historical")</f>
        <v>192</v>
      </c>
      <c r="AB102" s="333">
        <f>SUMIFS('Forecast Summary'!AM:AM, 'Forecast Summary'!$A:$A,Outcomes!$A102,'Forecast Summary'!$C:$C, "2024",'Forecast Summary'!$D:$D, "Historical")</f>
        <v>326</v>
      </c>
      <c r="AC102" s="333">
        <f>SUMIFS('Forecast Summary'!AN:AN, 'Forecast Summary'!$A:$A,Outcomes!$A102,'Forecast Summary'!$C:$C, "2024",'Forecast Summary'!$D:$D, "Historical")</f>
        <v>269</v>
      </c>
      <c r="AD102" s="333">
        <f>SUMIFS('Forecast Summary'!AS:AS, 'Forecast Summary'!$A:$A,Outcomes!$A102,'Forecast Summary'!$C:$C, "2024",'Forecast Summary'!$D:$D, "Historical")</f>
        <v>0</v>
      </c>
      <c r="AE102" s="333">
        <f>SUMIFS('Forecast Summary'!AT:AT, 'Forecast Summary'!$A:$A,Outcomes!$A102,'Forecast Summary'!$C:$C, "2024",'Forecast Summary'!$D:$D, "Historical")</f>
        <v>0</v>
      </c>
      <c r="AF102" s="333">
        <f>SUMIFS('Forecast Summary'!AU:AU, 'Forecast Summary'!$A:$A,Outcomes!$A102,'Forecast Summary'!$C:$C, "2024",'Forecast Summary'!$D:$D, "Historical")</f>
        <v>0</v>
      </c>
      <c r="AG102" s="333">
        <f>SUMIFS('Forecast Summary'!AV:AV, 'Forecast Summary'!$A:$A,Outcomes!$A102,'Forecast Summary'!$C:$C, "2024",'Forecast Summary'!$D:$D, "Historical")</f>
        <v>0</v>
      </c>
      <c r="AH102" s="333">
        <f>SUMIFS('Forecast Summary'!AW:AW, 'Forecast Summary'!$A:$A,Outcomes!$A102,'Forecast Summary'!$C:$C, "2024",'Forecast Summary'!$D:$D, "Historical")</f>
        <v>0</v>
      </c>
      <c r="AI102" s="333">
        <f>SUMIFS('Forecast Summary'!AX:AX, 'Forecast Summary'!$A:$A,Outcomes!$A102,'Forecast Summary'!$C:$C, "2024",'Forecast Summary'!$D:$D, "Historical")</f>
        <v>0</v>
      </c>
      <c r="AJ102" s="333">
        <f>SUMIFS('Forecast Summary'!AY:AY, 'Forecast Summary'!$A:$A,Outcomes!$A102,'Forecast Summary'!$C:$C, "2024",'Forecast Summary'!$D:$D, "Historical")</f>
        <v>0</v>
      </c>
      <c r="AK102" s="333">
        <f>SUMIFS('Forecast Summary'!AZ:AZ, 'Forecast Summary'!$A:$A,Outcomes!$A102,'Forecast Summary'!$C:$C, "2024",'Forecast Summary'!$D:$D, "Historical")</f>
        <v>0</v>
      </c>
      <c r="AL102" s="333">
        <f>SUMIFS('Forecast Summary'!BE:BE, 'Forecast Summary'!$A:$A,Outcomes!$A102,'Forecast Summary'!$C:$C, "2024",'Forecast Summary'!$D:$D, "Historical")</f>
        <v>459</v>
      </c>
      <c r="AM102" s="333">
        <f>SUMIFS('Forecast Summary'!BF:BF, 'Forecast Summary'!$A:$A,Outcomes!$A102,'Forecast Summary'!$C:$C, "2024",'Forecast Summary'!$D:$D, "Historical")</f>
        <v>230</v>
      </c>
      <c r="AN102" s="333">
        <f>SUMIFS('Forecast Summary'!BG:BG, 'Forecast Summary'!$A:$A,Outcomes!$A102,'Forecast Summary'!$C:$C, "2024",'Forecast Summary'!$D:$D, "Historical")</f>
        <v>289</v>
      </c>
      <c r="AO102" s="333">
        <f>SUMIFS('Forecast Summary'!BH:BH, 'Forecast Summary'!$A:$A,Outcomes!$A102,'Forecast Summary'!$C:$C, "2024",'Forecast Summary'!$D:$D, "Historical")</f>
        <v>148</v>
      </c>
      <c r="AP102" s="333">
        <f>SUMIFS('Forecast Summary'!BI:BI, 'Forecast Summary'!$A:$A,Outcomes!$A102,'Forecast Summary'!$C:$C, "2024",'Forecast Summary'!$D:$D, "Historical")</f>
        <v>199</v>
      </c>
      <c r="AQ102" s="333">
        <f>SUMIFS('Forecast Summary'!BJ:BJ, 'Forecast Summary'!$A:$A,Outcomes!$A102,'Forecast Summary'!$C:$C, "2024",'Forecast Summary'!$D:$D, "Historical")</f>
        <v>92</v>
      </c>
      <c r="AR102" s="333">
        <f>SUMIFS('Forecast Summary'!BK:BK, 'Forecast Summary'!$A:$A,Outcomes!$A102,'Forecast Summary'!$C:$C, "2024",'Forecast Summary'!$D:$D, "Historical")</f>
        <v>133</v>
      </c>
      <c r="AS102" s="333">
        <f>SUMIFS('Forecast Summary'!BL:BL, 'Forecast Summary'!$A:$A,Outcomes!$A102,'Forecast Summary'!$C:$C, "2024",'Forecast Summary'!$D:$D, "Historical")</f>
        <v>99</v>
      </c>
      <c r="AT102" s="333">
        <f>SUMIFS('Forecast Summary'!BQ:BQ, 'Forecast Summary'!$A:$A,Outcomes!$A102,'Forecast Summary'!$C:$C, "2024",'Forecast Summary'!$D:$D, "Historical")</f>
        <v>0</v>
      </c>
      <c r="AU102" s="333">
        <f>SUMIFS('Forecast Summary'!BR:BR, 'Forecast Summary'!$A:$A,Outcomes!$A102,'Forecast Summary'!$C:$C, "2024",'Forecast Summary'!$D:$D, "Historical")</f>
        <v>0</v>
      </c>
      <c r="AV102" s="333">
        <f>SUMIFS('Forecast Summary'!BS:BS, 'Forecast Summary'!$A:$A,Outcomes!$A102,'Forecast Summary'!$C:$C, "2024",'Forecast Summary'!$D:$D, "Historical")</f>
        <v>0</v>
      </c>
      <c r="AW102" s="333">
        <f>SUMIFS('Forecast Summary'!BT:BT, 'Forecast Summary'!$A:$A,Outcomes!$A102,'Forecast Summary'!$C:$C, "2024",'Forecast Summary'!$D:$D, "Historical")</f>
        <v>0</v>
      </c>
      <c r="AX102" s="333">
        <f>SUMIFS('Forecast Summary'!BU:BU, 'Forecast Summary'!$A:$A,Outcomes!$A102,'Forecast Summary'!$C:$C, "2024",'Forecast Summary'!$D:$D, "Historical")</f>
        <v>0</v>
      </c>
      <c r="AY102" s="333">
        <f>SUMIFS('Forecast Summary'!BV:BV, 'Forecast Summary'!$A:$A,Outcomes!$A102,'Forecast Summary'!$C:$C, "2024",'Forecast Summary'!$D:$D, "Historical")</f>
        <v>0</v>
      </c>
      <c r="AZ102" s="333">
        <f>SUMIFS('Forecast Summary'!BW:BW, 'Forecast Summary'!$A:$A,Outcomes!$A102,'Forecast Summary'!$C:$C, "2024",'Forecast Summary'!$D:$D, "Historical")</f>
        <v>0</v>
      </c>
      <c r="BA102" s="333">
        <f>SUMIFS('Forecast Summary'!BX:BX, 'Forecast Summary'!$A:$A,Outcomes!$A102,'Forecast Summary'!$C:$C, "2024",'Forecast Summary'!$D:$D, "Historical")</f>
        <v>0</v>
      </c>
      <c r="BB102" s="333">
        <f>SUMIFS('Forecast Summary'!BY:BY, 'Forecast Summary'!$A:$A,Outcomes!$A102,'Forecast Summary'!$C:$C, "2024",'Forecast Summary'!$D:$D, "Bound Project")</f>
        <v>11</v>
      </c>
      <c r="BC102" s="333">
        <f>SUMIFS('Forecast Summary'!BZ:BZ, 'Forecast Summary'!$A:$A,Outcomes!$A102,'Forecast Summary'!$C:$C, "2024",'Forecast Summary'!$D:$D, "Bound Project")</f>
        <v>18</v>
      </c>
      <c r="BD102" s="333">
        <f>SUMIFS('Forecast Summary'!CA:CA, 'Forecast Summary'!$A:$A,Outcomes!$A102,'Forecast Summary'!$C:$C, "2024",'Forecast Summary'!$D:$D, "Bound Project")</f>
        <v>0</v>
      </c>
    </row>
    <row r="103" spans="1:58">
      <c r="A103" s="21" t="s">
        <v>131</v>
      </c>
      <c r="B103" s="18" t="s">
        <v>132</v>
      </c>
      <c r="C103" s="333">
        <f>SUMIFS('Forecast Summary'!E:E, 'Forecast Summary'!$A:$A,Outcomes!$A103,'Forecast Summary'!$C:$C, "2024",'Forecast Summary'!$D:$D, "Historical")</f>
        <v>1488</v>
      </c>
      <c r="D103" s="333">
        <f>SUMIFS('Forecast Summary'!F:F, 'Forecast Summary'!$A:$A,Outcomes!$A103,'Forecast Summary'!$C:$C, "2024",'Forecast Summary'!$D:$D, "Historical")</f>
        <v>872</v>
      </c>
      <c r="E103" s="333">
        <f>SUMIFS('Forecast Summary'!G:G, 'Forecast Summary'!$A:$A,Outcomes!$A103,'Forecast Summary'!$C:$C, "2024",'Forecast Summary'!$D:$D, "Historical")</f>
        <v>788</v>
      </c>
      <c r="F103" s="333">
        <f>SUMIFS('Forecast Summary'!H:H, 'Forecast Summary'!$A:$A,Outcomes!$A103,'Forecast Summary'!$C:$C, "2024",'Forecast Summary'!$D:$D, "Historical")</f>
        <v>339</v>
      </c>
      <c r="G103" s="333">
        <f>SUMIFS('Forecast Summary'!I:I, 'Forecast Summary'!$A:$A,Outcomes!$A103,'Forecast Summary'!$C:$C, "2024",'Forecast Summary'!$D:$D, "Historical")</f>
        <v>56</v>
      </c>
      <c r="H103" s="333">
        <f>SUMIFS('Forecast Summary'!J:J, 'Forecast Summary'!$A:$A,Outcomes!$A103,'Forecast Summary'!$C:$C, "2024",'Forecast Summary'!$D:$D, "Historical")</f>
        <v>0</v>
      </c>
      <c r="I103" s="333">
        <f>SUMIFS('Forecast Summary'!K:K, 'Forecast Summary'!$A:$A,Outcomes!$A103,'Forecast Summary'!$C:$C, "2024",'Forecast Summary'!$D:$D, "Historical")</f>
        <v>0</v>
      </c>
      <c r="J103" s="333">
        <f>SUMIFS('Forecast Summary'!L:L, 'Forecast Summary'!$A:$A,Outcomes!$A103,'Forecast Summary'!$C:$C, "2024",'Forecast Summary'!$D:$D, "Historical")</f>
        <v>0</v>
      </c>
      <c r="K103" s="333">
        <f>SUMIFS('Forecast Summary'!M:M, 'Forecast Summary'!$A:$A,Outcomes!$A103,'Forecast Summary'!$C:$C, "2024",'Forecast Summary'!$D:$D, "Historical")</f>
        <v>0</v>
      </c>
      <c r="L103" s="333">
        <f>SUMIFS('Forecast Summary'!O:O, 'Forecast Summary'!$A:$A,Outcomes!$A103,'Forecast Summary'!$C:$C, "2024",'Forecast Summary'!$D:$D, "Historical")</f>
        <v>0</v>
      </c>
      <c r="M103" s="333">
        <f>SUMIFS('Forecast Summary'!P:P, 'Forecast Summary'!$A:$A,Outcomes!$A103,'Forecast Summary'!$C:$C, "2024",'Forecast Summary'!$D:$D, "Historical")</f>
        <v>0</v>
      </c>
      <c r="N103" s="333">
        <f>SUMIFS('Forecast Summary'!U:U, 'Forecast Summary'!$A:$A,Outcomes!$A103,'Forecast Summary'!$C:$C, "2024",'Forecast Summary'!$D:$D, "Historical")</f>
        <v>0</v>
      </c>
      <c r="O103" s="560"/>
      <c r="P103" s="560"/>
      <c r="Q103" s="560"/>
      <c r="R103" s="333">
        <f>SUMIFS('Forecast Summary'!Y:Y, 'Forecast Summary'!$A:$A,Outcomes!$A103,'Forecast Summary'!$C:$C, "2024",'Forecast Summary'!$D:$D, "Historical")</f>
        <v>52</v>
      </c>
      <c r="S103" s="560"/>
      <c r="T103" s="560"/>
      <c r="U103" s="560"/>
      <c r="V103" s="333">
        <f>SUMIFS('Forecast Summary'!AG:AG, 'Forecast Summary'!$A:$A,Outcomes!$A103,'Forecast Summary'!$C:$C, "2024",'Forecast Summary'!$D:$D, "Historical")</f>
        <v>24</v>
      </c>
      <c r="W103" s="333">
        <f>SUMIFS('Forecast Summary'!AH:AH, 'Forecast Summary'!$A:$A,Outcomes!$A103,'Forecast Summary'!$C:$C, "2024",'Forecast Summary'!$D:$D, "Historical")</f>
        <v>14</v>
      </c>
      <c r="X103" s="333">
        <f>SUMIFS('Forecast Summary'!AI:AI, 'Forecast Summary'!$A:$A,Outcomes!$A103,'Forecast Summary'!$C:$C, "2024",'Forecast Summary'!$D:$D, "Historical")</f>
        <v>20</v>
      </c>
      <c r="Y103" s="333">
        <f>SUMIFS('Forecast Summary'!AJ:AJ, 'Forecast Summary'!$A:$A,Outcomes!$A103,'Forecast Summary'!$C:$C, "2024",'Forecast Summary'!$D:$D, "Historical")</f>
        <v>4</v>
      </c>
      <c r="Z103" s="333">
        <f>SUMIFS('Forecast Summary'!AK:AK, 'Forecast Summary'!$A:$A,Outcomes!$A103,'Forecast Summary'!$C:$C, "2024",'Forecast Summary'!$D:$D, "Historical")</f>
        <v>166</v>
      </c>
      <c r="AA103" s="333">
        <f>SUMIFS('Forecast Summary'!AL:AL, 'Forecast Summary'!$A:$A,Outcomes!$A103,'Forecast Summary'!$C:$C, "2024",'Forecast Summary'!$D:$D, "Historical")</f>
        <v>59</v>
      </c>
      <c r="AB103" s="333">
        <f>SUMIFS('Forecast Summary'!AM:AM, 'Forecast Summary'!$A:$A,Outcomes!$A103,'Forecast Summary'!$C:$C, "2024",'Forecast Summary'!$D:$D, "Historical")</f>
        <v>120</v>
      </c>
      <c r="AC103" s="333">
        <f>SUMIFS('Forecast Summary'!AN:AN, 'Forecast Summary'!$A:$A,Outcomes!$A103,'Forecast Summary'!$C:$C, "2024",'Forecast Summary'!$D:$D, "Historical")</f>
        <v>50</v>
      </c>
      <c r="AD103" s="333">
        <f>SUMIFS('Forecast Summary'!AS:AS, 'Forecast Summary'!$A:$A,Outcomes!$A103,'Forecast Summary'!$C:$C, "2024",'Forecast Summary'!$D:$D, "Historical")</f>
        <v>0</v>
      </c>
      <c r="AE103" s="333">
        <f>SUMIFS('Forecast Summary'!AT:AT, 'Forecast Summary'!$A:$A,Outcomes!$A103,'Forecast Summary'!$C:$C, "2024",'Forecast Summary'!$D:$D, "Historical")</f>
        <v>0</v>
      </c>
      <c r="AF103" s="333">
        <f>SUMIFS('Forecast Summary'!AU:AU, 'Forecast Summary'!$A:$A,Outcomes!$A103,'Forecast Summary'!$C:$C, "2024",'Forecast Summary'!$D:$D, "Historical")</f>
        <v>0</v>
      </c>
      <c r="AG103" s="333">
        <f>SUMIFS('Forecast Summary'!AV:AV, 'Forecast Summary'!$A:$A,Outcomes!$A103,'Forecast Summary'!$C:$C, "2024",'Forecast Summary'!$D:$D, "Historical")</f>
        <v>0</v>
      </c>
      <c r="AH103" s="333">
        <f>SUMIFS('Forecast Summary'!AW:AW, 'Forecast Summary'!$A:$A,Outcomes!$A103,'Forecast Summary'!$C:$C, "2024",'Forecast Summary'!$D:$D, "Historical")</f>
        <v>0</v>
      </c>
      <c r="AI103" s="333">
        <f>SUMIFS('Forecast Summary'!AX:AX, 'Forecast Summary'!$A:$A,Outcomes!$A103,'Forecast Summary'!$C:$C, "2024",'Forecast Summary'!$D:$D, "Historical")</f>
        <v>0</v>
      </c>
      <c r="AJ103" s="333">
        <f>SUMIFS('Forecast Summary'!AY:AY, 'Forecast Summary'!$A:$A,Outcomes!$A103,'Forecast Summary'!$C:$C, "2024",'Forecast Summary'!$D:$D, "Historical")</f>
        <v>0</v>
      </c>
      <c r="AK103" s="333">
        <f>SUMIFS('Forecast Summary'!AZ:AZ, 'Forecast Summary'!$A:$A,Outcomes!$A103,'Forecast Summary'!$C:$C, "2024",'Forecast Summary'!$D:$D, "Historical")</f>
        <v>0</v>
      </c>
      <c r="AL103" s="333">
        <f>SUMIFS('Forecast Summary'!BE:BE, 'Forecast Summary'!$A:$A,Outcomes!$A103,'Forecast Summary'!$C:$C, "2024",'Forecast Summary'!$D:$D, "Historical")</f>
        <v>900</v>
      </c>
      <c r="AM103" s="333">
        <f>SUMIFS('Forecast Summary'!BF:BF, 'Forecast Summary'!$A:$A,Outcomes!$A103,'Forecast Summary'!$C:$C, "2024",'Forecast Summary'!$D:$D, "Historical")</f>
        <v>789</v>
      </c>
      <c r="AN103" s="333">
        <f>SUMIFS('Forecast Summary'!BG:BG, 'Forecast Summary'!$A:$A,Outcomes!$A103,'Forecast Summary'!$C:$C, "2024",'Forecast Summary'!$D:$D, "Historical")</f>
        <v>330</v>
      </c>
      <c r="AO103" s="333">
        <f>SUMIFS('Forecast Summary'!BH:BH, 'Forecast Summary'!$A:$A,Outcomes!$A103,'Forecast Summary'!$C:$C, "2024",'Forecast Summary'!$D:$D, "Historical")</f>
        <v>93</v>
      </c>
      <c r="AP103" s="333">
        <f>SUMIFS('Forecast Summary'!BI:BI, 'Forecast Summary'!$A:$A,Outcomes!$A103,'Forecast Summary'!$C:$C, "2024",'Forecast Summary'!$D:$D, "Historical")</f>
        <v>293</v>
      </c>
      <c r="AQ103" s="333">
        <f>SUMIFS('Forecast Summary'!BJ:BJ, 'Forecast Summary'!$A:$A,Outcomes!$A103,'Forecast Summary'!$C:$C, "2024",'Forecast Summary'!$D:$D, "Historical")</f>
        <v>208</v>
      </c>
      <c r="AR103" s="333">
        <f>SUMIFS('Forecast Summary'!BK:BK, 'Forecast Summary'!$A:$A,Outcomes!$A103,'Forecast Summary'!$C:$C, "2024",'Forecast Summary'!$D:$D, "Historical")</f>
        <v>221</v>
      </c>
      <c r="AS103" s="333">
        <f>SUMIFS('Forecast Summary'!BL:BL, 'Forecast Summary'!$A:$A,Outcomes!$A103,'Forecast Summary'!$C:$C, "2024",'Forecast Summary'!$D:$D, "Historical")</f>
        <v>62</v>
      </c>
      <c r="AT103" s="333">
        <f>SUMIFS('Forecast Summary'!BQ:BQ, 'Forecast Summary'!$A:$A,Outcomes!$A103,'Forecast Summary'!$C:$C, "2024",'Forecast Summary'!$D:$D, "Historical")</f>
        <v>0</v>
      </c>
      <c r="AU103" s="333">
        <f>SUMIFS('Forecast Summary'!BR:BR, 'Forecast Summary'!$A:$A,Outcomes!$A103,'Forecast Summary'!$C:$C, "2024",'Forecast Summary'!$D:$D, "Historical")</f>
        <v>0</v>
      </c>
      <c r="AV103" s="333">
        <f>SUMIFS('Forecast Summary'!BS:BS, 'Forecast Summary'!$A:$A,Outcomes!$A103,'Forecast Summary'!$C:$C, "2024",'Forecast Summary'!$D:$D, "Historical")</f>
        <v>0</v>
      </c>
      <c r="AW103" s="333">
        <f>SUMIFS('Forecast Summary'!BT:BT, 'Forecast Summary'!$A:$A,Outcomes!$A103,'Forecast Summary'!$C:$C, "2024",'Forecast Summary'!$D:$D, "Historical")</f>
        <v>0</v>
      </c>
      <c r="AX103" s="333">
        <f>SUMIFS('Forecast Summary'!BU:BU, 'Forecast Summary'!$A:$A,Outcomes!$A103,'Forecast Summary'!$C:$C, "2024",'Forecast Summary'!$D:$D, "Historical")</f>
        <v>0</v>
      </c>
      <c r="AY103" s="333">
        <f>SUMIFS('Forecast Summary'!BV:BV, 'Forecast Summary'!$A:$A,Outcomes!$A103,'Forecast Summary'!$C:$C, "2024",'Forecast Summary'!$D:$D, "Historical")</f>
        <v>0</v>
      </c>
      <c r="AZ103" s="333">
        <f>SUMIFS('Forecast Summary'!BW:BW, 'Forecast Summary'!$A:$A,Outcomes!$A103,'Forecast Summary'!$C:$C, "2024",'Forecast Summary'!$D:$D, "Historical")</f>
        <v>0</v>
      </c>
      <c r="BA103" s="333">
        <f>SUMIFS('Forecast Summary'!BX:BX, 'Forecast Summary'!$A:$A,Outcomes!$A103,'Forecast Summary'!$C:$C, "2024",'Forecast Summary'!$D:$D, "Historical")</f>
        <v>0</v>
      </c>
      <c r="BB103" s="333">
        <f>SUMIFS('Forecast Summary'!BY:BY, 'Forecast Summary'!$A:$A,Outcomes!$A103,'Forecast Summary'!$C:$C, "2024",'Forecast Summary'!$D:$D, "Bound Project")</f>
        <v>2</v>
      </c>
      <c r="BC103" s="333">
        <f>SUMIFS('Forecast Summary'!BZ:BZ, 'Forecast Summary'!$A:$A,Outcomes!$A103,'Forecast Summary'!$C:$C, "2024",'Forecast Summary'!$D:$D, "Bound Project")</f>
        <v>28</v>
      </c>
      <c r="BD103" s="333">
        <f>SUMIFS('Forecast Summary'!CA:CA, 'Forecast Summary'!$A:$A,Outcomes!$A103,'Forecast Summary'!$C:$C, "2024",'Forecast Summary'!$D:$D, "Bound Project")</f>
        <v>0</v>
      </c>
    </row>
    <row r="104" spans="1:58">
      <c r="A104" s="21" t="s">
        <v>133</v>
      </c>
      <c r="B104" s="18" t="s">
        <v>134</v>
      </c>
      <c r="C104" s="333">
        <f>SUMIFS('Forecast Summary'!E:E, 'Forecast Summary'!$A:$A,Outcomes!$A104,'Forecast Summary'!$C:$C, "2024",'Forecast Summary'!$D:$D, "Historical")</f>
        <v>925</v>
      </c>
      <c r="D104" s="333">
        <f>SUMIFS('Forecast Summary'!F:F, 'Forecast Summary'!$A:$A,Outcomes!$A104,'Forecast Summary'!$C:$C, "2024",'Forecast Summary'!$D:$D, "Historical")</f>
        <v>567</v>
      </c>
      <c r="E104" s="333">
        <f>SUMIFS('Forecast Summary'!G:G, 'Forecast Summary'!$A:$A,Outcomes!$A104,'Forecast Summary'!$C:$C, "2024",'Forecast Summary'!$D:$D, "Historical")</f>
        <v>468</v>
      </c>
      <c r="F104" s="333">
        <f>SUMIFS('Forecast Summary'!H:H, 'Forecast Summary'!$A:$A,Outcomes!$A104,'Forecast Summary'!$C:$C, "2024",'Forecast Summary'!$D:$D, "Historical")</f>
        <v>173</v>
      </c>
      <c r="G104" s="333">
        <f>SUMIFS('Forecast Summary'!I:I, 'Forecast Summary'!$A:$A,Outcomes!$A104,'Forecast Summary'!$C:$C, "2024",'Forecast Summary'!$D:$D, "Historical")</f>
        <v>75</v>
      </c>
      <c r="H104" s="333">
        <f>SUMIFS('Forecast Summary'!J:J, 'Forecast Summary'!$A:$A,Outcomes!$A104,'Forecast Summary'!$C:$C, "2024",'Forecast Summary'!$D:$D, "Historical")</f>
        <v>0</v>
      </c>
      <c r="I104" s="333">
        <f>SUMIFS('Forecast Summary'!K:K, 'Forecast Summary'!$A:$A,Outcomes!$A104,'Forecast Summary'!$C:$C, "2024",'Forecast Summary'!$D:$D, "Historical")</f>
        <v>0</v>
      </c>
      <c r="J104" s="333">
        <f>SUMIFS('Forecast Summary'!L:L, 'Forecast Summary'!$A:$A,Outcomes!$A104,'Forecast Summary'!$C:$C, "2024",'Forecast Summary'!$D:$D, "Historical")</f>
        <v>0</v>
      </c>
      <c r="K104" s="333">
        <f>SUMIFS('Forecast Summary'!M:M, 'Forecast Summary'!$A:$A,Outcomes!$A104,'Forecast Summary'!$C:$C, "2024",'Forecast Summary'!$D:$D, "Historical")</f>
        <v>0</v>
      </c>
      <c r="L104" s="333">
        <f>SUMIFS('Forecast Summary'!O:O, 'Forecast Summary'!$A:$A,Outcomes!$A104,'Forecast Summary'!$C:$C, "2024",'Forecast Summary'!$D:$D, "Historical")</f>
        <v>0</v>
      </c>
      <c r="M104" s="333">
        <f>SUMIFS('Forecast Summary'!P:P, 'Forecast Summary'!$A:$A,Outcomes!$A104,'Forecast Summary'!$C:$C, "2024",'Forecast Summary'!$D:$D, "Historical")</f>
        <v>47</v>
      </c>
      <c r="N104" s="333">
        <f>SUMIFS('Forecast Summary'!U:U, 'Forecast Summary'!$A:$A,Outcomes!$A104,'Forecast Summary'!$C:$C, "2024",'Forecast Summary'!$D:$D, "Historical")</f>
        <v>9</v>
      </c>
      <c r="O104" s="560"/>
      <c r="P104" s="560"/>
      <c r="Q104" s="560"/>
      <c r="R104" s="333">
        <f>SUMIFS('Forecast Summary'!Y:Y, 'Forecast Summary'!$A:$A,Outcomes!$A104,'Forecast Summary'!$C:$C, "2024",'Forecast Summary'!$D:$D, "Historical")</f>
        <v>945</v>
      </c>
      <c r="S104" s="560"/>
      <c r="T104" s="560"/>
      <c r="U104" s="560"/>
      <c r="V104" s="333">
        <f>SUMIFS('Forecast Summary'!AG:AG, 'Forecast Summary'!$A:$A,Outcomes!$A104,'Forecast Summary'!$C:$C, "2024",'Forecast Summary'!$D:$D, "Historical")</f>
        <v>78</v>
      </c>
      <c r="W104" s="333">
        <f>SUMIFS('Forecast Summary'!AH:AH, 'Forecast Summary'!$A:$A,Outcomes!$A104,'Forecast Summary'!$C:$C, "2024",'Forecast Summary'!$D:$D, "Historical")</f>
        <v>61</v>
      </c>
      <c r="X104" s="333">
        <f>SUMIFS('Forecast Summary'!AI:AI, 'Forecast Summary'!$A:$A,Outcomes!$A104,'Forecast Summary'!$C:$C, "2024",'Forecast Summary'!$D:$D, "Historical")</f>
        <v>33</v>
      </c>
      <c r="Y104" s="333">
        <f>SUMIFS('Forecast Summary'!AJ:AJ, 'Forecast Summary'!$A:$A,Outcomes!$A104,'Forecast Summary'!$C:$C, "2024",'Forecast Summary'!$D:$D, "Historical")</f>
        <v>64</v>
      </c>
      <c r="Z104" s="333">
        <f>SUMIFS('Forecast Summary'!AK:AK, 'Forecast Summary'!$A:$A,Outcomes!$A104,'Forecast Summary'!$C:$C, "2024",'Forecast Summary'!$D:$D, "Historical")</f>
        <v>413</v>
      </c>
      <c r="AA104" s="333">
        <f>SUMIFS('Forecast Summary'!AL:AL, 'Forecast Summary'!$A:$A,Outcomes!$A104,'Forecast Summary'!$C:$C, "2024",'Forecast Summary'!$D:$D, "Historical")</f>
        <v>340</v>
      </c>
      <c r="AB104" s="333">
        <f>SUMIFS('Forecast Summary'!AM:AM, 'Forecast Summary'!$A:$A,Outcomes!$A104,'Forecast Summary'!$C:$C, "2024",'Forecast Summary'!$D:$D, "Historical")</f>
        <v>157</v>
      </c>
      <c r="AC104" s="333">
        <f>SUMIFS('Forecast Summary'!AN:AN, 'Forecast Summary'!$A:$A,Outcomes!$A104,'Forecast Summary'!$C:$C, "2024",'Forecast Summary'!$D:$D, "Historical")</f>
        <v>156</v>
      </c>
      <c r="AD104" s="333">
        <f>SUMIFS('Forecast Summary'!AS:AS, 'Forecast Summary'!$A:$A,Outcomes!$A104,'Forecast Summary'!$C:$C, "2024",'Forecast Summary'!$D:$D, "Historical")</f>
        <v>0</v>
      </c>
      <c r="AE104" s="333">
        <f>SUMIFS('Forecast Summary'!AT:AT, 'Forecast Summary'!$A:$A,Outcomes!$A104,'Forecast Summary'!$C:$C, "2024",'Forecast Summary'!$D:$D, "Historical")</f>
        <v>0</v>
      </c>
      <c r="AF104" s="333">
        <f>SUMIFS('Forecast Summary'!AU:AU, 'Forecast Summary'!$A:$A,Outcomes!$A104,'Forecast Summary'!$C:$C, "2024",'Forecast Summary'!$D:$D, "Historical")</f>
        <v>0</v>
      </c>
      <c r="AG104" s="333">
        <f>SUMIFS('Forecast Summary'!AV:AV, 'Forecast Summary'!$A:$A,Outcomes!$A104,'Forecast Summary'!$C:$C, "2024",'Forecast Summary'!$D:$D, "Historical")</f>
        <v>0</v>
      </c>
      <c r="AH104" s="333">
        <f>SUMIFS('Forecast Summary'!AW:AW, 'Forecast Summary'!$A:$A,Outcomes!$A104,'Forecast Summary'!$C:$C, "2024",'Forecast Summary'!$D:$D, "Historical")</f>
        <v>0</v>
      </c>
      <c r="AI104" s="333">
        <f>SUMIFS('Forecast Summary'!AX:AX, 'Forecast Summary'!$A:$A,Outcomes!$A104,'Forecast Summary'!$C:$C, "2024",'Forecast Summary'!$D:$D, "Historical")</f>
        <v>0</v>
      </c>
      <c r="AJ104" s="333">
        <f>SUMIFS('Forecast Summary'!AY:AY, 'Forecast Summary'!$A:$A,Outcomes!$A104,'Forecast Summary'!$C:$C, "2024",'Forecast Summary'!$D:$D, "Historical")</f>
        <v>0</v>
      </c>
      <c r="AK104" s="333">
        <f>SUMIFS('Forecast Summary'!AZ:AZ, 'Forecast Summary'!$A:$A,Outcomes!$A104,'Forecast Summary'!$C:$C, "2024",'Forecast Summary'!$D:$D, "Historical")</f>
        <v>0</v>
      </c>
      <c r="AL104" s="333">
        <f>SUMIFS('Forecast Summary'!BE:BE, 'Forecast Summary'!$A:$A,Outcomes!$A104,'Forecast Summary'!$C:$C, "2024",'Forecast Summary'!$D:$D, "Historical")</f>
        <v>773</v>
      </c>
      <c r="AM104" s="333">
        <f>SUMIFS('Forecast Summary'!BF:BF, 'Forecast Summary'!$A:$A,Outcomes!$A104,'Forecast Summary'!$C:$C, "2024",'Forecast Summary'!$D:$D, "Historical")</f>
        <v>611</v>
      </c>
      <c r="AN104" s="333">
        <f>SUMIFS('Forecast Summary'!BG:BG, 'Forecast Summary'!$A:$A,Outcomes!$A104,'Forecast Summary'!$C:$C, "2024",'Forecast Summary'!$D:$D, "Historical")</f>
        <v>322</v>
      </c>
      <c r="AO104" s="333">
        <f>SUMIFS('Forecast Summary'!BH:BH, 'Forecast Summary'!$A:$A,Outcomes!$A104,'Forecast Summary'!$C:$C, "2024",'Forecast Summary'!$D:$D, "Historical")</f>
        <v>132</v>
      </c>
      <c r="AP104" s="333">
        <f>SUMIFS('Forecast Summary'!BI:BI, 'Forecast Summary'!$A:$A,Outcomes!$A104,'Forecast Summary'!$C:$C, "2024",'Forecast Summary'!$D:$D, "Historical")</f>
        <v>171</v>
      </c>
      <c r="AQ104" s="333">
        <f>SUMIFS('Forecast Summary'!BJ:BJ, 'Forecast Summary'!$A:$A,Outcomes!$A104,'Forecast Summary'!$C:$C, "2024",'Forecast Summary'!$D:$D, "Historical")</f>
        <v>126</v>
      </c>
      <c r="AR104" s="333">
        <f>SUMIFS('Forecast Summary'!BK:BK, 'Forecast Summary'!$A:$A,Outcomes!$A104,'Forecast Summary'!$C:$C, "2024",'Forecast Summary'!$D:$D, "Historical")</f>
        <v>95</v>
      </c>
      <c r="AS104" s="333">
        <f>SUMIFS('Forecast Summary'!BL:BL, 'Forecast Summary'!$A:$A,Outcomes!$A104,'Forecast Summary'!$C:$C, "2024",'Forecast Summary'!$D:$D, "Historical")</f>
        <v>122</v>
      </c>
      <c r="AT104" s="333">
        <f>SUMIFS('Forecast Summary'!BQ:BQ, 'Forecast Summary'!$A:$A,Outcomes!$A104,'Forecast Summary'!$C:$C, "2024",'Forecast Summary'!$D:$D, "Historical")</f>
        <v>0</v>
      </c>
      <c r="AU104" s="333">
        <f>SUMIFS('Forecast Summary'!BR:BR, 'Forecast Summary'!$A:$A,Outcomes!$A104,'Forecast Summary'!$C:$C, "2024",'Forecast Summary'!$D:$D, "Historical")</f>
        <v>0</v>
      </c>
      <c r="AV104" s="333">
        <f>SUMIFS('Forecast Summary'!BS:BS, 'Forecast Summary'!$A:$A,Outcomes!$A104,'Forecast Summary'!$C:$C, "2024",'Forecast Summary'!$D:$D, "Historical")</f>
        <v>0</v>
      </c>
      <c r="AW104" s="333">
        <f>SUMIFS('Forecast Summary'!BT:BT, 'Forecast Summary'!$A:$A,Outcomes!$A104,'Forecast Summary'!$C:$C, "2024",'Forecast Summary'!$D:$D, "Historical")</f>
        <v>0</v>
      </c>
      <c r="AX104" s="333">
        <f>SUMIFS('Forecast Summary'!BU:BU, 'Forecast Summary'!$A:$A,Outcomes!$A104,'Forecast Summary'!$C:$C, "2024",'Forecast Summary'!$D:$D, "Historical")</f>
        <v>36</v>
      </c>
      <c r="AY104" s="333">
        <f>SUMIFS('Forecast Summary'!BV:BV, 'Forecast Summary'!$A:$A,Outcomes!$A104,'Forecast Summary'!$C:$C, "2024",'Forecast Summary'!$D:$D, "Historical")</f>
        <v>17</v>
      </c>
      <c r="AZ104" s="333">
        <f>SUMIFS('Forecast Summary'!BW:BW, 'Forecast Summary'!$A:$A,Outcomes!$A104,'Forecast Summary'!$C:$C, "2024",'Forecast Summary'!$D:$D, "Historical")</f>
        <v>12</v>
      </c>
      <c r="BA104" s="333">
        <f>SUMIFS('Forecast Summary'!BX:BX, 'Forecast Summary'!$A:$A,Outcomes!$A104,'Forecast Summary'!$C:$C, "2024",'Forecast Summary'!$D:$D, "Historical")</f>
        <v>30</v>
      </c>
      <c r="BB104" s="333">
        <f>SUMIFS('Forecast Summary'!BY:BY, 'Forecast Summary'!$A:$A,Outcomes!$A104,'Forecast Summary'!$C:$C, "2024",'Forecast Summary'!$D:$D, "Bound Project")</f>
        <v>26</v>
      </c>
      <c r="BC104" s="333">
        <f>SUMIFS('Forecast Summary'!BZ:BZ, 'Forecast Summary'!$A:$A,Outcomes!$A104,'Forecast Summary'!$C:$C, "2024",'Forecast Summary'!$D:$D, "Bound Project")</f>
        <v>43</v>
      </c>
      <c r="BD104" s="333">
        <f>SUMIFS('Forecast Summary'!CA:CA, 'Forecast Summary'!$A:$A,Outcomes!$A104,'Forecast Summary'!$C:$C, "2024",'Forecast Summary'!$D:$D, "Bound Project")</f>
        <v>0</v>
      </c>
    </row>
    <row r="105" spans="1:58">
      <c r="A105" s="21" t="s">
        <v>135</v>
      </c>
      <c r="B105" s="18" t="s">
        <v>136</v>
      </c>
      <c r="C105" s="333">
        <f>SUMIFS('Forecast Summary'!E:E, 'Forecast Summary'!$A:$A,Outcomes!$A105,'Forecast Summary'!$C:$C, "2024",'Forecast Summary'!$D:$D, "Historical")</f>
        <v>852</v>
      </c>
      <c r="D105" s="333">
        <f>SUMIFS('Forecast Summary'!F:F, 'Forecast Summary'!$A:$A,Outcomes!$A105,'Forecast Summary'!$C:$C, "2024",'Forecast Summary'!$D:$D, "Historical")</f>
        <v>986</v>
      </c>
      <c r="E105" s="333">
        <f>SUMIFS('Forecast Summary'!G:G, 'Forecast Summary'!$A:$A,Outcomes!$A105,'Forecast Summary'!$C:$C, "2024",'Forecast Summary'!$D:$D, "Historical")</f>
        <v>531</v>
      </c>
      <c r="F105" s="333">
        <f>SUMIFS('Forecast Summary'!H:H, 'Forecast Summary'!$A:$A,Outcomes!$A105,'Forecast Summary'!$C:$C, "2024",'Forecast Summary'!$D:$D, "Historical")</f>
        <v>461</v>
      </c>
      <c r="G105" s="333">
        <f>SUMIFS('Forecast Summary'!I:I, 'Forecast Summary'!$A:$A,Outcomes!$A105,'Forecast Summary'!$C:$C, "2024",'Forecast Summary'!$D:$D, "Historical")</f>
        <v>143</v>
      </c>
      <c r="H105" s="333">
        <f>SUMIFS('Forecast Summary'!J:J, 'Forecast Summary'!$A:$A,Outcomes!$A105,'Forecast Summary'!$C:$C, "2024",'Forecast Summary'!$D:$D, "Historical")</f>
        <v>3</v>
      </c>
      <c r="I105" s="333">
        <f>SUMIFS('Forecast Summary'!K:K, 'Forecast Summary'!$A:$A,Outcomes!$A105,'Forecast Summary'!$C:$C, "2024",'Forecast Summary'!$D:$D, "Historical")</f>
        <v>0</v>
      </c>
      <c r="J105" s="333">
        <f>SUMIFS('Forecast Summary'!L:L, 'Forecast Summary'!$A:$A,Outcomes!$A105,'Forecast Summary'!$C:$C, "2024",'Forecast Summary'!$D:$D, "Historical")</f>
        <v>1</v>
      </c>
      <c r="K105" s="333">
        <f>SUMIFS('Forecast Summary'!M:M, 'Forecast Summary'!$A:$A,Outcomes!$A105,'Forecast Summary'!$C:$C, "2024",'Forecast Summary'!$D:$D, "Historical")</f>
        <v>0</v>
      </c>
      <c r="L105" s="333">
        <f>SUMIFS('Forecast Summary'!O:O, 'Forecast Summary'!$A:$A,Outcomes!$A105,'Forecast Summary'!$C:$C, "2024",'Forecast Summary'!$D:$D, "Historical")</f>
        <v>15</v>
      </c>
      <c r="M105" s="333">
        <f>SUMIFS('Forecast Summary'!P:P, 'Forecast Summary'!$A:$A,Outcomes!$A105,'Forecast Summary'!$C:$C, "2024",'Forecast Summary'!$D:$D, "Historical")</f>
        <v>541</v>
      </c>
      <c r="N105" s="333">
        <f>SUMIFS('Forecast Summary'!U:U, 'Forecast Summary'!$A:$A,Outcomes!$A105,'Forecast Summary'!$C:$C, "2024",'Forecast Summary'!$D:$D, "Historical")</f>
        <v>11</v>
      </c>
      <c r="O105" s="560"/>
      <c r="P105" s="560"/>
      <c r="Q105" s="560"/>
      <c r="R105" s="333">
        <f>SUMIFS('Forecast Summary'!Y:Y, 'Forecast Summary'!$A:$A,Outcomes!$A105,'Forecast Summary'!$C:$C, "2024",'Forecast Summary'!$D:$D, "Historical")</f>
        <v>0</v>
      </c>
      <c r="S105" s="560"/>
      <c r="T105" s="560"/>
      <c r="U105" s="560"/>
      <c r="V105" s="333">
        <f>SUMIFS('Forecast Summary'!AG:AG, 'Forecast Summary'!$A:$A,Outcomes!$A105,'Forecast Summary'!$C:$C, "2024",'Forecast Summary'!$D:$D, "Historical")</f>
        <v>126</v>
      </c>
      <c r="W105" s="333">
        <f>SUMIFS('Forecast Summary'!AH:AH, 'Forecast Summary'!$A:$A,Outcomes!$A105,'Forecast Summary'!$C:$C, "2024",'Forecast Summary'!$D:$D, "Historical")</f>
        <v>51</v>
      </c>
      <c r="X105" s="333">
        <f>SUMIFS('Forecast Summary'!AI:AI, 'Forecast Summary'!$A:$A,Outcomes!$A105,'Forecast Summary'!$C:$C, "2024",'Forecast Summary'!$D:$D, "Historical")</f>
        <v>68</v>
      </c>
      <c r="Y105" s="333">
        <f>SUMIFS('Forecast Summary'!AJ:AJ, 'Forecast Summary'!$A:$A,Outcomes!$A105,'Forecast Summary'!$C:$C, "2024",'Forecast Summary'!$D:$D, "Historical")</f>
        <v>33</v>
      </c>
      <c r="Z105" s="333">
        <f>SUMIFS('Forecast Summary'!AK:AK, 'Forecast Summary'!$A:$A,Outcomes!$A105,'Forecast Summary'!$C:$C, "2024",'Forecast Summary'!$D:$D, "Historical")</f>
        <v>458</v>
      </c>
      <c r="AA105" s="333">
        <f>SUMIFS('Forecast Summary'!AL:AL, 'Forecast Summary'!$A:$A,Outcomes!$A105,'Forecast Summary'!$C:$C, "2024",'Forecast Summary'!$D:$D, "Historical")</f>
        <v>277</v>
      </c>
      <c r="AB105" s="333">
        <f>SUMIFS('Forecast Summary'!AM:AM, 'Forecast Summary'!$A:$A,Outcomes!$A105,'Forecast Summary'!$C:$C, "2024",'Forecast Summary'!$D:$D, "Historical")</f>
        <v>270</v>
      </c>
      <c r="AC105" s="333">
        <f>SUMIFS('Forecast Summary'!AN:AN, 'Forecast Summary'!$A:$A,Outcomes!$A105,'Forecast Summary'!$C:$C, "2024",'Forecast Summary'!$D:$D, "Historical")</f>
        <v>172</v>
      </c>
      <c r="AD105" s="333">
        <f>SUMIFS('Forecast Summary'!AS:AS, 'Forecast Summary'!$A:$A,Outcomes!$A105,'Forecast Summary'!$C:$C, "2024",'Forecast Summary'!$D:$D, "Historical")</f>
        <v>0</v>
      </c>
      <c r="AE105" s="333">
        <f>SUMIFS('Forecast Summary'!AT:AT, 'Forecast Summary'!$A:$A,Outcomes!$A105,'Forecast Summary'!$C:$C, "2024",'Forecast Summary'!$D:$D, "Historical")</f>
        <v>0</v>
      </c>
      <c r="AF105" s="333">
        <f>SUMIFS('Forecast Summary'!AU:AU, 'Forecast Summary'!$A:$A,Outcomes!$A105,'Forecast Summary'!$C:$C, "2024",'Forecast Summary'!$D:$D, "Historical")</f>
        <v>0</v>
      </c>
      <c r="AG105" s="333">
        <f>SUMIFS('Forecast Summary'!AV:AV, 'Forecast Summary'!$A:$A,Outcomes!$A105,'Forecast Summary'!$C:$C, "2024",'Forecast Summary'!$D:$D, "Historical")</f>
        <v>0</v>
      </c>
      <c r="AH105" s="333">
        <f>SUMIFS('Forecast Summary'!AW:AW, 'Forecast Summary'!$A:$A,Outcomes!$A105,'Forecast Summary'!$C:$C, "2024",'Forecast Summary'!$D:$D, "Historical")</f>
        <v>0</v>
      </c>
      <c r="AI105" s="333">
        <f>SUMIFS('Forecast Summary'!AX:AX, 'Forecast Summary'!$A:$A,Outcomes!$A105,'Forecast Summary'!$C:$C, "2024",'Forecast Summary'!$D:$D, "Historical")</f>
        <v>0</v>
      </c>
      <c r="AJ105" s="333">
        <f>SUMIFS('Forecast Summary'!AY:AY, 'Forecast Summary'!$A:$A,Outcomes!$A105,'Forecast Summary'!$C:$C, "2024",'Forecast Summary'!$D:$D, "Historical")</f>
        <v>0</v>
      </c>
      <c r="AK105" s="333">
        <f>SUMIFS('Forecast Summary'!AZ:AZ, 'Forecast Summary'!$A:$A,Outcomes!$A105,'Forecast Summary'!$C:$C, "2024",'Forecast Summary'!$D:$D, "Historical")</f>
        <v>0</v>
      </c>
      <c r="AL105" s="333">
        <f>SUMIFS('Forecast Summary'!BE:BE, 'Forecast Summary'!$A:$A,Outcomes!$A105,'Forecast Summary'!$C:$C, "2024",'Forecast Summary'!$D:$D, "Historical")</f>
        <v>991</v>
      </c>
      <c r="AM105" s="333">
        <f>SUMIFS('Forecast Summary'!BF:BF, 'Forecast Summary'!$A:$A,Outcomes!$A105,'Forecast Summary'!$C:$C, "2024",'Forecast Summary'!$D:$D, "Historical")</f>
        <v>542</v>
      </c>
      <c r="AN105" s="333">
        <f>SUMIFS('Forecast Summary'!BG:BG, 'Forecast Summary'!$A:$A,Outcomes!$A105,'Forecast Summary'!$C:$C, "2024",'Forecast Summary'!$D:$D, "Historical")</f>
        <v>482</v>
      </c>
      <c r="AO105" s="333">
        <f>SUMIFS('Forecast Summary'!BH:BH, 'Forecast Summary'!$A:$A,Outcomes!$A105,'Forecast Summary'!$C:$C, "2024",'Forecast Summary'!$D:$D, "Historical")</f>
        <v>162</v>
      </c>
      <c r="AP105" s="333">
        <f>SUMIFS('Forecast Summary'!BI:BI, 'Forecast Summary'!$A:$A,Outcomes!$A105,'Forecast Summary'!$C:$C, "2024",'Forecast Summary'!$D:$D, "Historical")</f>
        <v>744</v>
      </c>
      <c r="AQ105" s="333">
        <f>SUMIFS('Forecast Summary'!BJ:BJ, 'Forecast Summary'!$A:$A,Outcomes!$A105,'Forecast Summary'!$C:$C, "2024",'Forecast Summary'!$D:$D, "Historical")</f>
        <v>297</v>
      </c>
      <c r="AR105" s="333">
        <f>SUMIFS('Forecast Summary'!BK:BK, 'Forecast Summary'!$A:$A,Outcomes!$A105,'Forecast Summary'!$C:$C, "2024",'Forecast Summary'!$D:$D, "Historical")</f>
        <v>400</v>
      </c>
      <c r="AS105" s="333">
        <f>SUMIFS('Forecast Summary'!BL:BL, 'Forecast Summary'!$A:$A,Outcomes!$A105,'Forecast Summary'!$C:$C, "2024",'Forecast Summary'!$D:$D, "Historical")</f>
        <v>273</v>
      </c>
      <c r="AT105" s="333">
        <f>SUMIFS('Forecast Summary'!BQ:BQ, 'Forecast Summary'!$A:$A,Outcomes!$A105,'Forecast Summary'!$C:$C, "2024",'Forecast Summary'!$D:$D, "Historical")</f>
        <v>0</v>
      </c>
      <c r="AU105" s="333">
        <f>SUMIFS('Forecast Summary'!BR:BR, 'Forecast Summary'!$A:$A,Outcomes!$A105,'Forecast Summary'!$C:$C, "2024",'Forecast Summary'!$D:$D, "Historical")</f>
        <v>0</v>
      </c>
      <c r="AV105" s="333">
        <f>SUMIFS('Forecast Summary'!BS:BS, 'Forecast Summary'!$A:$A,Outcomes!$A105,'Forecast Summary'!$C:$C, "2024",'Forecast Summary'!$D:$D, "Historical")</f>
        <v>0</v>
      </c>
      <c r="AW105" s="333">
        <f>SUMIFS('Forecast Summary'!BT:BT, 'Forecast Summary'!$A:$A,Outcomes!$A105,'Forecast Summary'!$C:$C, "2024",'Forecast Summary'!$D:$D, "Historical")</f>
        <v>0</v>
      </c>
      <c r="AX105" s="333">
        <f>SUMIFS('Forecast Summary'!BU:BU, 'Forecast Summary'!$A:$A,Outcomes!$A105,'Forecast Summary'!$C:$C, "2024",'Forecast Summary'!$D:$D, "Historical")</f>
        <v>33</v>
      </c>
      <c r="AY105" s="333">
        <f>SUMIFS('Forecast Summary'!BV:BV, 'Forecast Summary'!$A:$A,Outcomes!$A105,'Forecast Summary'!$C:$C, "2024",'Forecast Summary'!$D:$D, "Historical")</f>
        <v>2</v>
      </c>
      <c r="AZ105" s="333">
        <f>SUMIFS('Forecast Summary'!BW:BW, 'Forecast Summary'!$A:$A,Outcomes!$A105,'Forecast Summary'!$C:$C, "2024",'Forecast Summary'!$D:$D, "Historical")</f>
        <v>21</v>
      </c>
      <c r="BA105" s="333">
        <f>SUMIFS('Forecast Summary'!BX:BX, 'Forecast Summary'!$A:$A,Outcomes!$A105,'Forecast Summary'!$C:$C, "2024",'Forecast Summary'!$D:$D, "Historical")</f>
        <v>23</v>
      </c>
      <c r="BB105" s="333">
        <f>SUMIFS('Forecast Summary'!BY:BY, 'Forecast Summary'!$A:$A,Outcomes!$A105,'Forecast Summary'!$C:$C, "2024",'Forecast Summary'!$D:$D, "Bound Project")</f>
        <v>18</v>
      </c>
      <c r="BC105" s="333">
        <f>SUMIFS('Forecast Summary'!BZ:BZ, 'Forecast Summary'!$A:$A,Outcomes!$A105,'Forecast Summary'!$C:$C, "2024",'Forecast Summary'!$D:$D, "Bound Project")</f>
        <v>93</v>
      </c>
      <c r="BD105" s="333">
        <f>SUMIFS('Forecast Summary'!CA:CA, 'Forecast Summary'!$A:$A,Outcomes!$A105,'Forecast Summary'!$C:$C, "2024",'Forecast Summary'!$D:$D, "Bound Project")</f>
        <v>0</v>
      </c>
    </row>
    <row r="106" spans="1:58">
      <c r="A106" s="21" t="s">
        <v>137</v>
      </c>
      <c r="B106" s="18" t="s">
        <v>138</v>
      </c>
      <c r="C106" s="333">
        <f>SUMIFS('Forecast Summary'!E:E, 'Forecast Summary'!$A:$A,Outcomes!$A106,'Forecast Summary'!$C:$C, "2024",'Forecast Summary'!$D:$D, "Historical")</f>
        <v>185</v>
      </c>
      <c r="D106" s="333">
        <f>SUMIFS('Forecast Summary'!F:F, 'Forecast Summary'!$A:$A,Outcomes!$A106,'Forecast Summary'!$C:$C, "2024",'Forecast Summary'!$D:$D, "Historical")</f>
        <v>177</v>
      </c>
      <c r="E106" s="333">
        <f>SUMIFS('Forecast Summary'!G:G, 'Forecast Summary'!$A:$A,Outcomes!$A106,'Forecast Summary'!$C:$C, "2024",'Forecast Summary'!$D:$D, "Historical")</f>
        <v>50</v>
      </c>
      <c r="F106" s="333">
        <f>SUMIFS('Forecast Summary'!H:H, 'Forecast Summary'!$A:$A,Outcomes!$A106,'Forecast Summary'!$C:$C, "2024",'Forecast Summary'!$D:$D, "Historical")</f>
        <v>72</v>
      </c>
      <c r="G106" s="333">
        <f>SUMIFS('Forecast Summary'!I:I, 'Forecast Summary'!$A:$A,Outcomes!$A106,'Forecast Summary'!$C:$C, "2024",'Forecast Summary'!$D:$D, "Historical")</f>
        <v>37</v>
      </c>
      <c r="H106" s="333">
        <f>SUMIFS('Forecast Summary'!J:J, 'Forecast Summary'!$A:$A,Outcomes!$A106,'Forecast Summary'!$C:$C, "2024",'Forecast Summary'!$D:$D, "Historical")</f>
        <v>0</v>
      </c>
      <c r="I106" s="333">
        <f>SUMIFS('Forecast Summary'!K:K, 'Forecast Summary'!$A:$A,Outcomes!$A106,'Forecast Summary'!$C:$C, "2024",'Forecast Summary'!$D:$D, "Historical")</f>
        <v>0</v>
      </c>
      <c r="J106" s="333">
        <f>SUMIFS('Forecast Summary'!L:L, 'Forecast Summary'!$A:$A,Outcomes!$A106,'Forecast Summary'!$C:$C, "2024",'Forecast Summary'!$D:$D, "Historical")</f>
        <v>0</v>
      </c>
      <c r="K106" s="333">
        <f>SUMIFS('Forecast Summary'!M:M, 'Forecast Summary'!$A:$A,Outcomes!$A106,'Forecast Summary'!$C:$C, "2024",'Forecast Summary'!$D:$D, "Historical")</f>
        <v>0</v>
      </c>
      <c r="L106" s="333">
        <f>SUMIFS('Forecast Summary'!O:O, 'Forecast Summary'!$A:$A,Outcomes!$A106,'Forecast Summary'!$C:$C, "2024",'Forecast Summary'!$D:$D, "Historical")</f>
        <v>0</v>
      </c>
      <c r="M106" s="333">
        <f>SUMIFS('Forecast Summary'!P:P, 'Forecast Summary'!$A:$A,Outcomes!$A106,'Forecast Summary'!$C:$C, "2024",'Forecast Summary'!$D:$D, "Historical")</f>
        <v>237</v>
      </c>
      <c r="N106" s="333">
        <f>SUMIFS('Forecast Summary'!U:U, 'Forecast Summary'!$A:$A,Outcomes!$A106,'Forecast Summary'!$C:$C, "2024",'Forecast Summary'!$D:$D, "Historical")</f>
        <v>2</v>
      </c>
      <c r="O106" s="560"/>
      <c r="P106" s="560"/>
      <c r="Q106" s="560"/>
      <c r="R106" s="333">
        <f>SUMIFS('Forecast Summary'!Y:Y, 'Forecast Summary'!$A:$A,Outcomes!$A106,'Forecast Summary'!$C:$C, "2024",'Forecast Summary'!$D:$D, "Historical")</f>
        <v>312</v>
      </c>
      <c r="S106" s="560"/>
      <c r="T106" s="560"/>
      <c r="U106" s="560"/>
      <c r="V106" s="333">
        <f>SUMIFS('Forecast Summary'!AG:AG, 'Forecast Summary'!$A:$A,Outcomes!$A106,'Forecast Summary'!$C:$C, "2024",'Forecast Summary'!$D:$D, "Historical")</f>
        <v>14</v>
      </c>
      <c r="W106" s="333">
        <f>SUMIFS('Forecast Summary'!AH:AH, 'Forecast Summary'!$A:$A,Outcomes!$A106,'Forecast Summary'!$C:$C, "2024",'Forecast Summary'!$D:$D, "Historical")</f>
        <v>3</v>
      </c>
      <c r="X106" s="333">
        <f>SUMIFS('Forecast Summary'!AI:AI, 'Forecast Summary'!$A:$A,Outcomes!$A106,'Forecast Summary'!$C:$C, "2024",'Forecast Summary'!$D:$D, "Historical")</f>
        <v>2</v>
      </c>
      <c r="Y106" s="333">
        <f>SUMIFS('Forecast Summary'!AJ:AJ, 'Forecast Summary'!$A:$A,Outcomes!$A106,'Forecast Summary'!$C:$C, "2024",'Forecast Summary'!$D:$D, "Historical")</f>
        <v>7</v>
      </c>
      <c r="Z106" s="333">
        <f>SUMIFS('Forecast Summary'!AK:AK, 'Forecast Summary'!$A:$A,Outcomes!$A106,'Forecast Summary'!$C:$C, "2024",'Forecast Summary'!$D:$D, "Historical")</f>
        <v>210</v>
      </c>
      <c r="AA106" s="333">
        <f>SUMIFS('Forecast Summary'!AL:AL, 'Forecast Summary'!$A:$A,Outcomes!$A106,'Forecast Summary'!$C:$C, "2024",'Forecast Summary'!$D:$D, "Historical")</f>
        <v>78</v>
      </c>
      <c r="AB106" s="333">
        <f>SUMIFS('Forecast Summary'!AM:AM, 'Forecast Summary'!$A:$A,Outcomes!$A106,'Forecast Summary'!$C:$C, "2024",'Forecast Summary'!$D:$D, "Historical")</f>
        <v>109</v>
      </c>
      <c r="AC106" s="333">
        <f>SUMIFS('Forecast Summary'!AN:AN, 'Forecast Summary'!$A:$A,Outcomes!$A106,'Forecast Summary'!$C:$C, "2024",'Forecast Summary'!$D:$D, "Historical")</f>
        <v>100</v>
      </c>
      <c r="AD106" s="333">
        <f>SUMIFS('Forecast Summary'!AS:AS, 'Forecast Summary'!$A:$A,Outcomes!$A106,'Forecast Summary'!$C:$C, "2024",'Forecast Summary'!$D:$D, "Historical")</f>
        <v>0</v>
      </c>
      <c r="AE106" s="333">
        <f>SUMIFS('Forecast Summary'!AT:AT, 'Forecast Summary'!$A:$A,Outcomes!$A106,'Forecast Summary'!$C:$C, "2024",'Forecast Summary'!$D:$D, "Historical")</f>
        <v>0</v>
      </c>
      <c r="AF106" s="333">
        <f>SUMIFS('Forecast Summary'!AU:AU, 'Forecast Summary'!$A:$A,Outcomes!$A106,'Forecast Summary'!$C:$C, "2024",'Forecast Summary'!$D:$D, "Historical")</f>
        <v>0</v>
      </c>
      <c r="AG106" s="333">
        <f>SUMIFS('Forecast Summary'!AV:AV, 'Forecast Summary'!$A:$A,Outcomes!$A106,'Forecast Summary'!$C:$C, "2024",'Forecast Summary'!$D:$D, "Historical")</f>
        <v>0</v>
      </c>
      <c r="AH106" s="333">
        <f>SUMIFS('Forecast Summary'!AW:AW, 'Forecast Summary'!$A:$A,Outcomes!$A106,'Forecast Summary'!$C:$C, "2024",'Forecast Summary'!$D:$D, "Historical")</f>
        <v>0</v>
      </c>
      <c r="AI106" s="333">
        <f>SUMIFS('Forecast Summary'!AX:AX, 'Forecast Summary'!$A:$A,Outcomes!$A106,'Forecast Summary'!$C:$C, "2024",'Forecast Summary'!$D:$D, "Historical")</f>
        <v>0</v>
      </c>
      <c r="AJ106" s="333">
        <f>SUMIFS('Forecast Summary'!AY:AY, 'Forecast Summary'!$A:$A,Outcomes!$A106,'Forecast Summary'!$C:$C, "2024",'Forecast Summary'!$D:$D, "Historical")</f>
        <v>0</v>
      </c>
      <c r="AK106" s="333">
        <f>SUMIFS('Forecast Summary'!AZ:AZ, 'Forecast Summary'!$A:$A,Outcomes!$A106,'Forecast Summary'!$C:$C, "2024",'Forecast Summary'!$D:$D, "Historical")</f>
        <v>0</v>
      </c>
      <c r="AL106" s="333">
        <f>SUMIFS('Forecast Summary'!BE:BE, 'Forecast Summary'!$A:$A,Outcomes!$A106,'Forecast Summary'!$C:$C, "2024",'Forecast Summary'!$D:$D, "Historical")</f>
        <v>160</v>
      </c>
      <c r="AM106" s="333">
        <f>SUMIFS('Forecast Summary'!BF:BF, 'Forecast Summary'!$A:$A,Outcomes!$A106,'Forecast Summary'!$C:$C, "2024",'Forecast Summary'!$D:$D, "Historical")</f>
        <v>68</v>
      </c>
      <c r="AN106" s="333">
        <f>SUMIFS('Forecast Summary'!BG:BG, 'Forecast Summary'!$A:$A,Outcomes!$A106,'Forecast Summary'!$C:$C, "2024",'Forecast Summary'!$D:$D, "Historical")</f>
        <v>85</v>
      </c>
      <c r="AO106" s="333">
        <f>SUMIFS('Forecast Summary'!BH:BH, 'Forecast Summary'!$A:$A,Outcomes!$A106,'Forecast Summary'!$C:$C, "2024",'Forecast Summary'!$D:$D, "Historical")</f>
        <v>43</v>
      </c>
      <c r="AP106" s="333">
        <f>SUMIFS('Forecast Summary'!BI:BI, 'Forecast Summary'!$A:$A,Outcomes!$A106,'Forecast Summary'!$C:$C, "2024",'Forecast Summary'!$D:$D, "Historical")</f>
        <v>102</v>
      </c>
      <c r="AQ106" s="333">
        <f>SUMIFS('Forecast Summary'!BJ:BJ, 'Forecast Summary'!$A:$A,Outcomes!$A106,'Forecast Summary'!$C:$C, "2024",'Forecast Summary'!$D:$D, "Historical")</f>
        <v>36</v>
      </c>
      <c r="AR106" s="333">
        <f>SUMIFS('Forecast Summary'!BK:BK, 'Forecast Summary'!$A:$A,Outcomes!$A106,'Forecast Summary'!$C:$C, "2024",'Forecast Summary'!$D:$D, "Historical")</f>
        <v>64</v>
      </c>
      <c r="AS106" s="333">
        <f>SUMIFS('Forecast Summary'!BL:BL, 'Forecast Summary'!$A:$A,Outcomes!$A106,'Forecast Summary'!$C:$C, "2024",'Forecast Summary'!$D:$D, "Historical")</f>
        <v>63</v>
      </c>
      <c r="AT106" s="333">
        <f>SUMIFS('Forecast Summary'!BQ:BQ, 'Forecast Summary'!$A:$A,Outcomes!$A106,'Forecast Summary'!$C:$C, "2024",'Forecast Summary'!$D:$D, "Historical")</f>
        <v>0</v>
      </c>
      <c r="AU106" s="333">
        <f>SUMIFS('Forecast Summary'!BR:BR, 'Forecast Summary'!$A:$A,Outcomes!$A106,'Forecast Summary'!$C:$C, "2024",'Forecast Summary'!$D:$D, "Historical")</f>
        <v>0</v>
      </c>
      <c r="AV106" s="333">
        <f>SUMIFS('Forecast Summary'!BS:BS, 'Forecast Summary'!$A:$A,Outcomes!$A106,'Forecast Summary'!$C:$C, "2024",'Forecast Summary'!$D:$D, "Historical")</f>
        <v>0</v>
      </c>
      <c r="AW106" s="333">
        <f>SUMIFS('Forecast Summary'!BT:BT, 'Forecast Summary'!$A:$A,Outcomes!$A106,'Forecast Summary'!$C:$C, "2024",'Forecast Summary'!$D:$D, "Historical")</f>
        <v>0</v>
      </c>
      <c r="AX106" s="333">
        <f>SUMIFS('Forecast Summary'!BU:BU, 'Forecast Summary'!$A:$A,Outcomes!$A106,'Forecast Summary'!$C:$C, "2024",'Forecast Summary'!$D:$D, "Historical")</f>
        <v>0</v>
      </c>
      <c r="AY106" s="333">
        <f>SUMIFS('Forecast Summary'!BV:BV, 'Forecast Summary'!$A:$A,Outcomes!$A106,'Forecast Summary'!$C:$C, "2024",'Forecast Summary'!$D:$D, "Historical")</f>
        <v>0</v>
      </c>
      <c r="AZ106" s="333">
        <f>SUMIFS('Forecast Summary'!BW:BW, 'Forecast Summary'!$A:$A,Outcomes!$A106,'Forecast Summary'!$C:$C, "2024",'Forecast Summary'!$D:$D, "Historical")</f>
        <v>0</v>
      </c>
      <c r="BA106" s="333">
        <f>SUMIFS('Forecast Summary'!BX:BX, 'Forecast Summary'!$A:$A,Outcomes!$A106,'Forecast Summary'!$C:$C, "2024",'Forecast Summary'!$D:$D, "Historical")</f>
        <v>0</v>
      </c>
      <c r="BB106" s="333">
        <f>SUMIFS('Forecast Summary'!BY:BY, 'Forecast Summary'!$A:$A,Outcomes!$A106,'Forecast Summary'!$C:$C, "2024",'Forecast Summary'!$D:$D, "Bound Project")</f>
        <v>17</v>
      </c>
      <c r="BC106" s="333">
        <f>SUMIFS('Forecast Summary'!BZ:BZ, 'Forecast Summary'!$A:$A,Outcomes!$A106,'Forecast Summary'!$C:$C, "2024",'Forecast Summary'!$D:$D, "Bound Project")</f>
        <v>28</v>
      </c>
      <c r="BD106" s="333">
        <f>SUMIFS('Forecast Summary'!CA:CA, 'Forecast Summary'!$A:$A,Outcomes!$A106,'Forecast Summary'!$C:$C, "2024",'Forecast Summary'!$D:$D, "Bound Project")</f>
        <v>0</v>
      </c>
    </row>
    <row r="107" spans="1:58">
      <c r="A107" s="21" t="s">
        <v>139</v>
      </c>
      <c r="B107" s="18" t="s">
        <v>140</v>
      </c>
      <c r="C107" s="333">
        <f>SUMIFS('Forecast Summary'!E:E, 'Forecast Summary'!$A:$A,Outcomes!$A107,'Forecast Summary'!$C:$C, "2024",'Forecast Summary'!$D:$D, "Historical")</f>
        <v>190</v>
      </c>
      <c r="D107" s="333">
        <f>SUMIFS('Forecast Summary'!F:F, 'Forecast Summary'!$A:$A,Outcomes!$A107,'Forecast Summary'!$C:$C, "2024",'Forecast Summary'!$D:$D, "Historical")</f>
        <v>195</v>
      </c>
      <c r="E107" s="333">
        <f>SUMIFS('Forecast Summary'!G:G, 'Forecast Summary'!$A:$A,Outcomes!$A107,'Forecast Summary'!$C:$C, "2024",'Forecast Summary'!$D:$D, "Historical")</f>
        <v>74</v>
      </c>
      <c r="F107" s="333">
        <f>SUMIFS('Forecast Summary'!H:H, 'Forecast Summary'!$A:$A,Outcomes!$A107,'Forecast Summary'!$C:$C, "2024",'Forecast Summary'!$D:$D, "Historical")</f>
        <v>96</v>
      </c>
      <c r="G107" s="333">
        <f>SUMIFS('Forecast Summary'!I:I, 'Forecast Summary'!$A:$A,Outcomes!$A107,'Forecast Summary'!$C:$C, "2024",'Forecast Summary'!$D:$D, "Historical")</f>
        <v>49</v>
      </c>
      <c r="H107" s="333">
        <f>SUMIFS('Forecast Summary'!J:J, 'Forecast Summary'!$A:$A,Outcomes!$A107,'Forecast Summary'!$C:$C, "2024",'Forecast Summary'!$D:$D, "Historical")</f>
        <v>0</v>
      </c>
      <c r="I107" s="333">
        <f>SUMIFS('Forecast Summary'!K:K, 'Forecast Summary'!$A:$A,Outcomes!$A107,'Forecast Summary'!$C:$C, "2024",'Forecast Summary'!$D:$D, "Historical")</f>
        <v>0</v>
      </c>
      <c r="J107" s="333">
        <f>SUMIFS('Forecast Summary'!L:L, 'Forecast Summary'!$A:$A,Outcomes!$A107,'Forecast Summary'!$C:$C, "2024",'Forecast Summary'!$D:$D, "Historical")</f>
        <v>0</v>
      </c>
      <c r="K107" s="333">
        <f>SUMIFS('Forecast Summary'!M:M, 'Forecast Summary'!$A:$A,Outcomes!$A107,'Forecast Summary'!$C:$C, "2024",'Forecast Summary'!$D:$D, "Historical")</f>
        <v>0</v>
      </c>
      <c r="L107" s="333">
        <f>SUMIFS('Forecast Summary'!O:O, 'Forecast Summary'!$A:$A,Outcomes!$A107,'Forecast Summary'!$C:$C, "2024",'Forecast Summary'!$D:$D, "Historical")</f>
        <v>39</v>
      </c>
      <c r="M107" s="333">
        <f>SUMIFS('Forecast Summary'!P:P, 'Forecast Summary'!$A:$A,Outcomes!$A107,'Forecast Summary'!$C:$C, "2024",'Forecast Summary'!$D:$D, "Historical")</f>
        <v>357</v>
      </c>
      <c r="N107" s="333">
        <f>SUMIFS('Forecast Summary'!U:U, 'Forecast Summary'!$A:$A,Outcomes!$A107,'Forecast Summary'!$C:$C, "2024",'Forecast Summary'!$D:$D, "Historical")</f>
        <v>16</v>
      </c>
      <c r="O107" s="560"/>
      <c r="P107" s="560"/>
      <c r="Q107" s="560"/>
      <c r="R107" s="333">
        <f>SUMIFS('Forecast Summary'!Y:Y, 'Forecast Summary'!$A:$A,Outcomes!$A107,'Forecast Summary'!$C:$C, "2024",'Forecast Summary'!$D:$D, "Historical")</f>
        <v>79</v>
      </c>
      <c r="S107" s="560"/>
      <c r="T107" s="560"/>
      <c r="U107" s="560"/>
      <c r="V107" s="333">
        <f>SUMIFS('Forecast Summary'!AG:AG, 'Forecast Summary'!$A:$A,Outcomes!$A107,'Forecast Summary'!$C:$C, "2024",'Forecast Summary'!$D:$D, "Historical")</f>
        <v>125</v>
      </c>
      <c r="W107" s="333">
        <f>SUMIFS('Forecast Summary'!AH:AH, 'Forecast Summary'!$A:$A,Outcomes!$A107,'Forecast Summary'!$C:$C, "2024",'Forecast Summary'!$D:$D, "Historical")</f>
        <v>52</v>
      </c>
      <c r="X107" s="333">
        <f>SUMIFS('Forecast Summary'!AI:AI, 'Forecast Summary'!$A:$A,Outcomes!$A107,'Forecast Summary'!$C:$C, "2024",'Forecast Summary'!$D:$D, "Historical")</f>
        <v>44</v>
      </c>
      <c r="Y107" s="333">
        <f>SUMIFS('Forecast Summary'!AJ:AJ, 'Forecast Summary'!$A:$A,Outcomes!$A107,'Forecast Summary'!$C:$C, "2024",'Forecast Summary'!$D:$D, "Historical")</f>
        <v>29</v>
      </c>
      <c r="Z107" s="333">
        <f>SUMIFS('Forecast Summary'!AK:AK, 'Forecast Summary'!$A:$A,Outcomes!$A107,'Forecast Summary'!$C:$C, "2024",'Forecast Summary'!$D:$D, "Historical")</f>
        <v>135</v>
      </c>
      <c r="AA107" s="333">
        <f>SUMIFS('Forecast Summary'!AL:AL, 'Forecast Summary'!$A:$A,Outcomes!$A107,'Forecast Summary'!$C:$C, "2024",'Forecast Summary'!$D:$D, "Historical")</f>
        <v>36</v>
      </c>
      <c r="AB107" s="333">
        <f>SUMIFS('Forecast Summary'!AM:AM, 'Forecast Summary'!$A:$A,Outcomes!$A107,'Forecast Summary'!$C:$C, "2024",'Forecast Summary'!$D:$D, "Historical")</f>
        <v>71</v>
      </c>
      <c r="AC107" s="333">
        <f>SUMIFS('Forecast Summary'!AN:AN, 'Forecast Summary'!$A:$A,Outcomes!$A107,'Forecast Summary'!$C:$C, "2024",'Forecast Summary'!$D:$D, "Historical")</f>
        <v>77</v>
      </c>
      <c r="AD107" s="333">
        <f>SUMIFS('Forecast Summary'!AS:AS, 'Forecast Summary'!$A:$A,Outcomes!$A107,'Forecast Summary'!$C:$C, "2024",'Forecast Summary'!$D:$D, "Historical")</f>
        <v>0</v>
      </c>
      <c r="AE107" s="333">
        <f>SUMIFS('Forecast Summary'!AT:AT, 'Forecast Summary'!$A:$A,Outcomes!$A107,'Forecast Summary'!$C:$C, "2024",'Forecast Summary'!$D:$D, "Historical")</f>
        <v>0</v>
      </c>
      <c r="AF107" s="333">
        <f>SUMIFS('Forecast Summary'!AU:AU, 'Forecast Summary'!$A:$A,Outcomes!$A107,'Forecast Summary'!$C:$C, "2024",'Forecast Summary'!$D:$D, "Historical")</f>
        <v>0</v>
      </c>
      <c r="AG107" s="333">
        <f>SUMIFS('Forecast Summary'!AV:AV, 'Forecast Summary'!$A:$A,Outcomes!$A107,'Forecast Summary'!$C:$C, "2024",'Forecast Summary'!$D:$D, "Historical")</f>
        <v>0</v>
      </c>
      <c r="AH107" s="333">
        <f>SUMIFS('Forecast Summary'!AW:AW, 'Forecast Summary'!$A:$A,Outcomes!$A107,'Forecast Summary'!$C:$C, "2024",'Forecast Summary'!$D:$D, "Historical")</f>
        <v>0</v>
      </c>
      <c r="AI107" s="333">
        <f>SUMIFS('Forecast Summary'!AX:AX, 'Forecast Summary'!$A:$A,Outcomes!$A107,'Forecast Summary'!$C:$C, "2024",'Forecast Summary'!$D:$D, "Historical")</f>
        <v>0</v>
      </c>
      <c r="AJ107" s="333">
        <f>SUMIFS('Forecast Summary'!AY:AY, 'Forecast Summary'!$A:$A,Outcomes!$A107,'Forecast Summary'!$C:$C, "2024",'Forecast Summary'!$D:$D, "Historical")</f>
        <v>0</v>
      </c>
      <c r="AK107" s="333">
        <f>SUMIFS('Forecast Summary'!AZ:AZ, 'Forecast Summary'!$A:$A,Outcomes!$A107,'Forecast Summary'!$C:$C, "2024",'Forecast Summary'!$D:$D, "Historical")</f>
        <v>0</v>
      </c>
      <c r="AL107" s="333">
        <f>SUMIFS('Forecast Summary'!BE:BE, 'Forecast Summary'!$A:$A,Outcomes!$A107,'Forecast Summary'!$C:$C, "2024",'Forecast Summary'!$D:$D, "Historical")</f>
        <v>213</v>
      </c>
      <c r="AM107" s="333">
        <f>SUMIFS('Forecast Summary'!BF:BF, 'Forecast Summary'!$A:$A,Outcomes!$A107,'Forecast Summary'!$C:$C, "2024",'Forecast Summary'!$D:$D, "Historical")</f>
        <v>71</v>
      </c>
      <c r="AN107" s="333">
        <f>SUMIFS('Forecast Summary'!BG:BG, 'Forecast Summary'!$A:$A,Outcomes!$A107,'Forecast Summary'!$C:$C, "2024",'Forecast Summary'!$D:$D, "Historical")</f>
        <v>99</v>
      </c>
      <c r="AO107" s="333">
        <f>SUMIFS('Forecast Summary'!BH:BH, 'Forecast Summary'!$A:$A,Outcomes!$A107,'Forecast Summary'!$C:$C, "2024",'Forecast Summary'!$D:$D, "Historical")</f>
        <v>63</v>
      </c>
      <c r="AP107" s="333">
        <f>SUMIFS('Forecast Summary'!BI:BI, 'Forecast Summary'!$A:$A,Outcomes!$A107,'Forecast Summary'!$C:$C, "2024",'Forecast Summary'!$D:$D, "Historical")</f>
        <v>140</v>
      </c>
      <c r="AQ107" s="333">
        <f>SUMIFS('Forecast Summary'!BJ:BJ, 'Forecast Summary'!$A:$A,Outcomes!$A107,'Forecast Summary'!$C:$C, "2024",'Forecast Summary'!$D:$D, "Historical")</f>
        <v>29</v>
      </c>
      <c r="AR107" s="333">
        <f>SUMIFS('Forecast Summary'!BK:BK, 'Forecast Summary'!$A:$A,Outcomes!$A107,'Forecast Summary'!$C:$C, "2024",'Forecast Summary'!$D:$D, "Historical")</f>
        <v>77</v>
      </c>
      <c r="AS107" s="333">
        <f>SUMIFS('Forecast Summary'!BL:BL, 'Forecast Summary'!$A:$A,Outcomes!$A107,'Forecast Summary'!$C:$C, "2024",'Forecast Summary'!$D:$D, "Historical")</f>
        <v>76</v>
      </c>
      <c r="AT107" s="333">
        <f>SUMIFS('Forecast Summary'!BQ:BQ, 'Forecast Summary'!$A:$A,Outcomes!$A107,'Forecast Summary'!$C:$C, "2024",'Forecast Summary'!$D:$D, "Historical")</f>
        <v>0</v>
      </c>
      <c r="AU107" s="333">
        <f>SUMIFS('Forecast Summary'!BR:BR, 'Forecast Summary'!$A:$A,Outcomes!$A107,'Forecast Summary'!$C:$C, "2024",'Forecast Summary'!$D:$D, "Historical")</f>
        <v>0</v>
      </c>
      <c r="AV107" s="333">
        <f>SUMIFS('Forecast Summary'!BS:BS, 'Forecast Summary'!$A:$A,Outcomes!$A107,'Forecast Summary'!$C:$C, "2024",'Forecast Summary'!$D:$D, "Historical")</f>
        <v>0</v>
      </c>
      <c r="AW107" s="333">
        <f>SUMIFS('Forecast Summary'!BT:BT, 'Forecast Summary'!$A:$A,Outcomes!$A107,'Forecast Summary'!$C:$C, "2024",'Forecast Summary'!$D:$D, "Historical")</f>
        <v>0</v>
      </c>
      <c r="AX107" s="333">
        <f>SUMIFS('Forecast Summary'!BU:BU, 'Forecast Summary'!$A:$A,Outcomes!$A107,'Forecast Summary'!$C:$C, "2024",'Forecast Summary'!$D:$D, "Historical")</f>
        <v>0</v>
      </c>
      <c r="AY107" s="333">
        <f>SUMIFS('Forecast Summary'!BV:BV, 'Forecast Summary'!$A:$A,Outcomes!$A107,'Forecast Summary'!$C:$C, "2024",'Forecast Summary'!$D:$D, "Historical")</f>
        <v>0</v>
      </c>
      <c r="AZ107" s="333">
        <f>SUMIFS('Forecast Summary'!BW:BW, 'Forecast Summary'!$A:$A,Outcomes!$A107,'Forecast Summary'!$C:$C, "2024",'Forecast Summary'!$D:$D, "Historical")</f>
        <v>0</v>
      </c>
      <c r="BA107" s="333">
        <f>SUMIFS('Forecast Summary'!BX:BX, 'Forecast Summary'!$A:$A,Outcomes!$A107,'Forecast Summary'!$C:$C, "2024",'Forecast Summary'!$D:$D, "Historical")</f>
        <v>0</v>
      </c>
      <c r="BB107" s="333">
        <f>SUMIFS('Forecast Summary'!BY:BY, 'Forecast Summary'!$A:$A,Outcomes!$A107,'Forecast Summary'!$C:$C, "2024",'Forecast Summary'!$D:$D, "Bound Project")</f>
        <v>17</v>
      </c>
      <c r="BC107" s="333">
        <f>SUMIFS('Forecast Summary'!BZ:BZ, 'Forecast Summary'!$A:$A,Outcomes!$A107,'Forecast Summary'!$C:$C, "2024",'Forecast Summary'!$D:$D, "Bound Project")</f>
        <v>47</v>
      </c>
      <c r="BD107" s="333">
        <f>SUMIFS('Forecast Summary'!CA:CA, 'Forecast Summary'!$A:$A,Outcomes!$A107,'Forecast Summary'!$C:$C, "2024",'Forecast Summary'!$D:$D, "Bound Project")</f>
        <v>0</v>
      </c>
    </row>
    <row r="108" spans="1:58">
      <c r="A108" s="21" t="s">
        <v>141</v>
      </c>
      <c r="B108" s="18" t="s">
        <v>142</v>
      </c>
      <c r="C108" s="333">
        <f>SUMIFS('Forecast Summary'!E:E, 'Forecast Summary'!$A:$A,Outcomes!$A108,'Forecast Summary'!$C:$C, "2024",'Forecast Summary'!$D:$D, "Historical")</f>
        <v>576</v>
      </c>
      <c r="D108" s="333">
        <f>SUMIFS('Forecast Summary'!F:F, 'Forecast Summary'!$A:$A,Outcomes!$A108,'Forecast Summary'!$C:$C, "2024",'Forecast Summary'!$D:$D, "Historical")</f>
        <v>390</v>
      </c>
      <c r="E108" s="333">
        <f>SUMIFS('Forecast Summary'!G:G, 'Forecast Summary'!$A:$A,Outcomes!$A108,'Forecast Summary'!$C:$C, "2024",'Forecast Summary'!$D:$D, "Historical")</f>
        <v>265</v>
      </c>
      <c r="F108" s="333">
        <f>SUMIFS('Forecast Summary'!H:H, 'Forecast Summary'!$A:$A,Outcomes!$A108,'Forecast Summary'!$C:$C, "2024",'Forecast Summary'!$D:$D, "Historical")</f>
        <v>98</v>
      </c>
      <c r="G108" s="333">
        <f>SUMIFS('Forecast Summary'!I:I, 'Forecast Summary'!$A:$A,Outcomes!$A108,'Forecast Summary'!$C:$C, "2024",'Forecast Summary'!$D:$D, "Historical")</f>
        <v>52</v>
      </c>
      <c r="H108" s="333">
        <f>SUMIFS('Forecast Summary'!J:J, 'Forecast Summary'!$A:$A,Outcomes!$A108,'Forecast Summary'!$C:$C, "2024",'Forecast Summary'!$D:$D, "Historical")</f>
        <v>0</v>
      </c>
      <c r="I108" s="333">
        <f>SUMIFS('Forecast Summary'!K:K, 'Forecast Summary'!$A:$A,Outcomes!$A108,'Forecast Summary'!$C:$C, "2024",'Forecast Summary'!$D:$D, "Historical")</f>
        <v>0</v>
      </c>
      <c r="J108" s="333">
        <f>SUMIFS('Forecast Summary'!L:L, 'Forecast Summary'!$A:$A,Outcomes!$A108,'Forecast Summary'!$C:$C, "2024",'Forecast Summary'!$D:$D, "Historical")</f>
        <v>0</v>
      </c>
      <c r="K108" s="333">
        <f>SUMIFS('Forecast Summary'!M:M, 'Forecast Summary'!$A:$A,Outcomes!$A108,'Forecast Summary'!$C:$C, "2024",'Forecast Summary'!$D:$D, "Historical")</f>
        <v>0</v>
      </c>
      <c r="L108" s="333">
        <f>SUMIFS('Forecast Summary'!O:O, 'Forecast Summary'!$A:$A,Outcomes!$A108,'Forecast Summary'!$C:$C, "2024",'Forecast Summary'!$D:$D, "Historical")</f>
        <v>36</v>
      </c>
      <c r="M108" s="333">
        <f>SUMIFS('Forecast Summary'!P:P, 'Forecast Summary'!$A:$A,Outcomes!$A108,'Forecast Summary'!$C:$C, "2024",'Forecast Summary'!$D:$D, "Historical")</f>
        <v>190</v>
      </c>
      <c r="N108" s="333">
        <f>SUMIFS('Forecast Summary'!U:U, 'Forecast Summary'!$A:$A,Outcomes!$A108,'Forecast Summary'!$C:$C, "2024",'Forecast Summary'!$D:$D, "Historical")</f>
        <v>32</v>
      </c>
      <c r="O108" s="560"/>
      <c r="P108" s="560"/>
      <c r="Q108" s="560"/>
      <c r="R108" s="333">
        <f>SUMIFS('Forecast Summary'!Y:Y, 'Forecast Summary'!$A:$A,Outcomes!$A108,'Forecast Summary'!$C:$C, "2024",'Forecast Summary'!$D:$D, "Historical")</f>
        <v>21</v>
      </c>
      <c r="S108" s="560"/>
      <c r="T108" s="560"/>
      <c r="U108" s="560"/>
      <c r="V108" s="333">
        <f>SUMIFS('Forecast Summary'!AG:AG, 'Forecast Summary'!$A:$A,Outcomes!$A108,'Forecast Summary'!$C:$C, "2024",'Forecast Summary'!$D:$D, "Historical")</f>
        <v>94</v>
      </c>
      <c r="W108" s="333">
        <f>SUMIFS('Forecast Summary'!AH:AH, 'Forecast Summary'!$A:$A,Outcomes!$A108,'Forecast Summary'!$C:$C, "2024",'Forecast Summary'!$D:$D, "Historical")</f>
        <v>80</v>
      </c>
      <c r="X108" s="333">
        <f>SUMIFS('Forecast Summary'!AI:AI, 'Forecast Summary'!$A:$A,Outcomes!$A108,'Forecast Summary'!$C:$C, "2024",'Forecast Summary'!$D:$D, "Historical")</f>
        <v>17</v>
      </c>
      <c r="Y108" s="333">
        <f>SUMIFS('Forecast Summary'!AJ:AJ, 'Forecast Summary'!$A:$A,Outcomes!$A108,'Forecast Summary'!$C:$C, "2024",'Forecast Summary'!$D:$D, "Historical")</f>
        <v>11</v>
      </c>
      <c r="Z108" s="333">
        <f>SUMIFS('Forecast Summary'!AK:AK, 'Forecast Summary'!$A:$A,Outcomes!$A108,'Forecast Summary'!$C:$C, "2024",'Forecast Summary'!$D:$D, "Historical")</f>
        <v>181</v>
      </c>
      <c r="AA108" s="333">
        <f>SUMIFS('Forecast Summary'!AL:AL, 'Forecast Summary'!$A:$A,Outcomes!$A108,'Forecast Summary'!$C:$C, "2024",'Forecast Summary'!$D:$D, "Historical")</f>
        <v>126</v>
      </c>
      <c r="AB108" s="333">
        <f>SUMIFS('Forecast Summary'!AM:AM, 'Forecast Summary'!$A:$A,Outcomes!$A108,'Forecast Summary'!$C:$C, "2024",'Forecast Summary'!$D:$D, "Historical")</f>
        <v>90</v>
      </c>
      <c r="AC108" s="333">
        <f>SUMIFS('Forecast Summary'!AN:AN, 'Forecast Summary'!$A:$A,Outcomes!$A108,'Forecast Summary'!$C:$C, "2024",'Forecast Summary'!$D:$D, "Historical")</f>
        <v>62</v>
      </c>
      <c r="AD108" s="333">
        <f>SUMIFS('Forecast Summary'!AS:AS, 'Forecast Summary'!$A:$A,Outcomes!$A108,'Forecast Summary'!$C:$C, "2024",'Forecast Summary'!$D:$D, "Historical")</f>
        <v>0</v>
      </c>
      <c r="AE108" s="333">
        <f>SUMIFS('Forecast Summary'!AT:AT, 'Forecast Summary'!$A:$A,Outcomes!$A108,'Forecast Summary'!$C:$C, "2024",'Forecast Summary'!$D:$D, "Historical")</f>
        <v>0</v>
      </c>
      <c r="AF108" s="333">
        <f>SUMIFS('Forecast Summary'!AU:AU, 'Forecast Summary'!$A:$A,Outcomes!$A108,'Forecast Summary'!$C:$C, "2024",'Forecast Summary'!$D:$D, "Historical")</f>
        <v>0</v>
      </c>
      <c r="AG108" s="333">
        <f>SUMIFS('Forecast Summary'!AV:AV, 'Forecast Summary'!$A:$A,Outcomes!$A108,'Forecast Summary'!$C:$C, "2024",'Forecast Summary'!$D:$D, "Historical")</f>
        <v>0</v>
      </c>
      <c r="AH108" s="333">
        <f>SUMIFS('Forecast Summary'!AW:AW, 'Forecast Summary'!$A:$A,Outcomes!$A108,'Forecast Summary'!$C:$C, "2024",'Forecast Summary'!$D:$D, "Historical")</f>
        <v>0</v>
      </c>
      <c r="AI108" s="333">
        <f>SUMIFS('Forecast Summary'!AX:AX, 'Forecast Summary'!$A:$A,Outcomes!$A108,'Forecast Summary'!$C:$C, "2024",'Forecast Summary'!$D:$D, "Historical")</f>
        <v>0</v>
      </c>
      <c r="AJ108" s="333">
        <f>SUMIFS('Forecast Summary'!AY:AY, 'Forecast Summary'!$A:$A,Outcomes!$A108,'Forecast Summary'!$C:$C, "2024",'Forecast Summary'!$D:$D, "Historical")</f>
        <v>0</v>
      </c>
      <c r="AK108" s="333">
        <f>SUMIFS('Forecast Summary'!AZ:AZ, 'Forecast Summary'!$A:$A,Outcomes!$A108,'Forecast Summary'!$C:$C, "2024",'Forecast Summary'!$D:$D, "Historical")</f>
        <v>0</v>
      </c>
      <c r="AL108" s="333">
        <f>SUMIFS('Forecast Summary'!BE:BE, 'Forecast Summary'!$A:$A,Outcomes!$A108,'Forecast Summary'!$C:$C, "2024",'Forecast Summary'!$D:$D, "Historical")</f>
        <v>530</v>
      </c>
      <c r="AM108" s="333">
        <f>SUMIFS('Forecast Summary'!BF:BF, 'Forecast Summary'!$A:$A,Outcomes!$A108,'Forecast Summary'!$C:$C, "2024",'Forecast Summary'!$D:$D, "Historical")</f>
        <v>329</v>
      </c>
      <c r="AN108" s="333">
        <f>SUMIFS('Forecast Summary'!BG:BG, 'Forecast Summary'!$A:$A,Outcomes!$A108,'Forecast Summary'!$C:$C, "2024",'Forecast Summary'!$D:$D, "Historical")</f>
        <v>215</v>
      </c>
      <c r="AO108" s="333">
        <f>SUMIFS('Forecast Summary'!BH:BH, 'Forecast Summary'!$A:$A,Outcomes!$A108,'Forecast Summary'!$C:$C, "2024",'Forecast Summary'!$D:$D, "Historical")</f>
        <v>111</v>
      </c>
      <c r="AP108" s="333">
        <f>SUMIFS('Forecast Summary'!BI:BI, 'Forecast Summary'!$A:$A,Outcomes!$A108,'Forecast Summary'!$C:$C, "2024",'Forecast Summary'!$D:$D, "Historical")</f>
        <v>367</v>
      </c>
      <c r="AQ108" s="333">
        <f>SUMIFS('Forecast Summary'!BJ:BJ, 'Forecast Summary'!$A:$A,Outcomes!$A108,'Forecast Summary'!$C:$C, "2024",'Forecast Summary'!$D:$D, "Historical")</f>
        <v>173</v>
      </c>
      <c r="AR108" s="333">
        <f>SUMIFS('Forecast Summary'!BK:BK, 'Forecast Summary'!$A:$A,Outcomes!$A108,'Forecast Summary'!$C:$C, "2024",'Forecast Summary'!$D:$D, "Historical")</f>
        <v>150</v>
      </c>
      <c r="AS108" s="333">
        <f>SUMIFS('Forecast Summary'!BL:BL, 'Forecast Summary'!$A:$A,Outcomes!$A108,'Forecast Summary'!$C:$C, "2024",'Forecast Summary'!$D:$D, "Historical")</f>
        <v>202</v>
      </c>
      <c r="AT108" s="333">
        <f>SUMIFS('Forecast Summary'!BQ:BQ, 'Forecast Summary'!$A:$A,Outcomes!$A108,'Forecast Summary'!$C:$C, "2024",'Forecast Summary'!$D:$D, "Historical")</f>
        <v>0</v>
      </c>
      <c r="AU108" s="333">
        <f>SUMIFS('Forecast Summary'!BR:BR, 'Forecast Summary'!$A:$A,Outcomes!$A108,'Forecast Summary'!$C:$C, "2024",'Forecast Summary'!$D:$D, "Historical")</f>
        <v>0</v>
      </c>
      <c r="AV108" s="333">
        <f>SUMIFS('Forecast Summary'!BS:BS, 'Forecast Summary'!$A:$A,Outcomes!$A108,'Forecast Summary'!$C:$C, "2024",'Forecast Summary'!$D:$D, "Historical")</f>
        <v>0</v>
      </c>
      <c r="AW108" s="333">
        <f>SUMIFS('Forecast Summary'!BT:BT, 'Forecast Summary'!$A:$A,Outcomes!$A108,'Forecast Summary'!$C:$C, "2024",'Forecast Summary'!$D:$D, "Historical")</f>
        <v>0</v>
      </c>
      <c r="AX108" s="333">
        <f>SUMIFS('Forecast Summary'!BU:BU, 'Forecast Summary'!$A:$A,Outcomes!$A108,'Forecast Summary'!$C:$C, "2024",'Forecast Summary'!$D:$D, "Historical")</f>
        <v>64</v>
      </c>
      <c r="AY108" s="333">
        <f>SUMIFS('Forecast Summary'!BV:BV, 'Forecast Summary'!$A:$A,Outcomes!$A108,'Forecast Summary'!$C:$C, "2024",'Forecast Summary'!$D:$D, "Historical")</f>
        <v>36</v>
      </c>
      <c r="AZ108" s="333">
        <f>SUMIFS('Forecast Summary'!BW:BW, 'Forecast Summary'!$A:$A,Outcomes!$A108,'Forecast Summary'!$C:$C, "2024",'Forecast Summary'!$D:$D, "Historical")</f>
        <v>28</v>
      </c>
      <c r="BA108" s="333">
        <f>SUMIFS('Forecast Summary'!BX:BX, 'Forecast Summary'!$A:$A,Outcomes!$A108,'Forecast Summary'!$C:$C, "2024",'Forecast Summary'!$D:$D, "Historical")</f>
        <v>33</v>
      </c>
      <c r="BB108" s="333">
        <f>SUMIFS('Forecast Summary'!BY:BY, 'Forecast Summary'!$A:$A,Outcomes!$A108,'Forecast Summary'!$C:$C, "2024",'Forecast Summary'!$D:$D, "Bound Project")</f>
        <v>7</v>
      </c>
      <c r="BC108" s="333">
        <f>SUMIFS('Forecast Summary'!BZ:BZ, 'Forecast Summary'!$A:$A,Outcomes!$A108,'Forecast Summary'!$C:$C, "2024",'Forecast Summary'!$D:$D, "Bound Project")</f>
        <v>41</v>
      </c>
      <c r="BD108" s="333">
        <f>SUMIFS('Forecast Summary'!CA:CA, 'Forecast Summary'!$A:$A,Outcomes!$A108,'Forecast Summary'!$C:$C, "2024",'Forecast Summary'!$D:$D, "Bound Project")</f>
        <v>0</v>
      </c>
    </row>
    <row r="109" spans="1:58">
      <c r="A109" s="21" t="s">
        <v>143</v>
      </c>
      <c r="B109" s="18" t="s">
        <v>144</v>
      </c>
      <c r="C109" s="333">
        <f>SUMIFS('Forecast Summary'!E:E, 'Forecast Summary'!$A:$A,Outcomes!$A109,'Forecast Summary'!$C:$C, "2024",'Forecast Summary'!$D:$D, "Historical")</f>
        <v>178</v>
      </c>
      <c r="D109" s="333">
        <f>SUMIFS('Forecast Summary'!F:F, 'Forecast Summary'!$A:$A,Outcomes!$A109,'Forecast Summary'!$C:$C, "2024",'Forecast Summary'!$D:$D, "Historical")</f>
        <v>119</v>
      </c>
      <c r="E109" s="333">
        <f>SUMIFS('Forecast Summary'!G:G, 'Forecast Summary'!$A:$A,Outcomes!$A109,'Forecast Summary'!$C:$C, "2024",'Forecast Summary'!$D:$D, "Historical")</f>
        <v>38</v>
      </c>
      <c r="F109" s="333">
        <f>SUMIFS('Forecast Summary'!H:H, 'Forecast Summary'!$A:$A,Outcomes!$A109,'Forecast Summary'!$C:$C, "2024",'Forecast Summary'!$D:$D, "Historical")</f>
        <v>30</v>
      </c>
      <c r="G109" s="333">
        <f>SUMIFS('Forecast Summary'!I:I, 'Forecast Summary'!$A:$A,Outcomes!$A109,'Forecast Summary'!$C:$C, "2024",'Forecast Summary'!$D:$D, "Historical")</f>
        <v>6</v>
      </c>
      <c r="H109" s="333">
        <f>SUMIFS('Forecast Summary'!J:J, 'Forecast Summary'!$A:$A,Outcomes!$A109,'Forecast Summary'!$C:$C, "2024",'Forecast Summary'!$D:$D, "Historical")</f>
        <v>0</v>
      </c>
      <c r="I109" s="333">
        <f>SUMIFS('Forecast Summary'!K:K, 'Forecast Summary'!$A:$A,Outcomes!$A109,'Forecast Summary'!$C:$C, "2024",'Forecast Summary'!$D:$D, "Historical")</f>
        <v>0</v>
      </c>
      <c r="J109" s="333">
        <f>SUMIFS('Forecast Summary'!L:L, 'Forecast Summary'!$A:$A,Outcomes!$A109,'Forecast Summary'!$C:$C, "2024",'Forecast Summary'!$D:$D, "Historical")</f>
        <v>0</v>
      </c>
      <c r="K109" s="333">
        <f>SUMIFS('Forecast Summary'!M:M, 'Forecast Summary'!$A:$A,Outcomes!$A109,'Forecast Summary'!$C:$C, "2024",'Forecast Summary'!$D:$D, "Historical")</f>
        <v>0</v>
      </c>
      <c r="L109" s="333">
        <f>SUMIFS('Forecast Summary'!O:O, 'Forecast Summary'!$A:$A,Outcomes!$A109,'Forecast Summary'!$C:$C, "2024",'Forecast Summary'!$D:$D, "Historical")</f>
        <v>0</v>
      </c>
      <c r="M109" s="333">
        <f>SUMIFS('Forecast Summary'!P:P, 'Forecast Summary'!$A:$A,Outcomes!$A109,'Forecast Summary'!$C:$C, "2024",'Forecast Summary'!$D:$D, "Historical")</f>
        <v>0</v>
      </c>
      <c r="N109" s="333">
        <f>SUMIFS('Forecast Summary'!U:U, 'Forecast Summary'!$A:$A,Outcomes!$A109,'Forecast Summary'!$C:$C, "2024",'Forecast Summary'!$D:$D, "Historical")</f>
        <v>0</v>
      </c>
      <c r="O109" s="560"/>
      <c r="P109" s="560"/>
      <c r="Q109" s="560"/>
      <c r="R109" s="333">
        <f>SUMIFS('Forecast Summary'!Y:Y, 'Forecast Summary'!$A:$A,Outcomes!$A109,'Forecast Summary'!$C:$C, "2024",'Forecast Summary'!$D:$D, "Historical")</f>
        <v>259</v>
      </c>
      <c r="S109" s="560"/>
      <c r="T109" s="560"/>
      <c r="U109" s="560"/>
      <c r="V109" s="333">
        <f>SUMIFS('Forecast Summary'!AG:AG, 'Forecast Summary'!$A:$A,Outcomes!$A109,'Forecast Summary'!$C:$C, "2024",'Forecast Summary'!$D:$D, "Historical")</f>
        <v>59</v>
      </c>
      <c r="W109" s="333">
        <f>SUMIFS('Forecast Summary'!AH:AH, 'Forecast Summary'!$A:$A,Outcomes!$A109,'Forecast Summary'!$C:$C, "2024",'Forecast Summary'!$D:$D, "Historical")</f>
        <v>6</v>
      </c>
      <c r="X109" s="333">
        <f>SUMIFS('Forecast Summary'!AI:AI, 'Forecast Summary'!$A:$A,Outcomes!$A109,'Forecast Summary'!$C:$C, "2024",'Forecast Summary'!$D:$D, "Historical")</f>
        <v>4</v>
      </c>
      <c r="Y109" s="333">
        <f>SUMIFS('Forecast Summary'!AJ:AJ, 'Forecast Summary'!$A:$A,Outcomes!$A109,'Forecast Summary'!$C:$C, "2024",'Forecast Summary'!$D:$D, "Historical")</f>
        <v>51</v>
      </c>
      <c r="Z109" s="333">
        <f>SUMIFS('Forecast Summary'!AK:AK, 'Forecast Summary'!$A:$A,Outcomes!$A109,'Forecast Summary'!$C:$C, "2024",'Forecast Summary'!$D:$D, "Historical")</f>
        <v>67</v>
      </c>
      <c r="AA109" s="333">
        <f>SUMIFS('Forecast Summary'!AL:AL, 'Forecast Summary'!$A:$A,Outcomes!$A109,'Forecast Summary'!$C:$C, "2024",'Forecast Summary'!$D:$D, "Historical")</f>
        <v>10</v>
      </c>
      <c r="AB109" s="333">
        <f>SUMIFS('Forecast Summary'!AM:AM, 'Forecast Summary'!$A:$A,Outcomes!$A109,'Forecast Summary'!$C:$C, "2024",'Forecast Summary'!$D:$D, "Historical")</f>
        <v>33</v>
      </c>
      <c r="AC109" s="333">
        <f>SUMIFS('Forecast Summary'!AN:AN, 'Forecast Summary'!$A:$A,Outcomes!$A109,'Forecast Summary'!$C:$C, "2024",'Forecast Summary'!$D:$D, "Historical")</f>
        <v>8</v>
      </c>
      <c r="AD109" s="333">
        <f>SUMIFS('Forecast Summary'!AS:AS, 'Forecast Summary'!$A:$A,Outcomes!$A109,'Forecast Summary'!$C:$C, "2024",'Forecast Summary'!$D:$D, "Historical")</f>
        <v>0</v>
      </c>
      <c r="AE109" s="333">
        <f>SUMIFS('Forecast Summary'!AT:AT, 'Forecast Summary'!$A:$A,Outcomes!$A109,'Forecast Summary'!$C:$C, "2024",'Forecast Summary'!$D:$D, "Historical")</f>
        <v>0</v>
      </c>
      <c r="AF109" s="333">
        <f>SUMIFS('Forecast Summary'!AU:AU, 'Forecast Summary'!$A:$A,Outcomes!$A109,'Forecast Summary'!$C:$C, "2024",'Forecast Summary'!$D:$D, "Historical")</f>
        <v>0</v>
      </c>
      <c r="AG109" s="333">
        <f>SUMIFS('Forecast Summary'!AV:AV, 'Forecast Summary'!$A:$A,Outcomes!$A109,'Forecast Summary'!$C:$C, "2024",'Forecast Summary'!$D:$D, "Historical")</f>
        <v>0</v>
      </c>
      <c r="AH109" s="333">
        <f>SUMIFS('Forecast Summary'!AW:AW, 'Forecast Summary'!$A:$A,Outcomes!$A109,'Forecast Summary'!$C:$C, "2024",'Forecast Summary'!$D:$D, "Historical")</f>
        <v>0</v>
      </c>
      <c r="AI109" s="333">
        <f>SUMIFS('Forecast Summary'!AX:AX, 'Forecast Summary'!$A:$A,Outcomes!$A109,'Forecast Summary'!$C:$C, "2024",'Forecast Summary'!$D:$D, "Historical")</f>
        <v>0</v>
      </c>
      <c r="AJ109" s="333">
        <f>SUMIFS('Forecast Summary'!AY:AY, 'Forecast Summary'!$A:$A,Outcomes!$A109,'Forecast Summary'!$C:$C, "2024",'Forecast Summary'!$D:$D, "Historical")</f>
        <v>0</v>
      </c>
      <c r="AK109" s="333">
        <f>SUMIFS('Forecast Summary'!AZ:AZ, 'Forecast Summary'!$A:$A,Outcomes!$A109,'Forecast Summary'!$C:$C, "2024",'Forecast Summary'!$D:$D, "Historical")</f>
        <v>0</v>
      </c>
      <c r="AL109" s="333">
        <f>SUMIFS('Forecast Summary'!BE:BE, 'Forecast Summary'!$A:$A,Outcomes!$A109,'Forecast Summary'!$C:$C, "2024",'Forecast Summary'!$D:$D, "Historical")</f>
        <v>155</v>
      </c>
      <c r="AM109" s="333">
        <f>SUMIFS('Forecast Summary'!BF:BF, 'Forecast Summary'!$A:$A,Outcomes!$A109,'Forecast Summary'!$C:$C, "2024",'Forecast Summary'!$D:$D, "Historical")</f>
        <v>62</v>
      </c>
      <c r="AN109" s="333">
        <f>SUMIFS('Forecast Summary'!BG:BG, 'Forecast Summary'!$A:$A,Outcomes!$A109,'Forecast Summary'!$C:$C, "2024",'Forecast Summary'!$D:$D, "Historical")</f>
        <v>46</v>
      </c>
      <c r="AO109" s="333">
        <f>SUMIFS('Forecast Summary'!BH:BH, 'Forecast Summary'!$A:$A,Outcomes!$A109,'Forecast Summary'!$C:$C, "2024",'Forecast Summary'!$D:$D, "Historical")</f>
        <v>24</v>
      </c>
      <c r="AP109" s="333">
        <f>SUMIFS('Forecast Summary'!BI:BI, 'Forecast Summary'!$A:$A,Outcomes!$A109,'Forecast Summary'!$C:$C, "2024",'Forecast Summary'!$D:$D, "Historical")</f>
        <v>32</v>
      </c>
      <c r="AQ109" s="333">
        <f>SUMIFS('Forecast Summary'!BJ:BJ, 'Forecast Summary'!$A:$A,Outcomes!$A109,'Forecast Summary'!$C:$C, "2024",'Forecast Summary'!$D:$D, "Historical")</f>
        <v>14</v>
      </c>
      <c r="AR109" s="333">
        <f>SUMIFS('Forecast Summary'!BK:BK, 'Forecast Summary'!$A:$A,Outcomes!$A109,'Forecast Summary'!$C:$C, "2024",'Forecast Summary'!$D:$D, "Historical")</f>
        <v>15</v>
      </c>
      <c r="AS109" s="333">
        <f>SUMIFS('Forecast Summary'!BL:BL, 'Forecast Summary'!$A:$A,Outcomes!$A109,'Forecast Summary'!$C:$C, "2024",'Forecast Summary'!$D:$D, "Historical")</f>
        <v>6</v>
      </c>
      <c r="AT109" s="333">
        <f>SUMIFS('Forecast Summary'!BQ:BQ, 'Forecast Summary'!$A:$A,Outcomes!$A109,'Forecast Summary'!$C:$C, "2024",'Forecast Summary'!$D:$D, "Historical")</f>
        <v>0</v>
      </c>
      <c r="AU109" s="333">
        <f>SUMIFS('Forecast Summary'!BR:BR, 'Forecast Summary'!$A:$A,Outcomes!$A109,'Forecast Summary'!$C:$C, "2024",'Forecast Summary'!$D:$D, "Historical")</f>
        <v>0</v>
      </c>
      <c r="AV109" s="333">
        <f>SUMIFS('Forecast Summary'!BS:BS, 'Forecast Summary'!$A:$A,Outcomes!$A109,'Forecast Summary'!$C:$C, "2024",'Forecast Summary'!$D:$D, "Historical")</f>
        <v>0</v>
      </c>
      <c r="AW109" s="333">
        <f>SUMIFS('Forecast Summary'!BT:BT, 'Forecast Summary'!$A:$A,Outcomes!$A109,'Forecast Summary'!$C:$C, "2024",'Forecast Summary'!$D:$D, "Historical")</f>
        <v>0</v>
      </c>
      <c r="AX109" s="333">
        <f>SUMIFS('Forecast Summary'!BU:BU, 'Forecast Summary'!$A:$A,Outcomes!$A109,'Forecast Summary'!$C:$C, "2024",'Forecast Summary'!$D:$D, "Historical")</f>
        <v>0</v>
      </c>
      <c r="AY109" s="333">
        <f>SUMIFS('Forecast Summary'!BV:BV, 'Forecast Summary'!$A:$A,Outcomes!$A109,'Forecast Summary'!$C:$C, "2024",'Forecast Summary'!$D:$D, "Historical")</f>
        <v>0</v>
      </c>
      <c r="AZ109" s="333">
        <f>SUMIFS('Forecast Summary'!BW:BW, 'Forecast Summary'!$A:$A,Outcomes!$A109,'Forecast Summary'!$C:$C, "2024",'Forecast Summary'!$D:$D, "Historical")</f>
        <v>0</v>
      </c>
      <c r="BA109" s="333">
        <f>SUMIFS('Forecast Summary'!BX:BX, 'Forecast Summary'!$A:$A,Outcomes!$A109,'Forecast Summary'!$C:$C, "2024",'Forecast Summary'!$D:$D, "Historical")</f>
        <v>0</v>
      </c>
      <c r="BB109" s="333">
        <f>SUMIFS('Forecast Summary'!BY:BY, 'Forecast Summary'!$A:$A,Outcomes!$A109,'Forecast Summary'!$C:$C, "2024",'Forecast Summary'!$D:$D, "Bound Project")</f>
        <v>9</v>
      </c>
      <c r="BC109" s="333">
        <f>SUMIFS('Forecast Summary'!BZ:BZ, 'Forecast Summary'!$A:$A,Outcomes!$A109,'Forecast Summary'!$C:$C, "2024",'Forecast Summary'!$D:$D, "Bound Project")</f>
        <v>1</v>
      </c>
      <c r="BD109" s="333">
        <f>SUMIFS('Forecast Summary'!CA:CA, 'Forecast Summary'!$A:$A,Outcomes!$A109,'Forecast Summary'!$C:$C, "2024",'Forecast Summary'!$D:$D, "Bound Project")</f>
        <v>0</v>
      </c>
    </row>
    <row r="110" spans="1:58">
      <c r="A110" s="21" t="s">
        <v>145</v>
      </c>
      <c r="B110" s="18" t="s">
        <v>146</v>
      </c>
      <c r="C110" s="333">
        <f>SUMIFS('Forecast Summary'!E:E, 'Forecast Summary'!$A:$A,Outcomes!$A110,'Forecast Summary'!$C:$C, "2024",'Forecast Summary'!$D:$D, "Historical")</f>
        <v>242</v>
      </c>
      <c r="D110" s="333">
        <f>SUMIFS('Forecast Summary'!F:F, 'Forecast Summary'!$A:$A,Outcomes!$A110,'Forecast Summary'!$C:$C, "2024",'Forecast Summary'!$D:$D, "Historical")</f>
        <v>608</v>
      </c>
      <c r="E110" s="333">
        <f>SUMIFS('Forecast Summary'!G:G, 'Forecast Summary'!$A:$A,Outcomes!$A110,'Forecast Summary'!$C:$C, "2024",'Forecast Summary'!$D:$D, "Historical")</f>
        <v>187</v>
      </c>
      <c r="F110" s="333">
        <f>SUMIFS('Forecast Summary'!H:H, 'Forecast Summary'!$A:$A,Outcomes!$A110,'Forecast Summary'!$C:$C, "2024",'Forecast Summary'!$D:$D, "Historical")</f>
        <v>223</v>
      </c>
      <c r="G110" s="333">
        <f>SUMIFS('Forecast Summary'!I:I, 'Forecast Summary'!$A:$A,Outcomes!$A110,'Forecast Summary'!$C:$C, "2024",'Forecast Summary'!$D:$D, "Historical")</f>
        <v>46</v>
      </c>
      <c r="H110" s="333">
        <f>SUMIFS('Forecast Summary'!J:J, 'Forecast Summary'!$A:$A,Outcomes!$A110,'Forecast Summary'!$C:$C, "2024",'Forecast Summary'!$D:$D, "Historical")</f>
        <v>0</v>
      </c>
      <c r="I110" s="333">
        <f>SUMIFS('Forecast Summary'!K:K, 'Forecast Summary'!$A:$A,Outcomes!$A110,'Forecast Summary'!$C:$C, "2024",'Forecast Summary'!$D:$D, "Historical")</f>
        <v>0</v>
      </c>
      <c r="J110" s="333">
        <f>SUMIFS('Forecast Summary'!L:L, 'Forecast Summary'!$A:$A,Outcomes!$A110,'Forecast Summary'!$C:$C, "2024",'Forecast Summary'!$D:$D, "Historical")</f>
        <v>0</v>
      </c>
      <c r="K110" s="333">
        <f>SUMIFS('Forecast Summary'!M:M, 'Forecast Summary'!$A:$A,Outcomes!$A110,'Forecast Summary'!$C:$C, "2024",'Forecast Summary'!$D:$D, "Historical")</f>
        <v>0</v>
      </c>
      <c r="L110" s="333">
        <f>SUMIFS('Forecast Summary'!O:O, 'Forecast Summary'!$A:$A,Outcomes!$A110,'Forecast Summary'!$C:$C, "2024",'Forecast Summary'!$D:$D, "Historical")</f>
        <v>4</v>
      </c>
      <c r="M110" s="333">
        <f>SUMIFS('Forecast Summary'!P:P, 'Forecast Summary'!$A:$A,Outcomes!$A110,'Forecast Summary'!$C:$C, "2024",'Forecast Summary'!$D:$D, "Historical")</f>
        <v>118</v>
      </c>
      <c r="N110" s="333">
        <f>SUMIFS('Forecast Summary'!U:U, 'Forecast Summary'!$A:$A,Outcomes!$A110,'Forecast Summary'!$C:$C, "2024",'Forecast Summary'!$D:$D, "Historical")</f>
        <v>8</v>
      </c>
      <c r="O110" s="560"/>
      <c r="P110" s="560"/>
      <c r="Q110" s="560"/>
      <c r="R110" s="333">
        <f>SUMIFS('Forecast Summary'!Y:Y, 'Forecast Summary'!$A:$A,Outcomes!$A110,'Forecast Summary'!$C:$C, "2024",'Forecast Summary'!$D:$D, "Historical")</f>
        <v>376</v>
      </c>
      <c r="S110" s="560"/>
      <c r="T110" s="560"/>
      <c r="U110" s="560"/>
      <c r="V110" s="333">
        <f>SUMIFS('Forecast Summary'!AG:AG, 'Forecast Summary'!$A:$A,Outcomes!$A110,'Forecast Summary'!$C:$C, "2024",'Forecast Summary'!$D:$D, "Historical")</f>
        <v>167</v>
      </c>
      <c r="W110" s="333">
        <f>SUMIFS('Forecast Summary'!AH:AH, 'Forecast Summary'!$A:$A,Outcomes!$A110,'Forecast Summary'!$C:$C, "2024",'Forecast Summary'!$D:$D, "Historical")</f>
        <v>59</v>
      </c>
      <c r="X110" s="333">
        <f>SUMIFS('Forecast Summary'!AI:AI, 'Forecast Summary'!$A:$A,Outcomes!$A110,'Forecast Summary'!$C:$C, "2024",'Forecast Summary'!$D:$D, "Historical")</f>
        <v>55</v>
      </c>
      <c r="Y110" s="333">
        <f>SUMIFS('Forecast Summary'!AJ:AJ, 'Forecast Summary'!$A:$A,Outcomes!$A110,'Forecast Summary'!$C:$C, "2024",'Forecast Summary'!$D:$D, "Historical")</f>
        <v>70</v>
      </c>
      <c r="Z110" s="333">
        <f>SUMIFS('Forecast Summary'!AK:AK, 'Forecast Summary'!$A:$A,Outcomes!$A110,'Forecast Summary'!$C:$C, "2024",'Forecast Summary'!$D:$D, "Historical")</f>
        <v>252</v>
      </c>
      <c r="AA110" s="333">
        <f>SUMIFS('Forecast Summary'!AL:AL, 'Forecast Summary'!$A:$A,Outcomes!$A110,'Forecast Summary'!$C:$C, "2024",'Forecast Summary'!$D:$D, "Historical")</f>
        <v>50</v>
      </c>
      <c r="AB110" s="333">
        <f>SUMIFS('Forecast Summary'!AM:AM, 'Forecast Summary'!$A:$A,Outcomes!$A110,'Forecast Summary'!$C:$C, "2024",'Forecast Summary'!$D:$D, "Historical")</f>
        <v>112</v>
      </c>
      <c r="AC110" s="333">
        <f>SUMIFS('Forecast Summary'!AN:AN, 'Forecast Summary'!$A:$A,Outcomes!$A110,'Forecast Summary'!$C:$C, "2024",'Forecast Summary'!$D:$D, "Historical")</f>
        <v>86</v>
      </c>
      <c r="AD110" s="333">
        <f>SUMIFS('Forecast Summary'!AS:AS, 'Forecast Summary'!$A:$A,Outcomes!$A110,'Forecast Summary'!$C:$C, "2024",'Forecast Summary'!$D:$D, "Historical")</f>
        <v>0</v>
      </c>
      <c r="AE110" s="333">
        <f>SUMIFS('Forecast Summary'!AT:AT, 'Forecast Summary'!$A:$A,Outcomes!$A110,'Forecast Summary'!$C:$C, "2024",'Forecast Summary'!$D:$D, "Historical")</f>
        <v>0</v>
      </c>
      <c r="AF110" s="333">
        <f>SUMIFS('Forecast Summary'!AU:AU, 'Forecast Summary'!$A:$A,Outcomes!$A110,'Forecast Summary'!$C:$C, "2024",'Forecast Summary'!$D:$D, "Historical")</f>
        <v>0</v>
      </c>
      <c r="AG110" s="333">
        <f>SUMIFS('Forecast Summary'!AV:AV, 'Forecast Summary'!$A:$A,Outcomes!$A110,'Forecast Summary'!$C:$C, "2024",'Forecast Summary'!$D:$D, "Historical")</f>
        <v>0</v>
      </c>
      <c r="AH110" s="333">
        <f>SUMIFS('Forecast Summary'!AW:AW, 'Forecast Summary'!$A:$A,Outcomes!$A110,'Forecast Summary'!$C:$C, "2024",'Forecast Summary'!$D:$D, "Historical")</f>
        <v>0</v>
      </c>
      <c r="AI110" s="333">
        <f>SUMIFS('Forecast Summary'!AX:AX, 'Forecast Summary'!$A:$A,Outcomes!$A110,'Forecast Summary'!$C:$C, "2024",'Forecast Summary'!$D:$D, "Historical")</f>
        <v>0</v>
      </c>
      <c r="AJ110" s="333">
        <f>SUMIFS('Forecast Summary'!AY:AY, 'Forecast Summary'!$A:$A,Outcomes!$A110,'Forecast Summary'!$C:$C, "2024",'Forecast Summary'!$D:$D, "Historical")</f>
        <v>0</v>
      </c>
      <c r="AK110" s="333">
        <f>SUMIFS('Forecast Summary'!AZ:AZ, 'Forecast Summary'!$A:$A,Outcomes!$A110,'Forecast Summary'!$C:$C, "2024",'Forecast Summary'!$D:$D, "Historical")</f>
        <v>0</v>
      </c>
      <c r="AL110" s="333">
        <f>SUMIFS('Forecast Summary'!BE:BE, 'Forecast Summary'!$A:$A,Outcomes!$A110,'Forecast Summary'!$C:$C, "2024",'Forecast Summary'!$D:$D, "Historical")</f>
        <v>967</v>
      </c>
      <c r="AM110" s="333">
        <f>SUMIFS('Forecast Summary'!BF:BF, 'Forecast Summary'!$A:$A,Outcomes!$A110,'Forecast Summary'!$C:$C, "2024",'Forecast Summary'!$D:$D, "Historical")</f>
        <v>202</v>
      </c>
      <c r="AN110" s="333">
        <f>SUMIFS('Forecast Summary'!BG:BG, 'Forecast Summary'!$A:$A,Outcomes!$A110,'Forecast Summary'!$C:$C, "2024",'Forecast Summary'!$D:$D, "Historical")</f>
        <v>361</v>
      </c>
      <c r="AO110" s="333">
        <f>SUMIFS('Forecast Summary'!BH:BH, 'Forecast Summary'!$A:$A,Outcomes!$A110,'Forecast Summary'!$C:$C, "2024",'Forecast Summary'!$D:$D, "Historical")</f>
        <v>76</v>
      </c>
      <c r="AP110" s="333">
        <f>SUMIFS('Forecast Summary'!BI:BI, 'Forecast Summary'!$A:$A,Outcomes!$A110,'Forecast Summary'!$C:$C, "2024",'Forecast Summary'!$D:$D, "Historical")</f>
        <v>158</v>
      </c>
      <c r="AQ110" s="333">
        <f>SUMIFS('Forecast Summary'!BJ:BJ, 'Forecast Summary'!$A:$A,Outcomes!$A110,'Forecast Summary'!$C:$C, "2024",'Forecast Summary'!$D:$D, "Historical")</f>
        <v>29</v>
      </c>
      <c r="AR110" s="333">
        <f>SUMIFS('Forecast Summary'!BK:BK, 'Forecast Summary'!$A:$A,Outcomes!$A110,'Forecast Summary'!$C:$C, "2024",'Forecast Summary'!$D:$D, "Historical")</f>
        <v>59</v>
      </c>
      <c r="AS110" s="333">
        <f>SUMIFS('Forecast Summary'!BL:BL, 'Forecast Summary'!$A:$A,Outcomes!$A110,'Forecast Summary'!$C:$C, "2024",'Forecast Summary'!$D:$D, "Historical")</f>
        <v>62</v>
      </c>
      <c r="AT110" s="333">
        <f>SUMIFS('Forecast Summary'!BQ:BQ, 'Forecast Summary'!$A:$A,Outcomes!$A110,'Forecast Summary'!$C:$C, "2024",'Forecast Summary'!$D:$D, "Historical")</f>
        <v>0</v>
      </c>
      <c r="AU110" s="333">
        <f>SUMIFS('Forecast Summary'!BR:BR, 'Forecast Summary'!$A:$A,Outcomes!$A110,'Forecast Summary'!$C:$C, "2024",'Forecast Summary'!$D:$D, "Historical")</f>
        <v>0</v>
      </c>
      <c r="AV110" s="333">
        <f>SUMIFS('Forecast Summary'!BS:BS, 'Forecast Summary'!$A:$A,Outcomes!$A110,'Forecast Summary'!$C:$C, "2024",'Forecast Summary'!$D:$D, "Historical")</f>
        <v>0</v>
      </c>
      <c r="AW110" s="333">
        <f>SUMIFS('Forecast Summary'!BT:BT, 'Forecast Summary'!$A:$A,Outcomes!$A110,'Forecast Summary'!$C:$C, "2024",'Forecast Summary'!$D:$D, "Historical")</f>
        <v>0</v>
      </c>
      <c r="AX110" s="333">
        <f>SUMIFS('Forecast Summary'!BU:BU, 'Forecast Summary'!$A:$A,Outcomes!$A110,'Forecast Summary'!$C:$C, "2024",'Forecast Summary'!$D:$D, "Historical")</f>
        <v>0</v>
      </c>
      <c r="AY110" s="333">
        <f>SUMIFS('Forecast Summary'!BV:BV, 'Forecast Summary'!$A:$A,Outcomes!$A110,'Forecast Summary'!$C:$C, "2024",'Forecast Summary'!$D:$D, "Historical")</f>
        <v>0</v>
      </c>
      <c r="AZ110" s="333">
        <f>SUMIFS('Forecast Summary'!BW:BW, 'Forecast Summary'!$A:$A,Outcomes!$A110,'Forecast Summary'!$C:$C, "2024",'Forecast Summary'!$D:$D, "Historical")</f>
        <v>0</v>
      </c>
      <c r="BA110" s="333">
        <f>SUMIFS('Forecast Summary'!BX:BX, 'Forecast Summary'!$A:$A,Outcomes!$A110,'Forecast Summary'!$C:$C, "2024",'Forecast Summary'!$D:$D, "Historical")</f>
        <v>0</v>
      </c>
      <c r="BB110" s="333">
        <f>SUMIFS('Forecast Summary'!BY:BY, 'Forecast Summary'!$A:$A,Outcomes!$A110,'Forecast Summary'!$C:$C, "2024",'Forecast Summary'!$D:$D, "Bound Project")</f>
        <v>19</v>
      </c>
      <c r="BC110" s="333">
        <f>SUMIFS('Forecast Summary'!BZ:BZ, 'Forecast Summary'!$A:$A,Outcomes!$A110,'Forecast Summary'!$C:$C, "2024",'Forecast Summary'!$D:$D, "Bound Project")</f>
        <v>60</v>
      </c>
      <c r="BD110" s="333">
        <f>SUMIFS('Forecast Summary'!CA:CA, 'Forecast Summary'!$A:$A,Outcomes!$A110,'Forecast Summary'!$C:$C, "2024",'Forecast Summary'!$D:$D, "Bound Project")</f>
        <v>0</v>
      </c>
    </row>
    <row r="111" spans="1:58" s="17" customFormat="1" ht="15">
      <c r="A111" s="84"/>
      <c r="B111" s="17" t="s">
        <v>147</v>
      </c>
      <c r="C111" s="93">
        <f t="shared" ref="C111:K111" si="2">SUM(C61:C110)</f>
        <v>61032</v>
      </c>
      <c r="D111" s="93">
        <f t="shared" si="2"/>
        <v>56197</v>
      </c>
      <c r="E111" s="93">
        <f t="shared" si="2"/>
        <v>30027</v>
      </c>
      <c r="F111" s="93">
        <f t="shared" si="2"/>
        <v>20637</v>
      </c>
      <c r="G111" s="93">
        <f t="shared" si="2"/>
        <v>8227</v>
      </c>
      <c r="H111" s="93">
        <f t="shared" si="2"/>
        <v>1245</v>
      </c>
      <c r="I111" s="93">
        <f t="shared" si="2"/>
        <v>94</v>
      </c>
      <c r="J111" s="93">
        <f t="shared" si="2"/>
        <v>245</v>
      </c>
      <c r="K111" s="93">
        <f t="shared" si="2"/>
        <v>1</v>
      </c>
      <c r="L111" s="93">
        <f t="shared" ref="L111:V111" si="3">SUM(L61:L110)</f>
        <v>1970</v>
      </c>
      <c r="M111" s="93">
        <f t="shared" si="3"/>
        <v>15274</v>
      </c>
      <c r="N111" s="93">
        <f t="shared" si="3"/>
        <v>2817</v>
      </c>
      <c r="O111" s="93">
        <f t="shared" ref="O111:U111" si="4">SUM(O61:O110)</f>
        <v>0</v>
      </c>
      <c r="P111" s="93">
        <f t="shared" si="4"/>
        <v>0</v>
      </c>
      <c r="Q111" s="93">
        <f t="shared" si="4"/>
        <v>0</v>
      </c>
      <c r="R111" s="93">
        <f t="shared" si="4"/>
        <v>9757</v>
      </c>
      <c r="S111" s="93">
        <f t="shared" si="4"/>
        <v>0</v>
      </c>
      <c r="T111" s="93">
        <f t="shared" si="4"/>
        <v>0</v>
      </c>
      <c r="U111" s="93">
        <f t="shared" si="4"/>
        <v>0</v>
      </c>
      <c r="V111" s="93">
        <f t="shared" si="3"/>
        <v>17708</v>
      </c>
      <c r="W111" s="94">
        <f t="shared" ref="W111:BD111" si="5">SUM(W61:W110)</f>
        <v>10498</v>
      </c>
      <c r="X111" s="94">
        <f t="shared" si="5"/>
        <v>7697</v>
      </c>
      <c r="Y111" s="94">
        <f t="shared" si="5"/>
        <v>7014</v>
      </c>
      <c r="Z111" s="94">
        <f t="shared" si="5"/>
        <v>25731</v>
      </c>
      <c r="AA111" s="94">
        <f t="shared" si="5"/>
        <v>12768</v>
      </c>
      <c r="AB111" s="94">
        <f t="shared" si="5"/>
        <v>11306</v>
      </c>
      <c r="AC111" s="94">
        <f t="shared" si="5"/>
        <v>10914</v>
      </c>
      <c r="AD111" s="94">
        <f t="shared" si="5"/>
        <v>97</v>
      </c>
      <c r="AE111" s="94">
        <f t="shared" si="5"/>
        <v>22</v>
      </c>
      <c r="AF111" s="93">
        <f t="shared" si="5"/>
        <v>14</v>
      </c>
      <c r="AG111" s="93">
        <f t="shared" si="5"/>
        <v>72</v>
      </c>
      <c r="AH111" s="93">
        <f t="shared" si="5"/>
        <v>376</v>
      </c>
      <c r="AI111" s="93">
        <f t="shared" si="5"/>
        <v>37</v>
      </c>
      <c r="AJ111" s="93">
        <f t="shared" si="5"/>
        <v>83</v>
      </c>
      <c r="AK111" s="93">
        <f t="shared" si="5"/>
        <v>300</v>
      </c>
      <c r="AL111" s="93">
        <f t="shared" si="5"/>
        <v>66514</v>
      </c>
      <c r="AM111" s="93">
        <f t="shared" si="5"/>
        <v>35372</v>
      </c>
      <c r="AN111" s="93">
        <f t="shared" si="5"/>
        <v>26718</v>
      </c>
      <c r="AO111" s="93">
        <f t="shared" si="5"/>
        <v>14205</v>
      </c>
      <c r="AP111" s="93">
        <f t="shared" si="5"/>
        <v>20783</v>
      </c>
      <c r="AQ111" s="93">
        <f t="shared" si="5"/>
        <v>8606</v>
      </c>
      <c r="AR111" s="93">
        <f t="shared" si="5"/>
        <v>11079</v>
      </c>
      <c r="AS111" s="93">
        <f t="shared" si="5"/>
        <v>9548</v>
      </c>
      <c r="AT111" s="93">
        <f t="shared" si="5"/>
        <v>258</v>
      </c>
      <c r="AU111" s="93">
        <f t="shared" si="5"/>
        <v>55</v>
      </c>
      <c r="AV111" s="93">
        <f t="shared" si="5"/>
        <v>131</v>
      </c>
      <c r="AW111" s="93">
        <f t="shared" si="5"/>
        <v>186</v>
      </c>
      <c r="AX111" s="93">
        <f t="shared" si="5"/>
        <v>1566</v>
      </c>
      <c r="AY111" s="93">
        <f t="shared" si="5"/>
        <v>334</v>
      </c>
      <c r="AZ111" s="93">
        <f t="shared" si="5"/>
        <v>803</v>
      </c>
      <c r="BA111" s="93">
        <f t="shared" si="5"/>
        <v>974</v>
      </c>
      <c r="BB111" s="93">
        <f t="shared" si="5"/>
        <v>1661</v>
      </c>
      <c r="BC111" s="93">
        <f t="shared" si="5"/>
        <v>6374</v>
      </c>
      <c r="BD111" s="93">
        <f t="shared" si="5"/>
        <v>35</v>
      </c>
      <c r="BF111" s="17">
        <f>BE112/BF112</f>
        <v>0.45125298585823853</v>
      </c>
    </row>
    <row r="112" spans="1:58" s="17" customFormat="1" ht="15">
      <c r="A112" s="84"/>
      <c r="C112" s="93"/>
      <c r="D112" s="93"/>
      <c r="E112" s="93"/>
      <c r="F112" s="93"/>
      <c r="G112" s="93"/>
      <c r="H112" s="93"/>
      <c r="I112" s="93"/>
      <c r="J112" s="93"/>
      <c r="K112" s="93"/>
      <c r="L112" s="91"/>
      <c r="M112" s="402">
        <f>M111/SUM(L111:M111)</f>
        <v>0.88575736488053813</v>
      </c>
      <c r="N112" s="91"/>
      <c r="O112" s="91"/>
      <c r="P112" s="91"/>
      <c r="Q112" s="91"/>
      <c r="R112" s="402">
        <f>R111/SUM(R111,N111)</f>
        <v>0.77596627962462228</v>
      </c>
      <c r="S112" s="91"/>
      <c r="T112" s="91"/>
      <c r="U112" s="91"/>
      <c r="V112" s="93"/>
      <c r="W112" s="94"/>
      <c r="X112" s="94"/>
      <c r="Y112" s="94"/>
      <c r="Z112" s="402">
        <f>SUM(Z111,AH111)/SUM(Z111,V111,AD111,AH111)</f>
        <v>0.59452996902896704</v>
      </c>
      <c r="AA112" s="94"/>
      <c r="AB112" s="94"/>
      <c r="AC112" s="94"/>
      <c r="AD112" s="94"/>
      <c r="AE112" s="94"/>
      <c r="AF112" s="93"/>
      <c r="AG112" s="93"/>
      <c r="AH112" s="93"/>
      <c r="AI112" s="93"/>
      <c r="AJ112" s="93"/>
      <c r="AK112" s="93"/>
      <c r="AL112" s="93"/>
      <c r="AM112" s="93"/>
      <c r="AN112" s="93"/>
      <c r="AO112" s="93"/>
      <c r="AP112" s="402">
        <f>AP111/SUM(AP111,AL111)</f>
        <v>0.23807232780049714</v>
      </c>
      <c r="AQ112" s="93"/>
      <c r="AR112" s="93"/>
      <c r="AS112" s="93"/>
      <c r="AT112" s="93"/>
      <c r="AU112" s="93"/>
      <c r="AV112" s="93"/>
      <c r="AW112" s="93"/>
      <c r="AX112" s="402">
        <f>AX111/SUM(AX111,AT111)</f>
        <v>0.85855263157894735</v>
      </c>
      <c r="AY112" s="93"/>
      <c r="AZ112" s="93"/>
      <c r="BA112" s="93"/>
      <c r="BE112" s="593">
        <f>SUM(AX111,AP111,AH111,Z111,R111,M111)</f>
        <v>73487</v>
      </c>
      <c r="BF112" s="593">
        <f>SUM(AX111,AP111,AH111,Z111,R111,M111,AT111,AL111,AD111,V111,N111,L111)</f>
        <v>162851</v>
      </c>
    </row>
    <row r="113" spans="1:56" s="85" customFormat="1" ht="15">
      <c r="A113" s="85" t="s">
        <v>1874</v>
      </c>
      <c r="C113" s="86"/>
      <c r="D113" s="86"/>
      <c r="E113" s="86"/>
      <c r="F113" s="86"/>
      <c r="G113" s="86"/>
      <c r="H113" s="86"/>
      <c r="I113" s="86"/>
      <c r="J113" s="86"/>
      <c r="K113" s="86"/>
      <c r="L113" s="86"/>
      <c r="M113" s="86"/>
      <c r="N113" s="86"/>
      <c r="O113" s="86"/>
      <c r="P113" s="86"/>
      <c r="Q113" s="86"/>
      <c r="R113" s="86"/>
      <c r="S113" s="86"/>
      <c r="T113" s="86"/>
      <c r="U113" s="86"/>
      <c r="W113" s="88"/>
      <c r="X113" s="88"/>
      <c r="Y113" s="88"/>
      <c r="Z113" s="88"/>
      <c r="AA113" s="88"/>
      <c r="AB113" s="88"/>
      <c r="AC113" s="88"/>
      <c r="AD113" s="88"/>
      <c r="AE113" s="88"/>
      <c r="AF113" s="87"/>
      <c r="AG113" s="87"/>
      <c r="AH113" s="87"/>
      <c r="AI113" s="87"/>
      <c r="AJ113" s="87"/>
      <c r="AK113" s="87"/>
      <c r="AL113" s="87"/>
      <c r="AM113" s="87"/>
      <c r="AN113" s="87"/>
      <c r="AO113" s="87"/>
      <c r="AP113" s="87"/>
      <c r="AQ113" s="87"/>
      <c r="AR113" s="87"/>
      <c r="AS113" s="87"/>
      <c r="AT113" s="87"/>
      <c r="AU113" s="87"/>
      <c r="AV113" s="89"/>
      <c r="AW113" s="89"/>
      <c r="AX113" s="89"/>
      <c r="AY113" s="89"/>
      <c r="AZ113" s="89"/>
      <c r="BA113" s="89"/>
    </row>
    <row r="114" spans="1:56">
      <c r="A114" s="21" t="s">
        <v>45</v>
      </c>
      <c r="B114" s="18" t="s">
        <v>46</v>
      </c>
      <c r="C114" s="90">
        <f>SUMIFS('Forecast Summary'!E:E, 'Forecast Summary'!$A:$A,Outcomes!$A114,'Forecast Summary'!$C:$C, "2023",'Forecast Summary'!$D:$D, "Historical")</f>
        <v>3249</v>
      </c>
      <c r="D114" s="90">
        <f>SUMIFS('Forecast Summary'!F:F, 'Forecast Summary'!$A:$A,Outcomes!$A114,'Forecast Summary'!$C:$C, "2023",'Forecast Summary'!$D:$D, "Historical")</f>
        <v>4462</v>
      </c>
      <c r="E114" s="90">
        <f>SUMIFS('Forecast Summary'!G:G, 'Forecast Summary'!$A:$A,Outcomes!$A114,'Forecast Summary'!$C:$C, "2023",'Forecast Summary'!$D:$D, "Historical")</f>
        <v>2193</v>
      </c>
      <c r="F114" s="90">
        <f>SUMIFS('Forecast Summary'!H:H, 'Forecast Summary'!$A:$A,Outcomes!$A114,'Forecast Summary'!$C:$C, "2023",'Forecast Summary'!$D:$D, "Historical")</f>
        <v>1984</v>
      </c>
      <c r="G114" s="90">
        <f>SUMIFS('Forecast Summary'!I:I, 'Forecast Summary'!$A:$A,Outcomes!$A114,'Forecast Summary'!$C:$C, "2023",'Forecast Summary'!$D:$D, "Historical")</f>
        <v>959</v>
      </c>
      <c r="H114" s="90">
        <f>SUMIFS('Forecast Summary'!J:J, 'Forecast Summary'!$A:$A,Outcomes!$A114,'Forecast Summary'!$C:$C, "2023",'Forecast Summary'!$D:$D, "Historical")</f>
        <v>20</v>
      </c>
      <c r="I114" s="90">
        <f>SUMIFS('Forecast Summary'!K:K, 'Forecast Summary'!$A:$A,Outcomes!$A114,'Forecast Summary'!$C:$C, "2023",'Forecast Summary'!$D:$D, "Historical")</f>
        <v>5</v>
      </c>
      <c r="J114" s="90">
        <f>SUMIFS('Forecast Summary'!L:L, 'Forecast Summary'!$A:$A,Outcomes!$A114,'Forecast Summary'!$C:$C, "2023",'Forecast Summary'!$D:$D, "Historical")</f>
        <v>4</v>
      </c>
      <c r="K114" s="90">
        <f>SUMIFS('Forecast Summary'!M:M, 'Forecast Summary'!$A:$A,Outcomes!$A114,'Forecast Summary'!$C:$C, "2023",'Forecast Summary'!$D:$D, "Historical")</f>
        <v>0</v>
      </c>
      <c r="L114" s="90">
        <f>SUMIFS('Forecast Summary'!O:O, 'Forecast Summary'!$A:$A,Outcomes!$A114,'Forecast Summary'!$C:$C, "2023",'Forecast Summary'!$D:$D, "Historical")</f>
        <v>18</v>
      </c>
      <c r="M114" s="90">
        <f>SUMIFS('Forecast Summary'!P:P, 'Forecast Summary'!$A:$A,Outcomes!$A114,'Forecast Summary'!$C:$C, "2023",'Forecast Summary'!$D:$D, "Historical")</f>
        <v>370</v>
      </c>
      <c r="N114" s="90">
        <f>SUMIFS('Forecast Summary'!U:U, 'Forecast Summary'!$A:$A,Outcomes!$A114,'Forecast Summary'!$C:$C, "2023",'Forecast Summary'!$D:$D, "Historical")</f>
        <v>85</v>
      </c>
      <c r="O114" s="561"/>
      <c r="P114" s="561"/>
      <c r="Q114" s="561"/>
      <c r="R114" s="90">
        <f>SUMIFS('Forecast Summary'!Y:Y, 'Forecast Summary'!$A:$A,Outcomes!$A114,'Forecast Summary'!$C:$C, "2023",'Forecast Summary'!$D:$D, "Historical")</f>
        <v>562</v>
      </c>
      <c r="S114" s="561"/>
      <c r="T114" s="561"/>
      <c r="U114" s="561"/>
      <c r="V114" s="90">
        <f>SUMIFS('Forecast Summary'!AG:AG, 'Forecast Summary'!$A:$A,Outcomes!$A114,'Forecast Summary'!$C:$C, "2023",'Forecast Summary'!$D:$D, "Historical")</f>
        <v>928</v>
      </c>
      <c r="W114" s="90">
        <f>SUMIFS('Forecast Summary'!AH:AH, 'Forecast Summary'!$A:$A,Outcomes!$A114,'Forecast Summary'!$C:$C, "2023",'Forecast Summary'!$D:$D, "Historical")</f>
        <v>487</v>
      </c>
      <c r="X114" s="90">
        <f>SUMIFS('Forecast Summary'!AI:AI, 'Forecast Summary'!$A:$A,Outcomes!$A114,'Forecast Summary'!$C:$C, "2023",'Forecast Summary'!$D:$D, "Historical")</f>
        <v>482</v>
      </c>
      <c r="Y114" s="90">
        <f>SUMIFS('Forecast Summary'!AJ:AJ, 'Forecast Summary'!$A:$A,Outcomes!$A114,'Forecast Summary'!$C:$C, "2023",'Forecast Summary'!$D:$D, "Historical")</f>
        <v>421</v>
      </c>
      <c r="Z114" s="90">
        <f>SUMIFS('Forecast Summary'!AK:AK, 'Forecast Summary'!$A:$A,Outcomes!$A114,'Forecast Summary'!$C:$C, "2023",'Forecast Summary'!$D:$D, "Historical")</f>
        <v>1265</v>
      </c>
      <c r="AA114" s="90">
        <f>SUMIFS('Forecast Summary'!AL:AL, 'Forecast Summary'!$A:$A,Outcomes!$A114,'Forecast Summary'!$C:$C, "2023",'Forecast Summary'!$D:$D, "Historical")</f>
        <v>590</v>
      </c>
      <c r="AB114" s="90">
        <f>SUMIFS('Forecast Summary'!AM:AM, 'Forecast Summary'!$A:$A,Outcomes!$A114,'Forecast Summary'!$C:$C, "2023",'Forecast Summary'!$D:$D, "Historical")</f>
        <v>685</v>
      </c>
      <c r="AC114" s="90">
        <f>SUMIFS('Forecast Summary'!AN:AN, 'Forecast Summary'!$A:$A,Outcomes!$A114,'Forecast Summary'!$C:$C, "2023",'Forecast Summary'!$D:$D, "Historical")</f>
        <v>534</v>
      </c>
      <c r="AD114" s="90">
        <f>SUMIFS('Forecast Summary'!AS:AS, 'Forecast Summary'!$A:$A,Outcomes!$A114,'Forecast Summary'!$C:$C, "2023",'Forecast Summary'!$D:$D, "Historical")</f>
        <v>0</v>
      </c>
      <c r="AE114" s="90">
        <f>SUMIFS('Forecast Summary'!AT:AT, 'Forecast Summary'!$A:$A,Outcomes!$A114,'Forecast Summary'!$C:$C, "2023",'Forecast Summary'!$D:$D, "Historical")</f>
        <v>0</v>
      </c>
      <c r="AF114" s="90">
        <f>SUMIFS('Forecast Summary'!AU:AU, 'Forecast Summary'!$A:$A,Outcomes!$A114,'Forecast Summary'!$C:$C, "2023",'Forecast Summary'!$D:$D, "Historical")</f>
        <v>0</v>
      </c>
      <c r="AG114" s="90">
        <f>SUMIFS('Forecast Summary'!AV:AV, 'Forecast Summary'!$A:$A,Outcomes!$A114,'Forecast Summary'!$C:$C, "2023",'Forecast Summary'!$D:$D, "Historical")</f>
        <v>0</v>
      </c>
      <c r="AH114" s="90">
        <f>SUMIFS('Forecast Summary'!AW:AW, 'Forecast Summary'!$A:$A,Outcomes!$A114,'Forecast Summary'!$C:$C, "2023",'Forecast Summary'!$D:$D, "Historical")</f>
        <v>13</v>
      </c>
      <c r="AI114" s="90">
        <f>SUMIFS('Forecast Summary'!AX:AX, 'Forecast Summary'!$A:$A,Outcomes!$A114,'Forecast Summary'!$C:$C, "2023",'Forecast Summary'!$D:$D, "Historical")</f>
        <v>3</v>
      </c>
      <c r="AJ114" s="90">
        <f>SUMIFS('Forecast Summary'!AY:AY, 'Forecast Summary'!$A:$A,Outcomes!$A114,'Forecast Summary'!$C:$C, "2023",'Forecast Summary'!$D:$D, "Historical")</f>
        <v>5</v>
      </c>
      <c r="AK114" s="90">
        <f>SUMIFS('Forecast Summary'!AZ:AZ, 'Forecast Summary'!$A:$A,Outcomes!$A114,'Forecast Summary'!$C:$C, "2023",'Forecast Summary'!$D:$D, "Historical")</f>
        <v>9</v>
      </c>
      <c r="AL114" s="90">
        <f>SUMIFS('Forecast Summary'!BE:BE, 'Forecast Summary'!$A:$A,Outcomes!$A114,'Forecast Summary'!$C:$C, "2023",'Forecast Summary'!$D:$D, "Historical")</f>
        <v>7110</v>
      </c>
      <c r="AM114" s="90">
        <f>SUMIFS('Forecast Summary'!BF:BF, 'Forecast Summary'!$A:$A,Outcomes!$A114,'Forecast Summary'!$C:$C, "2023",'Forecast Summary'!$D:$D, "Historical")</f>
        <v>3302</v>
      </c>
      <c r="AN114" s="90">
        <f>SUMIFS('Forecast Summary'!BG:BG, 'Forecast Summary'!$A:$A,Outcomes!$A114,'Forecast Summary'!$C:$C, "2023",'Forecast Summary'!$D:$D, "Historical")</f>
        <v>3553</v>
      </c>
      <c r="AO114" s="90">
        <f>SUMIFS('Forecast Summary'!BH:BH, 'Forecast Summary'!$A:$A,Outcomes!$A114,'Forecast Summary'!$C:$C, "2023",'Forecast Summary'!$D:$D, "Historical")</f>
        <v>2002</v>
      </c>
      <c r="AP114" s="90">
        <f>SUMIFS('Forecast Summary'!BI:BI, 'Forecast Summary'!$A:$A,Outcomes!$A114,'Forecast Summary'!$C:$C, "2023",'Forecast Summary'!$D:$D, "Historical")</f>
        <v>968</v>
      </c>
      <c r="AQ114" s="90">
        <f>SUMIFS('Forecast Summary'!BJ:BJ, 'Forecast Summary'!$A:$A,Outcomes!$A114,'Forecast Summary'!$C:$C, "2023",'Forecast Summary'!$D:$D, "Historical")</f>
        <v>364</v>
      </c>
      <c r="AR114" s="90">
        <f>SUMIFS('Forecast Summary'!BK:BK, 'Forecast Summary'!$A:$A,Outcomes!$A114,'Forecast Summary'!$C:$C, "2023",'Forecast Summary'!$D:$D, "Historical")</f>
        <v>502</v>
      </c>
      <c r="AS114" s="90">
        <f>SUMIFS('Forecast Summary'!BL:BL, 'Forecast Summary'!$A:$A,Outcomes!$A114,'Forecast Summary'!$C:$C, "2023",'Forecast Summary'!$D:$D, "Historical")</f>
        <v>516</v>
      </c>
      <c r="AT114" s="90">
        <f>SUMIFS('Forecast Summary'!BQ:BQ, 'Forecast Summary'!$A:$A,Outcomes!$A114,'Forecast Summary'!$C:$C, "2023",'Forecast Summary'!$D:$D, "Historical")</f>
        <v>0</v>
      </c>
      <c r="AU114" s="90">
        <f>SUMIFS('Forecast Summary'!BR:BR, 'Forecast Summary'!$A:$A,Outcomes!$A114,'Forecast Summary'!$C:$C, "2023",'Forecast Summary'!$D:$D, "Historical")</f>
        <v>0</v>
      </c>
      <c r="AV114" s="90">
        <f>SUMIFS('Forecast Summary'!BS:BS, 'Forecast Summary'!$A:$A,Outcomes!$A114,'Forecast Summary'!$C:$C, "2023",'Forecast Summary'!$D:$D, "Historical")</f>
        <v>0</v>
      </c>
      <c r="AW114" s="90">
        <f>SUMIFS('Forecast Summary'!BT:BT, 'Forecast Summary'!$A:$A,Outcomes!$A114,'Forecast Summary'!$C:$C, "2023",'Forecast Summary'!$D:$D, "Historical")</f>
        <v>0</v>
      </c>
      <c r="AX114" s="90">
        <f>SUMIFS('Forecast Summary'!BU:BU, 'Forecast Summary'!$A:$A,Outcomes!$A114,'Forecast Summary'!$C:$C, "2023",'Forecast Summary'!$D:$D, "Historical")</f>
        <v>23</v>
      </c>
      <c r="AY114" s="90">
        <f>SUMIFS('Forecast Summary'!BV:BV, 'Forecast Summary'!$A:$A,Outcomes!$A114,'Forecast Summary'!$C:$C, "2023",'Forecast Summary'!$D:$D, "Historical")</f>
        <v>1</v>
      </c>
      <c r="AZ114" s="90">
        <f>SUMIFS('Forecast Summary'!BW:BW, 'Forecast Summary'!$A:$A,Outcomes!$A114,'Forecast Summary'!$C:$C, "2023",'Forecast Summary'!$D:$D, "Historical")</f>
        <v>5</v>
      </c>
      <c r="BA114" s="90">
        <f>SUMIFS('Forecast Summary'!BX:BX, 'Forecast Summary'!$A:$A,Outcomes!$A114,'Forecast Summary'!$C:$C, "2023",'Forecast Summary'!$D:$D, "Historical")</f>
        <v>16</v>
      </c>
      <c r="BB114" s="90">
        <f>SUMIFS('Forecast Summary'!BY:BY, 'Forecast Summary'!$A:$A,Outcomes!$A114,'Forecast Summary'!$C:$C, "2023",'Forecast Summary'!$D:$D, "Historical")</f>
        <v>48</v>
      </c>
      <c r="BC114" s="90">
        <f>SUMIFS('Forecast Summary'!BZ:BZ, 'Forecast Summary'!$A:$A,Outcomes!$A114,'Forecast Summary'!$C:$C, "2023",'Forecast Summary'!$D:$D, "Historical")</f>
        <v>560</v>
      </c>
      <c r="BD114" s="90">
        <f>SUMIFS('Forecast Summary'!CA:CA, 'Forecast Summary'!$A:$A,Outcomes!$A114,'Forecast Summary'!$C:$C, "2023",'Forecast Summary'!$D:$D, "Historical")</f>
        <v>0</v>
      </c>
    </row>
    <row r="115" spans="1:56">
      <c r="A115" s="21" t="s">
        <v>48</v>
      </c>
      <c r="B115" s="18" t="s">
        <v>49</v>
      </c>
      <c r="C115" s="90">
        <f>SUMIFS('Forecast Summary'!E:E, 'Forecast Summary'!$A:$A,Outcomes!$A115,'Forecast Summary'!$C:$C, "2023",'Forecast Summary'!$D:$D, "Historical")</f>
        <v>601</v>
      </c>
      <c r="D115" s="90">
        <f>SUMIFS('Forecast Summary'!F:F, 'Forecast Summary'!$A:$A,Outcomes!$A115,'Forecast Summary'!$C:$C, "2023",'Forecast Summary'!$D:$D, "Historical")</f>
        <v>449</v>
      </c>
      <c r="E115" s="90">
        <f>SUMIFS('Forecast Summary'!G:G, 'Forecast Summary'!$A:$A,Outcomes!$A115,'Forecast Summary'!$C:$C, "2023",'Forecast Summary'!$D:$D, "Historical")</f>
        <v>227</v>
      </c>
      <c r="F115" s="90">
        <f>SUMIFS('Forecast Summary'!H:H, 'Forecast Summary'!$A:$A,Outcomes!$A115,'Forecast Summary'!$C:$C, "2023",'Forecast Summary'!$D:$D, "Historical")</f>
        <v>100</v>
      </c>
      <c r="G115" s="90">
        <f>SUMIFS('Forecast Summary'!I:I, 'Forecast Summary'!$A:$A,Outcomes!$A115,'Forecast Summary'!$C:$C, "2023",'Forecast Summary'!$D:$D, "Historical")</f>
        <v>78</v>
      </c>
      <c r="H115" s="90">
        <f>SUMIFS('Forecast Summary'!J:J, 'Forecast Summary'!$A:$A,Outcomes!$A115,'Forecast Summary'!$C:$C, "2023",'Forecast Summary'!$D:$D, "Historical")</f>
        <v>0</v>
      </c>
      <c r="I115" s="90">
        <f>SUMIFS('Forecast Summary'!K:K, 'Forecast Summary'!$A:$A,Outcomes!$A115,'Forecast Summary'!$C:$C, "2023",'Forecast Summary'!$D:$D, "Historical")</f>
        <v>0</v>
      </c>
      <c r="J115" s="90">
        <f>SUMIFS('Forecast Summary'!L:L, 'Forecast Summary'!$A:$A,Outcomes!$A115,'Forecast Summary'!$C:$C, "2023",'Forecast Summary'!$D:$D, "Historical")</f>
        <v>0</v>
      </c>
      <c r="K115" s="90">
        <f>SUMIFS('Forecast Summary'!M:M, 'Forecast Summary'!$A:$A,Outcomes!$A115,'Forecast Summary'!$C:$C, "2023",'Forecast Summary'!$D:$D, "Historical")</f>
        <v>0</v>
      </c>
      <c r="L115" s="90">
        <f>SUMIFS('Forecast Summary'!O:O, 'Forecast Summary'!$A:$A,Outcomes!$A115,'Forecast Summary'!$C:$C, "2023",'Forecast Summary'!$D:$D, "Historical")</f>
        <v>0</v>
      </c>
      <c r="M115" s="90">
        <f>SUMIFS('Forecast Summary'!P:P, 'Forecast Summary'!$A:$A,Outcomes!$A115,'Forecast Summary'!$C:$C, "2023",'Forecast Summary'!$D:$D, "Historical")</f>
        <v>72</v>
      </c>
      <c r="N115" s="90">
        <f>SUMIFS('Forecast Summary'!U:U, 'Forecast Summary'!$A:$A,Outcomes!$A115,'Forecast Summary'!$C:$C, "2023",'Forecast Summary'!$D:$D, "Historical")</f>
        <v>3</v>
      </c>
      <c r="O115" s="561"/>
      <c r="P115" s="561"/>
      <c r="Q115" s="561"/>
      <c r="R115" s="90">
        <f>SUMIFS('Forecast Summary'!Y:Y, 'Forecast Summary'!$A:$A,Outcomes!$A115,'Forecast Summary'!$C:$C, "2023",'Forecast Summary'!$D:$D, "Historical")</f>
        <v>62</v>
      </c>
      <c r="S115" s="561"/>
      <c r="T115" s="561"/>
      <c r="U115" s="561"/>
      <c r="V115" s="90">
        <f>SUMIFS('Forecast Summary'!AG:AG, 'Forecast Summary'!$A:$A,Outcomes!$A115,'Forecast Summary'!$C:$C, "2023",'Forecast Summary'!$D:$D, "Historical")</f>
        <v>231</v>
      </c>
      <c r="W115" s="90">
        <f>SUMIFS('Forecast Summary'!AH:AH, 'Forecast Summary'!$A:$A,Outcomes!$A115,'Forecast Summary'!$C:$C, "2023",'Forecast Summary'!$D:$D, "Historical")</f>
        <v>126</v>
      </c>
      <c r="X115" s="90">
        <f>SUMIFS('Forecast Summary'!AI:AI, 'Forecast Summary'!$A:$A,Outcomes!$A115,'Forecast Summary'!$C:$C, "2023",'Forecast Summary'!$D:$D, "Historical")</f>
        <v>84</v>
      </c>
      <c r="Y115" s="90">
        <f>SUMIFS('Forecast Summary'!AJ:AJ, 'Forecast Summary'!$A:$A,Outcomes!$A115,'Forecast Summary'!$C:$C, "2023",'Forecast Summary'!$D:$D, "Historical")</f>
        <v>137</v>
      </c>
      <c r="Z115" s="90">
        <f>SUMIFS('Forecast Summary'!AK:AK, 'Forecast Summary'!$A:$A,Outcomes!$A115,'Forecast Summary'!$C:$C, "2023",'Forecast Summary'!$D:$D, "Historical")</f>
        <v>264</v>
      </c>
      <c r="AA115" s="90">
        <f>SUMIFS('Forecast Summary'!AL:AL, 'Forecast Summary'!$A:$A,Outcomes!$A115,'Forecast Summary'!$C:$C, "2023",'Forecast Summary'!$D:$D, "Historical")</f>
        <v>73</v>
      </c>
      <c r="AB115" s="90">
        <f>SUMIFS('Forecast Summary'!AM:AM, 'Forecast Summary'!$A:$A,Outcomes!$A115,'Forecast Summary'!$C:$C, "2023",'Forecast Summary'!$D:$D, "Historical")</f>
        <v>100</v>
      </c>
      <c r="AC115" s="90">
        <f>SUMIFS('Forecast Summary'!AN:AN, 'Forecast Summary'!$A:$A,Outcomes!$A115,'Forecast Summary'!$C:$C, "2023",'Forecast Summary'!$D:$D, "Historical")</f>
        <v>151</v>
      </c>
      <c r="AD115" s="90">
        <f>SUMIFS('Forecast Summary'!AS:AS, 'Forecast Summary'!$A:$A,Outcomes!$A115,'Forecast Summary'!$C:$C, "2023",'Forecast Summary'!$D:$D, "Historical")</f>
        <v>0</v>
      </c>
      <c r="AE115" s="90">
        <f>SUMIFS('Forecast Summary'!AT:AT, 'Forecast Summary'!$A:$A,Outcomes!$A115,'Forecast Summary'!$C:$C, "2023",'Forecast Summary'!$D:$D, "Historical")</f>
        <v>0</v>
      </c>
      <c r="AF115" s="90">
        <f>SUMIFS('Forecast Summary'!AU:AU, 'Forecast Summary'!$A:$A,Outcomes!$A115,'Forecast Summary'!$C:$C, "2023",'Forecast Summary'!$D:$D, "Historical")</f>
        <v>0</v>
      </c>
      <c r="AG115" s="90">
        <f>SUMIFS('Forecast Summary'!AV:AV, 'Forecast Summary'!$A:$A,Outcomes!$A115,'Forecast Summary'!$C:$C, "2023",'Forecast Summary'!$D:$D, "Historical")</f>
        <v>0</v>
      </c>
      <c r="AH115" s="90">
        <f>SUMIFS('Forecast Summary'!AW:AW, 'Forecast Summary'!$A:$A,Outcomes!$A115,'Forecast Summary'!$C:$C, "2023",'Forecast Summary'!$D:$D, "Historical")</f>
        <v>0</v>
      </c>
      <c r="AI115" s="90">
        <f>SUMIFS('Forecast Summary'!AX:AX, 'Forecast Summary'!$A:$A,Outcomes!$A115,'Forecast Summary'!$C:$C, "2023",'Forecast Summary'!$D:$D, "Historical")</f>
        <v>0</v>
      </c>
      <c r="AJ115" s="90">
        <f>SUMIFS('Forecast Summary'!AY:AY, 'Forecast Summary'!$A:$A,Outcomes!$A115,'Forecast Summary'!$C:$C, "2023",'Forecast Summary'!$D:$D, "Historical")</f>
        <v>0</v>
      </c>
      <c r="AK115" s="90">
        <f>SUMIFS('Forecast Summary'!AZ:AZ, 'Forecast Summary'!$A:$A,Outcomes!$A115,'Forecast Summary'!$C:$C, "2023",'Forecast Summary'!$D:$D, "Historical")</f>
        <v>0</v>
      </c>
      <c r="AL115" s="90">
        <f>SUMIFS('Forecast Summary'!BE:BE, 'Forecast Summary'!$A:$A,Outcomes!$A115,'Forecast Summary'!$C:$C, "2023",'Forecast Summary'!$D:$D, "Historical")</f>
        <v>650</v>
      </c>
      <c r="AM115" s="90">
        <f>SUMIFS('Forecast Summary'!BF:BF, 'Forecast Summary'!$A:$A,Outcomes!$A115,'Forecast Summary'!$C:$C, "2023",'Forecast Summary'!$D:$D, "Historical")</f>
        <v>307</v>
      </c>
      <c r="AN115" s="90">
        <f>SUMIFS('Forecast Summary'!BG:BG, 'Forecast Summary'!$A:$A,Outcomes!$A115,'Forecast Summary'!$C:$C, "2023",'Forecast Summary'!$D:$D, "Historical")</f>
        <v>163</v>
      </c>
      <c r="AO115" s="90">
        <f>SUMIFS('Forecast Summary'!BH:BH, 'Forecast Summary'!$A:$A,Outcomes!$A115,'Forecast Summary'!$C:$C, "2023",'Forecast Summary'!$D:$D, "Historical")</f>
        <v>140</v>
      </c>
      <c r="AP115" s="90">
        <f>SUMIFS('Forecast Summary'!BI:BI, 'Forecast Summary'!$A:$A,Outcomes!$A115,'Forecast Summary'!$C:$C, "2023",'Forecast Summary'!$D:$D, "Historical")</f>
        <v>161</v>
      </c>
      <c r="AQ115" s="90">
        <f>SUMIFS('Forecast Summary'!BJ:BJ, 'Forecast Summary'!$A:$A,Outcomes!$A115,'Forecast Summary'!$C:$C, "2023",'Forecast Summary'!$D:$D, "Historical")</f>
        <v>25</v>
      </c>
      <c r="AR115" s="90">
        <f>SUMIFS('Forecast Summary'!BK:BK, 'Forecast Summary'!$A:$A,Outcomes!$A115,'Forecast Summary'!$C:$C, "2023",'Forecast Summary'!$D:$D, "Historical")</f>
        <v>56</v>
      </c>
      <c r="AS115" s="90">
        <f>SUMIFS('Forecast Summary'!BL:BL, 'Forecast Summary'!$A:$A,Outcomes!$A115,'Forecast Summary'!$C:$C, "2023",'Forecast Summary'!$D:$D, "Historical")</f>
        <v>103</v>
      </c>
      <c r="AT115" s="90">
        <f>SUMIFS('Forecast Summary'!BQ:BQ, 'Forecast Summary'!$A:$A,Outcomes!$A115,'Forecast Summary'!$C:$C, "2023",'Forecast Summary'!$D:$D, "Historical")</f>
        <v>0</v>
      </c>
      <c r="AU115" s="90">
        <f>SUMIFS('Forecast Summary'!BR:BR, 'Forecast Summary'!$A:$A,Outcomes!$A115,'Forecast Summary'!$C:$C, "2023",'Forecast Summary'!$D:$D, "Historical")</f>
        <v>0</v>
      </c>
      <c r="AV115" s="90">
        <f>SUMIFS('Forecast Summary'!BS:BS, 'Forecast Summary'!$A:$A,Outcomes!$A115,'Forecast Summary'!$C:$C, "2023",'Forecast Summary'!$D:$D, "Historical")</f>
        <v>0</v>
      </c>
      <c r="AW115" s="90">
        <f>SUMIFS('Forecast Summary'!BT:BT, 'Forecast Summary'!$A:$A,Outcomes!$A115,'Forecast Summary'!$C:$C, "2023",'Forecast Summary'!$D:$D, "Historical")</f>
        <v>0</v>
      </c>
      <c r="AX115" s="90">
        <f>SUMIFS('Forecast Summary'!BU:BU, 'Forecast Summary'!$A:$A,Outcomes!$A115,'Forecast Summary'!$C:$C, "2023",'Forecast Summary'!$D:$D, "Historical")</f>
        <v>0</v>
      </c>
      <c r="AY115" s="90">
        <f>SUMIFS('Forecast Summary'!BV:BV, 'Forecast Summary'!$A:$A,Outcomes!$A115,'Forecast Summary'!$C:$C, "2023",'Forecast Summary'!$D:$D, "Historical")</f>
        <v>0</v>
      </c>
      <c r="AZ115" s="90">
        <f>SUMIFS('Forecast Summary'!BW:BW, 'Forecast Summary'!$A:$A,Outcomes!$A115,'Forecast Summary'!$C:$C, "2023",'Forecast Summary'!$D:$D, "Historical")</f>
        <v>0</v>
      </c>
      <c r="BA115" s="90">
        <f>SUMIFS('Forecast Summary'!BX:BX, 'Forecast Summary'!$A:$A,Outcomes!$A115,'Forecast Summary'!$C:$C, "2023",'Forecast Summary'!$D:$D, "Historical")</f>
        <v>0</v>
      </c>
      <c r="BB115" s="90">
        <f>SUMIFS('Forecast Summary'!BY:BY, 'Forecast Summary'!$A:$A,Outcomes!$A115,'Forecast Summary'!$C:$C, "2023",'Forecast Summary'!$D:$D, "Historical")</f>
        <v>23</v>
      </c>
      <c r="BC115" s="90">
        <f>SUMIFS('Forecast Summary'!BZ:BZ, 'Forecast Summary'!$A:$A,Outcomes!$A115,'Forecast Summary'!$C:$C, "2023",'Forecast Summary'!$D:$D, "Historical")</f>
        <v>45</v>
      </c>
      <c r="BD115" s="90">
        <f>SUMIFS('Forecast Summary'!CA:CA, 'Forecast Summary'!$A:$A,Outcomes!$A115,'Forecast Summary'!$C:$C, "2023",'Forecast Summary'!$D:$D, "Historical")</f>
        <v>0</v>
      </c>
    </row>
    <row r="116" spans="1:56">
      <c r="A116" s="21" t="s">
        <v>50</v>
      </c>
      <c r="B116" s="18" t="s">
        <v>51</v>
      </c>
      <c r="C116" s="90">
        <f>SUMIFS('Forecast Summary'!E:E, 'Forecast Summary'!$A:$A,Outcomes!$A116,'Forecast Summary'!$C:$C, "2023",'Forecast Summary'!$D:$D, "Historical")</f>
        <v>664</v>
      </c>
      <c r="D116" s="90">
        <f>SUMIFS('Forecast Summary'!F:F, 'Forecast Summary'!$A:$A,Outcomes!$A116,'Forecast Summary'!$C:$C, "2023",'Forecast Summary'!$D:$D, "Historical")</f>
        <v>732</v>
      </c>
      <c r="E116" s="90">
        <f>SUMIFS('Forecast Summary'!G:G, 'Forecast Summary'!$A:$A,Outcomes!$A116,'Forecast Summary'!$C:$C, "2023",'Forecast Summary'!$D:$D, "Historical")</f>
        <v>296</v>
      </c>
      <c r="F116" s="90">
        <f>SUMIFS('Forecast Summary'!H:H, 'Forecast Summary'!$A:$A,Outcomes!$A116,'Forecast Summary'!$C:$C, "2023",'Forecast Summary'!$D:$D, "Historical")</f>
        <v>367</v>
      </c>
      <c r="G116" s="90">
        <f>SUMIFS('Forecast Summary'!I:I, 'Forecast Summary'!$A:$A,Outcomes!$A116,'Forecast Summary'!$C:$C, "2023",'Forecast Summary'!$D:$D, "Historical")</f>
        <v>190</v>
      </c>
      <c r="H116" s="90">
        <f>SUMIFS('Forecast Summary'!J:J, 'Forecast Summary'!$A:$A,Outcomes!$A116,'Forecast Summary'!$C:$C, "2023",'Forecast Summary'!$D:$D, "Historical")</f>
        <v>0</v>
      </c>
      <c r="I116" s="90">
        <f>SUMIFS('Forecast Summary'!K:K, 'Forecast Summary'!$A:$A,Outcomes!$A116,'Forecast Summary'!$C:$C, "2023",'Forecast Summary'!$D:$D, "Historical")</f>
        <v>0</v>
      </c>
      <c r="J116" s="90">
        <f>SUMIFS('Forecast Summary'!L:L, 'Forecast Summary'!$A:$A,Outcomes!$A116,'Forecast Summary'!$C:$C, "2023",'Forecast Summary'!$D:$D, "Historical")</f>
        <v>0</v>
      </c>
      <c r="K116" s="90">
        <f>SUMIFS('Forecast Summary'!M:M, 'Forecast Summary'!$A:$A,Outcomes!$A116,'Forecast Summary'!$C:$C, "2023",'Forecast Summary'!$D:$D, "Historical")</f>
        <v>0</v>
      </c>
      <c r="L116" s="90">
        <f>SUMIFS('Forecast Summary'!O:O, 'Forecast Summary'!$A:$A,Outcomes!$A116,'Forecast Summary'!$C:$C, "2023",'Forecast Summary'!$D:$D, "Historical")</f>
        <v>0</v>
      </c>
      <c r="M116" s="90">
        <f>SUMIFS('Forecast Summary'!P:P, 'Forecast Summary'!$A:$A,Outcomes!$A116,'Forecast Summary'!$C:$C, "2023",'Forecast Summary'!$D:$D, "Historical")</f>
        <v>0</v>
      </c>
      <c r="N116" s="90">
        <f>SUMIFS('Forecast Summary'!U:U, 'Forecast Summary'!$A:$A,Outcomes!$A116,'Forecast Summary'!$C:$C, "2023",'Forecast Summary'!$D:$D, "Historical")</f>
        <v>64</v>
      </c>
      <c r="O116" s="561"/>
      <c r="P116" s="561"/>
      <c r="Q116" s="561"/>
      <c r="R116" s="90">
        <f>SUMIFS('Forecast Summary'!Y:Y, 'Forecast Summary'!$A:$A,Outcomes!$A116,'Forecast Summary'!$C:$C, "2023",'Forecast Summary'!$D:$D, "Historical")</f>
        <v>45</v>
      </c>
      <c r="S116" s="561"/>
      <c r="T116" s="561"/>
      <c r="U116" s="561"/>
      <c r="V116" s="90">
        <f>SUMIFS('Forecast Summary'!AG:AG, 'Forecast Summary'!$A:$A,Outcomes!$A116,'Forecast Summary'!$C:$C, "2023",'Forecast Summary'!$D:$D, "Historical")</f>
        <v>296</v>
      </c>
      <c r="W116" s="90">
        <f>SUMIFS('Forecast Summary'!AH:AH, 'Forecast Summary'!$A:$A,Outcomes!$A116,'Forecast Summary'!$C:$C, "2023",'Forecast Summary'!$D:$D, "Historical")</f>
        <v>137</v>
      </c>
      <c r="X116" s="90">
        <f>SUMIFS('Forecast Summary'!AI:AI, 'Forecast Summary'!$A:$A,Outcomes!$A116,'Forecast Summary'!$C:$C, "2023",'Forecast Summary'!$D:$D, "Historical")</f>
        <v>186</v>
      </c>
      <c r="Y116" s="90">
        <f>SUMIFS('Forecast Summary'!AJ:AJ, 'Forecast Summary'!$A:$A,Outcomes!$A116,'Forecast Summary'!$C:$C, "2023",'Forecast Summary'!$D:$D, "Historical")</f>
        <v>152</v>
      </c>
      <c r="Z116" s="90">
        <f>SUMIFS('Forecast Summary'!AK:AK, 'Forecast Summary'!$A:$A,Outcomes!$A116,'Forecast Summary'!$C:$C, "2023",'Forecast Summary'!$D:$D, "Historical")</f>
        <v>681</v>
      </c>
      <c r="AA116" s="90">
        <f>SUMIFS('Forecast Summary'!AL:AL, 'Forecast Summary'!$A:$A,Outcomes!$A116,'Forecast Summary'!$C:$C, "2023",'Forecast Summary'!$D:$D, "Historical")</f>
        <v>252</v>
      </c>
      <c r="AB116" s="90">
        <f>SUMIFS('Forecast Summary'!AM:AM, 'Forecast Summary'!$A:$A,Outcomes!$A116,'Forecast Summary'!$C:$C, "2023",'Forecast Summary'!$D:$D, "Historical")</f>
        <v>408</v>
      </c>
      <c r="AC116" s="90">
        <f>SUMIFS('Forecast Summary'!AN:AN, 'Forecast Summary'!$A:$A,Outcomes!$A116,'Forecast Summary'!$C:$C, "2023",'Forecast Summary'!$D:$D, "Historical")</f>
        <v>299</v>
      </c>
      <c r="AD116" s="90">
        <f>SUMIFS('Forecast Summary'!AS:AS, 'Forecast Summary'!$A:$A,Outcomes!$A116,'Forecast Summary'!$C:$C, "2023",'Forecast Summary'!$D:$D, "Historical")</f>
        <v>4</v>
      </c>
      <c r="AE116" s="90">
        <f>SUMIFS('Forecast Summary'!AT:AT, 'Forecast Summary'!$A:$A,Outcomes!$A116,'Forecast Summary'!$C:$C, "2023",'Forecast Summary'!$D:$D, "Historical")</f>
        <v>0</v>
      </c>
      <c r="AF116" s="90">
        <f>SUMIFS('Forecast Summary'!AU:AU, 'Forecast Summary'!$A:$A,Outcomes!$A116,'Forecast Summary'!$C:$C, "2023",'Forecast Summary'!$D:$D, "Historical")</f>
        <v>0</v>
      </c>
      <c r="AG116" s="90">
        <f>SUMIFS('Forecast Summary'!AV:AV, 'Forecast Summary'!$A:$A,Outcomes!$A116,'Forecast Summary'!$C:$C, "2023",'Forecast Summary'!$D:$D, "Historical")</f>
        <v>4</v>
      </c>
      <c r="AH116" s="90">
        <f>SUMIFS('Forecast Summary'!AW:AW, 'Forecast Summary'!$A:$A,Outcomes!$A116,'Forecast Summary'!$C:$C, "2023",'Forecast Summary'!$D:$D, "Historical")</f>
        <v>0</v>
      </c>
      <c r="AI116" s="90">
        <f>SUMIFS('Forecast Summary'!AX:AX, 'Forecast Summary'!$A:$A,Outcomes!$A116,'Forecast Summary'!$C:$C, "2023",'Forecast Summary'!$D:$D, "Historical")</f>
        <v>0</v>
      </c>
      <c r="AJ116" s="90">
        <f>SUMIFS('Forecast Summary'!AY:AY, 'Forecast Summary'!$A:$A,Outcomes!$A116,'Forecast Summary'!$C:$C, "2023",'Forecast Summary'!$D:$D, "Historical")</f>
        <v>0</v>
      </c>
      <c r="AK116" s="90">
        <f>SUMIFS('Forecast Summary'!AZ:AZ, 'Forecast Summary'!$A:$A,Outcomes!$A116,'Forecast Summary'!$C:$C, "2023",'Forecast Summary'!$D:$D, "Historical")</f>
        <v>0</v>
      </c>
      <c r="AL116" s="90">
        <f>SUMIFS('Forecast Summary'!BE:BE, 'Forecast Summary'!$A:$A,Outcomes!$A116,'Forecast Summary'!$C:$C, "2023",'Forecast Summary'!$D:$D, "Historical")</f>
        <v>880</v>
      </c>
      <c r="AM116" s="90">
        <f>SUMIFS('Forecast Summary'!BF:BF, 'Forecast Summary'!$A:$A,Outcomes!$A116,'Forecast Summary'!$C:$C, "2023",'Forecast Summary'!$D:$D, "Historical")</f>
        <v>340</v>
      </c>
      <c r="AN116" s="90">
        <f>SUMIFS('Forecast Summary'!BG:BG, 'Forecast Summary'!$A:$A,Outcomes!$A116,'Forecast Summary'!$C:$C, "2023",'Forecast Summary'!$D:$D, "Historical")</f>
        <v>523</v>
      </c>
      <c r="AO116" s="90">
        <f>SUMIFS('Forecast Summary'!BH:BH, 'Forecast Summary'!$A:$A,Outcomes!$A116,'Forecast Summary'!$C:$C, "2023",'Forecast Summary'!$D:$D, "Historical")</f>
        <v>280</v>
      </c>
      <c r="AP116" s="90">
        <f>SUMIFS('Forecast Summary'!BI:BI, 'Forecast Summary'!$A:$A,Outcomes!$A116,'Forecast Summary'!$C:$C, "2023",'Forecast Summary'!$D:$D, "Historical")</f>
        <v>407</v>
      </c>
      <c r="AQ116" s="90">
        <f>SUMIFS('Forecast Summary'!BJ:BJ, 'Forecast Summary'!$A:$A,Outcomes!$A116,'Forecast Summary'!$C:$C, "2023",'Forecast Summary'!$D:$D, "Historical")</f>
        <v>69</v>
      </c>
      <c r="AR116" s="90">
        <f>SUMIFS('Forecast Summary'!BK:BK, 'Forecast Summary'!$A:$A,Outcomes!$A116,'Forecast Summary'!$C:$C, "2023",'Forecast Summary'!$D:$D, "Historical")</f>
        <v>258</v>
      </c>
      <c r="AS116" s="90">
        <f>SUMIFS('Forecast Summary'!BL:BL, 'Forecast Summary'!$A:$A,Outcomes!$A116,'Forecast Summary'!$C:$C, "2023",'Forecast Summary'!$D:$D, "Historical")</f>
        <v>223</v>
      </c>
      <c r="AT116" s="90">
        <f>SUMIFS('Forecast Summary'!BQ:BQ, 'Forecast Summary'!$A:$A,Outcomes!$A116,'Forecast Summary'!$C:$C, "2023",'Forecast Summary'!$D:$D, "Historical")</f>
        <v>0</v>
      </c>
      <c r="AU116" s="90">
        <f>SUMIFS('Forecast Summary'!BR:BR, 'Forecast Summary'!$A:$A,Outcomes!$A116,'Forecast Summary'!$C:$C, "2023",'Forecast Summary'!$D:$D, "Historical")</f>
        <v>0</v>
      </c>
      <c r="AV116" s="90">
        <f>SUMIFS('Forecast Summary'!BS:BS, 'Forecast Summary'!$A:$A,Outcomes!$A116,'Forecast Summary'!$C:$C, "2023",'Forecast Summary'!$D:$D, "Historical")</f>
        <v>0</v>
      </c>
      <c r="AW116" s="90">
        <f>SUMIFS('Forecast Summary'!BT:BT, 'Forecast Summary'!$A:$A,Outcomes!$A116,'Forecast Summary'!$C:$C, "2023",'Forecast Summary'!$D:$D, "Historical")</f>
        <v>0</v>
      </c>
      <c r="AX116" s="90">
        <f>SUMIFS('Forecast Summary'!BU:BU, 'Forecast Summary'!$A:$A,Outcomes!$A116,'Forecast Summary'!$C:$C, "2023",'Forecast Summary'!$D:$D, "Historical")</f>
        <v>0</v>
      </c>
      <c r="AY116" s="90">
        <f>SUMIFS('Forecast Summary'!BV:BV, 'Forecast Summary'!$A:$A,Outcomes!$A116,'Forecast Summary'!$C:$C, "2023",'Forecast Summary'!$D:$D, "Historical")</f>
        <v>0</v>
      </c>
      <c r="AZ116" s="90">
        <f>SUMIFS('Forecast Summary'!BW:BW, 'Forecast Summary'!$A:$A,Outcomes!$A116,'Forecast Summary'!$C:$C, "2023",'Forecast Summary'!$D:$D, "Historical")</f>
        <v>0</v>
      </c>
      <c r="BA116" s="90">
        <f>SUMIFS('Forecast Summary'!BX:BX, 'Forecast Summary'!$A:$A,Outcomes!$A116,'Forecast Summary'!$C:$C, "2023",'Forecast Summary'!$D:$D, "Historical")</f>
        <v>0</v>
      </c>
      <c r="BB116" s="90">
        <f>SUMIFS('Forecast Summary'!BY:BY, 'Forecast Summary'!$A:$A,Outcomes!$A116,'Forecast Summary'!$C:$C, "2023",'Forecast Summary'!$D:$D, "Historical")</f>
        <v>56</v>
      </c>
      <c r="BC116" s="90">
        <f>SUMIFS('Forecast Summary'!BZ:BZ, 'Forecast Summary'!$A:$A,Outcomes!$A116,'Forecast Summary'!$C:$C, "2023",'Forecast Summary'!$D:$D, "Historical")</f>
        <v>128</v>
      </c>
      <c r="BD116" s="90">
        <f>SUMIFS('Forecast Summary'!CA:CA, 'Forecast Summary'!$A:$A,Outcomes!$A116,'Forecast Summary'!$C:$C, "2023",'Forecast Summary'!$D:$D, "Historical")</f>
        <v>0</v>
      </c>
    </row>
    <row r="117" spans="1:56">
      <c r="A117" s="21" t="s">
        <v>53</v>
      </c>
      <c r="B117" s="18" t="s">
        <v>54</v>
      </c>
      <c r="C117" s="90">
        <f>SUMIFS('Forecast Summary'!E:E, 'Forecast Summary'!$A:$A,Outcomes!$A117,'Forecast Summary'!$C:$C, "2023",'Forecast Summary'!$D:$D, "Historical")</f>
        <v>512</v>
      </c>
      <c r="D117" s="90">
        <f>SUMIFS('Forecast Summary'!F:F, 'Forecast Summary'!$A:$A,Outcomes!$A117,'Forecast Summary'!$C:$C, "2023",'Forecast Summary'!$D:$D, "Historical")</f>
        <v>366</v>
      </c>
      <c r="E117" s="90">
        <f>SUMIFS('Forecast Summary'!G:G, 'Forecast Summary'!$A:$A,Outcomes!$A117,'Forecast Summary'!$C:$C, "2023",'Forecast Summary'!$D:$D, "Historical")</f>
        <v>273</v>
      </c>
      <c r="F117" s="90">
        <f>SUMIFS('Forecast Summary'!H:H, 'Forecast Summary'!$A:$A,Outcomes!$A117,'Forecast Summary'!$C:$C, "2023",'Forecast Summary'!$D:$D, "Historical")</f>
        <v>133</v>
      </c>
      <c r="G117" s="90">
        <f>SUMIFS('Forecast Summary'!I:I, 'Forecast Summary'!$A:$A,Outcomes!$A117,'Forecast Summary'!$C:$C, "2023",'Forecast Summary'!$D:$D, "Historical")</f>
        <v>50</v>
      </c>
      <c r="H117" s="90">
        <f>SUMIFS('Forecast Summary'!J:J, 'Forecast Summary'!$A:$A,Outcomes!$A117,'Forecast Summary'!$C:$C, "2023",'Forecast Summary'!$D:$D, "Historical")</f>
        <v>0</v>
      </c>
      <c r="I117" s="90">
        <f>SUMIFS('Forecast Summary'!K:K, 'Forecast Summary'!$A:$A,Outcomes!$A117,'Forecast Summary'!$C:$C, "2023",'Forecast Summary'!$D:$D, "Historical")</f>
        <v>0</v>
      </c>
      <c r="J117" s="90">
        <f>SUMIFS('Forecast Summary'!L:L, 'Forecast Summary'!$A:$A,Outcomes!$A117,'Forecast Summary'!$C:$C, "2023",'Forecast Summary'!$D:$D, "Historical")</f>
        <v>0</v>
      </c>
      <c r="K117" s="90">
        <f>SUMIFS('Forecast Summary'!M:M, 'Forecast Summary'!$A:$A,Outcomes!$A117,'Forecast Summary'!$C:$C, "2023",'Forecast Summary'!$D:$D, "Historical")</f>
        <v>0</v>
      </c>
      <c r="L117" s="90">
        <f>SUMIFS('Forecast Summary'!O:O, 'Forecast Summary'!$A:$A,Outcomes!$A117,'Forecast Summary'!$C:$C, "2023",'Forecast Summary'!$D:$D, "Historical")</f>
        <v>10</v>
      </c>
      <c r="M117" s="90">
        <f>SUMIFS('Forecast Summary'!P:P, 'Forecast Summary'!$A:$A,Outcomes!$A117,'Forecast Summary'!$C:$C, "2023",'Forecast Summary'!$D:$D, "Historical")</f>
        <v>214</v>
      </c>
      <c r="N117" s="90">
        <f>SUMIFS('Forecast Summary'!U:U, 'Forecast Summary'!$A:$A,Outcomes!$A117,'Forecast Summary'!$C:$C, "2023",'Forecast Summary'!$D:$D, "Historical")</f>
        <v>20</v>
      </c>
      <c r="O117" s="561"/>
      <c r="P117" s="561"/>
      <c r="Q117" s="561"/>
      <c r="R117" s="90">
        <f>SUMIFS('Forecast Summary'!Y:Y, 'Forecast Summary'!$A:$A,Outcomes!$A117,'Forecast Summary'!$C:$C, "2023",'Forecast Summary'!$D:$D, "Historical")</f>
        <v>135</v>
      </c>
      <c r="S117" s="561"/>
      <c r="T117" s="561"/>
      <c r="U117" s="561"/>
      <c r="V117" s="90">
        <f>SUMIFS('Forecast Summary'!AG:AG, 'Forecast Summary'!$A:$A,Outcomes!$A117,'Forecast Summary'!$C:$C, "2023",'Forecast Summary'!$D:$D, "Historical")</f>
        <v>153</v>
      </c>
      <c r="W117" s="90">
        <f>SUMIFS('Forecast Summary'!AH:AH, 'Forecast Summary'!$A:$A,Outcomes!$A117,'Forecast Summary'!$C:$C, "2023",'Forecast Summary'!$D:$D, "Historical")</f>
        <v>106</v>
      </c>
      <c r="X117" s="90">
        <f>SUMIFS('Forecast Summary'!AI:AI, 'Forecast Summary'!$A:$A,Outcomes!$A117,'Forecast Summary'!$C:$C, "2023",'Forecast Summary'!$D:$D, "Historical")</f>
        <v>119</v>
      </c>
      <c r="Y117" s="90">
        <f>SUMIFS('Forecast Summary'!AJ:AJ, 'Forecast Summary'!$A:$A,Outcomes!$A117,'Forecast Summary'!$C:$C, "2023",'Forecast Summary'!$D:$D, "Historical")</f>
        <v>93</v>
      </c>
      <c r="Z117" s="90">
        <f>SUMIFS('Forecast Summary'!AK:AK, 'Forecast Summary'!$A:$A,Outcomes!$A117,'Forecast Summary'!$C:$C, "2023",'Forecast Summary'!$D:$D, "Historical")</f>
        <v>305</v>
      </c>
      <c r="AA117" s="90">
        <f>SUMIFS('Forecast Summary'!AL:AL, 'Forecast Summary'!$A:$A,Outcomes!$A117,'Forecast Summary'!$C:$C, "2023",'Forecast Summary'!$D:$D, "Historical")</f>
        <v>164</v>
      </c>
      <c r="AB117" s="90">
        <f>SUMIFS('Forecast Summary'!AM:AM, 'Forecast Summary'!$A:$A,Outcomes!$A117,'Forecast Summary'!$C:$C, "2023",'Forecast Summary'!$D:$D, "Historical")</f>
        <v>170</v>
      </c>
      <c r="AC117" s="90">
        <f>SUMIFS('Forecast Summary'!AN:AN, 'Forecast Summary'!$A:$A,Outcomes!$A117,'Forecast Summary'!$C:$C, "2023",'Forecast Summary'!$D:$D, "Historical")</f>
        <v>102</v>
      </c>
      <c r="AD117" s="90">
        <f>SUMIFS('Forecast Summary'!AS:AS, 'Forecast Summary'!$A:$A,Outcomes!$A117,'Forecast Summary'!$C:$C, "2023",'Forecast Summary'!$D:$D, "Historical")</f>
        <v>0</v>
      </c>
      <c r="AE117" s="90">
        <f>SUMIFS('Forecast Summary'!AT:AT, 'Forecast Summary'!$A:$A,Outcomes!$A117,'Forecast Summary'!$C:$C, "2023",'Forecast Summary'!$D:$D, "Historical")</f>
        <v>0</v>
      </c>
      <c r="AF117" s="90">
        <f>SUMIFS('Forecast Summary'!AU:AU, 'Forecast Summary'!$A:$A,Outcomes!$A117,'Forecast Summary'!$C:$C, "2023",'Forecast Summary'!$D:$D, "Historical")</f>
        <v>0</v>
      </c>
      <c r="AG117" s="90">
        <f>SUMIFS('Forecast Summary'!AV:AV, 'Forecast Summary'!$A:$A,Outcomes!$A117,'Forecast Summary'!$C:$C, "2023",'Forecast Summary'!$D:$D, "Historical")</f>
        <v>0</v>
      </c>
      <c r="AH117" s="90">
        <f>SUMIFS('Forecast Summary'!AW:AW, 'Forecast Summary'!$A:$A,Outcomes!$A117,'Forecast Summary'!$C:$C, "2023",'Forecast Summary'!$D:$D, "Historical")</f>
        <v>0</v>
      </c>
      <c r="AI117" s="90">
        <f>SUMIFS('Forecast Summary'!AX:AX, 'Forecast Summary'!$A:$A,Outcomes!$A117,'Forecast Summary'!$C:$C, "2023",'Forecast Summary'!$D:$D, "Historical")</f>
        <v>0</v>
      </c>
      <c r="AJ117" s="90">
        <f>SUMIFS('Forecast Summary'!AY:AY, 'Forecast Summary'!$A:$A,Outcomes!$A117,'Forecast Summary'!$C:$C, "2023",'Forecast Summary'!$D:$D, "Historical")</f>
        <v>0</v>
      </c>
      <c r="AK117" s="90">
        <f>SUMIFS('Forecast Summary'!AZ:AZ, 'Forecast Summary'!$A:$A,Outcomes!$A117,'Forecast Summary'!$C:$C, "2023",'Forecast Summary'!$D:$D, "Historical")</f>
        <v>0</v>
      </c>
      <c r="AL117" s="90">
        <f>SUMIFS('Forecast Summary'!BE:BE, 'Forecast Summary'!$A:$A,Outcomes!$A117,'Forecast Summary'!$C:$C, "2023",'Forecast Summary'!$D:$D, "Historical")</f>
        <v>308</v>
      </c>
      <c r="AM117" s="90">
        <f>SUMIFS('Forecast Summary'!BF:BF, 'Forecast Summary'!$A:$A,Outcomes!$A117,'Forecast Summary'!$C:$C, "2023",'Forecast Summary'!$D:$D, "Historical")</f>
        <v>196</v>
      </c>
      <c r="AN117" s="90">
        <f>SUMIFS('Forecast Summary'!BG:BG, 'Forecast Summary'!$A:$A,Outcomes!$A117,'Forecast Summary'!$C:$C, "2023",'Forecast Summary'!$D:$D, "Historical")</f>
        <v>184</v>
      </c>
      <c r="AO117" s="90">
        <f>SUMIFS('Forecast Summary'!BH:BH, 'Forecast Summary'!$A:$A,Outcomes!$A117,'Forecast Summary'!$C:$C, "2023",'Forecast Summary'!$D:$D, "Historical")</f>
        <v>91</v>
      </c>
      <c r="AP117" s="90">
        <f>SUMIFS('Forecast Summary'!BI:BI, 'Forecast Summary'!$A:$A,Outcomes!$A117,'Forecast Summary'!$C:$C, "2023",'Forecast Summary'!$D:$D, "Historical")</f>
        <v>154</v>
      </c>
      <c r="AQ117" s="90">
        <f>SUMIFS('Forecast Summary'!BJ:BJ, 'Forecast Summary'!$A:$A,Outcomes!$A117,'Forecast Summary'!$C:$C, "2023",'Forecast Summary'!$D:$D, "Historical")</f>
        <v>80</v>
      </c>
      <c r="AR117" s="90">
        <f>SUMIFS('Forecast Summary'!BK:BK, 'Forecast Summary'!$A:$A,Outcomes!$A117,'Forecast Summary'!$C:$C, "2023",'Forecast Summary'!$D:$D, "Historical")</f>
        <v>103</v>
      </c>
      <c r="AS117" s="90">
        <f>SUMIFS('Forecast Summary'!BL:BL, 'Forecast Summary'!$A:$A,Outcomes!$A117,'Forecast Summary'!$C:$C, "2023",'Forecast Summary'!$D:$D, "Historical")</f>
        <v>54</v>
      </c>
      <c r="AT117" s="90">
        <f>SUMIFS('Forecast Summary'!BQ:BQ, 'Forecast Summary'!$A:$A,Outcomes!$A117,'Forecast Summary'!$C:$C, "2023",'Forecast Summary'!$D:$D, "Historical")</f>
        <v>0</v>
      </c>
      <c r="AU117" s="90">
        <f>SUMIFS('Forecast Summary'!BR:BR, 'Forecast Summary'!$A:$A,Outcomes!$A117,'Forecast Summary'!$C:$C, "2023",'Forecast Summary'!$D:$D, "Historical")</f>
        <v>0</v>
      </c>
      <c r="AV117" s="90">
        <f>SUMIFS('Forecast Summary'!BS:BS, 'Forecast Summary'!$A:$A,Outcomes!$A117,'Forecast Summary'!$C:$C, "2023",'Forecast Summary'!$D:$D, "Historical")</f>
        <v>0</v>
      </c>
      <c r="AW117" s="90">
        <f>SUMIFS('Forecast Summary'!BT:BT, 'Forecast Summary'!$A:$A,Outcomes!$A117,'Forecast Summary'!$C:$C, "2023",'Forecast Summary'!$D:$D, "Historical")</f>
        <v>0</v>
      </c>
      <c r="AX117" s="90">
        <f>SUMIFS('Forecast Summary'!BU:BU, 'Forecast Summary'!$A:$A,Outcomes!$A117,'Forecast Summary'!$C:$C, "2023",'Forecast Summary'!$D:$D, "Historical")</f>
        <v>0</v>
      </c>
      <c r="AY117" s="90">
        <f>SUMIFS('Forecast Summary'!BV:BV, 'Forecast Summary'!$A:$A,Outcomes!$A117,'Forecast Summary'!$C:$C, "2023",'Forecast Summary'!$D:$D, "Historical")</f>
        <v>0</v>
      </c>
      <c r="AZ117" s="90">
        <f>SUMIFS('Forecast Summary'!BW:BW, 'Forecast Summary'!$A:$A,Outcomes!$A117,'Forecast Summary'!$C:$C, "2023",'Forecast Summary'!$D:$D, "Historical")</f>
        <v>0</v>
      </c>
      <c r="BA117" s="90">
        <f>SUMIFS('Forecast Summary'!BX:BX, 'Forecast Summary'!$A:$A,Outcomes!$A117,'Forecast Summary'!$C:$C, "2023",'Forecast Summary'!$D:$D, "Historical")</f>
        <v>0</v>
      </c>
      <c r="BB117" s="90">
        <f>SUMIFS('Forecast Summary'!BY:BY, 'Forecast Summary'!$A:$A,Outcomes!$A117,'Forecast Summary'!$C:$C, "2023",'Forecast Summary'!$D:$D, "Historical")</f>
        <v>21</v>
      </c>
      <c r="BC117" s="90">
        <f>SUMIFS('Forecast Summary'!BZ:BZ, 'Forecast Summary'!$A:$A,Outcomes!$A117,'Forecast Summary'!$C:$C, "2023",'Forecast Summary'!$D:$D, "Historical")</f>
        <v>30</v>
      </c>
      <c r="BD117" s="90">
        <f>SUMIFS('Forecast Summary'!CA:CA, 'Forecast Summary'!$A:$A,Outcomes!$A117,'Forecast Summary'!$C:$C, "2023",'Forecast Summary'!$D:$D, "Historical")</f>
        <v>0</v>
      </c>
    </row>
    <row r="118" spans="1:56">
      <c r="A118" s="21" t="s">
        <v>55</v>
      </c>
      <c r="B118" s="18" t="s">
        <v>56</v>
      </c>
      <c r="C118" s="90">
        <f>SUMIFS('Forecast Summary'!E:E, 'Forecast Summary'!$A:$A,Outcomes!$A118,'Forecast Summary'!$C:$C, "2023",'Forecast Summary'!$D:$D, "Historical")</f>
        <v>2250</v>
      </c>
      <c r="D118" s="90">
        <f>SUMIFS('Forecast Summary'!F:F, 'Forecast Summary'!$A:$A,Outcomes!$A118,'Forecast Summary'!$C:$C, "2023",'Forecast Summary'!$D:$D, "Historical")</f>
        <v>2639</v>
      </c>
      <c r="E118" s="90">
        <f>SUMIFS('Forecast Summary'!G:G, 'Forecast Summary'!$A:$A,Outcomes!$A118,'Forecast Summary'!$C:$C, "2023",'Forecast Summary'!$D:$D, "Historical")</f>
        <v>1264</v>
      </c>
      <c r="F118" s="90">
        <f>SUMIFS('Forecast Summary'!H:H, 'Forecast Summary'!$A:$A,Outcomes!$A118,'Forecast Summary'!$C:$C, "2023",'Forecast Summary'!$D:$D, "Historical")</f>
        <v>713</v>
      </c>
      <c r="G118" s="90">
        <f>SUMIFS('Forecast Summary'!I:I, 'Forecast Summary'!$A:$A,Outcomes!$A118,'Forecast Summary'!$C:$C, "2023",'Forecast Summary'!$D:$D, "Historical")</f>
        <v>438</v>
      </c>
      <c r="H118" s="90">
        <f>SUMIFS('Forecast Summary'!J:J, 'Forecast Summary'!$A:$A,Outcomes!$A118,'Forecast Summary'!$C:$C, "2023",'Forecast Summary'!$D:$D, "Historical")</f>
        <v>186</v>
      </c>
      <c r="I118" s="90">
        <f>SUMIFS('Forecast Summary'!K:K, 'Forecast Summary'!$A:$A,Outcomes!$A118,'Forecast Summary'!$C:$C, "2023",'Forecast Summary'!$D:$D, "Historical")</f>
        <v>46</v>
      </c>
      <c r="J118" s="90">
        <f>SUMIFS('Forecast Summary'!L:L, 'Forecast Summary'!$A:$A,Outcomes!$A118,'Forecast Summary'!$C:$C, "2023",'Forecast Summary'!$D:$D, "Historical")</f>
        <v>64</v>
      </c>
      <c r="K118" s="90">
        <f>SUMIFS('Forecast Summary'!M:M, 'Forecast Summary'!$A:$A,Outcomes!$A118,'Forecast Summary'!$C:$C, "2023",'Forecast Summary'!$D:$D, "Historical")</f>
        <v>0</v>
      </c>
      <c r="L118" s="90">
        <f>SUMIFS('Forecast Summary'!O:O, 'Forecast Summary'!$A:$A,Outcomes!$A118,'Forecast Summary'!$C:$C, "2023",'Forecast Summary'!$D:$D, "Historical")</f>
        <v>0</v>
      </c>
      <c r="M118" s="90">
        <f>SUMIFS('Forecast Summary'!P:P, 'Forecast Summary'!$A:$A,Outcomes!$A118,'Forecast Summary'!$C:$C, "2023",'Forecast Summary'!$D:$D, "Historical")</f>
        <v>180</v>
      </c>
      <c r="N118" s="90">
        <f>SUMIFS('Forecast Summary'!U:U, 'Forecast Summary'!$A:$A,Outcomes!$A118,'Forecast Summary'!$C:$C, "2023",'Forecast Summary'!$D:$D, "Historical")</f>
        <v>164</v>
      </c>
      <c r="O118" s="561"/>
      <c r="P118" s="561"/>
      <c r="Q118" s="561"/>
      <c r="R118" s="90">
        <f>SUMIFS('Forecast Summary'!Y:Y, 'Forecast Summary'!$A:$A,Outcomes!$A118,'Forecast Summary'!$C:$C, "2023",'Forecast Summary'!$D:$D, "Historical")</f>
        <v>1229</v>
      </c>
      <c r="S118" s="561"/>
      <c r="T118" s="561"/>
      <c r="U118" s="561"/>
      <c r="V118" s="90">
        <f>SUMIFS('Forecast Summary'!AG:AG, 'Forecast Summary'!$A:$A,Outcomes!$A118,'Forecast Summary'!$C:$C, "2023",'Forecast Summary'!$D:$D, "Historical")</f>
        <v>689</v>
      </c>
      <c r="W118" s="90">
        <f>SUMIFS('Forecast Summary'!AH:AH, 'Forecast Summary'!$A:$A,Outcomes!$A118,'Forecast Summary'!$C:$C, "2023",'Forecast Summary'!$D:$D, "Historical")</f>
        <v>289</v>
      </c>
      <c r="X118" s="90">
        <f>SUMIFS('Forecast Summary'!AI:AI, 'Forecast Summary'!$A:$A,Outcomes!$A118,'Forecast Summary'!$C:$C, "2023",'Forecast Summary'!$D:$D, "Historical")</f>
        <v>180</v>
      </c>
      <c r="Y118" s="90">
        <f>SUMIFS('Forecast Summary'!AJ:AJ, 'Forecast Summary'!$A:$A,Outcomes!$A118,'Forecast Summary'!$C:$C, "2023",'Forecast Summary'!$D:$D, "Historical")</f>
        <v>355</v>
      </c>
      <c r="Z118" s="90">
        <f>SUMIFS('Forecast Summary'!AK:AK, 'Forecast Summary'!$A:$A,Outcomes!$A118,'Forecast Summary'!$C:$C, "2023",'Forecast Summary'!$D:$D, "Historical")</f>
        <v>717</v>
      </c>
      <c r="AA118" s="90">
        <f>SUMIFS('Forecast Summary'!AL:AL, 'Forecast Summary'!$A:$A,Outcomes!$A118,'Forecast Summary'!$C:$C, "2023",'Forecast Summary'!$D:$D, "Historical")</f>
        <v>241</v>
      </c>
      <c r="AB118" s="90">
        <f>SUMIFS('Forecast Summary'!AM:AM, 'Forecast Summary'!$A:$A,Outcomes!$A118,'Forecast Summary'!$C:$C, "2023",'Forecast Summary'!$D:$D, "Historical")</f>
        <v>221</v>
      </c>
      <c r="AC118" s="90">
        <f>SUMIFS('Forecast Summary'!AN:AN, 'Forecast Summary'!$A:$A,Outcomes!$A118,'Forecast Summary'!$C:$C, "2023",'Forecast Summary'!$D:$D, "Historical")</f>
        <v>435</v>
      </c>
      <c r="AD118" s="90">
        <f>SUMIFS('Forecast Summary'!AS:AS, 'Forecast Summary'!$A:$A,Outcomes!$A118,'Forecast Summary'!$C:$C, "2023",'Forecast Summary'!$D:$D, "Historical")</f>
        <v>20</v>
      </c>
      <c r="AE118" s="90">
        <f>SUMIFS('Forecast Summary'!AT:AT, 'Forecast Summary'!$A:$A,Outcomes!$A118,'Forecast Summary'!$C:$C, "2023",'Forecast Summary'!$D:$D, "Historical")</f>
        <v>2</v>
      </c>
      <c r="AF118" s="90">
        <f>SUMIFS('Forecast Summary'!AU:AU, 'Forecast Summary'!$A:$A,Outcomes!$A118,'Forecast Summary'!$C:$C, "2023",'Forecast Summary'!$D:$D, "Historical")</f>
        <v>0</v>
      </c>
      <c r="AG118" s="90">
        <f>SUMIFS('Forecast Summary'!AV:AV, 'Forecast Summary'!$A:$A,Outcomes!$A118,'Forecast Summary'!$C:$C, "2023",'Forecast Summary'!$D:$D, "Historical")</f>
        <v>18</v>
      </c>
      <c r="AH118" s="90">
        <f>SUMIFS('Forecast Summary'!AW:AW, 'Forecast Summary'!$A:$A,Outcomes!$A118,'Forecast Summary'!$C:$C, "2023",'Forecast Summary'!$D:$D, "Historical")</f>
        <v>86</v>
      </c>
      <c r="AI118" s="90">
        <f>SUMIFS('Forecast Summary'!AX:AX, 'Forecast Summary'!$A:$A,Outcomes!$A118,'Forecast Summary'!$C:$C, "2023",'Forecast Summary'!$D:$D, "Historical")</f>
        <v>5</v>
      </c>
      <c r="AJ118" s="90">
        <f>SUMIFS('Forecast Summary'!AY:AY, 'Forecast Summary'!$A:$A,Outcomes!$A118,'Forecast Summary'!$C:$C, "2023",'Forecast Summary'!$D:$D, "Historical")</f>
        <v>12</v>
      </c>
      <c r="AK118" s="90">
        <f>SUMIFS('Forecast Summary'!AZ:AZ, 'Forecast Summary'!$A:$A,Outcomes!$A118,'Forecast Summary'!$C:$C, "2023",'Forecast Summary'!$D:$D, "Historical")</f>
        <v>74</v>
      </c>
      <c r="AL118" s="90">
        <f>SUMIFS('Forecast Summary'!BE:BE, 'Forecast Summary'!$A:$A,Outcomes!$A118,'Forecast Summary'!$C:$C, "2023",'Forecast Summary'!$D:$D, "Historical")</f>
        <v>3524</v>
      </c>
      <c r="AM118" s="90">
        <f>SUMIFS('Forecast Summary'!BF:BF, 'Forecast Summary'!$A:$A,Outcomes!$A118,'Forecast Summary'!$C:$C, "2023",'Forecast Summary'!$D:$D, "Historical")</f>
        <v>1044</v>
      </c>
      <c r="AN118" s="90">
        <f>SUMIFS('Forecast Summary'!BG:BG, 'Forecast Summary'!$A:$A,Outcomes!$A118,'Forecast Summary'!$C:$C, "2023",'Forecast Summary'!$D:$D, "Historical")</f>
        <v>1119</v>
      </c>
      <c r="AO118" s="90">
        <f>SUMIFS('Forecast Summary'!BH:BH, 'Forecast Summary'!$A:$A,Outcomes!$A118,'Forecast Summary'!$C:$C, "2023",'Forecast Summary'!$D:$D, "Historical")</f>
        <v>958</v>
      </c>
      <c r="AP118" s="90">
        <f>SUMIFS('Forecast Summary'!BI:BI, 'Forecast Summary'!$A:$A,Outcomes!$A118,'Forecast Summary'!$C:$C, "2023",'Forecast Summary'!$D:$D, "Historical")</f>
        <v>1091</v>
      </c>
      <c r="AQ118" s="90">
        <f>SUMIFS('Forecast Summary'!BJ:BJ, 'Forecast Summary'!$A:$A,Outcomes!$A118,'Forecast Summary'!$C:$C, "2023",'Forecast Summary'!$D:$D, "Historical")</f>
        <v>196</v>
      </c>
      <c r="AR118" s="90">
        <f>SUMIFS('Forecast Summary'!BK:BK, 'Forecast Summary'!$A:$A,Outcomes!$A118,'Forecast Summary'!$C:$C, "2023",'Forecast Summary'!$D:$D, "Historical")</f>
        <v>452</v>
      </c>
      <c r="AS118" s="90">
        <f>SUMIFS('Forecast Summary'!BL:BL, 'Forecast Summary'!$A:$A,Outcomes!$A118,'Forecast Summary'!$C:$C, "2023",'Forecast Summary'!$D:$D, "Historical")</f>
        <v>602</v>
      </c>
      <c r="AT118" s="90">
        <f>SUMIFS('Forecast Summary'!BQ:BQ, 'Forecast Summary'!$A:$A,Outcomes!$A118,'Forecast Summary'!$C:$C, "2023",'Forecast Summary'!$D:$D, "Historical")</f>
        <v>0</v>
      </c>
      <c r="AU118" s="90">
        <f>SUMIFS('Forecast Summary'!BR:BR, 'Forecast Summary'!$A:$A,Outcomes!$A118,'Forecast Summary'!$C:$C, "2023",'Forecast Summary'!$D:$D, "Historical")</f>
        <v>0</v>
      </c>
      <c r="AV118" s="90">
        <f>SUMIFS('Forecast Summary'!BS:BS, 'Forecast Summary'!$A:$A,Outcomes!$A118,'Forecast Summary'!$C:$C, "2023",'Forecast Summary'!$D:$D, "Historical")</f>
        <v>0</v>
      </c>
      <c r="AW118" s="90">
        <f>SUMIFS('Forecast Summary'!BT:BT, 'Forecast Summary'!$A:$A,Outcomes!$A118,'Forecast Summary'!$C:$C, "2023",'Forecast Summary'!$D:$D, "Historical")</f>
        <v>0</v>
      </c>
      <c r="AX118" s="90">
        <f>SUMIFS('Forecast Summary'!BU:BU, 'Forecast Summary'!$A:$A,Outcomes!$A118,'Forecast Summary'!$C:$C, "2023",'Forecast Summary'!$D:$D, "Historical")</f>
        <v>76</v>
      </c>
      <c r="AY118" s="90">
        <f>SUMIFS('Forecast Summary'!BV:BV, 'Forecast Summary'!$A:$A,Outcomes!$A118,'Forecast Summary'!$C:$C, "2023",'Forecast Summary'!$D:$D, "Historical")</f>
        <v>0</v>
      </c>
      <c r="AZ118" s="90">
        <f>SUMIFS('Forecast Summary'!BW:BW, 'Forecast Summary'!$A:$A,Outcomes!$A118,'Forecast Summary'!$C:$C, "2023",'Forecast Summary'!$D:$D, "Historical")</f>
        <v>26</v>
      </c>
      <c r="BA118" s="90">
        <f>SUMIFS('Forecast Summary'!BX:BX, 'Forecast Summary'!$A:$A,Outcomes!$A118,'Forecast Summary'!$C:$C, "2023",'Forecast Summary'!$D:$D, "Historical")</f>
        <v>62</v>
      </c>
      <c r="BB118" s="90">
        <f>SUMIFS('Forecast Summary'!BY:BY, 'Forecast Summary'!$A:$A,Outcomes!$A118,'Forecast Summary'!$C:$C, "2023",'Forecast Summary'!$D:$D, "Historical")</f>
        <v>38</v>
      </c>
      <c r="BC118" s="90">
        <f>SUMIFS('Forecast Summary'!BZ:BZ, 'Forecast Summary'!$A:$A,Outcomes!$A118,'Forecast Summary'!$C:$C, "2023",'Forecast Summary'!$D:$D, "Historical")</f>
        <v>225</v>
      </c>
      <c r="BD118" s="90">
        <f>SUMIFS('Forecast Summary'!CA:CA, 'Forecast Summary'!$A:$A,Outcomes!$A118,'Forecast Summary'!$C:$C, "2023",'Forecast Summary'!$D:$D, "Historical")</f>
        <v>0</v>
      </c>
    </row>
    <row r="119" spans="1:56">
      <c r="A119" s="21" t="s">
        <v>57</v>
      </c>
      <c r="B119" s="18" t="s">
        <v>58</v>
      </c>
      <c r="C119" s="90">
        <f>SUMIFS('Forecast Summary'!E:E, 'Forecast Summary'!$A:$A,Outcomes!$A119,'Forecast Summary'!$C:$C, "2023",'Forecast Summary'!$D:$D, "Historical")</f>
        <v>466</v>
      </c>
      <c r="D119" s="90">
        <f>SUMIFS('Forecast Summary'!F:F, 'Forecast Summary'!$A:$A,Outcomes!$A119,'Forecast Summary'!$C:$C, "2023",'Forecast Summary'!$D:$D, "Historical")</f>
        <v>3292</v>
      </c>
      <c r="E119" s="90">
        <f>SUMIFS('Forecast Summary'!G:G, 'Forecast Summary'!$A:$A,Outcomes!$A119,'Forecast Summary'!$C:$C, "2023",'Forecast Summary'!$D:$D, "Historical")</f>
        <v>782</v>
      </c>
      <c r="F119" s="90">
        <f>SUMIFS('Forecast Summary'!H:H, 'Forecast Summary'!$A:$A,Outcomes!$A119,'Forecast Summary'!$C:$C, "2023",'Forecast Summary'!$D:$D, "Historical")</f>
        <v>678</v>
      </c>
      <c r="G119" s="90">
        <f>SUMIFS('Forecast Summary'!I:I, 'Forecast Summary'!$A:$A,Outcomes!$A119,'Forecast Summary'!$C:$C, "2023",'Forecast Summary'!$D:$D, "Historical")</f>
        <v>130</v>
      </c>
      <c r="H119" s="90">
        <f>SUMIFS('Forecast Summary'!J:J, 'Forecast Summary'!$A:$A,Outcomes!$A119,'Forecast Summary'!$C:$C, "2023",'Forecast Summary'!$D:$D, "Historical")</f>
        <v>922</v>
      </c>
      <c r="I119" s="90">
        <f>SUMIFS('Forecast Summary'!K:K, 'Forecast Summary'!$A:$A,Outcomes!$A119,'Forecast Summary'!$C:$C, "2023",'Forecast Summary'!$D:$D, "Historical")</f>
        <v>3</v>
      </c>
      <c r="J119" s="90">
        <f>SUMIFS('Forecast Summary'!L:L, 'Forecast Summary'!$A:$A,Outcomes!$A119,'Forecast Summary'!$C:$C, "2023",'Forecast Summary'!$D:$D, "Historical")</f>
        <v>163</v>
      </c>
      <c r="K119" s="90">
        <f>SUMIFS('Forecast Summary'!M:M, 'Forecast Summary'!$A:$A,Outcomes!$A119,'Forecast Summary'!$C:$C, "2023",'Forecast Summary'!$D:$D, "Historical")</f>
        <v>0</v>
      </c>
      <c r="L119" s="90">
        <f>SUMIFS('Forecast Summary'!O:O, 'Forecast Summary'!$A:$A,Outcomes!$A119,'Forecast Summary'!$C:$C, "2023",'Forecast Summary'!$D:$D, "Historical")</f>
        <v>4</v>
      </c>
      <c r="M119" s="90">
        <f>SUMIFS('Forecast Summary'!P:P, 'Forecast Summary'!$A:$A,Outcomes!$A119,'Forecast Summary'!$C:$C, "2023",'Forecast Summary'!$D:$D, "Historical")</f>
        <v>207</v>
      </c>
      <c r="N119" s="90">
        <f>SUMIFS('Forecast Summary'!U:U, 'Forecast Summary'!$A:$A,Outcomes!$A119,'Forecast Summary'!$C:$C, "2023",'Forecast Summary'!$D:$D, "Historical")</f>
        <v>64</v>
      </c>
      <c r="O119" s="561"/>
      <c r="P119" s="561"/>
      <c r="Q119" s="561"/>
      <c r="R119" s="90">
        <f>SUMIFS('Forecast Summary'!Y:Y, 'Forecast Summary'!$A:$A,Outcomes!$A119,'Forecast Summary'!$C:$C, "2023",'Forecast Summary'!$D:$D, "Historical")</f>
        <v>25</v>
      </c>
      <c r="S119" s="561"/>
      <c r="T119" s="561"/>
      <c r="U119" s="561"/>
      <c r="V119" s="90">
        <f>SUMIFS('Forecast Summary'!AG:AG, 'Forecast Summary'!$A:$A,Outcomes!$A119,'Forecast Summary'!$C:$C, "2023",'Forecast Summary'!$D:$D, "Historical")</f>
        <v>154</v>
      </c>
      <c r="W119" s="90">
        <f>SUMIFS('Forecast Summary'!AH:AH, 'Forecast Summary'!$A:$A,Outcomes!$A119,'Forecast Summary'!$C:$C, "2023",'Forecast Summary'!$D:$D, "Historical")</f>
        <v>71</v>
      </c>
      <c r="X119" s="90">
        <f>SUMIFS('Forecast Summary'!AI:AI, 'Forecast Summary'!$A:$A,Outcomes!$A119,'Forecast Summary'!$C:$C, "2023",'Forecast Summary'!$D:$D, "Historical")</f>
        <v>33</v>
      </c>
      <c r="Y119" s="90">
        <f>SUMIFS('Forecast Summary'!AJ:AJ, 'Forecast Summary'!$A:$A,Outcomes!$A119,'Forecast Summary'!$C:$C, "2023",'Forecast Summary'!$D:$D, "Historical")</f>
        <v>71</v>
      </c>
      <c r="Z119" s="90">
        <f>SUMIFS('Forecast Summary'!AK:AK, 'Forecast Summary'!$A:$A,Outcomes!$A119,'Forecast Summary'!$C:$C, "2023",'Forecast Summary'!$D:$D, "Historical")</f>
        <v>96</v>
      </c>
      <c r="AA119" s="90">
        <f>SUMIFS('Forecast Summary'!AL:AL, 'Forecast Summary'!$A:$A,Outcomes!$A119,'Forecast Summary'!$C:$C, "2023",'Forecast Summary'!$D:$D, "Historical")</f>
        <v>24</v>
      </c>
      <c r="AB119" s="90">
        <f>SUMIFS('Forecast Summary'!AM:AM, 'Forecast Summary'!$A:$A,Outcomes!$A119,'Forecast Summary'!$C:$C, "2023",'Forecast Summary'!$D:$D, "Historical")</f>
        <v>51</v>
      </c>
      <c r="AC119" s="90">
        <f>SUMIFS('Forecast Summary'!AN:AN, 'Forecast Summary'!$A:$A,Outcomes!$A119,'Forecast Summary'!$C:$C, "2023",'Forecast Summary'!$D:$D, "Historical")</f>
        <v>51</v>
      </c>
      <c r="AD119" s="90">
        <f>SUMIFS('Forecast Summary'!AS:AS, 'Forecast Summary'!$A:$A,Outcomes!$A119,'Forecast Summary'!$C:$C, "2023",'Forecast Summary'!$D:$D, "Historical")</f>
        <v>2</v>
      </c>
      <c r="AE119" s="90">
        <f>SUMIFS('Forecast Summary'!AT:AT, 'Forecast Summary'!$A:$A,Outcomes!$A119,'Forecast Summary'!$C:$C, "2023",'Forecast Summary'!$D:$D, "Historical")</f>
        <v>0</v>
      </c>
      <c r="AF119" s="90">
        <f>SUMIFS('Forecast Summary'!AU:AU, 'Forecast Summary'!$A:$A,Outcomes!$A119,'Forecast Summary'!$C:$C, "2023",'Forecast Summary'!$D:$D, "Historical")</f>
        <v>0</v>
      </c>
      <c r="AG119" s="90">
        <f>SUMIFS('Forecast Summary'!AV:AV, 'Forecast Summary'!$A:$A,Outcomes!$A119,'Forecast Summary'!$C:$C, "2023",'Forecast Summary'!$D:$D, "Historical")</f>
        <v>0</v>
      </c>
      <c r="AH119" s="90">
        <f>SUMIFS('Forecast Summary'!AW:AW, 'Forecast Summary'!$A:$A,Outcomes!$A119,'Forecast Summary'!$C:$C, "2023",'Forecast Summary'!$D:$D, "Historical")</f>
        <v>0</v>
      </c>
      <c r="AI119" s="90">
        <f>SUMIFS('Forecast Summary'!AX:AX, 'Forecast Summary'!$A:$A,Outcomes!$A119,'Forecast Summary'!$C:$C, "2023",'Forecast Summary'!$D:$D, "Historical")</f>
        <v>0</v>
      </c>
      <c r="AJ119" s="90">
        <f>SUMIFS('Forecast Summary'!AY:AY, 'Forecast Summary'!$A:$A,Outcomes!$A119,'Forecast Summary'!$C:$C, "2023",'Forecast Summary'!$D:$D, "Historical")</f>
        <v>0</v>
      </c>
      <c r="AK119" s="90">
        <f>SUMIFS('Forecast Summary'!AZ:AZ, 'Forecast Summary'!$A:$A,Outcomes!$A119,'Forecast Summary'!$C:$C, "2023",'Forecast Summary'!$D:$D, "Historical")</f>
        <v>0</v>
      </c>
      <c r="AL119" s="90">
        <f>SUMIFS('Forecast Summary'!BE:BE, 'Forecast Summary'!$A:$A,Outcomes!$A119,'Forecast Summary'!$C:$C, "2023",'Forecast Summary'!$D:$D, "Historical")</f>
        <v>1647</v>
      </c>
      <c r="AM119" s="90">
        <f>SUMIFS('Forecast Summary'!BF:BF, 'Forecast Summary'!$A:$A,Outcomes!$A119,'Forecast Summary'!$C:$C, "2023",'Forecast Summary'!$D:$D, "Historical")</f>
        <v>478</v>
      </c>
      <c r="AN119" s="90">
        <f>SUMIFS('Forecast Summary'!BG:BG, 'Forecast Summary'!$A:$A,Outcomes!$A119,'Forecast Summary'!$C:$C, "2023",'Forecast Summary'!$D:$D, "Historical")</f>
        <v>478</v>
      </c>
      <c r="AO119" s="90">
        <f>SUMIFS('Forecast Summary'!BH:BH, 'Forecast Summary'!$A:$A,Outcomes!$A119,'Forecast Summary'!$C:$C, "2023",'Forecast Summary'!$D:$D, "Historical")</f>
        <v>146</v>
      </c>
      <c r="AP119" s="90">
        <f>SUMIFS('Forecast Summary'!BI:BI, 'Forecast Summary'!$A:$A,Outcomes!$A119,'Forecast Summary'!$C:$C, "2023",'Forecast Summary'!$D:$D, "Historical")</f>
        <v>459</v>
      </c>
      <c r="AQ119" s="90">
        <f>SUMIFS('Forecast Summary'!BJ:BJ, 'Forecast Summary'!$A:$A,Outcomes!$A119,'Forecast Summary'!$C:$C, "2023",'Forecast Summary'!$D:$D, "Historical")</f>
        <v>84</v>
      </c>
      <c r="AR119" s="90">
        <f>SUMIFS('Forecast Summary'!BK:BK, 'Forecast Summary'!$A:$A,Outcomes!$A119,'Forecast Summary'!$C:$C, "2023",'Forecast Summary'!$D:$D, "Historical")</f>
        <v>152</v>
      </c>
      <c r="AS119" s="90">
        <f>SUMIFS('Forecast Summary'!BL:BL, 'Forecast Summary'!$A:$A,Outcomes!$A119,'Forecast Summary'!$C:$C, "2023",'Forecast Summary'!$D:$D, "Historical")</f>
        <v>112</v>
      </c>
      <c r="AT119" s="90">
        <f>SUMIFS('Forecast Summary'!BQ:BQ, 'Forecast Summary'!$A:$A,Outcomes!$A119,'Forecast Summary'!$C:$C, "2023",'Forecast Summary'!$D:$D, "Historical")</f>
        <v>0</v>
      </c>
      <c r="AU119" s="90">
        <f>SUMIFS('Forecast Summary'!BR:BR, 'Forecast Summary'!$A:$A,Outcomes!$A119,'Forecast Summary'!$C:$C, "2023",'Forecast Summary'!$D:$D, "Historical")</f>
        <v>0</v>
      </c>
      <c r="AV119" s="90">
        <f>SUMIFS('Forecast Summary'!BS:BS, 'Forecast Summary'!$A:$A,Outcomes!$A119,'Forecast Summary'!$C:$C, "2023",'Forecast Summary'!$D:$D, "Historical")</f>
        <v>0</v>
      </c>
      <c r="AW119" s="90">
        <f>SUMIFS('Forecast Summary'!BT:BT, 'Forecast Summary'!$A:$A,Outcomes!$A119,'Forecast Summary'!$C:$C, "2023",'Forecast Summary'!$D:$D, "Historical")</f>
        <v>0</v>
      </c>
      <c r="AX119" s="90">
        <f>SUMIFS('Forecast Summary'!BU:BU, 'Forecast Summary'!$A:$A,Outcomes!$A119,'Forecast Summary'!$C:$C, "2023",'Forecast Summary'!$D:$D, "Historical")</f>
        <v>0</v>
      </c>
      <c r="AY119" s="90">
        <f>SUMIFS('Forecast Summary'!BV:BV, 'Forecast Summary'!$A:$A,Outcomes!$A119,'Forecast Summary'!$C:$C, "2023",'Forecast Summary'!$D:$D, "Historical")</f>
        <v>0</v>
      </c>
      <c r="AZ119" s="90">
        <f>SUMIFS('Forecast Summary'!BW:BW, 'Forecast Summary'!$A:$A,Outcomes!$A119,'Forecast Summary'!$C:$C, "2023",'Forecast Summary'!$D:$D, "Historical")</f>
        <v>0</v>
      </c>
      <c r="BA119" s="90">
        <f>SUMIFS('Forecast Summary'!BX:BX, 'Forecast Summary'!$A:$A,Outcomes!$A119,'Forecast Summary'!$C:$C, "2023",'Forecast Summary'!$D:$D, "Historical")</f>
        <v>0</v>
      </c>
      <c r="BB119" s="90">
        <f>SUMIFS('Forecast Summary'!BY:BY, 'Forecast Summary'!$A:$A,Outcomes!$A119,'Forecast Summary'!$C:$C, "2023",'Forecast Summary'!$D:$D, "Historical")</f>
        <v>19</v>
      </c>
      <c r="BC119" s="90">
        <f>SUMIFS('Forecast Summary'!BZ:BZ, 'Forecast Summary'!$A:$A,Outcomes!$A119,'Forecast Summary'!$C:$C, "2023",'Forecast Summary'!$D:$D, "Historical")</f>
        <v>54</v>
      </c>
      <c r="BD119" s="90">
        <f>SUMIFS('Forecast Summary'!CA:CA, 'Forecast Summary'!$A:$A,Outcomes!$A119,'Forecast Summary'!$C:$C, "2023",'Forecast Summary'!$D:$D, "Historical")</f>
        <v>0</v>
      </c>
    </row>
    <row r="120" spans="1:56">
      <c r="A120" s="21" t="s">
        <v>59</v>
      </c>
      <c r="B120" s="18" t="s">
        <v>60</v>
      </c>
      <c r="C120" s="90">
        <f>SUMIFS('Forecast Summary'!E:E, 'Forecast Summary'!$A:$A,Outcomes!$A120,'Forecast Summary'!$C:$C, "2023",'Forecast Summary'!$D:$D, "Historical")</f>
        <v>315</v>
      </c>
      <c r="D120" s="90">
        <f>SUMIFS('Forecast Summary'!F:F, 'Forecast Summary'!$A:$A,Outcomes!$A120,'Forecast Summary'!$C:$C, "2023",'Forecast Summary'!$D:$D, "Historical")</f>
        <v>210</v>
      </c>
      <c r="E120" s="90">
        <f>SUMIFS('Forecast Summary'!G:G, 'Forecast Summary'!$A:$A,Outcomes!$A120,'Forecast Summary'!$C:$C, "2023",'Forecast Summary'!$D:$D, "Historical")</f>
        <v>73</v>
      </c>
      <c r="F120" s="90">
        <f>SUMIFS('Forecast Summary'!H:H, 'Forecast Summary'!$A:$A,Outcomes!$A120,'Forecast Summary'!$C:$C, "2023",'Forecast Summary'!$D:$D, "Historical")</f>
        <v>44</v>
      </c>
      <c r="G120" s="90">
        <f>SUMIFS('Forecast Summary'!I:I, 'Forecast Summary'!$A:$A,Outcomes!$A120,'Forecast Summary'!$C:$C, "2023",'Forecast Summary'!$D:$D, "Historical")</f>
        <v>16</v>
      </c>
      <c r="H120" s="90">
        <f>SUMIFS('Forecast Summary'!J:J, 'Forecast Summary'!$A:$A,Outcomes!$A120,'Forecast Summary'!$C:$C, "2023",'Forecast Summary'!$D:$D, "Historical")</f>
        <v>0</v>
      </c>
      <c r="I120" s="90">
        <f>SUMIFS('Forecast Summary'!K:K, 'Forecast Summary'!$A:$A,Outcomes!$A120,'Forecast Summary'!$C:$C, "2023",'Forecast Summary'!$D:$D, "Historical")</f>
        <v>0</v>
      </c>
      <c r="J120" s="90">
        <f>SUMIFS('Forecast Summary'!L:L, 'Forecast Summary'!$A:$A,Outcomes!$A120,'Forecast Summary'!$C:$C, "2023",'Forecast Summary'!$D:$D, "Historical")</f>
        <v>0</v>
      </c>
      <c r="K120" s="90">
        <f>SUMIFS('Forecast Summary'!M:M, 'Forecast Summary'!$A:$A,Outcomes!$A120,'Forecast Summary'!$C:$C, "2023",'Forecast Summary'!$D:$D, "Historical")</f>
        <v>0</v>
      </c>
      <c r="L120" s="90">
        <f>SUMIFS('Forecast Summary'!O:O, 'Forecast Summary'!$A:$A,Outcomes!$A120,'Forecast Summary'!$C:$C, "2023",'Forecast Summary'!$D:$D, "Historical")</f>
        <v>0</v>
      </c>
      <c r="M120" s="90">
        <f>SUMIFS('Forecast Summary'!P:P, 'Forecast Summary'!$A:$A,Outcomes!$A120,'Forecast Summary'!$C:$C, "2023",'Forecast Summary'!$D:$D, "Historical")</f>
        <v>62</v>
      </c>
      <c r="N120" s="90">
        <f>SUMIFS('Forecast Summary'!U:U, 'Forecast Summary'!$A:$A,Outcomes!$A120,'Forecast Summary'!$C:$C, "2023",'Forecast Summary'!$D:$D, "Historical")</f>
        <v>15</v>
      </c>
      <c r="O120" s="561"/>
      <c r="P120" s="561"/>
      <c r="Q120" s="561"/>
      <c r="R120" s="90">
        <f>SUMIFS('Forecast Summary'!Y:Y, 'Forecast Summary'!$A:$A,Outcomes!$A120,'Forecast Summary'!$C:$C, "2023",'Forecast Summary'!$D:$D, "Historical")</f>
        <v>10</v>
      </c>
      <c r="S120" s="561"/>
      <c r="T120" s="561"/>
      <c r="U120" s="561"/>
      <c r="V120" s="90">
        <f>SUMIFS('Forecast Summary'!AG:AG, 'Forecast Summary'!$A:$A,Outcomes!$A120,'Forecast Summary'!$C:$C, "2023",'Forecast Summary'!$D:$D, "Historical")</f>
        <v>355</v>
      </c>
      <c r="W120" s="90">
        <f>SUMIFS('Forecast Summary'!AH:AH, 'Forecast Summary'!$A:$A,Outcomes!$A120,'Forecast Summary'!$C:$C, "2023",'Forecast Summary'!$D:$D, "Historical")</f>
        <v>112</v>
      </c>
      <c r="X120" s="90">
        <f>SUMIFS('Forecast Summary'!AI:AI, 'Forecast Summary'!$A:$A,Outcomes!$A120,'Forecast Summary'!$C:$C, "2023",'Forecast Summary'!$D:$D, "Historical")</f>
        <v>129</v>
      </c>
      <c r="Y120" s="90">
        <f>SUMIFS('Forecast Summary'!AJ:AJ, 'Forecast Summary'!$A:$A,Outcomes!$A120,'Forecast Summary'!$C:$C, "2023",'Forecast Summary'!$D:$D, "Historical")</f>
        <v>169</v>
      </c>
      <c r="Z120" s="90">
        <f>SUMIFS('Forecast Summary'!AK:AK, 'Forecast Summary'!$A:$A,Outcomes!$A120,'Forecast Summary'!$C:$C, "2023",'Forecast Summary'!$D:$D, "Historical")</f>
        <v>187</v>
      </c>
      <c r="AA120" s="90">
        <f>SUMIFS('Forecast Summary'!AL:AL, 'Forecast Summary'!$A:$A,Outcomes!$A120,'Forecast Summary'!$C:$C, "2023",'Forecast Summary'!$D:$D, "Historical")</f>
        <v>41</v>
      </c>
      <c r="AB120" s="90">
        <f>SUMIFS('Forecast Summary'!AM:AM, 'Forecast Summary'!$A:$A,Outcomes!$A120,'Forecast Summary'!$C:$C, "2023",'Forecast Summary'!$D:$D, "Historical")</f>
        <v>49</v>
      </c>
      <c r="AC120" s="90">
        <f>SUMIFS('Forecast Summary'!AN:AN, 'Forecast Summary'!$A:$A,Outcomes!$A120,'Forecast Summary'!$C:$C, "2023",'Forecast Summary'!$D:$D, "Historical")</f>
        <v>98</v>
      </c>
      <c r="AD120" s="90">
        <f>SUMIFS('Forecast Summary'!AS:AS, 'Forecast Summary'!$A:$A,Outcomes!$A120,'Forecast Summary'!$C:$C, "2023",'Forecast Summary'!$D:$D, "Historical")</f>
        <v>0</v>
      </c>
      <c r="AE120" s="90">
        <f>SUMIFS('Forecast Summary'!AT:AT, 'Forecast Summary'!$A:$A,Outcomes!$A120,'Forecast Summary'!$C:$C, "2023",'Forecast Summary'!$D:$D, "Historical")</f>
        <v>0</v>
      </c>
      <c r="AF120" s="90">
        <f>SUMIFS('Forecast Summary'!AU:AU, 'Forecast Summary'!$A:$A,Outcomes!$A120,'Forecast Summary'!$C:$C, "2023",'Forecast Summary'!$D:$D, "Historical")</f>
        <v>0</v>
      </c>
      <c r="AG120" s="90">
        <f>SUMIFS('Forecast Summary'!AV:AV, 'Forecast Summary'!$A:$A,Outcomes!$A120,'Forecast Summary'!$C:$C, "2023",'Forecast Summary'!$D:$D, "Historical")</f>
        <v>0</v>
      </c>
      <c r="AH120" s="90">
        <f>SUMIFS('Forecast Summary'!AW:AW, 'Forecast Summary'!$A:$A,Outcomes!$A120,'Forecast Summary'!$C:$C, "2023",'Forecast Summary'!$D:$D, "Historical")</f>
        <v>0</v>
      </c>
      <c r="AI120" s="90">
        <f>SUMIFS('Forecast Summary'!AX:AX, 'Forecast Summary'!$A:$A,Outcomes!$A120,'Forecast Summary'!$C:$C, "2023",'Forecast Summary'!$D:$D, "Historical")</f>
        <v>0</v>
      </c>
      <c r="AJ120" s="90">
        <f>SUMIFS('Forecast Summary'!AY:AY, 'Forecast Summary'!$A:$A,Outcomes!$A120,'Forecast Summary'!$C:$C, "2023",'Forecast Summary'!$D:$D, "Historical")</f>
        <v>0</v>
      </c>
      <c r="AK120" s="90">
        <f>SUMIFS('Forecast Summary'!AZ:AZ, 'Forecast Summary'!$A:$A,Outcomes!$A120,'Forecast Summary'!$C:$C, "2023",'Forecast Summary'!$D:$D, "Historical")</f>
        <v>0</v>
      </c>
      <c r="AL120" s="90">
        <f>SUMIFS('Forecast Summary'!BE:BE, 'Forecast Summary'!$A:$A,Outcomes!$A120,'Forecast Summary'!$C:$C, "2023",'Forecast Summary'!$D:$D, "Historical")</f>
        <v>457</v>
      </c>
      <c r="AM120" s="90">
        <f>SUMIFS('Forecast Summary'!BF:BF, 'Forecast Summary'!$A:$A,Outcomes!$A120,'Forecast Summary'!$C:$C, "2023",'Forecast Summary'!$D:$D, "Historical")</f>
        <v>172</v>
      </c>
      <c r="AN120" s="90">
        <f>SUMIFS('Forecast Summary'!BG:BG, 'Forecast Summary'!$A:$A,Outcomes!$A120,'Forecast Summary'!$C:$C, "2023",'Forecast Summary'!$D:$D, "Historical")</f>
        <v>160</v>
      </c>
      <c r="AO120" s="90">
        <f>SUMIFS('Forecast Summary'!BH:BH, 'Forecast Summary'!$A:$A,Outcomes!$A120,'Forecast Summary'!$C:$C, "2023",'Forecast Summary'!$D:$D, "Historical")</f>
        <v>141</v>
      </c>
      <c r="AP120" s="90">
        <f>SUMIFS('Forecast Summary'!BI:BI, 'Forecast Summary'!$A:$A,Outcomes!$A120,'Forecast Summary'!$C:$C, "2023",'Forecast Summary'!$D:$D, "Historical")</f>
        <v>97</v>
      </c>
      <c r="AQ120" s="90">
        <f>SUMIFS('Forecast Summary'!BJ:BJ, 'Forecast Summary'!$A:$A,Outcomes!$A120,'Forecast Summary'!$C:$C, "2023",'Forecast Summary'!$D:$D, "Historical")</f>
        <v>26</v>
      </c>
      <c r="AR120" s="90">
        <f>SUMIFS('Forecast Summary'!BK:BK, 'Forecast Summary'!$A:$A,Outcomes!$A120,'Forecast Summary'!$C:$C, "2023",'Forecast Summary'!$D:$D, "Historical")</f>
        <v>31</v>
      </c>
      <c r="AS120" s="90">
        <f>SUMIFS('Forecast Summary'!BL:BL, 'Forecast Summary'!$A:$A,Outcomes!$A120,'Forecast Summary'!$C:$C, "2023",'Forecast Summary'!$D:$D, "Historical")</f>
        <v>49</v>
      </c>
      <c r="AT120" s="90">
        <f>SUMIFS('Forecast Summary'!BQ:BQ, 'Forecast Summary'!$A:$A,Outcomes!$A120,'Forecast Summary'!$C:$C, "2023",'Forecast Summary'!$D:$D, "Historical")</f>
        <v>52</v>
      </c>
      <c r="AU120" s="90">
        <f>SUMIFS('Forecast Summary'!BR:BR, 'Forecast Summary'!$A:$A,Outcomes!$A120,'Forecast Summary'!$C:$C, "2023",'Forecast Summary'!$D:$D, "Historical")</f>
        <v>8</v>
      </c>
      <c r="AV120" s="90">
        <f>SUMIFS('Forecast Summary'!BS:BS, 'Forecast Summary'!$A:$A,Outcomes!$A120,'Forecast Summary'!$C:$C, "2023",'Forecast Summary'!$D:$D, "Historical")</f>
        <v>16</v>
      </c>
      <c r="AW120" s="90">
        <f>SUMIFS('Forecast Summary'!BT:BT, 'Forecast Summary'!$A:$A,Outcomes!$A120,'Forecast Summary'!$C:$C, "2023",'Forecast Summary'!$D:$D, "Historical")</f>
        <v>42</v>
      </c>
      <c r="AX120" s="90">
        <f>SUMIFS('Forecast Summary'!BU:BU, 'Forecast Summary'!$A:$A,Outcomes!$A120,'Forecast Summary'!$C:$C, "2023",'Forecast Summary'!$D:$D, "Historical")</f>
        <v>36</v>
      </c>
      <c r="AY120" s="90">
        <f>SUMIFS('Forecast Summary'!BV:BV, 'Forecast Summary'!$A:$A,Outcomes!$A120,'Forecast Summary'!$C:$C, "2023",'Forecast Summary'!$D:$D, "Historical")</f>
        <v>3</v>
      </c>
      <c r="AZ120" s="90">
        <f>SUMIFS('Forecast Summary'!BW:BW, 'Forecast Summary'!$A:$A,Outcomes!$A120,'Forecast Summary'!$C:$C, "2023",'Forecast Summary'!$D:$D, "Historical")</f>
        <v>21</v>
      </c>
      <c r="BA120" s="90">
        <f>SUMIFS('Forecast Summary'!BX:BX, 'Forecast Summary'!$A:$A,Outcomes!$A120,'Forecast Summary'!$C:$C, "2023",'Forecast Summary'!$D:$D, "Historical")</f>
        <v>27</v>
      </c>
      <c r="BB120" s="90">
        <f>SUMIFS('Forecast Summary'!BY:BY, 'Forecast Summary'!$A:$A,Outcomes!$A120,'Forecast Summary'!$C:$C, "2023",'Forecast Summary'!$D:$D, "Historical")</f>
        <v>85</v>
      </c>
      <c r="BC120" s="90">
        <f>SUMIFS('Forecast Summary'!BZ:BZ, 'Forecast Summary'!$A:$A,Outcomes!$A120,'Forecast Summary'!$C:$C, "2023",'Forecast Summary'!$D:$D, "Historical")</f>
        <v>113</v>
      </c>
      <c r="BD120" s="90">
        <f>SUMIFS('Forecast Summary'!CA:CA, 'Forecast Summary'!$A:$A,Outcomes!$A120,'Forecast Summary'!$C:$C, "2023",'Forecast Summary'!$D:$D, "Historical")</f>
        <v>5</v>
      </c>
    </row>
    <row r="121" spans="1:56">
      <c r="A121" s="21" t="s">
        <v>61</v>
      </c>
      <c r="B121" s="18" t="s">
        <v>62</v>
      </c>
      <c r="C121" s="90">
        <f>SUMIFS('Forecast Summary'!E:E, 'Forecast Summary'!$A:$A,Outcomes!$A121,'Forecast Summary'!$C:$C, "2023",'Forecast Summary'!$D:$D, "Historical")</f>
        <v>523</v>
      </c>
      <c r="D121" s="90">
        <f>SUMIFS('Forecast Summary'!F:F, 'Forecast Summary'!$A:$A,Outcomes!$A121,'Forecast Summary'!$C:$C, "2023",'Forecast Summary'!$D:$D, "Historical")</f>
        <v>667</v>
      </c>
      <c r="E121" s="90">
        <f>SUMIFS('Forecast Summary'!G:G, 'Forecast Summary'!$A:$A,Outcomes!$A121,'Forecast Summary'!$C:$C, "2023",'Forecast Summary'!$D:$D, "Historical")</f>
        <v>397</v>
      </c>
      <c r="F121" s="90">
        <f>SUMIFS('Forecast Summary'!H:H, 'Forecast Summary'!$A:$A,Outcomes!$A121,'Forecast Summary'!$C:$C, "2023",'Forecast Summary'!$D:$D, "Historical")</f>
        <v>242</v>
      </c>
      <c r="G121" s="90">
        <f>SUMIFS('Forecast Summary'!I:I, 'Forecast Summary'!$A:$A,Outcomes!$A121,'Forecast Summary'!$C:$C, "2023",'Forecast Summary'!$D:$D, "Historical")</f>
        <v>203</v>
      </c>
      <c r="H121" s="90">
        <f>SUMIFS('Forecast Summary'!J:J, 'Forecast Summary'!$A:$A,Outcomes!$A121,'Forecast Summary'!$C:$C, "2023",'Forecast Summary'!$D:$D, "Historical")</f>
        <v>0</v>
      </c>
      <c r="I121" s="90">
        <f>SUMIFS('Forecast Summary'!K:K, 'Forecast Summary'!$A:$A,Outcomes!$A121,'Forecast Summary'!$C:$C, "2023",'Forecast Summary'!$D:$D, "Historical")</f>
        <v>0</v>
      </c>
      <c r="J121" s="90">
        <f>SUMIFS('Forecast Summary'!L:L, 'Forecast Summary'!$A:$A,Outcomes!$A121,'Forecast Summary'!$C:$C, "2023",'Forecast Summary'!$D:$D, "Historical")</f>
        <v>0</v>
      </c>
      <c r="K121" s="90">
        <f>SUMIFS('Forecast Summary'!M:M, 'Forecast Summary'!$A:$A,Outcomes!$A121,'Forecast Summary'!$C:$C, "2023",'Forecast Summary'!$D:$D, "Historical")</f>
        <v>0</v>
      </c>
      <c r="L121" s="90">
        <f>SUMIFS('Forecast Summary'!O:O, 'Forecast Summary'!$A:$A,Outcomes!$A121,'Forecast Summary'!$C:$C, "2023",'Forecast Summary'!$D:$D, "Historical")</f>
        <v>40</v>
      </c>
      <c r="M121" s="90">
        <f>SUMIFS('Forecast Summary'!P:P, 'Forecast Summary'!$A:$A,Outcomes!$A121,'Forecast Summary'!$C:$C, "2023",'Forecast Summary'!$D:$D, "Historical")</f>
        <v>137</v>
      </c>
      <c r="N121" s="90">
        <f>SUMIFS('Forecast Summary'!U:U, 'Forecast Summary'!$A:$A,Outcomes!$A121,'Forecast Summary'!$C:$C, "2023",'Forecast Summary'!$D:$D, "Historical")</f>
        <v>0</v>
      </c>
      <c r="O121" s="561"/>
      <c r="P121" s="561"/>
      <c r="Q121" s="561"/>
      <c r="R121" s="90">
        <f>SUMIFS('Forecast Summary'!Y:Y, 'Forecast Summary'!$A:$A,Outcomes!$A121,'Forecast Summary'!$C:$C, "2023",'Forecast Summary'!$D:$D, "Historical")</f>
        <v>6</v>
      </c>
      <c r="S121" s="561"/>
      <c r="T121" s="561"/>
      <c r="U121" s="561"/>
      <c r="V121" s="90">
        <f>SUMIFS('Forecast Summary'!AG:AG, 'Forecast Summary'!$A:$A,Outcomes!$A121,'Forecast Summary'!$C:$C, "2023",'Forecast Summary'!$D:$D, "Historical")</f>
        <v>520</v>
      </c>
      <c r="W121" s="90">
        <f>SUMIFS('Forecast Summary'!AH:AH, 'Forecast Summary'!$A:$A,Outcomes!$A121,'Forecast Summary'!$C:$C, "2023",'Forecast Summary'!$D:$D, "Historical")</f>
        <v>259</v>
      </c>
      <c r="X121" s="90">
        <f>SUMIFS('Forecast Summary'!AI:AI, 'Forecast Summary'!$A:$A,Outcomes!$A121,'Forecast Summary'!$C:$C, "2023",'Forecast Summary'!$D:$D, "Historical")</f>
        <v>191</v>
      </c>
      <c r="Y121" s="90">
        <f>SUMIFS('Forecast Summary'!AJ:AJ, 'Forecast Summary'!$A:$A,Outcomes!$A121,'Forecast Summary'!$C:$C, "2023",'Forecast Summary'!$D:$D, "Historical")</f>
        <v>413</v>
      </c>
      <c r="Z121" s="90">
        <f>SUMIFS('Forecast Summary'!AK:AK, 'Forecast Summary'!$A:$A,Outcomes!$A121,'Forecast Summary'!$C:$C, "2023",'Forecast Summary'!$D:$D, "Historical")</f>
        <v>348</v>
      </c>
      <c r="AA121" s="90">
        <f>SUMIFS('Forecast Summary'!AL:AL, 'Forecast Summary'!$A:$A,Outcomes!$A121,'Forecast Summary'!$C:$C, "2023",'Forecast Summary'!$D:$D, "Historical")</f>
        <v>196</v>
      </c>
      <c r="AB121" s="90">
        <f>SUMIFS('Forecast Summary'!AM:AM, 'Forecast Summary'!$A:$A,Outcomes!$A121,'Forecast Summary'!$C:$C, "2023",'Forecast Summary'!$D:$D, "Historical")</f>
        <v>166</v>
      </c>
      <c r="AC121" s="90">
        <f>SUMIFS('Forecast Summary'!AN:AN, 'Forecast Summary'!$A:$A,Outcomes!$A121,'Forecast Summary'!$C:$C, "2023",'Forecast Summary'!$D:$D, "Historical")</f>
        <v>269</v>
      </c>
      <c r="AD121" s="90">
        <f>SUMIFS('Forecast Summary'!AS:AS, 'Forecast Summary'!$A:$A,Outcomes!$A121,'Forecast Summary'!$C:$C, "2023",'Forecast Summary'!$D:$D, "Historical")</f>
        <v>0</v>
      </c>
      <c r="AE121" s="90">
        <f>SUMIFS('Forecast Summary'!AT:AT, 'Forecast Summary'!$A:$A,Outcomes!$A121,'Forecast Summary'!$C:$C, "2023",'Forecast Summary'!$D:$D, "Historical")</f>
        <v>0</v>
      </c>
      <c r="AF121" s="90">
        <f>SUMIFS('Forecast Summary'!AU:AU, 'Forecast Summary'!$A:$A,Outcomes!$A121,'Forecast Summary'!$C:$C, "2023",'Forecast Summary'!$D:$D, "Historical")</f>
        <v>0</v>
      </c>
      <c r="AG121" s="90">
        <f>SUMIFS('Forecast Summary'!AV:AV, 'Forecast Summary'!$A:$A,Outcomes!$A121,'Forecast Summary'!$C:$C, "2023",'Forecast Summary'!$D:$D, "Historical")</f>
        <v>0</v>
      </c>
      <c r="AH121" s="90">
        <f>SUMIFS('Forecast Summary'!AW:AW, 'Forecast Summary'!$A:$A,Outcomes!$A121,'Forecast Summary'!$C:$C, "2023",'Forecast Summary'!$D:$D, "Historical")</f>
        <v>0</v>
      </c>
      <c r="AI121" s="90">
        <f>SUMIFS('Forecast Summary'!AX:AX, 'Forecast Summary'!$A:$A,Outcomes!$A121,'Forecast Summary'!$C:$C, "2023",'Forecast Summary'!$D:$D, "Historical")</f>
        <v>0</v>
      </c>
      <c r="AJ121" s="90">
        <f>SUMIFS('Forecast Summary'!AY:AY, 'Forecast Summary'!$A:$A,Outcomes!$A121,'Forecast Summary'!$C:$C, "2023",'Forecast Summary'!$D:$D, "Historical")</f>
        <v>0</v>
      </c>
      <c r="AK121" s="90">
        <f>SUMIFS('Forecast Summary'!AZ:AZ, 'Forecast Summary'!$A:$A,Outcomes!$A121,'Forecast Summary'!$C:$C, "2023",'Forecast Summary'!$D:$D, "Historical")</f>
        <v>0</v>
      </c>
      <c r="AL121" s="90">
        <f>SUMIFS('Forecast Summary'!BE:BE, 'Forecast Summary'!$A:$A,Outcomes!$A121,'Forecast Summary'!$C:$C, "2023",'Forecast Summary'!$D:$D, "Historical")</f>
        <v>1076</v>
      </c>
      <c r="AM121" s="90">
        <f>SUMIFS('Forecast Summary'!BF:BF, 'Forecast Summary'!$A:$A,Outcomes!$A121,'Forecast Summary'!$C:$C, "2023",'Forecast Summary'!$D:$D, "Historical")</f>
        <v>613</v>
      </c>
      <c r="AN121" s="90">
        <f>SUMIFS('Forecast Summary'!BG:BG, 'Forecast Summary'!$A:$A,Outcomes!$A121,'Forecast Summary'!$C:$C, "2023",'Forecast Summary'!$D:$D, "Historical")</f>
        <v>405</v>
      </c>
      <c r="AO121" s="90">
        <f>SUMIFS('Forecast Summary'!BH:BH, 'Forecast Summary'!$A:$A,Outcomes!$A121,'Forecast Summary'!$C:$C, "2023",'Forecast Summary'!$D:$D, "Historical")</f>
        <v>384</v>
      </c>
      <c r="AP121" s="90">
        <f>SUMIFS('Forecast Summary'!BI:BI, 'Forecast Summary'!$A:$A,Outcomes!$A121,'Forecast Summary'!$C:$C, "2023",'Forecast Summary'!$D:$D, "Historical")</f>
        <v>208</v>
      </c>
      <c r="AQ121" s="90">
        <f>SUMIFS('Forecast Summary'!BJ:BJ, 'Forecast Summary'!$A:$A,Outcomes!$A121,'Forecast Summary'!$C:$C, "2023",'Forecast Summary'!$D:$D, "Historical")</f>
        <v>95</v>
      </c>
      <c r="AR121" s="90">
        <f>SUMIFS('Forecast Summary'!BK:BK, 'Forecast Summary'!$A:$A,Outcomes!$A121,'Forecast Summary'!$C:$C, "2023",'Forecast Summary'!$D:$D, "Historical")</f>
        <v>108</v>
      </c>
      <c r="AS121" s="90">
        <f>SUMIFS('Forecast Summary'!BL:BL, 'Forecast Summary'!$A:$A,Outcomes!$A121,'Forecast Summary'!$C:$C, "2023",'Forecast Summary'!$D:$D, "Historical")</f>
        <v>129</v>
      </c>
      <c r="AT121" s="90">
        <f>SUMIFS('Forecast Summary'!BQ:BQ, 'Forecast Summary'!$A:$A,Outcomes!$A121,'Forecast Summary'!$C:$C, "2023",'Forecast Summary'!$D:$D, "Historical")</f>
        <v>0</v>
      </c>
      <c r="AU121" s="90">
        <f>SUMIFS('Forecast Summary'!BR:BR, 'Forecast Summary'!$A:$A,Outcomes!$A121,'Forecast Summary'!$C:$C, "2023",'Forecast Summary'!$D:$D, "Historical")</f>
        <v>0</v>
      </c>
      <c r="AV121" s="90">
        <f>SUMIFS('Forecast Summary'!BS:BS, 'Forecast Summary'!$A:$A,Outcomes!$A121,'Forecast Summary'!$C:$C, "2023",'Forecast Summary'!$D:$D, "Historical")</f>
        <v>0</v>
      </c>
      <c r="AW121" s="90">
        <f>SUMIFS('Forecast Summary'!BT:BT, 'Forecast Summary'!$A:$A,Outcomes!$A121,'Forecast Summary'!$C:$C, "2023",'Forecast Summary'!$D:$D, "Historical")</f>
        <v>0</v>
      </c>
      <c r="AX121" s="90">
        <f>SUMIFS('Forecast Summary'!BU:BU, 'Forecast Summary'!$A:$A,Outcomes!$A121,'Forecast Summary'!$C:$C, "2023",'Forecast Summary'!$D:$D, "Historical")</f>
        <v>0</v>
      </c>
      <c r="AY121" s="90">
        <f>SUMIFS('Forecast Summary'!BV:BV, 'Forecast Summary'!$A:$A,Outcomes!$A121,'Forecast Summary'!$C:$C, "2023",'Forecast Summary'!$D:$D, "Historical")</f>
        <v>0</v>
      </c>
      <c r="AZ121" s="90">
        <f>SUMIFS('Forecast Summary'!BW:BW, 'Forecast Summary'!$A:$A,Outcomes!$A121,'Forecast Summary'!$C:$C, "2023",'Forecast Summary'!$D:$D, "Historical")</f>
        <v>0</v>
      </c>
      <c r="BA121" s="90">
        <f>SUMIFS('Forecast Summary'!BX:BX, 'Forecast Summary'!$A:$A,Outcomes!$A121,'Forecast Summary'!$C:$C, "2023",'Forecast Summary'!$D:$D, "Historical")</f>
        <v>0</v>
      </c>
      <c r="BB121" s="90">
        <f>SUMIFS('Forecast Summary'!BY:BY, 'Forecast Summary'!$A:$A,Outcomes!$A121,'Forecast Summary'!$C:$C, "2023",'Forecast Summary'!$D:$D, "Historical")</f>
        <v>40</v>
      </c>
      <c r="BC121" s="90">
        <f>SUMIFS('Forecast Summary'!BZ:BZ, 'Forecast Summary'!$A:$A,Outcomes!$A121,'Forecast Summary'!$C:$C, "2023",'Forecast Summary'!$D:$D, "Historical")</f>
        <v>56</v>
      </c>
      <c r="BD121" s="90">
        <f>SUMIFS('Forecast Summary'!CA:CA, 'Forecast Summary'!$A:$A,Outcomes!$A121,'Forecast Summary'!$C:$C, "2023",'Forecast Summary'!$D:$D, "Historical")</f>
        <v>0</v>
      </c>
    </row>
    <row r="122" spans="1:56">
      <c r="A122" s="21" t="s">
        <v>63</v>
      </c>
      <c r="B122" s="18" t="s">
        <v>64</v>
      </c>
      <c r="C122" s="90">
        <f>SUMIFS('Forecast Summary'!E:E, 'Forecast Summary'!$A:$A,Outcomes!$A122,'Forecast Summary'!$C:$C, "2023",'Forecast Summary'!$D:$D, "Historical")</f>
        <v>390</v>
      </c>
      <c r="D122" s="90">
        <f>SUMIFS('Forecast Summary'!F:F, 'Forecast Summary'!$A:$A,Outcomes!$A122,'Forecast Summary'!$C:$C, "2023",'Forecast Summary'!$D:$D, "Historical")</f>
        <v>244</v>
      </c>
      <c r="E122" s="90">
        <f>SUMIFS('Forecast Summary'!G:G, 'Forecast Summary'!$A:$A,Outcomes!$A122,'Forecast Summary'!$C:$C, "2023",'Forecast Summary'!$D:$D, "Historical")</f>
        <v>104</v>
      </c>
      <c r="F122" s="90">
        <f>SUMIFS('Forecast Summary'!H:H, 'Forecast Summary'!$A:$A,Outcomes!$A122,'Forecast Summary'!$C:$C, "2023",'Forecast Summary'!$D:$D, "Historical")</f>
        <v>88</v>
      </c>
      <c r="G122" s="90">
        <f>SUMIFS('Forecast Summary'!I:I, 'Forecast Summary'!$A:$A,Outcomes!$A122,'Forecast Summary'!$C:$C, "2023",'Forecast Summary'!$D:$D, "Historical")</f>
        <v>23</v>
      </c>
      <c r="H122" s="90">
        <f>SUMIFS('Forecast Summary'!J:J, 'Forecast Summary'!$A:$A,Outcomes!$A122,'Forecast Summary'!$C:$C, "2023",'Forecast Summary'!$D:$D, "Historical")</f>
        <v>0</v>
      </c>
      <c r="I122" s="90">
        <f>SUMIFS('Forecast Summary'!K:K, 'Forecast Summary'!$A:$A,Outcomes!$A122,'Forecast Summary'!$C:$C, "2023",'Forecast Summary'!$D:$D, "Historical")</f>
        <v>0</v>
      </c>
      <c r="J122" s="90">
        <f>SUMIFS('Forecast Summary'!L:L, 'Forecast Summary'!$A:$A,Outcomes!$A122,'Forecast Summary'!$C:$C, "2023",'Forecast Summary'!$D:$D, "Historical")</f>
        <v>0</v>
      </c>
      <c r="K122" s="90">
        <f>SUMIFS('Forecast Summary'!M:M, 'Forecast Summary'!$A:$A,Outcomes!$A122,'Forecast Summary'!$C:$C, "2023",'Forecast Summary'!$D:$D, "Historical")</f>
        <v>0</v>
      </c>
      <c r="L122" s="90">
        <f>SUMIFS('Forecast Summary'!O:O, 'Forecast Summary'!$A:$A,Outcomes!$A122,'Forecast Summary'!$C:$C, "2023",'Forecast Summary'!$D:$D, "Historical")</f>
        <v>7</v>
      </c>
      <c r="M122" s="90">
        <f>SUMIFS('Forecast Summary'!P:P, 'Forecast Summary'!$A:$A,Outcomes!$A122,'Forecast Summary'!$C:$C, "2023",'Forecast Summary'!$D:$D, "Historical")</f>
        <v>196</v>
      </c>
      <c r="N122" s="90">
        <f>SUMIFS('Forecast Summary'!U:U, 'Forecast Summary'!$A:$A,Outcomes!$A122,'Forecast Summary'!$C:$C, "2023",'Forecast Summary'!$D:$D, "Historical")</f>
        <v>0</v>
      </c>
      <c r="O122" s="561"/>
      <c r="P122" s="561"/>
      <c r="Q122" s="561"/>
      <c r="R122" s="90">
        <f>SUMIFS('Forecast Summary'!Y:Y, 'Forecast Summary'!$A:$A,Outcomes!$A122,'Forecast Summary'!$C:$C, "2023",'Forecast Summary'!$D:$D, "Historical")</f>
        <v>15</v>
      </c>
      <c r="S122" s="561"/>
      <c r="T122" s="561"/>
      <c r="U122" s="561"/>
      <c r="V122" s="90">
        <f>SUMIFS('Forecast Summary'!AG:AG, 'Forecast Summary'!$A:$A,Outcomes!$A122,'Forecast Summary'!$C:$C, "2023",'Forecast Summary'!$D:$D, "Historical")</f>
        <v>79</v>
      </c>
      <c r="W122" s="90">
        <f>SUMIFS('Forecast Summary'!AH:AH, 'Forecast Summary'!$A:$A,Outcomes!$A122,'Forecast Summary'!$C:$C, "2023",'Forecast Summary'!$D:$D, "Historical")</f>
        <v>47</v>
      </c>
      <c r="X122" s="90">
        <f>SUMIFS('Forecast Summary'!AI:AI, 'Forecast Summary'!$A:$A,Outcomes!$A122,'Forecast Summary'!$C:$C, "2023",'Forecast Summary'!$D:$D, "Historical")</f>
        <v>35</v>
      </c>
      <c r="Y122" s="90">
        <f>SUMIFS('Forecast Summary'!AJ:AJ, 'Forecast Summary'!$A:$A,Outcomes!$A122,'Forecast Summary'!$C:$C, "2023",'Forecast Summary'!$D:$D, "Historical")</f>
        <v>42</v>
      </c>
      <c r="Z122" s="90">
        <f>SUMIFS('Forecast Summary'!AK:AK, 'Forecast Summary'!$A:$A,Outcomes!$A122,'Forecast Summary'!$C:$C, "2023",'Forecast Summary'!$D:$D, "Historical")</f>
        <v>121</v>
      </c>
      <c r="AA122" s="90">
        <f>SUMIFS('Forecast Summary'!AL:AL, 'Forecast Summary'!$A:$A,Outcomes!$A122,'Forecast Summary'!$C:$C, "2023",'Forecast Summary'!$D:$D, "Historical")</f>
        <v>76</v>
      </c>
      <c r="AB122" s="90">
        <f>SUMIFS('Forecast Summary'!AM:AM, 'Forecast Summary'!$A:$A,Outcomes!$A122,'Forecast Summary'!$C:$C, "2023",'Forecast Summary'!$D:$D, "Historical")</f>
        <v>80</v>
      </c>
      <c r="AC122" s="90">
        <f>SUMIFS('Forecast Summary'!AN:AN, 'Forecast Summary'!$A:$A,Outcomes!$A122,'Forecast Summary'!$C:$C, "2023",'Forecast Summary'!$D:$D, "Historical")</f>
        <v>58</v>
      </c>
      <c r="AD122" s="90">
        <f>SUMIFS('Forecast Summary'!AS:AS, 'Forecast Summary'!$A:$A,Outcomes!$A122,'Forecast Summary'!$C:$C, "2023",'Forecast Summary'!$D:$D, "Historical")</f>
        <v>0</v>
      </c>
      <c r="AE122" s="90">
        <f>SUMIFS('Forecast Summary'!AT:AT, 'Forecast Summary'!$A:$A,Outcomes!$A122,'Forecast Summary'!$C:$C, "2023",'Forecast Summary'!$D:$D, "Historical")</f>
        <v>0</v>
      </c>
      <c r="AF122" s="90">
        <f>SUMIFS('Forecast Summary'!AU:AU, 'Forecast Summary'!$A:$A,Outcomes!$A122,'Forecast Summary'!$C:$C, "2023",'Forecast Summary'!$D:$D, "Historical")</f>
        <v>0</v>
      </c>
      <c r="AG122" s="90">
        <f>SUMIFS('Forecast Summary'!AV:AV, 'Forecast Summary'!$A:$A,Outcomes!$A122,'Forecast Summary'!$C:$C, "2023",'Forecast Summary'!$D:$D, "Historical")</f>
        <v>0</v>
      </c>
      <c r="AH122" s="90">
        <f>SUMIFS('Forecast Summary'!AW:AW, 'Forecast Summary'!$A:$A,Outcomes!$A122,'Forecast Summary'!$C:$C, "2023",'Forecast Summary'!$D:$D, "Historical")</f>
        <v>0</v>
      </c>
      <c r="AI122" s="90">
        <f>SUMIFS('Forecast Summary'!AX:AX, 'Forecast Summary'!$A:$A,Outcomes!$A122,'Forecast Summary'!$C:$C, "2023",'Forecast Summary'!$D:$D, "Historical")</f>
        <v>0</v>
      </c>
      <c r="AJ122" s="90">
        <f>SUMIFS('Forecast Summary'!AY:AY, 'Forecast Summary'!$A:$A,Outcomes!$A122,'Forecast Summary'!$C:$C, "2023",'Forecast Summary'!$D:$D, "Historical")</f>
        <v>0</v>
      </c>
      <c r="AK122" s="90">
        <f>SUMIFS('Forecast Summary'!AZ:AZ, 'Forecast Summary'!$A:$A,Outcomes!$A122,'Forecast Summary'!$C:$C, "2023",'Forecast Summary'!$D:$D, "Historical")</f>
        <v>0</v>
      </c>
      <c r="AL122" s="90">
        <f>SUMIFS('Forecast Summary'!BE:BE, 'Forecast Summary'!$A:$A,Outcomes!$A122,'Forecast Summary'!$C:$C, "2023",'Forecast Summary'!$D:$D, "Historical")</f>
        <v>375</v>
      </c>
      <c r="AM122" s="90">
        <f>SUMIFS('Forecast Summary'!BF:BF, 'Forecast Summary'!$A:$A,Outcomes!$A122,'Forecast Summary'!$C:$C, "2023",'Forecast Summary'!$D:$D, "Historical")</f>
        <v>191</v>
      </c>
      <c r="AN122" s="90">
        <f>SUMIFS('Forecast Summary'!BG:BG, 'Forecast Summary'!$A:$A,Outcomes!$A122,'Forecast Summary'!$C:$C, "2023",'Forecast Summary'!$D:$D, "Historical")</f>
        <v>147</v>
      </c>
      <c r="AO122" s="90">
        <f>SUMIFS('Forecast Summary'!BH:BH, 'Forecast Summary'!$A:$A,Outcomes!$A122,'Forecast Summary'!$C:$C, "2023",'Forecast Summary'!$D:$D, "Historical")</f>
        <v>91</v>
      </c>
      <c r="AP122" s="90">
        <f>SUMIFS('Forecast Summary'!BI:BI, 'Forecast Summary'!$A:$A,Outcomes!$A122,'Forecast Summary'!$C:$C, "2023",'Forecast Summary'!$D:$D, "Historical")</f>
        <v>76</v>
      </c>
      <c r="AQ122" s="90">
        <f>SUMIFS('Forecast Summary'!BJ:BJ, 'Forecast Summary'!$A:$A,Outcomes!$A122,'Forecast Summary'!$C:$C, "2023",'Forecast Summary'!$D:$D, "Historical")</f>
        <v>24</v>
      </c>
      <c r="AR122" s="90">
        <f>SUMIFS('Forecast Summary'!BK:BK, 'Forecast Summary'!$A:$A,Outcomes!$A122,'Forecast Summary'!$C:$C, "2023",'Forecast Summary'!$D:$D, "Historical")</f>
        <v>41</v>
      </c>
      <c r="AS122" s="90">
        <f>SUMIFS('Forecast Summary'!BL:BL, 'Forecast Summary'!$A:$A,Outcomes!$A122,'Forecast Summary'!$C:$C, "2023",'Forecast Summary'!$D:$D, "Historical")</f>
        <v>50</v>
      </c>
      <c r="AT122" s="90">
        <f>SUMIFS('Forecast Summary'!BQ:BQ, 'Forecast Summary'!$A:$A,Outcomes!$A122,'Forecast Summary'!$C:$C, "2023",'Forecast Summary'!$D:$D, "Historical")</f>
        <v>0</v>
      </c>
      <c r="AU122" s="90">
        <f>SUMIFS('Forecast Summary'!BR:BR, 'Forecast Summary'!$A:$A,Outcomes!$A122,'Forecast Summary'!$C:$C, "2023",'Forecast Summary'!$D:$D, "Historical")</f>
        <v>0</v>
      </c>
      <c r="AV122" s="90">
        <f>SUMIFS('Forecast Summary'!BS:BS, 'Forecast Summary'!$A:$A,Outcomes!$A122,'Forecast Summary'!$C:$C, "2023",'Forecast Summary'!$D:$D, "Historical")</f>
        <v>0</v>
      </c>
      <c r="AW122" s="90">
        <f>SUMIFS('Forecast Summary'!BT:BT, 'Forecast Summary'!$A:$A,Outcomes!$A122,'Forecast Summary'!$C:$C, "2023",'Forecast Summary'!$D:$D, "Historical")</f>
        <v>0</v>
      </c>
      <c r="AX122" s="90">
        <f>SUMIFS('Forecast Summary'!BU:BU, 'Forecast Summary'!$A:$A,Outcomes!$A122,'Forecast Summary'!$C:$C, "2023",'Forecast Summary'!$D:$D, "Historical")</f>
        <v>0</v>
      </c>
      <c r="AY122" s="90">
        <f>SUMIFS('Forecast Summary'!BV:BV, 'Forecast Summary'!$A:$A,Outcomes!$A122,'Forecast Summary'!$C:$C, "2023",'Forecast Summary'!$D:$D, "Historical")</f>
        <v>0</v>
      </c>
      <c r="AZ122" s="90">
        <f>SUMIFS('Forecast Summary'!BW:BW, 'Forecast Summary'!$A:$A,Outcomes!$A122,'Forecast Summary'!$C:$C, "2023",'Forecast Summary'!$D:$D, "Historical")</f>
        <v>0</v>
      </c>
      <c r="BA122" s="90">
        <f>SUMIFS('Forecast Summary'!BX:BX, 'Forecast Summary'!$A:$A,Outcomes!$A122,'Forecast Summary'!$C:$C, "2023",'Forecast Summary'!$D:$D, "Historical")</f>
        <v>0</v>
      </c>
      <c r="BB122" s="90">
        <f>SUMIFS('Forecast Summary'!BY:BY, 'Forecast Summary'!$A:$A,Outcomes!$A122,'Forecast Summary'!$C:$C, "2023",'Forecast Summary'!$D:$D, "Historical")</f>
        <v>10</v>
      </c>
      <c r="BC122" s="90">
        <f>SUMIFS('Forecast Summary'!BZ:BZ, 'Forecast Summary'!$A:$A,Outcomes!$A122,'Forecast Summary'!$C:$C, "2023",'Forecast Summary'!$D:$D, "Historical")</f>
        <v>27</v>
      </c>
      <c r="BD122" s="90">
        <f>SUMIFS('Forecast Summary'!CA:CA, 'Forecast Summary'!$A:$A,Outcomes!$A122,'Forecast Summary'!$C:$C, "2023",'Forecast Summary'!$D:$D, "Historical")</f>
        <v>0</v>
      </c>
    </row>
    <row r="123" spans="1:56">
      <c r="A123" s="21" t="s">
        <v>65</v>
      </c>
      <c r="B123" s="18" t="s">
        <v>66</v>
      </c>
      <c r="C123" s="90">
        <f>SUMIFS('Forecast Summary'!E:E, 'Forecast Summary'!$A:$A,Outcomes!$A123,'Forecast Summary'!$C:$C, "2023",'Forecast Summary'!$D:$D, "Historical")</f>
        <v>217</v>
      </c>
      <c r="D123" s="90">
        <f>SUMIFS('Forecast Summary'!F:F, 'Forecast Summary'!$A:$A,Outcomes!$A123,'Forecast Summary'!$C:$C, "2023",'Forecast Summary'!$D:$D, "Historical")</f>
        <v>112</v>
      </c>
      <c r="E123" s="90">
        <f>SUMIFS('Forecast Summary'!G:G, 'Forecast Summary'!$A:$A,Outcomes!$A123,'Forecast Summary'!$C:$C, "2023",'Forecast Summary'!$D:$D, "Historical")</f>
        <v>102</v>
      </c>
      <c r="F123" s="90">
        <f>SUMIFS('Forecast Summary'!H:H, 'Forecast Summary'!$A:$A,Outcomes!$A123,'Forecast Summary'!$C:$C, "2023",'Forecast Summary'!$D:$D, "Historical")</f>
        <v>37</v>
      </c>
      <c r="G123" s="90">
        <f>SUMIFS('Forecast Summary'!I:I, 'Forecast Summary'!$A:$A,Outcomes!$A123,'Forecast Summary'!$C:$C, "2023",'Forecast Summary'!$D:$D, "Historical")</f>
        <v>12</v>
      </c>
      <c r="H123" s="90">
        <f>SUMIFS('Forecast Summary'!J:J, 'Forecast Summary'!$A:$A,Outcomes!$A123,'Forecast Summary'!$C:$C, "2023",'Forecast Summary'!$D:$D, "Historical")</f>
        <v>0</v>
      </c>
      <c r="I123" s="90">
        <f>SUMIFS('Forecast Summary'!K:K, 'Forecast Summary'!$A:$A,Outcomes!$A123,'Forecast Summary'!$C:$C, "2023",'Forecast Summary'!$D:$D, "Historical")</f>
        <v>0</v>
      </c>
      <c r="J123" s="90">
        <f>SUMIFS('Forecast Summary'!L:L, 'Forecast Summary'!$A:$A,Outcomes!$A123,'Forecast Summary'!$C:$C, "2023",'Forecast Summary'!$D:$D, "Historical")</f>
        <v>0</v>
      </c>
      <c r="K123" s="90">
        <f>SUMIFS('Forecast Summary'!M:M, 'Forecast Summary'!$A:$A,Outcomes!$A123,'Forecast Summary'!$C:$C, "2023",'Forecast Summary'!$D:$D, "Historical")</f>
        <v>0</v>
      </c>
      <c r="L123" s="90">
        <f>SUMIFS('Forecast Summary'!O:O, 'Forecast Summary'!$A:$A,Outcomes!$A123,'Forecast Summary'!$C:$C, "2023",'Forecast Summary'!$D:$D, "Historical")</f>
        <v>0</v>
      </c>
      <c r="M123" s="90">
        <f>SUMIFS('Forecast Summary'!P:P, 'Forecast Summary'!$A:$A,Outcomes!$A123,'Forecast Summary'!$C:$C, "2023",'Forecast Summary'!$D:$D, "Historical")</f>
        <v>72</v>
      </c>
      <c r="N123" s="90">
        <f>SUMIFS('Forecast Summary'!U:U, 'Forecast Summary'!$A:$A,Outcomes!$A123,'Forecast Summary'!$C:$C, "2023",'Forecast Summary'!$D:$D, "Historical")</f>
        <v>0</v>
      </c>
      <c r="O123" s="561"/>
      <c r="P123" s="561"/>
      <c r="Q123" s="561"/>
      <c r="R123" s="90">
        <f>SUMIFS('Forecast Summary'!Y:Y, 'Forecast Summary'!$A:$A,Outcomes!$A123,'Forecast Summary'!$C:$C, "2023",'Forecast Summary'!$D:$D, "Historical")</f>
        <v>0</v>
      </c>
      <c r="S123" s="561"/>
      <c r="T123" s="561"/>
      <c r="U123" s="561"/>
      <c r="V123" s="90">
        <f>SUMIFS('Forecast Summary'!AG:AG, 'Forecast Summary'!$A:$A,Outcomes!$A123,'Forecast Summary'!$C:$C, "2023",'Forecast Summary'!$D:$D, "Historical")</f>
        <v>33</v>
      </c>
      <c r="W123" s="90">
        <f>SUMIFS('Forecast Summary'!AH:AH, 'Forecast Summary'!$A:$A,Outcomes!$A123,'Forecast Summary'!$C:$C, "2023",'Forecast Summary'!$D:$D, "Historical")</f>
        <v>33</v>
      </c>
      <c r="X123" s="90">
        <f>SUMIFS('Forecast Summary'!AI:AI, 'Forecast Summary'!$A:$A,Outcomes!$A123,'Forecast Summary'!$C:$C, "2023",'Forecast Summary'!$D:$D, "Historical")</f>
        <v>21</v>
      </c>
      <c r="Y123" s="90">
        <f>SUMIFS('Forecast Summary'!AJ:AJ, 'Forecast Summary'!$A:$A,Outcomes!$A123,'Forecast Summary'!$C:$C, "2023",'Forecast Summary'!$D:$D, "Historical")</f>
        <v>1</v>
      </c>
      <c r="Z123" s="90">
        <f>SUMIFS('Forecast Summary'!AK:AK, 'Forecast Summary'!$A:$A,Outcomes!$A123,'Forecast Summary'!$C:$C, "2023",'Forecast Summary'!$D:$D, "Historical")</f>
        <v>159</v>
      </c>
      <c r="AA123" s="90">
        <f>SUMIFS('Forecast Summary'!AL:AL, 'Forecast Summary'!$A:$A,Outcomes!$A123,'Forecast Summary'!$C:$C, "2023",'Forecast Summary'!$D:$D, "Historical")</f>
        <v>152</v>
      </c>
      <c r="AB123" s="90">
        <f>SUMIFS('Forecast Summary'!AM:AM, 'Forecast Summary'!$A:$A,Outcomes!$A123,'Forecast Summary'!$C:$C, "2023",'Forecast Summary'!$D:$D, "Historical")</f>
        <v>74</v>
      </c>
      <c r="AC123" s="90">
        <f>SUMIFS('Forecast Summary'!AN:AN, 'Forecast Summary'!$A:$A,Outcomes!$A123,'Forecast Summary'!$C:$C, "2023",'Forecast Summary'!$D:$D, "Historical")</f>
        <v>33</v>
      </c>
      <c r="AD123" s="90">
        <f>SUMIFS('Forecast Summary'!AS:AS, 'Forecast Summary'!$A:$A,Outcomes!$A123,'Forecast Summary'!$C:$C, "2023",'Forecast Summary'!$D:$D, "Historical")</f>
        <v>0</v>
      </c>
      <c r="AE123" s="90">
        <f>SUMIFS('Forecast Summary'!AT:AT, 'Forecast Summary'!$A:$A,Outcomes!$A123,'Forecast Summary'!$C:$C, "2023",'Forecast Summary'!$D:$D, "Historical")</f>
        <v>0</v>
      </c>
      <c r="AF123" s="90">
        <f>SUMIFS('Forecast Summary'!AU:AU, 'Forecast Summary'!$A:$A,Outcomes!$A123,'Forecast Summary'!$C:$C, "2023",'Forecast Summary'!$D:$D, "Historical")</f>
        <v>0</v>
      </c>
      <c r="AG123" s="90">
        <f>SUMIFS('Forecast Summary'!AV:AV, 'Forecast Summary'!$A:$A,Outcomes!$A123,'Forecast Summary'!$C:$C, "2023",'Forecast Summary'!$D:$D, "Historical")</f>
        <v>0</v>
      </c>
      <c r="AH123" s="90">
        <f>SUMIFS('Forecast Summary'!AW:AW, 'Forecast Summary'!$A:$A,Outcomes!$A123,'Forecast Summary'!$C:$C, "2023",'Forecast Summary'!$D:$D, "Historical")</f>
        <v>0</v>
      </c>
      <c r="AI123" s="90">
        <f>SUMIFS('Forecast Summary'!AX:AX, 'Forecast Summary'!$A:$A,Outcomes!$A123,'Forecast Summary'!$C:$C, "2023",'Forecast Summary'!$D:$D, "Historical")</f>
        <v>0</v>
      </c>
      <c r="AJ123" s="90">
        <f>SUMIFS('Forecast Summary'!AY:AY, 'Forecast Summary'!$A:$A,Outcomes!$A123,'Forecast Summary'!$C:$C, "2023",'Forecast Summary'!$D:$D, "Historical")</f>
        <v>0</v>
      </c>
      <c r="AK123" s="90">
        <f>SUMIFS('Forecast Summary'!AZ:AZ, 'Forecast Summary'!$A:$A,Outcomes!$A123,'Forecast Summary'!$C:$C, "2023",'Forecast Summary'!$D:$D, "Historical")</f>
        <v>0</v>
      </c>
      <c r="AL123" s="90">
        <f>SUMIFS('Forecast Summary'!BE:BE, 'Forecast Summary'!$A:$A,Outcomes!$A123,'Forecast Summary'!$C:$C, "2023",'Forecast Summary'!$D:$D, "Historical")</f>
        <v>109</v>
      </c>
      <c r="AM123" s="90">
        <f>SUMIFS('Forecast Summary'!BF:BF, 'Forecast Summary'!$A:$A,Outcomes!$A123,'Forecast Summary'!$C:$C, "2023",'Forecast Summary'!$D:$D, "Historical")</f>
        <v>99</v>
      </c>
      <c r="AN123" s="90">
        <f>SUMIFS('Forecast Summary'!BG:BG, 'Forecast Summary'!$A:$A,Outcomes!$A123,'Forecast Summary'!$C:$C, "2023",'Forecast Summary'!$D:$D, "Historical")</f>
        <v>54</v>
      </c>
      <c r="AO123" s="90">
        <f>SUMIFS('Forecast Summary'!BH:BH, 'Forecast Summary'!$A:$A,Outcomes!$A123,'Forecast Summary'!$C:$C, "2023",'Forecast Summary'!$D:$D, "Historical")</f>
        <v>18</v>
      </c>
      <c r="AP123" s="90">
        <f>SUMIFS('Forecast Summary'!BI:BI, 'Forecast Summary'!$A:$A,Outcomes!$A123,'Forecast Summary'!$C:$C, "2023",'Forecast Summary'!$D:$D, "Historical")</f>
        <v>28</v>
      </c>
      <c r="AQ123" s="90">
        <f>SUMIFS('Forecast Summary'!BJ:BJ, 'Forecast Summary'!$A:$A,Outcomes!$A123,'Forecast Summary'!$C:$C, "2023",'Forecast Summary'!$D:$D, "Historical")</f>
        <v>21</v>
      </c>
      <c r="AR123" s="90">
        <f>SUMIFS('Forecast Summary'!BK:BK, 'Forecast Summary'!$A:$A,Outcomes!$A123,'Forecast Summary'!$C:$C, "2023",'Forecast Summary'!$D:$D, "Historical")</f>
        <v>21</v>
      </c>
      <c r="AS123" s="90">
        <f>SUMIFS('Forecast Summary'!BL:BL, 'Forecast Summary'!$A:$A,Outcomes!$A123,'Forecast Summary'!$C:$C, "2023",'Forecast Summary'!$D:$D, "Historical")</f>
        <v>18</v>
      </c>
      <c r="AT123" s="90">
        <f>SUMIFS('Forecast Summary'!BQ:BQ, 'Forecast Summary'!$A:$A,Outcomes!$A123,'Forecast Summary'!$C:$C, "2023",'Forecast Summary'!$D:$D, "Historical")</f>
        <v>0</v>
      </c>
      <c r="AU123" s="90">
        <f>SUMIFS('Forecast Summary'!BR:BR, 'Forecast Summary'!$A:$A,Outcomes!$A123,'Forecast Summary'!$C:$C, "2023",'Forecast Summary'!$D:$D, "Historical")</f>
        <v>0</v>
      </c>
      <c r="AV123" s="90">
        <f>SUMIFS('Forecast Summary'!BS:BS, 'Forecast Summary'!$A:$A,Outcomes!$A123,'Forecast Summary'!$C:$C, "2023",'Forecast Summary'!$D:$D, "Historical")</f>
        <v>0</v>
      </c>
      <c r="AW123" s="90">
        <f>SUMIFS('Forecast Summary'!BT:BT, 'Forecast Summary'!$A:$A,Outcomes!$A123,'Forecast Summary'!$C:$C, "2023",'Forecast Summary'!$D:$D, "Historical")</f>
        <v>0</v>
      </c>
      <c r="AX123" s="90">
        <f>SUMIFS('Forecast Summary'!BU:BU, 'Forecast Summary'!$A:$A,Outcomes!$A123,'Forecast Summary'!$C:$C, "2023",'Forecast Summary'!$D:$D, "Historical")</f>
        <v>0</v>
      </c>
      <c r="AY123" s="90">
        <f>SUMIFS('Forecast Summary'!BV:BV, 'Forecast Summary'!$A:$A,Outcomes!$A123,'Forecast Summary'!$C:$C, "2023",'Forecast Summary'!$D:$D, "Historical")</f>
        <v>0</v>
      </c>
      <c r="AZ123" s="90">
        <f>SUMIFS('Forecast Summary'!BW:BW, 'Forecast Summary'!$A:$A,Outcomes!$A123,'Forecast Summary'!$C:$C, "2023",'Forecast Summary'!$D:$D, "Historical")</f>
        <v>0</v>
      </c>
      <c r="BA123" s="90">
        <f>SUMIFS('Forecast Summary'!BX:BX, 'Forecast Summary'!$A:$A,Outcomes!$A123,'Forecast Summary'!$C:$C, "2023",'Forecast Summary'!$D:$D, "Historical")</f>
        <v>0</v>
      </c>
      <c r="BB123" s="90">
        <f>SUMIFS('Forecast Summary'!BY:BY, 'Forecast Summary'!$A:$A,Outcomes!$A123,'Forecast Summary'!$C:$C, "2023",'Forecast Summary'!$D:$D, "Historical")</f>
        <v>11</v>
      </c>
      <c r="BC123" s="90">
        <f>SUMIFS('Forecast Summary'!BZ:BZ, 'Forecast Summary'!$A:$A,Outcomes!$A123,'Forecast Summary'!$C:$C, "2023",'Forecast Summary'!$D:$D, "Historical")</f>
        <v>5</v>
      </c>
      <c r="BD123" s="90">
        <f>SUMIFS('Forecast Summary'!CA:CA, 'Forecast Summary'!$A:$A,Outcomes!$A123,'Forecast Summary'!$C:$C, "2023",'Forecast Summary'!$D:$D, "Historical")</f>
        <v>0</v>
      </c>
    </row>
    <row r="124" spans="1:56">
      <c r="A124" s="21" t="s">
        <v>67</v>
      </c>
      <c r="B124" s="18" t="s">
        <v>68</v>
      </c>
      <c r="C124" s="90">
        <f>SUMIFS('Forecast Summary'!E:E, 'Forecast Summary'!$A:$A,Outcomes!$A124,'Forecast Summary'!$C:$C, "2023",'Forecast Summary'!$D:$D, "Historical")</f>
        <v>508</v>
      </c>
      <c r="D124" s="90">
        <f>SUMIFS('Forecast Summary'!F:F, 'Forecast Summary'!$A:$A,Outcomes!$A124,'Forecast Summary'!$C:$C, "2023",'Forecast Summary'!$D:$D, "Historical")</f>
        <v>328</v>
      </c>
      <c r="E124" s="90">
        <f>SUMIFS('Forecast Summary'!G:G, 'Forecast Summary'!$A:$A,Outcomes!$A124,'Forecast Summary'!$C:$C, "2023",'Forecast Summary'!$D:$D, "Historical")</f>
        <v>278</v>
      </c>
      <c r="F124" s="90">
        <f>SUMIFS('Forecast Summary'!H:H, 'Forecast Summary'!$A:$A,Outcomes!$A124,'Forecast Summary'!$C:$C, "2023",'Forecast Summary'!$D:$D, "Historical")</f>
        <v>113</v>
      </c>
      <c r="G124" s="90">
        <f>SUMIFS('Forecast Summary'!I:I, 'Forecast Summary'!$A:$A,Outcomes!$A124,'Forecast Summary'!$C:$C, "2023",'Forecast Summary'!$D:$D, "Historical")</f>
        <v>58</v>
      </c>
      <c r="H124" s="90">
        <f>SUMIFS('Forecast Summary'!J:J, 'Forecast Summary'!$A:$A,Outcomes!$A124,'Forecast Summary'!$C:$C, "2023",'Forecast Summary'!$D:$D, "Historical")</f>
        <v>0</v>
      </c>
      <c r="I124" s="90">
        <f>SUMIFS('Forecast Summary'!K:K, 'Forecast Summary'!$A:$A,Outcomes!$A124,'Forecast Summary'!$C:$C, "2023",'Forecast Summary'!$D:$D, "Historical")</f>
        <v>0</v>
      </c>
      <c r="J124" s="90">
        <f>SUMIFS('Forecast Summary'!L:L, 'Forecast Summary'!$A:$A,Outcomes!$A124,'Forecast Summary'!$C:$C, "2023",'Forecast Summary'!$D:$D, "Historical")</f>
        <v>0</v>
      </c>
      <c r="K124" s="90">
        <f>SUMIFS('Forecast Summary'!M:M, 'Forecast Summary'!$A:$A,Outcomes!$A124,'Forecast Summary'!$C:$C, "2023",'Forecast Summary'!$D:$D, "Historical")</f>
        <v>0</v>
      </c>
      <c r="L124" s="90">
        <f>SUMIFS('Forecast Summary'!O:O, 'Forecast Summary'!$A:$A,Outcomes!$A124,'Forecast Summary'!$C:$C, "2023",'Forecast Summary'!$D:$D, "Historical")</f>
        <v>64</v>
      </c>
      <c r="M124" s="90">
        <f>SUMIFS('Forecast Summary'!P:P, 'Forecast Summary'!$A:$A,Outcomes!$A124,'Forecast Summary'!$C:$C, "2023",'Forecast Summary'!$D:$D, "Historical")</f>
        <v>220</v>
      </c>
      <c r="N124" s="90">
        <f>SUMIFS('Forecast Summary'!U:U, 'Forecast Summary'!$A:$A,Outcomes!$A124,'Forecast Summary'!$C:$C, "2023",'Forecast Summary'!$D:$D, "Historical")</f>
        <v>0</v>
      </c>
      <c r="O124" s="561"/>
      <c r="P124" s="561"/>
      <c r="Q124" s="561"/>
      <c r="R124" s="90">
        <f>SUMIFS('Forecast Summary'!Y:Y, 'Forecast Summary'!$A:$A,Outcomes!$A124,'Forecast Summary'!$C:$C, "2023",'Forecast Summary'!$D:$D, "Historical")</f>
        <v>0</v>
      </c>
      <c r="S124" s="561"/>
      <c r="T124" s="561"/>
      <c r="U124" s="561"/>
      <c r="V124" s="90">
        <f>SUMIFS('Forecast Summary'!AG:AG, 'Forecast Summary'!$A:$A,Outcomes!$A124,'Forecast Summary'!$C:$C, "2023",'Forecast Summary'!$D:$D, "Historical")</f>
        <v>68</v>
      </c>
      <c r="W124" s="90">
        <f>SUMIFS('Forecast Summary'!AH:AH, 'Forecast Summary'!$A:$A,Outcomes!$A124,'Forecast Summary'!$C:$C, "2023",'Forecast Summary'!$D:$D, "Historical")</f>
        <v>68</v>
      </c>
      <c r="X124" s="90">
        <f>SUMIFS('Forecast Summary'!AI:AI, 'Forecast Summary'!$A:$A,Outcomes!$A124,'Forecast Summary'!$C:$C, "2023",'Forecast Summary'!$D:$D, "Historical")</f>
        <v>8</v>
      </c>
      <c r="Y124" s="90">
        <f>SUMIFS('Forecast Summary'!AJ:AJ, 'Forecast Summary'!$A:$A,Outcomes!$A124,'Forecast Summary'!$C:$C, "2023",'Forecast Summary'!$D:$D, "Historical")</f>
        <v>5</v>
      </c>
      <c r="Z124" s="90">
        <f>SUMIFS('Forecast Summary'!AK:AK, 'Forecast Summary'!$A:$A,Outcomes!$A124,'Forecast Summary'!$C:$C, "2023",'Forecast Summary'!$D:$D, "Historical")</f>
        <v>241</v>
      </c>
      <c r="AA124" s="90">
        <f>SUMIFS('Forecast Summary'!AL:AL, 'Forecast Summary'!$A:$A,Outcomes!$A124,'Forecast Summary'!$C:$C, "2023",'Forecast Summary'!$D:$D, "Historical")</f>
        <v>186</v>
      </c>
      <c r="AB124" s="90">
        <f>SUMIFS('Forecast Summary'!AM:AM, 'Forecast Summary'!$A:$A,Outcomes!$A124,'Forecast Summary'!$C:$C, "2023",'Forecast Summary'!$D:$D, "Historical")</f>
        <v>136</v>
      </c>
      <c r="AC124" s="90">
        <f>SUMIFS('Forecast Summary'!AN:AN, 'Forecast Summary'!$A:$A,Outcomes!$A124,'Forecast Summary'!$C:$C, "2023",'Forecast Summary'!$D:$D, "Historical")</f>
        <v>59</v>
      </c>
      <c r="AD124" s="90">
        <f>SUMIFS('Forecast Summary'!AS:AS, 'Forecast Summary'!$A:$A,Outcomes!$A124,'Forecast Summary'!$C:$C, "2023",'Forecast Summary'!$D:$D, "Historical")</f>
        <v>0</v>
      </c>
      <c r="AE124" s="90">
        <f>SUMIFS('Forecast Summary'!AT:AT, 'Forecast Summary'!$A:$A,Outcomes!$A124,'Forecast Summary'!$C:$C, "2023",'Forecast Summary'!$D:$D, "Historical")</f>
        <v>0</v>
      </c>
      <c r="AF124" s="90">
        <f>SUMIFS('Forecast Summary'!AU:AU, 'Forecast Summary'!$A:$A,Outcomes!$A124,'Forecast Summary'!$C:$C, "2023",'Forecast Summary'!$D:$D, "Historical")</f>
        <v>0</v>
      </c>
      <c r="AG124" s="90">
        <f>SUMIFS('Forecast Summary'!AV:AV, 'Forecast Summary'!$A:$A,Outcomes!$A124,'Forecast Summary'!$C:$C, "2023",'Forecast Summary'!$D:$D, "Historical")</f>
        <v>0</v>
      </c>
      <c r="AH124" s="90">
        <f>SUMIFS('Forecast Summary'!AW:AW, 'Forecast Summary'!$A:$A,Outcomes!$A124,'Forecast Summary'!$C:$C, "2023",'Forecast Summary'!$D:$D, "Historical")</f>
        <v>0</v>
      </c>
      <c r="AI124" s="90">
        <f>SUMIFS('Forecast Summary'!AX:AX, 'Forecast Summary'!$A:$A,Outcomes!$A124,'Forecast Summary'!$C:$C, "2023",'Forecast Summary'!$D:$D, "Historical")</f>
        <v>0</v>
      </c>
      <c r="AJ124" s="90">
        <f>SUMIFS('Forecast Summary'!AY:AY, 'Forecast Summary'!$A:$A,Outcomes!$A124,'Forecast Summary'!$C:$C, "2023",'Forecast Summary'!$D:$D, "Historical")</f>
        <v>0</v>
      </c>
      <c r="AK124" s="90">
        <f>SUMIFS('Forecast Summary'!AZ:AZ, 'Forecast Summary'!$A:$A,Outcomes!$A124,'Forecast Summary'!$C:$C, "2023",'Forecast Summary'!$D:$D, "Historical")</f>
        <v>0</v>
      </c>
      <c r="AL124" s="90">
        <f>SUMIFS('Forecast Summary'!BE:BE, 'Forecast Summary'!$A:$A,Outcomes!$A124,'Forecast Summary'!$C:$C, "2023",'Forecast Summary'!$D:$D, "Historical")</f>
        <v>277</v>
      </c>
      <c r="AM124" s="90">
        <f>SUMIFS('Forecast Summary'!BF:BF, 'Forecast Summary'!$A:$A,Outcomes!$A124,'Forecast Summary'!$C:$C, "2023",'Forecast Summary'!$D:$D, "Historical")</f>
        <v>224</v>
      </c>
      <c r="AN124" s="90">
        <f>SUMIFS('Forecast Summary'!BG:BG, 'Forecast Summary'!$A:$A,Outcomes!$A124,'Forecast Summary'!$C:$C, "2023",'Forecast Summary'!$D:$D, "Historical")</f>
        <v>126</v>
      </c>
      <c r="AO124" s="90">
        <f>SUMIFS('Forecast Summary'!BH:BH, 'Forecast Summary'!$A:$A,Outcomes!$A124,'Forecast Summary'!$C:$C, "2023",'Forecast Summary'!$D:$D, "Historical")</f>
        <v>57</v>
      </c>
      <c r="AP124" s="90">
        <f>SUMIFS('Forecast Summary'!BI:BI, 'Forecast Summary'!$A:$A,Outcomes!$A124,'Forecast Summary'!$C:$C, "2023",'Forecast Summary'!$D:$D, "Historical")</f>
        <v>148</v>
      </c>
      <c r="AQ124" s="90">
        <f>SUMIFS('Forecast Summary'!BJ:BJ, 'Forecast Summary'!$A:$A,Outcomes!$A124,'Forecast Summary'!$C:$C, "2023",'Forecast Summary'!$D:$D, "Historical")</f>
        <v>63</v>
      </c>
      <c r="AR124" s="90">
        <f>SUMIFS('Forecast Summary'!BK:BK, 'Forecast Summary'!$A:$A,Outcomes!$A124,'Forecast Summary'!$C:$C, "2023",'Forecast Summary'!$D:$D, "Historical")</f>
        <v>89</v>
      </c>
      <c r="AS124" s="90">
        <f>SUMIFS('Forecast Summary'!BL:BL, 'Forecast Summary'!$A:$A,Outcomes!$A124,'Forecast Summary'!$C:$C, "2023",'Forecast Summary'!$D:$D, "Historical")</f>
        <v>99</v>
      </c>
      <c r="AT124" s="90">
        <f>SUMIFS('Forecast Summary'!BQ:BQ, 'Forecast Summary'!$A:$A,Outcomes!$A124,'Forecast Summary'!$C:$C, "2023",'Forecast Summary'!$D:$D, "Historical")</f>
        <v>0</v>
      </c>
      <c r="AU124" s="90">
        <f>SUMIFS('Forecast Summary'!BR:BR, 'Forecast Summary'!$A:$A,Outcomes!$A124,'Forecast Summary'!$C:$C, "2023",'Forecast Summary'!$D:$D, "Historical")</f>
        <v>0</v>
      </c>
      <c r="AV124" s="90">
        <f>SUMIFS('Forecast Summary'!BS:BS, 'Forecast Summary'!$A:$A,Outcomes!$A124,'Forecast Summary'!$C:$C, "2023",'Forecast Summary'!$D:$D, "Historical")</f>
        <v>0</v>
      </c>
      <c r="AW124" s="90">
        <f>SUMIFS('Forecast Summary'!BT:BT, 'Forecast Summary'!$A:$A,Outcomes!$A124,'Forecast Summary'!$C:$C, "2023",'Forecast Summary'!$D:$D, "Historical")</f>
        <v>0</v>
      </c>
      <c r="AX124" s="90">
        <f>SUMIFS('Forecast Summary'!BU:BU, 'Forecast Summary'!$A:$A,Outcomes!$A124,'Forecast Summary'!$C:$C, "2023",'Forecast Summary'!$D:$D, "Historical")</f>
        <v>0</v>
      </c>
      <c r="AY124" s="90">
        <f>SUMIFS('Forecast Summary'!BV:BV, 'Forecast Summary'!$A:$A,Outcomes!$A124,'Forecast Summary'!$C:$C, "2023",'Forecast Summary'!$D:$D, "Historical")</f>
        <v>0</v>
      </c>
      <c r="AZ124" s="90">
        <f>SUMIFS('Forecast Summary'!BW:BW, 'Forecast Summary'!$A:$A,Outcomes!$A124,'Forecast Summary'!$C:$C, "2023",'Forecast Summary'!$D:$D, "Historical")</f>
        <v>0</v>
      </c>
      <c r="BA124" s="90">
        <f>SUMIFS('Forecast Summary'!BX:BX, 'Forecast Summary'!$A:$A,Outcomes!$A124,'Forecast Summary'!$C:$C, "2023",'Forecast Summary'!$D:$D, "Historical")</f>
        <v>0</v>
      </c>
      <c r="BB124" s="90">
        <f>SUMIFS('Forecast Summary'!BY:BY, 'Forecast Summary'!$A:$A,Outcomes!$A124,'Forecast Summary'!$C:$C, "2023",'Forecast Summary'!$D:$D, "Historical")</f>
        <v>5</v>
      </c>
      <c r="BC124" s="90">
        <f>SUMIFS('Forecast Summary'!BZ:BZ, 'Forecast Summary'!$A:$A,Outcomes!$A124,'Forecast Summary'!$C:$C, "2023",'Forecast Summary'!$D:$D, "Historical")</f>
        <v>10</v>
      </c>
      <c r="BD124" s="90">
        <f>SUMIFS('Forecast Summary'!CA:CA, 'Forecast Summary'!$A:$A,Outcomes!$A124,'Forecast Summary'!$C:$C, "2023",'Forecast Summary'!$D:$D, "Historical")</f>
        <v>0</v>
      </c>
    </row>
    <row r="125" spans="1:56">
      <c r="A125" s="21" t="s">
        <v>69</v>
      </c>
      <c r="B125" s="18" t="s">
        <v>70</v>
      </c>
      <c r="C125" s="90">
        <f>SUMIFS('Forecast Summary'!E:E, 'Forecast Summary'!$A:$A,Outcomes!$A125,'Forecast Summary'!$C:$C, "2023",'Forecast Summary'!$D:$D, "Historical")</f>
        <v>466</v>
      </c>
      <c r="D125" s="90">
        <f>SUMIFS('Forecast Summary'!F:F, 'Forecast Summary'!$A:$A,Outcomes!$A125,'Forecast Summary'!$C:$C, "2023",'Forecast Summary'!$D:$D, "Historical")</f>
        <v>288</v>
      </c>
      <c r="E125" s="90">
        <f>SUMIFS('Forecast Summary'!G:G, 'Forecast Summary'!$A:$A,Outcomes!$A125,'Forecast Summary'!$C:$C, "2023",'Forecast Summary'!$D:$D, "Historical")</f>
        <v>149</v>
      </c>
      <c r="F125" s="90">
        <f>SUMIFS('Forecast Summary'!H:H, 'Forecast Summary'!$A:$A,Outcomes!$A125,'Forecast Summary'!$C:$C, "2023",'Forecast Summary'!$D:$D, "Historical")</f>
        <v>90</v>
      </c>
      <c r="G125" s="90">
        <f>SUMIFS('Forecast Summary'!I:I, 'Forecast Summary'!$A:$A,Outcomes!$A125,'Forecast Summary'!$C:$C, "2023",'Forecast Summary'!$D:$D, "Historical")</f>
        <v>54</v>
      </c>
      <c r="H125" s="90">
        <f>SUMIFS('Forecast Summary'!J:J, 'Forecast Summary'!$A:$A,Outcomes!$A125,'Forecast Summary'!$C:$C, "2023",'Forecast Summary'!$D:$D, "Historical")</f>
        <v>0</v>
      </c>
      <c r="I125" s="90">
        <f>SUMIFS('Forecast Summary'!K:K, 'Forecast Summary'!$A:$A,Outcomes!$A125,'Forecast Summary'!$C:$C, "2023",'Forecast Summary'!$D:$D, "Historical")</f>
        <v>0</v>
      </c>
      <c r="J125" s="90">
        <f>SUMIFS('Forecast Summary'!L:L, 'Forecast Summary'!$A:$A,Outcomes!$A125,'Forecast Summary'!$C:$C, "2023",'Forecast Summary'!$D:$D, "Historical")</f>
        <v>0</v>
      </c>
      <c r="K125" s="90">
        <f>SUMIFS('Forecast Summary'!M:M, 'Forecast Summary'!$A:$A,Outcomes!$A125,'Forecast Summary'!$C:$C, "2023",'Forecast Summary'!$D:$D, "Historical")</f>
        <v>0</v>
      </c>
      <c r="L125" s="90">
        <f>SUMIFS('Forecast Summary'!O:O, 'Forecast Summary'!$A:$A,Outcomes!$A125,'Forecast Summary'!$C:$C, "2023",'Forecast Summary'!$D:$D, "Historical")</f>
        <v>0</v>
      </c>
      <c r="M125" s="90">
        <f>SUMIFS('Forecast Summary'!P:P, 'Forecast Summary'!$A:$A,Outcomes!$A125,'Forecast Summary'!$C:$C, "2023",'Forecast Summary'!$D:$D, "Historical")</f>
        <v>63</v>
      </c>
      <c r="N125" s="90">
        <f>SUMIFS('Forecast Summary'!U:U, 'Forecast Summary'!$A:$A,Outcomes!$A125,'Forecast Summary'!$C:$C, "2023",'Forecast Summary'!$D:$D, "Historical")</f>
        <v>0</v>
      </c>
      <c r="O125" s="561"/>
      <c r="P125" s="561"/>
      <c r="Q125" s="561"/>
      <c r="R125" s="90">
        <f>SUMIFS('Forecast Summary'!Y:Y, 'Forecast Summary'!$A:$A,Outcomes!$A125,'Forecast Summary'!$C:$C, "2023",'Forecast Summary'!$D:$D, "Historical")</f>
        <v>13</v>
      </c>
      <c r="S125" s="561"/>
      <c r="T125" s="561"/>
      <c r="U125" s="561"/>
      <c r="V125" s="90">
        <f>SUMIFS('Forecast Summary'!AG:AG, 'Forecast Summary'!$A:$A,Outcomes!$A125,'Forecast Summary'!$C:$C, "2023",'Forecast Summary'!$D:$D, "Historical")</f>
        <v>107</v>
      </c>
      <c r="W125" s="90">
        <f>SUMIFS('Forecast Summary'!AH:AH, 'Forecast Summary'!$A:$A,Outcomes!$A125,'Forecast Summary'!$C:$C, "2023",'Forecast Summary'!$D:$D, "Historical")</f>
        <v>62</v>
      </c>
      <c r="X125" s="90">
        <f>SUMIFS('Forecast Summary'!AI:AI, 'Forecast Summary'!$A:$A,Outcomes!$A125,'Forecast Summary'!$C:$C, "2023",'Forecast Summary'!$D:$D, "Historical")</f>
        <v>31</v>
      </c>
      <c r="Y125" s="90">
        <f>SUMIFS('Forecast Summary'!AJ:AJ, 'Forecast Summary'!$A:$A,Outcomes!$A125,'Forecast Summary'!$C:$C, "2023",'Forecast Summary'!$D:$D, "Historical")</f>
        <v>60</v>
      </c>
      <c r="Z125" s="90">
        <f>SUMIFS('Forecast Summary'!AK:AK, 'Forecast Summary'!$A:$A,Outcomes!$A125,'Forecast Summary'!$C:$C, "2023",'Forecast Summary'!$D:$D, "Historical")</f>
        <v>208</v>
      </c>
      <c r="AA125" s="90">
        <f>SUMIFS('Forecast Summary'!AL:AL, 'Forecast Summary'!$A:$A,Outcomes!$A125,'Forecast Summary'!$C:$C, "2023",'Forecast Summary'!$D:$D, "Historical")</f>
        <v>135</v>
      </c>
      <c r="AB125" s="90">
        <f>SUMIFS('Forecast Summary'!AM:AM, 'Forecast Summary'!$A:$A,Outcomes!$A125,'Forecast Summary'!$C:$C, "2023",'Forecast Summary'!$D:$D, "Historical")</f>
        <v>99</v>
      </c>
      <c r="AC125" s="90">
        <f>SUMIFS('Forecast Summary'!AN:AN, 'Forecast Summary'!$A:$A,Outcomes!$A125,'Forecast Summary'!$C:$C, "2023",'Forecast Summary'!$D:$D, "Historical")</f>
        <v>97</v>
      </c>
      <c r="AD125" s="90">
        <f>SUMIFS('Forecast Summary'!AS:AS, 'Forecast Summary'!$A:$A,Outcomes!$A125,'Forecast Summary'!$C:$C, "2023",'Forecast Summary'!$D:$D, "Historical")</f>
        <v>0</v>
      </c>
      <c r="AE125" s="90">
        <f>SUMIFS('Forecast Summary'!AT:AT, 'Forecast Summary'!$A:$A,Outcomes!$A125,'Forecast Summary'!$C:$C, "2023",'Forecast Summary'!$D:$D, "Historical")</f>
        <v>0</v>
      </c>
      <c r="AF125" s="90">
        <f>SUMIFS('Forecast Summary'!AU:AU, 'Forecast Summary'!$A:$A,Outcomes!$A125,'Forecast Summary'!$C:$C, "2023",'Forecast Summary'!$D:$D, "Historical")</f>
        <v>0</v>
      </c>
      <c r="AG125" s="90">
        <f>SUMIFS('Forecast Summary'!AV:AV, 'Forecast Summary'!$A:$A,Outcomes!$A125,'Forecast Summary'!$C:$C, "2023",'Forecast Summary'!$D:$D, "Historical")</f>
        <v>0</v>
      </c>
      <c r="AH125" s="90">
        <f>SUMIFS('Forecast Summary'!AW:AW, 'Forecast Summary'!$A:$A,Outcomes!$A125,'Forecast Summary'!$C:$C, "2023",'Forecast Summary'!$D:$D, "Historical")</f>
        <v>0</v>
      </c>
      <c r="AI125" s="90">
        <f>SUMIFS('Forecast Summary'!AX:AX, 'Forecast Summary'!$A:$A,Outcomes!$A125,'Forecast Summary'!$C:$C, "2023",'Forecast Summary'!$D:$D, "Historical")</f>
        <v>0</v>
      </c>
      <c r="AJ125" s="90">
        <f>SUMIFS('Forecast Summary'!AY:AY, 'Forecast Summary'!$A:$A,Outcomes!$A125,'Forecast Summary'!$C:$C, "2023",'Forecast Summary'!$D:$D, "Historical")</f>
        <v>0</v>
      </c>
      <c r="AK125" s="90">
        <f>SUMIFS('Forecast Summary'!AZ:AZ, 'Forecast Summary'!$A:$A,Outcomes!$A125,'Forecast Summary'!$C:$C, "2023",'Forecast Summary'!$D:$D, "Historical")</f>
        <v>0</v>
      </c>
      <c r="AL125" s="90">
        <f>SUMIFS('Forecast Summary'!BE:BE, 'Forecast Summary'!$A:$A,Outcomes!$A125,'Forecast Summary'!$C:$C, "2023",'Forecast Summary'!$D:$D, "Historical")</f>
        <v>430</v>
      </c>
      <c r="AM125" s="90">
        <f>SUMIFS('Forecast Summary'!BF:BF, 'Forecast Summary'!$A:$A,Outcomes!$A125,'Forecast Summary'!$C:$C, "2023",'Forecast Summary'!$D:$D, "Historical")</f>
        <v>221</v>
      </c>
      <c r="AN125" s="90">
        <f>SUMIFS('Forecast Summary'!BG:BG, 'Forecast Summary'!$A:$A,Outcomes!$A125,'Forecast Summary'!$C:$C, "2023",'Forecast Summary'!$D:$D, "Historical")</f>
        <v>170</v>
      </c>
      <c r="AO125" s="90">
        <f>SUMIFS('Forecast Summary'!BH:BH, 'Forecast Summary'!$A:$A,Outcomes!$A125,'Forecast Summary'!$C:$C, "2023",'Forecast Summary'!$D:$D, "Historical")</f>
        <v>111</v>
      </c>
      <c r="AP125" s="90">
        <f>SUMIFS('Forecast Summary'!BI:BI, 'Forecast Summary'!$A:$A,Outcomes!$A125,'Forecast Summary'!$C:$C, "2023",'Forecast Summary'!$D:$D, "Historical")</f>
        <v>115</v>
      </c>
      <c r="AQ125" s="90">
        <f>SUMIFS('Forecast Summary'!BJ:BJ, 'Forecast Summary'!$A:$A,Outcomes!$A125,'Forecast Summary'!$C:$C, "2023",'Forecast Summary'!$D:$D, "Historical")</f>
        <v>19</v>
      </c>
      <c r="AR125" s="90">
        <f>SUMIFS('Forecast Summary'!BK:BK, 'Forecast Summary'!$A:$A,Outcomes!$A125,'Forecast Summary'!$C:$C, "2023",'Forecast Summary'!$D:$D, "Historical")</f>
        <v>51</v>
      </c>
      <c r="AS125" s="90">
        <f>SUMIFS('Forecast Summary'!BL:BL, 'Forecast Summary'!$A:$A,Outcomes!$A125,'Forecast Summary'!$C:$C, "2023",'Forecast Summary'!$D:$D, "Historical")</f>
        <v>77</v>
      </c>
      <c r="AT125" s="90">
        <f>SUMIFS('Forecast Summary'!BQ:BQ, 'Forecast Summary'!$A:$A,Outcomes!$A125,'Forecast Summary'!$C:$C, "2023",'Forecast Summary'!$D:$D, "Historical")</f>
        <v>0</v>
      </c>
      <c r="AU125" s="90">
        <f>SUMIFS('Forecast Summary'!BR:BR, 'Forecast Summary'!$A:$A,Outcomes!$A125,'Forecast Summary'!$C:$C, "2023",'Forecast Summary'!$D:$D, "Historical")</f>
        <v>0</v>
      </c>
      <c r="AV125" s="90">
        <f>SUMIFS('Forecast Summary'!BS:BS, 'Forecast Summary'!$A:$A,Outcomes!$A125,'Forecast Summary'!$C:$C, "2023",'Forecast Summary'!$D:$D, "Historical")</f>
        <v>0</v>
      </c>
      <c r="AW125" s="90">
        <f>SUMIFS('Forecast Summary'!BT:BT, 'Forecast Summary'!$A:$A,Outcomes!$A125,'Forecast Summary'!$C:$C, "2023",'Forecast Summary'!$D:$D, "Historical")</f>
        <v>0</v>
      </c>
      <c r="AX125" s="90">
        <f>SUMIFS('Forecast Summary'!BU:BU, 'Forecast Summary'!$A:$A,Outcomes!$A125,'Forecast Summary'!$C:$C, "2023",'Forecast Summary'!$D:$D, "Historical")</f>
        <v>8</v>
      </c>
      <c r="AY125" s="90">
        <f>SUMIFS('Forecast Summary'!BV:BV, 'Forecast Summary'!$A:$A,Outcomes!$A125,'Forecast Summary'!$C:$C, "2023",'Forecast Summary'!$D:$D, "Historical")</f>
        <v>0</v>
      </c>
      <c r="AZ125" s="90">
        <f>SUMIFS('Forecast Summary'!BW:BW, 'Forecast Summary'!$A:$A,Outcomes!$A125,'Forecast Summary'!$C:$C, "2023",'Forecast Summary'!$D:$D, "Historical")</f>
        <v>1</v>
      </c>
      <c r="BA125" s="90">
        <f>SUMIFS('Forecast Summary'!BX:BX, 'Forecast Summary'!$A:$A,Outcomes!$A125,'Forecast Summary'!$C:$C, "2023",'Forecast Summary'!$D:$D, "Historical")</f>
        <v>8</v>
      </c>
      <c r="BB125" s="90">
        <f>SUMIFS('Forecast Summary'!BY:BY, 'Forecast Summary'!$A:$A,Outcomes!$A125,'Forecast Summary'!$C:$C, "2023",'Forecast Summary'!$D:$D, "Historical")</f>
        <v>46</v>
      </c>
      <c r="BC125" s="90">
        <f>SUMIFS('Forecast Summary'!BZ:BZ, 'Forecast Summary'!$A:$A,Outcomes!$A125,'Forecast Summary'!$C:$C, "2023",'Forecast Summary'!$D:$D, "Historical")</f>
        <v>79</v>
      </c>
      <c r="BD125" s="90">
        <f>SUMIFS('Forecast Summary'!CA:CA, 'Forecast Summary'!$A:$A,Outcomes!$A125,'Forecast Summary'!$C:$C, "2023",'Forecast Summary'!$D:$D, "Historical")</f>
        <v>0</v>
      </c>
    </row>
    <row r="126" spans="1:56">
      <c r="A126" s="21" t="s">
        <v>71</v>
      </c>
      <c r="B126" s="18" t="s">
        <v>72</v>
      </c>
      <c r="C126" s="90">
        <f>SUMIFS('Forecast Summary'!E:E, 'Forecast Summary'!$A:$A,Outcomes!$A126,'Forecast Summary'!$C:$C, "2023",'Forecast Summary'!$D:$D, "Historical")</f>
        <v>2637</v>
      </c>
      <c r="D126" s="90">
        <f>SUMIFS('Forecast Summary'!F:F, 'Forecast Summary'!$A:$A,Outcomes!$A126,'Forecast Summary'!$C:$C, "2023",'Forecast Summary'!$D:$D, "Historical")</f>
        <v>3394</v>
      </c>
      <c r="E126" s="90">
        <f>SUMIFS('Forecast Summary'!G:G, 'Forecast Summary'!$A:$A,Outcomes!$A126,'Forecast Summary'!$C:$C, "2023",'Forecast Summary'!$D:$D, "Historical")</f>
        <v>1521</v>
      </c>
      <c r="F126" s="90">
        <f>SUMIFS('Forecast Summary'!H:H, 'Forecast Summary'!$A:$A,Outcomes!$A126,'Forecast Summary'!$C:$C, "2023",'Forecast Summary'!$D:$D, "Historical")</f>
        <v>863</v>
      </c>
      <c r="G126" s="90">
        <f>SUMIFS('Forecast Summary'!I:I, 'Forecast Summary'!$A:$A,Outcomes!$A126,'Forecast Summary'!$C:$C, "2023",'Forecast Summary'!$D:$D, "Historical")</f>
        <v>321</v>
      </c>
      <c r="H126" s="90">
        <f>SUMIFS('Forecast Summary'!J:J, 'Forecast Summary'!$A:$A,Outcomes!$A126,'Forecast Summary'!$C:$C, "2023",'Forecast Summary'!$D:$D, "Historical")</f>
        <v>0</v>
      </c>
      <c r="I126" s="90">
        <f>SUMIFS('Forecast Summary'!K:K, 'Forecast Summary'!$A:$A,Outcomes!$A126,'Forecast Summary'!$C:$C, "2023",'Forecast Summary'!$D:$D, "Historical")</f>
        <v>0</v>
      </c>
      <c r="J126" s="90">
        <f>SUMIFS('Forecast Summary'!L:L, 'Forecast Summary'!$A:$A,Outcomes!$A126,'Forecast Summary'!$C:$C, "2023",'Forecast Summary'!$D:$D, "Historical")</f>
        <v>0</v>
      </c>
      <c r="K126" s="90">
        <f>SUMIFS('Forecast Summary'!M:M, 'Forecast Summary'!$A:$A,Outcomes!$A126,'Forecast Summary'!$C:$C, "2023",'Forecast Summary'!$D:$D, "Historical")</f>
        <v>0</v>
      </c>
      <c r="L126" s="90">
        <f>SUMIFS('Forecast Summary'!O:O, 'Forecast Summary'!$A:$A,Outcomes!$A126,'Forecast Summary'!$C:$C, "2023",'Forecast Summary'!$D:$D, "Historical")</f>
        <v>0</v>
      </c>
      <c r="M126" s="90">
        <f>SUMIFS('Forecast Summary'!P:P, 'Forecast Summary'!$A:$A,Outcomes!$A126,'Forecast Summary'!$C:$C, "2023",'Forecast Summary'!$D:$D, "Historical")</f>
        <v>0</v>
      </c>
      <c r="N126" s="90">
        <f>SUMIFS('Forecast Summary'!U:U, 'Forecast Summary'!$A:$A,Outcomes!$A126,'Forecast Summary'!$C:$C, "2023",'Forecast Summary'!$D:$D, "Historical")</f>
        <v>387</v>
      </c>
      <c r="O126" s="561"/>
      <c r="P126" s="561"/>
      <c r="Q126" s="561"/>
      <c r="R126" s="90">
        <f>SUMIFS('Forecast Summary'!Y:Y, 'Forecast Summary'!$A:$A,Outcomes!$A126,'Forecast Summary'!$C:$C, "2023",'Forecast Summary'!$D:$D, "Historical")</f>
        <v>665</v>
      </c>
      <c r="S126" s="561"/>
      <c r="T126" s="561"/>
      <c r="U126" s="561"/>
      <c r="V126" s="90">
        <f>SUMIFS('Forecast Summary'!AG:AG, 'Forecast Summary'!$A:$A,Outcomes!$A126,'Forecast Summary'!$C:$C, "2023",'Forecast Summary'!$D:$D, "Historical")</f>
        <v>1162</v>
      </c>
      <c r="W126" s="90">
        <f>SUMIFS('Forecast Summary'!AH:AH, 'Forecast Summary'!$A:$A,Outcomes!$A126,'Forecast Summary'!$C:$C, "2023",'Forecast Summary'!$D:$D, "Historical")</f>
        <v>527</v>
      </c>
      <c r="X126" s="90">
        <f>SUMIFS('Forecast Summary'!AI:AI, 'Forecast Summary'!$A:$A,Outcomes!$A126,'Forecast Summary'!$C:$C, "2023",'Forecast Summary'!$D:$D, "Historical")</f>
        <v>272</v>
      </c>
      <c r="Y126" s="90">
        <f>SUMIFS('Forecast Summary'!AJ:AJ, 'Forecast Summary'!$A:$A,Outcomes!$A126,'Forecast Summary'!$C:$C, "2023",'Forecast Summary'!$D:$D, "Historical")</f>
        <v>456</v>
      </c>
      <c r="Z126" s="90">
        <f>SUMIFS('Forecast Summary'!AK:AK, 'Forecast Summary'!$A:$A,Outcomes!$A126,'Forecast Summary'!$C:$C, "2023",'Forecast Summary'!$D:$D, "Historical")</f>
        <v>1026</v>
      </c>
      <c r="AA126" s="90">
        <f>SUMIFS('Forecast Summary'!AL:AL, 'Forecast Summary'!$A:$A,Outcomes!$A126,'Forecast Summary'!$C:$C, "2023",'Forecast Summary'!$D:$D, "Historical")</f>
        <v>437</v>
      </c>
      <c r="AB126" s="90">
        <f>SUMIFS('Forecast Summary'!AM:AM, 'Forecast Summary'!$A:$A,Outcomes!$A126,'Forecast Summary'!$C:$C, "2023",'Forecast Summary'!$D:$D, "Historical")</f>
        <v>265</v>
      </c>
      <c r="AC126" s="90">
        <f>SUMIFS('Forecast Summary'!AN:AN, 'Forecast Summary'!$A:$A,Outcomes!$A126,'Forecast Summary'!$C:$C, "2023",'Forecast Summary'!$D:$D, "Historical")</f>
        <v>425</v>
      </c>
      <c r="AD126" s="90">
        <f>SUMIFS('Forecast Summary'!AS:AS, 'Forecast Summary'!$A:$A,Outcomes!$A126,'Forecast Summary'!$C:$C, "2023",'Forecast Summary'!$D:$D, "Historical")</f>
        <v>0</v>
      </c>
      <c r="AE126" s="90">
        <f>SUMIFS('Forecast Summary'!AT:AT, 'Forecast Summary'!$A:$A,Outcomes!$A126,'Forecast Summary'!$C:$C, "2023",'Forecast Summary'!$D:$D, "Historical")</f>
        <v>0</v>
      </c>
      <c r="AF126" s="90">
        <f>SUMIFS('Forecast Summary'!AU:AU, 'Forecast Summary'!$A:$A,Outcomes!$A126,'Forecast Summary'!$C:$C, "2023",'Forecast Summary'!$D:$D, "Historical")</f>
        <v>0</v>
      </c>
      <c r="AG126" s="90">
        <f>SUMIFS('Forecast Summary'!AV:AV, 'Forecast Summary'!$A:$A,Outcomes!$A126,'Forecast Summary'!$C:$C, "2023",'Forecast Summary'!$D:$D, "Historical")</f>
        <v>0</v>
      </c>
      <c r="AH126" s="90">
        <f>SUMIFS('Forecast Summary'!AW:AW, 'Forecast Summary'!$A:$A,Outcomes!$A126,'Forecast Summary'!$C:$C, "2023",'Forecast Summary'!$D:$D, "Historical")</f>
        <v>8</v>
      </c>
      <c r="AI126" s="90">
        <f>SUMIFS('Forecast Summary'!AX:AX, 'Forecast Summary'!$A:$A,Outcomes!$A126,'Forecast Summary'!$C:$C, "2023",'Forecast Summary'!$D:$D, "Historical")</f>
        <v>0</v>
      </c>
      <c r="AJ126" s="90">
        <f>SUMIFS('Forecast Summary'!AY:AY, 'Forecast Summary'!$A:$A,Outcomes!$A126,'Forecast Summary'!$C:$C, "2023",'Forecast Summary'!$D:$D, "Historical")</f>
        <v>2</v>
      </c>
      <c r="AK126" s="90">
        <f>SUMIFS('Forecast Summary'!AZ:AZ, 'Forecast Summary'!$A:$A,Outcomes!$A126,'Forecast Summary'!$C:$C, "2023",'Forecast Summary'!$D:$D, "Historical")</f>
        <v>8</v>
      </c>
      <c r="AL126" s="90">
        <f>SUMIFS('Forecast Summary'!BE:BE, 'Forecast Summary'!$A:$A,Outcomes!$A126,'Forecast Summary'!$C:$C, "2023",'Forecast Summary'!$D:$D, "Historical")</f>
        <v>3607</v>
      </c>
      <c r="AM126" s="90">
        <f>SUMIFS('Forecast Summary'!BF:BF, 'Forecast Summary'!$A:$A,Outcomes!$A126,'Forecast Summary'!$C:$C, "2023",'Forecast Summary'!$D:$D, "Historical")</f>
        <v>1420</v>
      </c>
      <c r="AN126" s="90">
        <f>SUMIFS('Forecast Summary'!BG:BG, 'Forecast Summary'!$A:$A,Outcomes!$A126,'Forecast Summary'!$C:$C, "2023",'Forecast Summary'!$D:$D, "Historical")</f>
        <v>1083</v>
      </c>
      <c r="AO126" s="90">
        <f>SUMIFS('Forecast Summary'!BH:BH, 'Forecast Summary'!$A:$A,Outcomes!$A126,'Forecast Summary'!$C:$C, "2023",'Forecast Summary'!$D:$D, "Historical")</f>
        <v>691</v>
      </c>
      <c r="AP126" s="90">
        <f>SUMIFS('Forecast Summary'!BI:BI, 'Forecast Summary'!$A:$A,Outcomes!$A126,'Forecast Summary'!$C:$C, "2023",'Forecast Summary'!$D:$D, "Historical")</f>
        <v>816</v>
      </c>
      <c r="AQ126" s="90">
        <f>SUMIFS('Forecast Summary'!BJ:BJ, 'Forecast Summary'!$A:$A,Outcomes!$A126,'Forecast Summary'!$C:$C, "2023",'Forecast Summary'!$D:$D, "Historical")</f>
        <v>214</v>
      </c>
      <c r="AR126" s="90">
        <f>SUMIFS('Forecast Summary'!BK:BK, 'Forecast Summary'!$A:$A,Outcomes!$A126,'Forecast Summary'!$C:$C, "2023",'Forecast Summary'!$D:$D, "Historical")</f>
        <v>246</v>
      </c>
      <c r="AS126" s="90">
        <f>SUMIFS('Forecast Summary'!BL:BL, 'Forecast Summary'!$A:$A,Outcomes!$A126,'Forecast Summary'!$C:$C, "2023",'Forecast Summary'!$D:$D, "Historical")</f>
        <v>339</v>
      </c>
      <c r="AT126" s="90">
        <f>SUMIFS('Forecast Summary'!BQ:BQ, 'Forecast Summary'!$A:$A,Outcomes!$A126,'Forecast Summary'!$C:$C, "2023",'Forecast Summary'!$D:$D, "Historical")</f>
        <v>0</v>
      </c>
      <c r="AU126" s="90">
        <f>SUMIFS('Forecast Summary'!BR:BR, 'Forecast Summary'!$A:$A,Outcomes!$A126,'Forecast Summary'!$C:$C, "2023",'Forecast Summary'!$D:$D, "Historical")</f>
        <v>0</v>
      </c>
      <c r="AV126" s="90">
        <f>SUMIFS('Forecast Summary'!BS:BS, 'Forecast Summary'!$A:$A,Outcomes!$A126,'Forecast Summary'!$C:$C, "2023",'Forecast Summary'!$D:$D, "Historical")</f>
        <v>0</v>
      </c>
      <c r="AW126" s="90">
        <f>SUMIFS('Forecast Summary'!BT:BT, 'Forecast Summary'!$A:$A,Outcomes!$A126,'Forecast Summary'!$C:$C, "2023",'Forecast Summary'!$D:$D, "Historical")</f>
        <v>0</v>
      </c>
      <c r="AX126" s="90">
        <f>SUMIFS('Forecast Summary'!BU:BU, 'Forecast Summary'!$A:$A,Outcomes!$A126,'Forecast Summary'!$C:$C, "2023",'Forecast Summary'!$D:$D, "Historical")</f>
        <v>110</v>
      </c>
      <c r="AY126" s="90">
        <f>SUMIFS('Forecast Summary'!BV:BV, 'Forecast Summary'!$A:$A,Outcomes!$A126,'Forecast Summary'!$C:$C, "2023",'Forecast Summary'!$D:$D, "Historical")</f>
        <v>16</v>
      </c>
      <c r="AZ126" s="90">
        <f>SUMIFS('Forecast Summary'!BW:BW, 'Forecast Summary'!$A:$A,Outcomes!$A126,'Forecast Summary'!$C:$C, "2023",'Forecast Summary'!$D:$D, "Historical")</f>
        <v>32</v>
      </c>
      <c r="BA126" s="90">
        <f>SUMIFS('Forecast Summary'!BX:BX, 'Forecast Summary'!$A:$A,Outcomes!$A126,'Forecast Summary'!$C:$C, "2023",'Forecast Summary'!$D:$D, "Historical")</f>
        <v>55</v>
      </c>
      <c r="BB126" s="90">
        <f>SUMIFS('Forecast Summary'!BY:BY, 'Forecast Summary'!$A:$A,Outcomes!$A126,'Forecast Summary'!$C:$C, "2023",'Forecast Summary'!$D:$D, "Historical")</f>
        <v>77</v>
      </c>
      <c r="BC126" s="90">
        <f>SUMIFS('Forecast Summary'!BZ:BZ, 'Forecast Summary'!$A:$A,Outcomes!$A126,'Forecast Summary'!$C:$C, "2023",'Forecast Summary'!$D:$D, "Historical")</f>
        <v>411</v>
      </c>
      <c r="BD126" s="90">
        <f>SUMIFS('Forecast Summary'!CA:CA, 'Forecast Summary'!$A:$A,Outcomes!$A126,'Forecast Summary'!$C:$C, "2023",'Forecast Summary'!$D:$D, "Historical")</f>
        <v>0</v>
      </c>
    </row>
    <row r="127" spans="1:56">
      <c r="A127" s="21" t="s">
        <v>73</v>
      </c>
      <c r="B127" s="18" t="s">
        <v>74</v>
      </c>
      <c r="C127" s="90">
        <f>SUMIFS('Forecast Summary'!E:E, 'Forecast Summary'!$A:$A,Outcomes!$A127,'Forecast Summary'!$C:$C, "2023",'Forecast Summary'!$D:$D, "Historical")</f>
        <v>3364</v>
      </c>
      <c r="D127" s="90">
        <f>SUMIFS('Forecast Summary'!F:F, 'Forecast Summary'!$A:$A,Outcomes!$A127,'Forecast Summary'!$C:$C, "2023",'Forecast Summary'!$D:$D, "Historical")</f>
        <v>5136</v>
      </c>
      <c r="E127" s="90">
        <f>SUMIFS('Forecast Summary'!G:G, 'Forecast Summary'!$A:$A,Outcomes!$A127,'Forecast Summary'!$C:$C, "2023",'Forecast Summary'!$D:$D, "Historical")</f>
        <v>3318</v>
      </c>
      <c r="F127" s="90">
        <f>SUMIFS('Forecast Summary'!H:H, 'Forecast Summary'!$A:$A,Outcomes!$A127,'Forecast Summary'!$C:$C, "2023",'Forecast Summary'!$D:$D, "Historical")</f>
        <v>1784</v>
      </c>
      <c r="G127" s="90">
        <f>SUMIFS('Forecast Summary'!I:I, 'Forecast Summary'!$A:$A,Outcomes!$A127,'Forecast Summary'!$C:$C, "2023",'Forecast Summary'!$D:$D, "Historical")</f>
        <v>721</v>
      </c>
      <c r="H127" s="90">
        <f>SUMIFS('Forecast Summary'!J:J, 'Forecast Summary'!$A:$A,Outcomes!$A127,'Forecast Summary'!$C:$C, "2023",'Forecast Summary'!$D:$D, "Historical")</f>
        <v>1</v>
      </c>
      <c r="I127" s="90">
        <f>SUMIFS('Forecast Summary'!K:K, 'Forecast Summary'!$A:$A,Outcomes!$A127,'Forecast Summary'!$C:$C, "2023",'Forecast Summary'!$D:$D, "Historical")</f>
        <v>1</v>
      </c>
      <c r="J127" s="90">
        <f>SUMIFS('Forecast Summary'!L:L, 'Forecast Summary'!$A:$A,Outcomes!$A127,'Forecast Summary'!$C:$C, "2023",'Forecast Summary'!$D:$D, "Historical")</f>
        <v>1</v>
      </c>
      <c r="K127" s="90">
        <f>SUMIFS('Forecast Summary'!M:M, 'Forecast Summary'!$A:$A,Outcomes!$A127,'Forecast Summary'!$C:$C, "2023",'Forecast Summary'!$D:$D, "Historical")</f>
        <v>0</v>
      </c>
      <c r="L127" s="90">
        <f>SUMIFS('Forecast Summary'!O:O, 'Forecast Summary'!$A:$A,Outcomes!$A127,'Forecast Summary'!$C:$C, "2023",'Forecast Summary'!$D:$D, "Historical")</f>
        <v>145</v>
      </c>
      <c r="M127" s="90">
        <f>SUMIFS('Forecast Summary'!P:P, 'Forecast Summary'!$A:$A,Outcomes!$A127,'Forecast Summary'!$C:$C, "2023",'Forecast Summary'!$D:$D, "Historical")</f>
        <v>566</v>
      </c>
      <c r="N127" s="90">
        <f>SUMIFS('Forecast Summary'!U:U, 'Forecast Summary'!$A:$A,Outcomes!$A127,'Forecast Summary'!$C:$C, "2023",'Forecast Summary'!$D:$D, "Historical")</f>
        <v>9</v>
      </c>
      <c r="O127" s="561"/>
      <c r="P127" s="561"/>
      <c r="Q127" s="561"/>
      <c r="R127" s="90">
        <f>SUMIFS('Forecast Summary'!Y:Y, 'Forecast Summary'!$A:$A,Outcomes!$A127,'Forecast Summary'!$C:$C, "2023",'Forecast Summary'!$D:$D, "Historical")</f>
        <v>76</v>
      </c>
      <c r="S127" s="561"/>
      <c r="T127" s="561"/>
      <c r="U127" s="561"/>
      <c r="V127" s="90">
        <f>SUMIFS('Forecast Summary'!AG:AG, 'Forecast Summary'!$A:$A,Outcomes!$A127,'Forecast Summary'!$C:$C, "2023",'Forecast Summary'!$D:$D, "Historical")</f>
        <v>1553</v>
      </c>
      <c r="W127" s="90">
        <f>SUMIFS('Forecast Summary'!AH:AH, 'Forecast Summary'!$A:$A,Outcomes!$A127,'Forecast Summary'!$C:$C, "2023",'Forecast Summary'!$D:$D, "Historical")</f>
        <v>963</v>
      </c>
      <c r="X127" s="90">
        <f>SUMIFS('Forecast Summary'!AI:AI, 'Forecast Summary'!$A:$A,Outcomes!$A127,'Forecast Summary'!$C:$C, "2023",'Forecast Summary'!$D:$D, "Historical")</f>
        <v>632</v>
      </c>
      <c r="Y127" s="90">
        <f>SUMIFS('Forecast Summary'!AJ:AJ, 'Forecast Summary'!$A:$A,Outcomes!$A127,'Forecast Summary'!$C:$C, "2023",'Forecast Summary'!$D:$D, "Historical")</f>
        <v>660</v>
      </c>
      <c r="Z127" s="90">
        <f>SUMIFS('Forecast Summary'!AK:AK, 'Forecast Summary'!$A:$A,Outcomes!$A127,'Forecast Summary'!$C:$C, "2023",'Forecast Summary'!$D:$D, "Historical")</f>
        <v>2654</v>
      </c>
      <c r="AA127" s="90">
        <f>SUMIFS('Forecast Summary'!AL:AL, 'Forecast Summary'!$A:$A,Outcomes!$A127,'Forecast Summary'!$C:$C, "2023",'Forecast Summary'!$D:$D, "Historical")</f>
        <v>1732</v>
      </c>
      <c r="AB127" s="90">
        <f>SUMIFS('Forecast Summary'!AM:AM, 'Forecast Summary'!$A:$A,Outcomes!$A127,'Forecast Summary'!$C:$C, "2023",'Forecast Summary'!$D:$D, "Historical")</f>
        <v>816</v>
      </c>
      <c r="AC127" s="90">
        <f>SUMIFS('Forecast Summary'!AN:AN, 'Forecast Summary'!$A:$A,Outcomes!$A127,'Forecast Summary'!$C:$C, "2023",'Forecast Summary'!$D:$D, "Historical")</f>
        <v>957</v>
      </c>
      <c r="AD127" s="90">
        <f>SUMIFS('Forecast Summary'!AS:AS, 'Forecast Summary'!$A:$A,Outcomes!$A127,'Forecast Summary'!$C:$C, "2023",'Forecast Summary'!$D:$D, "Historical")</f>
        <v>1</v>
      </c>
      <c r="AE127" s="90">
        <f>SUMIFS('Forecast Summary'!AT:AT, 'Forecast Summary'!$A:$A,Outcomes!$A127,'Forecast Summary'!$C:$C, "2023",'Forecast Summary'!$D:$D, "Historical")</f>
        <v>0</v>
      </c>
      <c r="AF127" s="90">
        <f>SUMIFS('Forecast Summary'!AU:AU, 'Forecast Summary'!$A:$A,Outcomes!$A127,'Forecast Summary'!$C:$C, "2023",'Forecast Summary'!$D:$D, "Historical")</f>
        <v>0</v>
      </c>
      <c r="AG127" s="90">
        <f>SUMIFS('Forecast Summary'!AV:AV, 'Forecast Summary'!$A:$A,Outcomes!$A127,'Forecast Summary'!$C:$C, "2023",'Forecast Summary'!$D:$D, "Historical")</f>
        <v>1</v>
      </c>
      <c r="AH127" s="90">
        <f>SUMIFS('Forecast Summary'!AW:AW, 'Forecast Summary'!$A:$A,Outcomes!$A127,'Forecast Summary'!$C:$C, "2023",'Forecast Summary'!$D:$D, "Historical")</f>
        <v>22</v>
      </c>
      <c r="AI127" s="90">
        <f>SUMIFS('Forecast Summary'!AX:AX, 'Forecast Summary'!$A:$A,Outcomes!$A127,'Forecast Summary'!$C:$C, "2023",'Forecast Summary'!$D:$D, "Historical")</f>
        <v>9</v>
      </c>
      <c r="AJ127" s="90">
        <f>SUMIFS('Forecast Summary'!AY:AY, 'Forecast Summary'!$A:$A,Outcomes!$A127,'Forecast Summary'!$C:$C, "2023",'Forecast Summary'!$D:$D, "Historical")</f>
        <v>2</v>
      </c>
      <c r="AK127" s="90">
        <f>SUMIFS('Forecast Summary'!AZ:AZ, 'Forecast Summary'!$A:$A,Outcomes!$A127,'Forecast Summary'!$C:$C, "2023",'Forecast Summary'!$D:$D, "Historical")</f>
        <v>21</v>
      </c>
      <c r="AL127" s="90">
        <f>SUMIFS('Forecast Summary'!BE:BE, 'Forecast Summary'!$A:$A,Outcomes!$A127,'Forecast Summary'!$C:$C, "2023",'Forecast Summary'!$D:$D, "Historical")</f>
        <v>6168</v>
      </c>
      <c r="AM127" s="90">
        <f>SUMIFS('Forecast Summary'!BF:BF, 'Forecast Summary'!$A:$A,Outcomes!$A127,'Forecast Summary'!$C:$C, "2023",'Forecast Summary'!$D:$D, "Historical")</f>
        <v>3981</v>
      </c>
      <c r="AN127" s="90">
        <f>SUMIFS('Forecast Summary'!BG:BG, 'Forecast Summary'!$A:$A,Outcomes!$A127,'Forecast Summary'!$C:$C, "2023",'Forecast Summary'!$D:$D, "Historical")</f>
        <v>2283</v>
      </c>
      <c r="AO127" s="90">
        <f>SUMIFS('Forecast Summary'!BH:BH, 'Forecast Summary'!$A:$A,Outcomes!$A127,'Forecast Summary'!$C:$C, "2023",'Forecast Summary'!$D:$D, "Historical")</f>
        <v>1320</v>
      </c>
      <c r="AP127" s="90">
        <f>SUMIFS('Forecast Summary'!BI:BI, 'Forecast Summary'!$A:$A,Outcomes!$A127,'Forecast Summary'!$C:$C, "2023",'Forecast Summary'!$D:$D, "Historical")</f>
        <v>1351</v>
      </c>
      <c r="AQ127" s="90">
        <f>SUMIFS('Forecast Summary'!BJ:BJ, 'Forecast Summary'!$A:$A,Outcomes!$A127,'Forecast Summary'!$C:$C, "2023",'Forecast Summary'!$D:$D, "Historical")</f>
        <v>665</v>
      </c>
      <c r="AR127" s="90">
        <f>SUMIFS('Forecast Summary'!BK:BK, 'Forecast Summary'!$A:$A,Outcomes!$A127,'Forecast Summary'!$C:$C, "2023",'Forecast Summary'!$D:$D, "Historical")</f>
        <v>534</v>
      </c>
      <c r="AS127" s="90">
        <f>SUMIFS('Forecast Summary'!BL:BL, 'Forecast Summary'!$A:$A,Outcomes!$A127,'Forecast Summary'!$C:$C, "2023",'Forecast Summary'!$D:$D, "Historical")</f>
        <v>654</v>
      </c>
      <c r="AT127" s="90">
        <f>SUMIFS('Forecast Summary'!BQ:BQ, 'Forecast Summary'!$A:$A,Outcomes!$A127,'Forecast Summary'!$C:$C, "2023",'Forecast Summary'!$D:$D, "Historical")</f>
        <v>0</v>
      </c>
      <c r="AU127" s="90">
        <f>SUMIFS('Forecast Summary'!BR:BR, 'Forecast Summary'!$A:$A,Outcomes!$A127,'Forecast Summary'!$C:$C, "2023",'Forecast Summary'!$D:$D, "Historical")</f>
        <v>0</v>
      </c>
      <c r="AV127" s="90">
        <f>SUMIFS('Forecast Summary'!BS:BS, 'Forecast Summary'!$A:$A,Outcomes!$A127,'Forecast Summary'!$C:$C, "2023",'Forecast Summary'!$D:$D, "Historical")</f>
        <v>0</v>
      </c>
      <c r="AW127" s="90">
        <f>SUMIFS('Forecast Summary'!BT:BT, 'Forecast Summary'!$A:$A,Outcomes!$A127,'Forecast Summary'!$C:$C, "2023",'Forecast Summary'!$D:$D, "Historical")</f>
        <v>0</v>
      </c>
      <c r="AX127" s="90">
        <f>SUMIFS('Forecast Summary'!BU:BU, 'Forecast Summary'!$A:$A,Outcomes!$A127,'Forecast Summary'!$C:$C, "2023",'Forecast Summary'!$D:$D, "Historical")</f>
        <v>88</v>
      </c>
      <c r="AY127" s="90">
        <f>SUMIFS('Forecast Summary'!BV:BV, 'Forecast Summary'!$A:$A,Outcomes!$A127,'Forecast Summary'!$C:$C, "2023",'Forecast Summary'!$D:$D, "Historical")</f>
        <v>35</v>
      </c>
      <c r="AZ127" s="90">
        <f>SUMIFS('Forecast Summary'!BW:BW, 'Forecast Summary'!$A:$A,Outcomes!$A127,'Forecast Summary'!$C:$C, "2023",'Forecast Summary'!$D:$D, "Historical")</f>
        <v>52</v>
      </c>
      <c r="BA127" s="90">
        <f>SUMIFS('Forecast Summary'!BX:BX, 'Forecast Summary'!$A:$A,Outcomes!$A127,'Forecast Summary'!$C:$C, "2023",'Forecast Summary'!$D:$D, "Historical")</f>
        <v>41</v>
      </c>
      <c r="BB127" s="90">
        <f>SUMIFS('Forecast Summary'!BY:BY, 'Forecast Summary'!$A:$A,Outcomes!$A127,'Forecast Summary'!$C:$C, "2023",'Forecast Summary'!$D:$D, "Historical")</f>
        <v>149</v>
      </c>
      <c r="BC127" s="90">
        <f>SUMIFS('Forecast Summary'!BZ:BZ, 'Forecast Summary'!$A:$A,Outcomes!$A127,'Forecast Summary'!$C:$C, "2023",'Forecast Summary'!$D:$D, "Historical")</f>
        <v>753</v>
      </c>
      <c r="BD127" s="90">
        <f>SUMIFS('Forecast Summary'!CA:CA, 'Forecast Summary'!$A:$A,Outcomes!$A127,'Forecast Summary'!$C:$C, "2023",'Forecast Summary'!$D:$D, "Historical")</f>
        <v>0</v>
      </c>
    </row>
    <row r="128" spans="1:56">
      <c r="A128" s="21" t="s">
        <v>75</v>
      </c>
      <c r="B128" s="18" t="s">
        <v>76</v>
      </c>
      <c r="C128" s="90">
        <f>SUMIFS('Forecast Summary'!E:E, 'Forecast Summary'!$A:$A,Outcomes!$A128,'Forecast Summary'!$C:$C, "2023",'Forecast Summary'!$D:$D, "Historical")</f>
        <v>841</v>
      </c>
      <c r="D128" s="90">
        <f>SUMIFS('Forecast Summary'!F:F, 'Forecast Summary'!$A:$A,Outcomes!$A128,'Forecast Summary'!$C:$C, "2023",'Forecast Summary'!$D:$D, "Historical")</f>
        <v>670</v>
      </c>
      <c r="E128" s="90">
        <f>SUMIFS('Forecast Summary'!G:G, 'Forecast Summary'!$A:$A,Outcomes!$A128,'Forecast Summary'!$C:$C, "2023",'Forecast Summary'!$D:$D, "Historical")</f>
        <v>282</v>
      </c>
      <c r="F128" s="90">
        <f>SUMIFS('Forecast Summary'!H:H, 'Forecast Summary'!$A:$A,Outcomes!$A128,'Forecast Summary'!$C:$C, "2023",'Forecast Summary'!$D:$D, "Historical")</f>
        <v>288</v>
      </c>
      <c r="G128" s="90">
        <f>SUMIFS('Forecast Summary'!I:I, 'Forecast Summary'!$A:$A,Outcomes!$A128,'Forecast Summary'!$C:$C, "2023",'Forecast Summary'!$D:$D, "Historical")</f>
        <v>154</v>
      </c>
      <c r="H128" s="90">
        <f>SUMIFS('Forecast Summary'!J:J, 'Forecast Summary'!$A:$A,Outcomes!$A128,'Forecast Summary'!$C:$C, "2023",'Forecast Summary'!$D:$D, "Historical")</f>
        <v>1</v>
      </c>
      <c r="I128" s="90">
        <f>SUMIFS('Forecast Summary'!K:K, 'Forecast Summary'!$A:$A,Outcomes!$A128,'Forecast Summary'!$C:$C, "2023",'Forecast Summary'!$D:$D, "Historical")</f>
        <v>1</v>
      </c>
      <c r="J128" s="90">
        <f>SUMIFS('Forecast Summary'!L:L, 'Forecast Summary'!$A:$A,Outcomes!$A128,'Forecast Summary'!$C:$C, "2023",'Forecast Summary'!$D:$D, "Historical")</f>
        <v>0</v>
      </c>
      <c r="K128" s="90">
        <f>SUMIFS('Forecast Summary'!M:M, 'Forecast Summary'!$A:$A,Outcomes!$A128,'Forecast Summary'!$C:$C, "2023",'Forecast Summary'!$D:$D, "Historical")</f>
        <v>0</v>
      </c>
      <c r="L128" s="90">
        <f>SUMIFS('Forecast Summary'!O:O, 'Forecast Summary'!$A:$A,Outcomes!$A128,'Forecast Summary'!$C:$C, "2023",'Forecast Summary'!$D:$D, "Historical")</f>
        <v>179</v>
      </c>
      <c r="M128" s="90">
        <f>SUMIFS('Forecast Summary'!P:P, 'Forecast Summary'!$A:$A,Outcomes!$A128,'Forecast Summary'!$C:$C, "2023",'Forecast Summary'!$D:$D, "Historical")</f>
        <v>2319</v>
      </c>
      <c r="N128" s="90">
        <f>SUMIFS('Forecast Summary'!U:U, 'Forecast Summary'!$A:$A,Outcomes!$A128,'Forecast Summary'!$C:$C, "2023",'Forecast Summary'!$D:$D, "Historical")</f>
        <v>49</v>
      </c>
      <c r="O128" s="561"/>
      <c r="P128" s="561"/>
      <c r="Q128" s="561"/>
      <c r="R128" s="90">
        <f>SUMIFS('Forecast Summary'!Y:Y, 'Forecast Summary'!$A:$A,Outcomes!$A128,'Forecast Summary'!$C:$C, "2023",'Forecast Summary'!$D:$D, "Historical")</f>
        <v>84</v>
      </c>
      <c r="S128" s="561"/>
      <c r="T128" s="561"/>
      <c r="U128" s="561"/>
      <c r="V128" s="90">
        <f>SUMIFS('Forecast Summary'!AG:AG, 'Forecast Summary'!$A:$A,Outcomes!$A128,'Forecast Summary'!$C:$C, "2023",'Forecast Summary'!$D:$D, "Historical")</f>
        <v>277</v>
      </c>
      <c r="W128" s="90">
        <f>SUMIFS('Forecast Summary'!AH:AH, 'Forecast Summary'!$A:$A,Outcomes!$A128,'Forecast Summary'!$C:$C, "2023",'Forecast Summary'!$D:$D, "Historical")</f>
        <v>226</v>
      </c>
      <c r="X128" s="90">
        <f>SUMIFS('Forecast Summary'!AI:AI, 'Forecast Summary'!$A:$A,Outcomes!$A128,'Forecast Summary'!$C:$C, "2023",'Forecast Summary'!$D:$D, "Historical")</f>
        <v>87</v>
      </c>
      <c r="Y128" s="90">
        <f>SUMIFS('Forecast Summary'!AJ:AJ, 'Forecast Summary'!$A:$A,Outcomes!$A128,'Forecast Summary'!$C:$C, "2023",'Forecast Summary'!$D:$D, "Historical")</f>
        <v>77</v>
      </c>
      <c r="Z128" s="90">
        <f>SUMIFS('Forecast Summary'!AK:AK, 'Forecast Summary'!$A:$A,Outcomes!$A128,'Forecast Summary'!$C:$C, "2023",'Forecast Summary'!$D:$D, "Historical")</f>
        <v>269</v>
      </c>
      <c r="AA128" s="90">
        <f>SUMIFS('Forecast Summary'!AL:AL, 'Forecast Summary'!$A:$A,Outcomes!$A128,'Forecast Summary'!$C:$C, "2023",'Forecast Summary'!$D:$D, "Historical")</f>
        <v>143</v>
      </c>
      <c r="AB128" s="90">
        <f>SUMIFS('Forecast Summary'!AM:AM, 'Forecast Summary'!$A:$A,Outcomes!$A128,'Forecast Summary'!$C:$C, "2023",'Forecast Summary'!$D:$D, "Historical")</f>
        <v>149</v>
      </c>
      <c r="AC128" s="90">
        <f>SUMIFS('Forecast Summary'!AN:AN, 'Forecast Summary'!$A:$A,Outcomes!$A128,'Forecast Summary'!$C:$C, "2023",'Forecast Summary'!$D:$D, "Historical")</f>
        <v>120</v>
      </c>
      <c r="AD128" s="90">
        <f>SUMIFS('Forecast Summary'!AS:AS, 'Forecast Summary'!$A:$A,Outcomes!$A128,'Forecast Summary'!$C:$C, "2023",'Forecast Summary'!$D:$D, "Historical")</f>
        <v>0</v>
      </c>
      <c r="AE128" s="90">
        <f>SUMIFS('Forecast Summary'!AT:AT, 'Forecast Summary'!$A:$A,Outcomes!$A128,'Forecast Summary'!$C:$C, "2023",'Forecast Summary'!$D:$D, "Historical")</f>
        <v>0</v>
      </c>
      <c r="AF128" s="90">
        <f>SUMIFS('Forecast Summary'!AU:AU, 'Forecast Summary'!$A:$A,Outcomes!$A128,'Forecast Summary'!$C:$C, "2023",'Forecast Summary'!$D:$D, "Historical")</f>
        <v>0</v>
      </c>
      <c r="AG128" s="90">
        <f>SUMIFS('Forecast Summary'!AV:AV, 'Forecast Summary'!$A:$A,Outcomes!$A128,'Forecast Summary'!$C:$C, "2023",'Forecast Summary'!$D:$D, "Historical")</f>
        <v>0</v>
      </c>
      <c r="AH128" s="90">
        <f>SUMIFS('Forecast Summary'!AW:AW, 'Forecast Summary'!$A:$A,Outcomes!$A128,'Forecast Summary'!$C:$C, "2023",'Forecast Summary'!$D:$D, "Historical")</f>
        <v>0</v>
      </c>
      <c r="AI128" s="90">
        <f>SUMIFS('Forecast Summary'!AX:AX, 'Forecast Summary'!$A:$A,Outcomes!$A128,'Forecast Summary'!$C:$C, "2023",'Forecast Summary'!$D:$D, "Historical")</f>
        <v>0</v>
      </c>
      <c r="AJ128" s="90">
        <f>SUMIFS('Forecast Summary'!AY:AY, 'Forecast Summary'!$A:$A,Outcomes!$A128,'Forecast Summary'!$C:$C, "2023",'Forecast Summary'!$D:$D, "Historical")</f>
        <v>0</v>
      </c>
      <c r="AK128" s="90">
        <f>SUMIFS('Forecast Summary'!AZ:AZ, 'Forecast Summary'!$A:$A,Outcomes!$A128,'Forecast Summary'!$C:$C, "2023",'Forecast Summary'!$D:$D, "Historical")</f>
        <v>0</v>
      </c>
      <c r="AL128" s="90">
        <f>SUMIFS('Forecast Summary'!BE:BE, 'Forecast Summary'!$A:$A,Outcomes!$A128,'Forecast Summary'!$C:$C, "2023",'Forecast Summary'!$D:$D, "Historical")</f>
        <v>442</v>
      </c>
      <c r="AM128" s="90">
        <f>SUMIFS('Forecast Summary'!BF:BF, 'Forecast Summary'!$A:$A,Outcomes!$A128,'Forecast Summary'!$C:$C, "2023",'Forecast Summary'!$D:$D, "Historical")</f>
        <v>193</v>
      </c>
      <c r="AN128" s="90">
        <f>SUMIFS('Forecast Summary'!BG:BG, 'Forecast Summary'!$A:$A,Outcomes!$A128,'Forecast Summary'!$C:$C, "2023",'Forecast Summary'!$D:$D, "Historical")</f>
        <v>216</v>
      </c>
      <c r="AO128" s="90">
        <f>SUMIFS('Forecast Summary'!BH:BH, 'Forecast Summary'!$A:$A,Outcomes!$A128,'Forecast Summary'!$C:$C, "2023",'Forecast Summary'!$D:$D, "Historical")</f>
        <v>148</v>
      </c>
      <c r="AP128" s="90">
        <f>SUMIFS('Forecast Summary'!BI:BI, 'Forecast Summary'!$A:$A,Outcomes!$A128,'Forecast Summary'!$C:$C, "2023",'Forecast Summary'!$D:$D, "Historical")</f>
        <v>633</v>
      </c>
      <c r="AQ128" s="90">
        <f>SUMIFS('Forecast Summary'!BJ:BJ, 'Forecast Summary'!$A:$A,Outcomes!$A128,'Forecast Summary'!$C:$C, "2023",'Forecast Summary'!$D:$D, "Historical")</f>
        <v>199</v>
      </c>
      <c r="AR128" s="90">
        <f>SUMIFS('Forecast Summary'!BK:BK, 'Forecast Summary'!$A:$A,Outcomes!$A128,'Forecast Summary'!$C:$C, "2023",'Forecast Summary'!$D:$D, "Historical")</f>
        <v>362</v>
      </c>
      <c r="AS128" s="90">
        <f>SUMIFS('Forecast Summary'!BL:BL, 'Forecast Summary'!$A:$A,Outcomes!$A128,'Forecast Summary'!$C:$C, "2023",'Forecast Summary'!$D:$D, "Historical")</f>
        <v>354</v>
      </c>
      <c r="AT128" s="90">
        <f>SUMIFS('Forecast Summary'!BQ:BQ, 'Forecast Summary'!$A:$A,Outcomes!$A128,'Forecast Summary'!$C:$C, "2023",'Forecast Summary'!$D:$D, "Historical")</f>
        <v>0</v>
      </c>
      <c r="AU128" s="90">
        <f>SUMIFS('Forecast Summary'!BR:BR, 'Forecast Summary'!$A:$A,Outcomes!$A128,'Forecast Summary'!$C:$C, "2023",'Forecast Summary'!$D:$D, "Historical")</f>
        <v>0</v>
      </c>
      <c r="AV128" s="90">
        <f>SUMIFS('Forecast Summary'!BS:BS, 'Forecast Summary'!$A:$A,Outcomes!$A128,'Forecast Summary'!$C:$C, "2023",'Forecast Summary'!$D:$D, "Historical")</f>
        <v>0</v>
      </c>
      <c r="AW128" s="90">
        <f>SUMIFS('Forecast Summary'!BT:BT, 'Forecast Summary'!$A:$A,Outcomes!$A128,'Forecast Summary'!$C:$C, "2023",'Forecast Summary'!$D:$D, "Historical")</f>
        <v>0</v>
      </c>
      <c r="AX128" s="90">
        <f>SUMIFS('Forecast Summary'!BU:BU, 'Forecast Summary'!$A:$A,Outcomes!$A128,'Forecast Summary'!$C:$C, "2023",'Forecast Summary'!$D:$D, "Historical")</f>
        <v>12</v>
      </c>
      <c r="AY128" s="90">
        <f>SUMIFS('Forecast Summary'!BV:BV, 'Forecast Summary'!$A:$A,Outcomes!$A128,'Forecast Summary'!$C:$C, "2023",'Forecast Summary'!$D:$D, "Historical")</f>
        <v>1</v>
      </c>
      <c r="AZ128" s="90">
        <f>SUMIFS('Forecast Summary'!BW:BW, 'Forecast Summary'!$A:$A,Outcomes!$A128,'Forecast Summary'!$C:$C, "2023",'Forecast Summary'!$D:$D, "Historical")</f>
        <v>6</v>
      </c>
      <c r="BA128" s="90">
        <f>SUMIFS('Forecast Summary'!BX:BX, 'Forecast Summary'!$A:$A,Outcomes!$A128,'Forecast Summary'!$C:$C, "2023",'Forecast Summary'!$D:$D, "Historical")</f>
        <v>9</v>
      </c>
      <c r="BB128" s="90">
        <f>SUMIFS('Forecast Summary'!BY:BY, 'Forecast Summary'!$A:$A,Outcomes!$A128,'Forecast Summary'!$C:$C, "2023",'Forecast Summary'!$D:$D, "Historical")</f>
        <v>15</v>
      </c>
      <c r="BC128" s="90">
        <f>SUMIFS('Forecast Summary'!BZ:BZ, 'Forecast Summary'!$A:$A,Outcomes!$A128,'Forecast Summary'!$C:$C, "2023",'Forecast Summary'!$D:$D, "Historical")</f>
        <v>53</v>
      </c>
      <c r="BD128" s="90">
        <f>SUMIFS('Forecast Summary'!CA:CA, 'Forecast Summary'!$A:$A,Outcomes!$A128,'Forecast Summary'!$C:$C, "2023",'Forecast Summary'!$D:$D, "Historical")</f>
        <v>0</v>
      </c>
    </row>
    <row r="129" spans="1:56">
      <c r="A129" s="21" t="s">
        <v>77</v>
      </c>
      <c r="B129" s="18" t="s">
        <v>78</v>
      </c>
      <c r="C129" s="90">
        <f>SUMIFS('Forecast Summary'!E:E, 'Forecast Summary'!$A:$A,Outcomes!$A129,'Forecast Summary'!$C:$C, "2023",'Forecast Summary'!$D:$D, "Historical")</f>
        <v>2534</v>
      </c>
      <c r="D129" s="90">
        <f>SUMIFS('Forecast Summary'!F:F, 'Forecast Summary'!$A:$A,Outcomes!$A129,'Forecast Summary'!$C:$C, "2023",'Forecast Summary'!$D:$D, "Historical")</f>
        <v>1896</v>
      </c>
      <c r="E129" s="90">
        <f>SUMIFS('Forecast Summary'!G:G, 'Forecast Summary'!$A:$A,Outcomes!$A129,'Forecast Summary'!$C:$C, "2023",'Forecast Summary'!$D:$D, "Historical")</f>
        <v>1071</v>
      </c>
      <c r="F129" s="90">
        <f>SUMIFS('Forecast Summary'!H:H, 'Forecast Summary'!$A:$A,Outcomes!$A129,'Forecast Summary'!$C:$C, "2023",'Forecast Summary'!$D:$D, "Historical")</f>
        <v>1129</v>
      </c>
      <c r="G129" s="90">
        <f>SUMIFS('Forecast Summary'!I:I, 'Forecast Summary'!$A:$A,Outcomes!$A129,'Forecast Summary'!$C:$C, "2023",'Forecast Summary'!$D:$D, "Historical")</f>
        <v>287</v>
      </c>
      <c r="H129" s="90">
        <f>SUMIFS('Forecast Summary'!J:J, 'Forecast Summary'!$A:$A,Outcomes!$A129,'Forecast Summary'!$C:$C, "2023",'Forecast Summary'!$D:$D, "Historical")</f>
        <v>0</v>
      </c>
      <c r="I129" s="90">
        <f>SUMIFS('Forecast Summary'!K:K, 'Forecast Summary'!$A:$A,Outcomes!$A129,'Forecast Summary'!$C:$C, "2023",'Forecast Summary'!$D:$D, "Historical")</f>
        <v>0</v>
      </c>
      <c r="J129" s="90">
        <f>SUMIFS('Forecast Summary'!L:L, 'Forecast Summary'!$A:$A,Outcomes!$A129,'Forecast Summary'!$C:$C, "2023",'Forecast Summary'!$D:$D, "Historical")</f>
        <v>0</v>
      </c>
      <c r="K129" s="90">
        <f>SUMIFS('Forecast Summary'!M:M, 'Forecast Summary'!$A:$A,Outcomes!$A129,'Forecast Summary'!$C:$C, "2023",'Forecast Summary'!$D:$D, "Historical")</f>
        <v>0</v>
      </c>
      <c r="L129" s="90">
        <f>SUMIFS('Forecast Summary'!O:O, 'Forecast Summary'!$A:$A,Outcomes!$A129,'Forecast Summary'!$C:$C, "2023",'Forecast Summary'!$D:$D, "Historical")</f>
        <v>509</v>
      </c>
      <c r="M129" s="90">
        <f>SUMIFS('Forecast Summary'!P:P, 'Forecast Summary'!$A:$A,Outcomes!$A129,'Forecast Summary'!$C:$C, "2023",'Forecast Summary'!$D:$D, "Historical")</f>
        <v>0</v>
      </c>
      <c r="N129" s="90">
        <f>SUMIFS('Forecast Summary'!U:U, 'Forecast Summary'!$A:$A,Outcomes!$A129,'Forecast Summary'!$C:$C, "2023",'Forecast Summary'!$D:$D, "Historical")</f>
        <v>0</v>
      </c>
      <c r="O129" s="561"/>
      <c r="P129" s="561"/>
      <c r="Q129" s="561"/>
      <c r="R129" s="90">
        <f>SUMIFS('Forecast Summary'!Y:Y, 'Forecast Summary'!$A:$A,Outcomes!$A129,'Forecast Summary'!$C:$C, "2023",'Forecast Summary'!$D:$D, "Historical")</f>
        <v>0</v>
      </c>
      <c r="S129" s="561"/>
      <c r="T129" s="561"/>
      <c r="U129" s="561"/>
      <c r="V129" s="90">
        <f>SUMIFS('Forecast Summary'!AG:AG, 'Forecast Summary'!$A:$A,Outcomes!$A129,'Forecast Summary'!$C:$C, "2023",'Forecast Summary'!$D:$D, "Historical")</f>
        <v>255</v>
      </c>
      <c r="W129" s="90">
        <f>SUMIFS('Forecast Summary'!AH:AH, 'Forecast Summary'!$A:$A,Outcomes!$A129,'Forecast Summary'!$C:$C, "2023",'Forecast Summary'!$D:$D, "Historical")</f>
        <v>102</v>
      </c>
      <c r="X129" s="90">
        <f>SUMIFS('Forecast Summary'!AI:AI, 'Forecast Summary'!$A:$A,Outcomes!$A129,'Forecast Summary'!$C:$C, "2023",'Forecast Summary'!$D:$D, "Historical")</f>
        <v>141</v>
      </c>
      <c r="Y129" s="90">
        <f>SUMIFS('Forecast Summary'!AJ:AJ, 'Forecast Summary'!$A:$A,Outcomes!$A129,'Forecast Summary'!$C:$C, "2023",'Forecast Summary'!$D:$D, "Historical")</f>
        <v>106</v>
      </c>
      <c r="Z129" s="90">
        <f>SUMIFS('Forecast Summary'!AK:AK, 'Forecast Summary'!$A:$A,Outcomes!$A129,'Forecast Summary'!$C:$C, "2023",'Forecast Summary'!$D:$D, "Historical")</f>
        <v>598</v>
      </c>
      <c r="AA129" s="90">
        <f>SUMIFS('Forecast Summary'!AL:AL, 'Forecast Summary'!$A:$A,Outcomes!$A129,'Forecast Summary'!$C:$C, "2023",'Forecast Summary'!$D:$D, "Historical")</f>
        <v>202</v>
      </c>
      <c r="AB129" s="90">
        <f>SUMIFS('Forecast Summary'!AM:AM, 'Forecast Summary'!$A:$A,Outcomes!$A129,'Forecast Summary'!$C:$C, "2023",'Forecast Summary'!$D:$D, "Historical")</f>
        <v>356</v>
      </c>
      <c r="AC129" s="90">
        <f>SUMIFS('Forecast Summary'!AN:AN, 'Forecast Summary'!$A:$A,Outcomes!$A129,'Forecast Summary'!$C:$C, "2023",'Forecast Summary'!$D:$D, "Historical")</f>
        <v>317</v>
      </c>
      <c r="AD129" s="90">
        <f>SUMIFS('Forecast Summary'!AS:AS, 'Forecast Summary'!$A:$A,Outcomes!$A129,'Forecast Summary'!$C:$C, "2023",'Forecast Summary'!$D:$D, "Historical")</f>
        <v>4</v>
      </c>
      <c r="AE129" s="90">
        <f>SUMIFS('Forecast Summary'!AT:AT, 'Forecast Summary'!$A:$A,Outcomes!$A129,'Forecast Summary'!$C:$C, "2023",'Forecast Summary'!$D:$D, "Historical")</f>
        <v>3</v>
      </c>
      <c r="AF129" s="90">
        <f>SUMIFS('Forecast Summary'!AU:AU, 'Forecast Summary'!$A:$A,Outcomes!$A129,'Forecast Summary'!$C:$C, "2023",'Forecast Summary'!$D:$D, "Historical")</f>
        <v>2</v>
      </c>
      <c r="AG129" s="90">
        <f>SUMIFS('Forecast Summary'!AV:AV, 'Forecast Summary'!$A:$A,Outcomes!$A129,'Forecast Summary'!$C:$C, "2023",'Forecast Summary'!$D:$D, "Historical")</f>
        <v>4</v>
      </c>
      <c r="AH129" s="90">
        <f>SUMIFS('Forecast Summary'!AW:AW, 'Forecast Summary'!$A:$A,Outcomes!$A129,'Forecast Summary'!$C:$C, "2023",'Forecast Summary'!$D:$D, "Historical")</f>
        <v>0</v>
      </c>
      <c r="AI129" s="90">
        <f>SUMIFS('Forecast Summary'!AX:AX, 'Forecast Summary'!$A:$A,Outcomes!$A129,'Forecast Summary'!$C:$C, "2023",'Forecast Summary'!$D:$D, "Historical")</f>
        <v>0</v>
      </c>
      <c r="AJ129" s="90">
        <f>SUMIFS('Forecast Summary'!AY:AY, 'Forecast Summary'!$A:$A,Outcomes!$A129,'Forecast Summary'!$C:$C, "2023",'Forecast Summary'!$D:$D, "Historical")</f>
        <v>0</v>
      </c>
      <c r="AK129" s="90">
        <f>SUMIFS('Forecast Summary'!AZ:AZ, 'Forecast Summary'!$A:$A,Outcomes!$A129,'Forecast Summary'!$C:$C, "2023",'Forecast Summary'!$D:$D, "Historical")</f>
        <v>0</v>
      </c>
      <c r="AL129" s="90">
        <f>SUMIFS('Forecast Summary'!BE:BE, 'Forecast Summary'!$A:$A,Outcomes!$A129,'Forecast Summary'!$C:$C, "2023",'Forecast Summary'!$D:$D, "Historical")</f>
        <v>2672</v>
      </c>
      <c r="AM129" s="90">
        <f>SUMIFS('Forecast Summary'!BF:BF, 'Forecast Summary'!$A:$A,Outcomes!$A129,'Forecast Summary'!$C:$C, "2023",'Forecast Summary'!$D:$D, "Historical")</f>
        <v>1630</v>
      </c>
      <c r="AN129" s="90">
        <f>SUMIFS('Forecast Summary'!BG:BG, 'Forecast Summary'!$A:$A,Outcomes!$A129,'Forecast Summary'!$C:$C, "2023",'Forecast Summary'!$D:$D, "Historical")</f>
        <v>1163</v>
      </c>
      <c r="AO129" s="90">
        <f>SUMIFS('Forecast Summary'!BH:BH, 'Forecast Summary'!$A:$A,Outcomes!$A129,'Forecast Summary'!$C:$C, "2023",'Forecast Summary'!$D:$D, "Historical")</f>
        <v>501</v>
      </c>
      <c r="AP129" s="90">
        <f>SUMIFS('Forecast Summary'!BI:BI, 'Forecast Summary'!$A:$A,Outcomes!$A129,'Forecast Summary'!$C:$C, "2023",'Forecast Summary'!$D:$D, "Historical")</f>
        <v>585</v>
      </c>
      <c r="AQ129" s="90">
        <f>SUMIFS('Forecast Summary'!BJ:BJ, 'Forecast Summary'!$A:$A,Outcomes!$A129,'Forecast Summary'!$C:$C, "2023",'Forecast Summary'!$D:$D, "Historical")</f>
        <v>233</v>
      </c>
      <c r="AR129" s="90">
        <f>SUMIFS('Forecast Summary'!BK:BK, 'Forecast Summary'!$A:$A,Outcomes!$A129,'Forecast Summary'!$C:$C, "2023",'Forecast Summary'!$D:$D, "Historical")</f>
        <v>364</v>
      </c>
      <c r="AS129" s="90">
        <f>SUMIFS('Forecast Summary'!BL:BL, 'Forecast Summary'!$A:$A,Outcomes!$A129,'Forecast Summary'!$C:$C, "2023",'Forecast Summary'!$D:$D, "Historical")</f>
        <v>288</v>
      </c>
      <c r="AT129" s="90">
        <f>SUMIFS('Forecast Summary'!BQ:BQ, 'Forecast Summary'!$A:$A,Outcomes!$A129,'Forecast Summary'!$C:$C, "2023",'Forecast Summary'!$D:$D, "Historical")</f>
        <v>0</v>
      </c>
      <c r="AU129" s="90">
        <f>SUMIFS('Forecast Summary'!BR:BR, 'Forecast Summary'!$A:$A,Outcomes!$A129,'Forecast Summary'!$C:$C, "2023",'Forecast Summary'!$D:$D, "Historical")</f>
        <v>0</v>
      </c>
      <c r="AV129" s="90">
        <f>SUMIFS('Forecast Summary'!BS:BS, 'Forecast Summary'!$A:$A,Outcomes!$A129,'Forecast Summary'!$C:$C, "2023",'Forecast Summary'!$D:$D, "Historical")</f>
        <v>0</v>
      </c>
      <c r="AW129" s="90">
        <f>SUMIFS('Forecast Summary'!BT:BT, 'Forecast Summary'!$A:$A,Outcomes!$A129,'Forecast Summary'!$C:$C, "2023",'Forecast Summary'!$D:$D, "Historical")</f>
        <v>0</v>
      </c>
      <c r="AX129" s="90">
        <f>SUMIFS('Forecast Summary'!BU:BU, 'Forecast Summary'!$A:$A,Outcomes!$A129,'Forecast Summary'!$C:$C, "2023",'Forecast Summary'!$D:$D, "Historical")</f>
        <v>0</v>
      </c>
      <c r="AY129" s="90">
        <f>SUMIFS('Forecast Summary'!BV:BV, 'Forecast Summary'!$A:$A,Outcomes!$A129,'Forecast Summary'!$C:$C, "2023",'Forecast Summary'!$D:$D, "Historical")</f>
        <v>0</v>
      </c>
      <c r="AZ129" s="90">
        <f>SUMIFS('Forecast Summary'!BW:BW, 'Forecast Summary'!$A:$A,Outcomes!$A129,'Forecast Summary'!$C:$C, "2023",'Forecast Summary'!$D:$D, "Historical")</f>
        <v>0</v>
      </c>
      <c r="BA129" s="90">
        <f>SUMIFS('Forecast Summary'!BX:BX, 'Forecast Summary'!$A:$A,Outcomes!$A129,'Forecast Summary'!$C:$C, "2023",'Forecast Summary'!$D:$D, "Historical")</f>
        <v>0</v>
      </c>
      <c r="BB129" s="90">
        <f>SUMIFS('Forecast Summary'!BY:BY, 'Forecast Summary'!$A:$A,Outcomes!$A129,'Forecast Summary'!$C:$C, "2023",'Forecast Summary'!$D:$D, "Historical")</f>
        <v>10</v>
      </c>
      <c r="BC129" s="90">
        <f>SUMIFS('Forecast Summary'!BZ:BZ, 'Forecast Summary'!$A:$A,Outcomes!$A129,'Forecast Summary'!$C:$C, "2023",'Forecast Summary'!$D:$D, "Historical")</f>
        <v>50</v>
      </c>
      <c r="BD129" s="90">
        <f>SUMIFS('Forecast Summary'!CA:CA, 'Forecast Summary'!$A:$A,Outcomes!$A129,'Forecast Summary'!$C:$C, "2023",'Forecast Summary'!$D:$D, "Historical")</f>
        <v>0</v>
      </c>
    </row>
    <row r="130" spans="1:56">
      <c r="A130" s="21" t="s">
        <v>79</v>
      </c>
      <c r="B130" s="18" t="s">
        <v>80</v>
      </c>
      <c r="C130" s="90">
        <f>SUMIFS('Forecast Summary'!E:E, 'Forecast Summary'!$A:$A,Outcomes!$A130,'Forecast Summary'!$C:$C, "2023",'Forecast Summary'!$D:$D, "Historical")</f>
        <v>358</v>
      </c>
      <c r="D130" s="90">
        <f>SUMIFS('Forecast Summary'!F:F, 'Forecast Summary'!$A:$A,Outcomes!$A130,'Forecast Summary'!$C:$C, "2023",'Forecast Summary'!$D:$D, "Historical")</f>
        <v>110</v>
      </c>
      <c r="E130" s="90">
        <f>SUMIFS('Forecast Summary'!G:G, 'Forecast Summary'!$A:$A,Outcomes!$A130,'Forecast Summary'!$C:$C, "2023",'Forecast Summary'!$D:$D, "Historical")</f>
        <v>106</v>
      </c>
      <c r="F130" s="90">
        <f>SUMIFS('Forecast Summary'!H:H, 'Forecast Summary'!$A:$A,Outcomes!$A130,'Forecast Summary'!$C:$C, "2023",'Forecast Summary'!$D:$D, "Historical")</f>
        <v>27</v>
      </c>
      <c r="G130" s="90">
        <f>SUMIFS('Forecast Summary'!I:I, 'Forecast Summary'!$A:$A,Outcomes!$A130,'Forecast Summary'!$C:$C, "2023",'Forecast Summary'!$D:$D, "Historical")</f>
        <v>11</v>
      </c>
      <c r="H130" s="90">
        <f>SUMIFS('Forecast Summary'!J:J, 'Forecast Summary'!$A:$A,Outcomes!$A130,'Forecast Summary'!$C:$C, "2023",'Forecast Summary'!$D:$D, "Historical")</f>
        <v>0</v>
      </c>
      <c r="I130" s="90">
        <f>SUMIFS('Forecast Summary'!K:K, 'Forecast Summary'!$A:$A,Outcomes!$A130,'Forecast Summary'!$C:$C, "2023",'Forecast Summary'!$D:$D, "Historical")</f>
        <v>0</v>
      </c>
      <c r="J130" s="90">
        <f>SUMIFS('Forecast Summary'!L:L, 'Forecast Summary'!$A:$A,Outcomes!$A130,'Forecast Summary'!$C:$C, "2023",'Forecast Summary'!$D:$D, "Historical")</f>
        <v>0</v>
      </c>
      <c r="K130" s="90">
        <f>SUMIFS('Forecast Summary'!M:M, 'Forecast Summary'!$A:$A,Outcomes!$A130,'Forecast Summary'!$C:$C, "2023",'Forecast Summary'!$D:$D, "Historical")</f>
        <v>0</v>
      </c>
      <c r="L130" s="90">
        <f>SUMIFS('Forecast Summary'!O:O, 'Forecast Summary'!$A:$A,Outcomes!$A130,'Forecast Summary'!$C:$C, "2023",'Forecast Summary'!$D:$D, "Historical")</f>
        <v>0</v>
      </c>
      <c r="M130" s="90">
        <f>SUMIFS('Forecast Summary'!P:P, 'Forecast Summary'!$A:$A,Outcomes!$A130,'Forecast Summary'!$C:$C, "2023",'Forecast Summary'!$D:$D, "Historical")</f>
        <v>14</v>
      </c>
      <c r="N130" s="90">
        <f>SUMIFS('Forecast Summary'!U:U, 'Forecast Summary'!$A:$A,Outcomes!$A130,'Forecast Summary'!$C:$C, "2023",'Forecast Summary'!$D:$D, "Historical")</f>
        <v>117</v>
      </c>
      <c r="O130" s="561"/>
      <c r="P130" s="561"/>
      <c r="Q130" s="561"/>
      <c r="R130" s="90">
        <f>SUMIFS('Forecast Summary'!Y:Y, 'Forecast Summary'!$A:$A,Outcomes!$A130,'Forecast Summary'!$C:$C, "2023",'Forecast Summary'!$D:$D, "Historical")</f>
        <v>39</v>
      </c>
      <c r="S130" s="561"/>
      <c r="T130" s="561"/>
      <c r="U130" s="561"/>
      <c r="V130" s="90">
        <f>SUMIFS('Forecast Summary'!AG:AG, 'Forecast Summary'!$A:$A,Outcomes!$A130,'Forecast Summary'!$C:$C, "2023",'Forecast Summary'!$D:$D, "Historical")</f>
        <v>41</v>
      </c>
      <c r="W130" s="90">
        <f>SUMIFS('Forecast Summary'!AH:AH, 'Forecast Summary'!$A:$A,Outcomes!$A130,'Forecast Summary'!$C:$C, "2023",'Forecast Summary'!$D:$D, "Historical")</f>
        <v>32</v>
      </c>
      <c r="X130" s="90">
        <f>SUMIFS('Forecast Summary'!AI:AI, 'Forecast Summary'!$A:$A,Outcomes!$A130,'Forecast Summary'!$C:$C, "2023",'Forecast Summary'!$D:$D, "Historical")</f>
        <v>11</v>
      </c>
      <c r="Y130" s="90">
        <f>SUMIFS('Forecast Summary'!AJ:AJ, 'Forecast Summary'!$A:$A,Outcomes!$A130,'Forecast Summary'!$C:$C, "2023",'Forecast Summary'!$D:$D, "Historical")</f>
        <v>4</v>
      </c>
      <c r="Z130" s="90">
        <f>SUMIFS('Forecast Summary'!AK:AK, 'Forecast Summary'!$A:$A,Outcomes!$A130,'Forecast Summary'!$C:$C, "2023",'Forecast Summary'!$D:$D, "Historical")</f>
        <v>96</v>
      </c>
      <c r="AA130" s="90">
        <f>SUMIFS('Forecast Summary'!AL:AL, 'Forecast Summary'!$A:$A,Outcomes!$A130,'Forecast Summary'!$C:$C, "2023",'Forecast Summary'!$D:$D, "Historical")</f>
        <v>80</v>
      </c>
      <c r="AB130" s="90">
        <f>SUMIFS('Forecast Summary'!AM:AM, 'Forecast Summary'!$A:$A,Outcomes!$A130,'Forecast Summary'!$C:$C, "2023",'Forecast Summary'!$D:$D, "Historical")</f>
        <v>45</v>
      </c>
      <c r="AC130" s="90">
        <f>SUMIFS('Forecast Summary'!AN:AN, 'Forecast Summary'!$A:$A,Outcomes!$A130,'Forecast Summary'!$C:$C, "2023",'Forecast Summary'!$D:$D, "Historical")</f>
        <v>35</v>
      </c>
      <c r="AD130" s="90">
        <f>SUMIFS('Forecast Summary'!AS:AS, 'Forecast Summary'!$A:$A,Outcomes!$A130,'Forecast Summary'!$C:$C, "2023",'Forecast Summary'!$D:$D, "Historical")</f>
        <v>0</v>
      </c>
      <c r="AE130" s="90">
        <f>SUMIFS('Forecast Summary'!AT:AT, 'Forecast Summary'!$A:$A,Outcomes!$A130,'Forecast Summary'!$C:$C, "2023",'Forecast Summary'!$D:$D, "Historical")</f>
        <v>0</v>
      </c>
      <c r="AF130" s="90">
        <f>SUMIFS('Forecast Summary'!AU:AU, 'Forecast Summary'!$A:$A,Outcomes!$A130,'Forecast Summary'!$C:$C, "2023",'Forecast Summary'!$D:$D, "Historical")</f>
        <v>0</v>
      </c>
      <c r="AG130" s="90">
        <f>SUMIFS('Forecast Summary'!AV:AV, 'Forecast Summary'!$A:$A,Outcomes!$A130,'Forecast Summary'!$C:$C, "2023",'Forecast Summary'!$D:$D, "Historical")</f>
        <v>0</v>
      </c>
      <c r="AH130" s="90">
        <f>SUMIFS('Forecast Summary'!AW:AW, 'Forecast Summary'!$A:$A,Outcomes!$A130,'Forecast Summary'!$C:$C, "2023",'Forecast Summary'!$D:$D, "Historical")</f>
        <v>0</v>
      </c>
      <c r="AI130" s="90">
        <f>SUMIFS('Forecast Summary'!AX:AX, 'Forecast Summary'!$A:$A,Outcomes!$A130,'Forecast Summary'!$C:$C, "2023",'Forecast Summary'!$D:$D, "Historical")</f>
        <v>0</v>
      </c>
      <c r="AJ130" s="90">
        <f>SUMIFS('Forecast Summary'!AY:AY, 'Forecast Summary'!$A:$A,Outcomes!$A130,'Forecast Summary'!$C:$C, "2023",'Forecast Summary'!$D:$D, "Historical")</f>
        <v>0</v>
      </c>
      <c r="AK130" s="90">
        <f>SUMIFS('Forecast Summary'!AZ:AZ, 'Forecast Summary'!$A:$A,Outcomes!$A130,'Forecast Summary'!$C:$C, "2023",'Forecast Summary'!$D:$D, "Historical")</f>
        <v>0</v>
      </c>
      <c r="AL130" s="90">
        <f>SUMIFS('Forecast Summary'!BE:BE, 'Forecast Summary'!$A:$A,Outcomes!$A130,'Forecast Summary'!$C:$C, "2023",'Forecast Summary'!$D:$D, "Historical")</f>
        <v>137</v>
      </c>
      <c r="AM130" s="90">
        <f>SUMIFS('Forecast Summary'!BF:BF, 'Forecast Summary'!$A:$A,Outcomes!$A130,'Forecast Summary'!$C:$C, "2023",'Forecast Summary'!$D:$D, "Historical")</f>
        <v>132</v>
      </c>
      <c r="AN130" s="90">
        <f>SUMIFS('Forecast Summary'!BG:BG, 'Forecast Summary'!$A:$A,Outcomes!$A130,'Forecast Summary'!$C:$C, "2023",'Forecast Summary'!$D:$D, "Historical")</f>
        <v>53</v>
      </c>
      <c r="AO130" s="90">
        <f>SUMIFS('Forecast Summary'!BH:BH, 'Forecast Summary'!$A:$A,Outcomes!$A130,'Forecast Summary'!$C:$C, "2023",'Forecast Summary'!$D:$D, "Historical")</f>
        <v>6</v>
      </c>
      <c r="AP130" s="90">
        <f>SUMIFS('Forecast Summary'!BI:BI, 'Forecast Summary'!$A:$A,Outcomes!$A130,'Forecast Summary'!$C:$C, "2023",'Forecast Summary'!$D:$D, "Historical")</f>
        <v>12</v>
      </c>
      <c r="AQ130" s="90">
        <f>SUMIFS('Forecast Summary'!BJ:BJ, 'Forecast Summary'!$A:$A,Outcomes!$A130,'Forecast Summary'!$C:$C, "2023",'Forecast Summary'!$D:$D, "Historical")</f>
        <v>9</v>
      </c>
      <c r="AR130" s="90">
        <f>SUMIFS('Forecast Summary'!BK:BK, 'Forecast Summary'!$A:$A,Outcomes!$A130,'Forecast Summary'!$C:$C, "2023",'Forecast Summary'!$D:$D, "Historical")</f>
        <v>6</v>
      </c>
      <c r="AS130" s="90">
        <f>SUMIFS('Forecast Summary'!BL:BL, 'Forecast Summary'!$A:$A,Outcomes!$A130,'Forecast Summary'!$C:$C, "2023",'Forecast Summary'!$D:$D, "Historical")</f>
        <v>0</v>
      </c>
      <c r="AT130" s="90">
        <f>SUMIFS('Forecast Summary'!BQ:BQ, 'Forecast Summary'!$A:$A,Outcomes!$A130,'Forecast Summary'!$C:$C, "2023",'Forecast Summary'!$D:$D, "Historical")</f>
        <v>0</v>
      </c>
      <c r="AU130" s="90">
        <f>SUMIFS('Forecast Summary'!BR:BR, 'Forecast Summary'!$A:$A,Outcomes!$A130,'Forecast Summary'!$C:$C, "2023",'Forecast Summary'!$D:$D, "Historical")</f>
        <v>0</v>
      </c>
      <c r="AV130" s="90">
        <f>SUMIFS('Forecast Summary'!BS:BS, 'Forecast Summary'!$A:$A,Outcomes!$A130,'Forecast Summary'!$C:$C, "2023",'Forecast Summary'!$D:$D, "Historical")</f>
        <v>0</v>
      </c>
      <c r="AW130" s="90">
        <f>SUMIFS('Forecast Summary'!BT:BT, 'Forecast Summary'!$A:$A,Outcomes!$A130,'Forecast Summary'!$C:$C, "2023",'Forecast Summary'!$D:$D, "Historical")</f>
        <v>0</v>
      </c>
      <c r="AX130" s="90">
        <f>SUMIFS('Forecast Summary'!BU:BU, 'Forecast Summary'!$A:$A,Outcomes!$A130,'Forecast Summary'!$C:$C, "2023",'Forecast Summary'!$D:$D, "Historical")</f>
        <v>0</v>
      </c>
      <c r="AY130" s="90">
        <f>SUMIFS('Forecast Summary'!BV:BV, 'Forecast Summary'!$A:$A,Outcomes!$A130,'Forecast Summary'!$C:$C, "2023",'Forecast Summary'!$D:$D, "Historical")</f>
        <v>0</v>
      </c>
      <c r="AZ130" s="90">
        <f>SUMIFS('Forecast Summary'!BW:BW, 'Forecast Summary'!$A:$A,Outcomes!$A130,'Forecast Summary'!$C:$C, "2023",'Forecast Summary'!$D:$D, "Historical")</f>
        <v>0</v>
      </c>
      <c r="BA130" s="90">
        <f>SUMIFS('Forecast Summary'!BX:BX, 'Forecast Summary'!$A:$A,Outcomes!$A130,'Forecast Summary'!$C:$C, "2023",'Forecast Summary'!$D:$D, "Historical")</f>
        <v>0</v>
      </c>
      <c r="BB130" s="90">
        <f>SUMIFS('Forecast Summary'!BY:BY, 'Forecast Summary'!$A:$A,Outcomes!$A130,'Forecast Summary'!$C:$C, "2023",'Forecast Summary'!$D:$D, "Historical")</f>
        <v>15</v>
      </c>
      <c r="BC130" s="90">
        <f>SUMIFS('Forecast Summary'!BZ:BZ, 'Forecast Summary'!$A:$A,Outcomes!$A130,'Forecast Summary'!$C:$C, "2023",'Forecast Summary'!$D:$D, "Historical")</f>
        <v>4</v>
      </c>
      <c r="BD130" s="90">
        <f>SUMIFS('Forecast Summary'!CA:CA, 'Forecast Summary'!$A:$A,Outcomes!$A130,'Forecast Summary'!$C:$C, "2023",'Forecast Summary'!$D:$D, "Historical")</f>
        <v>0</v>
      </c>
    </row>
    <row r="131" spans="1:56">
      <c r="A131" s="21" t="s">
        <v>81</v>
      </c>
      <c r="B131" s="18" t="s">
        <v>82</v>
      </c>
      <c r="C131" s="90">
        <f>SUMIFS('Forecast Summary'!E:E, 'Forecast Summary'!$A:$A,Outcomes!$A131,'Forecast Summary'!$C:$C, "2023",'Forecast Summary'!$D:$D, "Historical")</f>
        <v>145</v>
      </c>
      <c r="D131" s="90">
        <f>SUMIFS('Forecast Summary'!F:F, 'Forecast Summary'!$A:$A,Outcomes!$A131,'Forecast Summary'!$C:$C, "2023",'Forecast Summary'!$D:$D, "Historical")</f>
        <v>133</v>
      </c>
      <c r="E131" s="90">
        <f>SUMIFS('Forecast Summary'!G:G, 'Forecast Summary'!$A:$A,Outcomes!$A131,'Forecast Summary'!$C:$C, "2023",'Forecast Summary'!$D:$D, "Historical")</f>
        <v>61</v>
      </c>
      <c r="F131" s="90">
        <f>SUMIFS('Forecast Summary'!H:H, 'Forecast Summary'!$A:$A,Outcomes!$A131,'Forecast Summary'!$C:$C, "2023",'Forecast Summary'!$D:$D, "Historical")</f>
        <v>44</v>
      </c>
      <c r="G131" s="90">
        <f>SUMIFS('Forecast Summary'!I:I, 'Forecast Summary'!$A:$A,Outcomes!$A131,'Forecast Summary'!$C:$C, "2023",'Forecast Summary'!$D:$D, "Historical")</f>
        <v>23</v>
      </c>
      <c r="H131" s="90">
        <f>SUMIFS('Forecast Summary'!J:J, 'Forecast Summary'!$A:$A,Outcomes!$A131,'Forecast Summary'!$C:$C, "2023",'Forecast Summary'!$D:$D, "Historical")</f>
        <v>0</v>
      </c>
      <c r="I131" s="90">
        <f>SUMIFS('Forecast Summary'!K:K, 'Forecast Summary'!$A:$A,Outcomes!$A131,'Forecast Summary'!$C:$C, "2023",'Forecast Summary'!$D:$D, "Historical")</f>
        <v>0</v>
      </c>
      <c r="J131" s="90">
        <f>SUMIFS('Forecast Summary'!L:L, 'Forecast Summary'!$A:$A,Outcomes!$A131,'Forecast Summary'!$C:$C, "2023",'Forecast Summary'!$D:$D, "Historical")</f>
        <v>0</v>
      </c>
      <c r="K131" s="90">
        <f>SUMIFS('Forecast Summary'!M:M, 'Forecast Summary'!$A:$A,Outcomes!$A131,'Forecast Summary'!$C:$C, "2023",'Forecast Summary'!$D:$D, "Historical")</f>
        <v>0</v>
      </c>
      <c r="L131" s="90">
        <f>SUMIFS('Forecast Summary'!O:O, 'Forecast Summary'!$A:$A,Outcomes!$A131,'Forecast Summary'!$C:$C, "2023",'Forecast Summary'!$D:$D, "Historical")</f>
        <v>0</v>
      </c>
      <c r="M131" s="90">
        <f>SUMIFS('Forecast Summary'!P:P, 'Forecast Summary'!$A:$A,Outcomes!$A131,'Forecast Summary'!$C:$C, "2023",'Forecast Summary'!$D:$D, "Historical")</f>
        <v>0</v>
      </c>
      <c r="N131" s="90">
        <f>SUMIFS('Forecast Summary'!U:U, 'Forecast Summary'!$A:$A,Outcomes!$A131,'Forecast Summary'!$C:$C, "2023",'Forecast Summary'!$D:$D, "Historical")</f>
        <v>0</v>
      </c>
      <c r="O131" s="561"/>
      <c r="P131" s="561"/>
      <c r="Q131" s="561"/>
      <c r="R131" s="90">
        <f>SUMIFS('Forecast Summary'!Y:Y, 'Forecast Summary'!$A:$A,Outcomes!$A131,'Forecast Summary'!$C:$C, "2023",'Forecast Summary'!$D:$D, "Historical")</f>
        <v>156</v>
      </c>
      <c r="S131" s="561"/>
      <c r="T131" s="561"/>
      <c r="U131" s="561"/>
      <c r="V131" s="90">
        <f>SUMIFS('Forecast Summary'!AG:AG, 'Forecast Summary'!$A:$A,Outcomes!$A131,'Forecast Summary'!$C:$C, "2023",'Forecast Summary'!$D:$D, "Historical")</f>
        <v>79</v>
      </c>
      <c r="W131" s="90">
        <f>SUMIFS('Forecast Summary'!AH:AH, 'Forecast Summary'!$A:$A,Outcomes!$A131,'Forecast Summary'!$C:$C, "2023",'Forecast Summary'!$D:$D, "Historical")</f>
        <v>69</v>
      </c>
      <c r="X131" s="90">
        <f>SUMIFS('Forecast Summary'!AI:AI, 'Forecast Summary'!$A:$A,Outcomes!$A131,'Forecast Summary'!$C:$C, "2023",'Forecast Summary'!$D:$D, "Historical")</f>
        <v>38</v>
      </c>
      <c r="Y131" s="90">
        <f>SUMIFS('Forecast Summary'!AJ:AJ, 'Forecast Summary'!$A:$A,Outcomes!$A131,'Forecast Summary'!$C:$C, "2023",'Forecast Summary'!$D:$D, "Historical")</f>
        <v>21</v>
      </c>
      <c r="Z131" s="90">
        <f>SUMIFS('Forecast Summary'!AK:AK, 'Forecast Summary'!$A:$A,Outcomes!$A131,'Forecast Summary'!$C:$C, "2023",'Forecast Summary'!$D:$D, "Historical")</f>
        <v>190</v>
      </c>
      <c r="AA131" s="90">
        <f>SUMIFS('Forecast Summary'!AL:AL, 'Forecast Summary'!$A:$A,Outcomes!$A131,'Forecast Summary'!$C:$C, "2023",'Forecast Summary'!$D:$D, "Historical")</f>
        <v>102</v>
      </c>
      <c r="AB131" s="90">
        <f>SUMIFS('Forecast Summary'!AM:AM, 'Forecast Summary'!$A:$A,Outcomes!$A131,'Forecast Summary'!$C:$C, "2023",'Forecast Summary'!$D:$D, "Historical")</f>
        <v>112</v>
      </c>
      <c r="AC131" s="90">
        <f>SUMIFS('Forecast Summary'!AN:AN, 'Forecast Summary'!$A:$A,Outcomes!$A131,'Forecast Summary'!$C:$C, "2023",'Forecast Summary'!$D:$D, "Historical")</f>
        <v>112</v>
      </c>
      <c r="AD131" s="90">
        <f>SUMIFS('Forecast Summary'!AS:AS, 'Forecast Summary'!$A:$A,Outcomes!$A131,'Forecast Summary'!$C:$C, "2023",'Forecast Summary'!$D:$D, "Historical")</f>
        <v>0</v>
      </c>
      <c r="AE131" s="90">
        <f>SUMIFS('Forecast Summary'!AT:AT, 'Forecast Summary'!$A:$A,Outcomes!$A131,'Forecast Summary'!$C:$C, "2023",'Forecast Summary'!$D:$D, "Historical")</f>
        <v>0</v>
      </c>
      <c r="AF131" s="90">
        <f>SUMIFS('Forecast Summary'!AU:AU, 'Forecast Summary'!$A:$A,Outcomes!$A131,'Forecast Summary'!$C:$C, "2023",'Forecast Summary'!$D:$D, "Historical")</f>
        <v>0</v>
      </c>
      <c r="AG131" s="90">
        <f>SUMIFS('Forecast Summary'!AV:AV, 'Forecast Summary'!$A:$A,Outcomes!$A131,'Forecast Summary'!$C:$C, "2023",'Forecast Summary'!$D:$D, "Historical")</f>
        <v>0</v>
      </c>
      <c r="AH131" s="90">
        <f>SUMIFS('Forecast Summary'!AW:AW, 'Forecast Summary'!$A:$A,Outcomes!$A131,'Forecast Summary'!$C:$C, "2023",'Forecast Summary'!$D:$D, "Historical")</f>
        <v>57</v>
      </c>
      <c r="AI131" s="90">
        <f>SUMIFS('Forecast Summary'!AX:AX, 'Forecast Summary'!$A:$A,Outcomes!$A131,'Forecast Summary'!$C:$C, "2023",'Forecast Summary'!$D:$D, "Historical")</f>
        <v>2</v>
      </c>
      <c r="AJ131" s="90">
        <f>SUMIFS('Forecast Summary'!AY:AY, 'Forecast Summary'!$A:$A,Outcomes!$A131,'Forecast Summary'!$C:$C, "2023",'Forecast Summary'!$D:$D, "Historical")</f>
        <v>20</v>
      </c>
      <c r="AK131" s="90">
        <f>SUMIFS('Forecast Summary'!AZ:AZ, 'Forecast Summary'!$A:$A,Outcomes!$A131,'Forecast Summary'!$C:$C, "2023",'Forecast Summary'!$D:$D, "Historical")</f>
        <v>40</v>
      </c>
      <c r="AL131" s="90">
        <f>SUMIFS('Forecast Summary'!BE:BE, 'Forecast Summary'!$A:$A,Outcomes!$A131,'Forecast Summary'!$C:$C, "2023",'Forecast Summary'!$D:$D, "Historical")</f>
        <v>188</v>
      </c>
      <c r="AM131" s="90">
        <f>SUMIFS('Forecast Summary'!BF:BF, 'Forecast Summary'!$A:$A,Outcomes!$A131,'Forecast Summary'!$C:$C, "2023",'Forecast Summary'!$D:$D, "Historical")</f>
        <v>84</v>
      </c>
      <c r="AN131" s="90">
        <f>SUMIFS('Forecast Summary'!BG:BG, 'Forecast Summary'!$A:$A,Outcomes!$A131,'Forecast Summary'!$C:$C, "2023",'Forecast Summary'!$D:$D, "Historical")</f>
        <v>97</v>
      </c>
      <c r="AO131" s="90">
        <f>SUMIFS('Forecast Summary'!BH:BH, 'Forecast Summary'!$A:$A,Outcomes!$A131,'Forecast Summary'!$C:$C, "2023",'Forecast Summary'!$D:$D, "Historical")</f>
        <v>47</v>
      </c>
      <c r="AP131" s="90">
        <f>SUMIFS('Forecast Summary'!BI:BI, 'Forecast Summary'!$A:$A,Outcomes!$A131,'Forecast Summary'!$C:$C, "2023",'Forecast Summary'!$D:$D, "Historical")</f>
        <v>141</v>
      </c>
      <c r="AQ131" s="90">
        <f>SUMIFS('Forecast Summary'!BJ:BJ, 'Forecast Summary'!$A:$A,Outcomes!$A131,'Forecast Summary'!$C:$C, "2023",'Forecast Summary'!$D:$D, "Historical")</f>
        <v>29</v>
      </c>
      <c r="AR131" s="90">
        <f>SUMIFS('Forecast Summary'!BK:BK, 'Forecast Summary'!$A:$A,Outcomes!$A131,'Forecast Summary'!$C:$C, "2023",'Forecast Summary'!$D:$D, "Historical")</f>
        <v>77</v>
      </c>
      <c r="AS131" s="90">
        <f>SUMIFS('Forecast Summary'!BL:BL, 'Forecast Summary'!$A:$A,Outcomes!$A131,'Forecast Summary'!$C:$C, "2023",'Forecast Summary'!$D:$D, "Historical")</f>
        <v>86</v>
      </c>
      <c r="AT131" s="90">
        <f>SUMIFS('Forecast Summary'!BQ:BQ, 'Forecast Summary'!$A:$A,Outcomes!$A131,'Forecast Summary'!$C:$C, "2023",'Forecast Summary'!$D:$D, "Historical")</f>
        <v>0</v>
      </c>
      <c r="AU131" s="90">
        <f>SUMIFS('Forecast Summary'!BR:BR, 'Forecast Summary'!$A:$A,Outcomes!$A131,'Forecast Summary'!$C:$C, "2023",'Forecast Summary'!$D:$D, "Historical")</f>
        <v>0</v>
      </c>
      <c r="AV131" s="90">
        <f>SUMIFS('Forecast Summary'!BS:BS, 'Forecast Summary'!$A:$A,Outcomes!$A131,'Forecast Summary'!$C:$C, "2023",'Forecast Summary'!$D:$D, "Historical")</f>
        <v>0</v>
      </c>
      <c r="AW131" s="90">
        <f>SUMIFS('Forecast Summary'!BT:BT, 'Forecast Summary'!$A:$A,Outcomes!$A131,'Forecast Summary'!$C:$C, "2023",'Forecast Summary'!$D:$D, "Historical")</f>
        <v>0</v>
      </c>
      <c r="AX131" s="90">
        <f>SUMIFS('Forecast Summary'!BU:BU, 'Forecast Summary'!$A:$A,Outcomes!$A131,'Forecast Summary'!$C:$C, "2023",'Forecast Summary'!$D:$D, "Historical")</f>
        <v>23</v>
      </c>
      <c r="AY131" s="90">
        <f>SUMIFS('Forecast Summary'!BV:BV, 'Forecast Summary'!$A:$A,Outcomes!$A131,'Forecast Summary'!$C:$C, "2023",'Forecast Summary'!$D:$D, "Historical")</f>
        <v>3</v>
      </c>
      <c r="AZ131" s="90">
        <f>SUMIFS('Forecast Summary'!BW:BW, 'Forecast Summary'!$A:$A,Outcomes!$A131,'Forecast Summary'!$C:$C, "2023",'Forecast Summary'!$D:$D, "Historical")</f>
        <v>11</v>
      </c>
      <c r="BA131" s="90">
        <f>SUMIFS('Forecast Summary'!BX:BX, 'Forecast Summary'!$A:$A,Outcomes!$A131,'Forecast Summary'!$C:$C, "2023",'Forecast Summary'!$D:$D, "Historical")</f>
        <v>20</v>
      </c>
      <c r="BB131" s="90">
        <f>SUMIFS('Forecast Summary'!BY:BY, 'Forecast Summary'!$A:$A,Outcomes!$A131,'Forecast Summary'!$C:$C, "2023",'Forecast Summary'!$D:$D, "Historical")</f>
        <v>11</v>
      </c>
      <c r="BC131" s="90">
        <f>SUMIFS('Forecast Summary'!BZ:BZ, 'Forecast Summary'!$A:$A,Outcomes!$A131,'Forecast Summary'!$C:$C, "2023",'Forecast Summary'!$D:$D, "Historical")</f>
        <v>21</v>
      </c>
      <c r="BD131" s="90">
        <f>SUMIFS('Forecast Summary'!CA:CA, 'Forecast Summary'!$A:$A,Outcomes!$A131,'Forecast Summary'!$C:$C, "2023",'Forecast Summary'!$D:$D, "Historical")</f>
        <v>0</v>
      </c>
    </row>
    <row r="132" spans="1:56">
      <c r="A132" s="21" t="s">
        <v>83</v>
      </c>
      <c r="B132" s="18" t="s">
        <v>84</v>
      </c>
      <c r="C132" s="90">
        <f>SUMIFS('Forecast Summary'!E:E, 'Forecast Summary'!$A:$A,Outcomes!$A132,'Forecast Summary'!$C:$C, "2023",'Forecast Summary'!$D:$D, "Historical")</f>
        <v>351</v>
      </c>
      <c r="D132" s="90">
        <f>SUMIFS('Forecast Summary'!F:F, 'Forecast Summary'!$A:$A,Outcomes!$A132,'Forecast Summary'!$C:$C, "2023",'Forecast Summary'!$D:$D, "Historical")</f>
        <v>189</v>
      </c>
      <c r="E132" s="90">
        <f>SUMIFS('Forecast Summary'!G:G, 'Forecast Summary'!$A:$A,Outcomes!$A132,'Forecast Summary'!$C:$C, "2023",'Forecast Summary'!$D:$D, "Historical")</f>
        <v>116</v>
      </c>
      <c r="F132" s="90">
        <f>SUMIFS('Forecast Summary'!H:H, 'Forecast Summary'!$A:$A,Outcomes!$A132,'Forecast Summary'!$C:$C, "2023",'Forecast Summary'!$D:$D, "Historical")</f>
        <v>76</v>
      </c>
      <c r="G132" s="90">
        <f>SUMIFS('Forecast Summary'!I:I, 'Forecast Summary'!$A:$A,Outcomes!$A132,'Forecast Summary'!$C:$C, "2023",'Forecast Summary'!$D:$D, "Historical")</f>
        <v>27</v>
      </c>
      <c r="H132" s="90">
        <f>SUMIFS('Forecast Summary'!J:J, 'Forecast Summary'!$A:$A,Outcomes!$A132,'Forecast Summary'!$C:$C, "2023",'Forecast Summary'!$D:$D, "Historical")</f>
        <v>0</v>
      </c>
      <c r="I132" s="90">
        <f>SUMIFS('Forecast Summary'!K:K, 'Forecast Summary'!$A:$A,Outcomes!$A132,'Forecast Summary'!$C:$C, "2023",'Forecast Summary'!$D:$D, "Historical")</f>
        <v>0</v>
      </c>
      <c r="J132" s="90">
        <f>SUMIFS('Forecast Summary'!L:L, 'Forecast Summary'!$A:$A,Outcomes!$A132,'Forecast Summary'!$C:$C, "2023",'Forecast Summary'!$D:$D, "Historical")</f>
        <v>0</v>
      </c>
      <c r="K132" s="90">
        <f>SUMIFS('Forecast Summary'!M:M, 'Forecast Summary'!$A:$A,Outcomes!$A132,'Forecast Summary'!$C:$C, "2023",'Forecast Summary'!$D:$D, "Historical")</f>
        <v>0</v>
      </c>
      <c r="L132" s="90">
        <f>SUMIFS('Forecast Summary'!O:O, 'Forecast Summary'!$A:$A,Outcomes!$A132,'Forecast Summary'!$C:$C, "2023",'Forecast Summary'!$D:$D, "Historical")</f>
        <v>0</v>
      </c>
      <c r="M132" s="90">
        <f>SUMIFS('Forecast Summary'!P:P, 'Forecast Summary'!$A:$A,Outcomes!$A132,'Forecast Summary'!$C:$C, "2023",'Forecast Summary'!$D:$D, "Historical")</f>
        <v>182</v>
      </c>
      <c r="N132" s="90">
        <f>SUMIFS('Forecast Summary'!U:U, 'Forecast Summary'!$A:$A,Outcomes!$A132,'Forecast Summary'!$C:$C, "2023",'Forecast Summary'!$D:$D, "Historical")</f>
        <v>5</v>
      </c>
      <c r="O132" s="561"/>
      <c r="P132" s="561"/>
      <c r="Q132" s="561"/>
      <c r="R132" s="90">
        <f>SUMIFS('Forecast Summary'!Y:Y, 'Forecast Summary'!$A:$A,Outcomes!$A132,'Forecast Summary'!$C:$C, "2023",'Forecast Summary'!$D:$D, "Historical")</f>
        <v>135</v>
      </c>
      <c r="S132" s="561"/>
      <c r="T132" s="561"/>
      <c r="U132" s="561"/>
      <c r="V132" s="90">
        <f>SUMIFS('Forecast Summary'!AG:AG, 'Forecast Summary'!$A:$A,Outcomes!$A132,'Forecast Summary'!$C:$C, "2023",'Forecast Summary'!$D:$D, "Historical")</f>
        <v>174</v>
      </c>
      <c r="W132" s="90">
        <f>SUMIFS('Forecast Summary'!AH:AH, 'Forecast Summary'!$A:$A,Outcomes!$A132,'Forecast Summary'!$C:$C, "2023",'Forecast Summary'!$D:$D, "Historical")</f>
        <v>61</v>
      </c>
      <c r="X132" s="90">
        <f>SUMIFS('Forecast Summary'!AI:AI, 'Forecast Summary'!$A:$A,Outcomes!$A132,'Forecast Summary'!$C:$C, "2023",'Forecast Summary'!$D:$D, "Historical")</f>
        <v>76</v>
      </c>
      <c r="Y132" s="90">
        <f>SUMIFS('Forecast Summary'!AJ:AJ, 'Forecast Summary'!$A:$A,Outcomes!$A132,'Forecast Summary'!$C:$C, "2023",'Forecast Summary'!$D:$D, "Historical")</f>
        <v>74</v>
      </c>
      <c r="Z132" s="90">
        <f>SUMIFS('Forecast Summary'!AK:AK, 'Forecast Summary'!$A:$A,Outcomes!$A132,'Forecast Summary'!$C:$C, "2023",'Forecast Summary'!$D:$D, "Historical")</f>
        <v>202</v>
      </c>
      <c r="AA132" s="90">
        <f>SUMIFS('Forecast Summary'!AL:AL, 'Forecast Summary'!$A:$A,Outcomes!$A132,'Forecast Summary'!$C:$C, "2023",'Forecast Summary'!$D:$D, "Historical")</f>
        <v>66</v>
      </c>
      <c r="AB132" s="90">
        <f>SUMIFS('Forecast Summary'!AM:AM, 'Forecast Summary'!$A:$A,Outcomes!$A132,'Forecast Summary'!$C:$C, "2023",'Forecast Summary'!$D:$D, "Historical")</f>
        <v>111</v>
      </c>
      <c r="AC132" s="90">
        <f>SUMIFS('Forecast Summary'!AN:AN, 'Forecast Summary'!$A:$A,Outcomes!$A132,'Forecast Summary'!$C:$C, "2023",'Forecast Summary'!$D:$D, "Historical")</f>
        <v>95</v>
      </c>
      <c r="AD132" s="90">
        <f>SUMIFS('Forecast Summary'!AS:AS, 'Forecast Summary'!$A:$A,Outcomes!$A132,'Forecast Summary'!$C:$C, "2023",'Forecast Summary'!$D:$D, "Historical")</f>
        <v>0</v>
      </c>
      <c r="AE132" s="90">
        <f>SUMIFS('Forecast Summary'!AT:AT, 'Forecast Summary'!$A:$A,Outcomes!$A132,'Forecast Summary'!$C:$C, "2023",'Forecast Summary'!$D:$D, "Historical")</f>
        <v>0</v>
      </c>
      <c r="AF132" s="90">
        <f>SUMIFS('Forecast Summary'!AU:AU, 'Forecast Summary'!$A:$A,Outcomes!$A132,'Forecast Summary'!$C:$C, "2023",'Forecast Summary'!$D:$D, "Historical")</f>
        <v>0</v>
      </c>
      <c r="AG132" s="90">
        <f>SUMIFS('Forecast Summary'!AV:AV, 'Forecast Summary'!$A:$A,Outcomes!$A132,'Forecast Summary'!$C:$C, "2023",'Forecast Summary'!$D:$D, "Historical")</f>
        <v>0</v>
      </c>
      <c r="AH132" s="90">
        <f>SUMIFS('Forecast Summary'!AW:AW, 'Forecast Summary'!$A:$A,Outcomes!$A132,'Forecast Summary'!$C:$C, "2023",'Forecast Summary'!$D:$D, "Historical")</f>
        <v>0</v>
      </c>
      <c r="AI132" s="90">
        <f>SUMIFS('Forecast Summary'!AX:AX, 'Forecast Summary'!$A:$A,Outcomes!$A132,'Forecast Summary'!$C:$C, "2023",'Forecast Summary'!$D:$D, "Historical")</f>
        <v>0</v>
      </c>
      <c r="AJ132" s="90">
        <f>SUMIFS('Forecast Summary'!AY:AY, 'Forecast Summary'!$A:$A,Outcomes!$A132,'Forecast Summary'!$C:$C, "2023",'Forecast Summary'!$D:$D, "Historical")</f>
        <v>0</v>
      </c>
      <c r="AK132" s="90">
        <f>SUMIFS('Forecast Summary'!AZ:AZ, 'Forecast Summary'!$A:$A,Outcomes!$A132,'Forecast Summary'!$C:$C, "2023",'Forecast Summary'!$D:$D, "Historical")</f>
        <v>0</v>
      </c>
      <c r="AL132" s="90">
        <f>SUMIFS('Forecast Summary'!BE:BE, 'Forecast Summary'!$A:$A,Outcomes!$A132,'Forecast Summary'!$C:$C, "2023",'Forecast Summary'!$D:$D, "Historical")</f>
        <v>322</v>
      </c>
      <c r="AM132" s="90">
        <f>SUMIFS('Forecast Summary'!BF:BF, 'Forecast Summary'!$A:$A,Outcomes!$A132,'Forecast Summary'!$C:$C, "2023",'Forecast Summary'!$D:$D, "Historical")</f>
        <v>146</v>
      </c>
      <c r="AN132" s="90">
        <f>SUMIFS('Forecast Summary'!BG:BG, 'Forecast Summary'!$A:$A,Outcomes!$A132,'Forecast Summary'!$C:$C, "2023",'Forecast Summary'!$D:$D, "Historical")</f>
        <v>140</v>
      </c>
      <c r="AO132" s="90">
        <f>SUMIFS('Forecast Summary'!BH:BH, 'Forecast Summary'!$A:$A,Outcomes!$A132,'Forecast Summary'!$C:$C, "2023",'Forecast Summary'!$D:$D, "Historical")</f>
        <v>71</v>
      </c>
      <c r="AP132" s="90">
        <f>SUMIFS('Forecast Summary'!BI:BI, 'Forecast Summary'!$A:$A,Outcomes!$A132,'Forecast Summary'!$C:$C, "2023",'Forecast Summary'!$D:$D, "Historical")</f>
        <v>257</v>
      </c>
      <c r="AQ132" s="90">
        <f>SUMIFS('Forecast Summary'!BJ:BJ, 'Forecast Summary'!$A:$A,Outcomes!$A132,'Forecast Summary'!$C:$C, "2023",'Forecast Summary'!$D:$D, "Historical")</f>
        <v>102</v>
      </c>
      <c r="AR132" s="90">
        <f>SUMIFS('Forecast Summary'!BK:BK, 'Forecast Summary'!$A:$A,Outcomes!$A132,'Forecast Summary'!$C:$C, "2023",'Forecast Summary'!$D:$D, "Historical")</f>
        <v>143</v>
      </c>
      <c r="AS132" s="90">
        <f>SUMIFS('Forecast Summary'!BL:BL, 'Forecast Summary'!$A:$A,Outcomes!$A132,'Forecast Summary'!$C:$C, "2023",'Forecast Summary'!$D:$D, "Historical")</f>
        <v>132</v>
      </c>
      <c r="AT132" s="90">
        <f>SUMIFS('Forecast Summary'!BQ:BQ, 'Forecast Summary'!$A:$A,Outcomes!$A132,'Forecast Summary'!$C:$C, "2023",'Forecast Summary'!$D:$D, "Historical")</f>
        <v>0</v>
      </c>
      <c r="AU132" s="90">
        <f>SUMIFS('Forecast Summary'!BR:BR, 'Forecast Summary'!$A:$A,Outcomes!$A132,'Forecast Summary'!$C:$C, "2023",'Forecast Summary'!$D:$D, "Historical")</f>
        <v>0</v>
      </c>
      <c r="AV132" s="90">
        <f>SUMIFS('Forecast Summary'!BS:BS, 'Forecast Summary'!$A:$A,Outcomes!$A132,'Forecast Summary'!$C:$C, "2023",'Forecast Summary'!$D:$D, "Historical")</f>
        <v>0</v>
      </c>
      <c r="AW132" s="90">
        <f>SUMIFS('Forecast Summary'!BT:BT, 'Forecast Summary'!$A:$A,Outcomes!$A132,'Forecast Summary'!$C:$C, "2023",'Forecast Summary'!$D:$D, "Historical")</f>
        <v>0</v>
      </c>
      <c r="AX132" s="90">
        <f>SUMIFS('Forecast Summary'!BU:BU, 'Forecast Summary'!$A:$A,Outcomes!$A132,'Forecast Summary'!$C:$C, "2023",'Forecast Summary'!$D:$D, "Historical")</f>
        <v>50</v>
      </c>
      <c r="AY132" s="90">
        <f>SUMIFS('Forecast Summary'!BV:BV, 'Forecast Summary'!$A:$A,Outcomes!$A132,'Forecast Summary'!$C:$C, "2023",'Forecast Summary'!$D:$D, "Historical")</f>
        <v>9</v>
      </c>
      <c r="AZ132" s="90">
        <f>SUMIFS('Forecast Summary'!BW:BW, 'Forecast Summary'!$A:$A,Outcomes!$A132,'Forecast Summary'!$C:$C, "2023",'Forecast Summary'!$D:$D, "Historical")</f>
        <v>16</v>
      </c>
      <c r="BA132" s="90">
        <f>SUMIFS('Forecast Summary'!BX:BX, 'Forecast Summary'!$A:$A,Outcomes!$A132,'Forecast Summary'!$C:$C, "2023",'Forecast Summary'!$D:$D, "Historical")</f>
        <v>25</v>
      </c>
      <c r="BB132" s="90">
        <f>SUMIFS('Forecast Summary'!BY:BY, 'Forecast Summary'!$A:$A,Outcomes!$A132,'Forecast Summary'!$C:$C, "2023",'Forecast Summary'!$D:$D, "Historical")</f>
        <v>21</v>
      </c>
      <c r="BC132" s="90">
        <f>SUMIFS('Forecast Summary'!BZ:BZ, 'Forecast Summary'!$A:$A,Outcomes!$A132,'Forecast Summary'!$C:$C, "2023",'Forecast Summary'!$D:$D, "Historical")</f>
        <v>40</v>
      </c>
      <c r="BD132" s="90">
        <f>SUMIFS('Forecast Summary'!CA:CA, 'Forecast Summary'!$A:$A,Outcomes!$A132,'Forecast Summary'!$C:$C, "2023",'Forecast Summary'!$D:$D, "Historical")</f>
        <v>0</v>
      </c>
    </row>
    <row r="133" spans="1:56">
      <c r="A133" s="21" t="s">
        <v>85</v>
      </c>
      <c r="B133" s="18" t="s">
        <v>86</v>
      </c>
      <c r="C133" s="90">
        <f>SUMIFS('Forecast Summary'!E:E, 'Forecast Summary'!$A:$A,Outcomes!$A133,'Forecast Summary'!$C:$C, "2023",'Forecast Summary'!$D:$D, "Historical")</f>
        <v>418</v>
      </c>
      <c r="D133" s="90">
        <f>SUMIFS('Forecast Summary'!F:F, 'Forecast Summary'!$A:$A,Outcomes!$A133,'Forecast Summary'!$C:$C, "2023",'Forecast Summary'!$D:$D, "Historical")</f>
        <v>340</v>
      </c>
      <c r="E133" s="90">
        <f>SUMIFS('Forecast Summary'!G:G, 'Forecast Summary'!$A:$A,Outcomes!$A133,'Forecast Summary'!$C:$C, "2023",'Forecast Summary'!$D:$D, "Historical")</f>
        <v>287</v>
      </c>
      <c r="F133" s="90">
        <f>SUMIFS('Forecast Summary'!H:H, 'Forecast Summary'!$A:$A,Outcomes!$A133,'Forecast Summary'!$C:$C, "2023",'Forecast Summary'!$D:$D, "Historical")</f>
        <v>80</v>
      </c>
      <c r="G133" s="90">
        <f>SUMIFS('Forecast Summary'!I:I, 'Forecast Summary'!$A:$A,Outcomes!$A133,'Forecast Summary'!$C:$C, "2023",'Forecast Summary'!$D:$D, "Historical")</f>
        <v>33</v>
      </c>
      <c r="H133" s="90">
        <f>SUMIFS('Forecast Summary'!J:J, 'Forecast Summary'!$A:$A,Outcomes!$A133,'Forecast Summary'!$C:$C, "2023",'Forecast Summary'!$D:$D, "Historical")</f>
        <v>0</v>
      </c>
      <c r="I133" s="90">
        <f>SUMIFS('Forecast Summary'!K:K, 'Forecast Summary'!$A:$A,Outcomes!$A133,'Forecast Summary'!$C:$C, "2023",'Forecast Summary'!$D:$D, "Historical")</f>
        <v>0</v>
      </c>
      <c r="J133" s="90">
        <f>SUMIFS('Forecast Summary'!L:L, 'Forecast Summary'!$A:$A,Outcomes!$A133,'Forecast Summary'!$C:$C, "2023",'Forecast Summary'!$D:$D, "Historical")</f>
        <v>0</v>
      </c>
      <c r="K133" s="90">
        <f>SUMIFS('Forecast Summary'!M:M, 'Forecast Summary'!$A:$A,Outcomes!$A133,'Forecast Summary'!$C:$C, "2023",'Forecast Summary'!$D:$D, "Historical")</f>
        <v>0</v>
      </c>
      <c r="L133" s="90">
        <f>SUMIFS('Forecast Summary'!O:O, 'Forecast Summary'!$A:$A,Outcomes!$A133,'Forecast Summary'!$C:$C, "2023",'Forecast Summary'!$D:$D, "Historical")</f>
        <v>0</v>
      </c>
      <c r="M133" s="90">
        <f>SUMIFS('Forecast Summary'!P:P, 'Forecast Summary'!$A:$A,Outcomes!$A133,'Forecast Summary'!$C:$C, "2023",'Forecast Summary'!$D:$D, "Historical")</f>
        <v>33</v>
      </c>
      <c r="N133" s="90">
        <f>SUMIFS('Forecast Summary'!U:U, 'Forecast Summary'!$A:$A,Outcomes!$A133,'Forecast Summary'!$C:$C, "2023",'Forecast Summary'!$D:$D, "Historical")</f>
        <v>89</v>
      </c>
      <c r="O133" s="561"/>
      <c r="P133" s="561"/>
      <c r="Q133" s="561"/>
      <c r="R133" s="90">
        <f>SUMIFS('Forecast Summary'!Y:Y, 'Forecast Summary'!$A:$A,Outcomes!$A133,'Forecast Summary'!$C:$C, "2023",'Forecast Summary'!$D:$D, "Historical")</f>
        <v>0</v>
      </c>
      <c r="S133" s="561"/>
      <c r="T133" s="561"/>
      <c r="U133" s="561"/>
      <c r="V133" s="90">
        <f>SUMIFS('Forecast Summary'!AG:AG, 'Forecast Summary'!$A:$A,Outcomes!$A133,'Forecast Summary'!$C:$C, "2023",'Forecast Summary'!$D:$D, "Historical")</f>
        <v>111</v>
      </c>
      <c r="W133" s="90">
        <f>SUMIFS('Forecast Summary'!AH:AH, 'Forecast Summary'!$A:$A,Outcomes!$A133,'Forecast Summary'!$C:$C, "2023",'Forecast Summary'!$D:$D, "Historical")</f>
        <v>73</v>
      </c>
      <c r="X133" s="90">
        <f>SUMIFS('Forecast Summary'!AI:AI, 'Forecast Summary'!$A:$A,Outcomes!$A133,'Forecast Summary'!$C:$C, "2023",'Forecast Summary'!$D:$D, "Historical")</f>
        <v>38</v>
      </c>
      <c r="Y133" s="90">
        <f>SUMIFS('Forecast Summary'!AJ:AJ, 'Forecast Summary'!$A:$A,Outcomes!$A133,'Forecast Summary'!$C:$C, "2023",'Forecast Summary'!$D:$D, "Historical")</f>
        <v>31</v>
      </c>
      <c r="Z133" s="90">
        <f>SUMIFS('Forecast Summary'!AK:AK, 'Forecast Summary'!$A:$A,Outcomes!$A133,'Forecast Summary'!$C:$C, "2023",'Forecast Summary'!$D:$D, "Historical")</f>
        <v>88</v>
      </c>
      <c r="AA133" s="90">
        <f>SUMIFS('Forecast Summary'!AL:AL, 'Forecast Summary'!$A:$A,Outcomes!$A133,'Forecast Summary'!$C:$C, "2023",'Forecast Summary'!$D:$D, "Historical")</f>
        <v>60</v>
      </c>
      <c r="AB133" s="90">
        <f>SUMIFS('Forecast Summary'!AM:AM, 'Forecast Summary'!$A:$A,Outcomes!$A133,'Forecast Summary'!$C:$C, "2023",'Forecast Summary'!$D:$D, "Historical")</f>
        <v>38</v>
      </c>
      <c r="AC133" s="90">
        <f>SUMIFS('Forecast Summary'!AN:AN, 'Forecast Summary'!$A:$A,Outcomes!$A133,'Forecast Summary'!$C:$C, "2023",'Forecast Summary'!$D:$D, "Historical")</f>
        <v>30</v>
      </c>
      <c r="AD133" s="90">
        <f>SUMIFS('Forecast Summary'!AS:AS, 'Forecast Summary'!$A:$A,Outcomes!$A133,'Forecast Summary'!$C:$C, "2023",'Forecast Summary'!$D:$D, "Historical")</f>
        <v>0</v>
      </c>
      <c r="AE133" s="90">
        <f>SUMIFS('Forecast Summary'!AT:AT, 'Forecast Summary'!$A:$A,Outcomes!$A133,'Forecast Summary'!$C:$C, "2023",'Forecast Summary'!$D:$D, "Historical")</f>
        <v>0</v>
      </c>
      <c r="AF133" s="90">
        <f>SUMIFS('Forecast Summary'!AU:AU, 'Forecast Summary'!$A:$A,Outcomes!$A133,'Forecast Summary'!$C:$C, "2023",'Forecast Summary'!$D:$D, "Historical")</f>
        <v>0</v>
      </c>
      <c r="AG133" s="90">
        <f>SUMIFS('Forecast Summary'!AV:AV, 'Forecast Summary'!$A:$A,Outcomes!$A133,'Forecast Summary'!$C:$C, "2023",'Forecast Summary'!$D:$D, "Historical")</f>
        <v>0</v>
      </c>
      <c r="AH133" s="90">
        <f>SUMIFS('Forecast Summary'!AW:AW, 'Forecast Summary'!$A:$A,Outcomes!$A133,'Forecast Summary'!$C:$C, "2023",'Forecast Summary'!$D:$D, "Historical")</f>
        <v>0</v>
      </c>
      <c r="AI133" s="90">
        <f>SUMIFS('Forecast Summary'!AX:AX, 'Forecast Summary'!$A:$A,Outcomes!$A133,'Forecast Summary'!$C:$C, "2023",'Forecast Summary'!$D:$D, "Historical")</f>
        <v>0</v>
      </c>
      <c r="AJ133" s="90">
        <f>SUMIFS('Forecast Summary'!AY:AY, 'Forecast Summary'!$A:$A,Outcomes!$A133,'Forecast Summary'!$C:$C, "2023",'Forecast Summary'!$D:$D, "Historical")</f>
        <v>0</v>
      </c>
      <c r="AK133" s="90">
        <f>SUMIFS('Forecast Summary'!AZ:AZ, 'Forecast Summary'!$A:$A,Outcomes!$A133,'Forecast Summary'!$C:$C, "2023",'Forecast Summary'!$D:$D, "Historical")</f>
        <v>0</v>
      </c>
      <c r="AL133" s="90">
        <f>SUMIFS('Forecast Summary'!BE:BE, 'Forecast Summary'!$A:$A,Outcomes!$A133,'Forecast Summary'!$C:$C, "2023",'Forecast Summary'!$D:$D, "Historical")</f>
        <v>314</v>
      </c>
      <c r="AM133" s="90">
        <f>SUMIFS('Forecast Summary'!BF:BF, 'Forecast Summary'!$A:$A,Outcomes!$A133,'Forecast Summary'!$C:$C, "2023",'Forecast Summary'!$D:$D, "Historical")</f>
        <v>261</v>
      </c>
      <c r="AN133" s="90">
        <f>SUMIFS('Forecast Summary'!BG:BG, 'Forecast Summary'!$A:$A,Outcomes!$A133,'Forecast Summary'!$C:$C, "2023",'Forecast Summary'!$D:$D, "Historical")</f>
        <v>100</v>
      </c>
      <c r="AO133" s="90">
        <f>SUMIFS('Forecast Summary'!BH:BH, 'Forecast Summary'!$A:$A,Outcomes!$A133,'Forecast Summary'!$C:$C, "2023",'Forecast Summary'!$D:$D, "Historical")</f>
        <v>59</v>
      </c>
      <c r="AP133" s="90">
        <f>SUMIFS('Forecast Summary'!BI:BI, 'Forecast Summary'!$A:$A,Outcomes!$A133,'Forecast Summary'!$C:$C, "2023",'Forecast Summary'!$D:$D, "Historical")</f>
        <v>89</v>
      </c>
      <c r="AQ133" s="90">
        <f>SUMIFS('Forecast Summary'!BJ:BJ, 'Forecast Summary'!$A:$A,Outcomes!$A133,'Forecast Summary'!$C:$C, "2023",'Forecast Summary'!$D:$D, "Historical")</f>
        <v>76</v>
      </c>
      <c r="AR133" s="90">
        <f>SUMIFS('Forecast Summary'!BK:BK, 'Forecast Summary'!$A:$A,Outcomes!$A133,'Forecast Summary'!$C:$C, "2023",'Forecast Summary'!$D:$D, "Historical")</f>
        <v>51</v>
      </c>
      <c r="AS133" s="90">
        <f>SUMIFS('Forecast Summary'!BL:BL, 'Forecast Summary'!$A:$A,Outcomes!$A133,'Forecast Summary'!$C:$C, "2023",'Forecast Summary'!$D:$D, "Historical")</f>
        <v>42</v>
      </c>
      <c r="AT133" s="90">
        <f>SUMIFS('Forecast Summary'!BQ:BQ, 'Forecast Summary'!$A:$A,Outcomes!$A133,'Forecast Summary'!$C:$C, "2023",'Forecast Summary'!$D:$D, "Historical")</f>
        <v>0</v>
      </c>
      <c r="AU133" s="90">
        <f>SUMIFS('Forecast Summary'!BR:BR, 'Forecast Summary'!$A:$A,Outcomes!$A133,'Forecast Summary'!$C:$C, "2023",'Forecast Summary'!$D:$D, "Historical")</f>
        <v>0</v>
      </c>
      <c r="AV133" s="90">
        <f>SUMIFS('Forecast Summary'!BS:BS, 'Forecast Summary'!$A:$A,Outcomes!$A133,'Forecast Summary'!$C:$C, "2023",'Forecast Summary'!$D:$D, "Historical")</f>
        <v>0</v>
      </c>
      <c r="AW133" s="90">
        <f>SUMIFS('Forecast Summary'!BT:BT, 'Forecast Summary'!$A:$A,Outcomes!$A133,'Forecast Summary'!$C:$C, "2023",'Forecast Summary'!$D:$D, "Historical")</f>
        <v>0</v>
      </c>
      <c r="AX133" s="90">
        <f>SUMIFS('Forecast Summary'!BU:BU, 'Forecast Summary'!$A:$A,Outcomes!$A133,'Forecast Summary'!$C:$C, "2023",'Forecast Summary'!$D:$D, "Historical")</f>
        <v>0</v>
      </c>
      <c r="AY133" s="90">
        <f>SUMIFS('Forecast Summary'!BV:BV, 'Forecast Summary'!$A:$A,Outcomes!$A133,'Forecast Summary'!$C:$C, "2023",'Forecast Summary'!$D:$D, "Historical")</f>
        <v>0</v>
      </c>
      <c r="AZ133" s="90">
        <f>SUMIFS('Forecast Summary'!BW:BW, 'Forecast Summary'!$A:$A,Outcomes!$A133,'Forecast Summary'!$C:$C, "2023",'Forecast Summary'!$D:$D, "Historical")</f>
        <v>0</v>
      </c>
      <c r="BA133" s="90">
        <f>SUMIFS('Forecast Summary'!BX:BX, 'Forecast Summary'!$A:$A,Outcomes!$A133,'Forecast Summary'!$C:$C, "2023",'Forecast Summary'!$D:$D, "Historical")</f>
        <v>0</v>
      </c>
      <c r="BB133" s="90">
        <f>SUMIFS('Forecast Summary'!BY:BY, 'Forecast Summary'!$A:$A,Outcomes!$A133,'Forecast Summary'!$C:$C, "2023",'Forecast Summary'!$D:$D, "Historical")</f>
        <v>4</v>
      </c>
      <c r="BC133" s="90">
        <f>SUMIFS('Forecast Summary'!BZ:BZ, 'Forecast Summary'!$A:$A,Outcomes!$A133,'Forecast Summary'!$C:$C, "2023",'Forecast Summary'!$D:$D, "Historical")</f>
        <v>24</v>
      </c>
      <c r="BD133" s="90">
        <f>SUMIFS('Forecast Summary'!CA:CA, 'Forecast Summary'!$A:$A,Outcomes!$A133,'Forecast Summary'!$C:$C, "2023",'Forecast Summary'!$D:$D, "Historical")</f>
        <v>0</v>
      </c>
    </row>
    <row r="134" spans="1:56">
      <c r="A134" s="21" t="s">
        <v>87</v>
      </c>
      <c r="B134" s="18" t="s">
        <v>88</v>
      </c>
      <c r="C134" s="90">
        <f>SUMIFS('Forecast Summary'!E:E, 'Forecast Summary'!$A:$A,Outcomes!$A134,'Forecast Summary'!$C:$C, "2023",'Forecast Summary'!$D:$D, "Historical")</f>
        <v>2357</v>
      </c>
      <c r="D134" s="90">
        <f>SUMIFS('Forecast Summary'!F:F, 'Forecast Summary'!$A:$A,Outcomes!$A134,'Forecast Summary'!$C:$C, "2023",'Forecast Summary'!$D:$D, "Historical")</f>
        <v>3524</v>
      </c>
      <c r="E134" s="90">
        <f>SUMIFS('Forecast Summary'!G:G, 'Forecast Summary'!$A:$A,Outcomes!$A134,'Forecast Summary'!$C:$C, "2023",'Forecast Summary'!$D:$D, "Historical")</f>
        <v>1761</v>
      </c>
      <c r="F134" s="90">
        <f>SUMIFS('Forecast Summary'!H:H, 'Forecast Summary'!$A:$A,Outcomes!$A134,'Forecast Summary'!$C:$C, "2023",'Forecast Summary'!$D:$D, "Historical")</f>
        <v>1836</v>
      </c>
      <c r="G134" s="90">
        <f>SUMIFS('Forecast Summary'!I:I, 'Forecast Summary'!$A:$A,Outcomes!$A134,'Forecast Summary'!$C:$C, "2023",'Forecast Summary'!$D:$D, "Historical")</f>
        <v>885</v>
      </c>
      <c r="H134" s="90">
        <f>SUMIFS('Forecast Summary'!J:J, 'Forecast Summary'!$A:$A,Outcomes!$A134,'Forecast Summary'!$C:$C, "2023",'Forecast Summary'!$D:$D, "Historical")</f>
        <v>63</v>
      </c>
      <c r="I134" s="90">
        <f>SUMIFS('Forecast Summary'!K:K, 'Forecast Summary'!$A:$A,Outcomes!$A134,'Forecast Summary'!$C:$C, "2023",'Forecast Summary'!$D:$D, "Historical")</f>
        <v>19</v>
      </c>
      <c r="J134" s="90">
        <f>SUMIFS('Forecast Summary'!L:L, 'Forecast Summary'!$A:$A,Outcomes!$A134,'Forecast Summary'!$C:$C, "2023",'Forecast Summary'!$D:$D, "Historical")</f>
        <v>15</v>
      </c>
      <c r="K134" s="90">
        <f>SUMIFS('Forecast Summary'!M:M, 'Forecast Summary'!$A:$A,Outcomes!$A134,'Forecast Summary'!$C:$C, "2023",'Forecast Summary'!$D:$D, "Historical")</f>
        <v>0</v>
      </c>
      <c r="L134" s="90">
        <f>SUMIFS('Forecast Summary'!O:O, 'Forecast Summary'!$A:$A,Outcomes!$A134,'Forecast Summary'!$C:$C, "2023",'Forecast Summary'!$D:$D, "Historical")</f>
        <v>299</v>
      </c>
      <c r="M134" s="90">
        <f>SUMIFS('Forecast Summary'!P:P, 'Forecast Summary'!$A:$A,Outcomes!$A134,'Forecast Summary'!$C:$C, "2023",'Forecast Summary'!$D:$D, "Historical")</f>
        <v>670</v>
      </c>
      <c r="N134" s="90">
        <f>SUMIFS('Forecast Summary'!U:U, 'Forecast Summary'!$A:$A,Outcomes!$A134,'Forecast Summary'!$C:$C, "2023",'Forecast Summary'!$D:$D, "Historical")</f>
        <v>61</v>
      </c>
      <c r="O134" s="561"/>
      <c r="P134" s="561"/>
      <c r="Q134" s="561"/>
      <c r="R134" s="90">
        <f>SUMIFS('Forecast Summary'!Y:Y, 'Forecast Summary'!$A:$A,Outcomes!$A134,'Forecast Summary'!$C:$C, "2023",'Forecast Summary'!$D:$D, "Historical")</f>
        <v>908</v>
      </c>
      <c r="S134" s="561"/>
      <c r="T134" s="561"/>
      <c r="U134" s="561"/>
      <c r="V134" s="90">
        <f>SUMIFS('Forecast Summary'!AG:AG, 'Forecast Summary'!$A:$A,Outcomes!$A134,'Forecast Summary'!$C:$C, "2023",'Forecast Summary'!$D:$D, "Historical")</f>
        <v>817</v>
      </c>
      <c r="W134" s="90">
        <f>SUMIFS('Forecast Summary'!AH:AH, 'Forecast Summary'!$A:$A,Outcomes!$A134,'Forecast Summary'!$C:$C, "2023",'Forecast Summary'!$D:$D, "Historical")</f>
        <v>191</v>
      </c>
      <c r="X134" s="90">
        <f>SUMIFS('Forecast Summary'!AI:AI, 'Forecast Summary'!$A:$A,Outcomes!$A134,'Forecast Summary'!$C:$C, "2023",'Forecast Summary'!$D:$D, "Historical")</f>
        <v>291</v>
      </c>
      <c r="Y134" s="90">
        <f>SUMIFS('Forecast Summary'!AJ:AJ, 'Forecast Summary'!$A:$A,Outcomes!$A134,'Forecast Summary'!$C:$C, "2023",'Forecast Summary'!$D:$D, "Historical")</f>
        <v>400</v>
      </c>
      <c r="Z134" s="90">
        <f>SUMIFS('Forecast Summary'!AK:AK, 'Forecast Summary'!$A:$A,Outcomes!$A134,'Forecast Summary'!$C:$C, "2023",'Forecast Summary'!$D:$D, "Historical")</f>
        <v>729</v>
      </c>
      <c r="AA134" s="90">
        <f>SUMIFS('Forecast Summary'!AL:AL, 'Forecast Summary'!$A:$A,Outcomes!$A134,'Forecast Summary'!$C:$C, "2023",'Forecast Summary'!$D:$D, "Historical")</f>
        <v>299</v>
      </c>
      <c r="AB134" s="90">
        <f>SUMIFS('Forecast Summary'!AM:AM, 'Forecast Summary'!$A:$A,Outcomes!$A134,'Forecast Summary'!$C:$C, "2023",'Forecast Summary'!$D:$D, "Historical")</f>
        <v>352</v>
      </c>
      <c r="AC134" s="90">
        <f>SUMIFS('Forecast Summary'!AN:AN, 'Forecast Summary'!$A:$A,Outcomes!$A134,'Forecast Summary'!$C:$C, "2023",'Forecast Summary'!$D:$D, "Historical")</f>
        <v>377</v>
      </c>
      <c r="AD134" s="90">
        <f>SUMIFS('Forecast Summary'!AS:AS, 'Forecast Summary'!$A:$A,Outcomes!$A134,'Forecast Summary'!$C:$C, "2023",'Forecast Summary'!$D:$D, "Historical")</f>
        <v>4</v>
      </c>
      <c r="AE134" s="90">
        <f>SUMIFS('Forecast Summary'!AT:AT, 'Forecast Summary'!$A:$A,Outcomes!$A134,'Forecast Summary'!$C:$C, "2023",'Forecast Summary'!$D:$D, "Historical")</f>
        <v>0</v>
      </c>
      <c r="AF134" s="90">
        <f>SUMIFS('Forecast Summary'!AU:AU, 'Forecast Summary'!$A:$A,Outcomes!$A134,'Forecast Summary'!$C:$C, "2023",'Forecast Summary'!$D:$D, "Historical")</f>
        <v>0</v>
      </c>
      <c r="AG134" s="90">
        <f>SUMIFS('Forecast Summary'!AV:AV, 'Forecast Summary'!$A:$A,Outcomes!$A134,'Forecast Summary'!$C:$C, "2023",'Forecast Summary'!$D:$D, "Historical")</f>
        <v>4</v>
      </c>
      <c r="AH134" s="90">
        <f>SUMIFS('Forecast Summary'!AW:AW, 'Forecast Summary'!$A:$A,Outcomes!$A134,'Forecast Summary'!$C:$C, "2023",'Forecast Summary'!$D:$D, "Historical")</f>
        <v>26</v>
      </c>
      <c r="AI134" s="90">
        <f>SUMIFS('Forecast Summary'!AX:AX, 'Forecast Summary'!$A:$A,Outcomes!$A134,'Forecast Summary'!$C:$C, "2023",'Forecast Summary'!$D:$D, "Historical")</f>
        <v>3</v>
      </c>
      <c r="AJ134" s="90">
        <f>SUMIFS('Forecast Summary'!AY:AY, 'Forecast Summary'!$A:$A,Outcomes!$A134,'Forecast Summary'!$C:$C, "2023",'Forecast Summary'!$D:$D, "Historical")</f>
        <v>6</v>
      </c>
      <c r="AK134" s="90">
        <f>SUMIFS('Forecast Summary'!AZ:AZ, 'Forecast Summary'!$A:$A,Outcomes!$A134,'Forecast Summary'!$C:$C, "2023",'Forecast Summary'!$D:$D, "Historical")</f>
        <v>21</v>
      </c>
      <c r="AL134" s="90">
        <f>SUMIFS('Forecast Summary'!BE:BE, 'Forecast Summary'!$A:$A,Outcomes!$A134,'Forecast Summary'!$C:$C, "2023",'Forecast Summary'!$D:$D, "Historical")</f>
        <v>4323</v>
      </c>
      <c r="AM134" s="90">
        <f>SUMIFS('Forecast Summary'!BF:BF, 'Forecast Summary'!$A:$A,Outcomes!$A134,'Forecast Summary'!$C:$C, "2023",'Forecast Summary'!$D:$D, "Historical")</f>
        <v>2108</v>
      </c>
      <c r="AN134" s="90">
        <f>SUMIFS('Forecast Summary'!BG:BG, 'Forecast Summary'!$A:$A,Outcomes!$A134,'Forecast Summary'!$C:$C, "2023",'Forecast Summary'!$D:$D, "Historical")</f>
        <v>2182</v>
      </c>
      <c r="AO134" s="90">
        <f>SUMIFS('Forecast Summary'!BH:BH, 'Forecast Summary'!$A:$A,Outcomes!$A134,'Forecast Summary'!$C:$C, "2023",'Forecast Summary'!$D:$D, "Historical")</f>
        <v>1618</v>
      </c>
      <c r="AP134" s="90">
        <f>SUMIFS('Forecast Summary'!BI:BI, 'Forecast Summary'!$A:$A,Outcomes!$A134,'Forecast Summary'!$C:$C, "2023",'Forecast Summary'!$D:$D, "Historical")</f>
        <v>890</v>
      </c>
      <c r="AQ134" s="90">
        <f>SUMIFS('Forecast Summary'!BJ:BJ, 'Forecast Summary'!$A:$A,Outcomes!$A134,'Forecast Summary'!$C:$C, "2023",'Forecast Summary'!$D:$D, "Historical")</f>
        <v>325</v>
      </c>
      <c r="AR134" s="90">
        <f>SUMIFS('Forecast Summary'!BK:BK, 'Forecast Summary'!$A:$A,Outcomes!$A134,'Forecast Summary'!$C:$C, "2023",'Forecast Summary'!$D:$D, "Historical")</f>
        <v>424</v>
      </c>
      <c r="AS134" s="90">
        <f>SUMIFS('Forecast Summary'!BL:BL, 'Forecast Summary'!$A:$A,Outcomes!$A134,'Forecast Summary'!$C:$C, "2023",'Forecast Summary'!$D:$D, "Historical")</f>
        <v>504</v>
      </c>
      <c r="AT134" s="90">
        <f>SUMIFS('Forecast Summary'!BQ:BQ, 'Forecast Summary'!$A:$A,Outcomes!$A134,'Forecast Summary'!$C:$C, "2023",'Forecast Summary'!$D:$D, "Historical")</f>
        <v>0</v>
      </c>
      <c r="AU134" s="90">
        <f>SUMIFS('Forecast Summary'!BR:BR, 'Forecast Summary'!$A:$A,Outcomes!$A134,'Forecast Summary'!$C:$C, "2023",'Forecast Summary'!$D:$D, "Historical")</f>
        <v>0</v>
      </c>
      <c r="AV134" s="90">
        <f>SUMIFS('Forecast Summary'!BS:BS, 'Forecast Summary'!$A:$A,Outcomes!$A134,'Forecast Summary'!$C:$C, "2023",'Forecast Summary'!$D:$D, "Historical")</f>
        <v>0</v>
      </c>
      <c r="AW134" s="90">
        <f>SUMIFS('Forecast Summary'!BT:BT, 'Forecast Summary'!$A:$A,Outcomes!$A134,'Forecast Summary'!$C:$C, "2023",'Forecast Summary'!$D:$D, "Historical")</f>
        <v>0</v>
      </c>
      <c r="AX134" s="90">
        <f>SUMIFS('Forecast Summary'!BU:BU, 'Forecast Summary'!$A:$A,Outcomes!$A134,'Forecast Summary'!$C:$C, "2023",'Forecast Summary'!$D:$D, "Historical")</f>
        <v>0</v>
      </c>
      <c r="AY134" s="90">
        <f>SUMIFS('Forecast Summary'!BV:BV, 'Forecast Summary'!$A:$A,Outcomes!$A134,'Forecast Summary'!$C:$C, "2023",'Forecast Summary'!$D:$D, "Historical")</f>
        <v>0</v>
      </c>
      <c r="AZ134" s="90">
        <f>SUMIFS('Forecast Summary'!BW:BW, 'Forecast Summary'!$A:$A,Outcomes!$A134,'Forecast Summary'!$C:$C, "2023",'Forecast Summary'!$D:$D, "Historical")</f>
        <v>0</v>
      </c>
      <c r="BA134" s="90">
        <f>SUMIFS('Forecast Summary'!BX:BX, 'Forecast Summary'!$A:$A,Outcomes!$A134,'Forecast Summary'!$C:$C, "2023",'Forecast Summary'!$D:$D, "Historical")</f>
        <v>0</v>
      </c>
      <c r="BB134" s="90">
        <f>SUMIFS('Forecast Summary'!BY:BY, 'Forecast Summary'!$A:$A,Outcomes!$A134,'Forecast Summary'!$C:$C, "2023",'Forecast Summary'!$D:$D, "Historical")</f>
        <v>95</v>
      </c>
      <c r="BC134" s="90">
        <f>SUMIFS('Forecast Summary'!BZ:BZ, 'Forecast Summary'!$A:$A,Outcomes!$A134,'Forecast Summary'!$C:$C, "2023",'Forecast Summary'!$D:$D, "Historical")</f>
        <v>314</v>
      </c>
      <c r="BD134" s="90">
        <f>SUMIFS('Forecast Summary'!CA:CA, 'Forecast Summary'!$A:$A,Outcomes!$A134,'Forecast Summary'!$C:$C, "2023",'Forecast Summary'!$D:$D, "Historical")</f>
        <v>0</v>
      </c>
    </row>
    <row r="135" spans="1:56">
      <c r="A135" s="21" t="s">
        <v>89</v>
      </c>
      <c r="B135" s="18" t="s">
        <v>90</v>
      </c>
      <c r="C135" s="90">
        <f>SUMIFS('Forecast Summary'!E:E, 'Forecast Summary'!$A:$A,Outcomes!$A135,'Forecast Summary'!$C:$C, "2023",'Forecast Summary'!$D:$D, "Historical")</f>
        <v>484</v>
      </c>
      <c r="D135" s="90">
        <f>SUMIFS('Forecast Summary'!F:F, 'Forecast Summary'!$A:$A,Outcomes!$A135,'Forecast Summary'!$C:$C, "2023",'Forecast Summary'!$D:$D, "Historical")</f>
        <v>237</v>
      </c>
      <c r="E135" s="90">
        <f>SUMIFS('Forecast Summary'!G:G, 'Forecast Summary'!$A:$A,Outcomes!$A135,'Forecast Summary'!$C:$C, "2023",'Forecast Summary'!$D:$D, "Historical")</f>
        <v>89</v>
      </c>
      <c r="F135" s="90">
        <f>SUMIFS('Forecast Summary'!H:H, 'Forecast Summary'!$A:$A,Outcomes!$A135,'Forecast Summary'!$C:$C, "2023",'Forecast Summary'!$D:$D, "Historical")</f>
        <v>101</v>
      </c>
      <c r="G135" s="90">
        <f>SUMIFS('Forecast Summary'!I:I, 'Forecast Summary'!$A:$A,Outcomes!$A135,'Forecast Summary'!$C:$C, "2023",'Forecast Summary'!$D:$D, "Historical")</f>
        <v>51</v>
      </c>
      <c r="H135" s="90">
        <f>SUMIFS('Forecast Summary'!J:J, 'Forecast Summary'!$A:$A,Outcomes!$A135,'Forecast Summary'!$C:$C, "2023",'Forecast Summary'!$D:$D, "Historical")</f>
        <v>0</v>
      </c>
      <c r="I135" s="90">
        <f>SUMIFS('Forecast Summary'!K:K, 'Forecast Summary'!$A:$A,Outcomes!$A135,'Forecast Summary'!$C:$C, "2023",'Forecast Summary'!$D:$D, "Historical")</f>
        <v>0</v>
      </c>
      <c r="J135" s="90">
        <f>SUMIFS('Forecast Summary'!L:L, 'Forecast Summary'!$A:$A,Outcomes!$A135,'Forecast Summary'!$C:$C, "2023",'Forecast Summary'!$D:$D, "Historical")</f>
        <v>0</v>
      </c>
      <c r="K135" s="90">
        <f>SUMIFS('Forecast Summary'!M:M, 'Forecast Summary'!$A:$A,Outcomes!$A135,'Forecast Summary'!$C:$C, "2023",'Forecast Summary'!$D:$D, "Historical")</f>
        <v>0</v>
      </c>
      <c r="L135" s="90">
        <f>SUMIFS('Forecast Summary'!O:O, 'Forecast Summary'!$A:$A,Outcomes!$A135,'Forecast Summary'!$C:$C, "2023",'Forecast Summary'!$D:$D, "Historical")</f>
        <v>0</v>
      </c>
      <c r="M135" s="90">
        <f>SUMIFS('Forecast Summary'!P:P, 'Forecast Summary'!$A:$A,Outcomes!$A135,'Forecast Summary'!$C:$C, "2023",'Forecast Summary'!$D:$D, "Historical")</f>
        <v>611</v>
      </c>
      <c r="N135" s="90">
        <f>SUMIFS('Forecast Summary'!U:U, 'Forecast Summary'!$A:$A,Outcomes!$A135,'Forecast Summary'!$C:$C, "2023",'Forecast Summary'!$D:$D, "Historical")</f>
        <v>0</v>
      </c>
      <c r="O135" s="561"/>
      <c r="P135" s="561"/>
      <c r="Q135" s="561"/>
      <c r="R135" s="90">
        <f>SUMIFS('Forecast Summary'!Y:Y, 'Forecast Summary'!$A:$A,Outcomes!$A135,'Forecast Summary'!$C:$C, "2023",'Forecast Summary'!$D:$D, "Historical")</f>
        <v>0</v>
      </c>
      <c r="S135" s="561"/>
      <c r="T135" s="561"/>
      <c r="U135" s="561"/>
      <c r="V135" s="90">
        <f>SUMIFS('Forecast Summary'!AG:AG, 'Forecast Summary'!$A:$A,Outcomes!$A135,'Forecast Summary'!$C:$C, "2023",'Forecast Summary'!$D:$D, "Historical")</f>
        <v>19</v>
      </c>
      <c r="W135" s="90">
        <f>SUMIFS('Forecast Summary'!AH:AH, 'Forecast Summary'!$A:$A,Outcomes!$A135,'Forecast Summary'!$C:$C, "2023",'Forecast Summary'!$D:$D, "Historical")</f>
        <v>2</v>
      </c>
      <c r="X135" s="90">
        <f>SUMIFS('Forecast Summary'!AI:AI, 'Forecast Summary'!$A:$A,Outcomes!$A135,'Forecast Summary'!$C:$C, "2023",'Forecast Summary'!$D:$D, "Historical")</f>
        <v>16</v>
      </c>
      <c r="Y135" s="90">
        <f>SUMIFS('Forecast Summary'!AJ:AJ, 'Forecast Summary'!$A:$A,Outcomes!$A135,'Forecast Summary'!$C:$C, "2023",'Forecast Summary'!$D:$D, "Historical")</f>
        <v>12</v>
      </c>
      <c r="Z135" s="90">
        <f>SUMIFS('Forecast Summary'!AK:AK, 'Forecast Summary'!$A:$A,Outcomes!$A135,'Forecast Summary'!$C:$C, "2023",'Forecast Summary'!$D:$D, "Historical")</f>
        <v>167</v>
      </c>
      <c r="AA135" s="90">
        <f>SUMIFS('Forecast Summary'!AL:AL, 'Forecast Summary'!$A:$A,Outcomes!$A135,'Forecast Summary'!$C:$C, "2023",'Forecast Summary'!$D:$D, "Historical")</f>
        <v>38</v>
      </c>
      <c r="AB135" s="90">
        <f>SUMIFS('Forecast Summary'!AM:AM, 'Forecast Summary'!$A:$A,Outcomes!$A135,'Forecast Summary'!$C:$C, "2023",'Forecast Summary'!$D:$D, "Historical")</f>
        <v>80</v>
      </c>
      <c r="AC135" s="90">
        <f>SUMIFS('Forecast Summary'!AN:AN, 'Forecast Summary'!$A:$A,Outcomes!$A135,'Forecast Summary'!$C:$C, "2023",'Forecast Summary'!$D:$D, "Historical")</f>
        <v>69</v>
      </c>
      <c r="AD135" s="90">
        <f>SUMIFS('Forecast Summary'!AS:AS, 'Forecast Summary'!$A:$A,Outcomes!$A135,'Forecast Summary'!$C:$C, "2023",'Forecast Summary'!$D:$D, "Historical")</f>
        <v>0</v>
      </c>
      <c r="AE135" s="90">
        <f>SUMIFS('Forecast Summary'!AT:AT, 'Forecast Summary'!$A:$A,Outcomes!$A135,'Forecast Summary'!$C:$C, "2023",'Forecast Summary'!$D:$D, "Historical")</f>
        <v>0</v>
      </c>
      <c r="AF135" s="90">
        <f>SUMIFS('Forecast Summary'!AU:AU, 'Forecast Summary'!$A:$A,Outcomes!$A135,'Forecast Summary'!$C:$C, "2023",'Forecast Summary'!$D:$D, "Historical")</f>
        <v>0</v>
      </c>
      <c r="AG135" s="90">
        <f>SUMIFS('Forecast Summary'!AV:AV, 'Forecast Summary'!$A:$A,Outcomes!$A135,'Forecast Summary'!$C:$C, "2023",'Forecast Summary'!$D:$D, "Historical")</f>
        <v>0</v>
      </c>
      <c r="AH135" s="90">
        <f>SUMIFS('Forecast Summary'!AW:AW, 'Forecast Summary'!$A:$A,Outcomes!$A135,'Forecast Summary'!$C:$C, "2023",'Forecast Summary'!$D:$D, "Historical")</f>
        <v>2</v>
      </c>
      <c r="AI135" s="90">
        <f>SUMIFS('Forecast Summary'!AX:AX, 'Forecast Summary'!$A:$A,Outcomes!$A135,'Forecast Summary'!$C:$C, "2023",'Forecast Summary'!$D:$D, "Historical")</f>
        <v>0</v>
      </c>
      <c r="AJ135" s="90">
        <f>SUMIFS('Forecast Summary'!AY:AY, 'Forecast Summary'!$A:$A,Outcomes!$A135,'Forecast Summary'!$C:$C, "2023",'Forecast Summary'!$D:$D, "Historical")</f>
        <v>1</v>
      </c>
      <c r="AK135" s="90">
        <f>SUMIFS('Forecast Summary'!AZ:AZ, 'Forecast Summary'!$A:$A,Outcomes!$A135,'Forecast Summary'!$C:$C, "2023",'Forecast Summary'!$D:$D, "Historical")</f>
        <v>2</v>
      </c>
      <c r="AL135" s="90">
        <f>SUMIFS('Forecast Summary'!BE:BE, 'Forecast Summary'!$A:$A,Outcomes!$A135,'Forecast Summary'!$C:$C, "2023",'Forecast Summary'!$D:$D, "Historical")</f>
        <v>276</v>
      </c>
      <c r="AM135" s="90">
        <f>SUMIFS('Forecast Summary'!BF:BF, 'Forecast Summary'!$A:$A,Outcomes!$A135,'Forecast Summary'!$C:$C, "2023",'Forecast Summary'!$D:$D, "Historical")</f>
        <v>108</v>
      </c>
      <c r="AN135" s="90">
        <f>SUMIFS('Forecast Summary'!BG:BG, 'Forecast Summary'!$A:$A,Outcomes!$A135,'Forecast Summary'!$C:$C, "2023",'Forecast Summary'!$D:$D, "Historical")</f>
        <v>134</v>
      </c>
      <c r="AO135" s="90">
        <f>SUMIFS('Forecast Summary'!BH:BH, 'Forecast Summary'!$A:$A,Outcomes!$A135,'Forecast Summary'!$C:$C, "2023",'Forecast Summary'!$D:$D, "Historical")</f>
        <v>85</v>
      </c>
      <c r="AP135" s="90">
        <f>SUMIFS('Forecast Summary'!BI:BI, 'Forecast Summary'!$A:$A,Outcomes!$A135,'Forecast Summary'!$C:$C, "2023",'Forecast Summary'!$D:$D, "Historical")</f>
        <v>142</v>
      </c>
      <c r="AQ135" s="90">
        <f>SUMIFS('Forecast Summary'!BJ:BJ, 'Forecast Summary'!$A:$A,Outcomes!$A135,'Forecast Summary'!$C:$C, "2023",'Forecast Summary'!$D:$D, "Historical")</f>
        <v>38</v>
      </c>
      <c r="AR135" s="90">
        <f>SUMIFS('Forecast Summary'!BK:BK, 'Forecast Summary'!$A:$A,Outcomes!$A135,'Forecast Summary'!$C:$C, "2023",'Forecast Summary'!$D:$D, "Historical")</f>
        <v>80</v>
      </c>
      <c r="AS135" s="90">
        <f>SUMIFS('Forecast Summary'!BL:BL, 'Forecast Summary'!$A:$A,Outcomes!$A135,'Forecast Summary'!$C:$C, "2023",'Forecast Summary'!$D:$D, "Historical")</f>
        <v>78</v>
      </c>
      <c r="AT135" s="90">
        <f>SUMIFS('Forecast Summary'!BQ:BQ, 'Forecast Summary'!$A:$A,Outcomes!$A135,'Forecast Summary'!$C:$C, "2023",'Forecast Summary'!$D:$D, "Historical")</f>
        <v>0</v>
      </c>
      <c r="AU135" s="90">
        <f>SUMIFS('Forecast Summary'!BR:BR, 'Forecast Summary'!$A:$A,Outcomes!$A135,'Forecast Summary'!$C:$C, "2023",'Forecast Summary'!$D:$D, "Historical")</f>
        <v>0</v>
      </c>
      <c r="AV135" s="90">
        <f>SUMIFS('Forecast Summary'!BS:BS, 'Forecast Summary'!$A:$A,Outcomes!$A135,'Forecast Summary'!$C:$C, "2023",'Forecast Summary'!$D:$D, "Historical")</f>
        <v>0</v>
      </c>
      <c r="AW135" s="90">
        <f>SUMIFS('Forecast Summary'!BT:BT, 'Forecast Summary'!$A:$A,Outcomes!$A135,'Forecast Summary'!$C:$C, "2023",'Forecast Summary'!$D:$D, "Historical")</f>
        <v>0</v>
      </c>
      <c r="AX135" s="90">
        <f>SUMIFS('Forecast Summary'!BU:BU, 'Forecast Summary'!$A:$A,Outcomes!$A135,'Forecast Summary'!$C:$C, "2023",'Forecast Summary'!$D:$D, "Historical")</f>
        <v>0</v>
      </c>
      <c r="AY135" s="90">
        <f>SUMIFS('Forecast Summary'!BV:BV, 'Forecast Summary'!$A:$A,Outcomes!$A135,'Forecast Summary'!$C:$C, "2023",'Forecast Summary'!$D:$D, "Historical")</f>
        <v>0</v>
      </c>
      <c r="AZ135" s="90">
        <f>SUMIFS('Forecast Summary'!BW:BW, 'Forecast Summary'!$A:$A,Outcomes!$A135,'Forecast Summary'!$C:$C, "2023",'Forecast Summary'!$D:$D, "Historical")</f>
        <v>0</v>
      </c>
      <c r="BA135" s="90">
        <f>SUMIFS('Forecast Summary'!BX:BX, 'Forecast Summary'!$A:$A,Outcomes!$A135,'Forecast Summary'!$C:$C, "2023",'Forecast Summary'!$D:$D, "Historical")</f>
        <v>0</v>
      </c>
      <c r="BB135" s="90">
        <f>SUMIFS('Forecast Summary'!BY:BY, 'Forecast Summary'!$A:$A,Outcomes!$A135,'Forecast Summary'!$C:$C, "2023",'Forecast Summary'!$D:$D, "Historical")</f>
        <v>5</v>
      </c>
      <c r="BC135" s="90">
        <f>SUMIFS('Forecast Summary'!BZ:BZ, 'Forecast Summary'!$A:$A,Outcomes!$A135,'Forecast Summary'!$C:$C, "2023",'Forecast Summary'!$D:$D, "Historical")</f>
        <v>37</v>
      </c>
      <c r="BD135" s="90">
        <f>SUMIFS('Forecast Summary'!CA:CA, 'Forecast Summary'!$A:$A,Outcomes!$A135,'Forecast Summary'!$C:$C, "2023",'Forecast Summary'!$D:$D, "Historical")</f>
        <v>0</v>
      </c>
    </row>
    <row r="136" spans="1:56">
      <c r="A136" s="21" t="s">
        <v>91</v>
      </c>
      <c r="B136" s="18" t="s">
        <v>92</v>
      </c>
      <c r="C136" s="90">
        <f>SUMIFS('Forecast Summary'!E:E, 'Forecast Summary'!$A:$A,Outcomes!$A136,'Forecast Summary'!$C:$C, "2023",'Forecast Summary'!$D:$D, "Historical")</f>
        <v>549</v>
      </c>
      <c r="D136" s="90">
        <f>SUMIFS('Forecast Summary'!F:F, 'Forecast Summary'!$A:$A,Outcomes!$A136,'Forecast Summary'!$C:$C, "2023",'Forecast Summary'!$D:$D, "Historical")</f>
        <v>370</v>
      </c>
      <c r="E136" s="90">
        <f>SUMIFS('Forecast Summary'!G:G, 'Forecast Summary'!$A:$A,Outcomes!$A136,'Forecast Summary'!$C:$C, "2023",'Forecast Summary'!$D:$D, "Historical")</f>
        <v>225</v>
      </c>
      <c r="F136" s="90">
        <f>SUMIFS('Forecast Summary'!H:H, 'Forecast Summary'!$A:$A,Outcomes!$A136,'Forecast Summary'!$C:$C, "2023",'Forecast Summary'!$D:$D, "Historical")</f>
        <v>165</v>
      </c>
      <c r="G136" s="90">
        <f>SUMIFS('Forecast Summary'!I:I, 'Forecast Summary'!$A:$A,Outcomes!$A136,'Forecast Summary'!$C:$C, "2023",'Forecast Summary'!$D:$D, "Historical")</f>
        <v>84</v>
      </c>
      <c r="H136" s="90">
        <f>SUMIFS('Forecast Summary'!J:J, 'Forecast Summary'!$A:$A,Outcomes!$A136,'Forecast Summary'!$C:$C, "2023",'Forecast Summary'!$D:$D, "Historical")</f>
        <v>0</v>
      </c>
      <c r="I136" s="90">
        <f>SUMIFS('Forecast Summary'!K:K, 'Forecast Summary'!$A:$A,Outcomes!$A136,'Forecast Summary'!$C:$C, "2023",'Forecast Summary'!$D:$D, "Historical")</f>
        <v>0</v>
      </c>
      <c r="J136" s="90">
        <f>SUMIFS('Forecast Summary'!L:L, 'Forecast Summary'!$A:$A,Outcomes!$A136,'Forecast Summary'!$C:$C, "2023",'Forecast Summary'!$D:$D, "Historical")</f>
        <v>0</v>
      </c>
      <c r="K136" s="90">
        <f>SUMIFS('Forecast Summary'!M:M, 'Forecast Summary'!$A:$A,Outcomes!$A136,'Forecast Summary'!$C:$C, "2023",'Forecast Summary'!$D:$D, "Historical")</f>
        <v>0</v>
      </c>
      <c r="L136" s="90">
        <f>SUMIFS('Forecast Summary'!O:O, 'Forecast Summary'!$A:$A,Outcomes!$A136,'Forecast Summary'!$C:$C, "2023",'Forecast Summary'!$D:$D, "Historical")</f>
        <v>22</v>
      </c>
      <c r="M136" s="90">
        <f>SUMIFS('Forecast Summary'!P:P, 'Forecast Summary'!$A:$A,Outcomes!$A136,'Forecast Summary'!$C:$C, "2023",'Forecast Summary'!$D:$D, "Historical")</f>
        <v>274</v>
      </c>
      <c r="N136" s="90">
        <f>SUMIFS('Forecast Summary'!U:U, 'Forecast Summary'!$A:$A,Outcomes!$A136,'Forecast Summary'!$C:$C, "2023",'Forecast Summary'!$D:$D, "Historical")</f>
        <v>0</v>
      </c>
      <c r="O136" s="561"/>
      <c r="P136" s="561"/>
      <c r="Q136" s="561"/>
      <c r="R136" s="90">
        <f>SUMIFS('Forecast Summary'!Y:Y, 'Forecast Summary'!$A:$A,Outcomes!$A136,'Forecast Summary'!$C:$C, "2023",'Forecast Summary'!$D:$D, "Historical")</f>
        <v>71</v>
      </c>
      <c r="S136" s="561"/>
      <c r="T136" s="561"/>
      <c r="U136" s="561"/>
      <c r="V136" s="90">
        <f>SUMIFS('Forecast Summary'!AG:AG, 'Forecast Summary'!$A:$A,Outcomes!$A136,'Forecast Summary'!$C:$C, "2023",'Forecast Summary'!$D:$D, "Historical")</f>
        <v>396</v>
      </c>
      <c r="W136" s="90">
        <f>SUMIFS('Forecast Summary'!AH:AH, 'Forecast Summary'!$A:$A,Outcomes!$A136,'Forecast Summary'!$C:$C, "2023",'Forecast Summary'!$D:$D, "Historical")</f>
        <v>62</v>
      </c>
      <c r="X136" s="90">
        <f>SUMIFS('Forecast Summary'!AI:AI, 'Forecast Summary'!$A:$A,Outcomes!$A136,'Forecast Summary'!$C:$C, "2023",'Forecast Summary'!$D:$D, "Historical")</f>
        <v>62</v>
      </c>
      <c r="Y136" s="90">
        <f>SUMIFS('Forecast Summary'!AJ:AJ, 'Forecast Summary'!$A:$A,Outcomes!$A136,'Forecast Summary'!$C:$C, "2023",'Forecast Summary'!$D:$D, "Historical")</f>
        <v>173</v>
      </c>
      <c r="Z136" s="90">
        <f>SUMIFS('Forecast Summary'!AK:AK, 'Forecast Summary'!$A:$A,Outcomes!$A136,'Forecast Summary'!$C:$C, "2023",'Forecast Summary'!$D:$D, "Historical")</f>
        <v>148</v>
      </c>
      <c r="AA136" s="90">
        <f>SUMIFS('Forecast Summary'!AL:AL, 'Forecast Summary'!$A:$A,Outcomes!$A136,'Forecast Summary'!$C:$C, "2023",'Forecast Summary'!$D:$D, "Historical")</f>
        <v>28</v>
      </c>
      <c r="AB136" s="90">
        <f>SUMIFS('Forecast Summary'!AM:AM, 'Forecast Summary'!$A:$A,Outcomes!$A136,'Forecast Summary'!$C:$C, "2023",'Forecast Summary'!$D:$D, "Historical")</f>
        <v>97</v>
      </c>
      <c r="AC136" s="90">
        <f>SUMIFS('Forecast Summary'!AN:AN, 'Forecast Summary'!$A:$A,Outcomes!$A136,'Forecast Summary'!$C:$C, "2023",'Forecast Summary'!$D:$D, "Historical")</f>
        <v>51</v>
      </c>
      <c r="AD136" s="90">
        <f>SUMIFS('Forecast Summary'!AS:AS, 'Forecast Summary'!$A:$A,Outcomes!$A136,'Forecast Summary'!$C:$C, "2023",'Forecast Summary'!$D:$D, "Historical")</f>
        <v>0</v>
      </c>
      <c r="AE136" s="90">
        <f>SUMIFS('Forecast Summary'!AT:AT, 'Forecast Summary'!$A:$A,Outcomes!$A136,'Forecast Summary'!$C:$C, "2023",'Forecast Summary'!$D:$D, "Historical")</f>
        <v>0</v>
      </c>
      <c r="AF136" s="90">
        <f>SUMIFS('Forecast Summary'!AU:AU, 'Forecast Summary'!$A:$A,Outcomes!$A136,'Forecast Summary'!$C:$C, "2023",'Forecast Summary'!$D:$D, "Historical")</f>
        <v>0</v>
      </c>
      <c r="AG136" s="90">
        <f>SUMIFS('Forecast Summary'!AV:AV, 'Forecast Summary'!$A:$A,Outcomes!$A136,'Forecast Summary'!$C:$C, "2023",'Forecast Summary'!$D:$D, "Historical")</f>
        <v>0</v>
      </c>
      <c r="AH136" s="90">
        <f>SUMIFS('Forecast Summary'!AW:AW, 'Forecast Summary'!$A:$A,Outcomes!$A136,'Forecast Summary'!$C:$C, "2023",'Forecast Summary'!$D:$D, "Historical")</f>
        <v>0</v>
      </c>
      <c r="AI136" s="90">
        <f>SUMIFS('Forecast Summary'!AX:AX, 'Forecast Summary'!$A:$A,Outcomes!$A136,'Forecast Summary'!$C:$C, "2023",'Forecast Summary'!$D:$D, "Historical")</f>
        <v>0</v>
      </c>
      <c r="AJ136" s="90">
        <f>SUMIFS('Forecast Summary'!AY:AY, 'Forecast Summary'!$A:$A,Outcomes!$A136,'Forecast Summary'!$C:$C, "2023",'Forecast Summary'!$D:$D, "Historical")</f>
        <v>0</v>
      </c>
      <c r="AK136" s="90">
        <f>SUMIFS('Forecast Summary'!AZ:AZ, 'Forecast Summary'!$A:$A,Outcomes!$A136,'Forecast Summary'!$C:$C, "2023",'Forecast Summary'!$D:$D, "Historical")</f>
        <v>0</v>
      </c>
      <c r="AL136" s="90">
        <f>SUMIFS('Forecast Summary'!BE:BE, 'Forecast Summary'!$A:$A,Outcomes!$A136,'Forecast Summary'!$C:$C, "2023",'Forecast Summary'!$D:$D, "Historical")</f>
        <v>529</v>
      </c>
      <c r="AM136" s="90">
        <f>SUMIFS('Forecast Summary'!BF:BF, 'Forecast Summary'!$A:$A,Outcomes!$A136,'Forecast Summary'!$C:$C, "2023",'Forecast Summary'!$D:$D, "Historical")</f>
        <v>309</v>
      </c>
      <c r="AN136" s="90">
        <f>SUMIFS('Forecast Summary'!BG:BG, 'Forecast Summary'!$A:$A,Outcomes!$A136,'Forecast Summary'!$C:$C, "2023",'Forecast Summary'!$D:$D, "Historical")</f>
        <v>311</v>
      </c>
      <c r="AO136" s="90">
        <f>SUMIFS('Forecast Summary'!BH:BH, 'Forecast Summary'!$A:$A,Outcomes!$A136,'Forecast Summary'!$C:$C, "2023",'Forecast Summary'!$D:$D, "Historical")</f>
        <v>126</v>
      </c>
      <c r="AP136" s="90">
        <f>SUMIFS('Forecast Summary'!BI:BI, 'Forecast Summary'!$A:$A,Outcomes!$A136,'Forecast Summary'!$C:$C, "2023",'Forecast Summary'!$D:$D, "Historical")</f>
        <v>128</v>
      </c>
      <c r="AQ136" s="90">
        <f>SUMIFS('Forecast Summary'!BJ:BJ, 'Forecast Summary'!$A:$A,Outcomes!$A136,'Forecast Summary'!$C:$C, "2023",'Forecast Summary'!$D:$D, "Historical")</f>
        <v>67</v>
      </c>
      <c r="AR136" s="90">
        <f>SUMIFS('Forecast Summary'!BK:BK, 'Forecast Summary'!$A:$A,Outcomes!$A136,'Forecast Summary'!$C:$C, "2023",'Forecast Summary'!$D:$D, "Historical")</f>
        <v>93</v>
      </c>
      <c r="AS136" s="90">
        <f>SUMIFS('Forecast Summary'!BL:BL, 'Forecast Summary'!$A:$A,Outcomes!$A136,'Forecast Summary'!$C:$C, "2023",'Forecast Summary'!$D:$D, "Historical")</f>
        <v>67</v>
      </c>
      <c r="AT136" s="90">
        <f>SUMIFS('Forecast Summary'!BQ:BQ, 'Forecast Summary'!$A:$A,Outcomes!$A136,'Forecast Summary'!$C:$C, "2023",'Forecast Summary'!$D:$D, "Historical")</f>
        <v>0</v>
      </c>
      <c r="AU136" s="90">
        <f>SUMIFS('Forecast Summary'!BR:BR, 'Forecast Summary'!$A:$A,Outcomes!$A136,'Forecast Summary'!$C:$C, "2023",'Forecast Summary'!$D:$D, "Historical")</f>
        <v>0</v>
      </c>
      <c r="AV136" s="90">
        <f>SUMIFS('Forecast Summary'!BS:BS, 'Forecast Summary'!$A:$A,Outcomes!$A136,'Forecast Summary'!$C:$C, "2023",'Forecast Summary'!$D:$D, "Historical")</f>
        <v>0</v>
      </c>
      <c r="AW136" s="90">
        <f>SUMIFS('Forecast Summary'!BT:BT, 'Forecast Summary'!$A:$A,Outcomes!$A136,'Forecast Summary'!$C:$C, "2023",'Forecast Summary'!$D:$D, "Historical")</f>
        <v>0</v>
      </c>
      <c r="AX136" s="90">
        <f>SUMIFS('Forecast Summary'!BU:BU, 'Forecast Summary'!$A:$A,Outcomes!$A136,'Forecast Summary'!$C:$C, "2023",'Forecast Summary'!$D:$D, "Historical")</f>
        <v>0</v>
      </c>
      <c r="AY136" s="90">
        <f>SUMIFS('Forecast Summary'!BV:BV, 'Forecast Summary'!$A:$A,Outcomes!$A136,'Forecast Summary'!$C:$C, "2023",'Forecast Summary'!$D:$D, "Historical")</f>
        <v>0</v>
      </c>
      <c r="AZ136" s="90">
        <f>SUMIFS('Forecast Summary'!BW:BW, 'Forecast Summary'!$A:$A,Outcomes!$A136,'Forecast Summary'!$C:$C, "2023",'Forecast Summary'!$D:$D, "Historical")</f>
        <v>0</v>
      </c>
      <c r="BA136" s="90">
        <f>SUMIFS('Forecast Summary'!BX:BX, 'Forecast Summary'!$A:$A,Outcomes!$A136,'Forecast Summary'!$C:$C, "2023",'Forecast Summary'!$D:$D, "Historical")</f>
        <v>0</v>
      </c>
      <c r="BB136" s="90">
        <f>SUMIFS('Forecast Summary'!BY:BY, 'Forecast Summary'!$A:$A,Outcomes!$A136,'Forecast Summary'!$C:$C, "2023",'Forecast Summary'!$D:$D, "Historical")</f>
        <v>23</v>
      </c>
      <c r="BC136" s="90">
        <f>SUMIFS('Forecast Summary'!BZ:BZ, 'Forecast Summary'!$A:$A,Outcomes!$A136,'Forecast Summary'!$C:$C, "2023",'Forecast Summary'!$D:$D, "Historical")</f>
        <v>58</v>
      </c>
      <c r="BD136" s="90">
        <f>SUMIFS('Forecast Summary'!CA:CA, 'Forecast Summary'!$A:$A,Outcomes!$A136,'Forecast Summary'!$C:$C, "2023",'Forecast Summary'!$D:$D, "Historical")</f>
        <v>0</v>
      </c>
    </row>
    <row r="137" spans="1:56">
      <c r="A137" s="21" t="s">
        <v>93</v>
      </c>
      <c r="B137" s="18" t="s">
        <v>94</v>
      </c>
      <c r="C137" s="90">
        <f>SUMIFS('Forecast Summary'!E:E, 'Forecast Summary'!$A:$A,Outcomes!$A137,'Forecast Summary'!$C:$C, "2023",'Forecast Summary'!$D:$D, "Historical")</f>
        <v>1392</v>
      </c>
      <c r="D137" s="90">
        <f>SUMIFS('Forecast Summary'!F:F, 'Forecast Summary'!$A:$A,Outcomes!$A137,'Forecast Summary'!$C:$C, "2023",'Forecast Summary'!$D:$D, "Historical")</f>
        <v>1074</v>
      </c>
      <c r="E137" s="90">
        <f>SUMIFS('Forecast Summary'!G:G, 'Forecast Summary'!$A:$A,Outcomes!$A137,'Forecast Summary'!$C:$C, "2023",'Forecast Summary'!$D:$D, "Historical")</f>
        <v>820</v>
      </c>
      <c r="F137" s="90">
        <f>SUMIFS('Forecast Summary'!H:H, 'Forecast Summary'!$A:$A,Outcomes!$A137,'Forecast Summary'!$C:$C, "2023",'Forecast Summary'!$D:$D, "Historical")</f>
        <v>464</v>
      </c>
      <c r="G137" s="90">
        <f>SUMIFS('Forecast Summary'!I:I, 'Forecast Summary'!$A:$A,Outcomes!$A137,'Forecast Summary'!$C:$C, "2023",'Forecast Summary'!$D:$D, "Historical")</f>
        <v>80</v>
      </c>
      <c r="H137" s="90">
        <f>SUMIFS('Forecast Summary'!J:J, 'Forecast Summary'!$A:$A,Outcomes!$A137,'Forecast Summary'!$C:$C, "2023",'Forecast Summary'!$D:$D, "Historical")</f>
        <v>0</v>
      </c>
      <c r="I137" s="90">
        <f>SUMIFS('Forecast Summary'!K:K, 'Forecast Summary'!$A:$A,Outcomes!$A137,'Forecast Summary'!$C:$C, "2023",'Forecast Summary'!$D:$D, "Historical")</f>
        <v>0</v>
      </c>
      <c r="J137" s="90">
        <f>SUMIFS('Forecast Summary'!L:L, 'Forecast Summary'!$A:$A,Outcomes!$A137,'Forecast Summary'!$C:$C, "2023",'Forecast Summary'!$D:$D, "Historical")</f>
        <v>0</v>
      </c>
      <c r="K137" s="90">
        <f>SUMIFS('Forecast Summary'!M:M, 'Forecast Summary'!$A:$A,Outcomes!$A137,'Forecast Summary'!$C:$C, "2023",'Forecast Summary'!$D:$D, "Historical")</f>
        <v>0</v>
      </c>
      <c r="L137" s="90">
        <f>SUMIFS('Forecast Summary'!O:O, 'Forecast Summary'!$A:$A,Outcomes!$A137,'Forecast Summary'!$C:$C, "2023",'Forecast Summary'!$D:$D, "Historical")</f>
        <v>0</v>
      </c>
      <c r="M137" s="90">
        <f>SUMIFS('Forecast Summary'!P:P, 'Forecast Summary'!$A:$A,Outcomes!$A137,'Forecast Summary'!$C:$C, "2023",'Forecast Summary'!$D:$D, "Historical")</f>
        <v>399</v>
      </c>
      <c r="N137" s="90">
        <f>SUMIFS('Forecast Summary'!U:U, 'Forecast Summary'!$A:$A,Outcomes!$A137,'Forecast Summary'!$C:$C, "2023",'Forecast Summary'!$D:$D, "Historical")</f>
        <v>70</v>
      </c>
      <c r="O137" s="561"/>
      <c r="P137" s="561"/>
      <c r="Q137" s="561"/>
      <c r="R137" s="90">
        <f>SUMIFS('Forecast Summary'!Y:Y, 'Forecast Summary'!$A:$A,Outcomes!$A137,'Forecast Summary'!$C:$C, "2023",'Forecast Summary'!$D:$D, "Historical")</f>
        <v>175</v>
      </c>
      <c r="S137" s="561"/>
      <c r="T137" s="561"/>
      <c r="U137" s="561"/>
      <c r="V137" s="90">
        <f>SUMIFS('Forecast Summary'!AG:AG, 'Forecast Summary'!$A:$A,Outcomes!$A137,'Forecast Summary'!$C:$C, "2023",'Forecast Summary'!$D:$D, "Historical")</f>
        <v>310</v>
      </c>
      <c r="W137" s="90">
        <f>SUMIFS('Forecast Summary'!AH:AH, 'Forecast Summary'!$A:$A,Outcomes!$A137,'Forecast Summary'!$C:$C, "2023",'Forecast Summary'!$D:$D, "Historical")</f>
        <v>212</v>
      </c>
      <c r="X137" s="90">
        <f>SUMIFS('Forecast Summary'!AI:AI, 'Forecast Summary'!$A:$A,Outcomes!$A137,'Forecast Summary'!$C:$C, "2023",'Forecast Summary'!$D:$D, "Historical")</f>
        <v>138</v>
      </c>
      <c r="Y137" s="90">
        <f>SUMIFS('Forecast Summary'!AJ:AJ, 'Forecast Summary'!$A:$A,Outcomes!$A137,'Forecast Summary'!$C:$C, "2023",'Forecast Summary'!$D:$D, "Historical")</f>
        <v>76</v>
      </c>
      <c r="Z137" s="90">
        <f>SUMIFS('Forecast Summary'!AK:AK, 'Forecast Summary'!$A:$A,Outcomes!$A137,'Forecast Summary'!$C:$C, "2023",'Forecast Summary'!$D:$D, "Historical")</f>
        <v>422</v>
      </c>
      <c r="AA137" s="90">
        <f>SUMIFS('Forecast Summary'!AL:AL, 'Forecast Summary'!$A:$A,Outcomes!$A137,'Forecast Summary'!$C:$C, "2023",'Forecast Summary'!$D:$D, "Historical")</f>
        <v>292</v>
      </c>
      <c r="AB137" s="90">
        <f>SUMIFS('Forecast Summary'!AM:AM, 'Forecast Summary'!$A:$A,Outcomes!$A137,'Forecast Summary'!$C:$C, "2023",'Forecast Summary'!$D:$D, "Historical")</f>
        <v>270</v>
      </c>
      <c r="AC137" s="90">
        <f>SUMIFS('Forecast Summary'!AN:AN, 'Forecast Summary'!$A:$A,Outcomes!$A137,'Forecast Summary'!$C:$C, "2023",'Forecast Summary'!$D:$D, "Historical")</f>
        <v>108</v>
      </c>
      <c r="AD137" s="90">
        <f>SUMIFS('Forecast Summary'!AS:AS, 'Forecast Summary'!$A:$A,Outcomes!$A137,'Forecast Summary'!$C:$C, "2023",'Forecast Summary'!$D:$D, "Historical")</f>
        <v>0</v>
      </c>
      <c r="AE137" s="90">
        <f>SUMIFS('Forecast Summary'!AT:AT, 'Forecast Summary'!$A:$A,Outcomes!$A137,'Forecast Summary'!$C:$C, "2023",'Forecast Summary'!$D:$D, "Historical")</f>
        <v>0</v>
      </c>
      <c r="AF137" s="90">
        <f>SUMIFS('Forecast Summary'!AU:AU, 'Forecast Summary'!$A:$A,Outcomes!$A137,'Forecast Summary'!$C:$C, "2023",'Forecast Summary'!$D:$D, "Historical")</f>
        <v>0</v>
      </c>
      <c r="AG137" s="90">
        <f>SUMIFS('Forecast Summary'!AV:AV, 'Forecast Summary'!$A:$A,Outcomes!$A137,'Forecast Summary'!$C:$C, "2023",'Forecast Summary'!$D:$D, "Historical")</f>
        <v>0</v>
      </c>
      <c r="AH137" s="90">
        <f>SUMIFS('Forecast Summary'!AW:AW, 'Forecast Summary'!$A:$A,Outcomes!$A137,'Forecast Summary'!$C:$C, "2023",'Forecast Summary'!$D:$D, "Historical")</f>
        <v>0</v>
      </c>
      <c r="AI137" s="90">
        <f>SUMIFS('Forecast Summary'!AX:AX, 'Forecast Summary'!$A:$A,Outcomes!$A137,'Forecast Summary'!$C:$C, "2023",'Forecast Summary'!$D:$D, "Historical")</f>
        <v>0</v>
      </c>
      <c r="AJ137" s="90">
        <f>SUMIFS('Forecast Summary'!AY:AY, 'Forecast Summary'!$A:$A,Outcomes!$A137,'Forecast Summary'!$C:$C, "2023",'Forecast Summary'!$D:$D, "Historical")</f>
        <v>0</v>
      </c>
      <c r="AK137" s="90">
        <f>SUMIFS('Forecast Summary'!AZ:AZ, 'Forecast Summary'!$A:$A,Outcomes!$A137,'Forecast Summary'!$C:$C, "2023",'Forecast Summary'!$D:$D, "Historical")</f>
        <v>0</v>
      </c>
      <c r="AL137" s="90">
        <f>SUMIFS('Forecast Summary'!BE:BE, 'Forecast Summary'!$A:$A,Outcomes!$A137,'Forecast Summary'!$C:$C, "2023",'Forecast Summary'!$D:$D, "Historical")</f>
        <v>966</v>
      </c>
      <c r="AM137" s="90">
        <f>SUMIFS('Forecast Summary'!BF:BF, 'Forecast Summary'!$A:$A,Outcomes!$A137,'Forecast Summary'!$C:$C, "2023",'Forecast Summary'!$D:$D, "Historical")</f>
        <v>675</v>
      </c>
      <c r="AN137" s="90">
        <f>SUMIFS('Forecast Summary'!BG:BG, 'Forecast Summary'!$A:$A,Outcomes!$A137,'Forecast Summary'!$C:$C, "2023",'Forecast Summary'!$D:$D, "Historical")</f>
        <v>536</v>
      </c>
      <c r="AO137" s="90">
        <f>SUMIFS('Forecast Summary'!BH:BH, 'Forecast Summary'!$A:$A,Outcomes!$A137,'Forecast Summary'!$C:$C, "2023",'Forecast Summary'!$D:$D, "Historical")</f>
        <v>122</v>
      </c>
      <c r="AP137" s="90">
        <f>SUMIFS('Forecast Summary'!BI:BI, 'Forecast Summary'!$A:$A,Outcomes!$A137,'Forecast Summary'!$C:$C, "2023",'Forecast Summary'!$D:$D, "Historical")</f>
        <v>152</v>
      </c>
      <c r="AQ137" s="90">
        <f>SUMIFS('Forecast Summary'!BJ:BJ, 'Forecast Summary'!$A:$A,Outcomes!$A137,'Forecast Summary'!$C:$C, "2023",'Forecast Summary'!$D:$D, "Historical")</f>
        <v>37</v>
      </c>
      <c r="AR137" s="90">
        <f>SUMIFS('Forecast Summary'!BK:BK, 'Forecast Summary'!$A:$A,Outcomes!$A137,'Forecast Summary'!$C:$C, "2023",'Forecast Summary'!$D:$D, "Historical")</f>
        <v>96</v>
      </c>
      <c r="AS137" s="90">
        <f>SUMIFS('Forecast Summary'!BL:BL, 'Forecast Summary'!$A:$A,Outcomes!$A137,'Forecast Summary'!$C:$C, "2023",'Forecast Summary'!$D:$D, "Historical")</f>
        <v>64</v>
      </c>
      <c r="AT137" s="90">
        <f>SUMIFS('Forecast Summary'!BQ:BQ, 'Forecast Summary'!$A:$A,Outcomes!$A137,'Forecast Summary'!$C:$C, "2023",'Forecast Summary'!$D:$D, "Historical")</f>
        <v>46</v>
      </c>
      <c r="AU137" s="90">
        <f>SUMIFS('Forecast Summary'!BR:BR, 'Forecast Summary'!$A:$A,Outcomes!$A137,'Forecast Summary'!$C:$C, "2023",'Forecast Summary'!$D:$D, "Historical")</f>
        <v>5</v>
      </c>
      <c r="AV137" s="90">
        <f>SUMIFS('Forecast Summary'!BS:BS, 'Forecast Summary'!$A:$A,Outcomes!$A137,'Forecast Summary'!$C:$C, "2023",'Forecast Summary'!$D:$D, "Historical")</f>
        <v>16</v>
      </c>
      <c r="AW137" s="90">
        <f>SUMIFS('Forecast Summary'!BT:BT, 'Forecast Summary'!$A:$A,Outcomes!$A137,'Forecast Summary'!$C:$C, "2023",'Forecast Summary'!$D:$D, "Historical")</f>
        <v>40</v>
      </c>
      <c r="AX137" s="90">
        <f>SUMIFS('Forecast Summary'!BU:BU, 'Forecast Summary'!$A:$A,Outcomes!$A137,'Forecast Summary'!$C:$C, "2023",'Forecast Summary'!$D:$D, "Historical")</f>
        <v>17</v>
      </c>
      <c r="AY137" s="90">
        <f>SUMIFS('Forecast Summary'!BV:BV, 'Forecast Summary'!$A:$A,Outcomes!$A137,'Forecast Summary'!$C:$C, "2023",'Forecast Summary'!$D:$D, "Historical")</f>
        <v>0</v>
      </c>
      <c r="AZ137" s="90">
        <f>SUMIFS('Forecast Summary'!BW:BW, 'Forecast Summary'!$A:$A,Outcomes!$A137,'Forecast Summary'!$C:$C, "2023",'Forecast Summary'!$D:$D, "Historical")</f>
        <v>5</v>
      </c>
      <c r="BA137" s="90">
        <f>SUMIFS('Forecast Summary'!BX:BX, 'Forecast Summary'!$A:$A,Outcomes!$A137,'Forecast Summary'!$C:$C, "2023",'Forecast Summary'!$D:$D, "Historical")</f>
        <v>15</v>
      </c>
      <c r="BB137" s="90">
        <f>SUMIFS('Forecast Summary'!BY:BY, 'Forecast Summary'!$A:$A,Outcomes!$A137,'Forecast Summary'!$C:$C, "2023",'Forecast Summary'!$D:$D, "Historical")</f>
        <v>11</v>
      </c>
      <c r="BC137" s="90">
        <f>SUMIFS('Forecast Summary'!BZ:BZ, 'Forecast Summary'!$A:$A,Outcomes!$A137,'Forecast Summary'!$C:$C, "2023",'Forecast Summary'!$D:$D, "Historical")</f>
        <v>29</v>
      </c>
      <c r="BD137" s="90">
        <f>SUMIFS('Forecast Summary'!CA:CA, 'Forecast Summary'!$A:$A,Outcomes!$A137,'Forecast Summary'!$C:$C, "2023",'Forecast Summary'!$D:$D, "Historical")</f>
        <v>0</v>
      </c>
    </row>
    <row r="138" spans="1:56">
      <c r="A138" s="21" t="s">
        <v>95</v>
      </c>
      <c r="B138" s="18" t="s">
        <v>96</v>
      </c>
      <c r="C138" s="90">
        <f>SUMIFS('Forecast Summary'!E:E, 'Forecast Summary'!$A:$A,Outcomes!$A138,'Forecast Summary'!$C:$C, "2023",'Forecast Summary'!$D:$D, "Historical")</f>
        <v>809</v>
      </c>
      <c r="D138" s="90">
        <f>SUMIFS('Forecast Summary'!F:F, 'Forecast Summary'!$A:$A,Outcomes!$A138,'Forecast Summary'!$C:$C, "2023",'Forecast Summary'!$D:$D, "Historical")</f>
        <v>419</v>
      </c>
      <c r="E138" s="90">
        <f>SUMIFS('Forecast Summary'!G:G, 'Forecast Summary'!$A:$A,Outcomes!$A138,'Forecast Summary'!$C:$C, "2023",'Forecast Summary'!$D:$D, "Historical")</f>
        <v>277</v>
      </c>
      <c r="F138" s="90">
        <f>SUMIFS('Forecast Summary'!H:H, 'Forecast Summary'!$A:$A,Outcomes!$A138,'Forecast Summary'!$C:$C, "2023",'Forecast Summary'!$D:$D, "Historical")</f>
        <v>129</v>
      </c>
      <c r="G138" s="90">
        <f>SUMIFS('Forecast Summary'!I:I, 'Forecast Summary'!$A:$A,Outcomes!$A138,'Forecast Summary'!$C:$C, "2023",'Forecast Summary'!$D:$D, "Historical")</f>
        <v>63</v>
      </c>
      <c r="H138" s="90">
        <f>SUMIFS('Forecast Summary'!J:J, 'Forecast Summary'!$A:$A,Outcomes!$A138,'Forecast Summary'!$C:$C, "2023",'Forecast Summary'!$D:$D, "Historical")</f>
        <v>0</v>
      </c>
      <c r="I138" s="90">
        <f>SUMIFS('Forecast Summary'!K:K, 'Forecast Summary'!$A:$A,Outcomes!$A138,'Forecast Summary'!$C:$C, "2023",'Forecast Summary'!$D:$D, "Historical")</f>
        <v>0</v>
      </c>
      <c r="J138" s="90">
        <f>SUMIFS('Forecast Summary'!L:L, 'Forecast Summary'!$A:$A,Outcomes!$A138,'Forecast Summary'!$C:$C, "2023",'Forecast Summary'!$D:$D, "Historical")</f>
        <v>0</v>
      </c>
      <c r="K138" s="90">
        <f>SUMIFS('Forecast Summary'!M:M, 'Forecast Summary'!$A:$A,Outcomes!$A138,'Forecast Summary'!$C:$C, "2023",'Forecast Summary'!$D:$D, "Historical")</f>
        <v>0</v>
      </c>
      <c r="L138" s="90">
        <f>SUMIFS('Forecast Summary'!O:O, 'Forecast Summary'!$A:$A,Outcomes!$A138,'Forecast Summary'!$C:$C, "2023",'Forecast Summary'!$D:$D, "Historical")</f>
        <v>102</v>
      </c>
      <c r="M138" s="90">
        <f>SUMIFS('Forecast Summary'!P:P, 'Forecast Summary'!$A:$A,Outcomes!$A138,'Forecast Summary'!$C:$C, "2023",'Forecast Summary'!$D:$D, "Historical")</f>
        <v>190</v>
      </c>
      <c r="N138" s="90">
        <f>SUMIFS('Forecast Summary'!U:U, 'Forecast Summary'!$A:$A,Outcomes!$A138,'Forecast Summary'!$C:$C, "2023",'Forecast Summary'!$D:$D, "Historical")</f>
        <v>6</v>
      </c>
      <c r="O138" s="561"/>
      <c r="P138" s="561"/>
      <c r="Q138" s="561"/>
      <c r="R138" s="90">
        <f>SUMIFS('Forecast Summary'!Y:Y, 'Forecast Summary'!$A:$A,Outcomes!$A138,'Forecast Summary'!$C:$C, "2023",'Forecast Summary'!$D:$D, "Historical")</f>
        <v>1</v>
      </c>
      <c r="S138" s="561"/>
      <c r="T138" s="561"/>
      <c r="U138" s="561"/>
      <c r="V138" s="90">
        <f>SUMIFS('Forecast Summary'!AG:AG, 'Forecast Summary'!$A:$A,Outcomes!$A138,'Forecast Summary'!$C:$C, "2023",'Forecast Summary'!$D:$D, "Historical")</f>
        <v>1832</v>
      </c>
      <c r="W138" s="90">
        <f>SUMIFS('Forecast Summary'!AH:AH, 'Forecast Summary'!$A:$A,Outcomes!$A138,'Forecast Summary'!$C:$C, "2023",'Forecast Summary'!$D:$D, "Historical")</f>
        <v>1563</v>
      </c>
      <c r="X138" s="90">
        <f>SUMIFS('Forecast Summary'!AI:AI, 'Forecast Summary'!$A:$A,Outcomes!$A138,'Forecast Summary'!$C:$C, "2023",'Forecast Summary'!$D:$D, "Historical")</f>
        <v>1394</v>
      </c>
      <c r="Y138" s="90">
        <f>SUMIFS('Forecast Summary'!AJ:AJ, 'Forecast Summary'!$A:$A,Outcomes!$A138,'Forecast Summary'!$C:$C, "2023",'Forecast Summary'!$D:$D, "Historical")</f>
        <v>1502</v>
      </c>
      <c r="Z138" s="90">
        <f>SUMIFS('Forecast Summary'!AK:AK, 'Forecast Summary'!$A:$A,Outcomes!$A138,'Forecast Summary'!$C:$C, "2023",'Forecast Summary'!$D:$D, "Historical")</f>
        <v>554</v>
      </c>
      <c r="AA138" s="90">
        <f>SUMIFS('Forecast Summary'!AL:AL, 'Forecast Summary'!$A:$A,Outcomes!$A138,'Forecast Summary'!$C:$C, "2023",'Forecast Summary'!$D:$D, "Historical")</f>
        <v>405</v>
      </c>
      <c r="AB138" s="90">
        <f>SUMIFS('Forecast Summary'!AM:AM, 'Forecast Summary'!$A:$A,Outcomes!$A138,'Forecast Summary'!$C:$C, "2023",'Forecast Summary'!$D:$D, "Historical")</f>
        <v>286</v>
      </c>
      <c r="AC138" s="90">
        <f>SUMIFS('Forecast Summary'!AN:AN, 'Forecast Summary'!$A:$A,Outcomes!$A138,'Forecast Summary'!$C:$C, "2023",'Forecast Summary'!$D:$D, "Historical")</f>
        <v>307</v>
      </c>
      <c r="AD138" s="90">
        <f>SUMIFS('Forecast Summary'!AS:AS, 'Forecast Summary'!$A:$A,Outcomes!$A138,'Forecast Summary'!$C:$C, "2023",'Forecast Summary'!$D:$D, "Historical")</f>
        <v>0</v>
      </c>
      <c r="AE138" s="90">
        <f>SUMIFS('Forecast Summary'!AT:AT, 'Forecast Summary'!$A:$A,Outcomes!$A138,'Forecast Summary'!$C:$C, "2023",'Forecast Summary'!$D:$D, "Historical")</f>
        <v>0</v>
      </c>
      <c r="AF138" s="90">
        <f>SUMIFS('Forecast Summary'!AU:AU, 'Forecast Summary'!$A:$A,Outcomes!$A138,'Forecast Summary'!$C:$C, "2023",'Forecast Summary'!$D:$D, "Historical")</f>
        <v>0</v>
      </c>
      <c r="AG138" s="90">
        <f>SUMIFS('Forecast Summary'!AV:AV, 'Forecast Summary'!$A:$A,Outcomes!$A138,'Forecast Summary'!$C:$C, "2023",'Forecast Summary'!$D:$D, "Historical")</f>
        <v>0</v>
      </c>
      <c r="AH138" s="90">
        <f>SUMIFS('Forecast Summary'!AW:AW, 'Forecast Summary'!$A:$A,Outcomes!$A138,'Forecast Summary'!$C:$C, "2023",'Forecast Summary'!$D:$D, "Historical")</f>
        <v>0</v>
      </c>
      <c r="AI138" s="90">
        <f>SUMIFS('Forecast Summary'!AX:AX, 'Forecast Summary'!$A:$A,Outcomes!$A138,'Forecast Summary'!$C:$C, "2023",'Forecast Summary'!$D:$D, "Historical")</f>
        <v>0</v>
      </c>
      <c r="AJ138" s="90">
        <f>SUMIFS('Forecast Summary'!AY:AY, 'Forecast Summary'!$A:$A,Outcomes!$A138,'Forecast Summary'!$C:$C, "2023",'Forecast Summary'!$D:$D, "Historical")</f>
        <v>0</v>
      </c>
      <c r="AK138" s="90">
        <f>SUMIFS('Forecast Summary'!AZ:AZ, 'Forecast Summary'!$A:$A,Outcomes!$A138,'Forecast Summary'!$C:$C, "2023",'Forecast Summary'!$D:$D, "Historical")</f>
        <v>0</v>
      </c>
      <c r="AL138" s="90">
        <f>SUMIFS('Forecast Summary'!BE:BE, 'Forecast Summary'!$A:$A,Outcomes!$A138,'Forecast Summary'!$C:$C, "2023",'Forecast Summary'!$D:$D, "Historical")</f>
        <v>881</v>
      </c>
      <c r="AM138" s="90">
        <f>SUMIFS('Forecast Summary'!BF:BF, 'Forecast Summary'!$A:$A,Outcomes!$A138,'Forecast Summary'!$C:$C, "2023",'Forecast Summary'!$D:$D, "Historical")</f>
        <v>594</v>
      </c>
      <c r="AN138" s="90">
        <f>SUMIFS('Forecast Summary'!BG:BG, 'Forecast Summary'!$A:$A,Outcomes!$A138,'Forecast Summary'!$C:$C, "2023",'Forecast Summary'!$D:$D, "Historical")</f>
        <v>431</v>
      </c>
      <c r="AO138" s="90">
        <f>SUMIFS('Forecast Summary'!BH:BH, 'Forecast Summary'!$A:$A,Outcomes!$A138,'Forecast Summary'!$C:$C, "2023",'Forecast Summary'!$D:$D, "Historical")</f>
        <v>341</v>
      </c>
      <c r="AP138" s="90">
        <f>SUMIFS('Forecast Summary'!BI:BI, 'Forecast Summary'!$A:$A,Outcomes!$A138,'Forecast Summary'!$C:$C, "2023",'Forecast Summary'!$D:$D, "Historical")</f>
        <v>219</v>
      </c>
      <c r="AQ138" s="90">
        <f>SUMIFS('Forecast Summary'!BJ:BJ, 'Forecast Summary'!$A:$A,Outcomes!$A138,'Forecast Summary'!$C:$C, "2023",'Forecast Summary'!$D:$D, "Historical")</f>
        <v>129</v>
      </c>
      <c r="AR138" s="90">
        <f>SUMIFS('Forecast Summary'!BK:BK, 'Forecast Summary'!$A:$A,Outcomes!$A138,'Forecast Summary'!$C:$C, "2023",'Forecast Summary'!$D:$D, "Historical")</f>
        <v>113</v>
      </c>
      <c r="AS138" s="90">
        <f>SUMIFS('Forecast Summary'!BL:BL, 'Forecast Summary'!$A:$A,Outcomes!$A138,'Forecast Summary'!$C:$C, "2023",'Forecast Summary'!$D:$D, "Historical")</f>
        <v>105</v>
      </c>
      <c r="AT138" s="90">
        <f>SUMIFS('Forecast Summary'!BQ:BQ, 'Forecast Summary'!$A:$A,Outcomes!$A138,'Forecast Summary'!$C:$C, "2023",'Forecast Summary'!$D:$D, "Historical")</f>
        <v>0</v>
      </c>
      <c r="AU138" s="90">
        <f>SUMIFS('Forecast Summary'!BR:BR, 'Forecast Summary'!$A:$A,Outcomes!$A138,'Forecast Summary'!$C:$C, "2023",'Forecast Summary'!$D:$D, "Historical")</f>
        <v>0</v>
      </c>
      <c r="AV138" s="90">
        <f>SUMIFS('Forecast Summary'!BS:BS, 'Forecast Summary'!$A:$A,Outcomes!$A138,'Forecast Summary'!$C:$C, "2023",'Forecast Summary'!$D:$D, "Historical")</f>
        <v>0</v>
      </c>
      <c r="AW138" s="90">
        <f>SUMIFS('Forecast Summary'!BT:BT, 'Forecast Summary'!$A:$A,Outcomes!$A138,'Forecast Summary'!$C:$C, "2023",'Forecast Summary'!$D:$D, "Historical")</f>
        <v>0</v>
      </c>
      <c r="AX138" s="90">
        <f>SUMIFS('Forecast Summary'!BU:BU, 'Forecast Summary'!$A:$A,Outcomes!$A138,'Forecast Summary'!$C:$C, "2023",'Forecast Summary'!$D:$D, "Historical")</f>
        <v>0</v>
      </c>
      <c r="AY138" s="90">
        <f>SUMIFS('Forecast Summary'!BV:BV, 'Forecast Summary'!$A:$A,Outcomes!$A138,'Forecast Summary'!$C:$C, "2023",'Forecast Summary'!$D:$D, "Historical")</f>
        <v>0</v>
      </c>
      <c r="AZ138" s="90">
        <f>SUMIFS('Forecast Summary'!BW:BW, 'Forecast Summary'!$A:$A,Outcomes!$A138,'Forecast Summary'!$C:$C, "2023",'Forecast Summary'!$D:$D, "Historical")</f>
        <v>0</v>
      </c>
      <c r="BA138" s="90">
        <f>SUMIFS('Forecast Summary'!BX:BX, 'Forecast Summary'!$A:$A,Outcomes!$A138,'Forecast Summary'!$C:$C, "2023",'Forecast Summary'!$D:$D, "Historical")</f>
        <v>0</v>
      </c>
      <c r="BB138" s="90">
        <f>SUMIFS('Forecast Summary'!BY:BY, 'Forecast Summary'!$A:$A,Outcomes!$A138,'Forecast Summary'!$C:$C, "2023",'Forecast Summary'!$D:$D, "Historical")</f>
        <v>28</v>
      </c>
      <c r="BC138" s="90">
        <f>SUMIFS('Forecast Summary'!BZ:BZ, 'Forecast Summary'!$A:$A,Outcomes!$A138,'Forecast Summary'!$C:$C, "2023",'Forecast Summary'!$D:$D, "Historical")</f>
        <v>117</v>
      </c>
      <c r="BD138" s="90">
        <f>SUMIFS('Forecast Summary'!CA:CA, 'Forecast Summary'!$A:$A,Outcomes!$A138,'Forecast Summary'!$C:$C, "2023",'Forecast Summary'!$D:$D, "Historical")</f>
        <v>0</v>
      </c>
    </row>
    <row r="139" spans="1:56">
      <c r="A139" s="21" t="s">
        <v>97</v>
      </c>
      <c r="B139" s="18" t="s">
        <v>98</v>
      </c>
      <c r="C139" s="90">
        <f>SUMIFS('Forecast Summary'!E:E, 'Forecast Summary'!$A:$A,Outcomes!$A139,'Forecast Summary'!$C:$C, "2023",'Forecast Summary'!$D:$D, "Historical")</f>
        <v>6918</v>
      </c>
      <c r="D139" s="90">
        <f>SUMIFS('Forecast Summary'!F:F, 'Forecast Summary'!$A:$A,Outcomes!$A139,'Forecast Summary'!$C:$C, "2023",'Forecast Summary'!$D:$D, "Historical")</f>
        <v>6077</v>
      </c>
      <c r="E139" s="90">
        <f>SUMIFS('Forecast Summary'!G:G, 'Forecast Summary'!$A:$A,Outcomes!$A139,'Forecast Summary'!$C:$C, "2023",'Forecast Summary'!$D:$D, "Historical")</f>
        <v>3673</v>
      </c>
      <c r="F139" s="90">
        <f>SUMIFS('Forecast Summary'!H:H, 'Forecast Summary'!$A:$A,Outcomes!$A139,'Forecast Summary'!$C:$C, "2023",'Forecast Summary'!$D:$D, "Historical")</f>
        <v>2155</v>
      </c>
      <c r="G139" s="90">
        <f>SUMIFS('Forecast Summary'!I:I, 'Forecast Summary'!$A:$A,Outcomes!$A139,'Forecast Summary'!$C:$C, "2023",'Forecast Summary'!$D:$D, "Historical")</f>
        <v>894</v>
      </c>
      <c r="H139" s="90">
        <f>SUMIFS('Forecast Summary'!J:J, 'Forecast Summary'!$A:$A,Outcomes!$A139,'Forecast Summary'!$C:$C, "2023",'Forecast Summary'!$D:$D, "Historical")</f>
        <v>1</v>
      </c>
      <c r="I139" s="90">
        <f>SUMIFS('Forecast Summary'!K:K, 'Forecast Summary'!$A:$A,Outcomes!$A139,'Forecast Summary'!$C:$C, "2023",'Forecast Summary'!$D:$D, "Historical")</f>
        <v>1</v>
      </c>
      <c r="J139" s="90">
        <f>SUMIFS('Forecast Summary'!L:L, 'Forecast Summary'!$A:$A,Outcomes!$A139,'Forecast Summary'!$C:$C, "2023",'Forecast Summary'!$D:$D, "Historical")</f>
        <v>0</v>
      </c>
      <c r="K139" s="90">
        <f>SUMIFS('Forecast Summary'!M:M, 'Forecast Summary'!$A:$A,Outcomes!$A139,'Forecast Summary'!$C:$C, "2023",'Forecast Summary'!$D:$D, "Historical")</f>
        <v>0</v>
      </c>
      <c r="L139" s="90">
        <f>SUMIFS('Forecast Summary'!O:O, 'Forecast Summary'!$A:$A,Outcomes!$A139,'Forecast Summary'!$C:$C, "2023",'Forecast Summary'!$D:$D, "Historical")</f>
        <v>0</v>
      </c>
      <c r="M139" s="90">
        <f>SUMIFS('Forecast Summary'!P:P, 'Forecast Summary'!$A:$A,Outcomes!$A139,'Forecast Summary'!$C:$C, "2023",'Forecast Summary'!$D:$D, "Historical")</f>
        <v>592</v>
      </c>
      <c r="N139" s="90">
        <f>SUMIFS('Forecast Summary'!U:U, 'Forecast Summary'!$A:$A,Outcomes!$A139,'Forecast Summary'!$C:$C, "2023",'Forecast Summary'!$D:$D, "Historical")</f>
        <v>64</v>
      </c>
      <c r="O139" s="561"/>
      <c r="P139" s="561"/>
      <c r="Q139" s="561"/>
      <c r="R139" s="90">
        <f>SUMIFS('Forecast Summary'!Y:Y, 'Forecast Summary'!$A:$A,Outcomes!$A139,'Forecast Summary'!$C:$C, "2023",'Forecast Summary'!$D:$D, "Historical")</f>
        <v>322</v>
      </c>
      <c r="S139" s="561"/>
      <c r="T139" s="561"/>
      <c r="U139" s="561"/>
      <c r="V139" s="90">
        <f>SUMIFS('Forecast Summary'!AG:AG, 'Forecast Summary'!$A:$A,Outcomes!$A139,'Forecast Summary'!$C:$C, "2023",'Forecast Summary'!$D:$D, "Historical")</f>
        <v>654</v>
      </c>
      <c r="W139" s="90">
        <f>SUMIFS('Forecast Summary'!AH:AH, 'Forecast Summary'!$A:$A,Outcomes!$A139,'Forecast Summary'!$C:$C, "2023",'Forecast Summary'!$D:$D, "Historical")</f>
        <v>426</v>
      </c>
      <c r="X139" s="90">
        <f>SUMIFS('Forecast Summary'!AI:AI, 'Forecast Summary'!$A:$A,Outcomes!$A139,'Forecast Summary'!$C:$C, "2023",'Forecast Summary'!$D:$D, "Historical")</f>
        <v>269</v>
      </c>
      <c r="Y139" s="90">
        <f>SUMIFS('Forecast Summary'!AJ:AJ, 'Forecast Summary'!$A:$A,Outcomes!$A139,'Forecast Summary'!$C:$C, "2023",'Forecast Summary'!$D:$D, "Historical")</f>
        <v>307</v>
      </c>
      <c r="Z139" s="90">
        <f>SUMIFS('Forecast Summary'!AK:AK, 'Forecast Summary'!$A:$A,Outcomes!$A139,'Forecast Summary'!$C:$C, "2023",'Forecast Summary'!$D:$D, "Historical")</f>
        <v>1159</v>
      </c>
      <c r="AA139" s="90">
        <f>SUMIFS('Forecast Summary'!AL:AL, 'Forecast Summary'!$A:$A,Outcomes!$A139,'Forecast Summary'!$C:$C, "2023",'Forecast Summary'!$D:$D, "Historical")</f>
        <v>623</v>
      </c>
      <c r="AB139" s="90">
        <f>SUMIFS('Forecast Summary'!AM:AM, 'Forecast Summary'!$A:$A,Outcomes!$A139,'Forecast Summary'!$C:$C, "2023",'Forecast Summary'!$D:$D, "Historical")</f>
        <v>463</v>
      </c>
      <c r="AC139" s="90">
        <f>SUMIFS('Forecast Summary'!AN:AN, 'Forecast Summary'!$A:$A,Outcomes!$A139,'Forecast Summary'!$C:$C, "2023",'Forecast Summary'!$D:$D, "Historical")</f>
        <v>600</v>
      </c>
      <c r="AD139" s="90">
        <f>SUMIFS('Forecast Summary'!AS:AS, 'Forecast Summary'!$A:$A,Outcomes!$A139,'Forecast Summary'!$C:$C, "2023",'Forecast Summary'!$D:$D, "Historical")</f>
        <v>4</v>
      </c>
      <c r="AE139" s="90">
        <f>SUMIFS('Forecast Summary'!AT:AT, 'Forecast Summary'!$A:$A,Outcomes!$A139,'Forecast Summary'!$C:$C, "2023",'Forecast Summary'!$D:$D, "Historical")</f>
        <v>0</v>
      </c>
      <c r="AF139" s="90">
        <f>SUMIFS('Forecast Summary'!AU:AU, 'Forecast Summary'!$A:$A,Outcomes!$A139,'Forecast Summary'!$C:$C, "2023",'Forecast Summary'!$D:$D, "Historical")</f>
        <v>0</v>
      </c>
      <c r="AG139" s="90">
        <f>SUMIFS('Forecast Summary'!AV:AV, 'Forecast Summary'!$A:$A,Outcomes!$A139,'Forecast Summary'!$C:$C, "2023",'Forecast Summary'!$D:$D, "Historical")</f>
        <v>1</v>
      </c>
      <c r="AH139" s="90">
        <f>SUMIFS('Forecast Summary'!AW:AW, 'Forecast Summary'!$A:$A,Outcomes!$A139,'Forecast Summary'!$C:$C, "2023",'Forecast Summary'!$D:$D, "Historical")</f>
        <v>114</v>
      </c>
      <c r="AI139" s="90">
        <f>SUMIFS('Forecast Summary'!AX:AX, 'Forecast Summary'!$A:$A,Outcomes!$A139,'Forecast Summary'!$C:$C, "2023",'Forecast Summary'!$D:$D, "Historical")</f>
        <v>39</v>
      </c>
      <c r="AJ139" s="90">
        <f>SUMIFS('Forecast Summary'!AY:AY, 'Forecast Summary'!$A:$A,Outcomes!$A139,'Forecast Summary'!$C:$C, "2023",'Forecast Summary'!$D:$D, "Historical")</f>
        <v>24</v>
      </c>
      <c r="AK139" s="90">
        <f>SUMIFS('Forecast Summary'!AZ:AZ, 'Forecast Summary'!$A:$A,Outcomes!$A139,'Forecast Summary'!$C:$C, "2023",'Forecast Summary'!$D:$D, "Historical")</f>
        <v>83</v>
      </c>
      <c r="AL139" s="90">
        <f>SUMIFS('Forecast Summary'!BE:BE, 'Forecast Summary'!$A:$A,Outcomes!$A139,'Forecast Summary'!$C:$C, "2023",'Forecast Summary'!$D:$D, "Historical")</f>
        <v>7073</v>
      </c>
      <c r="AM139" s="90">
        <f>SUMIFS('Forecast Summary'!BF:BF, 'Forecast Summary'!$A:$A,Outcomes!$A139,'Forecast Summary'!$C:$C, "2023",'Forecast Summary'!$D:$D, "Historical")</f>
        <v>4000</v>
      </c>
      <c r="AN139" s="90">
        <f>SUMIFS('Forecast Summary'!BG:BG, 'Forecast Summary'!$A:$A,Outcomes!$A139,'Forecast Summary'!$C:$C, "2023",'Forecast Summary'!$D:$D, "Historical")</f>
        <v>2477</v>
      </c>
      <c r="AO139" s="90">
        <f>SUMIFS('Forecast Summary'!BH:BH, 'Forecast Summary'!$A:$A,Outcomes!$A139,'Forecast Summary'!$C:$C, "2023",'Forecast Summary'!$D:$D, "Historical")</f>
        <v>1280</v>
      </c>
      <c r="AP139" s="90">
        <f>SUMIFS('Forecast Summary'!BI:BI, 'Forecast Summary'!$A:$A,Outcomes!$A139,'Forecast Summary'!$C:$C, "2023",'Forecast Summary'!$D:$D, "Historical")</f>
        <v>1188</v>
      </c>
      <c r="AQ139" s="90">
        <f>SUMIFS('Forecast Summary'!BJ:BJ, 'Forecast Summary'!$A:$A,Outcomes!$A139,'Forecast Summary'!$C:$C, "2023",'Forecast Summary'!$D:$D, "Historical")</f>
        <v>444</v>
      </c>
      <c r="AR139" s="90">
        <f>SUMIFS('Forecast Summary'!BK:BK, 'Forecast Summary'!$A:$A,Outcomes!$A139,'Forecast Summary'!$C:$C, "2023",'Forecast Summary'!$D:$D, "Historical")</f>
        <v>455</v>
      </c>
      <c r="AS139" s="90">
        <f>SUMIFS('Forecast Summary'!BL:BL, 'Forecast Summary'!$A:$A,Outcomes!$A139,'Forecast Summary'!$C:$C, "2023",'Forecast Summary'!$D:$D, "Historical")</f>
        <v>655</v>
      </c>
      <c r="AT139" s="90">
        <f>SUMIFS('Forecast Summary'!BQ:BQ, 'Forecast Summary'!$A:$A,Outcomes!$A139,'Forecast Summary'!$C:$C, "2023",'Forecast Summary'!$D:$D, "Historical")</f>
        <v>85</v>
      </c>
      <c r="AU139" s="90">
        <f>SUMIFS('Forecast Summary'!BR:BR, 'Forecast Summary'!$A:$A,Outcomes!$A139,'Forecast Summary'!$C:$C, "2023",'Forecast Summary'!$D:$D, "Historical")</f>
        <v>28</v>
      </c>
      <c r="AV139" s="90">
        <f>SUMIFS('Forecast Summary'!BS:BS, 'Forecast Summary'!$A:$A,Outcomes!$A139,'Forecast Summary'!$C:$C, "2023",'Forecast Summary'!$D:$D, "Historical")</f>
        <v>33</v>
      </c>
      <c r="AW139" s="90">
        <f>SUMIFS('Forecast Summary'!BT:BT, 'Forecast Summary'!$A:$A,Outcomes!$A139,'Forecast Summary'!$C:$C, "2023",'Forecast Summary'!$D:$D, "Historical")</f>
        <v>73</v>
      </c>
      <c r="AX139" s="90">
        <f>SUMIFS('Forecast Summary'!BU:BU, 'Forecast Summary'!$A:$A,Outcomes!$A139,'Forecast Summary'!$C:$C, "2023",'Forecast Summary'!$D:$D, "Historical")</f>
        <v>136</v>
      </c>
      <c r="AY139" s="90">
        <f>SUMIFS('Forecast Summary'!BV:BV, 'Forecast Summary'!$A:$A,Outcomes!$A139,'Forecast Summary'!$C:$C, "2023",'Forecast Summary'!$D:$D, "Historical")</f>
        <v>24</v>
      </c>
      <c r="AZ139" s="90">
        <f>SUMIFS('Forecast Summary'!BW:BW, 'Forecast Summary'!$A:$A,Outcomes!$A139,'Forecast Summary'!$C:$C, "2023",'Forecast Summary'!$D:$D, "Historical")</f>
        <v>53</v>
      </c>
      <c r="BA139" s="90">
        <f>SUMIFS('Forecast Summary'!BX:BX, 'Forecast Summary'!$A:$A,Outcomes!$A139,'Forecast Summary'!$C:$C, "2023",'Forecast Summary'!$D:$D, "Historical")</f>
        <v>104</v>
      </c>
      <c r="BB139" s="90">
        <f>SUMIFS('Forecast Summary'!BY:BY, 'Forecast Summary'!$A:$A,Outcomes!$A139,'Forecast Summary'!$C:$C, "2023",'Forecast Summary'!$D:$D, "Historical")</f>
        <v>79</v>
      </c>
      <c r="BC139" s="90">
        <f>SUMIFS('Forecast Summary'!BZ:BZ, 'Forecast Summary'!$A:$A,Outcomes!$A139,'Forecast Summary'!$C:$C, "2023",'Forecast Summary'!$D:$D, "Historical")</f>
        <v>573</v>
      </c>
      <c r="BD139" s="90">
        <f>SUMIFS('Forecast Summary'!CA:CA, 'Forecast Summary'!$A:$A,Outcomes!$A139,'Forecast Summary'!$C:$C, "2023",'Forecast Summary'!$D:$D, "Historical")</f>
        <v>0</v>
      </c>
    </row>
    <row r="140" spans="1:56">
      <c r="A140" s="21" t="s">
        <v>99</v>
      </c>
      <c r="B140" s="18" t="s">
        <v>100</v>
      </c>
      <c r="C140" s="90">
        <f>SUMIFS('Forecast Summary'!E:E, 'Forecast Summary'!$A:$A,Outcomes!$A140,'Forecast Summary'!$C:$C, "2023",'Forecast Summary'!$D:$D, "Historical")</f>
        <v>392</v>
      </c>
      <c r="D140" s="90">
        <f>SUMIFS('Forecast Summary'!F:F, 'Forecast Summary'!$A:$A,Outcomes!$A140,'Forecast Summary'!$C:$C, "2023",'Forecast Summary'!$D:$D, "Historical")</f>
        <v>616</v>
      </c>
      <c r="E140" s="90">
        <f>SUMIFS('Forecast Summary'!G:G, 'Forecast Summary'!$A:$A,Outcomes!$A140,'Forecast Summary'!$C:$C, "2023",'Forecast Summary'!$D:$D, "Historical")</f>
        <v>286</v>
      </c>
      <c r="F140" s="90">
        <f>SUMIFS('Forecast Summary'!H:H, 'Forecast Summary'!$A:$A,Outcomes!$A140,'Forecast Summary'!$C:$C, "2023",'Forecast Summary'!$D:$D, "Historical")</f>
        <v>279</v>
      </c>
      <c r="G140" s="90">
        <f>SUMIFS('Forecast Summary'!I:I, 'Forecast Summary'!$A:$A,Outcomes!$A140,'Forecast Summary'!$C:$C, "2023",'Forecast Summary'!$D:$D, "Historical")</f>
        <v>158</v>
      </c>
      <c r="H140" s="90">
        <f>SUMIFS('Forecast Summary'!J:J, 'Forecast Summary'!$A:$A,Outcomes!$A140,'Forecast Summary'!$C:$C, "2023",'Forecast Summary'!$D:$D, "Historical")</f>
        <v>0</v>
      </c>
      <c r="I140" s="90">
        <f>SUMIFS('Forecast Summary'!K:K, 'Forecast Summary'!$A:$A,Outcomes!$A140,'Forecast Summary'!$C:$C, "2023",'Forecast Summary'!$D:$D, "Historical")</f>
        <v>0</v>
      </c>
      <c r="J140" s="90">
        <f>SUMIFS('Forecast Summary'!L:L, 'Forecast Summary'!$A:$A,Outcomes!$A140,'Forecast Summary'!$C:$C, "2023",'Forecast Summary'!$D:$D, "Historical")</f>
        <v>0</v>
      </c>
      <c r="K140" s="90">
        <f>SUMIFS('Forecast Summary'!M:M, 'Forecast Summary'!$A:$A,Outcomes!$A140,'Forecast Summary'!$C:$C, "2023",'Forecast Summary'!$D:$D, "Historical")</f>
        <v>0</v>
      </c>
      <c r="L140" s="90">
        <f>SUMIFS('Forecast Summary'!O:O, 'Forecast Summary'!$A:$A,Outcomes!$A140,'Forecast Summary'!$C:$C, "2023",'Forecast Summary'!$D:$D, "Historical")</f>
        <v>0</v>
      </c>
      <c r="M140" s="90">
        <f>SUMIFS('Forecast Summary'!P:P, 'Forecast Summary'!$A:$A,Outcomes!$A140,'Forecast Summary'!$C:$C, "2023",'Forecast Summary'!$D:$D, "Historical")</f>
        <v>55</v>
      </c>
      <c r="N140" s="90">
        <f>SUMIFS('Forecast Summary'!U:U, 'Forecast Summary'!$A:$A,Outcomes!$A140,'Forecast Summary'!$C:$C, "2023",'Forecast Summary'!$D:$D, "Historical")</f>
        <v>16</v>
      </c>
      <c r="O140" s="561"/>
      <c r="P140" s="561"/>
      <c r="Q140" s="561"/>
      <c r="R140" s="90">
        <f>SUMIFS('Forecast Summary'!Y:Y, 'Forecast Summary'!$A:$A,Outcomes!$A140,'Forecast Summary'!$C:$C, "2023",'Forecast Summary'!$D:$D, "Historical")</f>
        <v>343</v>
      </c>
      <c r="S140" s="561"/>
      <c r="T140" s="561"/>
      <c r="U140" s="561"/>
      <c r="V140" s="90">
        <f>SUMIFS('Forecast Summary'!AG:AG, 'Forecast Summary'!$A:$A,Outcomes!$A140,'Forecast Summary'!$C:$C, "2023",'Forecast Summary'!$D:$D, "Historical")</f>
        <v>180</v>
      </c>
      <c r="W140" s="90">
        <f>SUMIFS('Forecast Summary'!AH:AH, 'Forecast Summary'!$A:$A,Outcomes!$A140,'Forecast Summary'!$C:$C, "2023",'Forecast Summary'!$D:$D, "Historical")</f>
        <v>65</v>
      </c>
      <c r="X140" s="90">
        <f>SUMIFS('Forecast Summary'!AI:AI, 'Forecast Summary'!$A:$A,Outcomes!$A140,'Forecast Summary'!$C:$C, "2023",'Forecast Summary'!$D:$D, "Historical")</f>
        <v>91</v>
      </c>
      <c r="Y140" s="90">
        <f>SUMIFS('Forecast Summary'!AJ:AJ, 'Forecast Summary'!$A:$A,Outcomes!$A140,'Forecast Summary'!$C:$C, "2023",'Forecast Summary'!$D:$D, "Historical")</f>
        <v>86</v>
      </c>
      <c r="Z140" s="90">
        <f>SUMIFS('Forecast Summary'!AK:AK, 'Forecast Summary'!$A:$A,Outcomes!$A140,'Forecast Summary'!$C:$C, "2023",'Forecast Summary'!$D:$D, "Historical")</f>
        <v>176</v>
      </c>
      <c r="AA140" s="90">
        <f>SUMIFS('Forecast Summary'!AL:AL, 'Forecast Summary'!$A:$A,Outcomes!$A140,'Forecast Summary'!$C:$C, "2023",'Forecast Summary'!$D:$D, "Historical")</f>
        <v>76</v>
      </c>
      <c r="AB140" s="90">
        <f>SUMIFS('Forecast Summary'!AM:AM, 'Forecast Summary'!$A:$A,Outcomes!$A140,'Forecast Summary'!$C:$C, "2023",'Forecast Summary'!$D:$D, "Historical")</f>
        <v>108</v>
      </c>
      <c r="AC140" s="90">
        <f>SUMIFS('Forecast Summary'!AN:AN, 'Forecast Summary'!$A:$A,Outcomes!$A140,'Forecast Summary'!$C:$C, "2023",'Forecast Summary'!$D:$D, "Historical")</f>
        <v>99</v>
      </c>
      <c r="AD140" s="90">
        <f>SUMIFS('Forecast Summary'!AS:AS, 'Forecast Summary'!$A:$A,Outcomes!$A140,'Forecast Summary'!$C:$C, "2023",'Forecast Summary'!$D:$D, "Historical")</f>
        <v>0</v>
      </c>
      <c r="AE140" s="90">
        <f>SUMIFS('Forecast Summary'!AT:AT, 'Forecast Summary'!$A:$A,Outcomes!$A140,'Forecast Summary'!$C:$C, "2023",'Forecast Summary'!$D:$D, "Historical")</f>
        <v>0</v>
      </c>
      <c r="AF140" s="90">
        <f>SUMIFS('Forecast Summary'!AU:AU, 'Forecast Summary'!$A:$A,Outcomes!$A140,'Forecast Summary'!$C:$C, "2023",'Forecast Summary'!$D:$D, "Historical")</f>
        <v>0</v>
      </c>
      <c r="AG140" s="90">
        <f>SUMIFS('Forecast Summary'!AV:AV, 'Forecast Summary'!$A:$A,Outcomes!$A140,'Forecast Summary'!$C:$C, "2023",'Forecast Summary'!$D:$D, "Historical")</f>
        <v>0</v>
      </c>
      <c r="AH140" s="90">
        <f>SUMIFS('Forecast Summary'!AW:AW, 'Forecast Summary'!$A:$A,Outcomes!$A140,'Forecast Summary'!$C:$C, "2023",'Forecast Summary'!$D:$D, "Historical")</f>
        <v>17</v>
      </c>
      <c r="AI140" s="90">
        <f>SUMIFS('Forecast Summary'!AX:AX, 'Forecast Summary'!$A:$A,Outcomes!$A140,'Forecast Summary'!$C:$C, "2023",'Forecast Summary'!$D:$D, "Historical")</f>
        <v>1</v>
      </c>
      <c r="AJ140" s="90">
        <f>SUMIFS('Forecast Summary'!AY:AY, 'Forecast Summary'!$A:$A,Outcomes!$A140,'Forecast Summary'!$C:$C, "2023",'Forecast Summary'!$D:$D, "Historical")</f>
        <v>0</v>
      </c>
      <c r="AK140" s="90">
        <f>SUMIFS('Forecast Summary'!AZ:AZ, 'Forecast Summary'!$A:$A,Outcomes!$A140,'Forecast Summary'!$C:$C, "2023",'Forecast Summary'!$D:$D, "Historical")</f>
        <v>15</v>
      </c>
      <c r="AL140" s="90">
        <f>SUMIFS('Forecast Summary'!BE:BE, 'Forecast Summary'!$A:$A,Outcomes!$A140,'Forecast Summary'!$C:$C, "2023",'Forecast Summary'!$D:$D, "Historical")</f>
        <v>804</v>
      </c>
      <c r="AM140" s="90">
        <f>SUMIFS('Forecast Summary'!BF:BF, 'Forecast Summary'!$A:$A,Outcomes!$A140,'Forecast Summary'!$C:$C, "2023",'Forecast Summary'!$D:$D, "Historical")</f>
        <v>368</v>
      </c>
      <c r="AN140" s="90">
        <f>SUMIFS('Forecast Summary'!BG:BG, 'Forecast Summary'!$A:$A,Outcomes!$A140,'Forecast Summary'!$C:$C, "2023",'Forecast Summary'!$D:$D, "Historical")</f>
        <v>407</v>
      </c>
      <c r="AO140" s="90">
        <f>SUMIFS('Forecast Summary'!BH:BH, 'Forecast Summary'!$A:$A,Outcomes!$A140,'Forecast Summary'!$C:$C, "2023",'Forecast Summary'!$D:$D, "Historical")</f>
        <v>227</v>
      </c>
      <c r="AP140" s="90">
        <f>SUMIFS('Forecast Summary'!BI:BI, 'Forecast Summary'!$A:$A,Outcomes!$A140,'Forecast Summary'!$C:$C, "2023",'Forecast Summary'!$D:$D, "Historical")</f>
        <v>304</v>
      </c>
      <c r="AQ140" s="90">
        <f>SUMIFS('Forecast Summary'!BJ:BJ, 'Forecast Summary'!$A:$A,Outcomes!$A140,'Forecast Summary'!$C:$C, "2023",'Forecast Summary'!$D:$D, "Historical")</f>
        <v>98</v>
      </c>
      <c r="AR140" s="90">
        <f>SUMIFS('Forecast Summary'!BK:BK, 'Forecast Summary'!$A:$A,Outcomes!$A140,'Forecast Summary'!$C:$C, "2023",'Forecast Summary'!$D:$D, "Historical")</f>
        <v>192</v>
      </c>
      <c r="AS140" s="90">
        <f>SUMIFS('Forecast Summary'!BL:BL, 'Forecast Summary'!$A:$A,Outcomes!$A140,'Forecast Summary'!$C:$C, "2023",'Forecast Summary'!$D:$D, "Historical")</f>
        <v>155</v>
      </c>
      <c r="AT140" s="90">
        <f>SUMIFS('Forecast Summary'!BQ:BQ, 'Forecast Summary'!$A:$A,Outcomes!$A140,'Forecast Summary'!$C:$C, "2023",'Forecast Summary'!$D:$D, "Historical")</f>
        <v>0</v>
      </c>
      <c r="AU140" s="90">
        <f>SUMIFS('Forecast Summary'!BR:BR, 'Forecast Summary'!$A:$A,Outcomes!$A140,'Forecast Summary'!$C:$C, "2023",'Forecast Summary'!$D:$D, "Historical")</f>
        <v>0</v>
      </c>
      <c r="AV140" s="90">
        <f>SUMIFS('Forecast Summary'!BS:BS, 'Forecast Summary'!$A:$A,Outcomes!$A140,'Forecast Summary'!$C:$C, "2023",'Forecast Summary'!$D:$D, "Historical")</f>
        <v>0</v>
      </c>
      <c r="AW140" s="90">
        <f>SUMIFS('Forecast Summary'!BT:BT, 'Forecast Summary'!$A:$A,Outcomes!$A140,'Forecast Summary'!$C:$C, "2023",'Forecast Summary'!$D:$D, "Historical")</f>
        <v>0</v>
      </c>
      <c r="AX140" s="90">
        <f>SUMIFS('Forecast Summary'!BU:BU, 'Forecast Summary'!$A:$A,Outcomes!$A140,'Forecast Summary'!$C:$C, "2023",'Forecast Summary'!$D:$D, "Historical")</f>
        <v>0</v>
      </c>
      <c r="AY140" s="90">
        <f>SUMIFS('Forecast Summary'!BV:BV, 'Forecast Summary'!$A:$A,Outcomes!$A140,'Forecast Summary'!$C:$C, "2023",'Forecast Summary'!$D:$D, "Historical")</f>
        <v>0</v>
      </c>
      <c r="AZ140" s="90">
        <f>SUMIFS('Forecast Summary'!BW:BW, 'Forecast Summary'!$A:$A,Outcomes!$A140,'Forecast Summary'!$C:$C, "2023",'Forecast Summary'!$D:$D, "Historical")</f>
        <v>0</v>
      </c>
      <c r="BA140" s="90">
        <f>SUMIFS('Forecast Summary'!BX:BX, 'Forecast Summary'!$A:$A,Outcomes!$A140,'Forecast Summary'!$C:$C, "2023",'Forecast Summary'!$D:$D, "Historical")</f>
        <v>0</v>
      </c>
      <c r="BB140" s="90">
        <f>SUMIFS('Forecast Summary'!BY:BY, 'Forecast Summary'!$A:$A,Outcomes!$A140,'Forecast Summary'!$C:$C, "2023",'Forecast Summary'!$D:$D, "Historical")</f>
        <v>16</v>
      </c>
      <c r="BC140" s="90">
        <f>SUMIFS('Forecast Summary'!BZ:BZ, 'Forecast Summary'!$A:$A,Outcomes!$A140,'Forecast Summary'!$C:$C, "2023",'Forecast Summary'!$D:$D, "Historical")</f>
        <v>56</v>
      </c>
      <c r="BD140" s="90">
        <f>SUMIFS('Forecast Summary'!CA:CA, 'Forecast Summary'!$A:$A,Outcomes!$A140,'Forecast Summary'!$C:$C, "2023",'Forecast Summary'!$D:$D, "Historical")</f>
        <v>0</v>
      </c>
    </row>
    <row r="141" spans="1:56">
      <c r="A141" s="21" t="s">
        <v>101</v>
      </c>
      <c r="B141" s="18" t="s">
        <v>102</v>
      </c>
      <c r="C141" s="90">
        <f>SUMIFS('Forecast Summary'!E:E, 'Forecast Summary'!$A:$A,Outcomes!$A141,'Forecast Summary'!$C:$C, "2023",'Forecast Summary'!$D:$D, "Historical")</f>
        <v>640</v>
      </c>
      <c r="D141" s="90">
        <f>SUMIFS('Forecast Summary'!F:F, 'Forecast Summary'!$A:$A,Outcomes!$A141,'Forecast Summary'!$C:$C, "2023",'Forecast Summary'!$D:$D, "Historical")</f>
        <v>410</v>
      </c>
      <c r="E141" s="90">
        <f>SUMIFS('Forecast Summary'!G:G, 'Forecast Summary'!$A:$A,Outcomes!$A141,'Forecast Summary'!$C:$C, "2023",'Forecast Summary'!$D:$D, "Historical")</f>
        <v>123</v>
      </c>
      <c r="F141" s="90">
        <f>SUMIFS('Forecast Summary'!H:H, 'Forecast Summary'!$A:$A,Outcomes!$A141,'Forecast Summary'!$C:$C, "2023",'Forecast Summary'!$D:$D, "Historical")</f>
        <v>97</v>
      </c>
      <c r="G141" s="90">
        <f>SUMIFS('Forecast Summary'!I:I, 'Forecast Summary'!$A:$A,Outcomes!$A141,'Forecast Summary'!$C:$C, "2023",'Forecast Summary'!$D:$D, "Historical")</f>
        <v>53</v>
      </c>
      <c r="H141" s="90">
        <f>SUMIFS('Forecast Summary'!J:J, 'Forecast Summary'!$A:$A,Outcomes!$A141,'Forecast Summary'!$C:$C, "2023",'Forecast Summary'!$D:$D, "Historical")</f>
        <v>8</v>
      </c>
      <c r="I141" s="90">
        <f>SUMIFS('Forecast Summary'!K:K, 'Forecast Summary'!$A:$A,Outcomes!$A141,'Forecast Summary'!$C:$C, "2023",'Forecast Summary'!$D:$D, "Historical")</f>
        <v>0</v>
      </c>
      <c r="J141" s="90">
        <f>SUMIFS('Forecast Summary'!L:L, 'Forecast Summary'!$A:$A,Outcomes!$A141,'Forecast Summary'!$C:$C, "2023",'Forecast Summary'!$D:$D, "Historical")</f>
        <v>2</v>
      </c>
      <c r="K141" s="90">
        <f>SUMIFS('Forecast Summary'!M:M, 'Forecast Summary'!$A:$A,Outcomes!$A141,'Forecast Summary'!$C:$C, "2023",'Forecast Summary'!$D:$D, "Historical")</f>
        <v>0</v>
      </c>
      <c r="L141" s="90">
        <f>SUMIFS('Forecast Summary'!O:O, 'Forecast Summary'!$A:$A,Outcomes!$A141,'Forecast Summary'!$C:$C, "2023",'Forecast Summary'!$D:$D, "Historical")</f>
        <v>0</v>
      </c>
      <c r="M141" s="90">
        <f>SUMIFS('Forecast Summary'!P:P, 'Forecast Summary'!$A:$A,Outcomes!$A141,'Forecast Summary'!$C:$C, "2023",'Forecast Summary'!$D:$D, "Historical")</f>
        <v>236</v>
      </c>
      <c r="N141" s="90">
        <f>SUMIFS('Forecast Summary'!U:U, 'Forecast Summary'!$A:$A,Outcomes!$A141,'Forecast Summary'!$C:$C, "2023",'Forecast Summary'!$D:$D, "Historical")</f>
        <v>0</v>
      </c>
      <c r="O141" s="561"/>
      <c r="P141" s="561"/>
      <c r="Q141" s="561"/>
      <c r="R141" s="90">
        <f>SUMIFS('Forecast Summary'!Y:Y, 'Forecast Summary'!$A:$A,Outcomes!$A141,'Forecast Summary'!$C:$C, "2023",'Forecast Summary'!$D:$D, "Historical")</f>
        <v>11</v>
      </c>
      <c r="S141" s="561"/>
      <c r="T141" s="561"/>
      <c r="U141" s="561"/>
      <c r="V141" s="90">
        <f>SUMIFS('Forecast Summary'!AG:AG, 'Forecast Summary'!$A:$A,Outcomes!$A141,'Forecast Summary'!$C:$C, "2023",'Forecast Summary'!$D:$D, "Historical")</f>
        <v>256</v>
      </c>
      <c r="W141" s="90">
        <f>SUMIFS('Forecast Summary'!AH:AH, 'Forecast Summary'!$A:$A,Outcomes!$A141,'Forecast Summary'!$C:$C, "2023",'Forecast Summary'!$D:$D, "Historical")</f>
        <v>99</v>
      </c>
      <c r="X141" s="90">
        <f>SUMIFS('Forecast Summary'!AI:AI, 'Forecast Summary'!$A:$A,Outcomes!$A141,'Forecast Summary'!$C:$C, "2023",'Forecast Summary'!$D:$D, "Historical")</f>
        <v>40</v>
      </c>
      <c r="Y141" s="90">
        <f>SUMIFS('Forecast Summary'!AJ:AJ, 'Forecast Summary'!$A:$A,Outcomes!$A141,'Forecast Summary'!$C:$C, "2023",'Forecast Summary'!$D:$D, "Historical")</f>
        <v>46</v>
      </c>
      <c r="Z141" s="90">
        <f>SUMIFS('Forecast Summary'!AK:AK, 'Forecast Summary'!$A:$A,Outcomes!$A141,'Forecast Summary'!$C:$C, "2023",'Forecast Summary'!$D:$D, "Historical")</f>
        <v>400</v>
      </c>
      <c r="AA141" s="90">
        <f>SUMIFS('Forecast Summary'!AL:AL, 'Forecast Summary'!$A:$A,Outcomes!$A141,'Forecast Summary'!$C:$C, "2023",'Forecast Summary'!$D:$D, "Historical")</f>
        <v>149</v>
      </c>
      <c r="AB141" s="90">
        <f>SUMIFS('Forecast Summary'!AM:AM, 'Forecast Summary'!$A:$A,Outcomes!$A141,'Forecast Summary'!$C:$C, "2023",'Forecast Summary'!$D:$D, "Historical")</f>
        <v>121</v>
      </c>
      <c r="AC141" s="90">
        <f>SUMIFS('Forecast Summary'!AN:AN, 'Forecast Summary'!$A:$A,Outcomes!$A141,'Forecast Summary'!$C:$C, "2023",'Forecast Summary'!$D:$D, "Historical")</f>
        <v>172</v>
      </c>
      <c r="AD141" s="90">
        <f>SUMIFS('Forecast Summary'!AS:AS, 'Forecast Summary'!$A:$A,Outcomes!$A141,'Forecast Summary'!$C:$C, "2023",'Forecast Summary'!$D:$D, "Historical")</f>
        <v>0</v>
      </c>
      <c r="AE141" s="90">
        <f>SUMIFS('Forecast Summary'!AT:AT, 'Forecast Summary'!$A:$A,Outcomes!$A141,'Forecast Summary'!$C:$C, "2023",'Forecast Summary'!$D:$D, "Historical")</f>
        <v>0</v>
      </c>
      <c r="AF141" s="90">
        <f>SUMIFS('Forecast Summary'!AU:AU, 'Forecast Summary'!$A:$A,Outcomes!$A141,'Forecast Summary'!$C:$C, "2023",'Forecast Summary'!$D:$D, "Historical")</f>
        <v>0</v>
      </c>
      <c r="AG141" s="90">
        <f>SUMIFS('Forecast Summary'!AV:AV, 'Forecast Summary'!$A:$A,Outcomes!$A141,'Forecast Summary'!$C:$C, "2023",'Forecast Summary'!$D:$D, "Historical")</f>
        <v>0</v>
      </c>
      <c r="AH141" s="90">
        <f>SUMIFS('Forecast Summary'!AW:AW, 'Forecast Summary'!$A:$A,Outcomes!$A141,'Forecast Summary'!$C:$C, "2023",'Forecast Summary'!$D:$D, "Historical")</f>
        <v>0</v>
      </c>
      <c r="AI141" s="90">
        <f>SUMIFS('Forecast Summary'!AX:AX, 'Forecast Summary'!$A:$A,Outcomes!$A141,'Forecast Summary'!$C:$C, "2023",'Forecast Summary'!$D:$D, "Historical")</f>
        <v>0</v>
      </c>
      <c r="AJ141" s="90">
        <f>SUMIFS('Forecast Summary'!AY:AY, 'Forecast Summary'!$A:$A,Outcomes!$A141,'Forecast Summary'!$C:$C, "2023",'Forecast Summary'!$D:$D, "Historical")</f>
        <v>0</v>
      </c>
      <c r="AK141" s="90">
        <f>SUMIFS('Forecast Summary'!AZ:AZ, 'Forecast Summary'!$A:$A,Outcomes!$A141,'Forecast Summary'!$C:$C, "2023",'Forecast Summary'!$D:$D, "Historical")</f>
        <v>0</v>
      </c>
      <c r="AL141" s="90">
        <f>SUMIFS('Forecast Summary'!BE:BE, 'Forecast Summary'!$A:$A,Outcomes!$A141,'Forecast Summary'!$C:$C, "2023",'Forecast Summary'!$D:$D, "Historical")</f>
        <v>358</v>
      </c>
      <c r="AM141" s="90">
        <f>SUMIFS('Forecast Summary'!BF:BF, 'Forecast Summary'!$A:$A,Outcomes!$A141,'Forecast Summary'!$C:$C, "2023",'Forecast Summary'!$D:$D, "Historical")</f>
        <v>128</v>
      </c>
      <c r="AN141" s="90">
        <f>SUMIFS('Forecast Summary'!BG:BG, 'Forecast Summary'!$A:$A,Outcomes!$A141,'Forecast Summary'!$C:$C, "2023",'Forecast Summary'!$D:$D, "Historical")</f>
        <v>112</v>
      </c>
      <c r="AO141" s="90">
        <f>SUMIFS('Forecast Summary'!BH:BH, 'Forecast Summary'!$A:$A,Outcomes!$A141,'Forecast Summary'!$C:$C, "2023",'Forecast Summary'!$D:$D, "Historical")</f>
        <v>78</v>
      </c>
      <c r="AP141" s="90">
        <f>SUMIFS('Forecast Summary'!BI:BI, 'Forecast Summary'!$A:$A,Outcomes!$A141,'Forecast Summary'!$C:$C, "2023",'Forecast Summary'!$D:$D, "Historical")</f>
        <v>142</v>
      </c>
      <c r="AQ141" s="90">
        <f>SUMIFS('Forecast Summary'!BJ:BJ, 'Forecast Summary'!$A:$A,Outcomes!$A141,'Forecast Summary'!$C:$C, "2023",'Forecast Summary'!$D:$D, "Historical")</f>
        <v>37</v>
      </c>
      <c r="AR141" s="90">
        <f>SUMIFS('Forecast Summary'!BK:BK, 'Forecast Summary'!$A:$A,Outcomes!$A141,'Forecast Summary'!$C:$C, "2023",'Forecast Summary'!$D:$D, "Historical")</f>
        <v>56</v>
      </c>
      <c r="AS141" s="90">
        <f>SUMIFS('Forecast Summary'!BL:BL, 'Forecast Summary'!$A:$A,Outcomes!$A141,'Forecast Summary'!$C:$C, "2023",'Forecast Summary'!$D:$D, "Historical")</f>
        <v>84</v>
      </c>
      <c r="AT141" s="90">
        <f>SUMIFS('Forecast Summary'!BQ:BQ, 'Forecast Summary'!$A:$A,Outcomes!$A141,'Forecast Summary'!$C:$C, "2023",'Forecast Summary'!$D:$D, "Historical")</f>
        <v>6</v>
      </c>
      <c r="AU141" s="90">
        <f>SUMIFS('Forecast Summary'!BR:BR, 'Forecast Summary'!$A:$A,Outcomes!$A141,'Forecast Summary'!$C:$C, "2023",'Forecast Summary'!$D:$D, "Historical")</f>
        <v>1</v>
      </c>
      <c r="AV141" s="90">
        <f>SUMIFS('Forecast Summary'!BS:BS, 'Forecast Summary'!$A:$A,Outcomes!$A141,'Forecast Summary'!$C:$C, "2023",'Forecast Summary'!$D:$D, "Historical")</f>
        <v>2</v>
      </c>
      <c r="AW141" s="90">
        <f>SUMIFS('Forecast Summary'!BT:BT, 'Forecast Summary'!$A:$A,Outcomes!$A141,'Forecast Summary'!$C:$C, "2023",'Forecast Summary'!$D:$D, "Historical")</f>
        <v>5</v>
      </c>
      <c r="AX141" s="90">
        <f>SUMIFS('Forecast Summary'!BU:BU, 'Forecast Summary'!$A:$A,Outcomes!$A141,'Forecast Summary'!$C:$C, "2023",'Forecast Summary'!$D:$D, "Historical")</f>
        <v>4</v>
      </c>
      <c r="AY141" s="90">
        <f>SUMIFS('Forecast Summary'!BV:BV, 'Forecast Summary'!$A:$A,Outcomes!$A141,'Forecast Summary'!$C:$C, "2023",'Forecast Summary'!$D:$D, "Historical")</f>
        <v>1</v>
      </c>
      <c r="AZ141" s="90">
        <f>SUMIFS('Forecast Summary'!BW:BW, 'Forecast Summary'!$A:$A,Outcomes!$A141,'Forecast Summary'!$C:$C, "2023",'Forecast Summary'!$D:$D, "Historical")</f>
        <v>0</v>
      </c>
      <c r="BA141" s="90">
        <f>SUMIFS('Forecast Summary'!BX:BX, 'Forecast Summary'!$A:$A,Outcomes!$A141,'Forecast Summary'!$C:$C, "2023",'Forecast Summary'!$D:$D, "Historical")</f>
        <v>1</v>
      </c>
      <c r="BB141" s="90">
        <f>SUMIFS('Forecast Summary'!BY:BY, 'Forecast Summary'!$A:$A,Outcomes!$A141,'Forecast Summary'!$C:$C, "2023",'Forecast Summary'!$D:$D, "Historical")</f>
        <v>30</v>
      </c>
      <c r="BC141" s="90">
        <f>SUMIFS('Forecast Summary'!BZ:BZ, 'Forecast Summary'!$A:$A,Outcomes!$A141,'Forecast Summary'!$C:$C, "2023",'Forecast Summary'!$D:$D, "Historical")</f>
        <v>64</v>
      </c>
      <c r="BD141" s="90">
        <f>SUMIFS('Forecast Summary'!CA:CA, 'Forecast Summary'!$A:$A,Outcomes!$A141,'Forecast Summary'!$C:$C, "2023",'Forecast Summary'!$D:$D, "Historical")</f>
        <v>0</v>
      </c>
    </row>
    <row r="142" spans="1:56">
      <c r="A142" s="21" t="s">
        <v>103</v>
      </c>
      <c r="B142" s="18" t="s">
        <v>104</v>
      </c>
      <c r="C142" s="90">
        <f>SUMIFS('Forecast Summary'!E:E, 'Forecast Summary'!$A:$A,Outcomes!$A142,'Forecast Summary'!$C:$C, "2023",'Forecast Summary'!$D:$D, "Historical")</f>
        <v>708</v>
      </c>
      <c r="D142" s="90">
        <f>SUMIFS('Forecast Summary'!F:F, 'Forecast Summary'!$A:$A,Outcomes!$A142,'Forecast Summary'!$C:$C, "2023",'Forecast Summary'!$D:$D, "Historical")</f>
        <v>687</v>
      </c>
      <c r="E142" s="90">
        <f>SUMIFS('Forecast Summary'!G:G, 'Forecast Summary'!$A:$A,Outcomes!$A142,'Forecast Summary'!$C:$C, "2023",'Forecast Summary'!$D:$D, "Historical")</f>
        <v>437</v>
      </c>
      <c r="F142" s="90">
        <f>SUMIFS('Forecast Summary'!H:H, 'Forecast Summary'!$A:$A,Outcomes!$A142,'Forecast Summary'!$C:$C, "2023",'Forecast Summary'!$D:$D, "Historical")</f>
        <v>237</v>
      </c>
      <c r="G142" s="90">
        <f>SUMIFS('Forecast Summary'!I:I, 'Forecast Summary'!$A:$A,Outcomes!$A142,'Forecast Summary'!$C:$C, "2023",'Forecast Summary'!$D:$D, "Historical")</f>
        <v>74</v>
      </c>
      <c r="H142" s="90">
        <f>SUMIFS('Forecast Summary'!J:J, 'Forecast Summary'!$A:$A,Outcomes!$A142,'Forecast Summary'!$C:$C, "2023",'Forecast Summary'!$D:$D, "Historical")</f>
        <v>0</v>
      </c>
      <c r="I142" s="90">
        <f>SUMIFS('Forecast Summary'!K:K, 'Forecast Summary'!$A:$A,Outcomes!$A142,'Forecast Summary'!$C:$C, "2023",'Forecast Summary'!$D:$D, "Historical")</f>
        <v>0</v>
      </c>
      <c r="J142" s="90">
        <f>SUMIFS('Forecast Summary'!L:L, 'Forecast Summary'!$A:$A,Outcomes!$A142,'Forecast Summary'!$C:$C, "2023",'Forecast Summary'!$D:$D, "Historical")</f>
        <v>0</v>
      </c>
      <c r="K142" s="90">
        <f>SUMIFS('Forecast Summary'!M:M, 'Forecast Summary'!$A:$A,Outcomes!$A142,'Forecast Summary'!$C:$C, "2023",'Forecast Summary'!$D:$D, "Historical")</f>
        <v>0</v>
      </c>
      <c r="L142" s="90">
        <f>SUMIFS('Forecast Summary'!O:O, 'Forecast Summary'!$A:$A,Outcomes!$A142,'Forecast Summary'!$C:$C, "2023",'Forecast Summary'!$D:$D, "Historical")</f>
        <v>0</v>
      </c>
      <c r="M142" s="90">
        <f>SUMIFS('Forecast Summary'!P:P, 'Forecast Summary'!$A:$A,Outcomes!$A142,'Forecast Summary'!$C:$C, "2023",'Forecast Summary'!$D:$D, "Historical")</f>
        <v>104</v>
      </c>
      <c r="N142" s="90">
        <f>SUMIFS('Forecast Summary'!U:U, 'Forecast Summary'!$A:$A,Outcomes!$A142,'Forecast Summary'!$C:$C, "2023",'Forecast Summary'!$D:$D, "Historical")</f>
        <v>0</v>
      </c>
      <c r="O142" s="561"/>
      <c r="P142" s="561"/>
      <c r="Q142" s="561"/>
      <c r="R142" s="90">
        <f>SUMIFS('Forecast Summary'!Y:Y, 'Forecast Summary'!$A:$A,Outcomes!$A142,'Forecast Summary'!$C:$C, "2023",'Forecast Summary'!$D:$D, "Historical")</f>
        <v>0</v>
      </c>
      <c r="S142" s="561"/>
      <c r="T142" s="561"/>
      <c r="U142" s="561"/>
      <c r="V142" s="90">
        <f>SUMIFS('Forecast Summary'!AG:AG, 'Forecast Summary'!$A:$A,Outcomes!$A142,'Forecast Summary'!$C:$C, "2023",'Forecast Summary'!$D:$D, "Historical")</f>
        <v>114</v>
      </c>
      <c r="W142" s="90">
        <f>SUMIFS('Forecast Summary'!AH:AH, 'Forecast Summary'!$A:$A,Outcomes!$A142,'Forecast Summary'!$C:$C, "2023",'Forecast Summary'!$D:$D, "Historical")</f>
        <v>54</v>
      </c>
      <c r="X142" s="90">
        <f>SUMIFS('Forecast Summary'!AI:AI, 'Forecast Summary'!$A:$A,Outcomes!$A142,'Forecast Summary'!$C:$C, "2023",'Forecast Summary'!$D:$D, "Historical")</f>
        <v>39</v>
      </c>
      <c r="Y142" s="90">
        <f>SUMIFS('Forecast Summary'!AJ:AJ, 'Forecast Summary'!$A:$A,Outcomes!$A142,'Forecast Summary'!$C:$C, "2023",'Forecast Summary'!$D:$D, "Historical")</f>
        <v>42</v>
      </c>
      <c r="Z142" s="90">
        <f>SUMIFS('Forecast Summary'!AK:AK, 'Forecast Summary'!$A:$A,Outcomes!$A142,'Forecast Summary'!$C:$C, "2023",'Forecast Summary'!$D:$D, "Historical")</f>
        <v>283</v>
      </c>
      <c r="AA142" s="90">
        <f>SUMIFS('Forecast Summary'!AL:AL, 'Forecast Summary'!$A:$A,Outcomes!$A142,'Forecast Summary'!$C:$C, "2023",'Forecast Summary'!$D:$D, "Historical")</f>
        <v>170</v>
      </c>
      <c r="AB142" s="90">
        <f>SUMIFS('Forecast Summary'!AM:AM, 'Forecast Summary'!$A:$A,Outcomes!$A142,'Forecast Summary'!$C:$C, "2023",'Forecast Summary'!$D:$D, "Historical")</f>
        <v>123</v>
      </c>
      <c r="AC142" s="90">
        <f>SUMIFS('Forecast Summary'!AN:AN, 'Forecast Summary'!$A:$A,Outcomes!$A142,'Forecast Summary'!$C:$C, "2023",'Forecast Summary'!$D:$D, "Historical")</f>
        <v>73</v>
      </c>
      <c r="AD142" s="90">
        <f>SUMIFS('Forecast Summary'!AS:AS, 'Forecast Summary'!$A:$A,Outcomes!$A142,'Forecast Summary'!$C:$C, "2023",'Forecast Summary'!$D:$D, "Historical")</f>
        <v>0</v>
      </c>
      <c r="AE142" s="90">
        <f>SUMIFS('Forecast Summary'!AT:AT, 'Forecast Summary'!$A:$A,Outcomes!$A142,'Forecast Summary'!$C:$C, "2023",'Forecast Summary'!$D:$D, "Historical")</f>
        <v>0</v>
      </c>
      <c r="AF142" s="90">
        <f>SUMIFS('Forecast Summary'!AU:AU, 'Forecast Summary'!$A:$A,Outcomes!$A142,'Forecast Summary'!$C:$C, "2023",'Forecast Summary'!$D:$D, "Historical")</f>
        <v>0</v>
      </c>
      <c r="AG142" s="90">
        <f>SUMIFS('Forecast Summary'!AV:AV, 'Forecast Summary'!$A:$A,Outcomes!$A142,'Forecast Summary'!$C:$C, "2023",'Forecast Summary'!$D:$D, "Historical")</f>
        <v>0</v>
      </c>
      <c r="AH142" s="90">
        <f>SUMIFS('Forecast Summary'!AW:AW, 'Forecast Summary'!$A:$A,Outcomes!$A142,'Forecast Summary'!$C:$C, "2023",'Forecast Summary'!$D:$D, "Historical")</f>
        <v>0</v>
      </c>
      <c r="AI142" s="90">
        <f>SUMIFS('Forecast Summary'!AX:AX, 'Forecast Summary'!$A:$A,Outcomes!$A142,'Forecast Summary'!$C:$C, "2023",'Forecast Summary'!$D:$D, "Historical")</f>
        <v>0</v>
      </c>
      <c r="AJ142" s="90">
        <f>SUMIFS('Forecast Summary'!AY:AY, 'Forecast Summary'!$A:$A,Outcomes!$A142,'Forecast Summary'!$C:$C, "2023",'Forecast Summary'!$D:$D, "Historical")</f>
        <v>0</v>
      </c>
      <c r="AK142" s="90">
        <f>SUMIFS('Forecast Summary'!AZ:AZ, 'Forecast Summary'!$A:$A,Outcomes!$A142,'Forecast Summary'!$C:$C, "2023",'Forecast Summary'!$D:$D, "Historical")</f>
        <v>0</v>
      </c>
      <c r="AL142" s="90">
        <f>SUMIFS('Forecast Summary'!BE:BE, 'Forecast Summary'!$A:$A,Outcomes!$A142,'Forecast Summary'!$C:$C, "2023",'Forecast Summary'!$D:$D, "Historical")</f>
        <v>594</v>
      </c>
      <c r="AM142" s="90">
        <f>SUMIFS('Forecast Summary'!BF:BF, 'Forecast Summary'!$A:$A,Outcomes!$A142,'Forecast Summary'!$C:$C, "2023",'Forecast Summary'!$D:$D, "Historical")</f>
        <v>397</v>
      </c>
      <c r="AN142" s="90">
        <f>SUMIFS('Forecast Summary'!BG:BG, 'Forecast Summary'!$A:$A,Outcomes!$A142,'Forecast Summary'!$C:$C, "2023",'Forecast Summary'!$D:$D, "Historical")</f>
        <v>207</v>
      </c>
      <c r="AO142" s="90">
        <f>SUMIFS('Forecast Summary'!BH:BH, 'Forecast Summary'!$A:$A,Outcomes!$A142,'Forecast Summary'!$C:$C, "2023",'Forecast Summary'!$D:$D, "Historical")</f>
        <v>66</v>
      </c>
      <c r="AP142" s="90">
        <f>SUMIFS('Forecast Summary'!BI:BI, 'Forecast Summary'!$A:$A,Outcomes!$A142,'Forecast Summary'!$C:$C, "2023",'Forecast Summary'!$D:$D, "Historical")</f>
        <v>265</v>
      </c>
      <c r="AQ142" s="90">
        <f>SUMIFS('Forecast Summary'!BJ:BJ, 'Forecast Summary'!$A:$A,Outcomes!$A142,'Forecast Summary'!$C:$C, "2023",'Forecast Summary'!$D:$D, "Historical")</f>
        <v>94</v>
      </c>
      <c r="AR142" s="90">
        <f>SUMIFS('Forecast Summary'!BK:BK, 'Forecast Summary'!$A:$A,Outcomes!$A142,'Forecast Summary'!$C:$C, "2023",'Forecast Summary'!$D:$D, "Historical")</f>
        <v>151</v>
      </c>
      <c r="AS142" s="90">
        <f>SUMIFS('Forecast Summary'!BL:BL, 'Forecast Summary'!$A:$A,Outcomes!$A142,'Forecast Summary'!$C:$C, "2023",'Forecast Summary'!$D:$D, "Historical")</f>
        <v>107</v>
      </c>
      <c r="AT142" s="90">
        <f>SUMIFS('Forecast Summary'!BQ:BQ, 'Forecast Summary'!$A:$A,Outcomes!$A142,'Forecast Summary'!$C:$C, "2023",'Forecast Summary'!$D:$D, "Historical")</f>
        <v>0</v>
      </c>
      <c r="AU142" s="90">
        <f>SUMIFS('Forecast Summary'!BR:BR, 'Forecast Summary'!$A:$A,Outcomes!$A142,'Forecast Summary'!$C:$C, "2023",'Forecast Summary'!$D:$D, "Historical")</f>
        <v>0</v>
      </c>
      <c r="AV142" s="90">
        <f>SUMIFS('Forecast Summary'!BS:BS, 'Forecast Summary'!$A:$A,Outcomes!$A142,'Forecast Summary'!$C:$C, "2023",'Forecast Summary'!$D:$D, "Historical")</f>
        <v>0</v>
      </c>
      <c r="AW142" s="90">
        <f>SUMIFS('Forecast Summary'!BT:BT, 'Forecast Summary'!$A:$A,Outcomes!$A142,'Forecast Summary'!$C:$C, "2023",'Forecast Summary'!$D:$D, "Historical")</f>
        <v>0</v>
      </c>
      <c r="AX142" s="90">
        <f>SUMIFS('Forecast Summary'!BU:BU, 'Forecast Summary'!$A:$A,Outcomes!$A142,'Forecast Summary'!$C:$C, "2023",'Forecast Summary'!$D:$D, "Historical")</f>
        <v>0</v>
      </c>
      <c r="AY142" s="90">
        <f>SUMIFS('Forecast Summary'!BV:BV, 'Forecast Summary'!$A:$A,Outcomes!$A142,'Forecast Summary'!$C:$C, "2023",'Forecast Summary'!$D:$D, "Historical")</f>
        <v>0</v>
      </c>
      <c r="AZ142" s="90">
        <f>SUMIFS('Forecast Summary'!BW:BW, 'Forecast Summary'!$A:$A,Outcomes!$A142,'Forecast Summary'!$C:$C, "2023",'Forecast Summary'!$D:$D, "Historical")</f>
        <v>0</v>
      </c>
      <c r="BA142" s="90">
        <f>SUMIFS('Forecast Summary'!BX:BX, 'Forecast Summary'!$A:$A,Outcomes!$A142,'Forecast Summary'!$C:$C, "2023",'Forecast Summary'!$D:$D, "Historical")</f>
        <v>0</v>
      </c>
      <c r="BB142" s="90">
        <f>SUMIFS('Forecast Summary'!BY:BY, 'Forecast Summary'!$A:$A,Outcomes!$A142,'Forecast Summary'!$C:$C, "2023",'Forecast Summary'!$D:$D, "Historical")</f>
        <v>14</v>
      </c>
      <c r="BC142" s="90">
        <f>SUMIFS('Forecast Summary'!BZ:BZ, 'Forecast Summary'!$A:$A,Outcomes!$A142,'Forecast Summary'!$C:$C, "2023",'Forecast Summary'!$D:$D, "Historical")</f>
        <v>58</v>
      </c>
      <c r="BD142" s="90">
        <f>SUMIFS('Forecast Summary'!CA:CA, 'Forecast Summary'!$A:$A,Outcomes!$A142,'Forecast Summary'!$C:$C, "2023",'Forecast Summary'!$D:$D, "Historical")</f>
        <v>0</v>
      </c>
    </row>
    <row r="143" spans="1:56">
      <c r="A143" s="21" t="s">
        <v>105</v>
      </c>
      <c r="B143" s="18" t="s">
        <v>106</v>
      </c>
      <c r="C143" s="90">
        <f>SUMIFS('Forecast Summary'!E:E, 'Forecast Summary'!$A:$A,Outcomes!$A143,'Forecast Summary'!$C:$C, "2023",'Forecast Summary'!$D:$D, "Historical")</f>
        <v>531</v>
      </c>
      <c r="D143" s="90">
        <f>SUMIFS('Forecast Summary'!F:F, 'Forecast Summary'!$A:$A,Outcomes!$A143,'Forecast Summary'!$C:$C, "2023",'Forecast Summary'!$D:$D, "Historical")</f>
        <v>791</v>
      </c>
      <c r="E143" s="90">
        <f>SUMIFS('Forecast Summary'!G:G, 'Forecast Summary'!$A:$A,Outcomes!$A143,'Forecast Summary'!$C:$C, "2023",'Forecast Summary'!$D:$D, "Historical")</f>
        <v>317</v>
      </c>
      <c r="F143" s="90">
        <f>SUMIFS('Forecast Summary'!H:H, 'Forecast Summary'!$A:$A,Outcomes!$A143,'Forecast Summary'!$C:$C, "2023",'Forecast Summary'!$D:$D, "Historical")</f>
        <v>304</v>
      </c>
      <c r="G143" s="90">
        <f>SUMIFS('Forecast Summary'!I:I, 'Forecast Summary'!$A:$A,Outcomes!$A143,'Forecast Summary'!$C:$C, "2023",'Forecast Summary'!$D:$D, "Historical")</f>
        <v>116</v>
      </c>
      <c r="H143" s="90">
        <f>SUMIFS('Forecast Summary'!J:J, 'Forecast Summary'!$A:$A,Outcomes!$A143,'Forecast Summary'!$C:$C, "2023",'Forecast Summary'!$D:$D, "Historical")</f>
        <v>0</v>
      </c>
      <c r="I143" s="90">
        <f>SUMIFS('Forecast Summary'!K:K, 'Forecast Summary'!$A:$A,Outcomes!$A143,'Forecast Summary'!$C:$C, "2023",'Forecast Summary'!$D:$D, "Historical")</f>
        <v>0</v>
      </c>
      <c r="J143" s="90">
        <f>SUMIFS('Forecast Summary'!L:L, 'Forecast Summary'!$A:$A,Outcomes!$A143,'Forecast Summary'!$C:$C, "2023",'Forecast Summary'!$D:$D, "Historical")</f>
        <v>0</v>
      </c>
      <c r="K143" s="90">
        <f>SUMIFS('Forecast Summary'!M:M, 'Forecast Summary'!$A:$A,Outcomes!$A143,'Forecast Summary'!$C:$C, "2023",'Forecast Summary'!$D:$D, "Historical")</f>
        <v>0</v>
      </c>
      <c r="L143" s="90">
        <f>SUMIFS('Forecast Summary'!O:O, 'Forecast Summary'!$A:$A,Outcomes!$A143,'Forecast Summary'!$C:$C, "2023",'Forecast Summary'!$D:$D, "Historical")</f>
        <v>0</v>
      </c>
      <c r="M143" s="90">
        <f>SUMIFS('Forecast Summary'!P:P, 'Forecast Summary'!$A:$A,Outcomes!$A143,'Forecast Summary'!$C:$C, "2023",'Forecast Summary'!$D:$D, "Historical")</f>
        <v>231</v>
      </c>
      <c r="N143" s="90">
        <f>SUMIFS('Forecast Summary'!U:U, 'Forecast Summary'!$A:$A,Outcomes!$A143,'Forecast Summary'!$C:$C, "2023",'Forecast Summary'!$D:$D, "Historical")</f>
        <v>0</v>
      </c>
      <c r="O143" s="561"/>
      <c r="P143" s="561"/>
      <c r="Q143" s="561"/>
      <c r="R143" s="90">
        <f>SUMIFS('Forecast Summary'!Y:Y, 'Forecast Summary'!$A:$A,Outcomes!$A143,'Forecast Summary'!$C:$C, "2023",'Forecast Summary'!$D:$D, "Historical")</f>
        <v>77</v>
      </c>
      <c r="S143" s="561"/>
      <c r="T143" s="561"/>
      <c r="U143" s="561"/>
      <c r="V143" s="90">
        <f>SUMIFS('Forecast Summary'!AG:AG, 'Forecast Summary'!$A:$A,Outcomes!$A143,'Forecast Summary'!$C:$C, "2023",'Forecast Summary'!$D:$D, "Historical")</f>
        <v>192</v>
      </c>
      <c r="W143" s="90">
        <f>SUMIFS('Forecast Summary'!AH:AH, 'Forecast Summary'!$A:$A,Outcomes!$A143,'Forecast Summary'!$C:$C, "2023",'Forecast Summary'!$D:$D, "Historical")</f>
        <v>27</v>
      </c>
      <c r="X143" s="90">
        <f>SUMIFS('Forecast Summary'!AI:AI, 'Forecast Summary'!$A:$A,Outcomes!$A143,'Forecast Summary'!$C:$C, "2023",'Forecast Summary'!$D:$D, "Historical")</f>
        <v>39</v>
      </c>
      <c r="Y143" s="90">
        <f>SUMIFS('Forecast Summary'!AJ:AJ, 'Forecast Summary'!$A:$A,Outcomes!$A143,'Forecast Summary'!$C:$C, "2023",'Forecast Summary'!$D:$D, "Historical")</f>
        <v>36</v>
      </c>
      <c r="Z143" s="90">
        <f>SUMIFS('Forecast Summary'!AK:AK, 'Forecast Summary'!$A:$A,Outcomes!$A143,'Forecast Summary'!$C:$C, "2023",'Forecast Summary'!$D:$D, "Historical")</f>
        <v>202</v>
      </c>
      <c r="AA143" s="90">
        <f>SUMIFS('Forecast Summary'!AL:AL, 'Forecast Summary'!$A:$A,Outcomes!$A143,'Forecast Summary'!$C:$C, "2023",'Forecast Summary'!$D:$D, "Historical")</f>
        <v>38</v>
      </c>
      <c r="AB143" s="90">
        <f>SUMIFS('Forecast Summary'!AM:AM, 'Forecast Summary'!$A:$A,Outcomes!$A143,'Forecast Summary'!$C:$C, "2023",'Forecast Summary'!$D:$D, "Historical")</f>
        <v>94</v>
      </c>
      <c r="AC143" s="90">
        <f>SUMIFS('Forecast Summary'!AN:AN, 'Forecast Summary'!$A:$A,Outcomes!$A143,'Forecast Summary'!$C:$C, "2023",'Forecast Summary'!$D:$D, "Historical")</f>
        <v>86</v>
      </c>
      <c r="AD143" s="90">
        <f>SUMIFS('Forecast Summary'!AS:AS, 'Forecast Summary'!$A:$A,Outcomes!$A143,'Forecast Summary'!$C:$C, "2023",'Forecast Summary'!$D:$D, "Historical")</f>
        <v>0</v>
      </c>
      <c r="AE143" s="90">
        <f>SUMIFS('Forecast Summary'!AT:AT, 'Forecast Summary'!$A:$A,Outcomes!$A143,'Forecast Summary'!$C:$C, "2023",'Forecast Summary'!$D:$D, "Historical")</f>
        <v>0</v>
      </c>
      <c r="AF143" s="90">
        <f>SUMIFS('Forecast Summary'!AU:AU, 'Forecast Summary'!$A:$A,Outcomes!$A143,'Forecast Summary'!$C:$C, "2023",'Forecast Summary'!$D:$D, "Historical")</f>
        <v>0</v>
      </c>
      <c r="AG143" s="90">
        <f>SUMIFS('Forecast Summary'!AV:AV, 'Forecast Summary'!$A:$A,Outcomes!$A143,'Forecast Summary'!$C:$C, "2023",'Forecast Summary'!$D:$D, "Historical")</f>
        <v>0</v>
      </c>
      <c r="AH143" s="90">
        <f>SUMIFS('Forecast Summary'!AW:AW, 'Forecast Summary'!$A:$A,Outcomes!$A143,'Forecast Summary'!$C:$C, "2023",'Forecast Summary'!$D:$D, "Historical")</f>
        <v>0</v>
      </c>
      <c r="AI143" s="90">
        <f>SUMIFS('Forecast Summary'!AX:AX, 'Forecast Summary'!$A:$A,Outcomes!$A143,'Forecast Summary'!$C:$C, "2023",'Forecast Summary'!$D:$D, "Historical")</f>
        <v>0</v>
      </c>
      <c r="AJ143" s="90">
        <f>SUMIFS('Forecast Summary'!AY:AY, 'Forecast Summary'!$A:$A,Outcomes!$A143,'Forecast Summary'!$C:$C, "2023",'Forecast Summary'!$D:$D, "Historical")</f>
        <v>0</v>
      </c>
      <c r="AK143" s="90">
        <f>SUMIFS('Forecast Summary'!AZ:AZ, 'Forecast Summary'!$A:$A,Outcomes!$A143,'Forecast Summary'!$C:$C, "2023",'Forecast Summary'!$D:$D, "Historical")</f>
        <v>0</v>
      </c>
      <c r="AL143" s="90">
        <f>SUMIFS('Forecast Summary'!BE:BE, 'Forecast Summary'!$A:$A,Outcomes!$A143,'Forecast Summary'!$C:$C, "2023",'Forecast Summary'!$D:$D, "Historical")</f>
        <v>902</v>
      </c>
      <c r="AM143" s="90">
        <f>SUMIFS('Forecast Summary'!BF:BF, 'Forecast Summary'!$A:$A,Outcomes!$A143,'Forecast Summary'!$C:$C, "2023",'Forecast Summary'!$D:$D, "Historical")</f>
        <v>362</v>
      </c>
      <c r="AN143" s="90">
        <f>SUMIFS('Forecast Summary'!BG:BG, 'Forecast Summary'!$A:$A,Outcomes!$A143,'Forecast Summary'!$C:$C, "2023",'Forecast Summary'!$D:$D, "Historical")</f>
        <v>399</v>
      </c>
      <c r="AO143" s="90">
        <f>SUMIFS('Forecast Summary'!BH:BH, 'Forecast Summary'!$A:$A,Outcomes!$A143,'Forecast Summary'!$C:$C, "2023",'Forecast Summary'!$D:$D, "Historical")</f>
        <v>226</v>
      </c>
      <c r="AP143" s="90">
        <f>SUMIFS('Forecast Summary'!BI:BI, 'Forecast Summary'!$A:$A,Outcomes!$A143,'Forecast Summary'!$C:$C, "2023",'Forecast Summary'!$D:$D, "Historical")</f>
        <v>216</v>
      </c>
      <c r="AQ143" s="90">
        <f>SUMIFS('Forecast Summary'!BJ:BJ, 'Forecast Summary'!$A:$A,Outcomes!$A143,'Forecast Summary'!$C:$C, "2023",'Forecast Summary'!$D:$D, "Historical")</f>
        <v>58</v>
      </c>
      <c r="AR143" s="90">
        <f>SUMIFS('Forecast Summary'!BK:BK, 'Forecast Summary'!$A:$A,Outcomes!$A143,'Forecast Summary'!$C:$C, "2023",'Forecast Summary'!$D:$D, "Historical")</f>
        <v>99</v>
      </c>
      <c r="AS143" s="90">
        <f>SUMIFS('Forecast Summary'!BL:BL, 'Forecast Summary'!$A:$A,Outcomes!$A143,'Forecast Summary'!$C:$C, "2023",'Forecast Summary'!$D:$D, "Historical")</f>
        <v>96</v>
      </c>
      <c r="AT143" s="90">
        <f>SUMIFS('Forecast Summary'!BQ:BQ, 'Forecast Summary'!$A:$A,Outcomes!$A143,'Forecast Summary'!$C:$C, "2023",'Forecast Summary'!$D:$D, "Historical")</f>
        <v>0</v>
      </c>
      <c r="AU143" s="90">
        <f>SUMIFS('Forecast Summary'!BR:BR, 'Forecast Summary'!$A:$A,Outcomes!$A143,'Forecast Summary'!$C:$C, "2023",'Forecast Summary'!$D:$D, "Historical")</f>
        <v>0</v>
      </c>
      <c r="AV143" s="90">
        <f>SUMIFS('Forecast Summary'!BS:BS, 'Forecast Summary'!$A:$A,Outcomes!$A143,'Forecast Summary'!$C:$C, "2023",'Forecast Summary'!$D:$D, "Historical")</f>
        <v>0</v>
      </c>
      <c r="AW143" s="90">
        <f>SUMIFS('Forecast Summary'!BT:BT, 'Forecast Summary'!$A:$A,Outcomes!$A143,'Forecast Summary'!$C:$C, "2023",'Forecast Summary'!$D:$D, "Historical")</f>
        <v>0</v>
      </c>
      <c r="AX143" s="90">
        <f>SUMIFS('Forecast Summary'!BU:BU, 'Forecast Summary'!$A:$A,Outcomes!$A143,'Forecast Summary'!$C:$C, "2023",'Forecast Summary'!$D:$D, "Historical")</f>
        <v>0</v>
      </c>
      <c r="AY143" s="90">
        <f>SUMIFS('Forecast Summary'!BV:BV, 'Forecast Summary'!$A:$A,Outcomes!$A143,'Forecast Summary'!$C:$C, "2023",'Forecast Summary'!$D:$D, "Historical")</f>
        <v>0</v>
      </c>
      <c r="AZ143" s="90">
        <f>SUMIFS('Forecast Summary'!BW:BW, 'Forecast Summary'!$A:$A,Outcomes!$A143,'Forecast Summary'!$C:$C, "2023",'Forecast Summary'!$D:$D, "Historical")</f>
        <v>0</v>
      </c>
      <c r="BA143" s="90">
        <f>SUMIFS('Forecast Summary'!BX:BX, 'Forecast Summary'!$A:$A,Outcomes!$A143,'Forecast Summary'!$C:$C, "2023",'Forecast Summary'!$D:$D, "Historical")</f>
        <v>0</v>
      </c>
      <c r="BB143" s="90">
        <f>SUMIFS('Forecast Summary'!BY:BY, 'Forecast Summary'!$A:$A,Outcomes!$A143,'Forecast Summary'!$C:$C, "2023",'Forecast Summary'!$D:$D, "Historical")</f>
        <v>22</v>
      </c>
      <c r="BC143" s="90">
        <f>SUMIFS('Forecast Summary'!BZ:BZ, 'Forecast Summary'!$A:$A,Outcomes!$A143,'Forecast Summary'!$C:$C, "2023",'Forecast Summary'!$D:$D, "Historical")</f>
        <v>135</v>
      </c>
      <c r="BD143" s="90">
        <f>SUMIFS('Forecast Summary'!CA:CA, 'Forecast Summary'!$A:$A,Outcomes!$A143,'Forecast Summary'!$C:$C, "2023",'Forecast Summary'!$D:$D, "Historical")</f>
        <v>0</v>
      </c>
    </row>
    <row r="144" spans="1:56">
      <c r="A144" s="21" t="s">
        <v>107</v>
      </c>
      <c r="B144" s="18" t="s">
        <v>108</v>
      </c>
      <c r="C144" s="90">
        <f>SUMIFS('Forecast Summary'!E:E, 'Forecast Summary'!$A:$A,Outcomes!$A144,'Forecast Summary'!$C:$C, "2023",'Forecast Summary'!$D:$D, "Historical")</f>
        <v>289</v>
      </c>
      <c r="D144" s="90">
        <f>SUMIFS('Forecast Summary'!F:F, 'Forecast Summary'!$A:$A,Outcomes!$A144,'Forecast Summary'!$C:$C, "2023",'Forecast Summary'!$D:$D, "Historical")</f>
        <v>276</v>
      </c>
      <c r="E144" s="90">
        <f>SUMIFS('Forecast Summary'!G:G, 'Forecast Summary'!$A:$A,Outcomes!$A144,'Forecast Summary'!$C:$C, "2023",'Forecast Summary'!$D:$D, "Historical")</f>
        <v>177</v>
      </c>
      <c r="F144" s="90">
        <f>SUMIFS('Forecast Summary'!H:H, 'Forecast Summary'!$A:$A,Outcomes!$A144,'Forecast Summary'!$C:$C, "2023",'Forecast Summary'!$D:$D, "Historical")</f>
        <v>119</v>
      </c>
      <c r="G144" s="90">
        <f>SUMIFS('Forecast Summary'!I:I, 'Forecast Summary'!$A:$A,Outcomes!$A144,'Forecast Summary'!$C:$C, "2023",'Forecast Summary'!$D:$D, "Historical")</f>
        <v>58</v>
      </c>
      <c r="H144" s="90">
        <f>SUMIFS('Forecast Summary'!J:J, 'Forecast Summary'!$A:$A,Outcomes!$A144,'Forecast Summary'!$C:$C, "2023",'Forecast Summary'!$D:$D, "Historical")</f>
        <v>0</v>
      </c>
      <c r="I144" s="90">
        <f>SUMIFS('Forecast Summary'!K:K, 'Forecast Summary'!$A:$A,Outcomes!$A144,'Forecast Summary'!$C:$C, "2023",'Forecast Summary'!$D:$D, "Historical")</f>
        <v>0</v>
      </c>
      <c r="J144" s="90">
        <f>SUMIFS('Forecast Summary'!L:L, 'Forecast Summary'!$A:$A,Outcomes!$A144,'Forecast Summary'!$C:$C, "2023",'Forecast Summary'!$D:$D, "Historical")</f>
        <v>0</v>
      </c>
      <c r="K144" s="90">
        <f>SUMIFS('Forecast Summary'!M:M, 'Forecast Summary'!$A:$A,Outcomes!$A144,'Forecast Summary'!$C:$C, "2023",'Forecast Summary'!$D:$D, "Historical")</f>
        <v>0</v>
      </c>
      <c r="L144" s="90">
        <f>SUMIFS('Forecast Summary'!O:O, 'Forecast Summary'!$A:$A,Outcomes!$A144,'Forecast Summary'!$C:$C, "2023",'Forecast Summary'!$D:$D, "Historical")</f>
        <v>0</v>
      </c>
      <c r="M144" s="90">
        <f>SUMIFS('Forecast Summary'!P:P, 'Forecast Summary'!$A:$A,Outcomes!$A144,'Forecast Summary'!$C:$C, "2023",'Forecast Summary'!$D:$D, "Historical")</f>
        <v>29</v>
      </c>
      <c r="N144" s="90">
        <f>SUMIFS('Forecast Summary'!U:U, 'Forecast Summary'!$A:$A,Outcomes!$A144,'Forecast Summary'!$C:$C, "2023",'Forecast Summary'!$D:$D, "Historical")</f>
        <v>0</v>
      </c>
      <c r="O144" s="561"/>
      <c r="P144" s="561"/>
      <c r="Q144" s="561"/>
      <c r="R144" s="90">
        <f>SUMIFS('Forecast Summary'!Y:Y, 'Forecast Summary'!$A:$A,Outcomes!$A144,'Forecast Summary'!$C:$C, "2023",'Forecast Summary'!$D:$D, "Historical")</f>
        <v>24</v>
      </c>
      <c r="S144" s="561"/>
      <c r="T144" s="561"/>
      <c r="U144" s="561"/>
      <c r="V144" s="90">
        <f>SUMIFS('Forecast Summary'!AG:AG, 'Forecast Summary'!$A:$A,Outcomes!$A144,'Forecast Summary'!$C:$C, "2023",'Forecast Summary'!$D:$D, "Historical")</f>
        <v>168</v>
      </c>
      <c r="W144" s="90">
        <f>SUMIFS('Forecast Summary'!AH:AH, 'Forecast Summary'!$A:$A,Outcomes!$A144,'Forecast Summary'!$C:$C, "2023",'Forecast Summary'!$D:$D, "Historical")</f>
        <v>126</v>
      </c>
      <c r="X144" s="90">
        <f>SUMIFS('Forecast Summary'!AI:AI, 'Forecast Summary'!$A:$A,Outcomes!$A144,'Forecast Summary'!$C:$C, "2023",'Forecast Summary'!$D:$D, "Historical")</f>
        <v>88</v>
      </c>
      <c r="Y144" s="90">
        <f>SUMIFS('Forecast Summary'!AJ:AJ, 'Forecast Summary'!$A:$A,Outcomes!$A144,'Forecast Summary'!$C:$C, "2023",'Forecast Summary'!$D:$D, "Historical")</f>
        <v>79</v>
      </c>
      <c r="Z144" s="90">
        <f>SUMIFS('Forecast Summary'!AK:AK, 'Forecast Summary'!$A:$A,Outcomes!$A144,'Forecast Summary'!$C:$C, "2023",'Forecast Summary'!$D:$D, "Historical")</f>
        <v>118</v>
      </c>
      <c r="AA144" s="90">
        <f>SUMIFS('Forecast Summary'!AL:AL, 'Forecast Summary'!$A:$A,Outcomes!$A144,'Forecast Summary'!$C:$C, "2023",'Forecast Summary'!$D:$D, "Historical")</f>
        <v>84</v>
      </c>
      <c r="AB144" s="90">
        <f>SUMIFS('Forecast Summary'!AM:AM, 'Forecast Summary'!$A:$A,Outcomes!$A144,'Forecast Summary'!$C:$C, "2023",'Forecast Summary'!$D:$D, "Historical")</f>
        <v>69</v>
      </c>
      <c r="AC144" s="90">
        <f>SUMIFS('Forecast Summary'!AN:AN, 'Forecast Summary'!$A:$A,Outcomes!$A144,'Forecast Summary'!$C:$C, "2023",'Forecast Summary'!$D:$D, "Historical")</f>
        <v>37</v>
      </c>
      <c r="AD144" s="90">
        <f>SUMIFS('Forecast Summary'!AS:AS, 'Forecast Summary'!$A:$A,Outcomes!$A144,'Forecast Summary'!$C:$C, "2023",'Forecast Summary'!$D:$D, "Historical")</f>
        <v>0</v>
      </c>
      <c r="AE144" s="90">
        <f>SUMIFS('Forecast Summary'!AT:AT, 'Forecast Summary'!$A:$A,Outcomes!$A144,'Forecast Summary'!$C:$C, "2023",'Forecast Summary'!$D:$D, "Historical")</f>
        <v>0</v>
      </c>
      <c r="AF144" s="90">
        <f>SUMIFS('Forecast Summary'!AU:AU, 'Forecast Summary'!$A:$A,Outcomes!$A144,'Forecast Summary'!$C:$C, "2023",'Forecast Summary'!$D:$D, "Historical")</f>
        <v>0</v>
      </c>
      <c r="AG144" s="90">
        <f>SUMIFS('Forecast Summary'!AV:AV, 'Forecast Summary'!$A:$A,Outcomes!$A144,'Forecast Summary'!$C:$C, "2023",'Forecast Summary'!$D:$D, "Historical")</f>
        <v>0</v>
      </c>
      <c r="AH144" s="90">
        <f>SUMIFS('Forecast Summary'!AW:AW, 'Forecast Summary'!$A:$A,Outcomes!$A144,'Forecast Summary'!$C:$C, "2023",'Forecast Summary'!$D:$D, "Historical")</f>
        <v>0</v>
      </c>
      <c r="AI144" s="90">
        <f>SUMIFS('Forecast Summary'!AX:AX, 'Forecast Summary'!$A:$A,Outcomes!$A144,'Forecast Summary'!$C:$C, "2023",'Forecast Summary'!$D:$D, "Historical")</f>
        <v>0</v>
      </c>
      <c r="AJ144" s="90">
        <f>SUMIFS('Forecast Summary'!AY:AY, 'Forecast Summary'!$A:$A,Outcomes!$A144,'Forecast Summary'!$C:$C, "2023",'Forecast Summary'!$D:$D, "Historical")</f>
        <v>0</v>
      </c>
      <c r="AK144" s="90">
        <f>SUMIFS('Forecast Summary'!AZ:AZ, 'Forecast Summary'!$A:$A,Outcomes!$A144,'Forecast Summary'!$C:$C, "2023",'Forecast Summary'!$D:$D, "Historical")</f>
        <v>0</v>
      </c>
      <c r="AL144" s="90">
        <f>SUMIFS('Forecast Summary'!BE:BE, 'Forecast Summary'!$A:$A,Outcomes!$A144,'Forecast Summary'!$C:$C, "2023",'Forecast Summary'!$D:$D, "Historical")</f>
        <v>268</v>
      </c>
      <c r="AM144" s="90">
        <f>SUMIFS('Forecast Summary'!BF:BF, 'Forecast Summary'!$A:$A,Outcomes!$A144,'Forecast Summary'!$C:$C, "2023",'Forecast Summary'!$D:$D, "Historical")</f>
        <v>197</v>
      </c>
      <c r="AN144" s="90">
        <f>SUMIFS('Forecast Summary'!BG:BG, 'Forecast Summary'!$A:$A,Outcomes!$A144,'Forecast Summary'!$C:$C, "2023",'Forecast Summary'!$D:$D, "Historical")</f>
        <v>153</v>
      </c>
      <c r="AO144" s="90">
        <f>SUMIFS('Forecast Summary'!BH:BH, 'Forecast Summary'!$A:$A,Outcomes!$A144,'Forecast Summary'!$C:$C, "2023",'Forecast Summary'!$D:$D, "Historical")</f>
        <v>62</v>
      </c>
      <c r="AP144" s="90">
        <f>SUMIFS('Forecast Summary'!BI:BI, 'Forecast Summary'!$A:$A,Outcomes!$A144,'Forecast Summary'!$C:$C, "2023",'Forecast Summary'!$D:$D, "Historical")</f>
        <v>121</v>
      </c>
      <c r="AQ144" s="90">
        <f>SUMIFS('Forecast Summary'!BJ:BJ, 'Forecast Summary'!$A:$A,Outcomes!$A144,'Forecast Summary'!$C:$C, "2023",'Forecast Summary'!$D:$D, "Historical")</f>
        <v>61</v>
      </c>
      <c r="AR144" s="90">
        <f>SUMIFS('Forecast Summary'!BK:BK, 'Forecast Summary'!$A:$A,Outcomes!$A144,'Forecast Summary'!$C:$C, "2023",'Forecast Summary'!$D:$D, "Historical")</f>
        <v>78</v>
      </c>
      <c r="AS144" s="90">
        <f>SUMIFS('Forecast Summary'!BL:BL, 'Forecast Summary'!$A:$A,Outcomes!$A144,'Forecast Summary'!$C:$C, "2023",'Forecast Summary'!$D:$D, "Historical")</f>
        <v>78</v>
      </c>
      <c r="AT144" s="90">
        <f>SUMIFS('Forecast Summary'!BQ:BQ, 'Forecast Summary'!$A:$A,Outcomes!$A144,'Forecast Summary'!$C:$C, "2023",'Forecast Summary'!$D:$D, "Historical")</f>
        <v>0</v>
      </c>
      <c r="AU144" s="90">
        <f>SUMIFS('Forecast Summary'!BR:BR, 'Forecast Summary'!$A:$A,Outcomes!$A144,'Forecast Summary'!$C:$C, "2023",'Forecast Summary'!$D:$D, "Historical")</f>
        <v>0</v>
      </c>
      <c r="AV144" s="90">
        <f>SUMIFS('Forecast Summary'!BS:BS, 'Forecast Summary'!$A:$A,Outcomes!$A144,'Forecast Summary'!$C:$C, "2023",'Forecast Summary'!$D:$D, "Historical")</f>
        <v>0</v>
      </c>
      <c r="AW144" s="90">
        <f>SUMIFS('Forecast Summary'!BT:BT, 'Forecast Summary'!$A:$A,Outcomes!$A144,'Forecast Summary'!$C:$C, "2023",'Forecast Summary'!$D:$D, "Historical")</f>
        <v>0</v>
      </c>
      <c r="AX144" s="90">
        <f>SUMIFS('Forecast Summary'!BU:BU, 'Forecast Summary'!$A:$A,Outcomes!$A144,'Forecast Summary'!$C:$C, "2023",'Forecast Summary'!$D:$D, "Historical")</f>
        <v>0</v>
      </c>
      <c r="AY144" s="90">
        <f>SUMIFS('Forecast Summary'!BV:BV, 'Forecast Summary'!$A:$A,Outcomes!$A144,'Forecast Summary'!$C:$C, "2023",'Forecast Summary'!$D:$D, "Historical")</f>
        <v>0</v>
      </c>
      <c r="AZ144" s="90">
        <f>SUMIFS('Forecast Summary'!BW:BW, 'Forecast Summary'!$A:$A,Outcomes!$A144,'Forecast Summary'!$C:$C, "2023",'Forecast Summary'!$D:$D, "Historical")</f>
        <v>0</v>
      </c>
      <c r="BA144" s="90">
        <f>SUMIFS('Forecast Summary'!BX:BX, 'Forecast Summary'!$A:$A,Outcomes!$A144,'Forecast Summary'!$C:$C, "2023",'Forecast Summary'!$D:$D, "Historical")</f>
        <v>0</v>
      </c>
      <c r="BB144" s="90">
        <f>SUMIFS('Forecast Summary'!BY:BY, 'Forecast Summary'!$A:$A,Outcomes!$A144,'Forecast Summary'!$C:$C, "2023",'Forecast Summary'!$D:$D, "Historical")</f>
        <v>14</v>
      </c>
      <c r="BC144" s="90">
        <f>SUMIFS('Forecast Summary'!BZ:BZ, 'Forecast Summary'!$A:$A,Outcomes!$A144,'Forecast Summary'!$C:$C, "2023",'Forecast Summary'!$D:$D, "Historical")</f>
        <v>22</v>
      </c>
      <c r="BD144" s="90">
        <f>SUMIFS('Forecast Summary'!CA:CA, 'Forecast Summary'!$A:$A,Outcomes!$A144,'Forecast Summary'!$C:$C, "2023",'Forecast Summary'!$D:$D, "Historical")</f>
        <v>0</v>
      </c>
    </row>
    <row r="145" spans="1:56">
      <c r="A145" s="21" t="s">
        <v>109</v>
      </c>
      <c r="B145" s="18" t="s">
        <v>110</v>
      </c>
      <c r="C145" s="90">
        <f>SUMIFS('Forecast Summary'!E:E, 'Forecast Summary'!$A:$A,Outcomes!$A145,'Forecast Summary'!$C:$C, "2023",'Forecast Summary'!$D:$D, "Historical")</f>
        <v>1227</v>
      </c>
      <c r="D145" s="90">
        <f>SUMIFS('Forecast Summary'!F:F, 'Forecast Summary'!$A:$A,Outcomes!$A145,'Forecast Summary'!$C:$C, "2023",'Forecast Summary'!$D:$D, "Historical")</f>
        <v>621</v>
      </c>
      <c r="E145" s="90">
        <f>SUMIFS('Forecast Summary'!G:G, 'Forecast Summary'!$A:$A,Outcomes!$A145,'Forecast Summary'!$C:$C, "2023",'Forecast Summary'!$D:$D, "Historical")</f>
        <v>509</v>
      </c>
      <c r="F145" s="90">
        <f>SUMIFS('Forecast Summary'!H:H, 'Forecast Summary'!$A:$A,Outcomes!$A145,'Forecast Summary'!$C:$C, "2023",'Forecast Summary'!$D:$D, "Historical")</f>
        <v>229</v>
      </c>
      <c r="G145" s="90">
        <f>SUMIFS('Forecast Summary'!I:I, 'Forecast Summary'!$A:$A,Outcomes!$A145,'Forecast Summary'!$C:$C, "2023",'Forecast Summary'!$D:$D, "Historical")</f>
        <v>149</v>
      </c>
      <c r="H145" s="90">
        <f>SUMIFS('Forecast Summary'!J:J, 'Forecast Summary'!$A:$A,Outcomes!$A145,'Forecast Summary'!$C:$C, "2023",'Forecast Summary'!$D:$D, "Historical")</f>
        <v>0</v>
      </c>
      <c r="I145" s="90">
        <f>SUMIFS('Forecast Summary'!K:K, 'Forecast Summary'!$A:$A,Outcomes!$A145,'Forecast Summary'!$C:$C, "2023",'Forecast Summary'!$D:$D, "Historical")</f>
        <v>0</v>
      </c>
      <c r="J145" s="90">
        <f>SUMIFS('Forecast Summary'!L:L, 'Forecast Summary'!$A:$A,Outcomes!$A145,'Forecast Summary'!$C:$C, "2023",'Forecast Summary'!$D:$D, "Historical")</f>
        <v>0</v>
      </c>
      <c r="K145" s="90">
        <f>SUMIFS('Forecast Summary'!M:M, 'Forecast Summary'!$A:$A,Outcomes!$A145,'Forecast Summary'!$C:$C, "2023",'Forecast Summary'!$D:$D, "Historical")</f>
        <v>0</v>
      </c>
      <c r="L145" s="90">
        <f>SUMIFS('Forecast Summary'!O:O, 'Forecast Summary'!$A:$A,Outcomes!$A145,'Forecast Summary'!$C:$C, "2023",'Forecast Summary'!$D:$D, "Historical")</f>
        <v>0</v>
      </c>
      <c r="M145" s="90">
        <f>SUMIFS('Forecast Summary'!P:P, 'Forecast Summary'!$A:$A,Outcomes!$A145,'Forecast Summary'!$C:$C, "2023",'Forecast Summary'!$D:$D, "Historical")</f>
        <v>98</v>
      </c>
      <c r="N145" s="90">
        <f>SUMIFS('Forecast Summary'!U:U, 'Forecast Summary'!$A:$A,Outcomes!$A145,'Forecast Summary'!$C:$C, "2023",'Forecast Summary'!$D:$D, "Historical")</f>
        <v>0</v>
      </c>
      <c r="O145" s="561"/>
      <c r="P145" s="561"/>
      <c r="Q145" s="561"/>
      <c r="R145" s="90">
        <f>SUMIFS('Forecast Summary'!Y:Y, 'Forecast Summary'!$A:$A,Outcomes!$A145,'Forecast Summary'!$C:$C, "2023",'Forecast Summary'!$D:$D, "Historical")</f>
        <v>315</v>
      </c>
      <c r="S145" s="561"/>
      <c r="T145" s="561"/>
      <c r="U145" s="561"/>
      <c r="V145" s="90">
        <f>SUMIFS('Forecast Summary'!AG:AG, 'Forecast Summary'!$A:$A,Outcomes!$A145,'Forecast Summary'!$C:$C, "2023",'Forecast Summary'!$D:$D, "Historical")</f>
        <v>352</v>
      </c>
      <c r="W145" s="90">
        <f>SUMIFS('Forecast Summary'!AH:AH, 'Forecast Summary'!$A:$A,Outcomes!$A145,'Forecast Summary'!$C:$C, "2023",'Forecast Summary'!$D:$D, "Historical")</f>
        <v>326</v>
      </c>
      <c r="X145" s="90">
        <f>SUMIFS('Forecast Summary'!AI:AI, 'Forecast Summary'!$A:$A,Outcomes!$A145,'Forecast Summary'!$C:$C, "2023",'Forecast Summary'!$D:$D, "Historical")</f>
        <v>96</v>
      </c>
      <c r="Y145" s="90">
        <f>SUMIFS('Forecast Summary'!AJ:AJ, 'Forecast Summary'!$A:$A,Outcomes!$A145,'Forecast Summary'!$C:$C, "2023",'Forecast Summary'!$D:$D, "Historical")</f>
        <v>90</v>
      </c>
      <c r="Z145" s="90">
        <f>SUMIFS('Forecast Summary'!AK:AK, 'Forecast Summary'!$A:$A,Outcomes!$A145,'Forecast Summary'!$C:$C, "2023",'Forecast Summary'!$D:$D, "Historical")</f>
        <v>313</v>
      </c>
      <c r="AA145" s="90">
        <f>SUMIFS('Forecast Summary'!AL:AL, 'Forecast Summary'!$A:$A,Outcomes!$A145,'Forecast Summary'!$C:$C, "2023",'Forecast Summary'!$D:$D, "Historical")</f>
        <v>280</v>
      </c>
      <c r="AB145" s="90">
        <f>SUMIFS('Forecast Summary'!AM:AM, 'Forecast Summary'!$A:$A,Outcomes!$A145,'Forecast Summary'!$C:$C, "2023",'Forecast Summary'!$D:$D, "Historical")</f>
        <v>122</v>
      </c>
      <c r="AC145" s="90">
        <f>SUMIFS('Forecast Summary'!AN:AN, 'Forecast Summary'!$A:$A,Outcomes!$A145,'Forecast Summary'!$C:$C, "2023",'Forecast Summary'!$D:$D, "Historical")</f>
        <v>86</v>
      </c>
      <c r="AD145" s="90">
        <f>SUMIFS('Forecast Summary'!AS:AS, 'Forecast Summary'!$A:$A,Outcomes!$A145,'Forecast Summary'!$C:$C, "2023",'Forecast Summary'!$D:$D, "Historical")</f>
        <v>0</v>
      </c>
      <c r="AE145" s="90">
        <f>SUMIFS('Forecast Summary'!AT:AT, 'Forecast Summary'!$A:$A,Outcomes!$A145,'Forecast Summary'!$C:$C, "2023",'Forecast Summary'!$D:$D, "Historical")</f>
        <v>0</v>
      </c>
      <c r="AF145" s="90">
        <f>SUMIFS('Forecast Summary'!AU:AU, 'Forecast Summary'!$A:$A,Outcomes!$A145,'Forecast Summary'!$C:$C, "2023",'Forecast Summary'!$D:$D, "Historical")</f>
        <v>0</v>
      </c>
      <c r="AG145" s="90">
        <f>SUMIFS('Forecast Summary'!AV:AV, 'Forecast Summary'!$A:$A,Outcomes!$A145,'Forecast Summary'!$C:$C, "2023",'Forecast Summary'!$D:$D, "Historical")</f>
        <v>0</v>
      </c>
      <c r="AH145" s="90">
        <f>SUMIFS('Forecast Summary'!AW:AW, 'Forecast Summary'!$A:$A,Outcomes!$A145,'Forecast Summary'!$C:$C, "2023",'Forecast Summary'!$D:$D, "Historical")</f>
        <v>0</v>
      </c>
      <c r="AI145" s="90">
        <f>SUMIFS('Forecast Summary'!AX:AX, 'Forecast Summary'!$A:$A,Outcomes!$A145,'Forecast Summary'!$C:$C, "2023",'Forecast Summary'!$D:$D, "Historical")</f>
        <v>0</v>
      </c>
      <c r="AJ145" s="90">
        <f>SUMIFS('Forecast Summary'!AY:AY, 'Forecast Summary'!$A:$A,Outcomes!$A145,'Forecast Summary'!$C:$C, "2023",'Forecast Summary'!$D:$D, "Historical")</f>
        <v>0</v>
      </c>
      <c r="AK145" s="90">
        <f>SUMIFS('Forecast Summary'!AZ:AZ, 'Forecast Summary'!$A:$A,Outcomes!$A145,'Forecast Summary'!$C:$C, "2023",'Forecast Summary'!$D:$D, "Historical")</f>
        <v>0</v>
      </c>
      <c r="AL145" s="90">
        <f>SUMIFS('Forecast Summary'!BE:BE, 'Forecast Summary'!$A:$A,Outcomes!$A145,'Forecast Summary'!$C:$C, "2023",'Forecast Summary'!$D:$D, "Historical")</f>
        <v>942</v>
      </c>
      <c r="AM145" s="90">
        <f>SUMIFS('Forecast Summary'!BF:BF, 'Forecast Summary'!$A:$A,Outcomes!$A145,'Forecast Summary'!$C:$C, "2023",'Forecast Summary'!$D:$D, "Historical")</f>
        <v>752</v>
      </c>
      <c r="AN145" s="90">
        <f>SUMIFS('Forecast Summary'!BG:BG, 'Forecast Summary'!$A:$A,Outcomes!$A145,'Forecast Summary'!$C:$C, "2023",'Forecast Summary'!$D:$D, "Historical")</f>
        <v>387</v>
      </c>
      <c r="AO145" s="90">
        <f>SUMIFS('Forecast Summary'!BH:BH, 'Forecast Summary'!$A:$A,Outcomes!$A145,'Forecast Summary'!$C:$C, "2023",'Forecast Summary'!$D:$D, "Historical")</f>
        <v>278</v>
      </c>
      <c r="AP145" s="90">
        <f>SUMIFS('Forecast Summary'!BI:BI, 'Forecast Summary'!$A:$A,Outcomes!$A145,'Forecast Summary'!$C:$C, "2023",'Forecast Summary'!$D:$D, "Historical")</f>
        <v>236</v>
      </c>
      <c r="AQ145" s="90">
        <f>SUMIFS('Forecast Summary'!BJ:BJ, 'Forecast Summary'!$A:$A,Outcomes!$A145,'Forecast Summary'!$C:$C, "2023",'Forecast Summary'!$D:$D, "Historical")</f>
        <v>168</v>
      </c>
      <c r="AR145" s="90">
        <f>SUMIFS('Forecast Summary'!BK:BK, 'Forecast Summary'!$A:$A,Outcomes!$A145,'Forecast Summary'!$C:$C, "2023",'Forecast Summary'!$D:$D, "Historical")</f>
        <v>103</v>
      </c>
      <c r="AS145" s="90">
        <f>SUMIFS('Forecast Summary'!BL:BL, 'Forecast Summary'!$A:$A,Outcomes!$A145,'Forecast Summary'!$C:$C, "2023",'Forecast Summary'!$D:$D, "Historical")</f>
        <v>89</v>
      </c>
      <c r="AT145" s="90">
        <f>SUMIFS('Forecast Summary'!BQ:BQ, 'Forecast Summary'!$A:$A,Outcomes!$A145,'Forecast Summary'!$C:$C, "2023",'Forecast Summary'!$D:$D, "Historical")</f>
        <v>63</v>
      </c>
      <c r="AU145" s="90">
        <f>SUMIFS('Forecast Summary'!BR:BR, 'Forecast Summary'!$A:$A,Outcomes!$A145,'Forecast Summary'!$C:$C, "2023",'Forecast Summary'!$D:$D, "Historical")</f>
        <v>26</v>
      </c>
      <c r="AV145" s="90">
        <f>SUMIFS('Forecast Summary'!BS:BS, 'Forecast Summary'!$A:$A,Outcomes!$A145,'Forecast Summary'!$C:$C, "2023",'Forecast Summary'!$D:$D, "Historical")</f>
        <v>31</v>
      </c>
      <c r="AW145" s="90">
        <f>SUMIFS('Forecast Summary'!BT:BT, 'Forecast Summary'!$A:$A,Outcomes!$A145,'Forecast Summary'!$C:$C, "2023",'Forecast Summary'!$D:$D, "Historical")</f>
        <v>44</v>
      </c>
      <c r="AX145" s="90">
        <f>SUMIFS('Forecast Summary'!BU:BU, 'Forecast Summary'!$A:$A,Outcomes!$A145,'Forecast Summary'!$C:$C, "2023",'Forecast Summary'!$D:$D, "Historical")</f>
        <v>0</v>
      </c>
      <c r="AY145" s="90">
        <f>SUMIFS('Forecast Summary'!BV:BV, 'Forecast Summary'!$A:$A,Outcomes!$A145,'Forecast Summary'!$C:$C, "2023",'Forecast Summary'!$D:$D, "Historical")</f>
        <v>0</v>
      </c>
      <c r="AZ145" s="90">
        <f>SUMIFS('Forecast Summary'!BW:BW, 'Forecast Summary'!$A:$A,Outcomes!$A145,'Forecast Summary'!$C:$C, "2023",'Forecast Summary'!$D:$D, "Historical")</f>
        <v>0</v>
      </c>
      <c r="BA145" s="90">
        <f>SUMIFS('Forecast Summary'!BX:BX, 'Forecast Summary'!$A:$A,Outcomes!$A145,'Forecast Summary'!$C:$C, "2023",'Forecast Summary'!$D:$D, "Historical")</f>
        <v>0</v>
      </c>
      <c r="BB145" s="90">
        <f>SUMIFS('Forecast Summary'!BY:BY, 'Forecast Summary'!$A:$A,Outcomes!$A145,'Forecast Summary'!$C:$C, "2023",'Forecast Summary'!$D:$D, "Historical")</f>
        <v>55</v>
      </c>
      <c r="BC145" s="90">
        <f>SUMIFS('Forecast Summary'!BZ:BZ, 'Forecast Summary'!$A:$A,Outcomes!$A145,'Forecast Summary'!$C:$C, "2023",'Forecast Summary'!$D:$D, "Historical")</f>
        <v>185</v>
      </c>
      <c r="BD145" s="90">
        <f>SUMIFS('Forecast Summary'!CA:CA, 'Forecast Summary'!$A:$A,Outcomes!$A145,'Forecast Summary'!$C:$C, "2023",'Forecast Summary'!$D:$D, "Historical")</f>
        <v>0</v>
      </c>
    </row>
    <row r="146" spans="1:56">
      <c r="A146" s="21" t="s">
        <v>111</v>
      </c>
      <c r="B146" s="18" t="s">
        <v>112</v>
      </c>
      <c r="C146" s="90">
        <f>SUMIFS('Forecast Summary'!E:E, 'Forecast Summary'!$A:$A,Outcomes!$A146,'Forecast Summary'!$C:$C, "2023",'Forecast Summary'!$D:$D, "Historical")</f>
        <v>298</v>
      </c>
      <c r="D146" s="90">
        <f>SUMIFS('Forecast Summary'!F:F, 'Forecast Summary'!$A:$A,Outcomes!$A146,'Forecast Summary'!$C:$C, "2023",'Forecast Summary'!$D:$D, "Historical")</f>
        <v>164</v>
      </c>
      <c r="E146" s="90">
        <f>SUMIFS('Forecast Summary'!G:G, 'Forecast Summary'!$A:$A,Outcomes!$A146,'Forecast Summary'!$C:$C, "2023",'Forecast Summary'!$D:$D, "Historical")</f>
        <v>44</v>
      </c>
      <c r="F146" s="90">
        <f>SUMIFS('Forecast Summary'!H:H, 'Forecast Summary'!$A:$A,Outcomes!$A146,'Forecast Summary'!$C:$C, "2023",'Forecast Summary'!$D:$D, "Historical")</f>
        <v>56</v>
      </c>
      <c r="G146" s="90">
        <f>SUMIFS('Forecast Summary'!I:I, 'Forecast Summary'!$A:$A,Outcomes!$A146,'Forecast Summary'!$C:$C, "2023",'Forecast Summary'!$D:$D, "Historical")</f>
        <v>24</v>
      </c>
      <c r="H146" s="90">
        <f>SUMIFS('Forecast Summary'!J:J, 'Forecast Summary'!$A:$A,Outcomes!$A146,'Forecast Summary'!$C:$C, "2023",'Forecast Summary'!$D:$D, "Historical")</f>
        <v>0</v>
      </c>
      <c r="I146" s="90">
        <f>SUMIFS('Forecast Summary'!K:K, 'Forecast Summary'!$A:$A,Outcomes!$A146,'Forecast Summary'!$C:$C, "2023",'Forecast Summary'!$D:$D, "Historical")</f>
        <v>0</v>
      </c>
      <c r="J146" s="90">
        <f>SUMIFS('Forecast Summary'!L:L, 'Forecast Summary'!$A:$A,Outcomes!$A146,'Forecast Summary'!$C:$C, "2023",'Forecast Summary'!$D:$D, "Historical")</f>
        <v>0</v>
      </c>
      <c r="K146" s="90">
        <f>SUMIFS('Forecast Summary'!M:M, 'Forecast Summary'!$A:$A,Outcomes!$A146,'Forecast Summary'!$C:$C, "2023",'Forecast Summary'!$D:$D, "Historical")</f>
        <v>0</v>
      </c>
      <c r="L146" s="90">
        <f>SUMIFS('Forecast Summary'!O:O, 'Forecast Summary'!$A:$A,Outcomes!$A146,'Forecast Summary'!$C:$C, "2023",'Forecast Summary'!$D:$D, "Historical")</f>
        <v>0</v>
      </c>
      <c r="M146" s="90">
        <f>SUMIFS('Forecast Summary'!P:P, 'Forecast Summary'!$A:$A,Outcomes!$A146,'Forecast Summary'!$C:$C, "2023",'Forecast Summary'!$D:$D, "Historical")</f>
        <v>222</v>
      </c>
      <c r="N146" s="90">
        <f>SUMIFS('Forecast Summary'!U:U, 'Forecast Summary'!$A:$A,Outcomes!$A146,'Forecast Summary'!$C:$C, "2023",'Forecast Summary'!$D:$D, "Historical")</f>
        <v>7</v>
      </c>
      <c r="O146" s="561"/>
      <c r="P146" s="561"/>
      <c r="Q146" s="561"/>
      <c r="R146" s="90">
        <f>SUMIFS('Forecast Summary'!Y:Y, 'Forecast Summary'!$A:$A,Outcomes!$A146,'Forecast Summary'!$C:$C, "2023",'Forecast Summary'!$D:$D, "Historical")</f>
        <v>0</v>
      </c>
      <c r="S146" s="561"/>
      <c r="T146" s="561"/>
      <c r="U146" s="561"/>
      <c r="V146" s="90">
        <f>SUMIFS('Forecast Summary'!AG:AG, 'Forecast Summary'!$A:$A,Outcomes!$A146,'Forecast Summary'!$C:$C, "2023",'Forecast Summary'!$D:$D, "Historical")</f>
        <v>246</v>
      </c>
      <c r="W146" s="90">
        <f>SUMIFS('Forecast Summary'!AH:AH, 'Forecast Summary'!$A:$A,Outcomes!$A146,'Forecast Summary'!$C:$C, "2023",'Forecast Summary'!$D:$D, "Historical")</f>
        <v>79</v>
      </c>
      <c r="X146" s="90">
        <f>SUMIFS('Forecast Summary'!AI:AI, 'Forecast Summary'!$A:$A,Outcomes!$A146,'Forecast Summary'!$C:$C, "2023",'Forecast Summary'!$D:$D, "Historical")</f>
        <v>94</v>
      </c>
      <c r="Y146" s="90">
        <f>SUMIFS('Forecast Summary'!AJ:AJ, 'Forecast Summary'!$A:$A,Outcomes!$A146,'Forecast Summary'!$C:$C, "2023",'Forecast Summary'!$D:$D, "Historical")</f>
        <v>77</v>
      </c>
      <c r="Z146" s="90">
        <f>SUMIFS('Forecast Summary'!AK:AK, 'Forecast Summary'!$A:$A,Outcomes!$A146,'Forecast Summary'!$C:$C, "2023",'Forecast Summary'!$D:$D, "Historical")</f>
        <v>148</v>
      </c>
      <c r="AA146" s="90">
        <f>SUMIFS('Forecast Summary'!AL:AL, 'Forecast Summary'!$A:$A,Outcomes!$A146,'Forecast Summary'!$C:$C, "2023",'Forecast Summary'!$D:$D, "Historical")</f>
        <v>56</v>
      </c>
      <c r="AB146" s="90">
        <f>SUMIFS('Forecast Summary'!AM:AM, 'Forecast Summary'!$A:$A,Outcomes!$A146,'Forecast Summary'!$C:$C, "2023",'Forecast Summary'!$D:$D, "Historical")</f>
        <v>89</v>
      </c>
      <c r="AC146" s="90">
        <f>SUMIFS('Forecast Summary'!AN:AN, 'Forecast Summary'!$A:$A,Outcomes!$A146,'Forecast Summary'!$C:$C, "2023",'Forecast Summary'!$D:$D, "Historical")</f>
        <v>64</v>
      </c>
      <c r="AD146" s="90">
        <f>SUMIFS('Forecast Summary'!AS:AS, 'Forecast Summary'!$A:$A,Outcomes!$A146,'Forecast Summary'!$C:$C, "2023",'Forecast Summary'!$D:$D, "Historical")</f>
        <v>0</v>
      </c>
      <c r="AE146" s="90">
        <f>SUMIFS('Forecast Summary'!AT:AT, 'Forecast Summary'!$A:$A,Outcomes!$A146,'Forecast Summary'!$C:$C, "2023",'Forecast Summary'!$D:$D, "Historical")</f>
        <v>0</v>
      </c>
      <c r="AF146" s="90">
        <f>SUMIFS('Forecast Summary'!AU:AU, 'Forecast Summary'!$A:$A,Outcomes!$A146,'Forecast Summary'!$C:$C, "2023",'Forecast Summary'!$D:$D, "Historical")</f>
        <v>0</v>
      </c>
      <c r="AG146" s="90">
        <f>SUMIFS('Forecast Summary'!AV:AV, 'Forecast Summary'!$A:$A,Outcomes!$A146,'Forecast Summary'!$C:$C, "2023",'Forecast Summary'!$D:$D, "Historical")</f>
        <v>0</v>
      </c>
      <c r="AH146" s="90">
        <f>SUMIFS('Forecast Summary'!AW:AW, 'Forecast Summary'!$A:$A,Outcomes!$A146,'Forecast Summary'!$C:$C, "2023",'Forecast Summary'!$D:$D, "Historical")</f>
        <v>0</v>
      </c>
      <c r="AI146" s="90">
        <f>SUMIFS('Forecast Summary'!AX:AX, 'Forecast Summary'!$A:$A,Outcomes!$A146,'Forecast Summary'!$C:$C, "2023",'Forecast Summary'!$D:$D, "Historical")</f>
        <v>0</v>
      </c>
      <c r="AJ146" s="90">
        <f>SUMIFS('Forecast Summary'!AY:AY, 'Forecast Summary'!$A:$A,Outcomes!$A146,'Forecast Summary'!$C:$C, "2023",'Forecast Summary'!$D:$D, "Historical")</f>
        <v>0</v>
      </c>
      <c r="AK146" s="90">
        <f>SUMIFS('Forecast Summary'!AZ:AZ, 'Forecast Summary'!$A:$A,Outcomes!$A146,'Forecast Summary'!$C:$C, "2023",'Forecast Summary'!$D:$D, "Historical")</f>
        <v>0</v>
      </c>
      <c r="AL146" s="90">
        <f>SUMIFS('Forecast Summary'!BE:BE, 'Forecast Summary'!$A:$A,Outcomes!$A146,'Forecast Summary'!$C:$C, "2023",'Forecast Summary'!$D:$D, "Historical")</f>
        <v>282</v>
      </c>
      <c r="AM146" s="90">
        <f>SUMIFS('Forecast Summary'!BF:BF, 'Forecast Summary'!$A:$A,Outcomes!$A146,'Forecast Summary'!$C:$C, "2023",'Forecast Summary'!$D:$D, "Historical")</f>
        <v>108</v>
      </c>
      <c r="AN146" s="90">
        <f>SUMIFS('Forecast Summary'!BG:BG, 'Forecast Summary'!$A:$A,Outcomes!$A146,'Forecast Summary'!$C:$C, "2023",'Forecast Summary'!$D:$D, "Historical")</f>
        <v>124</v>
      </c>
      <c r="AO146" s="90">
        <f>SUMIFS('Forecast Summary'!BH:BH, 'Forecast Summary'!$A:$A,Outcomes!$A146,'Forecast Summary'!$C:$C, "2023",'Forecast Summary'!$D:$D, "Historical")</f>
        <v>44</v>
      </c>
      <c r="AP146" s="90">
        <f>SUMIFS('Forecast Summary'!BI:BI, 'Forecast Summary'!$A:$A,Outcomes!$A146,'Forecast Summary'!$C:$C, "2023",'Forecast Summary'!$D:$D, "Historical")</f>
        <v>125</v>
      </c>
      <c r="AQ146" s="90">
        <f>SUMIFS('Forecast Summary'!BJ:BJ, 'Forecast Summary'!$A:$A,Outcomes!$A146,'Forecast Summary'!$C:$C, "2023",'Forecast Summary'!$D:$D, "Historical")</f>
        <v>34</v>
      </c>
      <c r="AR146" s="90">
        <f>SUMIFS('Forecast Summary'!BK:BK, 'Forecast Summary'!$A:$A,Outcomes!$A146,'Forecast Summary'!$C:$C, "2023",'Forecast Summary'!$D:$D, "Historical")</f>
        <v>76</v>
      </c>
      <c r="AS146" s="90">
        <f>SUMIFS('Forecast Summary'!BL:BL, 'Forecast Summary'!$A:$A,Outcomes!$A146,'Forecast Summary'!$C:$C, "2023",'Forecast Summary'!$D:$D, "Historical")</f>
        <v>64</v>
      </c>
      <c r="AT146" s="90">
        <f>SUMIFS('Forecast Summary'!BQ:BQ, 'Forecast Summary'!$A:$A,Outcomes!$A146,'Forecast Summary'!$C:$C, "2023",'Forecast Summary'!$D:$D, "Historical")</f>
        <v>0</v>
      </c>
      <c r="AU146" s="90">
        <f>SUMIFS('Forecast Summary'!BR:BR, 'Forecast Summary'!$A:$A,Outcomes!$A146,'Forecast Summary'!$C:$C, "2023",'Forecast Summary'!$D:$D, "Historical")</f>
        <v>0</v>
      </c>
      <c r="AV146" s="90">
        <f>SUMIFS('Forecast Summary'!BS:BS, 'Forecast Summary'!$A:$A,Outcomes!$A146,'Forecast Summary'!$C:$C, "2023",'Forecast Summary'!$D:$D, "Historical")</f>
        <v>0</v>
      </c>
      <c r="AW146" s="90">
        <f>SUMIFS('Forecast Summary'!BT:BT, 'Forecast Summary'!$A:$A,Outcomes!$A146,'Forecast Summary'!$C:$C, "2023",'Forecast Summary'!$D:$D, "Historical")</f>
        <v>0</v>
      </c>
      <c r="AX146" s="90">
        <f>SUMIFS('Forecast Summary'!BU:BU, 'Forecast Summary'!$A:$A,Outcomes!$A146,'Forecast Summary'!$C:$C, "2023",'Forecast Summary'!$D:$D, "Historical")</f>
        <v>0</v>
      </c>
      <c r="AY146" s="90">
        <f>SUMIFS('Forecast Summary'!BV:BV, 'Forecast Summary'!$A:$A,Outcomes!$A146,'Forecast Summary'!$C:$C, "2023",'Forecast Summary'!$D:$D, "Historical")</f>
        <v>0</v>
      </c>
      <c r="AZ146" s="90">
        <f>SUMIFS('Forecast Summary'!BW:BW, 'Forecast Summary'!$A:$A,Outcomes!$A146,'Forecast Summary'!$C:$C, "2023",'Forecast Summary'!$D:$D, "Historical")</f>
        <v>0</v>
      </c>
      <c r="BA146" s="90">
        <f>SUMIFS('Forecast Summary'!BX:BX, 'Forecast Summary'!$A:$A,Outcomes!$A146,'Forecast Summary'!$C:$C, "2023",'Forecast Summary'!$D:$D, "Historical")</f>
        <v>0</v>
      </c>
      <c r="BB146" s="90">
        <f>SUMIFS('Forecast Summary'!BY:BY, 'Forecast Summary'!$A:$A,Outcomes!$A146,'Forecast Summary'!$C:$C, "2023",'Forecast Summary'!$D:$D, "Historical")</f>
        <v>13</v>
      </c>
      <c r="BC146" s="90">
        <f>SUMIFS('Forecast Summary'!BZ:BZ, 'Forecast Summary'!$A:$A,Outcomes!$A146,'Forecast Summary'!$C:$C, "2023",'Forecast Summary'!$D:$D, "Historical")</f>
        <v>21</v>
      </c>
      <c r="BD146" s="90">
        <f>SUMIFS('Forecast Summary'!CA:CA, 'Forecast Summary'!$A:$A,Outcomes!$A146,'Forecast Summary'!$C:$C, "2023",'Forecast Summary'!$D:$D, "Historical")</f>
        <v>0</v>
      </c>
    </row>
    <row r="147" spans="1:56">
      <c r="A147" s="21" t="s">
        <v>113</v>
      </c>
      <c r="B147" s="18" t="s">
        <v>114</v>
      </c>
      <c r="C147" s="90">
        <f>SUMIFS('Forecast Summary'!E:E, 'Forecast Summary'!$A:$A,Outcomes!$A147,'Forecast Summary'!$C:$C, "2023",'Forecast Summary'!$D:$D, "Historical")</f>
        <v>749</v>
      </c>
      <c r="D147" s="90">
        <f>SUMIFS('Forecast Summary'!F:F, 'Forecast Summary'!$A:$A,Outcomes!$A147,'Forecast Summary'!$C:$C, "2023",'Forecast Summary'!$D:$D, "Historical")</f>
        <v>368</v>
      </c>
      <c r="E147" s="90">
        <f>SUMIFS('Forecast Summary'!G:G, 'Forecast Summary'!$A:$A,Outcomes!$A147,'Forecast Summary'!$C:$C, "2023",'Forecast Summary'!$D:$D, "Historical")</f>
        <v>282</v>
      </c>
      <c r="F147" s="90">
        <f>SUMIFS('Forecast Summary'!H:H, 'Forecast Summary'!$A:$A,Outcomes!$A147,'Forecast Summary'!$C:$C, "2023",'Forecast Summary'!$D:$D, "Historical")</f>
        <v>114</v>
      </c>
      <c r="G147" s="90">
        <f>SUMIFS('Forecast Summary'!I:I, 'Forecast Summary'!$A:$A,Outcomes!$A147,'Forecast Summary'!$C:$C, "2023",'Forecast Summary'!$D:$D, "Historical")</f>
        <v>58</v>
      </c>
      <c r="H147" s="90">
        <f>SUMIFS('Forecast Summary'!J:J, 'Forecast Summary'!$A:$A,Outcomes!$A147,'Forecast Summary'!$C:$C, "2023",'Forecast Summary'!$D:$D, "Historical")</f>
        <v>0</v>
      </c>
      <c r="I147" s="90">
        <f>SUMIFS('Forecast Summary'!K:K, 'Forecast Summary'!$A:$A,Outcomes!$A147,'Forecast Summary'!$C:$C, "2023",'Forecast Summary'!$D:$D, "Historical")</f>
        <v>0</v>
      </c>
      <c r="J147" s="90">
        <f>SUMIFS('Forecast Summary'!L:L, 'Forecast Summary'!$A:$A,Outcomes!$A147,'Forecast Summary'!$C:$C, "2023",'Forecast Summary'!$D:$D, "Historical")</f>
        <v>0</v>
      </c>
      <c r="K147" s="90">
        <f>SUMIFS('Forecast Summary'!M:M, 'Forecast Summary'!$A:$A,Outcomes!$A147,'Forecast Summary'!$C:$C, "2023",'Forecast Summary'!$D:$D, "Historical")</f>
        <v>0</v>
      </c>
      <c r="L147" s="90">
        <f>SUMIFS('Forecast Summary'!O:O, 'Forecast Summary'!$A:$A,Outcomes!$A147,'Forecast Summary'!$C:$C, "2023",'Forecast Summary'!$D:$D, "Historical")</f>
        <v>0</v>
      </c>
      <c r="M147" s="90">
        <f>SUMIFS('Forecast Summary'!P:P, 'Forecast Summary'!$A:$A,Outcomes!$A147,'Forecast Summary'!$C:$C, "2023",'Forecast Summary'!$D:$D, "Historical")</f>
        <v>172</v>
      </c>
      <c r="N147" s="90">
        <f>SUMIFS('Forecast Summary'!U:U, 'Forecast Summary'!$A:$A,Outcomes!$A147,'Forecast Summary'!$C:$C, "2023",'Forecast Summary'!$D:$D, "Historical")</f>
        <v>0</v>
      </c>
      <c r="O147" s="561"/>
      <c r="P147" s="561"/>
      <c r="Q147" s="561"/>
      <c r="R147" s="90">
        <f>SUMIFS('Forecast Summary'!Y:Y, 'Forecast Summary'!$A:$A,Outcomes!$A147,'Forecast Summary'!$C:$C, "2023",'Forecast Summary'!$D:$D, "Historical")</f>
        <v>0</v>
      </c>
      <c r="S147" s="561"/>
      <c r="T147" s="561"/>
      <c r="U147" s="561"/>
      <c r="V147" s="90">
        <f>SUMIFS('Forecast Summary'!AG:AG, 'Forecast Summary'!$A:$A,Outcomes!$A147,'Forecast Summary'!$C:$C, "2023",'Forecast Summary'!$D:$D, "Historical")</f>
        <v>119</v>
      </c>
      <c r="W147" s="90">
        <f>SUMIFS('Forecast Summary'!AH:AH, 'Forecast Summary'!$A:$A,Outcomes!$A147,'Forecast Summary'!$C:$C, "2023",'Forecast Summary'!$D:$D, "Historical")</f>
        <v>46</v>
      </c>
      <c r="X147" s="90">
        <f>SUMIFS('Forecast Summary'!AI:AI, 'Forecast Summary'!$A:$A,Outcomes!$A147,'Forecast Summary'!$C:$C, "2023",'Forecast Summary'!$D:$D, "Historical")</f>
        <v>63</v>
      </c>
      <c r="Y147" s="90">
        <f>SUMIFS('Forecast Summary'!AJ:AJ, 'Forecast Summary'!$A:$A,Outcomes!$A147,'Forecast Summary'!$C:$C, "2023",'Forecast Summary'!$D:$D, "Historical")</f>
        <v>43</v>
      </c>
      <c r="Z147" s="90">
        <f>SUMIFS('Forecast Summary'!AK:AK, 'Forecast Summary'!$A:$A,Outcomes!$A147,'Forecast Summary'!$C:$C, "2023",'Forecast Summary'!$D:$D, "Historical")</f>
        <v>160</v>
      </c>
      <c r="AA147" s="90">
        <f>SUMIFS('Forecast Summary'!AL:AL, 'Forecast Summary'!$A:$A,Outcomes!$A147,'Forecast Summary'!$C:$C, "2023",'Forecast Summary'!$D:$D, "Historical")</f>
        <v>97</v>
      </c>
      <c r="AB147" s="90">
        <f>SUMIFS('Forecast Summary'!AM:AM, 'Forecast Summary'!$A:$A,Outcomes!$A147,'Forecast Summary'!$C:$C, "2023",'Forecast Summary'!$D:$D, "Historical")</f>
        <v>78</v>
      </c>
      <c r="AC147" s="90">
        <f>SUMIFS('Forecast Summary'!AN:AN, 'Forecast Summary'!$A:$A,Outcomes!$A147,'Forecast Summary'!$C:$C, "2023",'Forecast Summary'!$D:$D, "Historical")</f>
        <v>81</v>
      </c>
      <c r="AD147" s="90">
        <f>SUMIFS('Forecast Summary'!AS:AS, 'Forecast Summary'!$A:$A,Outcomes!$A147,'Forecast Summary'!$C:$C, "2023",'Forecast Summary'!$D:$D, "Historical")</f>
        <v>0</v>
      </c>
      <c r="AE147" s="90">
        <f>SUMIFS('Forecast Summary'!AT:AT, 'Forecast Summary'!$A:$A,Outcomes!$A147,'Forecast Summary'!$C:$C, "2023",'Forecast Summary'!$D:$D, "Historical")</f>
        <v>0</v>
      </c>
      <c r="AF147" s="90">
        <f>SUMIFS('Forecast Summary'!AU:AU, 'Forecast Summary'!$A:$A,Outcomes!$A147,'Forecast Summary'!$C:$C, "2023",'Forecast Summary'!$D:$D, "Historical")</f>
        <v>0</v>
      </c>
      <c r="AG147" s="90">
        <f>SUMIFS('Forecast Summary'!AV:AV, 'Forecast Summary'!$A:$A,Outcomes!$A147,'Forecast Summary'!$C:$C, "2023",'Forecast Summary'!$D:$D, "Historical")</f>
        <v>0</v>
      </c>
      <c r="AH147" s="90">
        <f>SUMIFS('Forecast Summary'!AW:AW, 'Forecast Summary'!$A:$A,Outcomes!$A147,'Forecast Summary'!$C:$C, "2023",'Forecast Summary'!$D:$D, "Historical")</f>
        <v>0</v>
      </c>
      <c r="AI147" s="90">
        <f>SUMIFS('Forecast Summary'!AX:AX, 'Forecast Summary'!$A:$A,Outcomes!$A147,'Forecast Summary'!$C:$C, "2023",'Forecast Summary'!$D:$D, "Historical")</f>
        <v>0</v>
      </c>
      <c r="AJ147" s="90">
        <f>SUMIFS('Forecast Summary'!AY:AY, 'Forecast Summary'!$A:$A,Outcomes!$A147,'Forecast Summary'!$C:$C, "2023",'Forecast Summary'!$D:$D, "Historical")</f>
        <v>0</v>
      </c>
      <c r="AK147" s="90">
        <f>SUMIFS('Forecast Summary'!AZ:AZ, 'Forecast Summary'!$A:$A,Outcomes!$A147,'Forecast Summary'!$C:$C, "2023",'Forecast Summary'!$D:$D, "Historical")</f>
        <v>0</v>
      </c>
      <c r="AL147" s="90">
        <f>SUMIFS('Forecast Summary'!BE:BE, 'Forecast Summary'!$A:$A,Outcomes!$A147,'Forecast Summary'!$C:$C, "2023",'Forecast Summary'!$D:$D, "Historical")</f>
        <v>371</v>
      </c>
      <c r="AM147" s="90">
        <f>SUMIFS('Forecast Summary'!BF:BF, 'Forecast Summary'!$A:$A,Outcomes!$A147,'Forecast Summary'!$C:$C, "2023",'Forecast Summary'!$D:$D, "Historical")</f>
        <v>284</v>
      </c>
      <c r="AN147" s="90">
        <f>SUMIFS('Forecast Summary'!BG:BG, 'Forecast Summary'!$A:$A,Outcomes!$A147,'Forecast Summary'!$C:$C, "2023",'Forecast Summary'!$D:$D, "Historical")</f>
        <v>141</v>
      </c>
      <c r="AO147" s="90">
        <f>SUMIFS('Forecast Summary'!BH:BH, 'Forecast Summary'!$A:$A,Outcomes!$A147,'Forecast Summary'!$C:$C, "2023",'Forecast Summary'!$D:$D, "Historical")</f>
        <v>64</v>
      </c>
      <c r="AP147" s="90">
        <f>SUMIFS('Forecast Summary'!BI:BI, 'Forecast Summary'!$A:$A,Outcomes!$A147,'Forecast Summary'!$C:$C, "2023",'Forecast Summary'!$D:$D, "Historical")</f>
        <v>191</v>
      </c>
      <c r="AQ147" s="90">
        <f>SUMIFS('Forecast Summary'!BJ:BJ, 'Forecast Summary'!$A:$A,Outcomes!$A147,'Forecast Summary'!$C:$C, "2023",'Forecast Summary'!$D:$D, "Historical")</f>
        <v>111</v>
      </c>
      <c r="AR147" s="90">
        <f>SUMIFS('Forecast Summary'!BK:BK, 'Forecast Summary'!$A:$A,Outcomes!$A147,'Forecast Summary'!$C:$C, "2023",'Forecast Summary'!$D:$D, "Historical")</f>
        <v>107</v>
      </c>
      <c r="AS147" s="90">
        <f>SUMIFS('Forecast Summary'!BL:BL, 'Forecast Summary'!$A:$A,Outcomes!$A147,'Forecast Summary'!$C:$C, "2023",'Forecast Summary'!$D:$D, "Historical")</f>
        <v>77</v>
      </c>
      <c r="AT147" s="90">
        <f>SUMIFS('Forecast Summary'!BQ:BQ, 'Forecast Summary'!$A:$A,Outcomes!$A147,'Forecast Summary'!$C:$C, "2023",'Forecast Summary'!$D:$D, "Historical")</f>
        <v>0</v>
      </c>
      <c r="AU147" s="90">
        <f>SUMIFS('Forecast Summary'!BR:BR, 'Forecast Summary'!$A:$A,Outcomes!$A147,'Forecast Summary'!$C:$C, "2023",'Forecast Summary'!$D:$D, "Historical")</f>
        <v>0</v>
      </c>
      <c r="AV147" s="90">
        <f>SUMIFS('Forecast Summary'!BS:BS, 'Forecast Summary'!$A:$A,Outcomes!$A147,'Forecast Summary'!$C:$C, "2023",'Forecast Summary'!$D:$D, "Historical")</f>
        <v>0</v>
      </c>
      <c r="AW147" s="90">
        <f>SUMIFS('Forecast Summary'!BT:BT, 'Forecast Summary'!$A:$A,Outcomes!$A147,'Forecast Summary'!$C:$C, "2023",'Forecast Summary'!$D:$D, "Historical")</f>
        <v>0</v>
      </c>
      <c r="AX147" s="90">
        <f>SUMIFS('Forecast Summary'!BU:BU, 'Forecast Summary'!$A:$A,Outcomes!$A147,'Forecast Summary'!$C:$C, "2023",'Forecast Summary'!$D:$D, "Historical")</f>
        <v>0</v>
      </c>
      <c r="AY147" s="90">
        <f>SUMIFS('Forecast Summary'!BV:BV, 'Forecast Summary'!$A:$A,Outcomes!$A147,'Forecast Summary'!$C:$C, "2023",'Forecast Summary'!$D:$D, "Historical")</f>
        <v>0</v>
      </c>
      <c r="AZ147" s="90">
        <f>SUMIFS('Forecast Summary'!BW:BW, 'Forecast Summary'!$A:$A,Outcomes!$A147,'Forecast Summary'!$C:$C, "2023",'Forecast Summary'!$D:$D, "Historical")</f>
        <v>0</v>
      </c>
      <c r="BA147" s="90">
        <f>SUMIFS('Forecast Summary'!BX:BX, 'Forecast Summary'!$A:$A,Outcomes!$A147,'Forecast Summary'!$C:$C, "2023",'Forecast Summary'!$D:$D, "Historical")</f>
        <v>0</v>
      </c>
      <c r="BB147" s="90">
        <f>SUMIFS('Forecast Summary'!BY:BY, 'Forecast Summary'!$A:$A,Outcomes!$A147,'Forecast Summary'!$C:$C, "2023",'Forecast Summary'!$D:$D, "Historical")</f>
        <v>5</v>
      </c>
      <c r="BC147" s="90">
        <f>SUMIFS('Forecast Summary'!BZ:BZ, 'Forecast Summary'!$A:$A,Outcomes!$A147,'Forecast Summary'!$C:$C, "2023",'Forecast Summary'!$D:$D, "Historical")</f>
        <v>30</v>
      </c>
      <c r="BD147" s="90">
        <f>SUMIFS('Forecast Summary'!CA:CA, 'Forecast Summary'!$A:$A,Outcomes!$A147,'Forecast Summary'!$C:$C, "2023",'Forecast Summary'!$D:$D, "Historical")</f>
        <v>0</v>
      </c>
    </row>
    <row r="148" spans="1:56">
      <c r="A148" s="21" t="s">
        <v>115</v>
      </c>
      <c r="B148" s="18" t="s">
        <v>116</v>
      </c>
      <c r="C148" s="90">
        <f>SUMIFS('Forecast Summary'!E:E, 'Forecast Summary'!$A:$A,Outcomes!$A148,'Forecast Summary'!$C:$C, "2023",'Forecast Summary'!$D:$D, "Historical")</f>
        <v>337</v>
      </c>
      <c r="D148" s="90">
        <f>SUMIFS('Forecast Summary'!F:F, 'Forecast Summary'!$A:$A,Outcomes!$A148,'Forecast Summary'!$C:$C, "2023",'Forecast Summary'!$D:$D, "Historical")</f>
        <v>242</v>
      </c>
      <c r="E148" s="90">
        <f>SUMIFS('Forecast Summary'!G:G, 'Forecast Summary'!$A:$A,Outcomes!$A148,'Forecast Summary'!$C:$C, "2023",'Forecast Summary'!$D:$D, "Historical")</f>
        <v>71</v>
      </c>
      <c r="F148" s="90">
        <f>SUMIFS('Forecast Summary'!H:H, 'Forecast Summary'!$A:$A,Outcomes!$A148,'Forecast Summary'!$C:$C, "2023",'Forecast Summary'!$D:$D, "Historical")</f>
        <v>80</v>
      </c>
      <c r="G148" s="90">
        <f>SUMIFS('Forecast Summary'!I:I, 'Forecast Summary'!$A:$A,Outcomes!$A148,'Forecast Summary'!$C:$C, "2023",'Forecast Summary'!$D:$D, "Historical")</f>
        <v>17</v>
      </c>
      <c r="H148" s="90">
        <f>SUMIFS('Forecast Summary'!J:J, 'Forecast Summary'!$A:$A,Outcomes!$A148,'Forecast Summary'!$C:$C, "2023",'Forecast Summary'!$D:$D, "Historical")</f>
        <v>0</v>
      </c>
      <c r="I148" s="90">
        <f>SUMIFS('Forecast Summary'!K:K, 'Forecast Summary'!$A:$A,Outcomes!$A148,'Forecast Summary'!$C:$C, "2023",'Forecast Summary'!$D:$D, "Historical")</f>
        <v>0</v>
      </c>
      <c r="J148" s="90">
        <f>SUMIFS('Forecast Summary'!L:L, 'Forecast Summary'!$A:$A,Outcomes!$A148,'Forecast Summary'!$C:$C, "2023",'Forecast Summary'!$D:$D, "Historical")</f>
        <v>0</v>
      </c>
      <c r="K148" s="90">
        <f>SUMIFS('Forecast Summary'!M:M, 'Forecast Summary'!$A:$A,Outcomes!$A148,'Forecast Summary'!$C:$C, "2023",'Forecast Summary'!$D:$D, "Historical")</f>
        <v>0</v>
      </c>
      <c r="L148" s="90">
        <f>SUMIFS('Forecast Summary'!O:O, 'Forecast Summary'!$A:$A,Outcomes!$A148,'Forecast Summary'!$C:$C, "2023",'Forecast Summary'!$D:$D, "Historical")</f>
        <v>14</v>
      </c>
      <c r="M148" s="90">
        <f>SUMIFS('Forecast Summary'!P:P, 'Forecast Summary'!$A:$A,Outcomes!$A148,'Forecast Summary'!$C:$C, "2023",'Forecast Summary'!$D:$D, "Historical")</f>
        <v>63</v>
      </c>
      <c r="N148" s="90">
        <f>SUMIFS('Forecast Summary'!U:U, 'Forecast Summary'!$A:$A,Outcomes!$A148,'Forecast Summary'!$C:$C, "2023",'Forecast Summary'!$D:$D, "Historical")</f>
        <v>0</v>
      </c>
      <c r="O148" s="561"/>
      <c r="P148" s="561"/>
      <c r="Q148" s="561"/>
      <c r="R148" s="90">
        <f>SUMIFS('Forecast Summary'!Y:Y, 'Forecast Summary'!$A:$A,Outcomes!$A148,'Forecast Summary'!$C:$C, "2023",'Forecast Summary'!$D:$D, "Historical")</f>
        <v>0</v>
      </c>
      <c r="S148" s="561"/>
      <c r="T148" s="561"/>
      <c r="U148" s="561"/>
      <c r="V148" s="90">
        <f>SUMIFS('Forecast Summary'!AG:AG, 'Forecast Summary'!$A:$A,Outcomes!$A148,'Forecast Summary'!$C:$C, "2023",'Forecast Summary'!$D:$D, "Historical")</f>
        <v>111</v>
      </c>
      <c r="W148" s="90">
        <f>SUMIFS('Forecast Summary'!AH:AH, 'Forecast Summary'!$A:$A,Outcomes!$A148,'Forecast Summary'!$C:$C, "2023",'Forecast Summary'!$D:$D, "Historical")</f>
        <v>22</v>
      </c>
      <c r="X148" s="90">
        <f>SUMIFS('Forecast Summary'!AI:AI, 'Forecast Summary'!$A:$A,Outcomes!$A148,'Forecast Summary'!$C:$C, "2023",'Forecast Summary'!$D:$D, "Historical")</f>
        <v>12</v>
      </c>
      <c r="Y148" s="90">
        <f>SUMIFS('Forecast Summary'!AJ:AJ, 'Forecast Summary'!$A:$A,Outcomes!$A148,'Forecast Summary'!$C:$C, "2023",'Forecast Summary'!$D:$D, "Historical")</f>
        <v>3</v>
      </c>
      <c r="Z148" s="90">
        <f>SUMIFS('Forecast Summary'!AK:AK, 'Forecast Summary'!$A:$A,Outcomes!$A148,'Forecast Summary'!$C:$C, "2023",'Forecast Summary'!$D:$D, "Historical")</f>
        <v>65</v>
      </c>
      <c r="AA148" s="90">
        <f>SUMIFS('Forecast Summary'!AL:AL, 'Forecast Summary'!$A:$A,Outcomes!$A148,'Forecast Summary'!$C:$C, "2023",'Forecast Summary'!$D:$D, "Historical")</f>
        <v>9</v>
      </c>
      <c r="AB148" s="90">
        <f>SUMIFS('Forecast Summary'!AM:AM, 'Forecast Summary'!$A:$A,Outcomes!$A148,'Forecast Summary'!$C:$C, "2023",'Forecast Summary'!$D:$D, "Historical")</f>
        <v>30</v>
      </c>
      <c r="AC148" s="90">
        <f>SUMIFS('Forecast Summary'!AN:AN, 'Forecast Summary'!$A:$A,Outcomes!$A148,'Forecast Summary'!$C:$C, "2023",'Forecast Summary'!$D:$D, "Historical")</f>
        <v>15</v>
      </c>
      <c r="AD148" s="90">
        <f>SUMIFS('Forecast Summary'!AS:AS, 'Forecast Summary'!$A:$A,Outcomes!$A148,'Forecast Summary'!$C:$C, "2023",'Forecast Summary'!$D:$D, "Historical")</f>
        <v>0</v>
      </c>
      <c r="AE148" s="90">
        <f>SUMIFS('Forecast Summary'!AT:AT, 'Forecast Summary'!$A:$A,Outcomes!$A148,'Forecast Summary'!$C:$C, "2023",'Forecast Summary'!$D:$D, "Historical")</f>
        <v>0</v>
      </c>
      <c r="AF148" s="90">
        <f>SUMIFS('Forecast Summary'!AU:AU, 'Forecast Summary'!$A:$A,Outcomes!$A148,'Forecast Summary'!$C:$C, "2023",'Forecast Summary'!$D:$D, "Historical")</f>
        <v>0</v>
      </c>
      <c r="AG148" s="90">
        <f>SUMIFS('Forecast Summary'!AV:AV, 'Forecast Summary'!$A:$A,Outcomes!$A148,'Forecast Summary'!$C:$C, "2023",'Forecast Summary'!$D:$D, "Historical")</f>
        <v>0</v>
      </c>
      <c r="AH148" s="90">
        <f>SUMIFS('Forecast Summary'!AW:AW, 'Forecast Summary'!$A:$A,Outcomes!$A148,'Forecast Summary'!$C:$C, "2023",'Forecast Summary'!$D:$D, "Historical")</f>
        <v>0</v>
      </c>
      <c r="AI148" s="90">
        <f>SUMIFS('Forecast Summary'!AX:AX, 'Forecast Summary'!$A:$A,Outcomes!$A148,'Forecast Summary'!$C:$C, "2023",'Forecast Summary'!$D:$D, "Historical")</f>
        <v>0</v>
      </c>
      <c r="AJ148" s="90">
        <f>SUMIFS('Forecast Summary'!AY:AY, 'Forecast Summary'!$A:$A,Outcomes!$A148,'Forecast Summary'!$C:$C, "2023",'Forecast Summary'!$D:$D, "Historical")</f>
        <v>0</v>
      </c>
      <c r="AK148" s="90">
        <f>SUMIFS('Forecast Summary'!AZ:AZ, 'Forecast Summary'!$A:$A,Outcomes!$A148,'Forecast Summary'!$C:$C, "2023",'Forecast Summary'!$D:$D, "Historical")</f>
        <v>0</v>
      </c>
      <c r="AL148" s="90">
        <f>SUMIFS('Forecast Summary'!BE:BE, 'Forecast Summary'!$A:$A,Outcomes!$A148,'Forecast Summary'!$C:$C, "2023",'Forecast Summary'!$D:$D, "Historical")</f>
        <v>209</v>
      </c>
      <c r="AM148" s="90">
        <f>SUMIFS('Forecast Summary'!BF:BF, 'Forecast Summary'!$A:$A,Outcomes!$A148,'Forecast Summary'!$C:$C, "2023",'Forecast Summary'!$D:$D, "Historical")</f>
        <v>82</v>
      </c>
      <c r="AN148" s="90">
        <f>SUMIFS('Forecast Summary'!BG:BG, 'Forecast Summary'!$A:$A,Outcomes!$A148,'Forecast Summary'!$C:$C, "2023",'Forecast Summary'!$D:$D, "Historical")</f>
        <v>69</v>
      </c>
      <c r="AO148" s="90">
        <f>SUMIFS('Forecast Summary'!BH:BH, 'Forecast Summary'!$A:$A,Outcomes!$A148,'Forecast Summary'!$C:$C, "2023",'Forecast Summary'!$D:$D, "Historical")</f>
        <v>21</v>
      </c>
      <c r="AP148" s="90">
        <f>SUMIFS('Forecast Summary'!BI:BI, 'Forecast Summary'!$A:$A,Outcomes!$A148,'Forecast Summary'!$C:$C, "2023",'Forecast Summary'!$D:$D, "Historical")</f>
        <v>37</v>
      </c>
      <c r="AQ148" s="90">
        <f>SUMIFS('Forecast Summary'!BJ:BJ, 'Forecast Summary'!$A:$A,Outcomes!$A148,'Forecast Summary'!$C:$C, "2023",'Forecast Summary'!$D:$D, "Historical")</f>
        <v>5</v>
      </c>
      <c r="AR148" s="90">
        <f>SUMIFS('Forecast Summary'!BK:BK, 'Forecast Summary'!$A:$A,Outcomes!$A148,'Forecast Summary'!$C:$C, "2023",'Forecast Summary'!$D:$D, "Historical")</f>
        <v>24</v>
      </c>
      <c r="AS148" s="90">
        <f>SUMIFS('Forecast Summary'!BL:BL, 'Forecast Summary'!$A:$A,Outcomes!$A148,'Forecast Summary'!$C:$C, "2023",'Forecast Summary'!$D:$D, "Historical")</f>
        <v>25</v>
      </c>
      <c r="AT148" s="90">
        <f>SUMIFS('Forecast Summary'!BQ:BQ, 'Forecast Summary'!$A:$A,Outcomes!$A148,'Forecast Summary'!$C:$C, "2023",'Forecast Summary'!$D:$D, "Historical")</f>
        <v>0</v>
      </c>
      <c r="AU148" s="90">
        <f>SUMIFS('Forecast Summary'!BR:BR, 'Forecast Summary'!$A:$A,Outcomes!$A148,'Forecast Summary'!$C:$C, "2023",'Forecast Summary'!$D:$D, "Historical")</f>
        <v>0</v>
      </c>
      <c r="AV148" s="90">
        <f>SUMIFS('Forecast Summary'!BS:BS, 'Forecast Summary'!$A:$A,Outcomes!$A148,'Forecast Summary'!$C:$C, "2023",'Forecast Summary'!$D:$D, "Historical")</f>
        <v>0</v>
      </c>
      <c r="AW148" s="90">
        <f>SUMIFS('Forecast Summary'!BT:BT, 'Forecast Summary'!$A:$A,Outcomes!$A148,'Forecast Summary'!$C:$C, "2023",'Forecast Summary'!$D:$D, "Historical")</f>
        <v>0</v>
      </c>
      <c r="AX148" s="90">
        <f>SUMIFS('Forecast Summary'!BU:BU, 'Forecast Summary'!$A:$A,Outcomes!$A148,'Forecast Summary'!$C:$C, "2023",'Forecast Summary'!$D:$D, "Historical")</f>
        <v>0</v>
      </c>
      <c r="AY148" s="90">
        <f>SUMIFS('Forecast Summary'!BV:BV, 'Forecast Summary'!$A:$A,Outcomes!$A148,'Forecast Summary'!$C:$C, "2023",'Forecast Summary'!$D:$D, "Historical")</f>
        <v>0</v>
      </c>
      <c r="AZ148" s="90">
        <f>SUMIFS('Forecast Summary'!BW:BW, 'Forecast Summary'!$A:$A,Outcomes!$A148,'Forecast Summary'!$C:$C, "2023",'Forecast Summary'!$D:$D, "Historical")</f>
        <v>0</v>
      </c>
      <c r="BA148" s="90">
        <f>SUMIFS('Forecast Summary'!BX:BX, 'Forecast Summary'!$A:$A,Outcomes!$A148,'Forecast Summary'!$C:$C, "2023",'Forecast Summary'!$D:$D, "Historical")</f>
        <v>0</v>
      </c>
      <c r="BB148" s="90">
        <f>SUMIFS('Forecast Summary'!BY:BY, 'Forecast Summary'!$A:$A,Outcomes!$A148,'Forecast Summary'!$C:$C, "2023",'Forecast Summary'!$D:$D, "Historical")</f>
        <v>4</v>
      </c>
      <c r="BC148" s="90">
        <f>SUMIFS('Forecast Summary'!BZ:BZ, 'Forecast Summary'!$A:$A,Outcomes!$A148,'Forecast Summary'!$C:$C, "2023",'Forecast Summary'!$D:$D, "Historical")</f>
        <v>5</v>
      </c>
      <c r="BD148" s="90">
        <f>SUMIFS('Forecast Summary'!CA:CA, 'Forecast Summary'!$A:$A,Outcomes!$A148,'Forecast Summary'!$C:$C, "2023",'Forecast Summary'!$D:$D, "Historical")</f>
        <v>0</v>
      </c>
    </row>
    <row r="149" spans="1:56">
      <c r="A149" s="21" t="s">
        <v>117</v>
      </c>
      <c r="B149" s="18" t="s">
        <v>118</v>
      </c>
      <c r="C149" s="90">
        <f>SUMIFS('Forecast Summary'!E:E, 'Forecast Summary'!$A:$A,Outcomes!$A149,'Forecast Summary'!$C:$C, "2023",'Forecast Summary'!$D:$D, "Historical")</f>
        <v>2001</v>
      </c>
      <c r="D149" s="90">
        <f>SUMIFS('Forecast Summary'!F:F, 'Forecast Summary'!$A:$A,Outcomes!$A149,'Forecast Summary'!$C:$C, "2023",'Forecast Summary'!$D:$D, "Historical")</f>
        <v>2199</v>
      </c>
      <c r="E149" s="90">
        <f>SUMIFS('Forecast Summary'!G:G, 'Forecast Summary'!$A:$A,Outcomes!$A149,'Forecast Summary'!$C:$C, "2023",'Forecast Summary'!$D:$D, "Historical")</f>
        <v>876</v>
      </c>
      <c r="F149" s="90">
        <f>SUMIFS('Forecast Summary'!H:H, 'Forecast Summary'!$A:$A,Outcomes!$A149,'Forecast Summary'!$C:$C, "2023",'Forecast Summary'!$D:$D, "Historical")</f>
        <v>871</v>
      </c>
      <c r="G149" s="90">
        <f>SUMIFS('Forecast Summary'!I:I, 'Forecast Summary'!$A:$A,Outcomes!$A149,'Forecast Summary'!$C:$C, "2023",'Forecast Summary'!$D:$D, "Historical")</f>
        <v>389</v>
      </c>
      <c r="H149" s="90">
        <f>SUMIFS('Forecast Summary'!J:J, 'Forecast Summary'!$A:$A,Outcomes!$A149,'Forecast Summary'!$C:$C, "2023",'Forecast Summary'!$D:$D, "Historical")</f>
        <v>0</v>
      </c>
      <c r="I149" s="90">
        <f>SUMIFS('Forecast Summary'!K:K, 'Forecast Summary'!$A:$A,Outcomes!$A149,'Forecast Summary'!$C:$C, "2023",'Forecast Summary'!$D:$D, "Historical")</f>
        <v>0</v>
      </c>
      <c r="J149" s="90">
        <f>SUMIFS('Forecast Summary'!L:L, 'Forecast Summary'!$A:$A,Outcomes!$A149,'Forecast Summary'!$C:$C, "2023",'Forecast Summary'!$D:$D, "Historical")</f>
        <v>0</v>
      </c>
      <c r="K149" s="90">
        <f>SUMIFS('Forecast Summary'!M:M, 'Forecast Summary'!$A:$A,Outcomes!$A149,'Forecast Summary'!$C:$C, "2023",'Forecast Summary'!$D:$D, "Historical")</f>
        <v>0</v>
      </c>
      <c r="L149" s="90">
        <f>SUMIFS('Forecast Summary'!O:O, 'Forecast Summary'!$A:$A,Outcomes!$A149,'Forecast Summary'!$C:$C, "2023",'Forecast Summary'!$D:$D, "Historical")</f>
        <v>0</v>
      </c>
      <c r="M149" s="90">
        <f>SUMIFS('Forecast Summary'!P:P, 'Forecast Summary'!$A:$A,Outcomes!$A149,'Forecast Summary'!$C:$C, "2023",'Forecast Summary'!$D:$D, "Historical")</f>
        <v>215</v>
      </c>
      <c r="N149" s="90">
        <f>SUMIFS('Forecast Summary'!U:U, 'Forecast Summary'!$A:$A,Outcomes!$A149,'Forecast Summary'!$C:$C, "2023",'Forecast Summary'!$D:$D, "Historical")</f>
        <v>0</v>
      </c>
      <c r="O149" s="561"/>
      <c r="P149" s="561"/>
      <c r="Q149" s="561"/>
      <c r="R149" s="90">
        <f>SUMIFS('Forecast Summary'!Y:Y, 'Forecast Summary'!$A:$A,Outcomes!$A149,'Forecast Summary'!$C:$C, "2023",'Forecast Summary'!$D:$D, "Historical")</f>
        <v>129</v>
      </c>
      <c r="S149" s="561"/>
      <c r="T149" s="561"/>
      <c r="U149" s="561"/>
      <c r="V149" s="90">
        <f>SUMIFS('Forecast Summary'!AG:AG, 'Forecast Summary'!$A:$A,Outcomes!$A149,'Forecast Summary'!$C:$C, "2023",'Forecast Summary'!$D:$D, "Historical")</f>
        <v>1121</v>
      </c>
      <c r="W149" s="90">
        <f>SUMIFS('Forecast Summary'!AH:AH, 'Forecast Summary'!$A:$A,Outcomes!$A149,'Forecast Summary'!$C:$C, "2023",'Forecast Summary'!$D:$D, "Historical")</f>
        <v>523</v>
      </c>
      <c r="X149" s="90">
        <f>SUMIFS('Forecast Summary'!AI:AI, 'Forecast Summary'!$A:$A,Outcomes!$A149,'Forecast Summary'!$C:$C, "2023",'Forecast Summary'!$D:$D, "Historical")</f>
        <v>526</v>
      </c>
      <c r="Y149" s="90">
        <f>SUMIFS('Forecast Summary'!AJ:AJ, 'Forecast Summary'!$A:$A,Outcomes!$A149,'Forecast Summary'!$C:$C, "2023",'Forecast Summary'!$D:$D, "Historical")</f>
        <v>367</v>
      </c>
      <c r="Z149" s="90">
        <f>SUMIFS('Forecast Summary'!AK:AK, 'Forecast Summary'!$A:$A,Outcomes!$A149,'Forecast Summary'!$C:$C, "2023",'Forecast Summary'!$D:$D, "Historical")</f>
        <v>1598</v>
      </c>
      <c r="AA149" s="90">
        <f>SUMIFS('Forecast Summary'!AL:AL, 'Forecast Summary'!$A:$A,Outcomes!$A149,'Forecast Summary'!$C:$C, "2023",'Forecast Summary'!$D:$D, "Historical")</f>
        <v>598</v>
      </c>
      <c r="AB149" s="90">
        <f>SUMIFS('Forecast Summary'!AM:AM, 'Forecast Summary'!$A:$A,Outcomes!$A149,'Forecast Summary'!$C:$C, "2023",'Forecast Summary'!$D:$D, "Historical")</f>
        <v>692</v>
      </c>
      <c r="AC149" s="90">
        <f>SUMIFS('Forecast Summary'!AN:AN, 'Forecast Summary'!$A:$A,Outcomes!$A149,'Forecast Summary'!$C:$C, "2023",'Forecast Summary'!$D:$D, "Historical")</f>
        <v>636</v>
      </c>
      <c r="AD149" s="90">
        <f>SUMIFS('Forecast Summary'!AS:AS, 'Forecast Summary'!$A:$A,Outcomes!$A149,'Forecast Summary'!$C:$C, "2023",'Forecast Summary'!$D:$D, "Historical")</f>
        <v>0</v>
      </c>
      <c r="AE149" s="90">
        <f>SUMIFS('Forecast Summary'!AT:AT, 'Forecast Summary'!$A:$A,Outcomes!$A149,'Forecast Summary'!$C:$C, "2023",'Forecast Summary'!$D:$D, "Historical")</f>
        <v>0</v>
      </c>
      <c r="AF149" s="90">
        <f>SUMIFS('Forecast Summary'!AU:AU, 'Forecast Summary'!$A:$A,Outcomes!$A149,'Forecast Summary'!$C:$C, "2023",'Forecast Summary'!$D:$D, "Historical")</f>
        <v>0</v>
      </c>
      <c r="AG149" s="90">
        <f>SUMIFS('Forecast Summary'!AV:AV, 'Forecast Summary'!$A:$A,Outcomes!$A149,'Forecast Summary'!$C:$C, "2023",'Forecast Summary'!$D:$D, "Historical")</f>
        <v>0</v>
      </c>
      <c r="AH149" s="90">
        <f>SUMIFS('Forecast Summary'!AW:AW, 'Forecast Summary'!$A:$A,Outcomes!$A149,'Forecast Summary'!$C:$C, "2023",'Forecast Summary'!$D:$D, "Historical")</f>
        <v>0</v>
      </c>
      <c r="AI149" s="90">
        <f>SUMIFS('Forecast Summary'!AX:AX, 'Forecast Summary'!$A:$A,Outcomes!$A149,'Forecast Summary'!$C:$C, "2023",'Forecast Summary'!$D:$D, "Historical")</f>
        <v>0</v>
      </c>
      <c r="AJ149" s="90">
        <f>SUMIFS('Forecast Summary'!AY:AY, 'Forecast Summary'!$A:$A,Outcomes!$A149,'Forecast Summary'!$C:$C, "2023",'Forecast Summary'!$D:$D, "Historical")</f>
        <v>0</v>
      </c>
      <c r="AK149" s="90">
        <f>SUMIFS('Forecast Summary'!AZ:AZ, 'Forecast Summary'!$A:$A,Outcomes!$A149,'Forecast Summary'!$C:$C, "2023",'Forecast Summary'!$D:$D, "Historical")</f>
        <v>0</v>
      </c>
      <c r="AL149" s="90">
        <f>SUMIFS('Forecast Summary'!BE:BE, 'Forecast Summary'!$A:$A,Outcomes!$A149,'Forecast Summary'!$C:$C, "2023",'Forecast Summary'!$D:$D, "Historical")</f>
        <v>3752</v>
      </c>
      <c r="AM149" s="90">
        <f>SUMIFS('Forecast Summary'!BF:BF, 'Forecast Summary'!$A:$A,Outcomes!$A149,'Forecast Summary'!$C:$C, "2023",'Forecast Summary'!$D:$D, "Historical")</f>
        <v>1574</v>
      </c>
      <c r="AN149" s="90">
        <f>SUMIFS('Forecast Summary'!BG:BG, 'Forecast Summary'!$A:$A,Outcomes!$A149,'Forecast Summary'!$C:$C, "2023",'Forecast Summary'!$D:$D, "Historical")</f>
        <v>1386</v>
      </c>
      <c r="AO149" s="90">
        <f>SUMIFS('Forecast Summary'!BH:BH, 'Forecast Summary'!$A:$A,Outcomes!$A149,'Forecast Summary'!$C:$C, "2023",'Forecast Summary'!$D:$D, "Historical")</f>
        <v>850</v>
      </c>
      <c r="AP149" s="90">
        <f>SUMIFS('Forecast Summary'!BI:BI, 'Forecast Summary'!$A:$A,Outcomes!$A149,'Forecast Summary'!$C:$C, "2023",'Forecast Summary'!$D:$D, "Historical")</f>
        <v>1165</v>
      </c>
      <c r="AQ149" s="90">
        <f>SUMIFS('Forecast Summary'!BJ:BJ, 'Forecast Summary'!$A:$A,Outcomes!$A149,'Forecast Summary'!$C:$C, "2023",'Forecast Summary'!$D:$D, "Historical")</f>
        <v>264</v>
      </c>
      <c r="AR149" s="90">
        <f>SUMIFS('Forecast Summary'!BK:BK, 'Forecast Summary'!$A:$A,Outcomes!$A149,'Forecast Summary'!$C:$C, "2023",'Forecast Summary'!$D:$D, "Historical")</f>
        <v>501</v>
      </c>
      <c r="AS149" s="90">
        <f>SUMIFS('Forecast Summary'!BL:BL, 'Forecast Summary'!$A:$A,Outcomes!$A149,'Forecast Summary'!$C:$C, "2023",'Forecast Summary'!$D:$D, "Historical")</f>
        <v>480</v>
      </c>
      <c r="AT149" s="90">
        <f>SUMIFS('Forecast Summary'!BQ:BQ, 'Forecast Summary'!$A:$A,Outcomes!$A149,'Forecast Summary'!$C:$C, "2023",'Forecast Summary'!$D:$D, "Historical")</f>
        <v>0</v>
      </c>
      <c r="AU149" s="90">
        <f>SUMIFS('Forecast Summary'!BR:BR, 'Forecast Summary'!$A:$A,Outcomes!$A149,'Forecast Summary'!$C:$C, "2023",'Forecast Summary'!$D:$D, "Historical")</f>
        <v>0</v>
      </c>
      <c r="AV149" s="90">
        <f>SUMIFS('Forecast Summary'!BS:BS, 'Forecast Summary'!$A:$A,Outcomes!$A149,'Forecast Summary'!$C:$C, "2023",'Forecast Summary'!$D:$D, "Historical")</f>
        <v>0</v>
      </c>
      <c r="AW149" s="90">
        <f>SUMIFS('Forecast Summary'!BT:BT, 'Forecast Summary'!$A:$A,Outcomes!$A149,'Forecast Summary'!$C:$C, "2023",'Forecast Summary'!$D:$D, "Historical")</f>
        <v>0</v>
      </c>
      <c r="AX149" s="90">
        <f>SUMIFS('Forecast Summary'!BU:BU, 'Forecast Summary'!$A:$A,Outcomes!$A149,'Forecast Summary'!$C:$C, "2023",'Forecast Summary'!$D:$D, "Historical")</f>
        <v>17</v>
      </c>
      <c r="AY149" s="90">
        <f>SUMIFS('Forecast Summary'!BV:BV, 'Forecast Summary'!$A:$A,Outcomes!$A149,'Forecast Summary'!$C:$C, "2023",'Forecast Summary'!$D:$D, "Historical")</f>
        <v>0</v>
      </c>
      <c r="AZ149" s="90">
        <f>SUMIFS('Forecast Summary'!BW:BW, 'Forecast Summary'!$A:$A,Outcomes!$A149,'Forecast Summary'!$C:$C, "2023",'Forecast Summary'!$D:$D, "Historical")</f>
        <v>3</v>
      </c>
      <c r="BA149" s="90">
        <f>SUMIFS('Forecast Summary'!BX:BX, 'Forecast Summary'!$A:$A,Outcomes!$A149,'Forecast Summary'!$C:$C, "2023",'Forecast Summary'!$D:$D, "Historical")</f>
        <v>11</v>
      </c>
      <c r="BB149" s="90">
        <f>SUMIFS('Forecast Summary'!BY:BY, 'Forecast Summary'!$A:$A,Outcomes!$A149,'Forecast Summary'!$C:$C, "2023",'Forecast Summary'!$D:$D, "Historical")</f>
        <v>88</v>
      </c>
      <c r="BC149" s="90">
        <f>SUMIFS('Forecast Summary'!BZ:BZ, 'Forecast Summary'!$A:$A,Outcomes!$A149,'Forecast Summary'!$C:$C, "2023",'Forecast Summary'!$D:$D, "Historical")</f>
        <v>464</v>
      </c>
      <c r="BD149" s="90">
        <f>SUMIFS('Forecast Summary'!CA:CA, 'Forecast Summary'!$A:$A,Outcomes!$A149,'Forecast Summary'!$C:$C, "2023",'Forecast Summary'!$D:$D, "Historical")</f>
        <v>0</v>
      </c>
    </row>
    <row r="150" spans="1:56">
      <c r="A150" s="21" t="s">
        <v>119</v>
      </c>
      <c r="B150" s="18" t="s">
        <v>120</v>
      </c>
      <c r="C150" s="90">
        <f>SUMIFS('Forecast Summary'!E:E, 'Forecast Summary'!$A:$A,Outcomes!$A150,'Forecast Summary'!$C:$C, "2023",'Forecast Summary'!$D:$D, "Historical")</f>
        <v>690</v>
      </c>
      <c r="D150" s="90">
        <f>SUMIFS('Forecast Summary'!F:F, 'Forecast Summary'!$A:$A,Outcomes!$A150,'Forecast Summary'!$C:$C, "2023",'Forecast Summary'!$D:$D, "Historical")</f>
        <v>640</v>
      </c>
      <c r="E150" s="90">
        <f>SUMIFS('Forecast Summary'!G:G, 'Forecast Summary'!$A:$A,Outcomes!$A150,'Forecast Summary'!$C:$C, "2023",'Forecast Summary'!$D:$D, "Historical")</f>
        <v>508</v>
      </c>
      <c r="F150" s="90">
        <f>SUMIFS('Forecast Summary'!H:H, 'Forecast Summary'!$A:$A,Outcomes!$A150,'Forecast Summary'!$C:$C, "2023",'Forecast Summary'!$D:$D, "Historical")</f>
        <v>293</v>
      </c>
      <c r="G150" s="90">
        <f>SUMIFS('Forecast Summary'!I:I, 'Forecast Summary'!$A:$A,Outcomes!$A150,'Forecast Summary'!$C:$C, "2023",'Forecast Summary'!$D:$D, "Historical")</f>
        <v>93</v>
      </c>
      <c r="H150" s="90">
        <f>SUMIFS('Forecast Summary'!J:J, 'Forecast Summary'!$A:$A,Outcomes!$A150,'Forecast Summary'!$C:$C, "2023",'Forecast Summary'!$D:$D, "Historical")</f>
        <v>21</v>
      </c>
      <c r="I150" s="90">
        <f>SUMIFS('Forecast Summary'!K:K, 'Forecast Summary'!$A:$A,Outcomes!$A150,'Forecast Summary'!$C:$C, "2023",'Forecast Summary'!$D:$D, "Historical")</f>
        <v>18</v>
      </c>
      <c r="J150" s="90">
        <f>SUMIFS('Forecast Summary'!L:L, 'Forecast Summary'!$A:$A,Outcomes!$A150,'Forecast Summary'!$C:$C, "2023",'Forecast Summary'!$D:$D, "Historical")</f>
        <v>8</v>
      </c>
      <c r="K150" s="90">
        <f>SUMIFS('Forecast Summary'!M:M, 'Forecast Summary'!$A:$A,Outcomes!$A150,'Forecast Summary'!$C:$C, "2023",'Forecast Summary'!$D:$D, "Historical")</f>
        <v>0</v>
      </c>
      <c r="L150" s="90">
        <f>SUMIFS('Forecast Summary'!O:O, 'Forecast Summary'!$A:$A,Outcomes!$A150,'Forecast Summary'!$C:$C, "2023",'Forecast Summary'!$D:$D, "Historical")</f>
        <v>0</v>
      </c>
      <c r="M150" s="90">
        <f>SUMIFS('Forecast Summary'!P:P, 'Forecast Summary'!$A:$A,Outcomes!$A150,'Forecast Summary'!$C:$C, "2023",'Forecast Summary'!$D:$D, "Historical")</f>
        <v>349</v>
      </c>
      <c r="N150" s="90">
        <f>SUMIFS('Forecast Summary'!U:U, 'Forecast Summary'!$A:$A,Outcomes!$A150,'Forecast Summary'!$C:$C, "2023",'Forecast Summary'!$D:$D, "Historical")</f>
        <v>27</v>
      </c>
      <c r="O150" s="561"/>
      <c r="P150" s="561"/>
      <c r="Q150" s="561"/>
      <c r="R150" s="90">
        <f>SUMIFS('Forecast Summary'!Y:Y, 'Forecast Summary'!$A:$A,Outcomes!$A150,'Forecast Summary'!$C:$C, "2023",'Forecast Summary'!$D:$D, "Historical")</f>
        <v>0</v>
      </c>
      <c r="S150" s="561"/>
      <c r="T150" s="561"/>
      <c r="U150" s="561"/>
      <c r="V150" s="90">
        <f>SUMIFS('Forecast Summary'!AG:AG, 'Forecast Summary'!$A:$A,Outcomes!$A150,'Forecast Summary'!$C:$C, "2023",'Forecast Summary'!$D:$D, "Historical")</f>
        <v>398</v>
      </c>
      <c r="W150" s="90">
        <f>SUMIFS('Forecast Summary'!AH:AH, 'Forecast Summary'!$A:$A,Outcomes!$A150,'Forecast Summary'!$C:$C, "2023",'Forecast Summary'!$D:$D, "Historical")</f>
        <v>355</v>
      </c>
      <c r="X150" s="90">
        <f>SUMIFS('Forecast Summary'!AI:AI, 'Forecast Summary'!$A:$A,Outcomes!$A150,'Forecast Summary'!$C:$C, "2023",'Forecast Summary'!$D:$D, "Historical")</f>
        <v>231</v>
      </c>
      <c r="Y150" s="90">
        <f>SUMIFS('Forecast Summary'!AJ:AJ, 'Forecast Summary'!$A:$A,Outcomes!$A150,'Forecast Summary'!$C:$C, "2023",'Forecast Summary'!$D:$D, "Historical")</f>
        <v>104</v>
      </c>
      <c r="Z150" s="90">
        <f>SUMIFS('Forecast Summary'!AK:AK, 'Forecast Summary'!$A:$A,Outcomes!$A150,'Forecast Summary'!$C:$C, "2023",'Forecast Summary'!$D:$D, "Historical")</f>
        <v>342</v>
      </c>
      <c r="AA150" s="90">
        <f>SUMIFS('Forecast Summary'!AL:AL, 'Forecast Summary'!$A:$A,Outcomes!$A150,'Forecast Summary'!$C:$C, "2023",'Forecast Summary'!$D:$D, "Historical")</f>
        <v>295</v>
      </c>
      <c r="AB150" s="90">
        <f>SUMIFS('Forecast Summary'!AM:AM, 'Forecast Summary'!$A:$A,Outcomes!$A150,'Forecast Summary'!$C:$C, "2023",'Forecast Summary'!$D:$D, "Historical")</f>
        <v>221</v>
      </c>
      <c r="AC150" s="90">
        <f>SUMIFS('Forecast Summary'!AN:AN, 'Forecast Summary'!$A:$A,Outcomes!$A150,'Forecast Summary'!$C:$C, "2023",'Forecast Summary'!$D:$D, "Historical")</f>
        <v>109</v>
      </c>
      <c r="AD150" s="90">
        <f>SUMIFS('Forecast Summary'!AS:AS, 'Forecast Summary'!$A:$A,Outcomes!$A150,'Forecast Summary'!$C:$C, "2023",'Forecast Summary'!$D:$D, "Historical")</f>
        <v>0</v>
      </c>
      <c r="AE150" s="90">
        <f>SUMIFS('Forecast Summary'!AT:AT, 'Forecast Summary'!$A:$A,Outcomes!$A150,'Forecast Summary'!$C:$C, "2023",'Forecast Summary'!$D:$D, "Historical")</f>
        <v>0</v>
      </c>
      <c r="AF150" s="90">
        <f>SUMIFS('Forecast Summary'!AU:AU, 'Forecast Summary'!$A:$A,Outcomes!$A150,'Forecast Summary'!$C:$C, "2023",'Forecast Summary'!$D:$D, "Historical")</f>
        <v>0</v>
      </c>
      <c r="AG150" s="90">
        <f>SUMIFS('Forecast Summary'!AV:AV, 'Forecast Summary'!$A:$A,Outcomes!$A150,'Forecast Summary'!$C:$C, "2023",'Forecast Summary'!$D:$D, "Historical")</f>
        <v>0</v>
      </c>
      <c r="AH150" s="90">
        <f>SUMIFS('Forecast Summary'!AW:AW, 'Forecast Summary'!$A:$A,Outcomes!$A150,'Forecast Summary'!$C:$C, "2023",'Forecast Summary'!$D:$D, "Historical")</f>
        <v>0</v>
      </c>
      <c r="AI150" s="90">
        <f>SUMIFS('Forecast Summary'!AX:AX, 'Forecast Summary'!$A:$A,Outcomes!$A150,'Forecast Summary'!$C:$C, "2023",'Forecast Summary'!$D:$D, "Historical")</f>
        <v>0</v>
      </c>
      <c r="AJ150" s="90">
        <f>SUMIFS('Forecast Summary'!AY:AY, 'Forecast Summary'!$A:$A,Outcomes!$A150,'Forecast Summary'!$C:$C, "2023",'Forecast Summary'!$D:$D, "Historical")</f>
        <v>0</v>
      </c>
      <c r="AK150" s="90">
        <f>SUMIFS('Forecast Summary'!AZ:AZ, 'Forecast Summary'!$A:$A,Outcomes!$A150,'Forecast Summary'!$C:$C, "2023",'Forecast Summary'!$D:$D, "Historical")</f>
        <v>0</v>
      </c>
      <c r="AL150" s="90">
        <f>SUMIFS('Forecast Summary'!BE:BE, 'Forecast Summary'!$A:$A,Outcomes!$A150,'Forecast Summary'!$C:$C, "2023",'Forecast Summary'!$D:$D, "Historical")</f>
        <v>743</v>
      </c>
      <c r="AM150" s="90">
        <f>SUMIFS('Forecast Summary'!BF:BF, 'Forecast Summary'!$A:$A,Outcomes!$A150,'Forecast Summary'!$C:$C, "2023",'Forecast Summary'!$D:$D, "Historical")</f>
        <v>599</v>
      </c>
      <c r="AN150" s="90">
        <f>SUMIFS('Forecast Summary'!BG:BG, 'Forecast Summary'!$A:$A,Outcomes!$A150,'Forecast Summary'!$C:$C, "2023",'Forecast Summary'!$D:$D, "Historical")</f>
        <v>395</v>
      </c>
      <c r="AO150" s="90">
        <f>SUMIFS('Forecast Summary'!BH:BH, 'Forecast Summary'!$A:$A,Outcomes!$A150,'Forecast Summary'!$C:$C, "2023",'Forecast Summary'!$D:$D, "Historical")</f>
        <v>141</v>
      </c>
      <c r="AP150" s="90">
        <f>SUMIFS('Forecast Summary'!BI:BI, 'Forecast Summary'!$A:$A,Outcomes!$A150,'Forecast Summary'!$C:$C, "2023",'Forecast Summary'!$D:$D, "Historical")</f>
        <v>254</v>
      </c>
      <c r="AQ150" s="90">
        <f>SUMIFS('Forecast Summary'!BJ:BJ, 'Forecast Summary'!$A:$A,Outcomes!$A150,'Forecast Summary'!$C:$C, "2023",'Forecast Summary'!$D:$D, "Historical")</f>
        <v>198</v>
      </c>
      <c r="AR150" s="90">
        <f>SUMIFS('Forecast Summary'!BK:BK, 'Forecast Summary'!$A:$A,Outcomes!$A150,'Forecast Summary'!$C:$C, "2023",'Forecast Summary'!$D:$D, "Historical")</f>
        <v>148</v>
      </c>
      <c r="AS150" s="90">
        <f>SUMIFS('Forecast Summary'!BL:BL, 'Forecast Summary'!$A:$A,Outcomes!$A150,'Forecast Summary'!$C:$C, "2023",'Forecast Summary'!$D:$D, "Historical")</f>
        <v>108</v>
      </c>
      <c r="AT150" s="90">
        <f>SUMIFS('Forecast Summary'!BQ:BQ, 'Forecast Summary'!$A:$A,Outcomes!$A150,'Forecast Summary'!$C:$C, "2023",'Forecast Summary'!$D:$D, "Historical")</f>
        <v>0</v>
      </c>
      <c r="AU150" s="90">
        <f>SUMIFS('Forecast Summary'!BR:BR, 'Forecast Summary'!$A:$A,Outcomes!$A150,'Forecast Summary'!$C:$C, "2023",'Forecast Summary'!$D:$D, "Historical")</f>
        <v>0</v>
      </c>
      <c r="AV150" s="90">
        <f>SUMIFS('Forecast Summary'!BS:BS, 'Forecast Summary'!$A:$A,Outcomes!$A150,'Forecast Summary'!$C:$C, "2023",'Forecast Summary'!$D:$D, "Historical")</f>
        <v>0</v>
      </c>
      <c r="AW150" s="90">
        <f>SUMIFS('Forecast Summary'!BT:BT, 'Forecast Summary'!$A:$A,Outcomes!$A150,'Forecast Summary'!$C:$C, "2023",'Forecast Summary'!$D:$D, "Historical")</f>
        <v>0</v>
      </c>
      <c r="AX150" s="90">
        <f>SUMIFS('Forecast Summary'!BU:BU, 'Forecast Summary'!$A:$A,Outcomes!$A150,'Forecast Summary'!$C:$C, "2023",'Forecast Summary'!$D:$D, "Historical")</f>
        <v>0</v>
      </c>
      <c r="AY150" s="90">
        <f>SUMIFS('Forecast Summary'!BV:BV, 'Forecast Summary'!$A:$A,Outcomes!$A150,'Forecast Summary'!$C:$C, "2023",'Forecast Summary'!$D:$D, "Historical")</f>
        <v>0</v>
      </c>
      <c r="AZ150" s="90">
        <f>SUMIFS('Forecast Summary'!BW:BW, 'Forecast Summary'!$A:$A,Outcomes!$A150,'Forecast Summary'!$C:$C, "2023",'Forecast Summary'!$D:$D, "Historical")</f>
        <v>0</v>
      </c>
      <c r="BA150" s="90">
        <f>SUMIFS('Forecast Summary'!BX:BX, 'Forecast Summary'!$A:$A,Outcomes!$A150,'Forecast Summary'!$C:$C, "2023",'Forecast Summary'!$D:$D, "Historical")</f>
        <v>0</v>
      </c>
      <c r="BB150" s="90">
        <f>SUMIFS('Forecast Summary'!BY:BY, 'Forecast Summary'!$A:$A,Outcomes!$A150,'Forecast Summary'!$C:$C, "2023",'Forecast Summary'!$D:$D, "Historical")</f>
        <v>25</v>
      </c>
      <c r="BC150" s="90">
        <f>SUMIFS('Forecast Summary'!BZ:BZ, 'Forecast Summary'!$A:$A,Outcomes!$A150,'Forecast Summary'!$C:$C, "2023",'Forecast Summary'!$D:$D, "Historical")</f>
        <v>83</v>
      </c>
      <c r="BD150" s="90">
        <f>SUMIFS('Forecast Summary'!CA:CA, 'Forecast Summary'!$A:$A,Outcomes!$A150,'Forecast Summary'!$C:$C, "2023",'Forecast Summary'!$D:$D, "Historical")</f>
        <v>0</v>
      </c>
    </row>
    <row r="151" spans="1:56">
      <c r="A151" s="21" t="s">
        <v>121</v>
      </c>
      <c r="B151" s="18" t="s">
        <v>122</v>
      </c>
      <c r="C151" s="90">
        <f>SUMIFS('Forecast Summary'!E:E, 'Forecast Summary'!$A:$A,Outcomes!$A151,'Forecast Summary'!$C:$C, "2023",'Forecast Summary'!$D:$D, "Historical")</f>
        <v>3583</v>
      </c>
      <c r="D151" s="90">
        <f>SUMIFS('Forecast Summary'!F:F, 'Forecast Summary'!$A:$A,Outcomes!$A151,'Forecast Summary'!$C:$C, "2023",'Forecast Summary'!$D:$D, "Historical")</f>
        <v>2580</v>
      </c>
      <c r="E151" s="90">
        <f>SUMIFS('Forecast Summary'!G:G, 'Forecast Summary'!$A:$A,Outcomes!$A151,'Forecast Summary'!$C:$C, "2023",'Forecast Summary'!$D:$D, "Historical")</f>
        <v>1422</v>
      </c>
      <c r="F151" s="90">
        <f>SUMIFS('Forecast Summary'!H:H, 'Forecast Summary'!$A:$A,Outcomes!$A151,'Forecast Summary'!$C:$C, "2023",'Forecast Summary'!$D:$D, "Historical")</f>
        <v>876</v>
      </c>
      <c r="G151" s="90">
        <f>SUMIFS('Forecast Summary'!I:I, 'Forecast Summary'!$A:$A,Outcomes!$A151,'Forecast Summary'!$C:$C, "2023",'Forecast Summary'!$D:$D, "Historical")</f>
        <v>217</v>
      </c>
      <c r="H151" s="90">
        <f>SUMIFS('Forecast Summary'!J:J, 'Forecast Summary'!$A:$A,Outcomes!$A151,'Forecast Summary'!$C:$C, "2023",'Forecast Summary'!$D:$D, "Historical")</f>
        <v>0</v>
      </c>
      <c r="I151" s="90">
        <f>SUMIFS('Forecast Summary'!K:K, 'Forecast Summary'!$A:$A,Outcomes!$A151,'Forecast Summary'!$C:$C, "2023",'Forecast Summary'!$D:$D, "Historical")</f>
        <v>0</v>
      </c>
      <c r="J151" s="90">
        <f>SUMIFS('Forecast Summary'!L:L, 'Forecast Summary'!$A:$A,Outcomes!$A151,'Forecast Summary'!$C:$C, "2023",'Forecast Summary'!$D:$D, "Historical")</f>
        <v>0</v>
      </c>
      <c r="K151" s="90">
        <f>SUMIFS('Forecast Summary'!M:M, 'Forecast Summary'!$A:$A,Outcomes!$A151,'Forecast Summary'!$C:$C, "2023",'Forecast Summary'!$D:$D, "Historical")</f>
        <v>0</v>
      </c>
      <c r="L151" s="90">
        <f>SUMIFS('Forecast Summary'!O:O, 'Forecast Summary'!$A:$A,Outcomes!$A151,'Forecast Summary'!$C:$C, "2023",'Forecast Summary'!$D:$D, "Historical")</f>
        <v>23</v>
      </c>
      <c r="M151" s="90">
        <f>SUMIFS('Forecast Summary'!P:P, 'Forecast Summary'!$A:$A,Outcomes!$A151,'Forecast Summary'!$C:$C, "2023",'Forecast Summary'!$D:$D, "Historical")</f>
        <v>292</v>
      </c>
      <c r="N151" s="90">
        <f>SUMIFS('Forecast Summary'!U:U, 'Forecast Summary'!$A:$A,Outcomes!$A151,'Forecast Summary'!$C:$C, "2023",'Forecast Summary'!$D:$D, "Historical")</f>
        <v>615</v>
      </c>
      <c r="O151" s="561"/>
      <c r="P151" s="561"/>
      <c r="Q151" s="561"/>
      <c r="R151" s="90">
        <f>SUMIFS('Forecast Summary'!Y:Y, 'Forecast Summary'!$A:$A,Outcomes!$A151,'Forecast Summary'!$C:$C, "2023",'Forecast Summary'!$D:$D, "Historical")</f>
        <v>313</v>
      </c>
      <c r="S151" s="561"/>
      <c r="T151" s="561"/>
      <c r="U151" s="561"/>
      <c r="V151" s="90">
        <f>SUMIFS('Forecast Summary'!AG:AG, 'Forecast Summary'!$A:$A,Outcomes!$A151,'Forecast Summary'!$C:$C, "2023",'Forecast Summary'!$D:$D, "Historical")</f>
        <v>554</v>
      </c>
      <c r="W151" s="90">
        <f>SUMIFS('Forecast Summary'!AH:AH, 'Forecast Summary'!$A:$A,Outcomes!$A151,'Forecast Summary'!$C:$C, "2023",'Forecast Summary'!$D:$D, "Historical")</f>
        <v>454</v>
      </c>
      <c r="X151" s="90">
        <f>SUMIFS('Forecast Summary'!AI:AI, 'Forecast Summary'!$A:$A,Outcomes!$A151,'Forecast Summary'!$C:$C, "2023",'Forecast Summary'!$D:$D, "Historical")</f>
        <v>307</v>
      </c>
      <c r="Y151" s="90">
        <f>SUMIFS('Forecast Summary'!AJ:AJ, 'Forecast Summary'!$A:$A,Outcomes!$A151,'Forecast Summary'!$C:$C, "2023",'Forecast Summary'!$D:$D, "Historical")</f>
        <v>100</v>
      </c>
      <c r="Z151" s="90">
        <f>SUMIFS('Forecast Summary'!AK:AK, 'Forecast Summary'!$A:$A,Outcomes!$A151,'Forecast Summary'!$C:$C, "2023",'Forecast Summary'!$D:$D, "Historical")</f>
        <v>926</v>
      </c>
      <c r="AA151" s="90">
        <f>SUMIFS('Forecast Summary'!AL:AL, 'Forecast Summary'!$A:$A,Outcomes!$A151,'Forecast Summary'!$C:$C, "2023",'Forecast Summary'!$D:$D, "Historical")</f>
        <v>578</v>
      </c>
      <c r="AB151" s="90">
        <f>SUMIFS('Forecast Summary'!AM:AM, 'Forecast Summary'!$A:$A,Outcomes!$A151,'Forecast Summary'!$C:$C, "2023",'Forecast Summary'!$D:$D, "Historical")</f>
        <v>547</v>
      </c>
      <c r="AC151" s="90">
        <f>SUMIFS('Forecast Summary'!AN:AN, 'Forecast Summary'!$A:$A,Outcomes!$A151,'Forecast Summary'!$C:$C, "2023",'Forecast Summary'!$D:$D, "Historical")</f>
        <v>267</v>
      </c>
      <c r="AD151" s="90">
        <f>SUMIFS('Forecast Summary'!AS:AS, 'Forecast Summary'!$A:$A,Outcomes!$A151,'Forecast Summary'!$C:$C, "2023",'Forecast Summary'!$D:$D, "Historical")</f>
        <v>0</v>
      </c>
      <c r="AE151" s="90">
        <f>SUMIFS('Forecast Summary'!AT:AT, 'Forecast Summary'!$A:$A,Outcomes!$A151,'Forecast Summary'!$C:$C, "2023",'Forecast Summary'!$D:$D, "Historical")</f>
        <v>0</v>
      </c>
      <c r="AF151" s="90">
        <f>SUMIFS('Forecast Summary'!AU:AU, 'Forecast Summary'!$A:$A,Outcomes!$A151,'Forecast Summary'!$C:$C, "2023",'Forecast Summary'!$D:$D, "Historical")</f>
        <v>0</v>
      </c>
      <c r="AG151" s="90">
        <f>SUMIFS('Forecast Summary'!AV:AV, 'Forecast Summary'!$A:$A,Outcomes!$A151,'Forecast Summary'!$C:$C, "2023",'Forecast Summary'!$D:$D, "Historical")</f>
        <v>0</v>
      </c>
      <c r="AH151" s="90">
        <f>SUMIFS('Forecast Summary'!AW:AW, 'Forecast Summary'!$A:$A,Outcomes!$A151,'Forecast Summary'!$C:$C, "2023",'Forecast Summary'!$D:$D, "Historical")</f>
        <v>4</v>
      </c>
      <c r="AI151" s="90">
        <f>SUMIFS('Forecast Summary'!AX:AX, 'Forecast Summary'!$A:$A,Outcomes!$A151,'Forecast Summary'!$C:$C, "2023",'Forecast Summary'!$D:$D, "Historical")</f>
        <v>1</v>
      </c>
      <c r="AJ151" s="90">
        <f>SUMIFS('Forecast Summary'!AY:AY, 'Forecast Summary'!$A:$A,Outcomes!$A151,'Forecast Summary'!$C:$C, "2023",'Forecast Summary'!$D:$D, "Historical")</f>
        <v>0</v>
      </c>
      <c r="AK151" s="90">
        <f>SUMIFS('Forecast Summary'!AZ:AZ, 'Forecast Summary'!$A:$A,Outcomes!$A151,'Forecast Summary'!$C:$C, "2023",'Forecast Summary'!$D:$D, "Historical")</f>
        <v>3</v>
      </c>
      <c r="AL151" s="90">
        <f>SUMIFS('Forecast Summary'!BE:BE, 'Forecast Summary'!$A:$A,Outcomes!$A151,'Forecast Summary'!$C:$C, "2023",'Forecast Summary'!$D:$D, "Historical")</f>
        <v>2665</v>
      </c>
      <c r="AM151" s="90">
        <f>SUMIFS('Forecast Summary'!BF:BF, 'Forecast Summary'!$A:$A,Outcomes!$A151,'Forecast Summary'!$C:$C, "2023",'Forecast Summary'!$D:$D, "Historical")</f>
        <v>1428</v>
      </c>
      <c r="AN151" s="90">
        <f>SUMIFS('Forecast Summary'!BG:BG, 'Forecast Summary'!$A:$A,Outcomes!$A151,'Forecast Summary'!$C:$C, "2023",'Forecast Summary'!$D:$D, "Historical")</f>
        <v>1009</v>
      </c>
      <c r="AO151" s="90">
        <f>SUMIFS('Forecast Summary'!BH:BH, 'Forecast Summary'!$A:$A,Outcomes!$A151,'Forecast Summary'!$C:$C, "2023",'Forecast Summary'!$D:$D, "Historical")</f>
        <v>427</v>
      </c>
      <c r="AP151" s="90">
        <f>SUMIFS('Forecast Summary'!BI:BI, 'Forecast Summary'!$A:$A,Outcomes!$A151,'Forecast Summary'!$C:$C, "2023",'Forecast Summary'!$D:$D, "Historical")</f>
        <v>863</v>
      </c>
      <c r="AQ151" s="90">
        <f>SUMIFS('Forecast Summary'!BJ:BJ, 'Forecast Summary'!$A:$A,Outcomes!$A151,'Forecast Summary'!$C:$C, "2023",'Forecast Summary'!$D:$D, "Historical")</f>
        <v>331</v>
      </c>
      <c r="AR151" s="90">
        <f>SUMIFS('Forecast Summary'!BK:BK, 'Forecast Summary'!$A:$A,Outcomes!$A151,'Forecast Summary'!$C:$C, "2023",'Forecast Summary'!$D:$D, "Historical")</f>
        <v>604</v>
      </c>
      <c r="AS151" s="90">
        <f>SUMIFS('Forecast Summary'!BL:BL, 'Forecast Summary'!$A:$A,Outcomes!$A151,'Forecast Summary'!$C:$C, "2023",'Forecast Summary'!$D:$D, "Historical")</f>
        <v>317</v>
      </c>
      <c r="AT151" s="90">
        <f>SUMIFS('Forecast Summary'!BQ:BQ, 'Forecast Summary'!$A:$A,Outcomes!$A151,'Forecast Summary'!$C:$C, "2023",'Forecast Summary'!$D:$D, "Historical")</f>
        <v>292</v>
      </c>
      <c r="AU151" s="90">
        <f>SUMIFS('Forecast Summary'!BR:BR, 'Forecast Summary'!$A:$A,Outcomes!$A151,'Forecast Summary'!$C:$C, "2023",'Forecast Summary'!$D:$D, "Historical")</f>
        <v>78</v>
      </c>
      <c r="AV151" s="90">
        <f>SUMIFS('Forecast Summary'!BS:BS, 'Forecast Summary'!$A:$A,Outcomes!$A151,'Forecast Summary'!$C:$C, "2023",'Forecast Summary'!$D:$D, "Historical")</f>
        <v>215</v>
      </c>
      <c r="AW151" s="90">
        <f>SUMIFS('Forecast Summary'!BT:BT, 'Forecast Summary'!$A:$A,Outcomes!$A151,'Forecast Summary'!$C:$C, "2023",'Forecast Summary'!$D:$D, "Historical")</f>
        <v>207</v>
      </c>
      <c r="AX151" s="90">
        <f>SUMIFS('Forecast Summary'!BU:BU, 'Forecast Summary'!$A:$A,Outcomes!$A151,'Forecast Summary'!$C:$C, "2023",'Forecast Summary'!$D:$D, "Historical")</f>
        <v>178</v>
      </c>
      <c r="AY151" s="90">
        <f>SUMIFS('Forecast Summary'!BV:BV, 'Forecast Summary'!$A:$A,Outcomes!$A151,'Forecast Summary'!$C:$C, "2023",'Forecast Summary'!$D:$D, "Historical")</f>
        <v>22</v>
      </c>
      <c r="AZ151" s="90">
        <f>SUMIFS('Forecast Summary'!BW:BW, 'Forecast Summary'!$A:$A,Outcomes!$A151,'Forecast Summary'!$C:$C, "2023",'Forecast Summary'!$D:$D, "Historical")</f>
        <v>124</v>
      </c>
      <c r="BA151" s="90">
        <f>SUMIFS('Forecast Summary'!BX:BX, 'Forecast Summary'!$A:$A,Outcomes!$A151,'Forecast Summary'!$C:$C, "2023",'Forecast Summary'!$D:$D, "Historical")</f>
        <v>94</v>
      </c>
      <c r="BB151" s="90">
        <f>SUMIFS('Forecast Summary'!BY:BY, 'Forecast Summary'!$A:$A,Outcomes!$A151,'Forecast Summary'!$C:$C, "2023",'Forecast Summary'!$D:$D, "Historical")</f>
        <v>21</v>
      </c>
      <c r="BC151" s="90">
        <f>SUMIFS('Forecast Summary'!BZ:BZ, 'Forecast Summary'!$A:$A,Outcomes!$A151,'Forecast Summary'!$C:$C, "2023",'Forecast Summary'!$D:$D, "Historical")</f>
        <v>72</v>
      </c>
      <c r="BD151" s="90">
        <f>SUMIFS('Forecast Summary'!CA:CA, 'Forecast Summary'!$A:$A,Outcomes!$A151,'Forecast Summary'!$C:$C, "2023",'Forecast Summary'!$D:$D, "Historical")</f>
        <v>19</v>
      </c>
    </row>
    <row r="152" spans="1:56">
      <c r="A152" s="21" t="s">
        <v>123</v>
      </c>
      <c r="B152" s="18" t="s">
        <v>124</v>
      </c>
      <c r="C152" s="90">
        <f>SUMIFS('Forecast Summary'!E:E, 'Forecast Summary'!$A:$A,Outcomes!$A152,'Forecast Summary'!$C:$C, "2023",'Forecast Summary'!$D:$D, "Historical")</f>
        <v>924</v>
      </c>
      <c r="D152" s="90">
        <f>SUMIFS('Forecast Summary'!F:F, 'Forecast Summary'!$A:$A,Outcomes!$A152,'Forecast Summary'!$C:$C, "2023",'Forecast Summary'!$D:$D, "Historical")</f>
        <v>584</v>
      </c>
      <c r="E152" s="90">
        <f>SUMIFS('Forecast Summary'!G:G, 'Forecast Summary'!$A:$A,Outcomes!$A152,'Forecast Summary'!$C:$C, "2023",'Forecast Summary'!$D:$D, "Historical")</f>
        <v>483</v>
      </c>
      <c r="F152" s="90">
        <f>SUMIFS('Forecast Summary'!H:H, 'Forecast Summary'!$A:$A,Outcomes!$A152,'Forecast Summary'!$C:$C, "2023",'Forecast Summary'!$D:$D, "Historical")</f>
        <v>266</v>
      </c>
      <c r="G152" s="90">
        <f>SUMIFS('Forecast Summary'!I:I, 'Forecast Summary'!$A:$A,Outcomes!$A152,'Forecast Summary'!$C:$C, "2023",'Forecast Summary'!$D:$D, "Historical")</f>
        <v>58</v>
      </c>
      <c r="H152" s="90">
        <f>SUMIFS('Forecast Summary'!J:J, 'Forecast Summary'!$A:$A,Outcomes!$A152,'Forecast Summary'!$C:$C, "2023",'Forecast Summary'!$D:$D, "Historical")</f>
        <v>0</v>
      </c>
      <c r="I152" s="90">
        <f>SUMIFS('Forecast Summary'!K:K, 'Forecast Summary'!$A:$A,Outcomes!$A152,'Forecast Summary'!$C:$C, "2023",'Forecast Summary'!$D:$D, "Historical")</f>
        <v>0</v>
      </c>
      <c r="J152" s="90">
        <f>SUMIFS('Forecast Summary'!L:L, 'Forecast Summary'!$A:$A,Outcomes!$A152,'Forecast Summary'!$C:$C, "2023",'Forecast Summary'!$D:$D, "Historical")</f>
        <v>0</v>
      </c>
      <c r="K152" s="90">
        <f>SUMIFS('Forecast Summary'!M:M, 'Forecast Summary'!$A:$A,Outcomes!$A152,'Forecast Summary'!$C:$C, "2023",'Forecast Summary'!$D:$D, "Historical")</f>
        <v>0</v>
      </c>
      <c r="L152" s="90">
        <f>SUMIFS('Forecast Summary'!O:O, 'Forecast Summary'!$A:$A,Outcomes!$A152,'Forecast Summary'!$C:$C, "2023",'Forecast Summary'!$D:$D, "Historical")</f>
        <v>0</v>
      </c>
      <c r="M152" s="90">
        <f>SUMIFS('Forecast Summary'!P:P, 'Forecast Summary'!$A:$A,Outcomes!$A152,'Forecast Summary'!$C:$C, "2023",'Forecast Summary'!$D:$D, "Historical")</f>
        <v>114</v>
      </c>
      <c r="N152" s="90">
        <f>SUMIFS('Forecast Summary'!U:U, 'Forecast Summary'!$A:$A,Outcomes!$A152,'Forecast Summary'!$C:$C, "2023",'Forecast Summary'!$D:$D, "Historical")</f>
        <v>0</v>
      </c>
      <c r="O152" s="561"/>
      <c r="P152" s="561"/>
      <c r="Q152" s="561"/>
      <c r="R152" s="90">
        <f>SUMIFS('Forecast Summary'!Y:Y, 'Forecast Summary'!$A:$A,Outcomes!$A152,'Forecast Summary'!$C:$C, "2023",'Forecast Summary'!$D:$D, "Historical")</f>
        <v>0</v>
      </c>
      <c r="S152" s="561"/>
      <c r="T152" s="561"/>
      <c r="U152" s="561"/>
      <c r="V152" s="90">
        <f>SUMIFS('Forecast Summary'!AG:AG, 'Forecast Summary'!$A:$A,Outcomes!$A152,'Forecast Summary'!$C:$C, "2023",'Forecast Summary'!$D:$D, "Historical")</f>
        <v>162</v>
      </c>
      <c r="W152" s="90">
        <f>SUMIFS('Forecast Summary'!AH:AH, 'Forecast Summary'!$A:$A,Outcomes!$A152,'Forecast Summary'!$C:$C, "2023",'Forecast Summary'!$D:$D, "Historical")</f>
        <v>135</v>
      </c>
      <c r="X152" s="90">
        <f>SUMIFS('Forecast Summary'!AI:AI, 'Forecast Summary'!$A:$A,Outcomes!$A152,'Forecast Summary'!$C:$C, "2023",'Forecast Summary'!$D:$D, "Historical")</f>
        <v>79</v>
      </c>
      <c r="Y152" s="90">
        <f>SUMIFS('Forecast Summary'!AJ:AJ, 'Forecast Summary'!$A:$A,Outcomes!$A152,'Forecast Summary'!$C:$C, "2023",'Forecast Summary'!$D:$D, "Historical")</f>
        <v>24</v>
      </c>
      <c r="Z152" s="90">
        <f>SUMIFS('Forecast Summary'!AK:AK, 'Forecast Summary'!$A:$A,Outcomes!$A152,'Forecast Summary'!$C:$C, "2023",'Forecast Summary'!$D:$D, "Historical")</f>
        <v>328</v>
      </c>
      <c r="AA152" s="90">
        <f>SUMIFS('Forecast Summary'!AL:AL, 'Forecast Summary'!$A:$A,Outcomes!$A152,'Forecast Summary'!$C:$C, "2023",'Forecast Summary'!$D:$D, "Historical")</f>
        <v>255</v>
      </c>
      <c r="AB152" s="90">
        <f>SUMIFS('Forecast Summary'!AM:AM, 'Forecast Summary'!$A:$A,Outcomes!$A152,'Forecast Summary'!$C:$C, "2023",'Forecast Summary'!$D:$D, "Historical")</f>
        <v>188</v>
      </c>
      <c r="AC152" s="90">
        <f>SUMIFS('Forecast Summary'!AN:AN, 'Forecast Summary'!$A:$A,Outcomes!$A152,'Forecast Summary'!$C:$C, "2023",'Forecast Summary'!$D:$D, "Historical")</f>
        <v>75</v>
      </c>
      <c r="AD152" s="90">
        <f>SUMIFS('Forecast Summary'!AS:AS, 'Forecast Summary'!$A:$A,Outcomes!$A152,'Forecast Summary'!$C:$C, "2023",'Forecast Summary'!$D:$D, "Historical")</f>
        <v>0</v>
      </c>
      <c r="AE152" s="90">
        <f>SUMIFS('Forecast Summary'!AT:AT, 'Forecast Summary'!$A:$A,Outcomes!$A152,'Forecast Summary'!$C:$C, "2023",'Forecast Summary'!$D:$D, "Historical")</f>
        <v>0</v>
      </c>
      <c r="AF152" s="90">
        <f>SUMIFS('Forecast Summary'!AU:AU, 'Forecast Summary'!$A:$A,Outcomes!$A152,'Forecast Summary'!$C:$C, "2023",'Forecast Summary'!$D:$D, "Historical")</f>
        <v>0</v>
      </c>
      <c r="AG152" s="90">
        <f>SUMIFS('Forecast Summary'!AV:AV, 'Forecast Summary'!$A:$A,Outcomes!$A152,'Forecast Summary'!$C:$C, "2023",'Forecast Summary'!$D:$D, "Historical")</f>
        <v>0</v>
      </c>
      <c r="AH152" s="90">
        <f>SUMIFS('Forecast Summary'!AW:AW, 'Forecast Summary'!$A:$A,Outcomes!$A152,'Forecast Summary'!$C:$C, "2023",'Forecast Summary'!$D:$D, "Historical")</f>
        <v>0</v>
      </c>
      <c r="AI152" s="90">
        <f>SUMIFS('Forecast Summary'!AX:AX, 'Forecast Summary'!$A:$A,Outcomes!$A152,'Forecast Summary'!$C:$C, "2023",'Forecast Summary'!$D:$D, "Historical")</f>
        <v>0</v>
      </c>
      <c r="AJ152" s="90">
        <f>SUMIFS('Forecast Summary'!AY:AY, 'Forecast Summary'!$A:$A,Outcomes!$A152,'Forecast Summary'!$C:$C, "2023",'Forecast Summary'!$D:$D, "Historical")</f>
        <v>0</v>
      </c>
      <c r="AK152" s="90">
        <f>SUMIFS('Forecast Summary'!AZ:AZ, 'Forecast Summary'!$A:$A,Outcomes!$A152,'Forecast Summary'!$C:$C, "2023",'Forecast Summary'!$D:$D, "Historical")</f>
        <v>0</v>
      </c>
      <c r="AL152" s="90">
        <f>SUMIFS('Forecast Summary'!BE:BE, 'Forecast Summary'!$A:$A,Outcomes!$A152,'Forecast Summary'!$C:$C, "2023",'Forecast Summary'!$D:$D, "Historical")</f>
        <v>539</v>
      </c>
      <c r="AM152" s="90">
        <f>SUMIFS('Forecast Summary'!BF:BF, 'Forecast Summary'!$A:$A,Outcomes!$A152,'Forecast Summary'!$C:$C, "2023",'Forecast Summary'!$D:$D, "Historical")</f>
        <v>408</v>
      </c>
      <c r="AN152" s="90">
        <f>SUMIFS('Forecast Summary'!BG:BG, 'Forecast Summary'!$A:$A,Outcomes!$A152,'Forecast Summary'!$C:$C, "2023",'Forecast Summary'!$D:$D, "Historical")</f>
        <v>295</v>
      </c>
      <c r="AO152" s="90">
        <f>SUMIFS('Forecast Summary'!BH:BH, 'Forecast Summary'!$A:$A,Outcomes!$A152,'Forecast Summary'!$C:$C, "2023",'Forecast Summary'!$D:$D, "Historical")</f>
        <v>81</v>
      </c>
      <c r="AP152" s="90">
        <f>SUMIFS('Forecast Summary'!BI:BI, 'Forecast Summary'!$A:$A,Outcomes!$A152,'Forecast Summary'!$C:$C, "2023",'Forecast Summary'!$D:$D, "Historical")</f>
        <v>64</v>
      </c>
      <c r="AQ152" s="90">
        <f>SUMIFS('Forecast Summary'!BJ:BJ, 'Forecast Summary'!$A:$A,Outcomes!$A152,'Forecast Summary'!$C:$C, "2023",'Forecast Summary'!$D:$D, "Historical")</f>
        <v>29</v>
      </c>
      <c r="AR152" s="90">
        <f>SUMIFS('Forecast Summary'!BK:BK, 'Forecast Summary'!$A:$A,Outcomes!$A152,'Forecast Summary'!$C:$C, "2023",'Forecast Summary'!$D:$D, "Historical")</f>
        <v>51</v>
      </c>
      <c r="AS152" s="90">
        <f>SUMIFS('Forecast Summary'!BL:BL, 'Forecast Summary'!$A:$A,Outcomes!$A152,'Forecast Summary'!$C:$C, "2023",'Forecast Summary'!$D:$D, "Historical")</f>
        <v>35</v>
      </c>
      <c r="AT152" s="90">
        <f>SUMIFS('Forecast Summary'!BQ:BQ, 'Forecast Summary'!$A:$A,Outcomes!$A152,'Forecast Summary'!$C:$C, "2023",'Forecast Summary'!$D:$D, "Historical")</f>
        <v>0</v>
      </c>
      <c r="AU152" s="90">
        <f>SUMIFS('Forecast Summary'!BR:BR, 'Forecast Summary'!$A:$A,Outcomes!$A152,'Forecast Summary'!$C:$C, "2023",'Forecast Summary'!$D:$D, "Historical")</f>
        <v>0</v>
      </c>
      <c r="AV152" s="90">
        <f>SUMIFS('Forecast Summary'!BS:BS, 'Forecast Summary'!$A:$A,Outcomes!$A152,'Forecast Summary'!$C:$C, "2023",'Forecast Summary'!$D:$D, "Historical")</f>
        <v>0</v>
      </c>
      <c r="AW152" s="90">
        <f>SUMIFS('Forecast Summary'!BT:BT, 'Forecast Summary'!$A:$A,Outcomes!$A152,'Forecast Summary'!$C:$C, "2023",'Forecast Summary'!$D:$D, "Historical")</f>
        <v>0</v>
      </c>
      <c r="AX152" s="90">
        <f>SUMIFS('Forecast Summary'!BU:BU, 'Forecast Summary'!$A:$A,Outcomes!$A152,'Forecast Summary'!$C:$C, "2023",'Forecast Summary'!$D:$D, "Historical")</f>
        <v>0</v>
      </c>
      <c r="AY152" s="90">
        <f>SUMIFS('Forecast Summary'!BV:BV, 'Forecast Summary'!$A:$A,Outcomes!$A152,'Forecast Summary'!$C:$C, "2023",'Forecast Summary'!$D:$D, "Historical")</f>
        <v>0</v>
      </c>
      <c r="AZ152" s="90">
        <f>SUMIFS('Forecast Summary'!BW:BW, 'Forecast Summary'!$A:$A,Outcomes!$A152,'Forecast Summary'!$C:$C, "2023",'Forecast Summary'!$D:$D, "Historical")</f>
        <v>0</v>
      </c>
      <c r="BA152" s="90">
        <f>SUMIFS('Forecast Summary'!BX:BX, 'Forecast Summary'!$A:$A,Outcomes!$A152,'Forecast Summary'!$C:$C, "2023",'Forecast Summary'!$D:$D, "Historical")</f>
        <v>0</v>
      </c>
      <c r="BB152" s="90">
        <f>SUMIFS('Forecast Summary'!BY:BY, 'Forecast Summary'!$A:$A,Outcomes!$A152,'Forecast Summary'!$C:$C, "2023",'Forecast Summary'!$D:$D, "Historical")</f>
        <v>21</v>
      </c>
      <c r="BC152" s="90">
        <f>SUMIFS('Forecast Summary'!BZ:BZ, 'Forecast Summary'!$A:$A,Outcomes!$A152,'Forecast Summary'!$C:$C, "2023",'Forecast Summary'!$D:$D, "Historical")</f>
        <v>18</v>
      </c>
      <c r="BD152" s="90">
        <f>SUMIFS('Forecast Summary'!CA:CA, 'Forecast Summary'!$A:$A,Outcomes!$A152,'Forecast Summary'!$C:$C, "2023",'Forecast Summary'!$D:$D, "Historical")</f>
        <v>0</v>
      </c>
    </row>
    <row r="153" spans="1:56">
      <c r="A153" s="21" t="s">
        <v>125</v>
      </c>
      <c r="B153" s="18" t="s">
        <v>126</v>
      </c>
      <c r="C153" s="90">
        <f>SUMIFS('Forecast Summary'!E:E, 'Forecast Summary'!$A:$A,Outcomes!$A153,'Forecast Summary'!$C:$C, "2023",'Forecast Summary'!$D:$D, "Historical")</f>
        <v>2580</v>
      </c>
      <c r="D153" s="90">
        <f>SUMIFS('Forecast Summary'!F:F, 'Forecast Summary'!$A:$A,Outcomes!$A153,'Forecast Summary'!$C:$C, "2023",'Forecast Summary'!$D:$D, "Historical")</f>
        <v>3507</v>
      </c>
      <c r="E153" s="90">
        <f>SUMIFS('Forecast Summary'!G:G, 'Forecast Summary'!$A:$A,Outcomes!$A153,'Forecast Summary'!$C:$C, "2023",'Forecast Summary'!$D:$D, "Historical")</f>
        <v>1290</v>
      </c>
      <c r="F153" s="90">
        <f>SUMIFS('Forecast Summary'!H:H, 'Forecast Summary'!$A:$A,Outcomes!$A153,'Forecast Summary'!$C:$C, "2023",'Forecast Summary'!$D:$D, "Historical")</f>
        <v>1529</v>
      </c>
      <c r="G153" s="90">
        <f>SUMIFS('Forecast Summary'!I:I, 'Forecast Summary'!$A:$A,Outcomes!$A153,'Forecast Summary'!$C:$C, "2023",'Forecast Summary'!$D:$D, "Historical")</f>
        <v>784</v>
      </c>
      <c r="H153" s="90">
        <f>SUMIFS('Forecast Summary'!J:J, 'Forecast Summary'!$A:$A,Outcomes!$A153,'Forecast Summary'!$C:$C, "2023",'Forecast Summary'!$D:$D, "Historical")</f>
        <v>0</v>
      </c>
      <c r="I153" s="90">
        <f>SUMIFS('Forecast Summary'!K:K, 'Forecast Summary'!$A:$A,Outcomes!$A153,'Forecast Summary'!$C:$C, "2023",'Forecast Summary'!$D:$D, "Historical")</f>
        <v>0</v>
      </c>
      <c r="J153" s="90">
        <f>SUMIFS('Forecast Summary'!L:L, 'Forecast Summary'!$A:$A,Outcomes!$A153,'Forecast Summary'!$C:$C, "2023",'Forecast Summary'!$D:$D, "Historical")</f>
        <v>0</v>
      </c>
      <c r="K153" s="90">
        <f>SUMIFS('Forecast Summary'!M:M, 'Forecast Summary'!$A:$A,Outcomes!$A153,'Forecast Summary'!$C:$C, "2023",'Forecast Summary'!$D:$D, "Historical")</f>
        <v>0</v>
      </c>
      <c r="L153" s="90">
        <f>SUMIFS('Forecast Summary'!O:O, 'Forecast Summary'!$A:$A,Outcomes!$A153,'Forecast Summary'!$C:$C, "2023",'Forecast Summary'!$D:$D, "Historical")</f>
        <v>18</v>
      </c>
      <c r="M153" s="90">
        <f>SUMIFS('Forecast Summary'!P:P, 'Forecast Summary'!$A:$A,Outcomes!$A153,'Forecast Summary'!$C:$C, "2023",'Forecast Summary'!$D:$D, "Historical")</f>
        <v>61</v>
      </c>
      <c r="N153" s="90">
        <f>SUMIFS('Forecast Summary'!U:U, 'Forecast Summary'!$A:$A,Outcomes!$A153,'Forecast Summary'!$C:$C, "2023",'Forecast Summary'!$D:$D, "Historical")</f>
        <v>11</v>
      </c>
      <c r="O153" s="561"/>
      <c r="P153" s="561"/>
      <c r="Q153" s="561"/>
      <c r="R153" s="90">
        <f>SUMIFS('Forecast Summary'!Y:Y, 'Forecast Summary'!$A:$A,Outcomes!$A153,'Forecast Summary'!$C:$C, "2023",'Forecast Summary'!$D:$D, "Historical")</f>
        <v>47</v>
      </c>
      <c r="S153" s="561"/>
      <c r="T153" s="561"/>
      <c r="U153" s="561"/>
      <c r="V153" s="90">
        <f>SUMIFS('Forecast Summary'!AG:AG, 'Forecast Summary'!$A:$A,Outcomes!$A153,'Forecast Summary'!$C:$C, "2023",'Forecast Summary'!$D:$D, "Historical")</f>
        <v>983</v>
      </c>
      <c r="W153" s="90">
        <f>SUMIFS('Forecast Summary'!AH:AH, 'Forecast Summary'!$A:$A,Outcomes!$A153,'Forecast Summary'!$C:$C, "2023",'Forecast Summary'!$D:$D, "Historical")</f>
        <v>264</v>
      </c>
      <c r="X153" s="90">
        <f>SUMIFS('Forecast Summary'!AI:AI, 'Forecast Summary'!$A:$A,Outcomes!$A153,'Forecast Summary'!$C:$C, "2023",'Forecast Summary'!$D:$D, "Historical")</f>
        <v>445</v>
      </c>
      <c r="Y153" s="90">
        <f>SUMIFS('Forecast Summary'!AJ:AJ, 'Forecast Summary'!$A:$A,Outcomes!$A153,'Forecast Summary'!$C:$C, "2023",'Forecast Summary'!$D:$D, "Historical")</f>
        <v>548</v>
      </c>
      <c r="Z153" s="90">
        <f>SUMIFS('Forecast Summary'!AK:AK, 'Forecast Summary'!$A:$A,Outcomes!$A153,'Forecast Summary'!$C:$C, "2023",'Forecast Summary'!$D:$D, "Historical")</f>
        <v>798</v>
      </c>
      <c r="AA153" s="90">
        <f>SUMIFS('Forecast Summary'!AL:AL, 'Forecast Summary'!$A:$A,Outcomes!$A153,'Forecast Summary'!$C:$C, "2023",'Forecast Summary'!$D:$D, "Historical")</f>
        <v>237</v>
      </c>
      <c r="AB153" s="90">
        <f>SUMIFS('Forecast Summary'!AM:AM, 'Forecast Summary'!$A:$A,Outcomes!$A153,'Forecast Summary'!$C:$C, "2023",'Forecast Summary'!$D:$D, "Historical")</f>
        <v>326</v>
      </c>
      <c r="AC153" s="90">
        <f>SUMIFS('Forecast Summary'!AN:AN, 'Forecast Summary'!$A:$A,Outcomes!$A153,'Forecast Summary'!$C:$C, "2023",'Forecast Summary'!$D:$D, "Historical")</f>
        <v>432</v>
      </c>
      <c r="AD153" s="90">
        <f>SUMIFS('Forecast Summary'!AS:AS, 'Forecast Summary'!$A:$A,Outcomes!$A153,'Forecast Summary'!$C:$C, "2023",'Forecast Summary'!$D:$D, "Historical")</f>
        <v>9</v>
      </c>
      <c r="AE153" s="90">
        <f>SUMIFS('Forecast Summary'!AT:AT, 'Forecast Summary'!$A:$A,Outcomes!$A153,'Forecast Summary'!$C:$C, "2023",'Forecast Summary'!$D:$D, "Historical")</f>
        <v>0</v>
      </c>
      <c r="AF153" s="90">
        <f>SUMIFS('Forecast Summary'!AU:AU, 'Forecast Summary'!$A:$A,Outcomes!$A153,'Forecast Summary'!$C:$C, "2023",'Forecast Summary'!$D:$D, "Historical")</f>
        <v>0</v>
      </c>
      <c r="AG153" s="90">
        <f>SUMIFS('Forecast Summary'!AV:AV, 'Forecast Summary'!$A:$A,Outcomes!$A153,'Forecast Summary'!$C:$C, "2023",'Forecast Summary'!$D:$D, "Historical")</f>
        <v>8</v>
      </c>
      <c r="AH153" s="90">
        <f>SUMIFS('Forecast Summary'!AW:AW, 'Forecast Summary'!$A:$A,Outcomes!$A153,'Forecast Summary'!$C:$C, "2023",'Forecast Summary'!$D:$D, "Historical")</f>
        <v>13</v>
      </c>
      <c r="AI153" s="90">
        <f>SUMIFS('Forecast Summary'!AX:AX, 'Forecast Summary'!$A:$A,Outcomes!$A153,'Forecast Summary'!$C:$C, "2023",'Forecast Summary'!$D:$D, "Historical")</f>
        <v>2</v>
      </c>
      <c r="AJ153" s="90">
        <f>SUMIFS('Forecast Summary'!AY:AY, 'Forecast Summary'!$A:$A,Outcomes!$A153,'Forecast Summary'!$C:$C, "2023",'Forecast Summary'!$D:$D, "Historical")</f>
        <v>3</v>
      </c>
      <c r="AK153" s="90">
        <f>SUMIFS('Forecast Summary'!AZ:AZ, 'Forecast Summary'!$A:$A,Outcomes!$A153,'Forecast Summary'!$C:$C, "2023",'Forecast Summary'!$D:$D, "Historical")</f>
        <v>11</v>
      </c>
      <c r="AL153" s="90">
        <f>SUMIFS('Forecast Summary'!BE:BE, 'Forecast Summary'!$A:$A,Outcomes!$A153,'Forecast Summary'!$C:$C, "2023",'Forecast Summary'!$D:$D, "Historical")</f>
        <v>4633</v>
      </c>
      <c r="AM153" s="90">
        <f>SUMIFS('Forecast Summary'!BF:BF, 'Forecast Summary'!$A:$A,Outcomes!$A153,'Forecast Summary'!$C:$C, "2023",'Forecast Summary'!$D:$D, "Historical")</f>
        <v>1725</v>
      </c>
      <c r="AN153" s="90">
        <f>SUMIFS('Forecast Summary'!BG:BG, 'Forecast Summary'!$A:$A,Outcomes!$A153,'Forecast Summary'!$C:$C, "2023",'Forecast Summary'!$D:$D, "Historical")</f>
        <v>2116</v>
      </c>
      <c r="AO153" s="90">
        <f>SUMIFS('Forecast Summary'!BH:BH, 'Forecast Summary'!$A:$A,Outcomes!$A153,'Forecast Summary'!$C:$C, "2023",'Forecast Summary'!$D:$D, "Historical")</f>
        <v>1385</v>
      </c>
      <c r="AP153" s="90">
        <f>SUMIFS('Forecast Summary'!BI:BI, 'Forecast Summary'!$A:$A,Outcomes!$A153,'Forecast Summary'!$C:$C, "2023",'Forecast Summary'!$D:$D, "Historical")</f>
        <v>908</v>
      </c>
      <c r="AQ153" s="90">
        <f>SUMIFS('Forecast Summary'!BJ:BJ, 'Forecast Summary'!$A:$A,Outcomes!$A153,'Forecast Summary'!$C:$C, "2023",'Forecast Summary'!$D:$D, "Historical")</f>
        <v>138</v>
      </c>
      <c r="AR153" s="90">
        <f>SUMIFS('Forecast Summary'!BK:BK, 'Forecast Summary'!$A:$A,Outcomes!$A153,'Forecast Summary'!$C:$C, "2023",'Forecast Summary'!$D:$D, "Historical")</f>
        <v>385</v>
      </c>
      <c r="AS153" s="90">
        <f>SUMIFS('Forecast Summary'!BL:BL, 'Forecast Summary'!$A:$A,Outcomes!$A153,'Forecast Summary'!$C:$C, "2023",'Forecast Summary'!$D:$D, "Historical")</f>
        <v>550</v>
      </c>
      <c r="AT153" s="90">
        <f>SUMIFS('Forecast Summary'!BQ:BQ, 'Forecast Summary'!$A:$A,Outcomes!$A153,'Forecast Summary'!$C:$C, "2023",'Forecast Summary'!$D:$D, "Historical")</f>
        <v>0</v>
      </c>
      <c r="AU153" s="90">
        <f>SUMIFS('Forecast Summary'!BR:BR, 'Forecast Summary'!$A:$A,Outcomes!$A153,'Forecast Summary'!$C:$C, "2023",'Forecast Summary'!$D:$D, "Historical")</f>
        <v>0</v>
      </c>
      <c r="AV153" s="90">
        <f>SUMIFS('Forecast Summary'!BS:BS, 'Forecast Summary'!$A:$A,Outcomes!$A153,'Forecast Summary'!$C:$C, "2023",'Forecast Summary'!$D:$D, "Historical")</f>
        <v>0</v>
      </c>
      <c r="AW153" s="90">
        <f>SUMIFS('Forecast Summary'!BT:BT, 'Forecast Summary'!$A:$A,Outcomes!$A153,'Forecast Summary'!$C:$C, "2023",'Forecast Summary'!$D:$D, "Historical")</f>
        <v>0</v>
      </c>
      <c r="AX153" s="90">
        <f>SUMIFS('Forecast Summary'!BU:BU, 'Forecast Summary'!$A:$A,Outcomes!$A153,'Forecast Summary'!$C:$C, "2023",'Forecast Summary'!$D:$D, "Historical")</f>
        <v>0</v>
      </c>
      <c r="AY153" s="90">
        <f>SUMIFS('Forecast Summary'!BV:BV, 'Forecast Summary'!$A:$A,Outcomes!$A153,'Forecast Summary'!$C:$C, "2023",'Forecast Summary'!$D:$D, "Historical")</f>
        <v>0</v>
      </c>
      <c r="AZ153" s="90">
        <f>SUMIFS('Forecast Summary'!BW:BW, 'Forecast Summary'!$A:$A,Outcomes!$A153,'Forecast Summary'!$C:$C, "2023",'Forecast Summary'!$D:$D, "Historical")</f>
        <v>0</v>
      </c>
      <c r="BA153" s="90">
        <f>SUMIFS('Forecast Summary'!BX:BX, 'Forecast Summary'!$A:$A,Outcomes!$A153,'Forecast Summary'!$C:$C, "2023",'Forecast Summary'!$D:$D, "Historical")</f>
        <v>0</v>
      </c>
      <c r="BB153" s="90">
        <f>SUMIFS('Forecast Summary'!BY:BY, 'Forecast Summary'!$A:$A,Outcomes!$A153,'Forecast Summary'!$C:$C, "2023",'Forecast Summary'!$D:$D, "Historical")</f>
        <v>54</v>
      </c>
      <c r="BC153" s="90">
        <f>SUMIFS('Forecast Summary'!BZ:BZ, 'Forecast Summary'!$A:$A,Outcomes!$A153,'Forecast Summary'!$C:$C, "2023",'Forecast Summary'!$D:$D, "Historical")</f>
        <v>597</v>
      </c>
      <c r="BD153" s="90">
        <f>SUMIFS('Forecast Summary'!CA:CA, 'Forecast Summary'!$A:$A,Outcomes!$A153,'Forecast Summary'!$C:$C, "2023",'Forecast Summary'!$D:$D, "Historical")</f>
        <v>0</v>
      </c>
    </row>
    <row r="154" spans="1:56">
      <c r="A154" s="21" t="s">
        <v>127</v>
      </c>
      <c r="B154" s="18" t="s">
        <v>128</v>
      </c>
      <c r="C154" s="90">
        <f>SUMIFS('Forecast Summary'!E:E, 'Forecast Summary'!$A:$A,Outcomes!$A154,'Forecast Summary'!$C:$C, "2023",'Forecast Summary'!$D:$D, "Historical")</f>
        <v>398</v>
      </c>
      <c r="D154" s="90">
        <f>SUMIFS('Forecast Summary'!F:F, 'Forecast Summary'!$A:$A,Outcomes!$A154,'Forecast Summary'!$C:$C, "2023",'Forecast Summary'!$D:$D, "Historical")</f>
        <v>385</v>
      </c>
      <c r="E154" s="90">
        <f>SUMIFS('Forecast Summary'!G:G, 'Forecast Summary'!$A:$A,Outcomes!$A154,'Forecast Summary'!$C:$C, "2023",'Forecast Summary'!$D:$D, "Historical")</f>
        <v>140</v>
      </c>
      <c r="F154" s="90">
        <f>SUMIFS('Forecast Summary'!H:H, 'Forecast Summary'!$A:$A,Outcomes!$A154,'Forecast Summary'!$C:$C, "2023",'Forecast Summary'!$D:$D, "Historical")</f>
        <v>144</v>
      </c>
      <c r="G154" s="90">
        <f>SUMIFS('Forecast Summary'!I:I, 'Forecast Summary'!$A:$A,Outcomes!$A154,'Forecast Summary'!$C:$C, "2023",'Forecast Summary'!$D:$D, "Historical")</f>
        <v>87</v>
      </c>
      <c r="H154" s="90">
        <f>SUMIFS('Forecast Summary'!J:J, 'Forecast Summary'!$A:$A,Outcomes!$A154,'Forecast Summary'!$C:$C, "2023",'Forecast Summary'!$D:$D, "Historical")</f>
        <v>0</v>
      </c>
      <c r="I154" s="90">
        <f>SUMIFS('Forecast Summary'!K:K, 'Forecast Summary'!$A:$A,Outcomes!$A154,'Forecast Summary'!$C:$C, "2023",'Forecast Summary'!$D:$D, "Historical")</f>
        <v>0</v>
      </c>
      <c r="J154" s="90">
        <f>SUMIFS('Forecast Summary'!L:L, 'Forecast Summary'!$A:$A,Outcomes!$A154,'Forecast Summary'!$C:$C, "2023",'Forecast Summary'!$D:$D, "Historical")</f>
        <v>0</v>
      </c>
      <c r="K154" s="90">
        <f>SUMIFS('Forecast Summary'!M:M, 'Forecast Summary'!$A:$A,Outcomes!$A154,'Forecast Summary'!$C:$C, "2023",'Forecast Summary'!$D:$D, "Historical")</f>
        <v>0</v>
      </c>
      <c r="L154" s="90">
        <f>SUMIFS('Forecast Summary'!O:O, 'Forecast Summary'!$A:$A,Outcomes!$A154,'Forecast Summary'!$C:$C, "2023",'Forecast Summary'!$D:$D, "Historical")</f>
        <v>0</v>
      </c>
      <c r="M154" s="90">
        <f>SUMIFS('Forecast Summary'!P:P, 'Forecast Summary'!$A:$A,Outcomes!$A154,'Forecast Summary'!$C:$C, "2023",'Forecast Summary'!$D:$D, "Historical")</f>
        <v>280</v>
      </c>
      <c r="N154" s="90">
        <f>SUMIFS('Forecast Summary'!U:U, 'Forecast Summary'!$A:$A,Outcomes!$A154,'Forecast Summary'!$C:$C, "2023",'Forecast Summary'!$D:$D, "Historical")</f>
        <v>0</v>
      </c>
      <c r="O154" s="561"/>
      <c r="P154" s="561"/>
      <c r="Q154" s="561"/>
      <c r="R154" s="90">
        <f>SUMIFS('Forecast Summary'!Y:Y, 'Forecast Summary'!$A:$A,Outcomes!$A154,'Forecast Summary'!$C:$C, "2023",'Forecast Summary'!$D:$D, "Historical")</f>
        <v>0</v>
      </c>
      <c r="S154" s="561"/>
      <c r="T154" s="561"/>
      <c r="U154" s="561"/>
      <c r="V154" s="90">
        <f>SUMIFS('Forecast Summary'!AG:AG, 'Forecast Summary'!$A:$A,Outcomes!$A154,'Forecast Summary'!$C:$C, "2023",'Forecast Summary'!$D:$D, "Historical")</f>
        <v>53</v>
      </c>
      <c r="W154" s="90">
        <f>SUMIFS('Forecast Summary'!AH:AH, 'Forecast Summary'!$A:$A,Outcomes!$A154,'Forecast Summary'!$C:$C, "2023",'Forecast Summary'!$D:$D, "Historical")</f>
        <v>6</v>
      </c>
      <c r="X154" s="90">
        <f>SUMIFS('Forecast Summary'!AI:AI, 'Forecast Summary'!$A:$A,Outcomes!$A154,'Forecast Summary'!$C:$C, "2023",'Forecast Summary'!$D:$D, "Historical")</f>
        <v>10</v>
      </c>
      <c r="Y154" s="90">
        <f>SUMIFS('Forecast Summary'!AJ:AJ, 'Forecast Summary'!$A:$A,Outcomes!$A154,'Forecast Summary'!$C:$C, "2023",'Forecast Summary'!$D:$D, "Historical")</f>
        <v>33</v>
      </c>
      <c r="Z154" s="90">
        <f>SUMIFS('Forecast Summary'!AK:AK, 'Forecast Summary'!$A:$A,Outcomes!$A154,'Forecast Summary'!$C:$C, "2023",'Forecast Summary'!$D:$D, "Historical")</f>
        <v>71</v>
      </c>
      <c r="AA154" s="90">
        <f>SUMIFS('Forecast Summary'!AL:AL, 'Forecast Summary'!$A:$A,Outcomes!$A154,'Forecast Summary'!$C:$C, "2023",'Forecast Summary'!$D:$D, "Historical")</f>
        <v>27</v>
      </c>
      <c r="AB154" s="90">
        <f>SUMIFS('Forecast Summary'!AM:AM, 'Forecast Summary'!$A:$A,Outcomes!$A154,'Forecast Summary'!$C:$C, "2023",'Forecast Summary'!$D:$D, "Historical")</f>
        <v>39</v>
      </c>
      <c r="AC154" s="90">
        <f>SUMIFS('Forecast Summary'!AN:AN, 'Forecast Summary'!$A:$A,Outcomes!$A154,'Forecast Summary'!$C:$C, "2023",'Forecast Summary'!$D:$D, "Historical")</f>
        <v>43</v>
      </c>
      <c r="AD154" s="90">
        <f>SUMIFS('Forecast Summary'!AS:AS, 'Forecast Summary'!$A:$A,Outcomes!$A154,'Forecast Summary'!$C:$C, "2023",'Forecast Summary'!$D:$D, "Historical")</f>
        <v>0</v>
      </c>
      <c r="AE154" s="90">
        <f>SUMIFS('Forecast Summary'!AT:AT, 'Forecast Summary'!$A:$A,Outcomes!$A154,'Forecast Summary'!$C:$C, "2023",'Forecast Summary'!$D:$D, "Historical")</f>
        <v>0</v>
      </c>
      <c r="AF154" s="90">
        <f>SUMIFS('Forecast Summary'!AU:AU, 'Forecast Summary'!$A:$A,Outcomes!$A154,'Forecast Summary'!$C:$C, "2023",'Forecast Summary'!$D:$D, "Historical")</f>
        <v>0</v>
      </c>
      <c r="AG154" s="90">
        <f>SUMIFS('Forecast Summary'!AV:AV, 'Forecast Summary'!$A:$A,Outcomes!$A154,'Forecast Summary'!$C:$C, "2023",'Forecast Summary'!$D:$D, "Historical")</f>
        <v>0</v>
      </c>
      <c r="AH154" s="90">
        <f>SUMIFS('Forecast Summary'!AW:AW, 'Forecast Summary'!$A:$A,Outcomes!$A154,'Forecast Summary'!$C:$C, "2023",'Forecast Summary'!$D:$D, "Historical")</f>
        <v>9</v>
      </c>
      <c r="AI154" s="90">
        <f>SUMIFS('Forecast Summary'!AX:AX, 'Forecast Summary'!$A:$A,Outcomes!$A154,'Forecast Summary'!$C:$C, "2023",'Forecast Summary'!$D:$D, "Historical")</f>
        <v>1</v>
      </c>
      <c r="AJ154" s="90">
        <f>SUMIFS('Forecast Summary'!AY:AY, 'Forecast Summary'!$A:$A,Outcomes!$A154,'Forecast Summary'!$C:$C, "2023",'Forecast Summary'!$D:$D, "Historical")</f>
        <v>6</v>
      </c>
      <c r="AK154" s="90">
        <f>SUMIFS('Forecast Summary'!AZ:AZ, 'Forecast Summary'!$A:$A,Outcomes!$A154,'Forecast Summary'!$C:$C, "2023",'Forecast Summary'!$D:$D, "Historical")</f>
        <v>4</v>
      </c>
      <c r="AL154" s="90">
        <f>SUMIFS('Forecast Summary'!BE:BE, 'Forecast Summary'!$A:$A,Outcomes!$A154,'Forecast Summary'!$C:$C, "2023",'Forecast Summary'!$D:$D, "Historical")</f>
        <v>926</v>
      </c>
      <c r="AM154" s="90">
        <f>SUMIFS('Forecast Summary'!BF:BF, 'Forecast Summary'!$A:$A,Outcomes!$A154,'Forecast Summary'!$C:$C, "2023",'Forecast Summary'!$D:$D, "Historical")</f>
        <v>175</v>
      </c>
      <c r="AN154" s="90">
        <f>SUMIFS('Forecast Summary'!BG:BG, 'Forecast Summary'!$A:$A,Outcomes!$A154,'Forecast Summary'!$C:$C, "2023",'Forecast Summary'!$D:$D, "Historical")</f>
        <v>220</v>
      </c>
      <c r="AO154" s="90">
        <f>SUMIFS('Forecast Summary'!BH:BH, 'Forecast Summary'!$A:$A,Outcomes!$A154,'Forecast Summary'!$C:$C, "2023",'Forecast Summary'!$D:$D, "Historical")</f>
        <v>106</v>
      </c>
      <c r="AP154" s="90">
        <f>SUMIFS('Forecast Summary'!BI:BI, 'Forecast Summary'!$A:$A,Outcomes!$A154,'Forecast Summary'!$C:$C, "2023",'Forecast Summary'!$D:$D, "Historical")</f>
        <v>203</v>
      </c>
      <c r="AQ154" s="90">
        <f>SUMIFS('Forecast Summary'!BJ:BJ, 'Forecast Summary'!$A:$A,Outcomes!$A154,'Forecast Summary'!$C:$C, "2023",'Forecast Summary'!$D:$D, "Historical")</f>
        <v>38</v>
      </c>
      <c r="AR154" s="90">
        <f>SUMIFS('Forecast Summary'!BK:BK, 'Forecast Summary'!$A:$A,Outcomes!$A154,'Forecast Summary'!$C:$C, "2023",'Forecast Summary'!$D:$D, "Historical")</f>
        <v>112</v>
      </c>
      <c r="AS154" s="90">
        <f>SUMIFS('Forecast Summary'!BL:BL, 'Forecast Summary'!$A:$A,Outcomes!$A154,'Forecast Summary'!$C:$C, "2023",'Forecast Summary'!$D:$D, "Historical")</f>
        <v>109</v>
      </c>
      <c r="AT154" s="90">
        <f>SUMIFS('Forecast Summary'!BQ:BQ, 'Forecast Summary'!$A:$A,Outcomes!$A154,'Forecast Summary'!$C:$C, "2023",'Forecast Summary'!$D:$D, "Historical")</f>
        <v>0</v>
      </c>
      <c r="AU154" s="90">
        <f>SUMIFS('Forecast Summary'!BR:BR, 'Forecast Summary'!$A:$A,Outcomes!$A154,'Forecast Summary'!$C:$C, "2023",'Forecast Summary'!$D:$D, "Historical")</f>
        <v>0</v>
      </c>
      <c r="AV154" s="90">
        <f>SUMIFS('Forecast Summary'!BS:BS, 'Forecast Summary'!$A:$A,Outcomes!$A154,'Forecast Summary'!$C:$C, "2023",'Forecast Summary'!$D:$D, "Historical")</f>
        <v>0</v>
      </c>
      <c r="AW154" s="90">
        <f>SUMIFS('Forecast Summary'!BT:BT, 'Forecast Summary'!$A:$A,Outcomes!$A154,'Forecast Summary'!$C:$C, "2023",'Forecast Summary'!$D:$D, "Historical")</f>
        <v>0</v>
      </c>
      <c r="AX154" s="90">
        <f>SUMIFS('Forecast Summary'!BU:BU, 'Forecast Summary'!$A:$A,Outcomes!$A154,'Forecast Summary'!$C:$C, "2023",'Forecast Summary'!$D:$D, "Historical")</f>
        <v>0</v>
      </c>
      <c r="AY154" s="90">
        <f>SUMIFS('Forecast Summary'!BV:BV, 'Forecast Summary'!$A:$A,Outcomes!$A154,'Forecast Summary'!$C:$C, "2023",'Forecast Summary'!$D:$D, "Historical")</f>
        <v>0</v>
      </c>
      <c r="AZ154" s="90">
        <f>SUMIFS('Forecast Summary'!BW:BW, 'Forecast Summary'!$A:$A,Outcomes!$A154,'Forecast Summary'!$C:$C, "2023",'Forecast Summary'!$D:$D, "Historical")</f>
        <v>0</v>
      </c>
      <c r="BA154" s="90">
        <f>SUMIFS('Forecast Summary'!BX:BX, 'Forecast Summary'!$A:$A,Outcomes!$A154,'Forecast Summary'!$C:$C, "2023",'Forecast Summary'!$D:$D, "Historical")</f>
        <v>0</v>
      </c>
      <c r="BB154" s="90">
        <f>SUMIFS('Forecast Summary'!BY:BY, 'Forecast Summary'!$A:$A,Outcomes!$A154,'Forecast Summary'!$C:$C, "2023",'Forecast Summary'!$D:$D, "Historical")</f>
        <v>12</v>
      </c>
      <c r="BC154" s="90">
        <f>SUMIFS('Forecast Summary'!BZ:BZ, 'Forecast Summary'!$A:$A,Outcomes!$A154,'Forecast Summary'!$C:$C, "2023",'Forecast Summary'!$D:$D, "Historical")</f>
        <v>14</v>
      </c>
      <c r="BD154" s="90">
        <f>SUMIFS('Forecast Summary'!CA:CA, 'Forecast Summary'!$A:$A,Outcomes!$A154,'Forecast Summary'!$C:$C, "2023",'Forecast Summary'!$D:$D, "Historical")</f>
        <v>0</v>
      </c>
    </row>
    <row r="155" spans="1:56">
      <c r="A155" s="21" t="s">
        <v>129</v>
      </c>
      <c r="B155" s="18" t="s">
        <v>130</v>
      </c>
      <c r="C155" s="90">
        <f>SUMIFS('Forecast Summary'!E:E, 'Forecast Summary'!$A:$A,Outcomes!$A155,'Forecast Summary'!$C:$C, "2023",'Forecast Summary'!$D:$D, "Historical")</f>
        <v>571</v>
      </c>
      <c r="D155" s="90">
        <f>SUMIFS('Forecast Summary'!F:F, 'Forecast Summary'!$A:$A,Outcomes!$A155,'Forecast Summary'!$C:$C, "2023",'Forecast Summary'!$D:$D, "Historical")</f>
        <v>300</v>
      </c>
      <c r="E155" s="90">
        <f>SUMIFS('Forecast Summary'!G:G, 'Forecast Summary'!$A:$A,Outcomes!$A155,'Forecast Summary'!$C:$C, "2023",'Forecast Summary'!$D:$D, "Historical")</f>
        <v>127</v>
      </c>
      <c r="F155" s="90">
        <f>SUMIFS('Forecast Summary'!H:H, 'Forecast Summary'!$A:$A,Outcomes!$A155,'Forecast Summary'!$C:$C, "2023",'Forecast Summary'!$D:$D, "Historical")</f>
        <v>142</v>
      </c>
      <c r="G155" s="90">
        <f>SUMIFS('Forecast Summary'!I:I, 'Forecast Summary'!$A:$A,Outcomes!$A155,'Forecast Summary'!$C:$C, "2023",'Forecast Summary'!$D:$D, "Historical")</f>
        <v>94</v>
      </c>
      <c r="H155" s="90">
        <f>SUMIFS('Forecast Summary'!J:J, 'Forecast Summary'!$A:$A,Outcomes!$A155,'Forecast Summary'!$C:$C, "2023",'Forecast Summary'!$D:$D, "Historical")</f>
        <v>0</v>
      </c>
      <c r="I155" s="90">
        <f>SUMIFS('Forecast Summary'!K:K, 'Forecast Summary'!$A:$A,Outcomes!$A155,'Forecast Summary'!$C:$C, "2023",'Forecast Summary'!$D:$D, "Historical")</f>
        <v>0</v>
      </c>
      <c r="J155" s="90">
        <f>SUMIFS('Forecast Summary'!L:L, 'Forecast Summary'!$A:$A,Outcomes!$A155,'Forecast Summary'!$C:$C, "2023",'Forecast Summary'!$D:$D, "Historical")</f>
        <v>0</v>
      </c>
      <c r="K155" s="90">
        <f>SUMIFS('Forecast Summary'!M:M, 'Forecast Summary'!$A:$A,Outcomes!$A155,'Forecast Summary'!$C:$C, "2023",'Forecast Summary'!$D:$D, "Historical")</f>
        <v>0</v>
      </c>
      <c r="L155" s="90">
        <f>SUMIFS('Forecast Summary'!O:O, 'Forecast Summary'!$A:$A,Outcomes!$A155,'Forecast Summary'!$C:$C, "2023",'Forecast Summary'!$D:$D, "Historical")</f>
        <v>9</v>
      </c>
      <c r="M155" s="90">
        <f>SUMIFS('Forecast Summary'!P:P, 'Forecast Summary'!$A:$A,Outcomes!$A155,'Forecast Summary'!$C:$C, "2023",'Forecast Summary'!$D:$D, "Historical")</f>
        <v>96</v>
      </c>
      <c r="N155" s="90">
        <f>SUMIFS('Forecast Summary'!U:U, 'Forecast Summary'!$A:$A,Outcomes!$A155,'Forecast Summary'!$C:$C, "2023",'Forecast Summary'!$D:$D, "Historical")</f>
        <v>0</v>
      </c>
      <c r="O155" s="561"/>
      <c r="P155" s="561"/>
      <c r="Q155" s="561"/>
      <c r="R155" s="90">
        <f>SUMIFS('Forecast Summary'!Y:Y, 'Forecast Summary'!$A:$A,Outcomes!$A155,'Forecast Summary'!$C:$C, "2023",'Forecast Summary'!$D:$D, "Historical")</f>
        <v>24</v>
      </c>
      <c r="S155" s="561"/>
      <c r="T155" s="561"/>
      <c r="U155" s="561"/>
      <c r="V155" s="90">
        <f>SUMIFS('Forecast Summary'!AG:AG, 'Forecast Summary'!$A:$A,Outcomes!$A155,'Forecast Summary'!$C:$C, "2023",'Forecast Summary'!$D:$D, "Historical")</f>
        <v>193</v>
      </c>
      <c r="W155" s="90">
        <f>SUMIFS('Forecast Summary'!AH:AH, 'Forecast Summary'!$A:$A,Outcomes!$A155,'Forecast Summary'!$C:$C, "2023",'Forecast Summary'!$D:$D, "Historical")</f>
        <v>81</v>
      </c>
      <c r="X155" s="90">
        <f>SUMIFS('Forecast Summary'!AI:AI, 'Forecast Summary'!$A:$A,Outcomes!$A155,'Forecast Summary'!$C:$C, "2023",'Forecast Summary'!$D:$D, "Historical")</f>
        <v>57</v>
      </c>
      <c r="Y155" s="90">
        <f>SUMIFS('Forecast Summary'!AJ:AJ, 'Forecast Summary'!$A:$A,Outcomes!$A155,'Forecast Summary'!$C:$C, "2023",'Forecast Summary'!$D:$D, "Historical")</f>
        <v>91</v>
      </c>
      <c r="Z155" s="90">
        <f>SUMIFS('Forecast Summary'!AK:AK, 'Forecast Summary'!$A:$A,Outcomes!$A155,'Forecast Summary'!$C:$C, "2023",'Forecast Summary'!$D:$D, "Historical")</f>
        <v>197</v>
      </c>
      <c r="AA155" s="90">
        <f>SUMIFS('Forecast Summary'!AL:AL, 'Forecast Summary'!$A:$A,Outcomes!$A155,'Forecast Summary'!$C:$C, "2023",'Forecast Summary'!$D:$D, "Historical")</f>
        <v>45</v>
      </c>
      <c r="AB155" s="90">
        <f>SUMIFS('Forecast Summary'!AM:AM, 'Forecast Summary'!$A:$A,Outcomes!$A155,'Forecast Summary'!$C:$C, "2023",'Forecast Summary'!$D:$D, "Historical")</f>
        <v>87</v>
      </c>
      <c r="AC155" s="90">
        <f>SUMIFS('Forecast Summary'!AN:AN, 'Forecast Summary'!$A:$A,Outcomes!$A155,'Forecast Summary'!$C:$C, "2023",'Forecast Summary'!$D:$D, "Historical")</f>
        <v>123</v>
      </c>
      <c r="AD155" s="90">
        <f>SUMIFS('Forecast Summary'!AS:AS, 'Forecast Summary'!$A:$A,Outcomes!$A155,'Forecast Summary'!$C:$C, "2023",'Forecast Summary'!$D:$D, "Historical")</f>
        <v>0</v>
      </c>
      <c r="AE155" s="90">
        <f>SUMIFS('Forecast Summary'!AT:AT, 'Forecast Summary'!$A:$A,Outcomes!$A155,'Forecast Summary'!$C:$C, "2023",'Forecast Summary'!$D:$D, "Historical")</f>
        <v>0</v>
      </c>
      <c r="AF155" s="90">
        <f>SUMIFS('Forecast Summary'!AU:AU, 'Forecast Summary'!$A:$A,Outcomes!$A155,'Forecast Summary'!$C:$C, "2023",'Forecast Summary'!$D:$D, "Historical")</f>
        <v>0</v>
      </c>
      <c r="AG155" s="90">
        <f>SUMIFS('Forecast Summary'!AV:AV, 'Forecast Summary'!$A:$A,Outcomes!$A155,'Forecast Summary'!$C:$C, "2023",'Forecast Summary'!$D:$D, "Historical")</f>
        <v>0</v>
      </c>
      <c r="AH155" s="90">
        <f>SUMIFS('Forecast Summary'!AW:AW, 'Forecast Summary'!$A:$A,Outcomes!$A155,'Forecast Summary'!$C:$C, "2023",'Forecast Summary'!$D:$D, "Historical")</f>
        <v>0</v>
      </c>
      <c r="AI155" s="90">
        <f>SUMIFS('Forecast Summary'!AX:AX, 'Forecast Summary'!$A:$A,Outcomes!$A155,'Forecast Summary'!$C:$C, "2023",'Forecast Summary'!$D:$D, "Historical")</f>
        <v>0</v>
      </c>
      <c r="AJ155" s="90">
        <f>SUMIFS('Forecast Summary'!AY:AY, 'Forecast Summary'!$A:$A,Outcomes!$A155,'Forecast Summary'!$C:$C, "2023",'Forecast Summary'!$D:$D, "Historical")</f>
        <v>0</v>
      </c>
      <c r="AK155" s="90">
        <f>SUMIFS('Forecast Summary'!AZ:AZ, 'Forecast Summary'!$A:$A,Outcomes!$A155,'Forecast Summary'!$C:$C, "2023",'Forecast Summary'!$D:$D, "Historical")</f>
        <v>0</v>
      </c>
      <c r="AL155" s="90">
        <f>SUMIFS('Forecast Summary'!BE:BE, 'Forecast Summary'!$A:$A,Outcomes!$A155,'Forecast Summary'!$C:$C, "2023",'Forecast Summary'!$D:$D, "Historical")</f>
        <v>258</v>
      </c>
      <c r="AM155" s="90">
        <f>SUMIFS('Forecast Summary'!BF:BF, 'Forecast Summary'!$A:$A,Outcomes!$A155,'Forecast Summary'!$C:$C, "2023",'Forecast Summary'!$D:$D, "Historical")</f>
        <v>113</v>
      </c>
      <c r="AN155" s="90">
        <f>SUMIFS('Forecast Summary'!BG:BG, 'Forecast Summary'!$A:$A,Outcomes!$A155,'Forecast Summary'!$C:$C, "2023",'Forecast Summary'!$D:$D, "Historical")</f>
        <v>160</v>
      </c>
      <c r="AO155" s="90">
        <f>SUMIFS('Forecast Summary'!BH:BH, 'Forecast Summary'!$A:$A,Outcomes!$A155,'Forecast Summary'!$C:$C, "2023",'Forecast Summary'!$D:$D, "Historical")</f>
        <v>97</v>
      </c>
      <c r="AP155" s="90">
        <f>SUMIFS('Forecast Summary'!BI:BI, 'Forecast Summary'!$A:$A,Outcomes!$A155,'Forecast Summary'!$C:$C, "2023",'Forecast Summary'!$D:$D, "Historical")</f>
        <v>152</v>
      </c>
      <c r="AQ155" s="90">
        <f>SUMIFS('Forecast Summary'!BJ:BJ, 'Forecast Summary'!$A:$A,Outcomes!$A155,'Forecast Summary'!$C:$C, "2023",'Forecast Summary'!$D:$D, "Historical")</f>
        <v>65</v>
      </c>
      <c r="AR155" s="90">
        <f>SUMIFS('Forecast Summary'!BK:BK, 'Forecast Summary'!$A:$A,Outcomes!$A155,'Forecast Summary'!$C:$C, "2023",'Forecast Summary'!$D:$D, "Historical")</f>
        <v>106</v>
      </c>
      <c r="AS155" s="90">
        <f>SUMIFS('Forecast Summary'!BL:BL, 'Forecast Summary'!$A:$A,Outcomes!$A155,'Forecast Summary'!$C:$C, "2023",'Forecast Summary'!$D:$D, "Historical")</f>
        <v>81</v>
      </c>
      <c r="AT155" s="90">
        <f>SUMIFS('Forecast Summary'!BQ:BQ, 'Forecast Summary'!$A:$A,Outcomes!$A155,'Forecast Summary'!$C:$C, "2023",'Forecast Summary'!$D:$D, "Historical")</f>
        <v>0</v>
      </c>
      <c r="AU155" s="90">
        <f>SUMIFS('Forecast Summary'!BR:BR, 'Forecast Summary'!$A:$A,Outcomes!$A155,'Forecast Summary'!$C:$C, "2023",'Forecast Summary'!$D:$D, "Historical")</f>
        <v>0</v>
      </c>
      <c r="AV155" s="90">
        <f>SUMIFS('Forecast Summary'!BS:BS, 'Forecast Summary'!$A:$A,Outcomes!$A155,'Forecast Summary'!$C:$C, "2023",'Forecast Summary'!$D:$D, "Historical")</f>
        <v>0</v>
      </c>
      <c r="AW155" s="90">
        <f>SUMIFS('Forecast Summary'!BT:BT, 'Forecast Summary'!$A:$A,Outcomes!$A155,'Forecast Summary'!$C:$C, "2023",'Forecast Summary'!$D:$D, "Historical")</f>
        <v>0</v>
      </c>
      <c r="AX155" s="90">
        <f>SUMIFS('Forecast Summary'!BU:BU, 'Forecast Summary'!$A:$A,Outcomes!$A155,'Forecast Summary'!$C:$C, "2023",'Forecast Summary'!$D:$D, "Historical")</f>
        <v>0</v>
      </c>
      <c r="AY155" s="90">
        <f>SUMIFS('Forecast Summary'!BV:BV, 'Forecast Summary'!$A:$A,Outcomes!$A155,'Forecast Summary'!$C:$C, "2023",'Forecast Summary'!$D:$D, "Historical")</f>
        <v>0</v>
      </c>
      <c r="AZ155" s="90">
        <f>SUMIFS('Forecast Summary'!BW:BW, 'Forecast Summary'!$A:$A,Outcomes!$A155,'Forecast Summary'!$C:$C, "2023",'Forecast Summary'!$D:$D, "Historical")</f>
        <v>0</v>
      </c>
      <c r="BA155" s="90">
        <f>SUMIFS('Forecast Summary'!BX:BX, 'Forecast Summary'!$A:$A,Outcomes!$A155,'Forecast Summary'!$C:$C, "2023",'Forecast Summary'!$D:$D, "Historical")</f>
        <v>0</v>
      </c>
      <c r="BB155" s="90">
        <f>SUMIFS('Forecast Summary'!BY:BY, 'Forecast Summary'!$A:$A,Outcomes!$A155,'Forecast Summary'!$C:$C, "2023",'Forecast Summary'!$D:$D, "Historical")</f>
        <v>10</v>
      </c>
      <c r="BC155" s="90">
        <f>SUMIFS('Forecast Summary'!BZ:BZ, 'Forecast Summary'!$A:$A,Outcomes!$A155,'Forecast Summary'!$C:$C, "2023",'Forecast Summary'!$D:$D, "Historical")</f>
        <v>14</v>
      </c>
      <c r="BD155" s="90">
        <f>SUMIFS('Forecast Summary'!CA:CA, 'Forecast Summary'!$A:$A,Outcomes!$A155,'Forecast Summary'!$C:$C, "2023",'Forecast Summary'!$D:$D, "Historical")</f>
        <v>0</v>
      </c>
    </row>
    <row r="156" spans="1:56">
      <c r="A156" s="21" t="s">
        <v>131</v>
      </c>
      <c r="B156" s="18" t="s">
        <v>132</v>
      </c>
      <c r="C156" s="90">
        <f>SUMIFS('Forecast Summary'!E:E, 'Forecast Summary'!$A:$A,Outcomes!$A156,'Forecast Summary'!$C:$C, "2023",'Forecast Summary'!$D:$D, "Historical")</f>
        <v>1278</v>
      </c>
      <c r="D156" s="90">
        <f>SUMIFS('Forecast Summary'!F:F, 'Forecast Summary'!$A:$A,Outcomes!$A156,'Forecast Summary'!$C:$C, "2023",'Forecast Summary'!$D:$D, "Historical")</f>
        <v>968</v>
      </c>
      <c r="E156" s="90">
        <f>SUMIFS('Forecast Summary'!G:G, 'Forecast Summary'!$A:$A,Outcomes!$A156,'Forecast Summary'!$C:$C, "2023",'Forecast Summary'!$D:$D, "Historical")</f>
        <v>840</v>
      </c>
      <c r="F156" s="90">
        <f>SUMIFS('Forecast Summary'!H:H, 'Forecast Summary'!$A:$A,Outcomes!$A156,'Forecast Summary'!$C:$C, "2023",'Forecast Summary'!$D:$D, "Historical")</f>
        <v>400</v>
      </c>
      <c r="G156" s="90">
        <f>SUMIFS('Forecast Summary'!I:I, 'Forecast Summary'!$A:$A,Outcomes!$A156,'Forecast Summary'!$C:$C, "2023",'Forecast Summary'!$D:$D, "Historical")</f>
        <v>91</v>
      </c>
      <c r="H156" s="90">
        <f>SUMIFS('Forecast Summary'!J:J, 'Forecast Summary'!$A:$A,Outcomes!$A156,'Forecast Summary'!$C:$C, "2023",'Forecast Summary'!$D:$D, "Historical")</f>
        <v>0</v>
      </c>
      <c r="I156" s="90">
        <f>SUMIFS('Forecast Summary'!K:K, 'Forecast Summary'!$A:$A,Outcomes!$A156,'Forecast Summary'!$C:$C, "2023",'Forecast Summary'!$D:$D, "Historical")</f>
        <v>0</v>
      </c>
      <c r="J156" s="90">
        <f>SUMIFS('Forecast Summary'!L:L, 'Forecast Summary'!$A:$A,Outcomes!$A156,'Forecast Summary'!$C:$C, "2023",'Forecast Summary'!$D:$D, "Historical")</f>
        <v>0</v>
      </c>
      <c r="K156" s="90">
        <f>SUMIFS('Forecast Summary'!M:M, 'Forecast Summary'!$A:$A,Outcomes!$A156,'Forecast Summary'!$C:$C, "2023",'Forecast Summary'!$D:$D, "Historical")</f>
        <v>0</v>
      </c>
      <c r="L156" s="90">
        <f>SUMIFS('Forecast Summary'!O:O, 'Forecast Summary'!$A:$A,Outcomes!$A156,'Forecast Summary'!$C:$C, "2023",'Forecast Summary'!$D:$D, "Historical")</f>
        <v>0</v>
      </c>
      <c r="M156" s="90">
        <f>SUMIFS('Forecast Summary'!P:P, 'Forecast Summary'!$A:$A,Outcomes!$A156,'Forecast Summary'!$C:$C, "2023",'Forecast Summary'!$D:$D, "Historical")</f>
        <v>0</v>
      </c>
      <c r="N156" s="90">
        <f>SUMIFS('Forecast Summary'!U:U, 'Forecast Summary'!$A:$A,Outcomes!$A156,'Forecast Summary'!$C:$C, "2023",'Forecast Summary'!$D:$D, "Historical")</f>
        <v>157</v>
      </c>
      <c r="O156" s="561"/>
      <c r="P156" s="561"/>
      <c r="Q156" s="561"/>
      <c r="R156" s="90">
        <f>SUMIFS('Forecast Summary'!Y:Y, 'Forecast Summary'!$A:$A,Outcomes!$A156,'Forecast Summary'!$C:$C, "2023",'Forecast Summary'!$D:$D, "Historical")</f>
        <v>185</v>
      </c>
      <c r="S156" s="561"/>
      <c r="T156" s="561"/>
      <c r="U156" s="561"/>
      <c r="V156" s="90">
        <f>SUMIFS('Forecast Summary'!AG:AG, 'Forecast Summary'!$A:$A,Outcomes!$A156,'Forecast Summary'!$C:$C, "2023",'Forecast Summary'!$D:$D, "Historical")</f>
        <v>45</v>
      </c>
      <c r="W156" s="90">
        <f>SUMIFS('Forecast Summary'!AH:AH, 'Forecast Summary'!$A:$A,Outcomes!$A156,'Forecast Summary'!$C:$C, "2023",'Forecast Summary'!$D:$D, "Historical")</f>
        <v>11</v>
      </c>
      <c r="X156" s="90">
        <f>SUMIFS('Forecast Summary'!AI:AI, 'Forecast Summary'!$A:$A,Outcomes!$A156,'Forecast Summary'!$C:$C, "2023",'Forecast Summary'!$D:$D, "Historical")</f>
        <v>15</v>
      </c>
      <c r="Y156" s="90">
        <f>SUMIFS('Forecast Summary'!AJ:AJ, 'Forecast Summary'!$A:$A,Outcomes!$A156,'Forecast Summary'!$C:$C, "2023",'Forecast Summary'!$D:$D, "Historical")</f>
        <v>17</v>
      </c>
      <c r="Z156" s="90">
        <f>SUMIFS('Forecast Summary'!AK:AK, 'Forecast Summary'!$A:$A,Outcomes!$A156,'Forecast Summary'!$C:$C, "2023",'Forecast Summary'!$D:$D, "Historical")</f>
        <v>101</v>
      </c>
      <c r="AA156" s="90">
        <f>SUMIFS('Forecast Summary'!AL:AL, 'Forecast Summary'!$A:$A,Outcomes!$A156,'Forecast Summary'!$C:$C, "2023",'Forecast Summary'!$D:$D, "Historical")</f>
        <v>41</v>
      </c>
      <c r="AB156" s="90">
        <f>SUMIFS('Forecast Summary'!AM:AM, 'Forecast Summary'!$A:$A,Outcomes!$A156,'Forecast Summary'!$C:$C, "2023",'Forecast Summary'!$D:$D, "Historical")</f>
        <v>70</v>
      </c>
      <c r="AC156" s="90">
        <f>SUMIFS('Forecast Summary'!AN:AN, 'Forecast Summary'!$A:$A,Outcomes!$A156,'Forecast Summary'!$C:$C, "2023",'Forecast Summary'!$D:$D, "Historical")</f>
        <v>27</v>
      </c>
      <c r="AD156" s="90">
        <f>SUMIFS('Forecast Summary'!AS:AS, 'Forecast Summary'!$A:$A,Outcomes!$A156,'Forecast Summary'!$C:$C, "2023",'Forecast Summary'!$D:$D, "Historical")</f>
        <v>0</v>
      </c>
      <c r="AE156" s="90">
        <f>SUMIFS('Forecast Summary'!AT:AT, 'Forecast Summary'!$A:$A,Outcomes!$A156,'Forecast Summary'!$C:$C, "2023",'Forecast Summary'!$D:$D, "Historical")</f>
        <v>0</v>
      </c>
      <c r="AF156" s="90">
        <f>SUMIFS('Forecast Summary'!AU:AU, 'Forecast Summary'!$A:$A,Outcomes!$A156,'Forecast Summary'!$C:$C, "2023",'Forecast Summary'!$D:$D, "Historical")</f>
        <v>0</v>
      </c>
      <c r="AG156" s="90">
        <f>SUMIFS('Forecast Summary'!AV:AV, 'Forecast Summary'!$A:$A,Outcomes!$A156,'Forecast Summary'!$C:$C, "2023",'Forecast Summary'!$D:$D, "Historical")</f>
        <v>0</v>
      </c>
      <c r="AH156" s="90">
        <f>SUMIFS('Forecast Summary'!AW:AW, 'Forecast Summary'!$A:$A,Outcomes!$A156,'Forecast Summary'!$C:$C, "2023",'Forecast Summary'!$D:$D, "Historical")</f>
        <v>0</v>
      </c>
      <c r="AI156" s="90">
        <f>SUMIFS('Forecast Summary'!AX:AX, 'Forecast Summary'!$A:$A,Outcomes!$A156,'Forecast Summary'!$C:$C, "2023",'Forecast Summary'!$D:$D, "Historical")</f>
        <v>0</v>
      </c>
      <c r="AJ156" s="90">
        <f>SUMIFS('Forecast Summary'!AY:AY, 'Forecast Summary'!$A:$A,Outcomes!$A156,'Forecast Summary'!$C:$C, "2023",'Forecast Summary'!$D:$D, "Historical")</f>
        <v>0</v>
      </c>
      <c r="AK156" s="90">
        <f>SUMIFS('Forecast Summary'!AZ:AZ, 'Forecast Summary'!$A:$A,Outcomes!$A156,'Forecast Summary'!$C:$C, "2023",'Forecast Summary'!$D:$D, "Historical")</f>
        <v>0</v>
      </c>
      <c r="AL156" s="90">
        <f>SUMIFS('Forecast Summary'!BE:BE, 'Forecast Summary'!$A:$A,Outcomes!$A156,'Forecast Summary'!$C:$C, "2023",'Forecast Summary'!$D:$D, "Historical")</f>
        <v>769</v>
      </c>
      <c r="AM156" s="90">
        <f>SUMIFS('Forecast Summary'!BF:BF, 'Forecast Summary'!$A:$A,Outcomes!$A156,'Forecast Summary'!$C:$C, "2023",'Forecast Summary'!$D:$D, "Historical")</f>
        <v>678</v>
      </c>
      <c r="AN156" s="90">
        <f>SUMIFS('Forecast Summary'!BG:BG, 'Forecast Summary'!$A:$A,Outcomes!$A156,'Forecast Summary'!$C:$C, "2023",'Forecast Summary'!$D:$D, "Historical")</f>
        <v>366</v>
      </c>
      <c r="AO156" s="90">
        <f>SUMIFS('Forecast Summary'!BH:BH, 'Forecast Summary'!$A:$A,Outcomes!$A156,'Forecast Summary'!$C:$C, "2023",'Forecast Summary'!$D:$D, "Historical")</f>
        <v>91</v>
      </c>
      <c r="AP156" s="90">
        <f>SUMIFS('Forecast Summary'!BI:BI, 'Forecast Summary'!$A:$A,Outcomes!$A156,'Forecast Summary'!$C:$C, "2023",'Forecast Summary'!$D:$D, "Historical")</f>
        <v>208</v>
      </c>
      <c r="AQ156" s="90">
        <f>SUMIFS('Forecast Summary'!BJ:BJ, 'Forecast Summary'!$A:$A,Outcomes!$A156,'Forecast Summary'!$C:$C, "2023",'Forecast Summary'!$D:$D, "Historical")</f>
        <v>133</v>
      </c>
      <c r="AR156" s="90">
        <f>SUMIFS('Forecast Summary'!BK:BK, 'Forecast Summary'!$A:$A,Outcomes!$A156,'Forecast Summary'!$C:$C, "2023",'Forecast Summary'!$D:$D, "Historical")</f>
        <v>167</v>
      </c>
      <c r="AS156" s="90">
        <f>SUMIFS('Forecast Summary'!BL:BL, 'Forecast Summary'!$A:$A,Outcomes!$A156,'Forecast Summary'!$C:$C, "2023",'Forecast Summary'!$D:$D, "Historical")</f>
        <v>59</v>
      </c>
      <c r="AT156" s="90">
        <f>SUMIFS('Forecast Summary'!BQ:BQ, 'Forecast Summary'!$A:$A,Outcomes!$A156,'Forecast Summary'!$C:$C, "2023",'Forecast Summary'!$D:$D, "Historical")</f>
        <v>0</v>
      </c>
      <c r="AU156" s="90">
        <f>SUMIFS('Forecast Summary'!BR:BR, 'Forecast Summary'!$A:$A,Outcomes!$A156,'Forecast Summary'!$C:$C, "2023",'Forecast Summary'!$D:$D, "Historical")</f>
        <v>0</v>
      </c>
      <c r="AV156" s="90">
        <f>SUMIFS('Forecast Summary'!BS:BS, 'Forecast Summary'!$A:$A,Outcomes!$A156,'Forecast Summary'!$C:$C, "2023",'Forecast Summary'!$D:$D, "Historical")</f>
        <v>0</v>
      </c>
      <c r="AW156" s="90">
        <f>SUMIFS('Forecast Summary'!BT:BT, 'Forecast Summary'!$A:$A,Outcomes!$A156,'Forecast Summary'!$C:$C, "2023",'Forecast Summary'!$D:$D, "Historical")</f>
        <v>0</v>
      </c>
      <c r="AX156" s="90">
        <f>SUMIFS('Forecast Summary'!BU:BU, 'Forecast Summary'!$A:$A,Outcomes!$A156,'Forecast Summary'!$C:$C, "2023",'Forecast Summary'!$D:$D, "Historical")</f>
        <v>0</v>
      </c>
      <c r="AY156" s="90">
        <f>SUMIFS('Forecast Summary'!BV:BV, 'Forecast Summary'!$A:$A,Outcomes!$A156,'Forecast Summary'!$C:$C, "2023",'Forecast Summary'!$D:$D, "Historical")</f>
        <v>0</v>
      </c>
      <c r="AZ156" s="90">
        <f>SUMIFS('Forecast Summary'!BW:BW, 'Forecast Summary'!$A:$A,Outcomes!$A156,'Forecast Summary'!$C:$C, "2023",'Forecast Summary'!$D:$D, "Historical")</f>
        <v>0</v>
      </c>
      <c r="BA156" s="90">
        <f>SUMIFS('Forecast Summary'!BX:BX, 'Forecast Summary'!$A:$A,Outcomes!$A156,'Forecast Summary'!$C:$C, "2023",'Forecast Summary'!$D:$D, "Historical")</f>
        <v>0</v>
      </c>
      <c r="BB156" s="90">
        <f>SUMIFS('Forecast Summary'!BY:BY, 'Forecast Summary'!$A:$A,Outcomes!$A156,'Forecast Summary'!$C:$C, "2023",'Forecast Summary'!$D:$D, "Historical")</f>
        <v>4</v>
      </c>
      <c r="BC156" s="90">
        <f>SUMIFS('Forecast Summary'!BZ:BZ, 'Forecast Summary'!$A:$A,Outcomes!$A156,'Forecast Summary'!$C:$C, "2023",'Forecast Summary'!$D:$D, "Historical")</f>
        <v>32</v>
      </c>
      <c r="BD156" s="90">
        <f>SUMIFS('Forecast Summary'!CA:CA, 'Forecast Summary'!$A:$A,Outcomes!$A156,'Forecast Summary'!$C:$C, "2023",'Forecast Summary'!$D:$D, "Historical")</f>
        <v>0</v>
      </c>
    </row>
    <row r="157" spans="1:56">
      <c r="A157" s="21" t="s">
        <v>133</v>
      </c>
      <c r="B157" s="18" t="s">
        <v>134</v>
      </c>
      <c r="C157" s="90">
        <f>SUMIFS('Forecast Summary'!E:E, 'Forecast Summary'!$A:$A,Outcomes!$A157,'Forecast Summary'!$C:$C, "2023",'Forecast Summary'!$D:$D, "Historical")</f>
        <v>710</v>
      </c>
      <c r="D157" s="90">
        <f>SUMIFS('Forecast Summary'!F:F, 'Forecast Summary'!$A:$A,Outcomes!$A157,'Forecast Summary'!$C:$C, "2023",'Forecast Summary'!$D:$D, "Historical")</f>
        <v>497</v>
      </c>
      <c r="E157" s="90">
        <f>SUMIFS('Forecast Summary'!G:G, 'Forecast Summary'!$A:$A,Outcomes!$A157,'Forecast Summary'!$C:$C, "2023",'Forecast Summary'!$D:$D, "Historical")</f>
        <v>369</v>
      </c>
      <c r="F157" s="90">
        <f>SUMIFS('Forecast Summary'!H:H, 'Forecast Summary'!$A:$A,Outcomes!$A157,'Forecast Summary'!$C:$C, "2023",'Forecast Summary'!$D:$D, "Historical")</f>
        <v>192</v>
      </c>
      <c r="G157" s="90">
        <f>SUMIFS('Forecast Summary'!I:I, 'Forecast Summary'!$A:$A,Outcomes!$A157,'Forecast Summary'!$C:$C, "2023",'Forecast Summary'!$D:$D, "Historical")</f>
        <v>86</v>
      </c>
      <c r="H157" s="90">
        <f>SUMIFS('Forecast Summary'!J:J, 'Forecast Summary'!$A:$A,Outcomes!$A157,'Forecast Summary'!$C:$C, "2023",'Forecast Summary'!$D:$D, "Historical")</f>
        <v>0</v>
      </c>
      <c r="I157" s="90">
        <f>SUMIFS('Forecast Summary'!K:K, 'Forecast Summary'!$A:$A,Outcomes!$A157,'Forecast Summary'!$C:$C, "2023",'Forecast Summary'!$D:$D, "Historical")</f>
        <v>0</v>
      </c>
      <c r="J157" s="90">
        <f>SUMIFS('Forecast Summary'!L:L, 'Forecast Summary'!$A:$A,Outcomes!$A157,'Forecast Summary'!$C:$C, "2023",'Forecast Summary'!$D:$D, "Historical")</f>
        <v>0</v>
      </c>
      <c r="K157" s="90">
        <f>SUMIFS('Forecast Summary'!M:M, 'Forecast Summary'!$A:$A,Outcomes!$A157,'Forecast Summary'!$C:$C, "2023",'Forecast Summary'!$D:$D, "Historical")</f>
        <v>0</v>
      </c>
      <c r="L157" s="90">
        <f>SUMIFS('Forecast Summary'!O:O, 'Forecast Summary'!$A:$A,Outcomes!$A157,'Forecast Summary'!$C:$C, "2023",'Forecast Summary'!$D:$D, "Historical")</f>
        <v>0</v>
      </c>
      <c r="M157" s="90">
        <f>SUMIFS('Forecast Summary'!P:P, 'Forecast Summary'!$A:$A,Outcomes!$A157,'Forecast Summary'!$C:$C, "2023",'Forecast Summary'!$D:$D, "Historical")</f>
        <v>0</v>
      </c>
      <c r="N157" s="90">
        <f>SUMIFS('Forecast Summary'!U:U, 'Forecast Summary'!$A:$A,Outcomes!$A157,'Forecast Summary'!$C:$C, "2023",'Forecast Summary'!$D:$D, "Historical")</f>
        <v>0</v>
      </c>
      <c r="O157" s="561"/>
      <c r="P157" s="561"/>
      <c r="Q157" s="561"/>
      <c r="R157" s="90">
        <f>SUMIFS('Forecast Summary'!Y:Y, 'Forecast Summary'!$A:$A,Outcomes!$A157,'Forecast Summary'!$C:$C, "2023",'Forecast Summary'!$D:$D, "Historical")</f>
        <v>39</v>
      </c>
      <c r="S157" s="561"/>
      <c r="T157" s="561"/>
      <c r="U157" s="561"/>
      <c r="V157" s="90">
        <f>SUMIFS('Forecast Summary'!AG:AG, 'Forecast Summary'!$A:$A,Outcomes!$A157,'Forecast Summary'!$C:$C, "2023",'Forecast Summary'!$D:$D, "Historical")</f>
        <v>184</v>
      </c>
      <c r="W157" s="90">
        <f>SUMIFS('Forecast Summary'!AH:AH, 'Forecast Summary'!$A:$A,Outcomes!$A157,'Forecast Summary'!$C:$C, "2023",'Forecast Summary'!$D:$D, "Historical")</f>
        <v>169</v>
      </c>
      <c r="X157" s="90">
        <f>SUMIFS('Forecast Summary'!AI:AI, 'Forecast Summary'!$A:$A,Outcomes!$A157,'Forecast Summary'!$C:$C, "2023",'Forecast Summary'!$D:$D, "Historical")</f>
        <v>81</v>
      </c>
      <c r="Y157" s="90">
        <f>SUMIFS('Forecast Summary'!AJ:AJ, 'Forecast Summary'!$A:$A,Outcomes!$A157,'Forecast Summary'!$C:$C, "2023",'Forecast Summary'!$D:$D, "Historical")</f>
        <v>132</v>
      </c>
      <c r="Z157" s="90">
        <f>SUMIFS('Forecast Summary'!AK:AK, 'Forecast Summary'!$A:$A,Outcomes!$A157,'Forecast Summary'!$C:$C, "2023",'Forecast Summary'!$D:$D, "Historical")</f>
        <v>363</v>
      </c>
      <c r="AA157" s="90">
        <f>SUMIFS('Forecast Summary'!AL:AL, 'Forecast Summary'!$A:$A,Outcomes!$A157,'Forecast Summary'!$C:$C, "2023",'Forecast Summary'!$D:$D, "Historical")</f>
        <v>260</v>
      </c>
      <c r="AB157" s="90">
        <f>SUMIFS('Forecast Summary'!AM:AM, 'Forecast Summary'!$A:$A,Outcomes!$A157,'Forecast Summary'!$C:$C, "2023",'Forecast Summary'!$D:$D, "Historical")</f>
        <v>157</v>
      </c>
      <c r="AC157" s="90">
        <f>SUMIFS('Forecast Summary'!AN:AN, 'Forecast Summary'!$A:$A,Outcomes!$A157,'Forecast Summary'!$C:$C, "2023",'Forecast Summary'!$D:$D, "Historical")</f>
        <v>200</v>
      </c>
      <c r="AD157" s="90">
        <f>SUMIFS('Forecast Summary'!AS:AS, 'Forecast Summary'!$A:$A,Outcomes!$A157,'Forecast Summary'!$C:$C, "2023",'Forecast Summary'!$D:$D, "Historical")</f>
        <v>0</v>
      </c>
      <c r="AE157" s="90">
        <f>SUMIFS('Forecast Summary'!AT:AT, 'Forecast Summary'!$A:$A,Outcomes!$A157,'Forecast Summary'!$C:$C, "2023",'Forecast Summary'!$D:$D, "Historical")</f>
        <v>0</v>
      </c>
      <c r="AF157" s="90">
        <f>SUMIFS('Forecast Summary'!AU:AU, 'Forecast Summary'!$A:$A,Outcomes!$A157,'Forecast Summary'!$C:$C, "2023",'Forecast Summary'!$D:$D, "Historical")</f>
        <v>0</v>
      </c>
      <c r="AG157" s="90">
        <f>SUMIFS('Forecast Summary'!AV:AV, 'Forecast Summary'!$A:$A,Outcomes!$A157,'Forecast Summary'!$C:$C, "2023",'Forecast Summary'!$D:$D, "Historical")</f>
        <v>0</v>
      </c>
      <c r="AH157" s="90">
        <f>SUMIFS('Forecast Summary'!AW:AW, 'Forecast Summary'!$A:$A,Outcomes!$A157,'Forecast Summary'!$C:$C, "2023",'Forecast Summary'!$D:$D, "Historical")</f>
        <v>0</v>
      </c>
      <c r="AI157" s="90">
        <f>SUMIFS('Forecast Summary'!AX:AX, 'Forecast Summary'!$A:$A,Outcomes!$A157,'Forecast Summary'!$C:$C, "2023",'Forecast Summary'!$D:$D, "Historical")</f>
        <v>0</v>
      </c>
      <c r="AJ157" s="90">
        <f>SUMIFS('Forecast Summary'!AY:AY, 'Forecast Summary'!$A:$A,Outcomes!$A157,'Forecast Summary'!$C:$C, "2023",'Forecast Summary'!$D:$D, "Historical")</f>
        <v>0</v>
      </c>
      <c r="AK157" s="90">
        <f>SUMIFS('Forecast Summary'!AZ:AZ, 'Forecast Summary'!$A:$A,Outcomes!$A157,'Forecast Summary'!$C:$C, "2023",'Forecast Summary'!$D:$D, "Historical")</f>
        <v>0</v>
      </c>
      <c r="AL157" s="90">
        <f>SUMIFS('Forecast Summary'!BE:BE, 'Forecast Summary'!$A:$A,Outcomes!$A157,'Forecast Summary'!$C:$C, "2023",'Forecast Summary'!$D:$D, "Historical")</f>
        <v>745</v>
      </c>
      <c r="AM157" s="90">
        <f>SUMIFS('Forecast Summary'!BF:BF, 'Forecast Summary'!$A:$A,Outcomes!$A157,'Forecast Summary'!$C:$C, "2023",'Forecast Summary'!$D:$D, "Historical")</f>
        <v>552</v>
      </c>
      <c r="AN157" s="90">
        <f>SUMIFS('Forecast Summary'!BG:BG, 'Forecast Summary'!$A:$A,Outcomes!$A157,'Forecast Summary'!$C:$C, "2023",'Forecast Summary'!$D:$D, "Historical")</f>
        <v>315</v>
      </c>
      <c r="AO157" s="90">
        <f>SUMIFS('Forecast Summary'!BH:BH, 'Forecast Summary'!$A:$A,Outcomes!$A157,'Forecast Summary'!$C:$C, "2023",'Forecast Summary'!$D:$D, "Historical")</f>
        <v>159</v>
      </c>
      <c r="AP157" s="90">
        <f>SUMIFS('Forecast Summary'!BI:BI, 'Forecast Summary'!$A:$A,Outcomes!$A157,'Forecast Summary'!$C:$C, "2023",'Forecast Summary'!$D:$D, "Historical")</f>
        <v>189</v>
      </c>
      <c r="AQ157" s="90">
        <f>SUMIFS('Forecast Summary'!BJ:BJ, 'Forecast Summary'!$A:$A,Outcomes!$A157,'Forecast Summary'!$C:$C, "2023",'Forecast Summary'!$D:$D, "Historical")</f>
        <v>127</v>
      </c>
      <c r="AR157" s="90">
        <f>SUMIFS('Forecast Summary'!BK:BK, 'Forecast Summary'!$A:$A,Outcomes!$A157,'Forecast Summary'!$C:$C, "2023",'Forecast Summary'!$D:$D, "Historical")</f>
        <v>108</v>
      </c>
      <c r="AS157" s="90">
        <f>SUMIFS('Forecast Summary'!BL:BL, 'Forecast Summary'!$A:$A,Outcomes!$A157,'Forecast Summary'!$C:$C, "2023",'Forecast Summary'!$D:$D, "Historical")</f>
        <v>116</v>
      </c>
      <c r="AT157" s="90">
        <f>SUMIFS('Forecast Summary'!BQ:BQ, 'Forecast Summary'!$A:$A,Outcomes!$A157,'Forecast Summary'!$C:$C, "2023",'Forecast Summary'!$D:$D, "Historical")</f>
        <v>0</v>
      </c>
      <c r="AU157" s="90">
        <f>SUMIFS('Forecast Summary'!BR:BR, 'Forecast Summary'!$A:$A,Outcomes!$A157,'Forecast Summary'!$C:$C, "2023",'Forecast Summary'!$D:$D, "Historical")</f>
        <v>0</v>
      </c>
      <c r="AV157" s="90">
        <f>SUMIFS('Forecast Summary'!BS:BS, 'Forecast Summary'!$A:$A,Outcomes!$A157,'Forecast Summary'!$C:$C, "2023",'Forecast Summary'!$D:$D, "Historical")</f>
        <v>0</v>
      </c>
      <c r="AW157" s="90">
        <f>SUMIFS('Forecast Summary'!BT:BT, 'Forecast Summary'!$A:$A,Outcomes!$A157,'Forecast Summary'!$C:$C, "2023",'Forecast Summary'!$D:$D, "Historical")</f>
        <v>0</v>
      </c>
      <c r="AX157" s="90">
        <f>SUMIFS('Forecast Summary'!BU:BU, 'Forecast Summary'!$A:$A,Outcomes!$A157,'Forecast Summary'!$C:$C, "2023",'Forecast Summary'!$D:$D, "Historical")</f>
        <v>28</v>
      </c>
      <c r="AY157" s="90">
        <f>SUMIFS('Forecast Summary'!BV:BV, 'Forecast Summary'!$A:$A,Outcomes!$A157,'Forecast Summary'!$C:$C, "2023",'Forecast Summary'!$D:$D, "Historical")</f>
        <v>20</v>
      </c>
      <c r="AZ157" s="90">
        <f>SUMIFS('Forecast Summary'!BW:BW, 'Forecast Summary'!$A:$A,Outcomes!$A157,'Forecast Summary'!$C:$C, "2023",'Forecast Summary'!$D:$D, "Historical")</f>
        <v>20</v>
      </c>
      <c r="BA157" s="90">
        <f>SUMIFS('Forecast Summary'!BX:BX, 'Forecast Summary'!$A:$A,Outcomes!$A157,'Forecast Summary'!$C:$C, "2023",'Forecast Summary'!$D:$D, "Historical")</f>
        <v>24</v>
      </c>
      <c r="BB157" s="90">
        <f>SUMIFS('Forecast Summary'!BY:BY, 'Forecast Summary'!$A:$A,Outcomes!$A157,'Forecast Summary'!$C:$C, "2023",'Forecast Summary'!$D:$D, "Historical")</f>
        <v>9</v>
      </c>
      <c r="BC157" s="90">
        <f>SUMIFS('Forecast Summary'!BZ:BZ, 'Forecast Summary'!$A:$A,Outcomes!$A157,'Forecast Summary'!$C:$C, "2023",'Forecast Summary'!$D:$D, "Historical")</f>
        <v>51</v>
      </c>
      <c r="BD157" s="90">
        <f>SUMIFS('Forecast Summary'!CA:CA, 'Forecast Summary'!$A:$A,Outcomes!$A157,'Forecast Summary'!$C:$C, "2023",'Forecast Summary'!$D:$D, "Historical")</f>
        <v>0</v>
      </c>
    </row>
    <row r="158" spans="1:56">
      <c r="A158" s="21" t="s">
        <v>135</v>
      </c>
      <c r="B158" s="18" t="s">
        <v>136</v>
      </c>
      <c r="C158" s="90">
        <f>SUMIFS('Forecast Summary'!E:E, 'Forecast Summary'!$A:$A,Outcomes!$A158,'Forecast Summary'!$C:$C, "2023",'Forecast Summary'!$D:$D, "Historical")</f>
        <v>799</v>
      </c>
      <c r="D158" s="90">
        <f>SUMIFS('Forecast Summary'!F:F, 'Forecast Summary'!$A:$A,Outcomes!$A158,'Forecast Summary'!$C:$C, "2023",'Forecast Summary'!$D:$D, "Historical")</f>
        <v>1001</v>
      </c>
      <c r="E158" s="90">
        <f>SUMIFS('Forecast Summary'!G:G, 'Forecast Summary'!$A:$A,Outcomes!$A158,'Forecast Summary'!$C:$C, "2023",'Forecast Summary'!$D:$D, "Historical")</f>
        <v>533</v>
      </c>
      <c r="F158" s="90">
        <f>SUMIFS('Forecast Summary'!H:H, 'Forecast Summary'!$A:$A,Outcomes!$A158,'Forecast Summary'!$C:$C, "2023",'Forecast Summary'!$D:$D, "Historical")</f>
        <v>508</v>
      </c>
      <c r="G158" s="90">
        <f>SUMIFS('Forecast Summary'!I:I, 'Forecast Summary'!$A:$A,Outcomes!$A158,'Forecast Summary'!$C:$C, "2023",'Forecast Summary'!$D:$D, "Historical")</f>
        <v>160</v>
      </c>
      <c r="H158" s="90">
        <f>SUMIFS('Forecast Summary'!J:J, 'Forecast Summary'!$A:$A,Outcomes!$A158,'Forecast Summary'!$C:$C, "2023",'Forecast Summary'!$D:$D, "Historical")</f>
        <v>1</v>
      </c>
      <c r="I158" s="90">
        <f>SUMIFS('Forecast Summary'!K:K, 'Forecast Summary'!$A:$A,Outcomes!$A158,'Forecast Summary'!$C:$C, "2023",'Forecast Summary'!$D:$D, "Historical")</f>
        <v>0</v>
      </c>
      <c r="J158" s="90">
        <f>SUMIFS('Forecast Summary'!L:L, 'Forecast Summary'!$A:$A,Outcomes!$A158,'Forecast Summary'!$C:$C, "2023",'Forecast Summary'!$D:$D, "Historical")</f>
        <v>0</v>
      </c>
      <c r="K158" s="90">
        <f>SUMIFS('Forecast Summary'!M:M, 'Forecast Summary'!$A:$A,Outcomes!$A158,'Forecast Summary'!$C:$C, "2023",'Forecast Summary'!$D:$D, "Historical")</f>
        <v>0</v>
      </c>
      <c r="L158" s="90">
        <f>SUMIFS('Forecast Summary'!O:O, 'Forecast Summary'!$A:$A,Outcomes!$A158,'Forecast Summary'!$C:$C, "2023",'Forecast Summary'!$D:$D, "Historical")</f>
        <v>57</v>
      </c>
      <c r="M158" s="90">
        <f>SUMIFS('Forecast Summary'!P:P, 'Forecast Summary'!$A:$A,Outcomes!$A158,'Forecast Summary'!$C:$C, "2023",'Forecast Summary'!$D:$D, "Historical")</f>
        <v>737</v>
      </c>
      <c r="N158" s="90">
        <f>SUMIFS('Forecast Summary'!U:U, 'Forecast Summary'!$A:$A,Outcomes!$A158,'Forecast Summary'!$C:$C, "2023",'Forecast Summary'!$D:$D, "Historical")</f>
        <v>7</v>
      </c>
      <c r="O158" s="561"/>
      <c r="P158" s="561"/>
      <c r="Q158" s="561"/>
      <c r="R158" s="90">
        <f>SUMIFS('Forecast Summary'!Y:Y, 'Forecast Summary'!$A:$A,Outcomes!$A158,'Forecast Summary'!$C:$C, "2023",'Forecast Summary'!$D:$D, "Historical")</f>
        <v>0</v>
      </c>
      <c r="S158" s="561"/>
      <c r="T158" s="561"/>
      <c r="U158" s="561"/>
      <c r="V158" s="90">
        <f>SUMIFS('Forecast Summary'!AG:AG, 'Forecast Summary'!$A:$A,Outcomes!$A158,'Forecast Summary'!$C:$C, "2023",'Forecast Summary'!$D:$D, "Historical")</f>
        <v>304</v>
      </c>
      <c r="W158" s="90">
        <f>SUMIFS('Forecast Summary'!AH:AH, 'Forecast Summary'!$A:$A,Outcomes!$A158,'Forecast Summary'!$C:$C, "2023",'Forecast Summary'!$D:$D, "Historical")</f>
        <v>171</v>
      </c>
      <c r="X158" s="90">
        <f>SUMIFS('Forecast Summary'!AI:AI, 'Forecast Summary'!$A:$A,Outcomes!$A158,'Forecast Summary'!$C:$C, "2023",'Forecast Summary'!$D:$D, "Historical")</f>
        <v>139</v>
      </c>
      <c r="Y158" s="90">
        <f>SUMIFS('Forecast Summary'!AJ:AJ, 'Forecast Summary'!$A:$A,Outcomes!$A158,'Forecast Summary'!$C:$C, "2023",'Forecast Summary'!$D:$D, "Historical")</f>
        <v>83</v>
      </c>
      <c r="Z158" s="90">
        <f>SUMIFS('Forecast Summary'!AK:AK, 'Forecast Summary'!$A:$A,Outcomes!$A158,'Forecast Summary'!$C:$C, "2023",'Forecast Summary'!$D:$D, "Historical")</f>
        <v>299</v>
      </c>
      <c r="AA158" s="90">
        <f>SUMIFS('Forecast Summary'!AL:AL, 'Forecast Summary'!$A:$A,Outcomes!$A158,'Forecast Summary'!$C:$C, "2023",'Forecast Summary'!$D:$D, "Historical")</f>
        <v>144</v>
      </c>
      <c r="AB158" s="90">
        <f>SUMIFS('Forecast Summary'!AM:AM, 'Forecast Summary'!$A:$A,Outcomes!$A158,'Forecast Summary'!$C:$C, "2023",'Forecast Summary'!$D:$D, "Historical")</f>
        <v>184</v>
      </c>
      <c r="AC158" s="90">
        <f>SUMIFS('Forecast Summary'!AN:AN, 'Forecast Summary'!$A:$A,Outcomes!$A158,'Forecast Summary'!$C:$C, "2023",'Forecast Summary'!$D:$D, "Historical")</f>
        <v>153</v>
      </c>
      <c r="AD158" s="90">
        <f>SUMIFS('Forecast Summary'!AS:AS, 'Forecast Summary'!$A:$A,Outcomes!$A158,'Forecast Summary'!$C:$C, "2023",'Forecast Summary'!$D:$D, "Historical")</f>
        <v>0</v>
      </c>
      <c r="AE158" s="90">
        <f>SUMIFS('Forecast Summary'!AT:AT, 'Forecast Summary'!$A:$A,Outcomes!$A158,'Forecast Summary'!$C:$C, "2023",'Forecast Summary'!$D:$D, "Historical")</f>
        <v>0</v>
      </c>
      <c r="AF158" s="90">
        <f>SUMIFS('Forecast Summary'!AU:AU, 'Forecast Summary'!$A:$A,Outcomes!$A158,'Forecast Summary'!$C:$C, "2023",'Forecast Summary'!$D:$D, "Historical")</f>
        <v>0</v>
      </c>
      <c r="AG158" s="90">
        <f>SUMIFS('Forecast Summary'!AV:AV, 'Forecast Summary'!$A:$A,Outcomes!$A158,'Forecast Summary'!$C:$C, "2023",'Forecast Summary'!$D:$D, "Historical")</f>
        <v>0</v>
      </c>
      <c r="AH158" s="90">
        <f>SUMIFS('Forecast Summary'!AW:AW, 'Forecast Summary'!$A:$A,Outcomes!$A158,'Forecast Summary'!$C:$C, "2023",'Forecast Summary'!$D:$D, "Historical")</f>
        <v>0</v>
      </c>
      <c r="AI158" s="90">
        <f>SUMIFS('Forecast Summary'!AX:AX, 'Forecast Summary'!$A:$A,Outcomes!$A158,'Forecast Summary'!$C:$C, "2023",'Forecast Summary'!$D:$D, "Historical")</f>
        <v>0</v>
      </c>
      <c r="AJ158" s="90">
        <f>SUMIFS('Forecast Summary'!AY:AY, 'Forecast Summary'!$A:$A,Outcomes!$A158,'Forecast Summary'!$C:$C, "2023",'Forecast Summary'!$D:$D, "Historical")</f>
        <v>0</v>
      </c>
      <c r="AK158" s="90">
        <f>SUMIFS('Forecast Summary'!AZ:AZ, 'Forecast Summary'!$A:$A,Outcomes!$A158,'Forecast Summary'!$C:$C, "2023",'Forecast Summary'!$D:$D, "Historical")</f>
        <v>0</v>
      </c>
      <c r="AL158" s="90">
        <f>SUMIFS('Forecast Summary'!BE:BE, 'Forecast Summary'!$A:$A,Outcomes!$A158,'Forecast Summary'!$C:$C, "2023",'Forecast Summary'!$D:$D, "Historical")</f>
        <v>1227</v>
      </c>
      <c r="AM158" s="90">
        <f>SUMIFS('Forecast Summary'!BF:BF, 'Forecast Summary'!$A:$A,Outcomes!$A158,'Forecast Summary'!$C:$C, "2023",'Forecast Summary'!$D:$D, "Historical")</f>
        <v>658</v>
      </c>
      <c r="AN158" s="90">
        <f>SUMIFS('Forecast Summary'!BG:BG, 'Forecast Summary'!$A:$A,Outcomes!$A158,'Forecast Summary'!$C:$C, "2023",'Forecast Summary'!$D:$D, "Historical")</f>
        <v>589</v>
      </c>
      <c r="AO158" s="90">
        <f>SUMIFS('Forecast Summary'!BH:BH, 'Forecast Summary'!$A:$A,Outcomes!$A158,'Forecast Summary'!$C:$C, "2023",'Forecast Summary'!$D:$D, "Historical")</f>
        <v>176</v>
      </c>
      <c r="AP158" s="90">
        <f>SUMIFS('Forecast Summary'!BI:BI, 'Forecast Summary'!$A:$A,Outcomes!$A158,'Forecast Summary'!$C:$C, "2023",'Forecast Summary'!$D:$D, "Historical")</f>
        <v>470</v>
      </c>
      <c r="AQ158" s="90">
        <f>SUMIFS('Forecast Summary'!BJ:BJ, 'Forecast Summary'!$A:$A,Outcomes!$A158,'Forecast Summary'!$C:$C, "2023",'Forecast Summary'!$D:$D, "Historical")</f>
        <v>133</v>
      </c>
      <c r="AR158" s="90">
        <f>SUMIFS('Forecast Summary'!BK:BK, 'Forecast Summary'!$A:$A,Outcomes!$A158,'Forecast Summary'!$C:$C, "2023",'Forecast Summary'!$D:$D, "Historical")</f>
        <v>254</v>
      </c>
      <c r="AS158" s="90">
        <f>SUMIFS('Forecast Summary'!BL:BL, 'Forecast Summary'!$A:$A,Outcomes!$A158,'Forecast Summary'!$C:$C, "2023",'Forecast Summary'!$D:$D, "Historical")</f>
        <v>217</v>
      </c>
      <c r="AT158" s="90">
        <f>SUMIFS('Forecast Summary'!BQ:BQ, 'Forecast Summary'!$A:$A,Outcomes!$A158,'Forecast Summary'!$C:$C, "2023",'Forecast Summary'!$D:$D, "Historical")</f>
        <v>0</v>
      </c>
      <c r="AU158" s="90">
        <f>SUMIFS('Forecast Summary'!BR:BR, 'Forecast Summary'!$A:$A,Outcomes!$A158,'Forecast Summary'!$C:$C, "2023",'Forecast Summary'!$D:$D, "Historical")</f>
        <v>0</v>
      </c>
      <c r="AV158" s="90">
        <f>SUMIFS('Forecast Summary'!BS:BS, 'Forecast Summary'!$A:$A,Outcomes!$A158,'Forecast Summary'!$C:$C, "2023",'Forecast Summary'!$D:$D, "Historical")</f>
        <v>0</v>
      </c>
      <c r="AW158" s="90">
        <f>SUMIFS('Forecast Summary'!BT:BT, 'Forecast Summary'!$A:$A,Outcomes!$A158,'Forecast Summary'!$C:$C, "2023",'Forecast Summary'!$D:$D, "Historical")</f>
        <v>0</v>
      </c>
      <c r="AX158" s="90">
        <f>SUMIFS('Forecast Summary'!BU:BU, 'Forecast Summary'!$A:$A,Outcomes!$A158,'Forecast Summary'!$C:$C, "2023",'Forecast Summary'!$D:$D, "Historical")</f>
        <v>22</v>
      </c>
      <c r="AY158" s="90">
        <f>SUMIFS('Forecast Summary'!BV:BV, 'Forecast Summary'!$A:$A,Outcomes!$A158,'Forecast Summary'!$C:$C, "2023",'Forecast Summary'!$D:$D, "Historical")</f>
        <v>1</v>
      </c>
      <c r="AZ158" s="90">
        <f>SUMIFS('Forecast Summary'!BW:BW, 'Forecast Summary'!$A:$A,Outcomes!$A158,'Forecast Summary'!$C:$C, "2023",'Forecast Summary'!$D:$D, "Historical")</f>
        <v>10</v>
      </c>
      <c r="BA158" s="90">
        <f>SUMIFS('Forecast Summary'!BX:BX, 'Forecast Summary'!$A:$A,Outcomes!$A158,'Forecast Summary'!$C:$C, "2023",'Forecast Summary'!$D:$D, "Historical")</f>
        <v>14</v>
      </c>
      <c r="BB158" s="90">
        <f>SUMIFS('Forecast Summary'!BY:BY, 'Forecast Summary'!$A:$A,Outcomes!$A158,'Forecast Summary'!$C:$C, "2023",'Forecast Summary'!$D:$D, "Historical")</f>
        <v>20</v>
      </c>
      <c r="BC158" s="90">
        <f>SUMIFS('Forecast Summary'!BZ:BZ, 'Forecast Summary'!$A:$A,Outcomes!$A158,'Forecast Summary'!$C:$C, "2023",'Forecast Summary'!$D:$D, "Historical")</f>
        <v>109</v>
      </c>
      <c r="BD158" s="90">
        <f>SUMIFS('Forecast Summary'!CA:CA, 'Forecast Summary'!$A:$A,Outcomes!$A158,'Forecast Summary'!$C:$C, "2023",'Forecast Summary'!$D:$D, "Historical")</f>
        <v>0</v>
      </c>
    </row>
    <row r="159" spans="1:56">
      <c r="A159" s="21" t="s">
        <v>137</v>
      </c>
      <c r="B159" s="18" t="s">
        <v>138</v>
      </c>
      <c r="C159" s="90">
        <f>SUMIFS('Forecast Summary'!E:E, 'Forecast Summary'!$A:$A,Outcomes!$A159,'Forecast Summary'!$C:$C, "2023",'Forecast Summary'!$D:$D, "Historical")</f>
        <v>196</v>
      </c>
      <c r="D159" s="90">
        <f>SUMIFS('Forecast Summary'!F:F, 'Forecast Summary'!$A:$A,Outcomes!$A159,'Forecast Summary'!$C:$C, "2023",'Forecast Summary'!$D:$D, "Historical")</f>
        <v>202</v>
      </c>
      <c r="E159" s="90">
        <f>SUMIFS('Forecast Summary'!G:G, 'Forecast Summary'!$A:$A,Outcomes!$A159,'Forecast Summary'!$C:$C, "2023",'Forecast Summary'!$D:$D, "Historical")</f>
        <v>58</v>
      </c>
      <c r="F159" s="90">
        <f>SUMIFS('Forecast Summary'!H:H, 'Forecast Summary'!$A:$A,Outcomes!$A159,'Forecast Summary'!$C:$C, "2023",'Forecast Summary'!$D:$D, "Historical")</f>
        <v>84</v>
      </c>
      <c r="G159" s="90">
        <f>SUMIFS('Forecast Summary'!I:I, 'Forecast Summary'!$A:$A,Outcomes!$A159,'Forecast Summary'!$C:$C, "2023",'Forecast Summary'!$D:$D, "Historical")</f>
        <v>45</v>
      </c>
      <c r="H159" s="90">
        <f>SUMIFS('Forecast Summary'!J:J, 'Forecast Summary'!$A:$A,Outcomes!$A159,'Forecast Summary'!$C:$C, "2023",'Forecast Summary'!$D:$D, "Historical")</f>
        <v>0</v>
      </c>
      <c r="I159" s="90">
        <f>SUMIFS('Forecast Summary'!K:K, 'Forecast Summary'!$A:$A,Outcomes!$A159,'Forecast Summary'!$C:$C, "2023",'Forecast Summary'!$D:$D, "Historical")</f>
        <v>0</v>
      </c>
      <c r="J159" s="90">
        <f>SUMIFS('Forecast Summary'!L:L, 'Forecast Summary'!$A:$A,Outcomes!$A159,'Forecast Summary'!$C:$C, "2023",'Forecast Summary'!$D:$D, "Historical")</f>
        <v>0</v>
      </c>
      <c r="K159" s="90">
        <f>SUMIFS('Forecast Summary'!M:M, 'Forecast Summary'!$A:$A,Outcomes!$A159,'Forecast Summary'!$C:$C, "2023",'Forecast Summary'!$D:$D, "Historical")</f>
        <v>0</v>
      </c>
      <c r="L159" s="90">
        <f>SUMIFS('Forecast Summary'!O:O, 'Forecast Summary'!$A:$A,Outcomes!$A159,'Forecast Summary'!$C:$C, "2023",'Forecast Summary'!$D:$D, "Historical")</f>
        <v>0</v>
      </c>
      <c r="M159" s="90">
        <f>SUMIFS('Forecast Summary'!P:P, 'Forecast Summary'!$A:$A,Outcomes!$A159,'Forecast Summary'!$C:$C, "2023",'Forecast Summary'!$D:$D, "Historical")</f>
        <v>160</v>
      </c>
      <c r="N159" s="90">
        <f>SUMIFS('Forecast Summary'!U:U, 'Forecast Summary'!$A:$A,Outcomes!$A159,'Forecast Summary'!$C:$C, "2023",'Forecast Summary'!$D:$D, "Historical")</f>
        <v>20</v>
      </c>
      <c r="O159" s="561"/>
      <c r="P159" s="561"/>
      <c r="Q159" s="561"/>
      <c r="R159" s="90">
        <f>SUMIFS('Forecast Summary'!Y:Y, 'Forecast Summary'!$A:$A,Outcomes!$A159,'Forecast Summary'!$C:$C, "2023",'Forecast Summary'!$D:$D, "Historical")</f>
        <v>154</v>
      </c>
      <c r="S159" s="561"/>
      <c r="T159" s="561"/>
      <c r="U159" s="561"/>
      <c r="V159" s="90">
        <f>SUMIFS('Forecast Summary'!AG:AG, 'Forecast Summary'!$A:$A,Outcomes!$A159,'Forecast Summary'!$C:$C, "2023",'Forecast Summary'!$D:$D, "Historical")</f>
        <v>52</v>
      </c>
      <c r="W159" s="90">
        <f>SUMIFS('Forecast Summary'!AH:AH, 'Forecast Summary'!$A:$A,Outcomes!$A159,'Forecast Summary'!$C:$C, "2023",'Forecast Summary'!$D:$D, "Historical")</f>
        <v>10</v>
      </c>
      <c r="X159" s="90">
        <f>SUMIFS('Forecast Summary'!AI:AI, 'Forecast Summary'!$A:$A,Outcomes!$A159,'Forecast Summary'!$C:$C, "2023",'Forecast Summary'!$D:$D, "Historical")</f>
        <v>7</v>
      </c>
      <c r="Y159" s="90">
        <f>SUMIFS('Forecast Summary'!AJ:AJ, 'Forecast Summary'!$A:$A,Outcomes!$A159,'Forecast Summary'!$C:$C, "2023",'Forecast Summary'!$D:$D, "Historical")</f>
        <v>28</v>
      </c>
      <c r="Z159" s="90">
        <f>SUMIFS('Forecast Summary'!AK:AK, 'Forecast Summary'!$A:$A,Outcomes!$A159,'Forecast Summary'!$C:$C, "2023",'Forecast Summary'!$D:$D, "Historical")</f>
        <v>146</v>
      </c>
      <c r="AA159" s="90">
        <f>SUMIFS('Forecast Summary'!AL:AL, 'Forecast Summary'!$A:$A,Outcomes!$A159,'Forecast Summary'!$C:$C, "2023",'Forecast Summary'!$D:$D, "Historical")</f>
        <v>25</v>
      </c>
      <c r="AB159" s="90">
        <f>SUMIFS('Forecast Summary'!AM:AM, 'Forecast Summary'!$A:$A,Outcomes!$A159,'Forecast Summary'!$C:$C, "2023",'Forecast Summary'!$D:$D, "Historical")</f>
        <v>97</v>
      </c>
      <c r="AC159" s="90">
        <f>SUMIFS('Forecast Summary'!AN:AN, 'Forecast Summary'!$A:$A,Outcomes!$A159,'Forecast Summary'!$C:$C, "2023",'Forecast Summary'!$D:$D, "Historical")</f>
        <v>68</v>
      </c>
      <c r="AD159" s="90">
        <f>SUMIFS('Forecast Summary'!AS:AS, 'Forecast Summary'!$A:$A,Outcomes!$A159,'Forecast Summary'!$C:$C, "2023",'Forecast Summary'!$D:$D, "Historical")</f>
        <v>0</v>
      </c>
      <c r="AE159" s="90">
        <f>SUMIFS('Forecast Summary'!AT:AT, 'Forecast Summary'!$A:$A,Outcomes!$A159,'Forecast Summary'!$C:$C, "2023",'Forecast Summary'!$D:$D, "Historical")</f>
        <v>0</v>
      </c>
      <c r="AF159" s="90">
        <f>SUMIFS('Forecast Summary'!AU:AU, 'Forecast Summary'!$A:$A,Outcomes!$A159,'Forecast Summary'!$C:$C, "2023",'Forecast Summary'!$D:$D, "Historical")</f>
        <v>0</v>
      </c>
      <c r="AG159" s="90">
        <f>SUMIFS('Forecast Summary'!AV:AV, 'Forecast Summary'!$A:$A,Outcomes!$A159,'Forecast Summary'!$C:$C, "2023",'Forecast Summary'!$D:$D, "Historical")</f>
        <v>0</v>
      </c>
      <c r="AH159" s="90">
        <f>SUMIFS('Forecast Summary'!AW:AW, 'Forecast Summary'!$A:$A,Outcomes!$A159,'Forecast Summary'!$C:$C, "2023",'Forecast Summary'!$D:$D, "Historical")</f>
        <v>0</v>
      </c>
      <c r="AI159" s="90">
        <f>SUMIFS('Forecast Summary'!AX:AX, 'Forecast Summary'!$A:$A,Outcomes!$A159,'Forecast Summary'!$C:$C, "2023",'Forecast Summary'!$D:$D, "Historical")</f>
        <v>0</v>
      </c>
      <c r="AJ159" s="90">
        <f>SUMIFS('Forecast Summary'!AY:AY, 'Forecast Summary'!$A:$A,Outcomes!$A159,'Forecast Summary'!$C:$C, "2023",'Forecast Summary'!$D:$D, "Historical")</f>
        <v>0</v>
      </c>
      <c r="AK159" s="90">
        <f>SUMIFS('Forecast Summary'!AZ:AZ, 'Forecast Summary'!$A:$A,Outcomes!$A159,'Forecast Summary'!$C:$C, "2023",'Forecast Summary'!$D:$D, "Historical")</f>
        <v>0</v>
      </c>
      <c r="AL159" s="90">
        <f>SUMIFS('Forecast Summary'!BE:BE, 'Forecast Summary'!$A:$A,Outcomes!$A159,'Forecast Summary'!$C:$C, "2023",'Forecast Summary'!$D:$D, "Historical")</f>
        <v>126</v>
      </c>
      <c r="AM159" s="90">
        <f>SUMIFS('Forecast Summary'!BF:BF, 'Forecast Summary'!$A:$A,Outcomes!$A159,'Forecast Summary'!$C:$C, "2023",'Forecast Summary'!$D:$D, "Historical")</f>
        <v>47</v>
      </c>
      <c r="AN159" s="90">
        <f>SUMIFS('Forecast Summary'!BG:BG, 'Forecast Summary'!$A:$A,Outcomes!$A159,'Forecast Summary'!$C:$C, "2023",'Forecast Summary'!$D:$D, "Historical")</f>
        <v>75</v>
      </c>
      <c r="AO159" s="90">
        <f>SUMIFS('Forecast Summary'!BH:BH, 'Forecast Summary'!$A:$A,Outcomes!$A159,'Forecast Summary'!$C:$C, "2023",'Forecast Summary'!$D:$D, "Historical")</f>
        <v>39</v>
      </c>
      <c r="AP159" s="90">
        <f>SUMIFS('Forecast Summary'!BI:BI, 'Forecast Summary'!$A:$A,Outcomes!$A159,'Forecast Summary'!$C:$C, "2023",'Forecast Summary'!$D:$D, "Historical")</f>
        <v>109</v>
      </c>
      <c r="AQ159" s="90">
        <f>SUMIFS('Forecast Summary'!BJ:BJ, 'Forecast Summary'!$A:$A,Outcomes!$A159,'Forecast Summary'!$C:$C, "2023",'Forecast Summary'!$D:$D, "Historical")</f>
        <v>20</v>
      </c>
      <c r="AR159" s="90">
        <f>SUMIFS('Forecast Summary'!BK:BK, 'Forecast Summary'!$A:$A,Outcomes!$A159,'Forecast Summary'!$C:$C, "2023",'Forecast Summary'!$D:$D, "Historical")</f>
        <v>73</v>
      </c>
      <c r="AS159" s="90">
        <f>SUMIFS('Forecast Summary'!BL:BL, 'Forecast Summary'!$A:$A,Outcomes!$A159,'Forecast Summary'!$C:$C, "2023",'Forecast Summary'!$D:$D, "Historical")</f>
        <v>68</v>
      </c>
      <c r="AT159" s="90">
        <f>SUMIFS('Forecast Summary'!BQ:BQ, 'Forecast Summary'!$A:$A,Outcomes!$A159,'Forecast Summary'!$C:$C, "2023",'Forecast Summary'!$D:$D, "Historical")</f>
        <v>0</v>
      </c>
      <c r="AU159" s="90">
        <f>SUMIFS('Forecast Summary'!BR:BR, 'Forecast Summary'!$A:$A,Outcomes!$A159,'Forecast Summary'!$C:$C, "2023",'Forecast Summary'!$D:$D, "Historical")</f>
        <v>0</v>
      </c>
      <c r="AV159" s="90">
        <f>SUMIFS('Forecast Summary'!BS:BS, 'Forecast Summary'!$A:$A,Outcomes!$A159,'Forecast Summary'!$C:$C, "2023",'Forecast Summary'!$D:$D, "Historical")</f>
        <v>0</v>
      </c>
      <c r="AW159" s="90">
        <f>SUMIFS('Forecast Summary'!BT:BT, 'Forecast Summary'!$A:$A,Outcomes!$A159,'Forecast Summary'!$C:$C, "2023",'Forecast Summary'!$D:$D, "Historical")</f>
        <v>0</v>
      </c>
      <c r="AX159" s="90">
        <f>SUMIFS('Forecast Summary'!BU:BU, 'Forecast Summary'!$A:$A,Outcomes!$A159,'Forecast Summary'!$C:$C, "2023",'Forecast Summary'!$D:$D, "Historical")</f>
        <v>0</v>
      </c>
      <c r="AY159" s="90">
        <f>SUMIFS('Forecast Summary'!BV:BV, 'Forecast Summary'!$A:$A,Outcomes!$A159,'Forecast Summary'!$C:$C, "2023",'Forecast Summary'!$D:$D, "Historical")</f>
        <v>0</v>
      </c>
      <c r="AZ159" s="90">
        <f>SUMIFS('Forecast Summary'!BW:BW, 'Forecast Summary'!$A:$A,Outcomes!$A159,'Forecast Summary'!$C:$C, "2023",'Forecast Summary'!$D:$D, "Historical")</f>
        <v>0</v>
      </c>
      <c r="BA159" s="90">
        <f>SUMIFS('Forecast Summary'!BX:BX, 'Forecast Summary'!$A:$A,Outcomes!$A159,'Forecast Summary'!$C:$C, "2023",'Forecast Summary'!$D:$D, "Historical")</f>
        <v>0</v>
      </c>
      <c r="BB159" s="90">
        <f>SUMIFS('Forecast Summary'!BY:BY, 'Forecast Summary'!$A:$A,Outcomes!$A159,'Forecast Summary'!$C:$C, "2023",'Forecast Summary'!$D:$D, "Historical")</f>
        <v>12</v>
      </c>
      <c r="BC159" s="90">
        <f>SUMIFS('Forecast Summary'!BZ:BZ, 'Forecast Summary'!$A:$A,Outcomes!$A159,'Forecast Summary'!$C:$C, "2023",'Forecast Summary'!$D:$D, "Historical")</f>
        <v>16</v>
      </c>
      <c r="BD159" s="90">
        <f>SUMIFS('Forecast Summary'!CA:CA, 'Forecast Summary'!$A:$A,Outcomes!$A159,'Forecast Summary'!$C:$C, "2023",'Forecast Summary'!$D:$D, "Historical")</f>
        <v>0</v>
      </c>
    </row>
    <row r="160" spans="1:56">
      <c r="A160" s="21" t="s">
        <v>139</v>
      </c>
      <c r="B160" s="18" t="s">
        <v>140</v>
      </c>
      <c r="C160" s="90">
        <f>SUMIFS('Forecast Summary'!E:E, 'Forecast Summary'!$A:$A,Outcomes!$A160,'Forecast Summary'!$C:$C, "2023",'Forecast Summary'!$D:$D, "Historical")</f>
        <v>195</v>
      </c>
      <c r="D160" s="90">
        <f>SUMIFS('Forecast Summary'!F:F, 'Forecast Summary'!$A:$A,Outcomes!$A160,'Forecast Summary'!$C:$C, "2023",'Forecast Summary'!$D:$D, "Historical")</f>
        <v>208</v>
      </c>
      <c r="E160" s="90">
        <f>SUMIFS('Forecast Summary'!G:G, 'Forecast Summary'!$A:$A,Outcomes!$A160,'Forecast Summary'!$C:$C, "2023",'Forecast Summary'!$D:$D, "Historical")</f>
        <v>67</v>
      </c>
      <c r="F160" s="90">
        <f>SUMIFS('Forecast Summary'!H:H, 'Forecast Summary'!$A:$A,Outcomes!$A160,'Forecast Summary'!$C:$C, "2023",'Forecast Summary'!$D:$D, "Historical")</f>
        <v>94</v>
      </c>
      <c r="G160" s="90">
        <f>SUMIFS('Forecast Summary'!I:I, 'Forecast Summary'!$A:$A,Outcomes!$A160,'Forecast Summary'!$C:$C, "2023",'Forecast Summary'!$D:$D, "Historical")</f>
        <v>62</v>
      </c>
      <c r="H160" s="90">
        <f>SUMIFS('Forecast Summary'!J:J, 'Forecast Summary'!$A:$A,Outcomes!$A160,'Forecast Summary'!$C:$C, "2023",'Forecast Summary'!$D:$D, "Historical")</f>
        <v>2</v>
      </c>
      <c r="I160" s="90">
        <f>SUMIFS('Forecast Summary'!K:K, 'Forecast Summary'!$A:$A,Outcomes!$A160,'Forecast Summary'!$C:$C, "2023",'Forecast Summary'!$D:$D, "Historical")</f>
        <v>1</v>
      </c>
      <c r="J160" s="90">
        <f>SUMIFS('Forecast Summary'!L:L, 'Forecast Summary'!$A:$A,Outcomes!$A160,'Forecast Summary'!$C:$C, "2023",'Forecast Summary'!$D:$D, "Historical")</f>
        <v>0</v>
      </c>
      <c r="K160" s="90">
        <f>SUMIFS('Forecast Summary'!M:M, 'Forecast Summary'!$A:$A,Outcomes!$A160,'Forecast Summary'!$C:$C, "2023",'Forecast Summary'!$D:$D, "Historical")</f>
        <v>0</v>
      </c>
      <c r="L160" s="90">
        <f>SUMIFS('Forecast Summary'!O:O, 'Forecast Summary'!$A:$A,Outcomes!$A160,'Forecast Summary'!$C:$C, "2023",'Forecast Summary'!$D:$D, "Historical")</f>
        <v>13</v>
      </c>
      <c r="M160" s="90">
        <f>SUMIFS('Forecast Summary'!P:P, 'Forecast Summary'!$A:$A,Outcomes!$A160,'Forecast Summary'!$C:$C, "2023",'Forecast Summary'!$D:$D, "Historical")</f>
        <v>312</v>
      </c>
      <c r="N160" s="90">
        <f>SUMIFS('Forecast Summary'!U:U, 'Forecast Summary'!$A:$A,Outcomes!$A160,'Forecast Summary'!$C:$C, "2023",'Forecast Summary'!$D:$D, "Historical")</f>
        <v>84</v>
      </c>
      <c r="O160" s="561"/>
      <c r="P160" s="561"/>
      <c r="Q160" s="561"/>
      <c r="R160" s="90">
        <f>SUMIFS('Forecast Summary'!Y:Y, 'Forecast Summary'!$A:$A,Outcomes!$A160,'Forecast Summary'!$C:$C, "2023",'Forecast Summary'!$D:$D, "Historical")</f>
        <v>19</v>
      </c>
      <c r="S160" s="561"/>
      <c r="T160" s="561"/>
      <c r="U160" s="561"/>
      <c r="V160" s="90">
        <f>SUMIFS('Forecast Summary'!AG:AG, 'Forecast Summary'!$A:$A,Outcomes!$A160,'Forecast Summary'!$C:$C, "2023",'Forecast Summary'!$D:$D, "Historical")</f>
        <v>154</v>
      </c>
      <c r="W160" s="90">
        <f>SUMIFS('Forecast Summary'!AH:AH, 'Forecast Summary'!$A:$A,Outcomes!$A160,'Forecast Summary'!$C:$C, "2023",'Forecast Summary'!$D:$D, "Historical")</f>
        <v>65</v>
      </c>
      <c r="X160" s="90">
        <f>SUMIFS('Forecast Summary'!AI:AI, 'Forecast Summary'!$A:$A,Outcomes!$A160,'Forecast Summary'!$C:$C, "2023",'Forecast Summary'!$D:$D, "Historical")</f>
        <v>61</v>
      </c>
      <c r="Y160" s="90">
        <f>SUMIFS('Forecast Summary'!AJ:AJ, 'Forecast Summary'!$A:$A,Outcomes!$A160,'Forecast Summary'!$C:$C, "2023",'Forecast Summary'!$D:$D, "Historical")</f>
        <v>58</v>
      </c>
      <c r="Z160" s="90">
        <f>SUMIFS('Forecast Summary'!AK:AK, 'Forecast Summary'!$A:$A,Outcomes!$A160,'Forecast Summary'!$C:$C, "2023",'Forecast Summary'!$D:$D, "Historical")</f>
        <v>188</v>
      </c>
      <c r="AA160" s="90">
        <f>SUMIFS('Forecast Summary'!AL:AL, 'Forecast Summary'!$A:$A,Outcomes!$A160,'Forecast Summary'!$C:$C, "2023",'Forecast Summary'!$D:$D, "Historical")</f>
        <v>55</v>
      </c>
      <c r="AB160" s="90">
        <f>SUMIFS('Forecast Summary'!AM:AM, 'Forecast Summary'!$A:$A,Outcomes!$A160,'Forecast Summary'!$C:$C, "2023",'Forecast Summary'!$D:$D, "Historical")</f>
        <v>98</v>
      </c>
      <c r="AC160" s="90">
        <f>SUMIFS('Forecast Summary'!AN:AN, 'Forecast Summary'!$A:$A,Outcomes!$A160,'Forecast Summary'!$C:$C, "2023",'Forecast Summary'!$D:$D, "Historical")</f>
        <v>82</v>
      </c>
      <c r="AD160" s="90">
        <f>SUMIFS('Forecast Summary'!AS:AS, 'Forecast Summary'!$A:$A,Outcomes!$A160,'Forecast Summary'!$C:$C, "2023",'Forecast Summary'!$D:$D, "Historical")</f>
        <v>0</v>
      </c>
      <c r="AE160" s="90">
        <f>SUMIFS('Forecast Summary'!AT:AT, 'Forecast Summary'!$A:$A,Outcomes!$A160,'Forecast Summary'!$C:$C, "2023",'Forecast Summary'!$D:$D, "Historical")</f>
        <v>0</v>
      </c>
      <c r="AF160" s="90">
        <f>SUMIFS('Forecast Summary'!AU:AU, 'Forecast Summary'!$A:$A,Outcomes!$A160,'Forecast Summary'!$C:$C, "2023",'Forecast Summary'!$D:$D, "Historical")</f>
        <v>0</v>
      </c>
      <c r="AG160" s="90">
        <f>SUMIFS('Forecast Summary'!AV:AV, 'Forecast Summary'!$A:$A,Outcomes!$A160,'Forecast Summary'!$C:$C, "2023",'Forecast Summary'!$D:$D, "Historical")</f>
        <v>0</v>
      </c>
      <c r="AH160" s="90">
        <f>SUMIFS('Forecast Summary'!AW:AW, 'Forecast Summary'!$A:$A,Outcomes!$A160,'Forecast Summary'!$C:$C, "2023",'Forecast Summary'!$D:$D, "Historical")</f>
        <v>0</v>
      </c>
      <c r="AI160" s="90">
        <f>SUMIFS('Forecast Summary'!AX:AX, 'Forecast Summary'!$A:$A,Outcomes!$A160,'Forecast Summary'!$C:$C, "2023",'Forecast Summary'!$D:$D, "Historical")</f>
        <v>0</v>
      </c>
      <c r="AJ160" s="90">
        <f>SUMIFS('Forecast Summary'!AY:AY, 'Forecast Summary'!$A:$A,Outcomes!$A160,'Forecast Summary'!$C:$C, "2023",'Forecast Summary'!$D:$D, "Historical")</f>
        <v>0</v>
      </c>
      <c r="AK160" s="90">
        <f>SUMIFS('Forecast Summary'!AZ:AZ, 'Forecast Summary'!$A:$A,Outcomes!$A160,'Forecast Summary'!$C:$C, "2023",'Forecast Summary'!$D:$D, "Historical")</f>
        <v>0</v>
      </c>
      <c r="AL160" s="90">
        <f>SUMIFS('Forecast Summary'!BE:BE, 'Forecast Summary'!$A:$A,Outcomes!$A160,'Forecast Summary'!$C:$C, "2023",'Forecast Summary'!$D:$D, "Historical")</f>
        <v>201</v>
      </c>
      <c r="AM160" s="90">
        <f>SUMIFS('Forecast Summary'!BF:BF, 'Forecast Summary'!$A:$A,Outcomes!$A160,'Forecast Summary'!$C:$C, "2023",'Forecast Summary'!$D:$D, "Historical")</f>
        <v>78</v>
      </c>
      <c r="AN160" s="90">
        <f>SUMIFS('Forecast Summary'!BG:BG, 'Forecast Summary'!$A:$A,Outcomes!$A160,'Forecast Summary'!$C:$C, "2023",'Forecast Summary'!$D:$D, "Historical")</f>
        <v>98</v>
      </c>
      <c r="AO160" s="90">
        <f>SUMIFS('Forecast Summary'!BH:BH, 'Forecast Summary'!$A:$A,Outcomes!$A160,'Forecast Summary'!$C:$C, "2023",'Forecast Summary'!$D:$D, "Historical")</f>
        <v>63</v>
      </c>
      <c r="AP160" s="90">
        <f>SUMIFS('Forecast Summary'!BI:BI, 'Forecast Summary'!$A:$A,Outcomes!$A160,'Forecast Summary'!$C:$C, "2023",'Forecast Summary'!$D:$D, "Historical")</f>
        <v>147</v>
      </c>
      <c r="AQ160" s="90">
        <f>SUMIFS('Forecast Summary'!BJ:BJ, 'Forecast Summary'!$A:$A,Outcomes!$A160,'Forecast Summary'!$C:$C, "2023",'Forecast Summary'!$D:$D, "Historical")</f>
        <v>27</v>
      </c>
      <c r="AR160" s="90">
        <f>SUMIFS('Forecast Summary'!BK:BK, 'Forecast Summary'!$A:$A,Outcomes!$A160,'Forecast Summary'!$C:$C, "2023",'Forecast Summary'!$D:$D, "Historical")</f>
        <v>80</v>
      </c>
      <c r="AS160" s="90">
        <f>SUMIFS('Forecast Summary'!BL:BL, 'Forecast Summary'!$A:$A,Outcomes!$A160,'Forecast Summary'!$C:$C, "2023",'Forecast Summary'!$D:$D, "Historical")</f>
        <v>50</v>
      </c>
      <c r="AT160" s="90">
        <f>SUMIFS('Forecast Summary'!BQ:BQ, 'Forecast Summary'!$A:$A,Outcomes!$A160,'Forecast Summary'!$C:$C, "2023",'Forecast Summary'!$D:$D, "Historical")</f>
        <v>0</v>
      </c>
      <c r="AU160" s="90">
        <f>SUMIFS('Forecast Summary'!BR:BR, 'Forecast Summary'!$A:$A,Outcomes!$A160,'Forecast Summary'!$C:$C, "2023",'Forecast Summary'!$D:$D, "Historical")</f>
        <v>0</v>
      </c>
      <c r="AV160" s="90">
        <f>SUMIFS('Forecast Summary'!BS:BS, 'Forecast Summary'!$A:$A,Outcomes!$A160,'Forecast Summary'!$C:$C, "2023",'Forecast Summary'!$D:$D, "Historical")</f>
        <v>0</v>
      </c>
      <c r="AW160" s="90">
        <f>SUMIFS('Forecast Summary'!BT:BT, 'Forecast Summary'!$A:$A,Outcomes!$A160,'Forecast Summary'!$C:$C, "2023",'Forecast Summary'!$D:$D, "Historical")</f>
        <v>0</v>
      </c>
      <c r="AX160" s="90">
        <f>SUMIFS('Forecast Summary'!BU:BU, 'Forecast Summary'!$A:$A,Outcomes!$A160,'Forecast Summary'!$C:$C, "2023",'Forecast Summary'!$D:$D, "Historical")</f>
        <v>0</v>
      </c>
      <c r="AY160" s="90">
        <f>SUMIFS('Forecast Summary'!BV:BV, 'Forecast Summary'!$A:$A,Outcomes!$A160,'Forecast Summary'!$C:$C, "2023",'Forecast Summary'!$D:$D, "Historical")</f>
        <v>0</v>
      </c>
      <c r="AZ160" s="90">
        <f>SUMIFS('Forecast Summary'!BW:BW, 'Forecast Summary'!$A:$A,Outcomes!$A160,'Forecast Summary'!$C:$C, "2023",'Forecast Summary'!$D:$D, "Historical")</f>
        <v>0</v>
      </c>
      <c r="BA160" s="90">
        <f>SUMIFS('Forecast Summary'!BX:BX, 'Forecast Summary'!$A:$A,Outcomes!$A160,'Forecast Summary'!$C:$C, "2023",'Forecast Summary'!$D:$D, "Historical")</f>
        <v>0</v>
      </c>
      <c r="BB160" s="90">
        <f>SUMIFS('Forecast Summary'!BY:BY, 'Forecast Summary'!$A:$A,Outcomes!$A160,'Forecast Summary'!$C:$C, "2023",'Forecast Summary'!$D:$D, "Historical")</f>
        <v>23</v>
      </c>
      <c r="BC160" s="90">
        <f>SUMIFS('Forecast Summary'!BZ:BZ, 'Forecast Summary'!$A:$A,Outcomes!$A160,'Forecast Summary'!$C:$C, "2023",'Forecast Summary'!$D:$D, "Historical")</f>
        <v>49</v>
      </c>
      <c r="BD160" s="90">
        <f>SUMIFS('Forecast Summary'!CA:CA, 'Forecast Summary'!$A:$A,Outcomes!$A160,'Forecast Summary'!$C:$C, "2023",'Forecast Summary'!$D:$D, "Historical")</f>
        <v>0</v>
      </c>
    </row>
    <row r="161" spans="1:56">
      <c r="A161" s="21" t="s">
        <v>141</v>
      </c>
      <c r="B161" s="18" t="s">
        <v>142</v>
      </c>
      <c r="C161" s="90">
        <f>SUMIFS('Forecast Summary'!E:E, 'Forecast Summary'!$A:$A,Outcomes!$A161,'Forecast Summary'!$C:$C, "2023",'Forecast Summary'!$D:$D, "Historical")</f>
        <v>504</v>
      </c>
      <c r="D161" s="90">
        <f>SUMIFS('Forecast Summary'!F:F, 'Forecast Summary'!$A:$A,Outcomes!$A161,'Forecast Summary'!$C:$C, "2023",'Forecast Summary'!$D:$D, "Historical")</f>
        <v>471</v>
      </c>
      <c r="E161" s="90">
        <f>SUMIFS('Forecast Summary'!G:G, 'Forecast Summary'!$A:$A,Outcomes!$A161,'Forecast Summary'!$C:$C, "2023",'Forecast Summary'!$D:$D, "Historical")</f>
        <v>368</v>
      </c>
      <c r="F161" s="90">
        <f>SUMIFS('Forecast Summary'!H:H, 'Forecast Summary'!$A:$A,Outcomes!$A161,'Forecast Summary'!$C:$C, "2023",'Forecast Summary'!$D:$D, "Historical")</f>
        <v>128</v>
      </c>
      <c r="G161" s="90">
        <f>SUMIFS('Forecast Summary'!I:I, 'Forecast Summary'!$A:$A,Outcomes!$A161,'Forecast Summary'!$C:$C, "2023",'Forecast Summary'!$D:$D, "Historical")</f>
        <v>65</v>
      </c>
      <c r="H161" s="90">
        <f>SUMIFS('Forecast Summary'!J:J, 'Forecast Summary'!$A:$A,Outcomes!$A161,'Forecast Summary'!$C:$C, "2023",'Forecast Summary'!$D:$D, "Historical")</f>
        <v>0</v>
      </c>
      <c r="I161" s="90">
        <f>SUMIFS('Forecast Summary'!K:K, 'Forecast Summary'!$A:$A,Outcomes!$A161,'Forecast Summary'!$C:$C, "2023",'Forecast Summary'!$D:$D, "Historical")</f>
        <v>0</v>
      </c>
      <c r="J161" s="90">
        <f>SUMIFS('Forecast Summary'!L:L, 'Forecast Summary'!$A:$A,Outcomes!$A161,'Forecast Summary'!$C:$C, "2023",'Forecast Summary'!$D:$D, "Historical")</f>
        <v>0</v>
      </c>
      <c r="K161" s="90">
        <f>SUMIFS('Forecast Summary'!M:M, 'Forecast Summary'!$A:$A,Outcomes!$A161,'Forecast Summary'!$C:$C, "2023",'Forecast Summary'!$D:$D, "Historical")</f>
        <v>0</v>
      </c>
      <c r="L161" s="90">
        <f>SUMIFS('Forecast Summary'!O:O, 'Forecast Summary'!$A:$A,Outcomes!$A161,'Forecast Summary'!$C:$C, "2023",'Forecast Summary'!$D:$D, "Historical")</f>
        <v>90</v>
      </c>
      <c r="M161" s="90">
        <f>SUMIFS('Forecast Summary'!P:P, 'Forecast Summary'!$A:$A,Outcomes!$A161,'Forecast Summary'!$C:$C, "2023",'Forecast Summary'!$D:$D, "Historical")</f>
        <v>96</v>
      </c>
      <c r="N161" s="90">
        <f>SUMIFS('Forecast Summary'!U:U, 'Forecast Summary'!$A:$A,Outcomes!$A161,'Forecast Summary'!$C:$C, "2023",'Forecast Summary'!$D:$D, "Historical")</f>
        <v>12</v>
      </c>
      <c r="O161" s="561"/>
      <c r="P161" s="561"/>
      <c r="Q161" s="561"/>
      <c r="R161" s="90">
        <f>SUMIFS('Forecast Summary'!Y:Y, 'Forecast Summary'!$A:$A,Outcomes!$A161,'Forecast Summary'!$C:$C, "2023",'Forecast Summary'!$D:$D, "Historical")</f>
        <v>47</v>
      </c>
      <c r="S161" s="561"/>
      <c r="T161" s="561"/>
      <c r="U161" s="561"/>
      <c r="V161" s="90">
        <f>SUMIFS('Forecast Summary'!AG:AG, 'Forecast Summary'!$A:$A,Outcomes!$A161,'Forecast Summary'!$C:$C, "2023",'Forecast Summary'!$D:$D, "Historical")</f>
        <v>49</v>
      </c>
      <c r="W161" s="90">
        <f>SUMIFS('Forecast Summary'!AH:AH, 'Forecast Summary'!$A:$A,Outcomes!$A161,'Forecast Summary'!$C:$C, "2023",'Forecast Summary'!$D:$D, "Historical")</f>
        <v>42</v>
      </c>
      <c r="X161" s="90">
        <f>SUMIFS('Forecast Summary'!AI:AI, 'Forecast Summary'!$A:$A,Outcomes!$A161,'Forecast Summary'!$C:$C, "2023",'Forecast Summary'!$D:$D, "Historical")</f>
        <v>14</v>
      </c>
      <c r="Y161" s="90">
        <f>SUMIFS('Forecast Summary'!AJ:AJ, 'Forecast Summary'!$A:$A,Outcomes!$A161,'Forecast Summary'!$C:$C, "2023",'Forecast Summary'!$D:$D, "Historical")</f>
        <v>18</v>
      </c>
      <c r="Z161" s="90">
        <f>SUMIFS('Forecast Summary'!AK:AK, 'Forecast Summary'!$A:$A,Outcomes!$A161,'Forecast Summary'!$C:$C, "2023",'Forecast Summary'!$D:$D, "Historical")</f>
        <v>164</v>
      </c>
      <c r="AA161" s="90">
        <f>SUMIFS('Forecast Summary'!AL:AL, 'Forecast Summary'!$A:$A,Outcomes!$A161,'Forecast Summary'!$C:$C, "2023",'Forecast Summary'!$D:$D, "Historical")</f>
        <v>118</v>
      </c>
      <c r="AB161" s="90">
        <f>SUMIFS('Forecast Summary'!AM:AM, 'Forecast Summary'!$A:$A,Outcomes!$A161,'Forecast Summary'!$C:$C, "2023",'Forecast Summary'!$D:$D, "Historical")</f>
        <v>84</v>
      </c>
      <c r="AC161" s="90">
        <f>SUMIFS('Forecast Summary'!AN:AN, 'Forecast Summary'!$A:$A,Outcomes!$A161,'Forecast Summary'!$C:$C, "2023",'Forecast Summary'!$D:$D, "Historical")</f>
        <v>56</v>
      </c>
      <c r="AD161" s="90">
        <f>SUMIFS('Forecast Summary'!AS:AS, 'Forecast Summary'!$A:$A,Outcomes!$A161,'Forecast Summary'!$C:$C, "2023",'Forecast Summary'!$D:$D, "Historical")</f>
        <v>0</v>
      </c>
      <c r="AE161" s="90">
        <f>SUMIFS('Forecast Summary'!AT:AT, 'Forecast Summary'!$A:$A,Outcomes!$A161,'Forecast Summary'!$C:$C, "2023",'Forecast Summary'!$D:$D, "Historical")</f>
        <v>0</v>
      </c>
      <c r="AF161" s="90">
        <f>SUMIFS('Forecast Summary'!AU:AU, 'Forecast Summary'!$A:$A,Outcomes!$A161,'Forecast Summary'!$C:$C, "2023",'Forecast Summary'!$D:$D, "Historical")</f>
        <v>0</v>
      </c>
      <c r="AG161" s="90">
        <f>SUMIFS('Forecast Summary'!AV:AV, 'Forecast Summary'!$A:$A,Outcomes!$A161,'Forecast Summary'!$C:$C, "2023",'Forecast Summary'!$D:$D, "Historical")</f>
        <v>0</v>
      </c>
      <c r="AH161" s="90">
        <f>SUMIFS('Forecast Summary'!AW:AW, 'Forecast Summary'!$A:$A,Outcomes!$A161,'Forecast Summary'!$C:$C, "2023",'Forecast Summary'!$D:$D, "Historical")</f>
        <v>0</v>
      </c>
      <c r="AI161" s="90">
        <f>SUMIFS('Forecast Summary'!AX:AX, 'Forecast Summary'!$A:$A,Outcomes!$A161,'Forecast Summary'!$C:$C, "2023",'Forecast Summary'!$D:$D, "Historical")</f>
        <v>0</v>
      </c>
      <c r="AJ161" s="90">
        <f>SUMIFS('Forecast Summary'!AY:AY, 'Forecast Summary'!$A:$A,Outcomes!$A161,'Forecast Summary'!$C:$C, "2023",'Forecast Summary'!$D:$D, "Historical")</f>
        <v>0</v>
      </c>
      <c r="AK161" s="90">
        <f>SUMIFS('Forecast Summary'!AZ:AZ, 'Forecast Summary'!$A:$A,Outcomes!$A161,'Forecast Summary'!$C:$C, "2023",'Forecast Summary'!$D:$D, "Historical")</f>
        <v>0</v>
      </c>
      <c r="AL161" s="90">
        <f>SUMIFS('Forecast Summary'!BE:BE, 'Forecast Summary'!$A:$A,Outcomes!$A161,'Forecast Summary'!$C:$C, "2023",'Forecast Summary'!$D:$D, "Historical")</f>
        <v>477</v>
      </c>
      <c r="AM161" s="90">
        <f>SUMIFS('Forecast Summary'!BF:BF, 'Forecast Summary'!$A:$A,Outcomes!$A161,'Forecast Summary'!$C:$C, "2023",'Forecast Summary'!$D:$D, "Historical")</f>
        <v>303</v>
      </c>
      <c r="AN161" s="90">
        <f>SUMIFS('Forecast Summary'!BG:BG, 'Forecast Summary'!$A:$A,Outcomes!$A161,'Forecast Summary'!$C:$C, "2023",'Forecast Summary'!$D:$D, "Historical")</f>
        <v>163</v>
      </c>
      <c r="AO161" s="90">
        <f>SUMIFS('Forecast Summary'!BH:BH, 'Forecast Summary'!$A:$A,Outcomes!$A161,'Forecast Summary'!$C:$C, "2023",'Forecast Summary'!$D:$D, "Historical")</f>
        <v>101</v>
      </c>
      <c r="AP161" s="90">
        <f>SUMIFS('Forecast Summary'!BI:BI, 'Forecast Summary'!$A:$A,Outcomes!$A161,'Forecast Summary'!$C:$C, "2023",'Forecast Summary'!$D:$D, "Historical")</f>
        <v>316</v>
      </c>
      <c r="AQ161" s="90">
        <f>SUMIFS('Forecast Summary'!BJ:BJ, 'Forecast Summary'!$A:$A,Outcomes!$A161,'Forecast Summary'!$C:$C, "2023",'Forecast Summary'!$D:$D, "Historical")</f>
        <v>184</v>
      </c>
      <c r="AR161" s="90">
        <f>SUMIFS('Forecast Summary'!BK:BK, 'Forecast Summary'!$A:$A,Outcomes!$A161,'Forecast Summary'!$C:$C, "2023",'Forecast Summary'!$D:$D, "Historical")</f>
        <v>157</v>
      </c>
      <c r="AS161" s="90">
        <f>SUMIFS('Forecast Summary'!BL:BL, 'Forecast Summary'!$A:$A,Outcomes!$A161,'Forecast Summary'!$C:$C, "2023",'Forecast Summary'!$D:$D, "Historical")</f>
        <v>168</v>
      </c>
      <c r="AT161" s="90">
        <f>SUMIFS('Forecast Summary'!BQ:BQ, 'Forecast Summary'!$A:$A,Outcomes!$A161,'Forecast Summary'!$C:$C, "2023",'Forecast Summary'!$D:$D, "Historical")</f>
        <v>14</v>
      </c>
      <c r="AU161" s="90">
        <f>SUMIFS('Forecast Summary'!BR:BR, 'Forecast Summary'!$A:$A,Outcomes!$A161,'Forecast Summary'!$C:$C, "2023",'Forecast Summary'!$D:$D, "Historical")</f>
        <v>7</v>
      </c>
      <c r="AV161" s="90">
        <f>SUMIFS('Forecast Summary'!BS:BS, 'Forecast Summary'!$A:$A,Outcomes!$A161,'Forecast Summary'!$C:$C, "2023",'Forecast Summary'!$D:$D, "Historical")</f>
        <v>3</v>
      </c>
      <c r="AW161" s="90">
        <f>SUMIFS('Forecast Summary'!BT:BT, 'Forecast Summary'!$A:$A,Outcomes!$A161,'Forecast Summary'!$C:$C, "2023",'Forecast Summary'!$D:$D, "Historical")</f>
        <v>11</v>
      </c>
      <c r="AX161" s="90">
        <f>SUMIFS('Forecast Summary'!BU:BU, 'Forecast Summary'!$A:$A,Outcomes!$A161,'Forecast Summary'!$C:$C, "2023",'Forecast Summary'!$D:$D, "Historical")</f>
        <v>27</v>
      </c>
      <c r="AY161" s="90">
        <f>SUMIFS('Forecast Summary'!BV:BV, 'Forecast Summary'!$A:$A,Outcomes!$A161,'Forecast Summary'!$C:$C, "2023",'Forecast Summary'!$D:$D, "Historical")</f>
        <v>17</v>
      </c>
      <c r="AZ161" s="90">
        <f>SUMIFS('Forecast Summary'!BW:BW, 'Forecast Summary'!$A:$A,Outcomes!$A161,'Forecast Summary'!$C:$C, "2023",'Forecast Summary'!$D:$D, "Historical")</f>
        <v>13</v>
      </c>
      <c r="BA161" s="90">
        <f>SUMIFS('Forecast Summary'!BX:BX, 'Forecast Summary'!$A:$A,Outcomes!$A161,'Forecast Summary'!$C:$C, "2023",'Forecast Summary'!$D:$D, "Historical")</f>
        <v>20</v>
      </c>
      <c r="BB161" s="90">
        <f>SUMIFS('Forecast Summary'!BY:BY, 'Forecast Summary'!$A:$A,Outcomes!$A161,'Forecast Summary'!$C:$C, "2023",'Forecast Summary'!$D:$D, "Historical")</f>
        <v>17</v>
      </c>
      <c r="BC161" s="90">
        <f>SUMIFS('Forecast Summary'!BZ:BZ, 'Forecast Summary'!$A:$A,Outcomes!$A161,'Forecast Summary'!$C:$C, "2023",'Forecast Summary'!$D:$D, "Historical")</f>
        <v>61</v>
      </c>
      <c r="BD161" s="90">
        <f>SUMIFS('Forecast Summary'!CA:CA, 'Forecast Summary'!$A:$A,Outcomes!$A161,'Forecast Summary'!$C:$C, "2023",'Forecast Summary'!$D:$D, "Historical")</f>
        <v>0</v>
      </c>
    </row>
    <row r="162" spans="1:56">
      <c r="A162" s="21" t="s">
        <v>143</v>
      </c>
      <c r="B162" s="18" t="s">
        <v>144</v>
      </c>
      <c r="C162" s="90">
        <f>SUMIFS('Forecast Summary'!E:E, 'Forecast Summary'!$A:$A,Outcomes!$A162,'Forecast Summary'!$C:$C, "2023",'Forecast Summary'!$D:$D, "Historical")</f>
        <v>179</v>
      </c>
      <c r="D162" s="90">
        <f>SUMIFS('Forecast Summary'!F:F, 'Forecast Summary'!$A:$A,Outcomes!$A162,'Forecast Summary'!$C:$C, "2023",'Forecast Summary'!$D:$D, "Historical")</f>
        <v>118</v>
      </c>
      <c r="E162" s="90">
        <f>SUMIFS('Forecast Summary'!G:G, 'Forecast Summary'!$A:$A,Outcomes!$A162,'Forecast Summary'!$C:$C, "2023",'Forecast Summary'!$D:$D, "Historical")</f>
        <v>34</v>
      </c>
      <c r="F162" s="90">
        <f>SUMIFS('Forecast Summary'!H:H, 'Forecast Summary'!$A:$A,Outcomes!$A162,'Forecast Summary'!$C:$C, "2023",'Forecast Summary'!$D:$D, "Historical")</f>
        <v>16</v>
      </c>
      <c r="G162" s="90">
        <f>SUMIFS('Forecast Summary'!I:I, 'Forecast Summary'!$A:$A,Outcomes!$A162,'Forecast Summary'!$C:$C, "2023",'Forecast Summary'!$D:$D, "Historical")</f>
        <v>5</v>
      </c>
      <c r="H162" s="90">
        <f>SUMIFS('Forecast Summary'!J:J, 'Forecast Summary'!$A:$A,Outcomes!$A162,'Forecast Summary'!$C:$C, "2023",'Forecast Summary'!$D:$D, "Historical")</f>
        <v>0</v>
      </c>
      <c r="I162" s="90">
        <f>SUMIFS('Forecast Summary'!K:K, 'Forecast Summary'!$A:$A,Outcomes!$A162,'Forecast Summary'!$C:$C, "2023",'Forecast Summary'!$D:$D, "Historical")</f>
        <v>0</v>
      </c>
      <c r="J162" s="90">
        <f>SUMIFS('Forecast Summary'!L:L, 'Forecast Summary'!$A:$A,Outcomes!$A162,'Forecast Summary'!$C:$C, "2023",'Forecast Summary'!$D:$D, "Historical")</f>
        <v>0</v>
      </c>
      <c r="K162" s="90">
        <f>SUMIFS('Forecast Summary'!M:M, 'Forecast Summary'!$A:$A,Outcomes!$A162,'Forecast Summary'!$C:$C, "2023",'Forecast Summary'!$D:$D, "Historical")</f>
        <v>0</v>
      </c>
      <c r="L162" s="90">
        <f>SUMIFS('Forecast Summary'!O:O, 'Forecast Summary'!$A:$A,Outcomes!$A162,'Forecast Summary'!$C:$C, "2023",'Forecast Summary'!$D:$D, "Historical")</f>
        <v>0</v>
      </c>
      <c r="M162" s="90">
        <f>SUMIFS('Forecast Summary'!P:P, 'Forecast Summary'!$A:$A,Outcomes!$A162,'Forecast Summary'!$C:$C, "2023",'Forecast Summary'!$D:$D, "Historical")</f>
        <v>17</v>
      </c>
      <c r="N162" s="90">
        <f>SUMIFS('Forecast Summary'!U:U, 'Forecast Summary'!$A:$A,Outcomes!$A162,'Forecast Summary'!$C:$C, "2023",'Forecast Summary'!$D:$D, "Historical")</f>
        <v>205</v>
      </c>
      <c r="O162" s="561"/>
      <c r="P162" s="561"/>
      <c r="Q162" s="561"/>
      <c r="R162" s="90">
        <f>SUMIFS('Forecast Summary'!Y:Y, 'Forecast Summary'!$A:$A,Outcomes!$A162,'Forecast Summary'!$C:$C, "2023",'Forecast Summary'!$D:$D, "Historical")</f>
        <v>63</v>
      </c>
      <c r="S162" s="561"/>
      <c r="T162" s="561"/>
      <c r="U162" s="561"/>
      <c r="V162" s="90">
        <f>SUMIFS('Forecast Summary'!AG:AG, 'Forecast Summary'!$A:$A,Outcomes!$A162,'Forecast Summary'!$C:$C, "2023",'Forecast Summary'!$D:$D, "Historical")</f>
        <v>93</v>
      </c>
      <c r="W162" s="90">
        <f>SUMIFS('Forecast Summary'!AH:AH, 'Forecast Summary'!$A:$A,Outcomes!$A162,'Forecast Summary'!$C:$C, "2023",'Forecast Summary'!$D:$D, "Historical")</f>
        <v>42</v>
      </c>
      <c r="X162" s="90">
        <f>SUMIFS('Forecast Summary'!AI:AI, 'Forecast Summary'!$A:$A,Outcomes!$A162,'Forecast Summary'!$C:$C, "2023",'Forecast Summary'!$D:$D, "Historical")</f>
        <v>19</v>
      </c>
      <c r="Y162" s="90">
        <f>SUMIFS('Forecast Summary'!AJ:AJ, 'Forecast Summary'!$A:$A,Outcomes!$A162,'Forecast Summary'!$C:$C, "2023",'Forecast Summary'!$D:$D, "Historical")</f>
        <v>49</v>
      </c>
      <c r="Z162" s="90">
        <f>SUMIFS('Forecast Summary'!AK:AK, 'Forecast Summary'!$A:$A,Outcomes!$A162,'Forecast Summary'!$C:$C, "2023",'Forecast Summary'!$D:$D, "Historical")</f>
        <v>64</v>
      </c>
      <c r="AA162" s="90">
        <f>SUMIFS('Forecast Summary'!AL:AL, 'Forecast Summary'!$A:$A,Outcomes!$A162,'Forecast Summary'!$C:$C, "2023",'Forecast Summary'!$D:$D, "Historical")</f>
        <v>29</v>
      </c>
      <c r="AB162" s="90">
        <f>SUMIFS('Forecast Summary'!AM:AM, 'Forecast Summary'!$A:$A,Outcomes!$A162,'Forecast Summary'!$C:$C, "2023",'Forecast Summary'!$D:$D, "Historical")</f>
        <v>12</v>
      </c>
      <c r="AC162" s="90">
        <f>SUMIFS('Forecast Summary'!AN:AN, 'Forecast Summary'!$A:$A,Outcomes!$A162,'Forecast Summary'!$C:$C, "2023",'Forecast Summary'!$D:$D, "Historical")</f>
        <v>31</v>
      </c>
      <c r="AD162" s="90">
        <f>SUMIFS('Forecast Summary'!AS:AS, 'Forecast Summary'!$A:$A,Outcomes!$A162,'Forecast Summary'!$C:$C, "2023",'Forecast Summary'!$D:$D, "Historical")</f>
        <v>0</v>
      </c>
      <c r="AE162" s="90">
        <f>SUMIFS('Forecast Summary'!AT:AT, 'Forecast Summary'!$A:$A,Outcomes!$A162,'Forecast Summary'!$C:$C, "2023",'Forecast Summary'!$D:$D, "Historical")</f>
        <v>0</v>
      </c>
      <c r="AF162" s="90">
        <f>SUMIFS('Forecast Summary'!AU:AU, 'Forecast Summary'!$A:$A,Outcomes!$A162,'Forecast Summary'!$C:$C, "2023",'Forecast Summary'!$D:$D, "Historical")</f>
        <v>0</v>
      </c>
      <c r="AG162" s="90">
        <f>SUMIFS('Forecast Summary'!AV:AV, 'Forecast Summary'!$A:$A,Outcomes!$A162,'Forecast Summary'!$C:$C, "2023",'Forecast Summary'!$D:$D, "Historical")</f>
        <v>0</v>
      </c>
      <c r="AH162" s="90">
        <f>SUMIFS('Forecast Summary'!AW:AW, 'Forecast Summary'!$A:$A,Outcomes!$A162,'Forecast Summary'!$C:$C, "2023",'Forecast Summary'!$D:$D, "Historical")</f>
        <v>0</v>
      </c>
      <c r="AI162" s="90">
        <f>SUMIFS('Forecast Summary'!AX:AX, 'Forecast Summary'!$A:$A,Outcomes!$A162,'Forecast Summary'!$C:$C, "2023",'Forecast Summary'!$D:$D, "Historical")</f>
        <v>0</v>
      </c>
      <c r="AJ162" s="90">
        <f>SUMIFS('Forecast Summary'!AY:AY, 'Forecast Summary'!$A:$A,Outcomes!$A162,'Forecast Summary'!$C:$C, "2023",'Forecast Summary'!$D:$D, "Historical")</f>
        <v>0</v>
      </c>
      <c r="AK162" s="90">
        <f>SUMIFS('Forecast Summary'!AZ:AZ, 'Forecast Summary'!$A:$A,Outcomes!$A162,'Forecast Summary'!$C:$C, "2023",'Forecast Summary'!$D:$D, "Historical")</f>
        <v>0</v>
      </c>
      <c r="AL162" s="90">
        <f>SUMIFS('Forecast Summary'!BE:BE, 'Forecast Summary'!$A:$A,Outcomes!$A162,'Forecast Summary'!$C:$C, "2023",'Forecast Summary'!$D:$D, "Historical")</f>
        <v>189</v>
      </c>
      <c r="AM162" s="90">
        <f>SUMIFS('Forecast Summary'!BF:BF, 'Forecast Summary'!$A:$A,Outcomes!$A162,'Forecast Summary'!$C:$C, "2023",'Forecast Summary'!$D:$D, "Historical")</f>
        <v>75</v>
      </c>
      <c r="AN162" s="90">
        <f>SUMIFS('Forecast Summary'!BG:BG, 'Forecast Summary'!$A:$A,Outcomes!$A162,'Forecast Summary'!$C:$C, "2023",'Forecast Summary'!$D:$D, "Historical")</f>
        <v>43</v>
      </c>
      <c r="AO162" s="90">
        <f>SUMIFS('Forecast Summary'!BH:BH, 'Forecast Summary'!$A:$A,Outcomes!$A162,'Forecast Summary'!$C:$C, "2023",'Forecast Summary'!$D:$D, "Historical")</f>
        <v>16</v>
      </c>
      <c r="AP162" s="90">
        <f>SUMIFS('Forecast Summary'!BI:BI, 'Forecast Summary'!$A:$A,Outcomes!$A162,'Forecast Summary'!$C:$C, "2023",'Forecast Summary'!$D:$D, "Historical")</f>
        <v>14</v>
      </c>
      <c r="AQ162" s="90">
        <f>SUMIFS('Forecast Summary'!BJ:BJ, 'Forecast Summary'!$A:$A,Outcomes!$A162,'Forecast Summary'!$C:$C, "2023",'Forecast Summary'!$D:$D, "Historical")</f>
        <v>8</v>
      </c>
      <c r="AR162" s="90">
        <f>SUMIFS('Forecast Summary'!BK:BK, 'Forecast Summary'!$A:$A,Outcomes!$A162,'Forecast Summary'!$C:$C, "2023",'Forecast Summary'!$D:$D, "Historical")</f>
        <v>2</v>
      </c>
      <c r="AS162" s="90">
        <f>SUMIFS('Forecast Summary'!BL:BL, 'Forecast Summary'!$A:$A,Outcomes!$A162,'Forecast Summary'!$C:$C, "2023",'Forecast Summary'!$D:$D, "Historical")</f>
        <v>6</v>
      </c>
      <c r="AT162" s="90">
        <f>SUMIFS('Forecast Summary'!BQ:BQ, 'Forecast Summary'!$A:$A,Outcomes!$A162,'Forecast Summary'!$C:$C, "2023",'Forecast Summary'!$D:$D, "Historical")</f>
        <v>0</v>
      </c>
      <c r="AU162" s="90">
        <f>SUMIFS('Forecast Summary'!BR:BR, 'Forecast Summary'!$A:$A,Outcomes!$A162,'Forecast Summary'!$C:$C, "2023",'Forecast Summary'!$D:$D, "Historical")</f>
        <v>0</v>
      </c>
      <c r="AV162" s="90">
        <f>SUMIFS('Forecast Summary'!BS:BS, 'Forecast Summary'!$A:$A,Outcomes!$A162,'Forecast Summary'!$C:$C, "2023",'Forecast Summary'!$D:$D, "Historical")</f>
        <v>0</v>
      </c>
      <c r="AW162" s="90">
        <f>SUMIFS('Forecast Summary'!BT:BT, 'Forecast Summary'!$A:$A,Outcomes!$A162,'Forecast Summary'!$C:$C, "2023",'Forecast Summary'!$D:$D, "Historical")</f>
        <v>0</v>
      </c>
      <c r="AX162" s="90">
        <f>SUMIFS('Forecast Summary'!BU:BU, 'Forecast Summary'!$A:$A,Outcomes!$A162,'Forecast Summary'!$C:$C, "2023",'Forecast Summary'!$D:$D, "Historical")</f>
        <v>0</v>
      </c>
      <c r="AY162" s="90">
        <f>SUMIFS('Forecast Summary'!BV:BV, 'Forecast Summary'!$A:$A,Outcomes!$A162,'Forecast Summary'!$C:$C, "2023",'Forecast Summary'!$D:$D, "Historical")</f>
        <v>0</v>
      </c>
      <c r="AZ162" s="90">
        <f>SUMIFS('Forecast Summary'!BW:BW, 'Forecast Summary'!$A:$A,Outcomes!$A162,'Forecast Summary'!$C:$C, "2023",'Forecast Summary'!$D:$D, "Historical")</f>
        <v>0</v>
      </c>
      <c r="BA162" s="90">
        <f>SUMIFS('Forecast Summary'!BX:BX, 'Forecast Summary'!$A:$A,Outcomes!$A162,'Forecast Summary'!$C:$C, "2023",'Forecast Summary'!$D:$D, "Historical")</f>
        <v>0</v>
      </c>
      <c r="BB162" s="90">
        <f>SUMIFS('Forecast Summary'!BY:BY, 'Forecast Summary'!$A:$A,Outcomes!$A162,'Forecast Summary'!$C:$C, "2023",'Forecast Summary'!$D:$D, "Historical")</f>
        <v>1</v>
      </c>
      <c r="BC162" s="90">
        <f>SUMIFS('Forecast Summary'!BZ:BZ, 'Forecast Summary'!$A:$A,Outcomes!$A162,'Forecast Summary'!$C:$C, "2023",'Forecast Summary'!$D:$D, "Historical")</f>
        <v>3</v>
      </c>
      <c r="BD162" s="90">
        <f>SUMIFS('Forecast Summary'!CA:CA, 'Forecast Summary'!$A:$A,Outcomes!$A162,'Forecast Summary'!$C:$C, "2023",'Forecast Summary'!$D:$D, "Historical")</f>
        <v>0</v>
      </c>
    </row>
    <row r="163" spans="1:56">
      <c r="A163" s="21" t="s">
        <v>145</v>
      </c>
      <c r="B163" s="18" t="s">
        <v>146</v>
      </c>
      <c r="C163" s="90">
        <f>SUMIFS('Forecast Summary'!E:E, 'Forecast Summary'!$A:$A,Outcomes!$A163,'Forecast Summary'!$C:$C, "2023",'Forecast Summary'!$D:$D, "Historical")</f>
        <v>218</v>
      </c>
      <c r="D163" s="90">
        <f>SUMIFS('Forecast Summary'!F:F, 'Forecast Summary'!$A:$A,Outcomes!$A163,'Forecast Summary'!$C:$C, "2023",'Forecast Summary'!$D:$D, "Historical")</f>
        <v>554</v>
      </c>
      <c r="E163" s="90">
        <f>SUMIFS('Forecast Summary'!G:G, 'Forecast Summary'!$A:$A,Outcomes!$A163,'Forecast Summary'!$C:$C, "2023",'Forecast Summary'!$D:$D, "Historical")</f>
        <v>143</v>
      </c>
      <c r="F163" s="90">
        <f>SUMIFS('Forecast Summary'!H:H, 'Forecast Summary'!$A:$A,Outcomes!$A163,'Forecast Summary'!$C:$C, "2023",'Forecast Summary'!$D:$D, "Historical")</f>
        <v>242</v>
      </c>
      <c r="G163" s="90">
        <f>SUMIFS('Forecast Summary'!I:I, 'Forecast Summary'!$A:$A,Outcomes!$A163,'Forecast Summary'!$C:$C, "2023",'Forecast Summary'!$D:$D, "Historical")</f>
        <v>49</v>
      </c>
      <c r="H163" s="90">
        <f>SUMIFS('Forecast Summary'!J:J, 'Forecast Summary'!$A:$A,Outcomes!$A163,'Forecast Summary'!$C:$C, "2023",'Forecast Summary'!$D:$D, "Historical")</f>
        <v>0</v>
      </c>
      <c r="I163" s="90">
        <f>SUMIFS('Forecast Summary'!K:K, 'Forecast Summary'!$A:$A,Outcomes!$A163,'Forecast Summary'!$C:$C, "2023",'Forecast Summary'!$D:$D, "Historical")</f>
        <v>0</v>
      </c>
      <c r="J163" s="90">
        <f>SUMIFS('Forecast Summary'!L:L, 'Forecast Summary'!$A:$A,Outcomes!$A163,'Forecast Summary'!$C:$C, "2023",'Forecast Summary'!$D:$D, "Historical")</f>
        <v>0</v>
      </c>
      <c r="K163" s="90">
        <f>SUMIFS('Forecast Summary'!M:M, 'Forecast Summary'!$A:$A,Outcomes!$A163,'Forecast Summary'!$C:$C, "2023",'Forecast Summary'!$D:$D, "Historical")</f>
        <v>0</v>
      </c>
      <c r="L163" s="90">
        <f>SUMIFS('Forecast Summary'!O:O, 'Forecast Summary'!$A:$A,Outcomes!$A163,'Forecast Summary'!$C:$C, "2023",'Forecast Summary'!$D:$D, "Historical")</f>
        <v>8</v>
      </c>
      <c r="M163" s="90">
        <f>SUMIFS('Forecast Summary'!P:P, 'Forecast Summary'!$A:$A,Outcomes!$A163,'Forecast Summary'!$C:$C, "2023",'Forecast Summary'!$D:$D, "Historical")</f>
        <v>133</v>
      </c>
      <c r="N163" s="90">
        <f>SUMIFS('Forecast Summary'!U:U, 'Forecast Summary'!$A:$A,Outcomes!$A163,'Forecast Summary'!$C:$C, "2023",'Forecast Summary'!$D:$D, "Historical")</f>
        <v>0</v>
      </c>
      <c r="O163" s="561"/>
      <c r="P163" s="561"/>
      <c r="Q163" s="561"/>
      <c r="R163" s="90">
        <f>SUMIFS('Forecast Summary'!Y:Y, 'Forecast Summary'!$A:$A,Outcomes!$A163,'Forecast Summary'!$C:$C, "2023",'Forecast Summary'!$D:$D, "Historical")</f>
        <v>0</v>
      </c>
      <c r="S163" s="561"/>
      <c r="T163" s="561"/>
      <c r="U163" s="561"/>
      <c r="V163" s="90">
        <f>SUMIFS('Forecast Summary'!AG:AG, 'Forecast Summary'!$A:$A,Outcomes!$A163,'Forecast Summary'!$C:$C, "2023",'Forecast Summary'!$D:$D, "Historical")</f>
        <v>76</v>
      </c>
      <c r="W163" s="90">
        <f>SUMIFS('Forecast Summary'!AH:AH, 'Forecast Summary'!$A:$A,Outcomes!$A163,'Forecast Summary'!$C:$C, "2023",'Forecast Summary'!$D:$D, "Historical")</f>
        <v>14</v>
      </c>
      <c r="X163" s="90">
        <f>SUMIFS('Forecast Summary'!AI:AI, 'Forecast Summary'!$A:$A,Outcomes!$A163,'Forecast Summary'!$C:$C, "2023",'Forecast Summary'!$D:$D, "Historical")</f>
        <v>25</v>
      </c>
      <c r="Y163" s="90">
        <f>SUMIFS('Forecast Summary'!AJ:AJ, 'Forecast Summary'!$A:$A,Outcomes!$A163,'Forecast Summary'!$C:$C, "2023",'Forecast Summary'!$D:$D, "Historical")</f>
        <v>33</v>
      </c>
      <c r="Z163" s="90">
        <f>SUMIFS('Forecast Summary'!AK:AK, 'Forecast Summary'!$A:$A,Outcomes!$A163,'Forecast Summary'!$C:$C, "2023",'Forecast Summary'!$D:$D, "Historical")</f>
        <v>241</v>
      </c>
      <c r="AA163" s="90">
        <f>SUMIFS('Forecast Summary'!AL:AL, 'Forecast Summary'!$A:$A,Outcomes!$A163,'Forecast Summary'!$C:$C, "2023",'Forecast Summary'!$D:$D, "Historical")</f>
        <v>40</v>
      </c>
      <c r="AB163" s="90">
        <f>SUMIFS('Forecast Summary'!AM:AM, 'Forecast Summary'!$A:$A,Outcomes!$A163,'Forecast Summary'!$C:$C, "2023",'Forecast Summary'!$D:$D, "Historical")</f>
        <v>93</v>
      </c>
      <c r="AC163" s="90">
        <f>SUMIFS('Forecast Summary'!AN:AN, 'Forecast Summary'!$A:$A,Outcomes!$A163,'Forecast Summary'!$C:$C, "2023",'Forecast Summary'!$D:$D, "Historical")</f>
        <v>73</v>
      </c>
      <c r="AD163" s="90">
        <f>SUMIFS('Forecast Summary'!AS:AS, 'Forecast Summary'!$A:$A,Outcomes!$A163,'Forecast Summary'!$C:$C, "2023",'Forecast Summary'!$D:$D, "Historical")</f>
        <v>0</v>
      </c>
      <c r="AE163" s="90">
        <f>SUMIFS('Forecast Summary'!AT:AT, 'Forecast Summary'!$A:$A,Outcomes!$A163,'Forecast Summary'!$C:$C, "2023",'Forecast Summary'!$D:$D, "Historical")</f>
        <v>0</v>
      </c>
      <c r="AF163" s="90">
        <f>SUMIFS('Forecast Summary'!AU:AU, 'Forecast Summary'!$A:$A,Outcomes!$A163,'Forecast Summary'!$C:$C, "2023",'Forecast Summary'!$D:$D, "Historical")</f>
        <v>0</v>
      </c>
      <c r="AG163" s="90">
        <f>SUMIFS('Forecast Summary'!AV:AV, 'Forecast Summary'!$A:$A,Outcomes!$A163,'Forecast Summary'!$C:$C, "2023",'Forecast Summary'!$D:$D, "Historical")</f>
        <v>0</v>
      </c>
      <c r="AH163" s="90">
        <f>SUMIFS('Forecast Summary'!AW:AW, 'Forecast Summary'!$A:$A,Outcomes!$A163,'Forecast Summary'!$C:$C, "2023",'Forecast Summary'!$D:$D, "Historical")</f>
        <v>0</v>
      </c>
      <c r="AI163" s="90">
        <f>SUMIFS('Forecast Summary'!AX:AX, 'Forecast Summary'!$A:$A,Outcomes!$A163,'Forecast Summary'!$C:$C, "2023",'Forecast Summary'!$D:$D, "Historical")</f>
        <v>0</v>
      </c>
      <c r="AJ163" s="90">
        <f>SUMIFS('Forecast Summary'!AY:AY, 'Forecast Summary'!$A:$A,Outcomes!$A163,'Forecast Summary'!$C:$C, "2023",'Forecast Summary'!$D:$D, "Historical")</f>
        <v>0</v>
      </c>
      <c r="AK163" s="90">
        <f>SUMIFS('Forecast Summary'!AZ:AZ, 'Forecast Summary'!$A:$A,Outcomes!$A163,'Forecast Summary'!$C:$C, "2023",'Forecast Summary'!$D:$D, "Historical")</f>
        <v>0</v>
      </c>
      <c r="AL163" s="90">
        <f>SUMIFS('Forecast Summary'!BE:BE, 'Forecast Summary'!$A:$A,Outcomes!$A163,'Forecast Summary'!$C:$C, "2023",'Forecast Summary'!$D:$D, "Historical")</f>
        <v>569</v>
      </c>
      <c r="AM163" s="90">
        <f>SUMIFS('Forecast Summary'!BF:BF, 'Forecast Summary'!$A:$A,Outcomes!$A163,'Forecast Summary'!$C:$C, "2023",'Forecast Summary'!$D:$D, "Historical")</f>
        <v>186</v>
      </c>
      <c r="AN163" s="90">
        <f>SUMIFS('Forecast Summary'!BG:BG, 'Forecast Summary'!$A:$A,Outcomes!$A163,'Forecast Summary'!$C:$C, "2023",'Forecast Summary'!$D:$D, "Historical")</f>
        <v>178</v>
      </c>
      <c r="AO163" s="90">
        <f>SUMIFS('Forecast Summary'!BH:BH, 'Forecast Summary'!$A:$A,Outcomes!$A163,'Forecast Summary'!$C:$C, "2023",'Forecast Summary'!$D:$D, "Historical")</f>
        <v>74</v>
      </c>
      <c r="AP163" s="90">
        <f>SUMIFS('Forecast Summary'!BI:BI, 'Forecast Summary'!$A:$A,Outcomes!$A163,'Forecast Summary'!$C:$C, "2023",'Forecast Summary'!$D:$D, "Historical")</f>
        <v>148</v>
      </c>
      <c r="AQ163" s="90">
        <f>SUMIFS('Forecast Summary'!BJ:BJ, 'Forecast Summary'!$A:$A,Outcomes!$A163,'Forecast Summary'!$C:$C, "2023",'Forecast Summary'!$D:$D, "Historical")</f>
        <v>23</v>
      </c>
      <c r="AR163" s="90">
        <f>SUMIFS('Forecast Summary'!BK:BK, 'Forecast Summary'!$A:$A,Outcomes!$A163,'Forecast Summary'!$C:$C, "2023",'Forecast Summary'!$D:$D, "Historical")</f>
        <v>56</v>
      </c>
      <c r="AS163" s="90">
        <f>SUMIFS('Forecast Summary'!BL:BL, 'Forecast Summary'!$A:$A,Outcomes!$A163,'Forecast Summary'!$C:$C, "2023",'Forecast Summary'!$D:$D, "Historical")</f>
        <v>53</v>
      </c>
      <c r="AT163" s="90">
        <f>SUMIFS('Forecast Summary'!BQ:BQ, 'Forecast Summary'!$A:$A,Outcomes!$A163,'Forecast Summary'!$C:$C, "2023",'Forecast Summary'!$D:$D, "Historical")</f>
        <v>0</v>
      </c>
      <c r="AU163" s="90">
        <f>SUMIFS('Forecast Summary'!BR:BR, 'Forecast Summary'!$A:$A,Outcomes!$A163,'Forecast Summary'!$C:$C, "2023",'Forecast Summary'!$D:$D, "Historical")</f>
        <v>0</v>
      </c>
      <c r="AV163" s="90">
        <f>SUMIFS('Forecast Summary'!BS:BS, 'Forecast Summary'!$A:$A,Outcomes!$A163,'Forecast Summary'!$C:$C, "2023",'Forecast Summary'!$D:$D, "Historical")</f>
        <v>0</v>
      </c>
      <c r="AW163" s="90">
        <f>SUMIFS('Forecast Summary'!BT:BT, 'Forecast Summary'!$A:$A,Outcomes!$A163,'Forecast Summary'!$C:$C, "2023",'Forecast Summary'!$D:$D, "Historical")</f>
        <v>0</v>
      </c>
      <c r="AX163" s="90">
        <f>SUMIFS('Forecast Summary'!BU:BU, 'Forecast Summary'!$A:$A,Outcomes!$A163,'Forecast Summary'!$C:$C, "2023",'Forecast Summary'!$D:$D, "Historical")</f>
        <v>0</v>
      </c>
      <c r="AY163" s="90">
        <f>SUMIFS('Forecast Summary'!BV:BV, 'Forecast Summary'!$A:$A,Outcomes!$A163,'Forecast Summary'!$C:$C, "2023",'Forecast Summary'!$D:$D, "Historical")</f>
        <v>0</v>
      </c>
      <c r="AZ163" s="90">
        <f>SUMIFS('Forecast Summary'!BW:BW, 'Forecast Summary'!$A:$A,Outcomes!$A163,'Forecast Summary'!$C:$C, "2023",'Forecast Summary'!$D:$D, "Historical")</f>
        <v>0</v>
      </c>
      <c r="BA163" s="90">
        <f>SUMIFS('Forecast Summary'!BX:BX, 'Forecast Summary'!$A:$A,Outcomes!$A163,'Forecast Summary'!$C:$C, "2023",'Forecast Summary'!$D:$D, "Historical")</f>
        <v>0</v>
      </c>
      <c r="BB163" s="90">
        <f>SUMIFS('Forecast Summary'!BY:BY, 'Forecast Summary'!$A:$A,Outcomes!$A163,'Forecast Summary'!$C:$C, "2023",'Forecast Summary'!$D:$D, "Historical")</f>
        <v>19</v>
      </c>
      <c r="BC163" s="90">
        <f>SUMIFS('Forecast Summary'!BZ:BZ, 'Forecast Summary'!$A:$A,Outcomes!$A163,'Forecast Summary'!$C:$C, "2023",'Forecast Summary'!$D:$D, "Historical")</f>
        <v>51</v>
      </c>
      <c r="BD163" s="90">
        <f>SUMIFS('Forecast Summary'!CA:CA, 'Forecast Summary'!$A:$A,Outcomes!$A163,'Forecast Summary'!$C:$C, "2023",'Forecast Summary'!$D:$D, "Historical")</f>
        <v>0</v>
      </c>
    </row>
    <row r="164" spans="1:56" s="17" customFormat="1" ht="15">
      <c r="A164" s="84"/>
      <c r="B164" s="17" t="s">
        <v>147</v>
      </c>
      <c r="C164" s="93">
        <f t="shared" ref="C164:K164" si="6">SUM(C114:C163)</f>
        <v>53315</v>
      </c>
      <c r="D164" s="93">
        <f t="shared" si="6"/>
        <v>55747</v>
      </c>
      <c r="E164" s="93">
        <f t="shared" si="6"/>
        <v>29249</v>
      </c>
      <c r="F164" s="93">
        <f t="shared" si="6"/>
        <v>21030</v>
      </c>
      <c r="G164" s="93">
        <f t="shared" si="6"/>
        <v>8837</v>
      </c>
      <c r="H164" s="93">
        <f t="shared" si="6"/>
        <v>1226</v>
      </c>
      <c r="I164" s="93">
        <f t="shared" si="6"/>
        <v>95</v>
      </c>
      <c r="J164" s="93">
        <f t="shared" si="6"/>
        <v>257</v>
      </c>
      <c r="K164" s="93">
        <f t="shared" si="6"/>
        <v>0</v>
      </c>
      <c r="L164" s="93">
        <f t="shared" ref="L164:V164" si="7">SUM(L114:L163)</f>
        <v>1631</v>
      </c>
      <c r="M164" s="93">
        <f t="shared" si="7"/>
        <v>11715</v>
      </c>
      <c r="N164" s="93">
        <f t="shared" si="7"/>
        <v>2433</v>
      </c>
      <c r="O164" s="93">
        <f t="shared" ref="O164:U164" si="8">SUM(O114:O163)</f>
        <v>0</v>
      </c>
      <c r="P164" s="93">
        <f t="shared" si="8"/>
        <v>0</v>
      </c>
      <c r="Q164" s="93">
        <f t="shared" si="8"/>
        <v>0</v>
      </c>
      <c r="R164" s="93">
        <f t="shared" si="8"/>
        <v>6524</v>
      </c>
      <c r="S164" s="93">
        <f t="shared" si="8"/>
        <v>0</v>
      </c>
      <c r="T164" s="93">
        <f t="shared" si="8"/>
        <v>0</v>
      </c>
      <c r="U164" s="93">
        <f t="shared" si="8"/>
        <v>0</v>
      </c>
      <c r="V164" s="93">
        <f t="shared" si="7"/>
        <v>17452</v>
      </c>
      <c r="W164" s="94">
        <f t="shared" ref="W164:BD164" si="9">SUM(W114:W163)</f>
        <v>9492</v>
      </c>
      <c r="X164" s="94">
        <f t="shared" si="9"/>
        <v>7542</v>
      </c>
      <c r="Y164" s="94">
        <f t="shared" si="9"/>
        <v>8005</v>
      </c>
      <c r="Z164" s="94">
        <f t="shared" si="9"/>
        <v>20585</v>
      </c>
      <c r="AA164" s="94">
        <f t="shared" si="9"/>
        <v>10343</v>
      </c>
      <c r="AB164" s="94">
        <f t="shared" si="9"/>
        <v>9408</v>
      </c>
      <c r="AC164" s="94">
        <f t="shared" si="9"/>
        <v>8877</v>
      </c>
      <c r="AD164" s="94">
        <f t="shared" si="9"/>
        <v>48</v>
      </c>
      <c r="AE164" s="94">
        <f t="shared" si="9"/>
        <v>5</v>
      </c>
      <c r="AF164" s="93">
        <f t="shared" si="9"/>
        <v>2</v>
      </c>
      <c r="AG164" s="93">
        <f t="shared" si="9"/>
        <v>40</v>
      </c>
      <c r="AH164" s="93">
        <f t="shared" si="9"/>
        <v>371</v>
      </c>
      <c r="AI164" s="93">
        <f t="shared" si="9"/>
        <v>66</v>
      </c>
      <c r="AJ164" s="93">
        <f t="shared" si="9"/>
        <v>81</v>
      </c>
      <c r="AK164" s="93">
        <f t="shared" si="9"/>
        <v>291</v>
      </c>
      <c r="AL164" s="93">
        <f t="shared" si="9"/>
        <v>67290</v>
      </c>
      <c r="AM164" s="93">
        <f t="shared" si="9"/>
        <v>34105</v>
      </c>
      <c r="AN164" s="93">
        <f t="shared" si="9"/>
        <v>27695</v>
      </c>
      <c r="AO164" s="93">
        <f t="shared" si="9"/>
        <v>15706</v>
      </c>
      <c r="AP164" s="93">
        <f t="shared" si="9"/>
        <v>17362</v>
      </c>
      <c r="AQ164" s="93">
        <f t="shared" si="9"/>
        <v>6017</v>
      </c>
      <c r="AR164" s="93">
        <f t="shared" si="9"/>
        <v>8598</v>
      </c>
      <c r="AS164" s="93">
        <f t="shared" si="9"/>
        <v>8592</v>
      </c>
      <c r="AT164" s="93">
        <f t="shared" si="9"/>
        <v>558</v>
      </c>
      <c r="AU164" s="93">
        <f t="shared" si="9"/>
        <v>153</v>
      </c>
      <c r="AV164" s="93">
        <f t="shared" si="9"/>
        <v>316</v>
      </c>
      <c r="AW164" s="93">
        <f t="shared" si="9"/>
        <v>422</v>
      </c>
      <c r="AX164" s="93">
        <f t="shared" si="9"/>
        <v>855</v>
      </c>
      <c r="AY164" s="93">
        <f t="shared" si="9"/>
        <v>153</v>
      </c>
      <c r="AZ164" s="93">
        <f t="shared" si="9"/>
        <v>398</v>
      </c>
      <c r="BA164" s="93">
        <f t="shared" si="9"/>
        <v>546</v>
      </c>
      <c r="BB164" s="93">
        <f t="shared" si="9"/>
        <v>1454</v>
      </c>
      <c r="BC164" s="93">
        <f t="shared" si="9"/>
        <v>6026</v>
      </c>
      <c r="BD164" s="93">
        <f t="shared" si="9"/>
        <v>24</v>
      </c>
    </row>
    <row r="165" spans="1:56" ht="15">
      <c r="C165" s="92"/>
      <c r="D165" s="92"/>
      <c r="E165" s="92"/>
      <c r="F165" s="92"/>
      <c r="G165" s="92"/>
      <c r="H165" s="92"/>
      <c r="I165" s="92"/>
      <c r="J165" s="92"/>
      <c r="K165" s="92"/>
      <c r="AV165" s="17"/>
      <c r="AW165" s="17"/>
    </row>
    <row r="166" spans="1:56">
      <c r="C166" s="92"/>
      <c r="D166" s="92"/>
      <c r="E166" s="92"/>
      <c r="F166" s="92"/>
      <c r="G166" s="92"/>
      <c r="H166" s="92"/>
      <c r="I166" s="92"/>
      <c r="J166" s="92"/>
      <c r="K166" s="92"/>
    </row>
    <row r="167" spans="1:56">
      <c r="C167" s="92"/>
      <c r="D167" s="92"/>
      <c r="E167" s="92"/>
      <c r="F167" s="92"/>
      <c r="G167" s="92"/>
      <c r="H167" s="92"/>
      <c r="I167" s="92"/>
      <c r="J167" s="92"/>
      <c r="K167" s="92"/>
    </row>
  </sheetData>
  <sheetProtection algorithmName="SHA-512" hashValue="/qLpT80UVgtV3BVHjEu3IRmngMXwL9OaEl3mCj2l9hJ7L+dm+vF67fgu2qLT5wx+/1kMpxw63wifutYLwhoFWQ==" saltValue="je8JzQ3k1gYRx6FCzSMe1Q==" spinCount="100000" sheet="1" objects="1" scenarios="1" formatColumns="0"/>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46C97-29BB-4AAD-8CB4-95C7FA7F9A24}">
  <sheetPr>
    <tabColor theme="9" tint="-0.249977111117893"/>
  </sheetPr>
  <dimension ref="A1:CA502"/>
  <sheetViews>
    <sheetView workbookViewId="0">
      <pane xSplit="4" ySplit="2" topLeftCell="E3" activePane="bottomRight" state="frozen"/>
      <selection pane="topRight"/>
      <selection pane="bottomLeft"/>
      <selection pane="bottomRight"/>
    </sheetView>
  </sheetViews>
  <sheetFormatPr defaultRowHeight="15"/>
  <cols>
    <col min="2" max="2" width="12.85546875" customWidth="1"/>
    <col min="3" max="3" width="7.28515625" customWidth="1"/>
    <col min="4" max="4" width="8.5703125" customWidth="1"/>
    <col min="5" max="5" width="9.5703125" bestFit="1" customWidth="1"/>
    <col min="6" max="6" width="12.140625" customWidth="1"/>
    <col min="7" max="7" width="16" customWidth="1"/>
    <col min="8" max="8" width="16.28515625" customWidth="1"/>
    <col min="9" max="9" width="13.7109375" customWidth="1"/>
    <col min="10" max="10" width="14.42578125" customWidth="1"/>
    <col min="11" max="11" width="15.85546875" customWidth="1"/>
    <col min="12" max="12" width="16.85546875" customWidth="1"/>
    <col min="13" max="13" width="14.7109375" customWidth="1"/>
    <col min="14" max="15" width="13.42578125" customWidth="1"/>
    <col min="16" max="16" width="17.5703125" customWidth="1"/>
    <col min="17" max="18" width="14.5703125" customWidth="1"/>
    <col min="19" max="19" width="15.28515625" customWidth="1"/>
    <col min="20" max="21" width="15.42578125" customWidth="1"/>
    <col min="22" max="22" width="15.85546875" customWidth="1"/>
    <col min="23" max="23" width="16.28515625" customWidth="1"/>
    <col min="24" max="24" width="15.42578125" customWidth="1"/>
    <col min="25" max="25" width="15.85546875" customWidth="1"/>
    <col min="26" max="26" width="14.5703125" customWidth="1"/>
    <col min="27" max="27" width="15.28515625" customWidth="1"/>
    <col min="28" max="28" width="15.42578125" customWidth="1"/>
    <col min="29" max="29" width="12.42578125" customWidth="1"/>
    <col min="30" max="30" width="15.28515625" customWidth="1"/>
    <col min="31" max="31" width="16.140625" customWidth="1"/>
    <col min="32" max="32" width="15" customWidth="1"/>
    <col min="33" max="33" width="14.5703125" customWidth="1"/>
    <col min="34" max="34" width="16.5703125" customWidth="1"/>
    <col min="35" max="35" width="15.28515625" customWidth="1"/>
    <col min="36" max="36" width="14.7109375" customWidth="1"/>
    <col min="37" max="37" width="15.42578125" customWidth="1"/>
    <col min="38" max="38" width="15.7109375" customWidth="1"/>
    <col min="39" max="39" width="15.85546875" customWidth="1"/>
    <col min="40" max="40" width="15.140625" customWidth="1"/>
    <col min="41" max="41" width="14.5703125" customWidth="1"/>
    <col min="42" max="42" width="17.42578125" customWidth="1"/>
    <col min="43" max="43" width="14.85546875" customWidth="1"/>
    <col min="44" max="44" width="14.7109375" customWidth="1"/>
    <col min="45" max="45" width="14.42578125" customWidth="1"/>
    <col min="46" max="46" width="15.42578125" customWidth="1"/>
    <col min="47" max="47" width="14.7109375" customWidth="1"/>
    <col min="48" max="48" width="15" customWidth="1"/>
    <col min="49" max="49" width="14.42578125" customWidth="1"/>
    <col min="50" max="50" width="16" customWidth="1"/>
    <col min="51" max="51" width="14.7109375" customWidth="1"/>
    <col min="52" max="52" width="14.85546875" customWidth="1"/>
    <col min="53" max="53" width="13.7109375" customWidth="1"/>
    <col min="54" max="54" width="15.5703125" customWidth="1"/>
    <col min="55" max="55" width="15" customWidth="1"/>
    <col min="56" max="56" width="14.7109375" customWidth="1"/>
    <col min="57" max="57" width="14.42578125" customWidth="1"/>
    <col min="58" max="58" width="15" customWidth="1"/>
    <col min="59" max="59" width="15.7109375" customWidth="1"/>
    <col min="60" max="60" width="14.7109375" customWidth="1"/>
    <col min="61" max="61" width="14.28515625" customWidth="1"/>
    <col min="62" max="62" width="15.7109375" customWidth="1"/>
    <col min="63" max="63" width="15.85546875" customWidth="1"/>
    <col min="64" max="65" width="16.85546875" customWidth="1"/>
    <col min="66" max="66" width="15.140625" customWidth="1"/>
    <col min="67" max="67" width="14.85546875" customWidth="1"/>
    <col min="68" max="68" width="15.140625" customWidth="1"/>
    <col min="69" max="69" width="14.7109375" customWidth="1"/>
    <col min="70" max="70" width="16.140625" customWidth="1"/>
    <col min="71" max="71" width="15.140625" customWidth="1"/>
    <col min="72" max="72" width="15.5703125" customWidth="1"/>
    <col min="73" max="74" width="16.7109375" customWidth="1"/>
    <col min="75" max="75" width="15.7109375" customWidth="1"/>
    <col min="76" max="76" width="14.85546875" customWidth="1"/>
    <col min="77" max="77" width="15" customWidth="1"/>
    <col min="78" max="78" width="15.7109375" customWidth="1"/>
    <col min="79" max="79" width="16.42578125" customWidth="1"/>
  </cols>
  <sheetData>
    <row r="1" spans="1:79" ht="90">
      <c r="C1" s="81"/>
      <c r="D1" s="81"/>
      <c r="E1" s="83" t="s">
        <v>11</v>
      </c>
      <c r="F1" s="82" t="s">
        <v>13</v>
      </c>
      <c r="G1" s="82" t="s">
        <v>13</v>
      </c>
      <c r="H1" s="82" t="s">
        <v>13</v>
      </c>
      <c r="I1" s="82" t="s">
        <v>13</v>
      </c>
      <c r="J1" s="83" t="s">
        <v>29</v>
      </c>
      <c r="K1" s="83" t="s">
        <v>29</v>
      </c>
      <c r="L1" s="83" t="s">
        <v>29</v>
      </c>
      <c r="M1" s="83" t="s">
        <v>29</v>
      </c>
      <c r="N1" s="82" t="s">
        <v>1968</v>
      </c>
      <c r="O1" s="82" t="s">
        <v>18</v>
      </c>
      <c r="P1" s="82" t="s">
        <v>1731</v>
      </c>
      <c r="Q1" s="83" t="s">
        <v>2391</v>
      </c>
      <c r="R1" s="83" t="s">
        <v>2391</v>
      </c>
      <c r="S1" s="83" t="s">
        <v>2391</v>
      </c>
      <c r="T1" s="83" t="s">
        <v>2391</v>
      </c>
      <c r="U1" s="83" t="s">
        <v>33</v>
      </c>
      <c r="V1" s="83" t="s">
        <v>33</v>
      </c>
      <c r="W1" s="83" t="s">
        <v>33</v>
      </c>
      <c r="X1" s="83" t="s">
        <v>33</v>
      </c>
      <c r="Y1" s="83" t="s">
        <v>1732</v>
      </c>
      <c r="Z1" s="83" t="s">
        <v>1732</v>
      </c>
      <c r="AA1" s="83" t="s">
        <v>1732</v>
      </c>
      <c r="AB1" s="83" t="s">
        <v>1732</v>
      </c>
      <c r="AC1" s="82" t="s">
        <v>2392</v>
      </c>
      <c r="AD1" s="82" t="s">
        <v>2040</v>
      </c>
      <c r="AE1" s="82" t="s">
        <v>2392</v>
      </c>
      <c r="AF1" s="82" t="s">
        <v>2040</v>
      </c>
      <c r="AG1" s="82" t="s">
        <v>2036</v>
      </c>
      <c r="AH1" s="82" t="s">
        <v>2034</v>
      </c>
      <c r="AI1" s="82" t="s">
        <v>2036</v>
      </c>
      <c r="AJ1" s="82" t="s">
        <v>2034</v>
      </c>
      <c r="AK1" s="83" t="s">
        <v>2039</v>
      </c>
      <c r="AL1" s="83" t="s">
        <v>2039</v>
      </c>
      <c r="AM1" s="83" t="s">
        <v>2039</v>
      </c>
      <c r="AN1" s="83" t="s">
        <v>2039</v>
      </c>
      <c r="AO1" s="82" t="s">
        <v>1920</v>
      </c>
      <c r="AP1" s="82" t="s">
        <v>1920</v>
      </c>
      <c r="AQ1" s="82" t="s">
        <v>1920</v>
      </c>
      <c r="AR1" s="82" t="s">
        <v>1920</v>
      </c>
      <c r="AS1" s="82" t="s">
        <v>27</v>
      </c>
      <c r="AT1" s="82" t="s">
        <v>27</v>
      </c>
      <c r="AU1" s="82" t="s">
        <v>27</v>
      </c>
      <c r="AV1" s="82" t="s">
        <v>27</v>
      </c>
      <c r="AW1" s="83" t="s">
        <v>1733</v>
      </c>
      <c r="AX1" s="83" t="s">
        <v>1733</v>
      </c>
      <c r="AY1" s="83" t="s">
        <v>1733</v>
      </c>
      <c r="AZ1" s="83" t="s">
        <v>1733</v>
      </c>
      <c r="BA1" s="82" t="s">
        <v>2393</v>
      </c>
      <c r="BB1" s="82" t="s">
        <v>2393</v>
      </c>
      <c r="BC1" s="82" t="s">
        <v>2393</v>
      </c>
      <c r="BD1" s="82" t="s">
        <v>2393</v>
      </c>
      <c r="BE1" s="82" t="s">
        <v>30</v>
      </c>
      <c r="BF1" s="82" t="s">
        <v>30</v>
      </c>
      <c r="BG1" s="82" t="s">
        <v>30</v>
      </c>
      <c r="BH1" s="82" t="s">
        <v>30</v>
      </c>
      <c r="BI1" s="83" t="s">
        <v>1734</v>
      </c>
      <c r="BJ1" s="83" t="s">
        <v>1734</v>
      </c>
      <c r="BK1" s="83" t="s">
        <v>1734</v>
      </c>
      <c r="BL1" s="83" t="s">
        <v>1734</v>
      </c>
      <c r="BM1" s="82" t="s">
        <v>1970</v>
      </c>
      <c r="BN1" s="82" t="s">
        <v>1970</v>
      </c>
      <c r="BO1" s="82" t="s">
        <v>1970</v>
      </c>
      <c r="BP1" s="82" t="s">
        <v>1970</v>
      </c>
      <c r="BQ1" s="82" t="s">
        <v>32</v>
      </c>
      <c r="BR1" s="82" t="s">
        <v>32</v>
      </c>
      <c r="BS1" s="82" t="s">
        <v>32</v>
      </c>
      <c r="BT1" s="82" t="s">
        <v>32</v>
      </c>
      <c r="BU1" s="83" t="s">
        <v>1735</v>
      </c>
      <c r="BV1" s="83" t="s">
        <v>1735</v>
      </c>
      <c r="BW1" s="83" t="s">
        <v>1735</v>
      </c>
      <c r="BX1" s="83" t="s">
        <v>1735</v>
      </c>
      <c r="BY1" s="82" t="s">
        <v>1924</v>
      </c>
      <c r="BZ1" s="82" t="s">
        <v>1923</v>
      </c>
      <c r="CA1" s="82" t="s">
        <v>1925</v>
      </c>
    </row>
    <row r="2" spans="1:79" ht="35.25" customHeight="1">
      <c r="A2" s="570" t="s">
        <v>1597</v>
      </c>
      <c r="B2" s="570" t="s">
        <v>41</v>
      </c>
      <c r="C2" s="570" t="s">
        <v>1873</v>
      </c>
      <c r="D2" s="570" t="s">
        <v>1967</v>
      </c>
      <c r="E2" s="51" t="s">
        <v>44</v>
      </c>
      <c r="F2" s="51" t="s">
        <v>44</v>
      </c>
      <c r="G2" s="51" t="s">
        <v>37</v>
      </c>
      <c r="H2" s="51" t="s">
        <v>38</v>
      </c>
      <c r="I2" s="51" t="s">
        <v>39</v>
      </c>
      <c r="J2" s="51" t="s">
        <v>44</v>
      </c>
      <c r="K2" s="51" t="s">
        <v>37</v>
      </c>
      <c r="L2" s="51" t="s">
        <v>38</v>
      </c>
      <c r="M2" s="51" t="s">
        <v>39</v>
      </c>
      <c r="N2" s="51" t="s">
        <v>44</v>
      </c>
      <c r="O2" s="51" t="s">
        <v>44</v>
      </c>
      <c r="P2" s="51" t="s">
        <v>44</v>
      </c>
      <c r="Q2" s="51" t="s">
        <v>44</v>
      </c>
      <c r="R2" s="51" t="s">
        <v>37</v>
      </c>
      <c r="S2" s="51" t="s">
        <v>38</v>
      </c>
      <c r="T2" s="51" t="s">
        <v>39</v>
      </c>
      <c r="U2" s="51" t="s">
        <v>44</v>
      </c>
      <c r="V2" s="51" t="s">
        <v>37</v>
      </c>
      <c r="W2" s="51" t="s">
        <v>38</v>
      </c>
      <c r="X2" s="51" t="s">
        <v>39</v>
      </c>
      <c r="Y2" s="51" t="s">
        <v>44</v>
      </c>
      <c r="Z2" s="51" t="s">
        <v>37</v>
      </c>
      <c r="AA2" s="51" t="s">
        <v>38</v>
      </c>
      <c r="AB2" s="51" t="s">
        <v>39</v>
      </c>
      <c r="AC2" s="51" t="s">
        <v>44</v>
      </c>
      <c r="AD2" s="51" t="s">
        <v>37</v>
      </c>
      <c r="AE2" s="51" t="s">
        <v>38</v>
      </c>
      <c r="AF2" s="51" t="s">
        <v>39</v>
      </c>
      <c r="AG2" s="51" t="s">
        <v>44</v>
      </c>
      <c r="AH2" s="51" t="s">
        <v>37</v>
      </c>
      <c r="AI2" s="51" t="s">
        <v>38</v>
      </c>
      <c r="AJ2" s="51" t="s">
        <v>39</v>
      </c>
      <c r="AK2" s="51" t="s">
        <v>44</v>
      </c>
      <c r="AL2" s="51" t="s">
        <v>37</v>
      </c>
      <c r="AM2" s="51" t="s">
        <v>38</v>
      </c>
      <c r="AN2" s="51" t="s">
        <v>39</v>
      </c>
      <c r="AO2" s="51" t="s">
        <v>44</v>
      </c>
      <c r="AP2" s="51" t="s">
        <v>37</v>
      </c>
      <c r="AQ2" s="51" t="s">
        <v>38</v>
      </c>
      <c r="AR2" s="51" t="s">
        <v>39</v>
      </c>
      <c r="AS2" s="51" t="s">
        <v>44</v>
      </c>
      <c r="AT2" s="51" t="s">
        <v>37</v>
      </c>
      <c r="AU2" s="51" t="s">
        <v>38</v>
      </c>
      <c r="AV2" s="51" t="s">
        <v>39</v>
      </c>
      <c r="AW2" s="51" t="s">
        <v>44</v>
      </c>
      <c r="AX2" s="51" t="s">
        <v>37</v>
      </c>
      <c r="AY2" s="51" t="s">
        <v>38</v>
      </c>
      <c r="AZ2" s="51" t="s">
        <v>39</v>
      </c>
      <c r="BA2" s="51" t="s">
        <v>44</v>
      </c>
      <c r="BB2" s="51" t="s">
        <v>37</v>
      </c>
      <c r="BC2" s="51" t="s">
        <v>38</v>
      </c>
      <c r="BD2" s="51" t="s">
        <v>39</v>
      </c>
      <c r="BE2" s="51" t="s">
        <v>44</v>
      </c>
      <c r="BF2" s="51" t="s">
        <v>37</v>
      </c>
      <c r="BG2" s="51" t="s">
        <v>38</v>
      </c>
      <c r="BH2" s="51" t="s">
        <v>39</v>
      </c>
      <c r="BI2" s="51" t="s">
        <v>44</v>
      </c>
      <c r="BJ2" s="51" t="s">
        <v>37</v>
      </c>
      <c r="BK2" s="51" t="s">
        <v>38</v>
      </c>
      <c r="BL2" s="51" t="s">
        <v>39</v>
      </c>
      <c r="BM2" s="51" t="s">
        <v>44</v>
      </c>
      <c r="BN2" s="51" t="s">
        <v>37</v>
      </c>
      <c r="BO2" s="51" t="s">
        <v>38</v>
      </c>
      <c r="BP2" s="51" t="s">
        <v>39</v>
      </c>
      <c r="BQ2" s="51" t="s">
        <v>44</v>
      </c>
      <c r="BR2" s="51" t="s">
        <v>37</v>
      </c>
      <c r="BS2" s="51" t="s">
        <v>38</v>
      </c>
      <c r="BT2" s="51" t="s">
        <v>39</v>
      </c>
      <c r="BU2" s="51" t="s">
        <v>44</v>
      </c>
      <c r="BV2" s="51" t="s">
        <v>37</v>
      </c>
      <c r="BW2" s="51" t="s">
        <v>38</v>
      </c>
      <c r="BX2" s="51" t="s">
        <v>39</v>
      </c>
      <c r="BY2" s="51" t="s">
        <v>44</v>
      </c>
      <c r="BZ2" s="51" t="s">
        <v>44</v>
      </c>
      <c r="CA2" s="51" t="s">
        <v>44</v>
      </c>
    </row>
    <row r="3" spans="1:79">
      <c r="A3" t="s">
        <v>45</v>
      </c>
      <c r="B3" t="s">
        <v>1929</v>
      </c>
      <c r="C3">
        <v>2018</v>
      </c>
      <c r="D3" t="s">
        <v>1971</v>
      </c>
      <c r="E3" s="506">
        <v>4233</v>
      </c>
      <c r="F3" s="506">
        <v>4827</v>
      </c>
      <c r="G3" s="506">
        <v>2131</v>
      </c>
      <c r="H3" s="506">
        <v>2365</v>
      </c>
      <c r="I3" s="506">
        <v>1230</v>
      </c>
      <c r="J3" s="506">
        <v>10</v>
      </c>
      <c r="K3" s="506">
        <v>4</v>
      </c>
      <c r="L3" s="506">
        <v>3</v>
      </c>
      <c r="M3" s="506">
        <v>0</v>
      </c>
      <c r="N3" s="506">
        <v>0</v>
      </c>
      <c r="O3" s="506">
        <v>0</v>
      </c>
      <c r="P3" s="506">
        <v>0</v>
      </c>
      <c r="Q3" s="506">
        <v>0</v>
      </c>
      <c r="R3" s="506">
        <v>0</v>
      </c>
      <c r="S3" s="506">
        <v>0</v>
      </c>
      <c r="T3" s="506">
        <v>0</v>
      </c>
      <c r="U3" s="506">
        <v>0</v>
      </c>
      <c r="V3" s="506">
        <v>0</v>
      </c>
      <c r="W3" s="506">
        <v>0</v>
      </c>
      <c r="X3" s="506">
        <v>0</v>
      </c>
      <c r="Y3" s="506">
        <v>0</v>
      </c>
      <c r="Z3" s="506">
        <v>0</v>
      </c>
      <c r="AA3" s="506">
        <v>0</v>
      </c>
      <c r="AB3" s="506">
        <v>0</v>
      </c>
      <c r="AC3" s="506">
        <v>1902</v>
      </c>
      <c r="AD3" s="506">
        <v>940</v>
      </c>
      <c r="AE3" s="506">
        <v>928</v>
      </c>
      <c r="AF3" s="506">
        <v>1016</v>
      </c>
      <c r="AG3" s="506">
        <v>869</v>
      </c>
      <c r="AH3" s="506">
        <v>419</v>
      </c>
      <c r="AI3" s="506">
        <v>421</v>
      </c>
      <c r="AJ3" s="506">
        <v>468</v>
      </c>
      <c r="AK3" s="506">
        <v>1033</v>
      </c>
      <c r="AL3" s="506">
        <v>521</v>
      </c>
      <c r="AM3" s="506">
        <v>507</v>
      </c>
      <c r="AN3" s="506">
        <v>548</v>
      </c>
      <c r="AO3" s="506">
        <v>3</v>
      </c>
      <c r="AP3" s="506">
        <v>2</v>
      </c>
      <c r="AQ3" s="506">
        <v>0</v>
      </c>
      <c r="AR3" s="506">
        <v>3</v>
      </c>
      <c r="AS3" s="506">
        <v>2</v>
      </c>
      <c r="AT3" s="506">
        <v>1</v>
      </c>
      <c r="AU3" s="506">
        <v>0</v>
      </c>
      <c r="AV3" s="506">
        <v>2</v>
      </c>
      <c r="AW3" s="506">
        <v>1</v>
      </c>
      <c r="AX3" s="506">
        <v>1</v>
      </c>
      <c r="AY3" s="506">
        <v>0</v>
      </c>
      <c r="AZ3" s="506">
        <v>1</v>
      </c>
      <c r="BA3" s="506">
        <v>8749</v>
      </c>
      <c r="BB3" s="506">
        <v>3827</v>
      </c>
      <c r="BC3" s="506">
        <v>4526</v>
      </c>
      <c r="BD3" s="506">
        <v>2911</v>
      </c>
      <c r="BE3" s="506">
        <v>7829</v>
      </c>
      <c r="BF3" s="506">
        <v>3451</v>
      </c>
      <c r="BG3" s="506">
        <v>4040</v>
      </c>
      <c r="BH3" s="506">
        <v>2383</v>
      </c>
      <c r="BI3" s="506">
        <v>920</v>
      </c>
      <c r="BJ3" s="506">
        <v>376</v>
      </c>
      <c r="BK3" s="506">
        <v>486</v>
      </c>
      <c r="BL3" s="506">
        <v>528</v>
      </c>
      <c r="BM3" s="506">
        <v>0</v>
      </c>
      <c r="BN3" s="506">
        <v>0</v>
      </c>
      <c r="BO3" s="506">
        <v>0</v>
      </c>
      <c r="BP3" s="506">
        <v>0</v>
      </c>
      <c r="BQ3" s="506">
        <v>0</v>
      </c>
      <c r="BR3" s="506">
        <v>0</v>
      </c>
      <c r="BS3" s="506">
        <v>0</v>
      </c>
      <c r="BT3" s="506">
        <v>0</v>
      </c>
      <c r="BU3" s="506">
        <v>0</v>
      </c>
      <c r="BV3" s="506">
        <v>0</v>
      </c>
      <c r="BW3" s="506">
        <v>0</v>
      </c>
      <c r="BX3" s="506">
        <v>0</v>
      </c>
      <c r="BY3" s="506">
        <v>35</v>
      </c>
      <c r="BZ3" s="506">
        <v>238</v>
      </c>
      <c r="CA3" s="506">
        <v>0</v>
      </c>
    </row>
    <row r="4" spans="1:79">
      <c r="A4" s="571" t="s">
        <v>45</v>
      </c>
      <c r="B4" s="571" t="s">
        <v>1929</v>
      </c>
      <c r="C4" s="571">
        <v>2019</v>
      </c>
      <c r="D4" s="571" t="s">
        <v>1971</v>
      </c>
      <c r="E4" s="572">
        <v>4035</v>
      </c>
      <c r="F4" s="572">
        <v>4890</v>
      </c>
      <c r="G4" s="572">
        <v>2249</v>
      </c>
      <c r="H4" s="572">
        <v>2274</v>
      </c>
      <c r="I4" s="572">
        <v>1109</v>
      </c>
      <c r="J4" s="572">
        <v>9</v>
      </c>
      <c r="K4" s="572">
        <v>4</v>
      </c>
      <c r="L4" s="572">
        <v>2</v>
      </c>
      <c r="M4" s="572">
        <v>0</v>
      </c>
      <c r="N4" s="572">
        <v>0</v>
      </c>
      <c r="O4" s="572">
        <v>0</v>
      </c>
      <c r="P4" s="572">
        <v>0</v>
      </c>
      <c r="Q4" s="572">
        <v>0</v>
      </c>
      <c r="R4" s="572">
        <v>0</v>
      </c>
      <c r="S4" s="572">
        <v>0</v>
      </c>
      <c r="T4" s="572">
        <v>0</v>
      </c>
      <c r="U4" s="572">
        <v>0</v>
      </c>
      <c r="V4" s="572">
        <v>0</v>
      </c>
      <c r="W4" s="572">
        <v>0</v>
      </c>
      <c r="X4" s="572">
        <v>0</v>
      </c>
      <c r="Y4" s="572">
        <v>0</v>
      </c>
      <c r="Z4" s="572">
        <v>0</v>
      </c>
      <c r="AA4" s="572">
        <v>0</v>
      </c>
      <c r="AB4" s="572">
        <v>0</v>
      </c>
      <c r="AC4" s="572">
        <v>2393</v>
      </c>
      <c r="AD4" s="572">
        <v>1145</v>
      </c>
      <c r="AE4" s="572">
        <v>1205</v>
      </c>
      <c r="AF4" s="572">
        <v>1287</v>
      </c>
      <c r="AG4" s="572">
        <v>1004</v>
      </c>
      <c r="AH4" s="572">
        <v>539</v>
      </c>
      <c r="AI4" s="572">
        <v>488</v>
      </c>
      <c r="AJ4" s="572">
        <v>570</v>
      </c>
      <c r="AK4" s="572">
        <v>1389</v>
      </c>
      <c r="AL4" s="572">
        <v>606</v>
      </c>
      <c r="AM4" s="572">
        <v>717</v>
      </c>
      <c r="AN4" s="572">
        <v>717</v>
      </c>
      <c r="AO4" s="572">
        <v>8</v>
      </c>
      <c r="AP4" s="572">
        <v>5</v>
      </c>
      <c r="AQ4" s="572">
        <v>6</v>
      </c>
      <c r="AR4" s="572">
        <v>6</v>
      </c>
      <c r="AS4" s="572">
        <v>7</v>
      </c>
      <c r="AT4" s="572">
        <v>4</v>
      </c>
      <c r="AU4" s="572">
        <v>6</v>
      </c>
      <c r="AV4" s="572">
        <v>6</v>
      </c>
      <c r="AW4" s="572">
        <v>1</v>
      </c>
      <c r="AX4" s="572">
        <v>1</v>
      </c>
      <c r="AY4" s="572">
        <v>0</v>
      </c>
      <c r="AZ4" s="572">
        <v>0</v>
      </c>
      <c r="BA4" s="572">
        <v>9213</v>
      </c>
      <c r="BB4" s="572">
        <v>4209</v>
      </c>
      <c r="BC4" s="572">
        <v>4805</v>
      </c>
      <c r="BD4" s="572">
        <v>3230</v>
      </c>
      <c r="BE4" s="572">
        <v>8280</v>
      </c>
      <c r="BF4" s="572">
        <v>3863</v>
      </c>
      <c r="BG4" s="572">
        <v>4321</v>
      </c>
      <c r="BH4" s="572">
        <v>2691</v>
      </c>
      <c r="BI4" s="572">
        <v>933</v>
      </c>
      <c r="BJ4" s="572">
        <v>346</v>
      </c>
      <c r="BK4" s="572">
        <v>484</v>
      </c>
      <c r="BL4" s="572">
        <v>539</v>
      </c>
      <c r="BM4" s="572">
        <v>0</v>
      </c>
      <c r="BN4" s="572">
        <v>0</v>
      </c>
      <c r="BO4" s="572">
        <v>0</v>
      </c>
      <c r="BP4" s="572">
        <v>0</v>
      </c>
      <c r="BQ4" s="572">
        <v>0</v>
      </c>
      <c r="BR4" s="572">
        <v>0</v>
      </c>
      <c r="BS4" s="572">
        <v>0</v>
      </c>
      <c r="BT4" s="572">
        <v>0</v>
      </c>
      <c r="BU4" s="572">
        <v>0</v>
      </c>
      <c r="BV4" s="572">
        <v>0</v>
      </c>
      <c r="BW4" s="572">
        <v>0</v>
      </c>
      <c r="BX4" s="572">
        <v>0</v>
      </c>
      <c r="BY4" s="572">
        <v>38</v>
      </c>
      <c r="BZ4" s="572">
        <v>296</v>
      </c>
      <c r="CA4" s="572">
        <v>0</v>
      </c>
    </row>
    <row r="5" spans="1:79">
      <c r="A5" t="s">
        <v>45</v>
      </c>
      <c r="B5" t="s">
        <v>1929</v>
      </c>
      <c r="C5">
        <v>2020</v>
      </c>
      <c r="D5" t="s">
        <v>1971</v>
      </c>
      <c r="E5" s="506">
        <v>3664</v>
      </c>
      <c r="F5" s="506">
        <v>5018</v>
      </c>
      <c r="G5" s="506">
        <v>2315</v>
      </c>
      <c r="H5" s="506">
        <v>2261</v>
      </c>
      <c r="I5" s="506">
        <v>1101</v>
      </c>
      <c r="J5" s="506">
        <v>12</v>
      </c>
      <c r="K5" s="506">
        <v>3</v>
      </c>
      <c r="L5" s="506">
        <v>7</v>
      </c>
      <c r="M5" s="506">
        <v>0</v>
      </c>
      <c r="N5" s="506">
        <v>0</v>
      </c>
      <c r="O5" s="506">
        <v>0</v>
      </c>
      <c r="P5" s="506">
        <v>0</v>
      </c>
      <c r="Q5" s="506">
        <v>424</v>
      </c>
      <c r="R5" s="506">
        <v>0</v>
      </c>
      <c r="S5" s="506">
        <v>0</v>
      </c>
      <c r="T5" s="506">
        <v>0</v>
      </c>
      <c r="U5" s="506">
        <v>39</v>
      </c>
      <c r="V5" s="506">
        <v>0</v>
      </c>
      <c r="W5" s="506">
        <v>0</v>
      </c>
      <c r="X5" s="506">
        <v>0</v>
      </c>
      <c r="Y5" s="506">
        <v>385</v>
      </c>
      <c r="Z5" s="506">
        <v>0</v>
      </c>
      <c r="AA5" s="506">
        <v>0</v>
      </c>
      <c r="AB5" s="506">
        <v>0</v>
      </c>
      <c r="AC5" s="506">
        <v>1930</v>
      </c>
      <c r="AD5" s="506">
        <v>979</v>
      </c>
      <c r="AE5" s="506">
        <v>996</v>
      </c>
      <c r="AF5" s="506">
        <v>940</v>
      </c>
      <c r="AG5" s="506">
        <v>850</v>
      </c>
      <c r="AH5" s="506">
        <v>444</v>
      </c>
      <c r="AI5" s="506">
        <v>477</v>
      </c>
      <c r="AJ5" s="506">
        <v>481</v>
      </c>
      <c r="AK5" s="506">
        <v>1080</v>
      </c>
      <c r="AL5" s="506">
        <v>535</v>
      </c>
      <c r="AM5" s="506">
        <v>519</v>
      </c>
      <c r="AN5" s="506">
        <v>459</v>
      </c>
      <c r="AO5" s="506">
        <v>8</v>
      </c>
      <c r="AP5" s="506">
        <v>3</v>
      </c>
      <c r="AQ5" s="506">
        <v>4</v>
      </c>
      <c r="AR5" s="506">
        <v>7</v>
      </c>
      <c r="AS5" s="506">
        <v>5</v>
      </c>
      <c r="AT5" s="506">
        <v>1</v>
      </c>
      <c r="AU5" s="506">
        <v>2</v>
      </c>
      <c r="AV5" s="506">
        <v>5</v>
      </c>
      <c r="AW5" s="506">
        <v>3</v>
      </c>
      <c r="AX5" s="506">
        <v>2</v>
      </c>
      <c r="AY5" s="506">
        <v>2</v>
      </c>
      <c r="AZ5" s="506">
        <v>2</v>
      </c>
      <c r="BA5" s="506">
        <v>9690</v>
      </c>
      <c r="BB5" s="506">
        <v>4151</v>
      </c>
      <c r="BC5" s="506">
        <v>4666</v>
      </c>
      <c r="BD5" s="506">
        <v>2959</v>
      </c>
      <c r="BE5" s="506">
        <v>8866</v>
      </c>
      <c r="BF5" s="506">
        <v>3830</v>
      </c>
      <c r="BG5" s="506">
        <v>4232</v>
      </c>
      <c r="BH5" s="506">
        <v>2483</v>
      </c>
      <c r="BI5" s="506">
        <v>824</v>
      </c>
      <c r="BJ5" s="506">
        <v>321</v>
      </c>
      <c r="BK5" s="506">
        <v>434</v>
      </c>
      <c r="BL5" s="506">
        <v>476</v>
      </c>
      <c r="BM5" s="506">
        <v>0</v>
      </c>
      <c r="BN5" s="506">
        <v>0</v>
      </c>
      <c r="BO5" s="506">
        <v>0</v>
      </c>
      <c r="BP5" s="506">
        <v>0</v>
      </c>
      <c r="BQ5" s="506">
        <v>0</v>
      </c>
      <c r="BR5" s="506">
        <v>0</v>
      </c>
      <c r="BS5" s="506">
        <v>0</v>
      </c>
      <c r="BT5" s="506">
        <v>0</v>
      </c>
      <c r="BU5" s="506">
        <v>0</v>
      </c>
      <c r="BV5" s="506">
        <v>0</v>
      </c>
      <c r="BW5" s="506">
        <v>0</v>
      </c>
      <c r="BX5" s="506">
        <v>0</v>
      </c>
      <c r="BY5" s="506">
        <v>17</v>
      </c>
      <c r="BZ5" s="506">
        <v>306</v>
      </c>
      <c r="CA5" s="506">
        <v>0</v>
      </c>
    </row>
    <row r="6" spans="1:79">
      <c r="A6" s="571" t="s">
        <v>45</v>
      </c>
      <c r="B6" s="571" t="s">
        <v>1929</v>
      </c>
      <c r="C6" s="571">
        <v>2021</v>
      </c>
      <c r="D6" s="571" t="s">
        <v>1971</v>
      </c>
      <c r="E6" s="572">
        <v>3722</v>
      </c>
      <c r="F6" s="572">
        <v>5143</v>
      </c>
      <c r="G6" s="572">
        <v>2399</v>
      </c>
      <c r="H6" s="572">
        <v>2345</v>
      </c>
      <c r="I6" s="572">
        <v>1174</v>
      </c>
      <c r="J6" s="572">
        <v>10</v>
      </c>
      <c r="K6" s="572">
        <v>3</v>
      </c>
      <c r="L6" s="572">
        <v>5</v>
      </c>
      <c r="M6" s="572">
        <v>0</v>
      </c>
      <c r="N6" s="572">
        <v>0</v>
      </c>
      <c r="O6" s="572">
        <v>0</v>
      </c>
      <c r="P6" s="572">
        <v>0</v>
      </c>
      <c r="Q6" s="572">
        <v>632</v>
      </c>
      <c r="R6" s="572">
        <v>0</v>
      </c>
      <c r="S6" s="572">
        <v>0</v>
      </c>
      <c r="T6" s="572">
        <v>0</v>
      </c>
      <c r="U6" s="572">
        <v>61</v>
      </c>
      <c r="V6" s="572">
        <v>0</v>
      </c>
      <c r="W6" s="572">
        <v>0</v>
      </c>
      <c r="X6" s="572">
        <v>0</v>
      </c>
      <c r="Y6" s="572">
        <v>571</v>
      </c>
      <c r="Z6" s="572">
        <v>0</v>
      </c>
      <c r="AA6" s="572">
        <v>0</v>
      </c>
      <c r="AB6" s="572">
        <v>0</v>
      </c>
      <c r="AC6" s="572">
        <v>1840</v>
      </c>
      <c r="AD6" s="572">
        <v>926</v>
      </c>
      <c r="AE6" s="572">
        <v>950</v>
      </c>
      <c r="AF6" s="572">
        <v>940</v>
      </c>
      <c r="AG6" s="572">
        <v>795</v>
      </c>
      <c r="AH6" s="572">
        <v>439</v>
      </c>
      <c r="AI6" s="572">
        <v>437</v>
      </c>
      <c r="AJ6" s="572">
        <v>474</v>
      </c>
      <c r="AK6" s="572">
        <v>1045</v>
      </c>
      <c r="AL6" s="572">
        <v>487</v>
      </c>
      <c r="AM6" s="572">
        <v>513</v>
      </c>
      <c r="AN6" s="572">
        <v>466</v>
      </c>
      <c r="AO6" s="572">
        <v>11</v>
      </c>
      <c r="AP6" s="572">
        <v>3</v>
      </c>
      <c r="AQ6" s="572">
        <v>4</v>
      </c>
      <c r="AR6" s="572">
        <v>10</v>
      </c>
      <c r="AS6" s="572">
        <v>2</v>
      </c>
      <c r="AT6" s="572">
        <v>0</v>
      </c>
      <c r="AU6" s="572">
        <v>0</v>
      </c>
      <c r="AV6" s="572">
        <v>2</v>
      </c>
      <c r="AW6" s="572">
        <v>9</v>
      </c>
      <c r="AX6" s="572">
        <v>3</v>
      </c>
      <c r="AY6" s="572">
        <v>4</v>
      </c>
      <c r="AZ6" s="572">
        <v>8</v>
      </c>
      <c r="BA6" s="572">
        <v>8810</v>
      </c>
      <c r="BB6" s="572">
        <v>4057</v>
      </c>
      <c r="BC6" s="572">
        <v>4424</v>
      </c>
      <c r="BD6" s="572">
        <v>2883</v>
      </c>
      <c r="BE6" s="572">
        <v>7921</v>
      </c>
      <c r="BF6" s="572">
        <v>3708</v>
      </c>
      <c r="BG6" s="572">
        <v>3956</v>
      </c>
      <c r="BH6" s="572">
        <v>2366</v>
      </c>
      <c r="BI6" s="572">
        <v>889</v>
      </c>
      <c r="BJ6" s="572">
        <v>349</v>
      </c>
      <c r="BK6" s="572">
        <v>468</v>
      </c>
      <c r="BL6" s="572">
        <v>517</v>
      </c>
      <c r="BM6" s="572">
        <v>0</v>
      </c>
      <c r="BN6" s="572">
        <v>0</v>
      </c>
      <c r="BO6" s="572">
        <v>0</v>
      </c>
      <c r="BP6" s="572">
        <v>0</v>
      </c>
      <c r="BQ6" s="572">
        <v>0</v>
      </c>
      <c r="BR6" s="572">
        <v>0</v>
      </c>
      <c r="BS6" s="572">
        <v>0</v>
      </c>
      <c r="BT6" s="572">
        <v>0</v>
      </c>
      <c r="BU6" s="572">
        <v>0</v>
      </c>
      <c r="BV6" s="572">
        <v>0</v>
      </c>
      <c r="BW6" s="572">
        <v>0</v>
      </c>
      <c r="BX6" s="572">
        <v>0</v>
      </c>
      <c r="BY6" s="572">
        <v>41</v>
      </c>
      <c r="BZ6" s="572">
        <v>479</v>
      </c>
      <c r="CA6" s="572">
        <v>0</v>
      </c>
    </row>
    <row r="7" spans="1:79">
      <c r="A7" t="s">
        <v>45</v>
      </c>
      <c r="B7" t="s">
        <v>1929</v>
      </c>
      <c r="C7">
        <v>2022</v>
      </c>
      <c r="D7" t="s">
        <v>1971</v>
      </c>
      <c r="E7" s="506">
        <v>3563</v>
      </c>
      <c r="F7" s="506">
        <v>4547</v>
      </c>
      <c r="G7" s="506">
        <v>2151</v>
      </c>
      <c r="H7" s="506">
        <v>2048</v>
      </c>
      <c r="I7" s="506">
        <v>1033</v>
      </c>
      <c r="J7" s="506">
        <v>17</v>
      </c>
      <c r="K7" s="506">
        <v>7</v>
      </c>
      <c r="L7" s="506">
        <v>5</v>
      </c>
      <c r="M7" s="506">
        <v>0</v>
      </c>
      <c r="N7" s="506">
        <v>0</v>
      </c>
      <c r="O7" s="506">
        <v>0</v>
      </c>
      <c r="P7" s="506">
        <v>0</v>
      </c>
      <c r="Q7" s="506">
        <v>605</v>
      </c>
      <c r="R7" s="506">
        <v>0</v>
      </c>
      <c r="S7" s="506">
        <v>0</v>
      </c>
      <c r="T7" s="506">
        <v>0</v>
      </c>
      <c r="U7" s="506">
        <v>66</v>
      </c>
      <c r="V7" s="506">
        <v>0</v>
      </c>
      <c r="W7" s="506">
        <v>0</v>
      </c>
      <c r="X7" s="506">
        <v>0</v>
      </c>
      <c r="Y7" s="506">
        <v>539</v>
      </c>
      <c r="Z7" s="506">
        <v>0</v>
      </c>
      <c r="AA7" s="506">
        <v>0</v>
      </c>
      <c r="AB7" s="506">
        <v>0</v>
      </c>
      <c r="AC7" s="506">
        <v>2012</v>
      </c>
      <c r="AD7" s="506">
        <v>983</v>
      </c>
      <c r="AE7" s="506">
        <v>1092</v>
      </c>
      <c r="AF7" s="506">
        <v>985</v>
      </c>
      <c r="AG7" s="506">
        <v>858</v>
      </c>
      <c r="AH7" s="506">
        <v>440</v>
      </c>
      <c r="AI7" s="506">
        <v>466</v>
      </c>
      <c r="AJ7" s="506">
        <v>459</v>
      </c>
      <c r="AK7" s="506">
        <v>1154</v>
      </c>
      <c r="AL7" s="506">
        <v>543</v>
      </c>
      <c r="AM7" s="506">
        <v>626</v>
      </c>
      <c r="AN7" s="506">
        <v>526</v>
      </c>
      <c r="AO7" s="506">
        <v>16</v>
      </c>
      <c r="AP7" s="506">
        <v>2</v>
      </c>
      <c r="AQ7" s="506">
        <v>11</v>
      </c>
      <c r="AR7" s="506">
        <v>15</v>
      </c>
      <c r="AS7" s="506">
        <v>0</v>
      </c>
      <c r="AT7" s="506">
        <v>0</v>
      </c>
      <c r="AU7" s="506">
        <v>0</v>
      </c>
      <c r="AV7" s="506">
        <v>0</v>
      </c>
      <c r="AW7" s="506">
        <v>16</v>
      </c>
      <c r="AX7" s="506">
        <v>2</v>
      </c>
      <c r="AY7" s="506">
        <v>11</v>
      </c>
      <c r="AZ7" s="506">
        <v>15</v>
      </c>
      <c r="BA7" s="506">
        <v>8732</v>
      </c>
      <c r="BB7" s="506">
        <v>4059</v>
      </c>
      <c r="BC7" s="506">
        <v>4368</v>
      </c>
      <c r="BD7" s="506">
        <v>2830</v>
      </c>
      <c r="BE7" s="506">
        <v>7762</v>
      </c>
      <c r="BF7" s="506">
        <v>3670</v>
      </c>
      <c r="BG7" s="506">
        <v>3835</v>
      </c>
      <c r="BH7" s="506">
        <v>2250</v>
      </c>
      <c r="BI7" s="506">
        <v>970</v>
      </c>
      <c r="BJ7" s="506">
        <v>389</v>
      </c>
      <c r="BK7" s="506">
        <v>533</v>
      </c>
      <c r="BL7" s="506">
        <v>580</v>
      </c>
      <c r="BM7" s="506">
        <v>20</v>
      </c>
      <c r="BN7" s="506">
        <v>1</v>
      </c>
      <c r="BO7" s="506">
        <v>6</v>
      </c>
      <c r="BP7" s="506">
        <v>14</v>
      </c>
      <c r="BQ7" s="506">
        <v>0</v>
      </c>
      <c r="BR7" s="506">
        <v>0</v>
      </c>
      <c r="BS7" s="506">
        <v>0</v>
      </c>
      <c r="BT7" s="506">
        <v>0</v>
      </c>
      <c r="BU7" s="506">
        <v>20</v>
      </c>
      <c r="BV7" s="506">
        <v>1</v>
      </c>
      <c r="BW7" s="506">
        <v>6</v>
      </c>
      <c r="BX7" s="506">
        <v>14</v>
      </c>
      <c r="BY7" s="506">
        <v>60</v>
      </c>
      <c r="BZ7" s="506">
        <v>589</v>
      </c>
      <c r="CA7" s="506">
        <v>0</v>
      </c>
    </row>
    <row r="8" spans="1:79">
      <c r="A8" s="571" t="s">
        <v>45</v>
      </c>
      <c r="B8" s="571" t="s">
        <v>1929</v>
      </c>
      <c r="C8" s="571">
        <v>2023</v>
      </c>
      <c r="D8" s="571" t="s">
        <v>1971</v>
      </c>
      <c r="E8" s="572">
        <v>3249</v>
      </c>
      <c r="F8" s="572">
        <v>4462</v>
      </c>
      <c r="G8" s="572">
        <v>2193</v>
      </c>
      <c r="H8" s="572">
        <v>1984</v>
      </c>
      <c r="I8" s="572">
        <v>959</v>
      </c>
      <c r="J8" s="572">
        <v>20</v>
      </c>
      <c r="K8" s="572">
        <v>5</v>
      </c>
      <c r="L8" s="572">
        <v>4</v>
      </c>
      <c r="M8" s="572">
        <v>0</v>
      </c>
      <c r="N8" s="572">
        <v>388</v>
      </c>
      <c r="O8" s="572">
        <v>18</v>
      </c>
      <c r="P8" s="572">
        <v>370</v>
      </c>
      <c r="Q8" s="572">
        <v>647</v>
      </c>
      <c r="R8" s="572">
        <v>299</v>
      </c>
      <c r="S8" s="572">
        <v>323</v>
      </c>
      <c r="T8" s="572">
        <v>345</v>
      </c>
      <c r="U8" s="572">
        <v>85</v>
      </c>
      <c r="V8" s="572">
        <v>37</v>
      </c>
      <c r="W8" s="572">
        <v>40</v>
      </c>
      <c r="X8" s="572">
        <v>31</v>
      </c>
      <c r="Y8" s="572">
        <v>562</v>
      </c>
      <c r="Z8" s="572">
        <v>262</v>
      </c>
      <c r="AA8" s="572">
        <v>283</v>
      </c>
      <c r="AB8" s="572">
        <v>314</v>
      </c>
      <c r="AC8" s="572">
        <v>2193</v>
      </c>
      <c r="AD8" s="572">
        <v>1077</v>
      </c>
      <c r="AE8" s="572">
        <v>1167</v>
      </c>
      <c r="AF8" s="572">
        <v>955</v>
      </c>
      <c r="AG8" s="572">
        <v>928</v>
      </c>
      <c r="AH8" s="572">
        <v>487</v>
      </c>
      <c r="AI8" s="572">
        <v>482</v>
      </c>
      <c r="AJ8" s="572">
        <v>421</v>
      </c>
      <c r="AK8" s="572">
        <v>1265</v>
      </c>
      <c r="AL8" s="572">
        <v>590</v>
      </c>
      <c r="AM8" s="572">
        <v>685</v>
      </c>
      <c r="AN8" s="572">
        <v>534</v>
      </c>
      <c r="AO8" s="572">
        <v>13</v>
      </c>
      <c r="AP8" s="572">
        <v>3</v>
      </c>
      <c r="AQ8" s="572">
        <v>5</v>
      </c>
      <c r="AR8" s="572">
        <v>9</v>
      </c>
      <c r="AS8" s="572">
        <v>0</v>
      </c>
      <c r="AT8" s="572">
        <v>0</v>
      </c>
      <c r="AU8" s="572">
        <v>0</v>
      </c>
      <c r="AV8" s="572">
        <v>0</v>
      </c>
      <c r="AW8" s="572">
        <v>13</v>
      </c>
      <c r="AX8" s="572">
        <v>3</v>
      </c>
      <c r="AY8" s="572">
        <v>5</v>
      </c>
      <c r="AZ8" s="572">
        <v>9</v>
      </c>
      <c r="BA8" s="572">
        <v>8078</v>
      </c>
      <c r="BB8" s="572">
        <v>3666</v>
      </c>
      <c r="BC8" s="572">
        <v>4055</v>
      </c>
      <c r="BD8" s="572">
        <v>2518</v>
      </c>
      <c r="BE8" s="572">
        <v>7110</v>
      </c>
      <c r="BF8" s="572">
        <v>3302</v>
      </c>
      <c r="BG8" s="572">
        <v>3553</v>
      </c>
      <c r="BH8" s="572">
        <v>2002</v>
      </c>
      <c r="BI8" s="572">
        <v>968</v>
      </c>
      <c r="BJ8" s="572">
        <v>364</v>
      </c>
      <c r="BK8" s="572">
        <v>502</v>
      </c>
      <c r="BL8" s="572">
        <v>516</v>
      </c>
      <c r="BM8" s="572">
        <v>23</v>
      </c>
      <c r="BN8" s="572">
        <v>1</v>
      </c>
      <c r="BO8" s="572">
        <v>5</v>
      </c>
      <c r="BP8" s="572">
        <v>16</v>
      </c>
      <c r="BQ8" s="572">
        <v>0</v>
      </c>
      <c r="BR8" s="572">
        <v>0</v>
      </c>
      <c r="BS8" s="572">
        <v>0</v>
      </c>
      <c r="BT8" s="572">
        <v>0</v>
      </c>
      <c r="BU8" s="572">
        <v>23</v>
      </c>
      <c r="BV8" s="572">
        <v>1</v>
      </c>
      <c r="BW8" s="572">
        <v>5</v>
      </c>
      <c r="BX8" s="572">
        <v>16</v>
      </c>
      <c r="BY8" s="572">
        <v>48</v>
      </c>
      <c r="BZ8" s="572">
        <v>560</v>
      </c>
      <c r="CA8" s="572">
        <v>0</v>
      </c>
    </row>
    <row r="9" spans="1:79">
      <c r="A9" t="s">
        <v>45</v>
      </c>
      <c r="B9" t="s">
        <v>1929</v>
      </c>
      <c r="C9">
        <v>2024</v>
      </c>
      <c r="D9" t="s">
        <v>1971</v>
      </c>
      <c r="E9" s="506">
        <v>3675</v>
      </c>
      <c r="F9" s="506">
        <v>4289</v>
      </c>
      <c r="G9" s="506">
        <v>2039</v>
      </c>
      <c r="H9" s="506">
        <v>1921</v>
      </c>
      <c r="I9" s="506">
        <v>901</v>
      </c>
      <c r="J9" s="506">
        <v>17</v>
      </c>
      <c r="K9" s="506">
        <v>10</v>
      </c>
      <c r="L9" s="506">
        <v>4</v>
      </c>
      <c r="M9" s="506">
        <v>0</v>
      </c>
      <c r="N9" s="506">
        <v>514</v>
      </c>
      <c r="O9" s="506">
        <v>58</v>
      </c>
      <c r="P9" s="506">
        <v>456</v>
      </c>
      <c r="Q9" s="506">
        <v>861</v>
      </c>
      <c r="R9" s="506">
        <v>412</v>
      </c>
      <c r="S9" s="506">
        <v>391</v>
      </c>
      <c r="T9" s="506">
        <v>358</v>
      </c>
      <c r="U9" s="506">
        <v>284</v>
      </c>
      <c r="V9" s="506">
        <v>150</v>
      </c>
      <c r="W9" s="506">
        <v>141</v>
      </c>
      <c r="X9" s="506">
        <v>93</v>
      </c>
      <c r="Y9" s="506">
        <v>577</v>
      </c>
      <c r="Z9" s="506">
        <v>262</v>
      </c>
      <c r="AA9" s="506">
        <v>250</v>
      </c>
      <c r="AB9" s="506">
        <v>265</v>
      </c>
      <c r="AC9" s="506">
        <v>2627</v>
      </c>
      <c r="AD9" s="506">
        <v>1426</v>
      </c>
      <c r="AE9" s="506">
        <v>1380</v>
      </c>
      <c r="AF9" s="506">
        <v>1134</v>
      </c>
      <c r="AG9" s="506">
        <v>1275</v>
      </c>
      <c r="AH9" s="506">
        <v>714</v>
      </c>
      <c r="AI9" s="506">
        <v>656</v>
      </c>
      <c r="AJ9" s="506">
        <v>414</v>
      </c>
      <c r="AK9" s="506">
        <v>1352</v>
      </c>
      <c r="AL9" s="506">
        <v>712</v>
      </c>
      <c r="AM9" s="506">
        <v>724</v>
      </c>
      <c r="AN9" s="506">
        <v>720</v>
      </c>
      <c r="AO9" s="506">
        <v>11</v>
      </c>
      <c r="AP9" s="506">
        <v>2</v>
      </c>
      <c r="AQ9" s="506">
        <v>4</v>
      </c>
      <c r="AR9" s="506">
        <v>10</v>
      </c>
      <c r="AS9" s="506">
        <v>1</v>
      </c>
      <c r="AT9" s="506">
        <v>0</v>
      </c>
      <c r="AU9" s="506">
        <v>1</v>
      </c>
      <c r="AV9" s="506">
        <v>1</v>
      </c>
      <c r="AW9" s="506">
        <v>10</v>
      </c>
      <c r="AX9" s="506">
        <v>2</v>
      </c>
      <c r="AY9" s="506">
        <v>3</v>
      </c>
      <c r="AZ9" s="506">
        <v>9</v>
      </c>
      <c r="BA9" s="506">
        <v>7974</v>
      </c>
      <c r="BB9" s="506">
        <v>3962</v>
      </c>
      <c r="BC9" s="506">
        <v>4140</v>
      </c>
      <c r="BD9" s="506">
        <v>2545</v>
      </c>
      <c r="BE9" s="506">
        <v>6549</v>
      </c>
      <c r="BF9" s="506">
        <v>3304</v>
      </c>
      <c r="BG9" s="506">
        <v>3295</v>
      </c>
      <c r="BH9" s="506">
        <v>1768</v>
      </c>
      <c r="BI9" s="506">
        <v>1425</v>
      </c>
      <c r="BJ9" s="506">
        <v>658</v>
      </c>
      <c r="BK9" s="506">
        <v>845</v>
      </c>
      <c r="BL9" s="506">
        <v>777</v>
      </c>
      <c r="BM9" s="506">
        <v>50</v>
      </c>
      <c r="BN9" s="506">
        <v>9</v>
      </c>
      <c r="BO9" s="506">
        <v>23</v>
      </c>
      <c r="BP9" s="506">
        <v>40</v>
      </c>
      <c r="BQ9" s="506">
        <v>0</v>
      </c>
      <c r="BR9" s="506">
        <v>0</v>
      </c>
      <c r="BS9" s="506">
        <v>0</v>
      </c>
      <c r="BT9" s="506">
        <v>0</v>
      </c>
      <c r="BU9" s="506">
        <v>50</v>
      </c>
      <c r="BV9" s="506">
        <v>9</v>
      </c>
      <c r="BW9" s="506">
        <v>23</v>
      </c>
      <c r="BX9" s="506">
        <v>40</v>
      </c>
      <c r="BY9" s="506">
        <v>66</v>
      </c>
      <c r="BZ9" s="506">
        <v>510</v>
      </c>
      <c r="CA9" s="506">
        <v>0</v>
      </c>
    </row>
    <row r="10" spans="1:79">
      <c r="A10" s="571" t="s">
        <v>45</v>
      </c>
      <c r="B10" s="571" t="s">
        <v>1929</v>
      </c>
      <c r="C10" s="571">
        <v>2025</v>
      </c>
      <c r="D10" s="571" t="s">
        <v>1972</v>
      </c>
      <c r="E10" s="572">
        <v>3618</v>
      </c>
      <c r="F10" s="572">
        <v>4297</v>
      </c>
      <c r="G10" s="572">
        <v>2007</v>
      </c>
      <c r="H10" s="572">
        <v>1967</v>
      </c>
      <c r="I10" s="572">
        <v>971</v>
      </c>
      <c r="J10" s="572">
        <v>17</v>
      </c>
      <c r="K10" s="572">
        <v>6</v>
      </c>
      <c r="L10" s="572">
        <v>6</v>
      </c>
      <c r="M10" s="572">
        <v>0</v>
      </c>
      <c r="N10" s="572">
        <v>514</v>
      </c>
      <c r="O10" s="572">
        <v>41</v>
      </c>
      <c r="P10" s="572">
        <v>473</v>
      </c>
      <c r="Q10" s="572">
        <v>890</v>
      </c>
      <c r="R10" s="572">
        <v>419</v>
      </c>
      <c r="S10" s="572">
        <v>424</v>
      </c>
      <c r="T10" s="572">
        <v>422</v>
      </c>
      <c r="U10" s="572">
        <v>135</v>
      </c>
      <c r="V10" s="572">
        <v>102</v>
      </c>
      <c r="W10" s="572">
        <v>103</v>
      </c>
      <c r="X10" s="572">
        <v>74</v>
      </c>
      <c r="Y10" s="572">
        <v>755</v>
      </c>
      <c r="Z10" s="572">
        <v>317</v>
      </c>
      <c r="AA10" s="572">
        <v>321</v>
      </c>
      <c r="AB10" s="572">
        <v>348</v>
      </c>
      <c r="AC10" s="572">
        <v>2129</v>
      </c>
      <c r="AD10" s="572">
        <v>1066</v>
      </c>
      <c r="AE10" s="572">
        <v>1102</v>
      </c>
      <c r="AF10" s="572">
        <v>1042</v>
      </c>
      <c r="AG10" s="572">
        <v>938</v>
      </c>
      <c r="AH10" s="572">
        <v>494</v>
      </c>
      <c r="AI10" s="572">
        <v>490</v>
      </c>
      <c r="AJ10" s="572">
        <v>475</v>
      </c>
      <c r="AK10" s="572">
        <v>1191</v>
      </c>
      <c r="AL10" s="572">
        <v>572</v>
      </c>
      <c r="AM10" s="572">
        <v>612</v>
      </c>
      <c r="AN10" s="572">
        <v>567</v>
      </c>
      <c r="AO10" s="572">
        <v>11</v>
      </c>
      <c r="AP10" s="572">
        <v>4</v>
      </c>
      <c r="AQ10" s="572">
        <v>5</v>
      </c>
      <c r="AR10" s="572">
        <v>10</v>
      </c>
      <c r="AS10" s="572">
        <v>4</v>
      </c>
      <c r="AT10" s="572">
        <v>1</v>
      </c>
      <c r="AU10" s="572">
        <v>1</v>
      </c>
      <c r="AV10" s="572">
        <v>4</v>
      </c>
      <c r="AW10" s="572">
        <v>7</v>
      </c>
      <c r="AX10" s="572">
        <v>3</v>
      </c>
      <c r="AY10" s="572">
        <v>4</v>
      </c>
      <c r="AZ10" s="572">
        <v>6</v>
      </c>
      <c r="BA10" s="572">
        <v>7990</v>
      </c>
      <c r="BB10" s="572">
        <v>3651</v>
      </c>
      <c r="BC10" s="572">
        <v>4045</v>
      </c>
      <c r="BD10" s="572">
        <v>2592</v>
      </c>
      <c r="BE10" s="572">
        <v>7075</v>
      </c>
      <c r="BF10" s="572">
        <v>3283</v>
      </c>
      <c r="BG10" s="572">
        <v>3550</v>
      </c>
      <c r="BH10" s="572">
        <v>2072</v>
      </c>
      <c r="BI10" s="572">
        <v>915</v>
      </c>
      <c r="BJ10" s="572">
        <v>368</v>
      </c>
      <c r="BK10" s="572">
        <v>495</v>
      </c>
      <c r="BL10" s="572">
        <v>520</v>
      </c>
      <c r="BM10" s="572">
        <v>50</v>
      </c>
      <c r="BN10" s="572">
        <v>5</v>
      </c>
      <c r="BO10" s="572">
        <v>16</v>
      </c>
      <c r="BP10" s="572">
        <v>37</v>
      </c>
      <c r="BQ10" s="572">
        <v>0</v>
      </c>
      <c r="BR10" s="572">
        <v>0</v>
      </c>
      <c r="BS10" s="572">
        <v>0</v>
      </c>
      <c r="BT10" s="572">
        <v>0</v>
      </c>
      <c r="BU10" s="572">
        <v>50</v>
      </c>
      <c r="BV10" s="572">
        <v>5</v>
      </c>
      <c r="BW10" s="572">
        <v>16</v>
      </c>
      <c r="BX10" s="572">
        <v>37</v>
      </c>
      <c r="BY10" s="572">
        <v>59</v>
      </c>
      <c r="BZ10" s="572">
        <v>510</v>
      </c>
      <c r="CA10" s="572">
        <v>0</v>
      </c>
    </row>
    <row r="11" spans="1:79">
      <c r="A11" t="s">
        <v>45</v>
      </c>
      <c r="B11" t="s">
        <v>1929</v>
      </c>
      <c r="C11">
        <v>2024</v>
      </c>
      <c r="D11" t="s">
        <v>1974</v>
      </c>
      <c r="E11" s="506">
        <f>E9</f>
        <v>3675</v>
      </c>
      <c r="F11" s="506">
        <f t="shared" ref="F11:BQ11" si="0">F9</f>
        <v>4289</v>
      </c>
      <c r="G11" s="506">
        <f t="shared" si="0"/>
        <v>2039</v>
      </c>
      <c r="H11" s="506">
        <f t="shared" si="0"/>
        <v>1921</v>
      </c>
      <c r="I11" s="506">
        <f t="shared" si="0"/>
        <v>901</v>
      </c>
      <c r="J11" s="506">
        <f t="shared" si="0"/>
        <v>17</v>
      </c>
      <c r="K11" s="506">
        <f t="shared" si="0"/>
        <v>10</v>
      </c>
      <c r="L11" s="506">
        <f t="shared" si="0"/>
        <v>4</v>
      </c>
      <c r="M11" s="506">
        <f t="shared" si="0"/>
        <v>0</v>
      </c>
      <c r="N11" s="506">
        <f t="shared" si="0"/>
        <v>514</v>
      </c>
      <c r="O11" s="506">
        <f t="shared" si="0"/>
        <v>58</v>
      </c>
      <c r="P11" s="506">
        <f t="shared" si="0"/>
        <v>456</v>
      </c>
      <c r="Q11" s="506">
        <f t="shared" si="0"/>
        <v>861</v>
      </c>
      <c r="R11" s="506">
        <f t="shared" si="0"/>
        <v>412</v>
      </c>
      <c r="S11" s="506">
        <f t="shared" si="0"/>
        <v>391</v>
      </c>
      <c r="T11" s="506">
        <f t="shared" si="0"/>
        <v>358</v>
      </c>
      <c r="U11" s="506">
        <f t="shared" si="0"/>
        <v>284</v>
      </c>
      <c r="V11" s="506">
        <f t="shared" si="0"/>
        <v>150</v>
      </c>
      <c r="W11" s="506">
        <f t="shared" si="0"/>
        <v>141</v>
      </c>
      <c r="X11" s="506">
        <f t="shared" si="0"/>
        <v>93</v>
      </c>
      <c r="Y11" s="506">
        <f t="shared" si="0"/>
        <v>577</v>
      </c>
      <c r="Z11" s="506">
        <f t="shared" si="0"/>
        <v>262</v>
      </c>
      <c r="AA11" s="506">
        <f t="shared" si="0"/>
        <v>250</v>
      </c>
      <c r="AB11" s="506">
        <f t="shared" si="0"/>
        <v>265</v>
      </c>
      <c r="AC11" s="506">
        <f t="shared" si="0"/>
        <v>2627</v>
      </c>
      <c r="AD11" s="506">
        <f t="shared" si="0"/>
        <v>1426</v>
      </c>
      <c r="AE11" s="506">
        <f t="shared" si="0"/>
        <v>1380</v>
      </c>
      <c r="AF11" s="506">
        <f t="shared" si="0"/>
        <v>1134</v>
      </c>
      <c r="AG11" s="506">
        <f t="shared" si="0"/>
        <v>1275</v>
      </c>
      <c r="AH11" s="506">
        <f t="shared" si="0"/>
        <v>714</v>
      </c>
      <c r="AI11" s="506">
        <f t="shared" si="0"/>
        <v>656</v>
      </c>
      <c r="AJ11" s="506">
        <f t="shared" si="0"/>
        <v>414</v>
      </c>
      <c r="AK11" s="506">
        <f t="shared" si="0"/>
        <v>1352</v>
      </c>
      <c r="AL11" s="506">
        <f t="shared" si="0"/>
        <v>712</v>
      </c>
      <c r="AM11" s="506">
        <f t="shared" si="0"/>
        <v>724</v>
      </c>
      <c r="AN11" s="506">
        <f t="shared" si="0"/>
        <v>720</v>
      </c>
      <c r="AO11" s="506">
        <f t="shared" si="0"/>
        <v>11</v>
      </c>
      <c r="AP11" s="506">
        <f t="shared" si="0"/>
        <v>2</v>
      </c>
      <c r="AQ11" s="506">
        <f t="shared" si="0"/>
        <v>4</v>
      </c>
      <c r="AR11" s="506">
        <f t="shared" si="0"/>
        <v>10</v>
      </c>
      <c r="AS11" s="506">
        <f t="shared" si="0"/>
        <v>1</v>
      </c>
      <c r="AT11" s="506">
        <f t="shared" si="0"/>
        <v>0</v>
      </c>
      <c r="AU11" s="506">
        <f t="shared" si="0"/>
        <v>1</v>
      </c>
      <c r="AV11" s="506">
        <f t="shared" si="0"/>
        <v>1</v>
      </c>
      <c r="AW11" s="506">
        <f t="shared" si="0"/>
        <v>10</v>
      </c>
      <c r="AX11" s="506">
        <f t="shared" si="0"/>
        <v>2</v>
      </c>
      <c r="AY11" s="506">
        <f t="shared" si="0"/>
        <v>3</v>
      </c>
      <c r="AZ11" s="506">
        <f t="shared" si="0"/>
        <v>9</v>
      </c>
      <c r="BA11" s="506">
        <f t="shared" si="0"/>
        <v>7974</v>
      </c>
      <c r="BB11" s="506">
        <f t="shared" si="0"/>
        <v>3962</v>
      </c>
      <c r="BC11" s="506">
        <f t="shared" si="0"/>
        <v>4140</v>
      </c>
      <c r="BD11" s="506">
        <f t="shared" si="0"/>
        <v>2545</v>
      </c>
      <c r="BE11" s="506">
        <f t="shared" si="0"/>
        <v>6549</v>
      </c>
      <c r="BF11" s="506">
        <f t="shared" si="0"/>
        <v>3304</v>
      </c>
      <c r="BG11" s="506">
        <f t="shared" si="0"/>
        <v>3295</v>
      </c>
      <c r="BH11" s="506">
        <f t="shared" si="0"/>
        <v>1768</v>
      </c>
      <c r="BI11" s="506">
        <f t="shared" si="0"/>
        <v>1425</v>
      </c>
      <c r="BJ11" s="506">
        <f t="shared" si="0"/>
        <v>658</v>
      </c>
      <c r="BK11" s="506">
        <f t="shared" si="0"/>
        <v>845</v>
      </c>
      <c r="BL11" s="506">
        <f t="shared" si="0"/>
        <v>777</v>
      </c>
      <c r="BM11" s="506">
        <f t="shared" si="0"/>
        <v>50</v>
      </c>
      <c r="BN11" s="506">
        <f t="shared" si="0"/>
        <v>9</v>
      </c>
      <c r="BO11" s="506">
        <f t="shared" si="0"/>
        <v>23</v>
      </c>
      <c r="BP11" s="506">
        <f t="shared" si="0"/>
        <v>40</v>
      </c>
      <c r="BQ11" s="506">
        <f t="shared" si="0"/>
        <v>0</v>
      </c>
      <c r="BR11" s="506">
        <f t="shared" ref="BR11:CA11" si="1">BR9</f>
        <v>0</v>
      </c>
      <c r="BS11" s="506">
        <f t="shared" si="1"/>
        <v>0</v>
      </c>
      <c r="BT11" s="506">
        <f t="shared" si="1"/>
        <v>0</v>
      </c>
      <c r="BU11" s="506">
        <f t="shared" si="1"/>
        <v>50</v>
      </c>
      <c r="BV11" s="506">
        <f t="shared" si="1"/>
        <v>9</v>
      </c>
      <c r="BW11" s="506">
        <f t="shared" si="1"/>
        <v>23</v>
      </c>
      <c r="BX11" s="506">
        <f t="shared" si="1"/>
        <v>40</v>
      </c>
      <c r="BY11" s="506">
        <f t="shared" si="1"/>
        <v>66</v>
      </c>
      <c r="BZ11" s="506">
        <f t="shared" si="1"/>
        <v>510</v>
      </c>
      <c r="CA11" s="506">
        <f t="shared" si="1"/>
        <v>0</v>
      </c>
    </row>
    <row r="12" spans="1:79">
      <c r="A12" s="571" t="s">
        <v>45</v>
      </c>
      <c r="B12" s="571" t="s">
        <v>1929</v>
      </c>
      <c r="C12" s="571">
        <v>2025</v>
      </c>
      <c r="D12" s="571" t="s">
        <v>1974</v>
      </c>
      <c r="E12" s="572">
        <v>3618</v>
      </c>
      <c r="F12" s="572">
        <v>4297</v>
      </c>
      <c r="G12" s="572">
        <v>2007</v>
      </c>
      <c r="H12" s="572">
        <v>1967</v>
      </c>
      <c r="I12" s="572">
        <v>971</v>
      </c>
      <c r="J12" s="572">
        <v>17</v>
      </c>
      <c r="K12" s="572">
        <v>9.5</v>
      </c>
      <c r="L12" s="572">
        <v>4.4000000000000004</v>
      </c>
      <c r="M12" s="572">
        <v>0</v>
      </c>
      <c r="N12" s="572">
        <v>514</v>
      </c>
      <c r="O12" s="572">
        <v>55.099999999999994</v>
      </c>
      <c r="P12" s="572">
        <v>473</v>
      </c>
      <c r="Q12" s="572">
        <v>890</v>
      </c>
      <c r="R12" s="572">
        <v>419</v>
      </c>
      <c r="S12" s="572">
        <v>424</v>
      </c>
      <c r="T12" s="572">
        <v>393.8</v>
      </c>
      <c r="U12" s="572">
        <v>269.8</v>
      </c>
      <c r="V12" s="572">
        <v>142.5</v>
      </c>
      <c r="W12" s="572">
        <v>133.94999999999999</v>
      </c>
      <c r="X12" s="572">
        <v>88.35</v>
      </c>
      <c r="Y12" s="572">
        <v>634.70000000000005</v>
      </c>
      <c r="Z12" s="572">
        <v>288.20000000000005</v>
      </c>
      <c r="AA12" s="572">
        <v>275</v>
      </c>
      <c r="AB12" s="572">
        <v>291.5</v>
      </c>
      <c r="AC12" s="572">
        <v>2495.65</v>
      </c>
      <c r="AD12" s="572">
        <v>1354.7</v>
      </c>
      <c r="AE12" s="572">
        <v>1311</v>
      </c>
      <c r="AF12" s="572">
        <v>1077.3</v>
      </c>
      <c r="AG12" s="572">
        <v>1211.25</v>
      </c>
      <c r="AH12" s="572">
        <v>678.3</v>
      </c>
      <c r="AI12" s="572">
        <v>623.19999999999993</v>
      </c>
      <c r="AJ12" s="572">
        <v>455.40000000000003</v>
      </c>
      <c r="AK12" s="572">
        <v>1284.3999999999999</v>
      </c>
      <c r="AL12" s="572">
        <v>676.4</v>
      </c>
      <c r="AM12" s="572">
        <v>687.8</v>
      </c>
      <c r="AN12" s="572">
        <v>684</v>
      </c>
      <c r="AO12" s="572">
        <v>11</v>
      </c>
      <c r="AP12" s="572">
        <v>2.2000000000000002</v>
      </c>
      <c r="AQ12" s="572">
        <v>4.4000000000000004</v>
      </c>
      <c r="AR12" s="572">
        <v>10</v>
      </c>
      <c r="AS12" s="572">
        <v>1.1000000000000001</v>
      </c>
      <c r="AT12" s="572">
        <v>1</v>
      </c>
      <c r="AU12" s="572">
        <v>1</v>
      </c>
      <c r="AV12" s="572">
        <v>1.1000000000000001</v>
      </c>
      <c r="AW12" s="572">
        <v>9.5</v>
      </c>
      <c r="AX12" s="572">
        <v>2.2000000000000002</v>
      </c>
      <c r="AY12" s="572">
        <v>3.3000000000000003</v>
      </c>
      <c r="AZ12" s="572">
        <v>8.5499999999999989</v>
      </c>
      <c r="BA12" s="572">
        <v>7990</v>
      </c>
      <c r="BB12" s="572">
        <v>3763.8999999999996</v>
      </c>
      <c r="BC12" s="572">
        <v>4045</v>
      </c>
      <c r="BD12" s="572">
        <v>2592</v>
      </c>
      <c r="BE12" s="572">
        <v>7075</v>
      </c>
      <c r="BF12" s="572">
        <v>3283</v>
      </c>
      <c r="BG12" s="572">
        <v>3550</v>
      </c>
      <c r="BH12" s="572">
        <v>1944.8000000000002</v>
      </c>
      <c r="BI12" s="572">
        <v>1353.75</v>
      </c>
      <c r="BJ12" s="572">
        <v>625.1</v>
      </c>
      <c r="BK12" s="572">
        <v>802.75</v>
      </c>
      <c r="BL12" s="572">
        <v>738.15</v>
      </c>
      <c r="BM12" s="572">
        <v>50</v>
      </c>
      <c r="BN12" s="572">
        <v>8.5499999999999989</v>
      </c>
      <c r="BO12" s="572">
        <v>21.849999999999998</v>
      </c>
      <c r="BP12" s="572">
        <v>38</v>
      </c>
      <c r="BQ12" s="572">
        <v>0</v>
      </c>
      <c r="BR12" s="572">
        <v>0</v>
      </c>
      <c r="BS12" s="572">
        <v>0</v>
      </c>
      <c r="BT12" s="572">
        <v>0</v>
      </c>
      <c r="BU12" s="572">
        <v>50</v>
      </c>
      <c r="BV12" s="572">
        <v>8.5499999999999989</v>
      </c>
      <c r="BW12" s="572">
        <v>21.849999999999998</v>
      </c>
      <c r="BX12" s="572">
        <v>38</v>
      </c>
      <c r="BY12" s="572">
        <v>62.699999999999996</v>
      </c>
      <c r="BZ12" s="572">
        <v>510</v>
      </c>
      <c r="CA12" s="572">
        <v>0</v>
      </c>
    </row>
    <row r="13" spans="1:79">
      <c r="A13" t="s">
        <v>48</v>
      </c>
      <c r="B13" t="s">
        <v>1886</v>
      </c>
      <c r="C13">
        <v>2018</v>
      </c>
      <c r="D13" t="s">
        <v>1971</v>
      </c>
      <c r="E13" s="506">
        <v>545</v>
      </c>
      <c r="F13" s="506">
        <v>477</v>
      </c>
      <c r="G13" s="506">
        <v>119</v>
      </c>
      <c r="H13" s="506">
        <v>97</v>
      </c>
      <c r="I13" s="506">
        <v>81</v>
      </c>
      <c r="J13" s="506">
        <v>0</v>
      </c>
      <c r="K13" s="506">
        <v>0</v>
      </c>
      <c r="L13" s="506">
        <v>0</v>
      </c>
      <c r="M13" s="506">
        <v>0</v>
      </c>
      <c r="N13" s="506">
        <v>0</v>
      </c>
      <c r="O13" s="506">
        <v>0</v>
      </c>
      <c r="P13" s="506">
        <v>0</v>
      </c>
      <c r="Q13" s="506">
        <v>0</v>
      </c>
      <c r="R13" s="506">
        <v>0</v>
      </c>
      <c r="S13" s="506">
        <v>0</v>
      </c>
      <c r="T13" s="506">
        <v>0</v>
      </c>
      <c r="U13" s="506">
        <v>0</v>
      </c>
      <c r="V13" s="506">
        <v>0</v>
      </c>
      <c r="W13" s="506">
        <v>0</v>
      </c>
      <c r="X13" s="506">
        <v>0</v>
      </c>
      <c r="Y13" s="506">
        <v>0</v>
      </c>
      <c r="Z13" s="506">
        <v>0</v>
      </c>
      <c r="AA13" s="506">
        <v>0</v>
      </c>
      <c r="AB13" s="506">
        <v>0</v>
      </c>
      <c r="AC13" s="506">
        <v>357</v>
      </c>
      <c r="AD13" s="506">
        <v>121</v>
      </c>
      <c r="AE13" s="506">
        <v>107</v>
      </c>
      <c r="AF13" s="506">
        <v>230</v>
      </c>
      <c r="AG13" s="506">
        <v>157</v>
      </c>
      <c r="AH13" s="506">
        <v>54</v>
      </c>
      <c r="AI13" s="506">
        <v>49</v>
      </c>
      <c r="AJ13" s="506">
        <v>92</v>
      </c>
      <c r="AK13" s="506">
        <v>200</v>
      </c>
      <c r="AL13" s="506">
        <v>67</v>
      </c>
      <c r="AM13" s="506">
        <v>58</v>
      </c>
      <c r="AN13" s="506">
        <v>138</v>
      </c>
      <c r="AO13" s="506">
        <v>7</v>
      </c>
      <c r="AP13" s="506">
        <v>0</v>
      </c>
      <c r="AQ13" s="506">
        <v>1</v>
      </c>
      <c r="AR13" s="506">
        <v>5</v>
      </c>
      <c r="AS13" s="506">
        <v>0</v>
      </c>
      <c r="AT13" s="506">
        <v>0</v>
      </c>
      <c r="AU13" s="506">
        <v>0</v>
      </c>
      <c r="AV13" s="506">
        <v>0</v>
      </c>
      <c r="AW13" s="506">
        <v>7</v>
      </c>
      <c r="AX13" s="506">
        <v>0</v>
      </c>
      <c r="AY13" s="506">
        <v>1</v>
      </c>
      <c r="AZ13" s="506">
        <v>5</v>
      </c>
      <c r="BA13" s="506">
        <v>868</v>
      </c>
      <c r="BB13" s="506">
        <v>189</v>
      </c>
      <c r="BC13" s="506">
        <v>208</v>
      </c>
      <c r="BD13" s="506">
        <v>288</v>
      </c>
      <c r="BE13" s="506">
        <v>665</v>
      </c>
      <c r="BF13" s="506">
        <v>165</v>
      </c>
      <c r="BG13" s="506">
        <v>149</v>
      </c>
      <c r="BH13" s="506">
        <v>184</v>
      </c>
      <c r="BI13" s="506">
        <v>203</v>
      </c>
      <c r="BJ13" s="506">
        <v>24</v>
      </c>
      <c r="BK13" s="506">
        <v>59</v>
      </c>
      <c r="BL13" s="506">
        <v>104</v>
      </c>
      <c r="BM13" s="506">
        <v>0</v>
      </c>
      <c r="BN13" s="506">
        <v>0</v>
      </c>
      <c r="BO13" s="506">
        <v>0</v>
      </c>
      <c r="BP13" s="506">
        <v>0</v>
      </c>
      <c r="BQ13" s="506">
        <v>0</v>
      </c>
      <c r="BR13" s="506">
        <v>0</v>
      </c>
      <c r="BS13" s="506">
        <v>0</v>
      </c>
      <c r="BT13" s="506">
        <v>0</v>
      </c>
      <c r="BU13" s="506">
        <v>0</v>
      </c>
      <c r="BV13" s="506">
        <v>0</v>
      </c>
      <c r="BW13" s="506">
        <v>0</v>
      </c>
      <c r="BX13" s="506">
        <v>0</v>
      </c>
      <c r="BY13" s="506">
        <v>16</v>
      </c>
      <c r="BZ13" s="506">
        <v>52</v>
      </c>
      <c r="CA13" s="506">
        <v>0</v>
      </c>
    </row>
    <row r="14" spans="1:79">
      <c r="A14" s="571" t="s">
        <v>48</v>
      </c>
      <c r="B14" s="571" t="s">
        <v>1886</v>
      </c>
      <c r="C14" s="571">
        <v>2019</v>
      </c>
      <c r="D14" s="571" t="s">
        <v>1971</v>
      </c>
      <c r="E14" s="572">
        <v>605</v>
      </c>
      <c r="F14" s="572">
        <v>484</v>
      </c>
      <c r="G14" s="572">
        <v>126</v>
      </c>
      <c r="H14" s="572">
        <v>96</v>
      </c>
      <c r="I14" s="572">
        <v>73</v>
      </c>
      <c r="J14" s="572">
        <v>0</v>
      </c>
      <c r="K14" s="572">
        <v>0</v>
      </c>
      <c r="L14" s="572">
        <v>0</v>
      </c>
      <c r="M14" s="572">
        <v>0</v>
      </c>
      <c r="N14" s="572">
        <v>0</v>
      </c>
      <c r="O14" s="572">
        <v>0</v>
      </c>
      <c r="P14" s="572">
        <v>0</v>
      </c>
      <c r="Q14" s="572">
        <v>0</v>
      </c>
      <c r="R14" s="572">
        <v>0</v>
      </c>
      <c r="S14" s="572">
        <v>0</v>
      </c>
      <c r="T14" s="572">
        <v>0</v>
      </c>
      <c r="U14" s="572">
        <v>0</v>
      </c>
      <c r="V14" s="572">
        <v>0</v>
      </c>
      <c r="W14" s="572">
        <v>0</v>
      </c>
      <c r="X14" s="572">
        <v>0</v>
      </c>
      <c r="Y14" s="572">
        <v>0</v>
      </c>
      <c r="Z14" s="572">
        <v>0</v>
      </c>
      <c r="AA14" s="572">
        <v>0</v>
      </c>
      <c r="AB14" s="572">
        <v>0</v>
      </c>
      <c r="AC14" s="572">
        <v>426</v>
      </c>
      <c r="AD14" s="572">
        <v>173</v>
      </c>
      <c r="AE14" s="572">
        <v>120</v>
      </c>
      <c r="AF14" s="572">
        <v>274</v>
      </c>
      <c r="AG14" s="572">
        <v>176</v>
      </c>
      <c r="AH14" s="572">
        <v>87</v>
      </c>
      <c r="AI14" s="572">
        <v>48</v>
      </c>
      <c r="AJ14" s="572">
        <v>90</v>
      </c>
      <c r="AK14" s="572">
        <v>250</v>
      </c>
      <c r="AL14" s="572">
        <v>86</v>
      </c>
      <c r="AM14" s="572">
        <v>72</v>
      </c>
      <c r="AN14" s="572">
        <v>184</v>
      </c>
      <c r="AO14" s="572">
        <v>7</v>
      </c>
      <c r="AP14" s="572">
        <v>0</v>
      </c>
      <c r="AQ14" s="572">
        <v>0</v>
      </c>
      <c r="AR14" s="572">
        <v>6</v>
      </c>
      <c r="AS14" s="572">
        <v>0</v>
      </c>
      <c r="AT14" s="572">
        <v>0</v>
      </c>
      <c r="AU14" s="572">
        <v>0</v>
      </c>
      <c r="AV14" s="572">
        <v>0</v>
      </c>
      <c r="AW14" s="572">
        <v>7</v>
      </c>
      <c r="AX14" s="572">
        <v>0</v>
      </c>
      <c r="AY14" s="572">
        <v>0</v>
      </c>
      <c r="AZ14" s="572">
        <v>6</v>
      </c>
      <c r="BA14" s="572">
        <v>804</v>
      </c>
      <c r="BB14" s="572">
        <v>211</v>
      </c>
      <c r="BC14" s="572">
        <v>205</v>
      </c>
      <c r="BD14" s="572">
        <v>268</v>
      </c>
      <c r="BE14" s="572">
        <v>608</v>
      </c>
      <c r="BF14" s="572">
        <v>180</v>
      </c>
      <c r="BG14" s="572">
        <v>148</v>
      </c>
      <c r="BH14" s="572">
        <v>145</v>
      </c>
      <c r="BI14" s="572">
        <v>196</v>
      </c>
      <c r="BJ14" s="572">
        <v>31</v>
      </c>
      <c r="BK14" s="572">
        <v>57</v>
      </c>
      <c r="BL14" s="572">
        <v>123</v>
      </c>
      <c r="BM14" s="572">
        <v>0</v>
      </c>
      <c r="BN14" s="572">
        <v>0</v>
      </c>
      <c r="BO14" s="572">
        <v>0</v>
      </c>
      <c r="BP14" s="572">
        <v>0</v>
      </c>
      <c r="BQ14" s="572">
        <v>0</v>
      </c>
      <c r="BR14" s="572">
        <v>0</v>
      </c>
      <c r="BS14" s="572">
        <v>0</v>
      </c>
      <c r="BT14" s="572">
        <v>0</v>
      </c>
      <c r="BU14" s="572">
        <v>0</v>
      </c>
      <c r="BV14" s="572">
        <v>0</v>
      </c>
      <c r="BW14" s="572">
        <v>0</v>
      </c>
      <c r="BX14" s="572">
        <v>0</v>
      </c>
      <c r="BY14" s="572">
        <v>8</v>
      </c>
      <c r="BZ14" s="572">
        <v>32</v>
      </c>
      <c r="CA14" s="572">
        <v>0</v>
      </c>
    </row>
    <row r="15" spans="1:79">
      <c r="A15" t="s">
        <v>48</v>
      </c>
      <c r="B15" t="s">
        <v>1886</v>
      </c>
      <c r="C15">
        <v>2020</v>
      </c>
      <c r="D15" t="s">
        <v>1971</v>
      </c>
      <c r="E15" s="506">
        <v>633</v>
      </c>
      <c r="F15" s="506">
        <v>486</v>
      </c>
      <c r="G15" s="506">
        <v>153</v>
      </c>
      <c r="H15" s="506">
        <v>94</v>
      </c>
      <c r="I15" s="506">
        <v>57</v>
      </c>
      <c r="J15" s="506">
        <v>0</v>
      </c>
      <c r="K15" s="506">
        <v>0</v>
      </c>
      <c r="L15" s="506">
        <v>0</v>
      </c>
      <c r="M15" s="506">
        <v>0</v>
      </c>
      <c r="N15" s="506">
        <v>18</v>
      </c>
      <c r="O15" s="506">
        <v>0</v>
      </c>
      <c r="P15" s="506">
        <v>18</v>
      </c>
      <c r="Q15" s="506">
        <v>77</v>
      </c>
      <c r="R15" s="506">
        <v>0</v>
      </c>
      <c r="S15" s="506">
        <v>0</v>
      </c>
      <c r="T15" s="506">
        <v>0</v>
      </c>
      <c r="U15" s="506">
        <v>28</v>
      </c>
      <c r="V15" s="506">
        <v>0</v>
      </c>
      <c r="W15" s="506">
        <v>0</v>
      </c>
      <c r="X15" s="506">
        <v>0</v>
      </c>
      <c r="Y15" s="506">
        <v>49</v>
      </c>
      <c r="Z15" s="506">
        <v>0</v>
      </c>
      <c r="AA15" s="506">
        <v>0</v>
      </c>
      <c r="AB15" s="506">
        <v>0</v>
      </c>
      <c r="AC15" s="506">
        <v>424</v>
      </c>
      <c r="AD15" s="506">
        <v>181</v>
      </c>
      <c r="AE15" s="506">
        <v>123</v>
      </c>
      <c r="AF15" s="506">
        <v>245</v>
      </c>
      <c r="AG15" s="506">
        <v>209</v>
      </c>
      <c r="AH15" s="506">
        <v>110</v>
      </c>
      <c r="AI15" s="506">
        <v>65</v>
      </c>
      <c r="AJ15" s="506">
        <v>99</v>
      </c>
      <c r="AK15" s="506">
        <v>215</v>
      </c>
      <c r="AL15" s="506">
        <v>71</v>
      </c>
      <c r="AM15" s="506">
        <v>58</v>
      </c>
      <c r="AN15" s="506">
        <v>146</v>
      </c>
      <c r="AO15" s="506">
        <v>5</v>
      </c>
      <c r="AP15" s="506">
        <v>0</v>
      </c>
      <c r="AQ15" s="506">
        <v>1</v>
      </c>
      <c r="AR15" s="506">
        <v>5</v>
      </c>
      <c r="AS15" s="506">
        <v>0</v>
      </c>
      <c r="AT15" s="506">
        <v>0</v>
      </c>
      <c r="AU15" s="506">
        <v>0</v>
      </c>
      <c r="AV15" s="506">
        <v>0</v>
      </c>
      <c r="AW15" s="506">
        <v>5</v>
      </c>
      <c r="AX15" s="506">
        <v>0</v>
      </c>
      <c r="AY15" s="506">
        <v>1</v>
      </c>
      <c r="AZ15" s="506">
        <v>5</v>
      </c>
      <c r="BA15" s="506">
        <v>866</v>
      </c>
      <c r="BB15" s="506">
        <v>280</v>
      </c>
      <c r="BC15" s="506">
        <v>226</v>
      </c>
      <c r="BD15" s="506">
        <v>290</v>
      </c>
      <c r="BE15" s="506">
        <v>685</v>
      </c>
      <c r="BF15" s="506">
        <v>250</v>
      </c>
      <c r="BG15" s="506">
        <v>175</v>
      </c>
      <c r="BH15" s="506">
        <v>180</v>
      </c>
      <c r="BI15" s="506">
        <v>181</v>
      </c>
      <c r="BJ15" s="506">
        <v>30</v>
      </c>
      <c r="BK15" s="506">
        <v>51</v>
      </c>
      <c r="BL15" s="506">
        <v>110</v>
      </c>
      <c r="BM15" s="506">
        <v>0</v>
      </c>
      <c r="BN15" s="506">
        <v>0</v>
      </c>
      <c r="BO15" s="506">
        <v>0</v>
      </c>
      <c r="BP15" s="506">
        <v>0</v>
      </c>
      <c r="BQ15" s="506">
        <v>0</v>
      </c>
      <c r="BR15" s="506">
        <v>0</v>
      </c>
      <c r="BS15" s="506">
        <v>0</v>
      </c>
      <c r="BT15" s="506">
        <v>0</v>
      </c>
      <c r="BU15" s="506">
        <v>0</v>
      </c>
      <c r="BV15" s="506">
        <v>0</v>
      </c>
      <c r="BW15" s="506">
        <v>0</v>
      </c>
      <c r="BX15" s="506">
        <v>0</v>
      </c>
      <c r="BY15" s="506">
        <v>2</v>
      </c>
      <c r="BZ15" s="506">
        <v>49</v>
      </c>
      <c r="CA15" s="506">
        <v>0</v>
      </c>
    </row>
    <row r="16" spans="1:79">
      <c r="A16" s="571" t="s">
        <v>48</v>
      </c>
      <c r="B16" s="571" t="s">
        <v>1886</v>
      </c>
      <c r="C16" s="571">
        <v>2021</v>
      </c>
      <c r="D16" s="571" t="s">
        <v>1971</v>
      </c>
      <c r="E16" s="572">
        <v>607</v>
      </c>
      <c r="F16" s="572">
        <v>449</v>
      </c>
      <c r="G16" s="572">
        <v>167</v>
      </c>
      <c r="H16" s="572">
        <v>97</v>
      </c>
      <c r="I16" s="572">
        <v>68</v>
      </c>
      <c r="J16" s="572">
        <v>0</v>
      </c>
      <c r="K16" s="572">
        <v>0</v>
      </c>
      <c r="L16" s="572">
        <v>0</v>
      </c>
      <c r="M16" s="572">
        <v>0</v>
      </c>
      <c r="N16" s="572">
        <v>16</v>
      </c>
      <c r="O16" s="572">
        <v>0</v>
      </c>
      <c r="P16" s="572">
        <v>16</v>
      </c>
      <c r="Q16" s="572">
        <v>110</v>
      </c>
      <c r="R16" s="572">
        <v>0</v>
      </c>
      <c r="S16" s="572">
        <v>0</v>
      </c>
      <c r="T16" s="572">
        <v>0</v>
      </c>
      <c r="U16" s="572">
        <v>41</v>
      </c>
      <c r="V16" s="572">
        <v>0</v>
      </c>
      <c r="W16" s="572">
        <v>0</v>
      </c>
      <c r="X16" s="572">
        <v>0</v>
      </c>
      <c r="Y16" s="572">
        <v>69</v>
      </c>
      <c r="Z16" s="572">
        <v>0</v>
      </c>
      <c r="AA16" s="572">
        <v>0</v>
      </c>
      <c r="AB16" s="572">
        <v>0</v>
      </c>
      <c r="AC16" s="572">
        <v>381</v>
      </c>
      <c r="AD16" s="572">
        <v>183</v>
      </c>
      <c r="AE16" s="572">
        <v>123</v>
      </c>
      <c r="AF16" s="572">
        <v>217</v>
      </c>
      <c r="AG16" s="572">
        <v>215</v>
      </c>
      <c r="AH16" s="572">
        <v>139</v>
      </c>
      <c r="AI16" s="572">
        <v>59</v>
      </c>
      <c r="AJ16" s="572">
        <v>110</v>
      </c>
      <c r="AK16" s="572">
        <v>166</v>
      </c>
      <c r="AL16" s="572">
        <v>44</v>
      </c>
      <c r="AM16" s="572">
        <v>64</v>
      </c>
      <c r="AN16" s="572">
        <v>107</v>
      </c>
      <c r="AO16" s="572">
        <v>1</v>
      </c>
      <c r="AP16" s="572">
        <v>0</v>
      </c>
      <c r="AQ16" s="572">
        <v>0</v>
      </c>
      <c r="AR16" s="572">
        <v>1</v>
      </c>
      <c r="AS16" s="572">
        <v>0</v>
      </c>
      <c r="AT16" s="572">
        <v>0</v>
      </c>
      <c r="AU16" s="572">
        <v>0</v>
      </c>
      <c r="AV16" s="572">
        <v>0</v>
      </c>
      <c r="AW16" s="572">
        <v>1</v>
      </c>
      <c r="AX16" s="572">
        <v>0</v>
      </c>
      <c r="AY16" s="572">
        <v>0</v>
      </c>
      <c r="AZ16" s="572">
        <v>1</v>
      </c>
      <c r="BA16" s="572">
        <v>789</v>
      </c>
      <c r="BB16" s="572">
        <v>326</v>
      </c>
      <c r="BC16" s="572">
        <v>217</v>
      </c>
      <c r="BD16" s="572">
        <v>289</v>
      </c>
      <c r="BE16" s="572">
        <v>629</v>
      </c>
      <c r="BF16" s="572">
        <v>293</v>
      </c>
      <c r="BG16" s="572">
        <v>156</v>
      </c>
      <c r="BH16" s="572">
        <v>169</v>
      </c>
      <c r="BI16" s="572">
        <v>160</v>
      </c>
      <c r="BJ16" s="572">
        <v>33</v>
      </c>
      <c r="BK16" s="572">
        <v>61</v>
      </c>
      <c r="BL16" s="572">
        <v>120</v>
      </c>
      <c r="BM16" s="572">
        <v>0</v>
      </c>
      <c r="BN16" s="572">
        <v>0</v>
      </c>
      <c r="BO16" s="572">
        <v>0</v>
      </c>
      <c r="BP16" s="572">
        <v>0</v>
      </c>
      <c r="BQ16" s="572">
        <v>0</v>
      </c>
      <c r="BR16" s="572">
        <v>0</v>
      </c>
      <c r="BS16" s="572">
        <v>0</v>
      </c>
      <c r="BT16" s="572">
        <v>0</v>
      </c>
      <c r="BU16" s="572">
        <v>0</v>
      </c>
      <c r="BV16" s="572">
        <v>0</v>
      </c>
      <c r="BW16" s="572">
        <v>0</v>
      </c>
      <c r="BX16" s="572">
        <v>0</v>
      </c>
      <c r="BY16" s="572">
        <v>16</v>
      </c>
      <c r="BZ16" s="572">
        <v>51</v>
      </c>
      <c r="CA16" s="572">
        <v>0</v>
      </c>
    </row>
    <row r="17" spans="1:79">
      <c r="A17" t="s">
        <v>48</v>
      </c>
      <c r="B17" t="s">
        <v>1886</v>
      </c>
      <c r="C17">
        <v>2022</v>
      </c>
      <c r="D17" t="s">
        <v>1971</v>
      </c>
      <c r="E17" s="506">
        <v>533</v>
      </c>
      <c r="F17" s="506">
        <v>478</v>
      </c>
      <c r="G17" s="506">
        <v>204</v>
      </c>
      <c r="H17" s="506">
        <v>94</v>
      </c>
      <c r="I17" s="506">
        <v>55</v>
      </c>
      <c r="J17" s="506">
        <v>0</v>
      </c>
      <c r="K17" s="506">
        <v>0</v>
      </c>
      <c r="L17" s="506">
        <v>0</v>
      </c>
      <c r="M17" s="506">
        <v>0</v>
      </c>
      <c r="N17" s="506">
        <v>0</v>
      </c>
      <c r="O17" s="506">
        <v>0</v>
      </c>
      <c r="P17" s="506">
        <v>0</v>
      </c>
      <c r="Q17" s="506">
        <v>81</v>
      </c>
      <c r="R17" s="506">
        <v>0</v>
      </c>
      <c r="S17" s="506">
        <v>0</v>
      </c>
      <c r="T17" s="506">
        <v>0</v>
      </c>
      <c r="U17" s="506">
        <v>4</v>
      </c>
      <c r="V17" s="506">
        <v>0</v>
      </c>
      <c r="W17" s="506">
        <v>0</v>
      </c>
      <c r="X17" s="506">
        <v>0</v>
      </c>
      <c r="Y17" s="506">
        <v>77</v>
      </c>
      <c r="Z17" s="506">
        <v>0</v>
      </c>
      <c r="AA17" s="506">
        <v>0</v>
      </c>
      <c r="AB17" s="506">
        <v>0</v>
      </c>
      <c r="AC17" s="506">
        <v>347</v>
      </c>
      <c r="AD17" s="506">
        <v>149</v>
      </c>
      <c r="AE17" s="506">
        <v>106</v>
      </c>
      <c r="AF17" s="506">
        <v>211</v>
      </c>
      <c r="AG17" s="506">
        <v>176</v>
      </c>
      <c r="AH17" s="506">
        <v>87</v>
      </c>
      <c r="AI17" s="506">
        <v>48</v>
      </c>
      <c r="AJ17" s="506">
        <v>106</v>
      </c>
      <c r="AK17" s="506">
        <v>171</v>
      </c>
      <c r="AL17" s="506">
        <v>62</v>
      </c>
      <c r="AM17" s="506">
        <v>58</v>
      </c>
      <c r="AN17" s="506">
        <v>105</v>
      </c>
      <c r="AO17" s="506">
        <v>0</v>
      </c>
      <c r="AP17" s="506">
        <v>0</v>
      </c>
      <c r="AQ17" s="506">
        <v>0</v>
      </c>
      <c r="AR17" s="506">
        <v>0</v>
      </c>
      <c r="AS17" s="506">
        <v>0</v>
      </c>
      <c r="AT17" s="506">
        <v>0</v>
      </c>
      <c r="AU17" s="506">
        <v>0</v>
      </c>
      <c r="AV17" s="506">
        <v>0</v>
      </c>
      <c r="AW17" s="506">
        <v>0</v>
      </c>
      <c r="AX17" s="506">
        <v>0</v>
      </c>
      <c r="AY17" s="506">
        <v>0</v>
      </c>
      <c r="AZ17" s="506">
        <v>0</v>
      </c>
      <c r="BA17" s="506">
        <v>776</v>
      </c>
      <c r="BB17" s="506">
        <v>317</v>
      </c>
      <c r="BC17" s="506">
        <v>203</v>
      </c>
      <c r="BD17" s="506">
        <v>216</v>
      </c>
      <c r="BE17" s="506">
        <v>609</v>
      </c>
      <c r="BF17" s="506">
        <v>292</v>
      </c>
      <c r="BG17" s="506">
        <v>134</v>
      </c>
      <c r="BH17" s="506">
        <v>116</v>
      </c>
      <c r="BI17" s="506">
        <v>167</v>
      </c>
      <c r="BJ17" s="506">
        <v>25</v>
      </c>
      <c r="BK17" s="506">
        <v>69</v>
      </c>
      <c r="BL17" s="506">
        <v>100</v>
      </c>
      <c r="BM17" s="506">
        <v>0</v>
      </c>
      <c r="BN17" s="506">
        <v>0</v>
      </c>
      <c r="BO17" s="506">
        <v>0</v>
      </c>
      <c r="BP17" s="506">
        <v>0</v>
      </c>
      <c r="BQ17" s="506">
        <v>0</v>
      </c>
      <c r="BR17" s="506">
        <v>0</v>
      </c>
      <c r="BS17" s="506">
        <v>0</v>
      </c>
      <c r="BT17" s="506">
        <v>0</v>
      </c>
      <c r="BU17" s="506">
        <v>0</v>
      </c>
      <c r="BV17" s="506">
        <v>0</v>
      </c>
      <c r="BW17" s="506">
        <v>0</v>
      </c>
      <c r="BX17" s="506">
        <v>0</v>
      </c>
      <c r="BY17" s="506">
        <v>6</v>
      </c>
      <c r="BZ17" s="506">
        <v>48</v>
      </c>
      <c r="CA17" s="506">
        <v>0</v>
      </c>
    </row>
    <row r="18" spans="1:79">
      <c r="A18" s="571" t="s">
        <v>48</v>
      </c>
      <c r="B18" s="571" t="s">
        <v>1886</v>
      </c>
      <c r="C18" s="571">
        <v>2023</v>
      </c>
      <c r="D18" s="571" t="s">
        <v>1971</v>
      </c>
      <c r="E18" s="572">
        <v>601</v>
      </c>
      <c r="F18" s="572">
        <v>449</v>
      </c>
      <c r="G18" s="572">
        <v>227</v>
      </c>
      <c r="H18" s="572">
        <v>100</v>
      </c>
      <c r="I18" s="572">
        <v>78</v>
      </c>
      <c r="J18" s="572">
        <v>0</v>
      </c>
      <c r="K18" s="572">
        <v>0</v>
      </c>
      <c r="L18" s="572">
        <v>0</v>
      </c>
      <c r="M18" s="572">
        <v>0</v>
      </c>
      <c r="N18" s="572">
        <v>72</v>
      </c>
      <c r="O18" s="572">
        <v>0</v>
      </c>
      <c r="P18" s="572">
        <v>72</v>
      </c>
      <c r="Q18" s="572">
        <v>65</v>
      </c>
      <c r="R18" s="572">
        <v>9</v>
      </c>
      <c r="S18" s="572">
        <v>4</v>
      </c>
      <c r="T18" s="572">
        <v>42</v>
      </c>
      <c r="U18" s="572">
        <v>3</v>
      </c>
      <c r="V18" s="572">
        <v>1</v>
      </c>
      <c r="W18" s="572">
        <v>0</v>
      </c>
      <c r="X18" s="572">
        <v>1</v>
      </c>
      <c r="Y18" s="572">
        <v>62</v>
      </c>
      <c r="Z18" s="572">
        <v>8</v>
      </c>
      <c r="AA18" s="572">
        <v>4</v>
      </c>
      <c r="AB18" s="572">
        <v>41</v>
      </c>
      <c r="AC18" s="572">
        <v>495</v>
      </c>
      <c r="AD18" s="572">
        <v>199</v>
      </c>
      <c r="AE18" s="572">
        <v>184</v>
      </c>
      <c r="AF18" s="572">
        <v>288</v>
      </c>
      <c r="AG18" s="572">
        <v>231</v>
      </c>
      <c r="AH18" s="572">
        <v>126</v>
      </c>
      <c r="AI18" s="572">
        <v>84</v>
      </c>
      <c r="AJ18" s="572">
        <v>137</v>
      </c>
      <c r="AK18" s="572">
        <v>264</v>
      </c>
      <c r="AL18" s="572">
        <v>73</v>
      </c>
      <c r="AM18" s="572">
        <v>100</v>
      </c>
      <c r="AN18" s="572">
        <v>151</v>
      </c>
      <c r="AO18" s="572">
        <v>0</v>
      </c>
      <c r="AP18" s="572">
        <v>0</v>
      </c>
      <c r="AQ18" s="572">
        <v>0</v>
      </c>
      <c r="AR18" s="572">
        <v>0</v>
      </c>
      <c r="AS18" s="572">
        <v>0</v>
      </c>
      <c r="AT18" s="572">
        <v>0</v>
      </c>
      <c r="AU18" s="572">
        <v>0</v>
      </c>
      <c r="AV18" s="572">
        <v>0</v>
      </c>
      <c r="AW18" s="572">
        <v>0</v>
      </c>
      <c r="AX18" s="572">
        <v>0</v>
      </c>
      <c r="AY18" s="572">
        <v>0</v>
      </c>
      <c r="AZ18" s="572">
        <v>0</v>
      </c>
      <c r="BA18" s="572">
        <v>811</v>
      </c>
      <c r="BB18" s="572">
        <v>332</v>
      </c>
      <c r="BC18" s="572">
        <v>219</v>
      </c>
      <c r="BD18" s="572">
        <v>243</v>
      </c>
      <c r="BE18" s="572">
        <v>650</v>
      </c>
      <c r="BF18" s="572">
        <v>307</v>
      </c>
      <c r="BG18" s="572">
        <v>163</v>
      </c>
      <c r="BH18" s="572">
        <v>140</v>
      </c>
      <c r="BI18" s="572">
        <v>161</v>
      </c>
      <c r="BJ18" s="572">
        <v>25</v>
      </c>
      <c r="BK18" s="572">
        <v>56</v>
      </c>
      <c r="BL18" s="572">
        <v>103</v>
      </c>
      <c r="BM18" s="572">
        <v>0</v>
      </c>
      <c r="BN18" s="572">
        <v>0</v>
      </c>
      <c r="BO18" s="572">
        <v>0</v>
      </c>
      <c r="BP18" s="572">
        <v>0</v>
      </c>
      <c r="BQ18" s="572">
        <v>0</v>
      </c>
      <c r="BR18" s="572">
        <v>0</v>
      </c>
      <c r="BS18" s="572">
        <v>0</v>
      </c>
      <c r="BT18" s="572">
        <v>0</v>
      </c>
      <c r="BU18" s="572">
        <v>0</v>
      </c>
      <c r="BV18" s="572">
        <v>0</v>
      </c>
      <c r="BW18" s="572">
        <v>0</v>
      </c>
      <c r="BX18" s="572">
        <v>0</v>
      </c>
      <c r="BY18" s="572">
        <v>23</v>
      </c>
      <c r="BZ18" s="572">
        <v>45</v>
      </c>
      <c r="CA18" s="572">
        <v>0</v>
      </c>
    </row>
    <row r="19" spans="1:79">
      <c r="A19" t="s">
        <v>48</v>
      </c>
      <c r="B19" t="s">
        <v>1886</v>
      </c>
      <c r="C19">
        <v>2024</v>
      </c>
      <c r="D19" t="s">
        <v>1971</v>
      </c>
      <c r="E19" s="506">
        <v>726</v>
      </c>
      <c r="F19" s="506">
        <v>400</v>
      </c>
      <c r="G19" s="506">
        <v>209</v>
      </c>
      <c r="H19" s="506">
        <v>97</v>
      </c>
      <c r="I19" s="506">
        <v>54</v>
      </c>
      <c r="J19" s="506">
        <v>0</v>
      </c>
      <c r="K19" s="506">
        <v>0</v>
      </c>
      <c r="L19" s="506">
        <v>0</v>
      </c>
      <c r="M19" s="506">
        <v>0</v>
      </c>
      <c r="N19" s="506">
        <v>12</v>
      </c>
      <c r="O19" s="506">
        <v>0</v>
      </c>
      <c r="P19" s="506">
        <v>12</v>
      </c>
      <c r="Q19" s="506">
        <v>72</v>
      </c>
      <c r="R19" s="506">
        <v>10</v>
      </c>
      <c r="S19" s="506">
        <v>6</v>
      </c>
      <c r="T19" s="506">
        <v>47</v>
      </c>
      <c r="U19" s="506">
        <v>0</v>
      </c>
      <c r="V19" s="506">
        <v>0</v>
      </c>
      <c r="W19" s="506">
        <v>0</v>
      </c>
      <c r="X19" s="506">
        <v>0</v>
      </c>
      <c r="Y19" s="506">
        <v>72</v>
      </c>
      <c r="Z19" s="506">
        <v>10</v>
      </c>
      <c r="AA19" s="506">
        <v>6</v>
      </c>
      <c r="AB19" s="506">
        <v>47</v>
      </c>
      <c r="AC19" s="506">
        <v>562</v>
      </c>
      <c r="AD19" s="506">
        <v>295</v>
      </c>
      <c r="AE19" s="506">
        <v>177</v>
      </c>
      <c r="AF19" s="506">
        <v>313</v>
      </c>
      <c r="AG19" s="506">
        <v>218</v>
      </c>
      <c r="AH19" s="506">
        <v>128</v>
      </c>
      <c r="AI19" s="506">
        <v>48</v>
      </c>
      <c r="AJ19" s="506">
        <v>137</v>
      </c>
      <c r="AK19" s="506">
        <v>344</v>
      </c>
      <c r="AL19" s="506">
        <v>167</v>
      </c>
      <c r="AM19" s="506">
        <v>129</v>
      </c>
      <c r="AN19" s="506">
        <v>176</v>
      </c>
      <c r="AO19" s="506">
        <v>0</v>
      </c>
      <c r="AP19" s="506">
        <v>0</v>
      </c>
      <c r="AQ19" s="506">
        <v>0</v>
      </c>
      <c r="AR19" s="506">
        <v>0</v>
      </c>
      <c r="AS19" s="506">
        <v>0</v>
      </c>
      <c r="AT19" s="506">
        <v>0</v>
      </c>
      <c r="AU19" s="506">
        <v>0</v>
      </c>
      <c r="AV19" s="506">
        <v>0</v>
      </c>
      <c r="AW19" s="506">
        <v>0</v>
      </c>
      <c r="AX19" s="506">
        <v>0</v>
      </c>
      <c r="AY19" s="506">
        <v>0</v>
      </c>
      <c r="AZ19" s="506">
        <v>0</v>
      </c>
      <c r="BA19" s="506">
        <v>811</v>
      </c>
      <c r="BB19" s="506">
        <v>366</v>
      </c>
      <c r="BC19" s="506">
        <v>220</v>
      </c>
      <c r="BD19" s="506">
        <v>256</v>
      </c>
      <c r="BE19" s="506">
        <v>603</v>
      </c>
      <c r="BF19" s="506">
        <v>302</v>
      </c>
      <c r="BG19" s="506">
        <v>129</v>
      </c>
      <c r="BH19" s="506">
        <v>122</v>
      </c>
      <c r="BI19" s="506">
        <v>208</v>
      </c>
      <c r="BJ19" s="506">
        <v>64</v>
      </c>
      <c r="BK19" s="506">
        <v>91</v>
      </c>
      <c r="BL19" s="506">
        <v>134</v>
      </c>
      <c r="BM19" s="506">
        <v>0</v>
      </c>
      <c r="BN19" s="506">
        <v>0</v>
      </c>
      <c r="BO19" s="506">
        <v>0</v>
      </c>
      <c r="BP19" s="506">
        <v>0</v>
      </c>
      <c r="BQ19" s="506">
        <v>0</v>
      </c>
      <c r="BR19" s="506">
        <v>0</v>
      </c>
      <c r="BS19" s="506">
        <v>0</v>
      </c>
      <c r="BT19" s="506">
        <v>0</v>
      </c>
      <c r="BU19" s="506">
        <v>0</v>
      </c>
      <c r="BV19" s="506">
        <v>0</v>
      </c>
      <c r="BW19" s="506">
        <v>0</v>
      </c>
      <c r="BX19" s="506">
        <v>0</v>
      </c>
      <c r="BY19" s="506">
        <v>29</v>
      </c>
      <c r="BZ19" s="506">
        <v>57</v>
      </c>
      <c r="CA19" s="506">
        <v>0</v>
      </c>
    </row>
    <row r="20" spans="1:79">
      <c r="A20" s="571" t="s">
        <v>48</v>
      </c>
      <c r="B20" s="571" t="s">
        <v>1886</v>
      </c>
      <c r="C20" s="571">
        <v>2025</v>
      </c>
      <c r="D20" s="571" t="s">
        <v>1972</v>
      </c>
      <c r="E20" s="572">
        <v>607</v>
      </c>
      <c r="F20" s="572">
        <v>413</v>
      </c>
      <c r="G20" s="572">
        <v>156</v>
      </c>
      <c r="H20" s="572">
        <v>87</v>
      </c>
      <c r="I20" s="572">
        <v>60</v>
      </c>
      <c r="J20" s="572">
        <v>0</v>
      </c>
      <c r="K20" s="572">
        <v>0</v>
      </c>
      <c r="L20" s="572">
        <v>0</v>
      </c>
      <c r="M20" s="572">
        <v>0</v>
      </c>
      <c r="N20" s="572">
        <v>24</v>
      </c>
      <c r="O20" s="572">
        <v>0</v>
      </c>
      <c r="P20" s="572">
        <v>24</v>
      </c>
      <c r="Q20" s="572">
        <v>81</v>
      </c>
      <c r="R20" s="572">
        <v>11</v>
      </c>
      <c r="S20" s="572">
        <v>6</v>
      </c>
      <c r="T20" s="572">
        <v>53</v>
      </c>
      <c r="U20" s="617">
        <v>13</v>
      </c>
      <c r="V20" s="572">
        <v>1</v>
      </c>
      <c r="W20" s="572">
        <v>0</v>
      </c>
      <c r="X20" s="572">
        <v>1</v>
      </c>
      <c r="Y20" s="572">
        <v>68</v>
      </c>
      <c r="Z20" s="572">
        <v>10</v>
      </c>
      <c r="AA20" s="572">
        <v>6</v>
      </c>
      <c r="AB20" s="572">
        <v>52</v>
      </c>
      <c r="AC20" s="572">
        <v>562</v>
      </c>
      <c r="AD20" s="572">
        <v>242</v>
      </c>
      <c r="AE20" s="572">
        <v>176</v>
      </c>
      <c r="AF20" s="572">
        <v>336</v>
      </c>
      <c r="AG20" s="572">
        <v>263</v>
      </c>
      <c r="AH20" s="572">
        <v>137</v>
      </c>
      <c r="AI20" s="572">
        <v>77</v>
      </c>
      <c r="AJ20" s="572">
        <v>147</v>
      </c>
      <c r="AK20" s="572">
        <v>299</v>
      </c>
      <c r="AL20" s="572">
        <v>105</v>
      </c>
      <c r="AM20" s="572">
        <v>99</v>
      </c>
      <c r="AN20" s="572">
        <v>189</v>
      </c>
      <c r="AO20" s="572">
        <v>0</v>
      </c>
      <c r="AP20" s="572">
        <v>0</v>
      </c>
      <c r="AQ20" s="572">
        <v>0</v>
      </c>
      <c r="AR20" s="572">
        <v>0</v>
      </c>
      <c r="AS20" s="572">
        <v>0</v>
      </c>
      <c r="AT20" s="572">
        <v>0</v>
      </c>
      <c r="AU20" s="572">
        <v>0</v>
      </c>
      <c r="AV20" s="572">
        <v>0</v>
      </c>
      <c r="AW20" s="572">
        <v>0</v>
      </c>
      <c r="AX20" s="572">
        <v>0</v>
      </c>
      <c r="AY20" s="572">
        <v>0</v>
      </c>
      <c r="AZ20" s="572">
        <v>0</v>
      </c>
      <c r="BA20" s="572">
        <v>818</v>
      </c>
      <c r="BB20" s="572">
        <v>290</v>
      </c>
      <c r="BC20" s="572">
        <v>214</v>
      </c>
      <c r="BD20" s="572">
        <v>264</v>
      </c>
      <c r="BE20" s="572">
        <v>636</v>
      </c>
      <c r="BF20" s="572">
        <v>256</v>
      </c>
      <c r="BG20" s="572">
        <v>150</v>
      </c>
      <c r="BH20" s="572">
        <v>150</v>
      </c>
      <c r="BI20" s="572">
        <v>182</v>
      </c>
      <c r="BJ20" s="572">
        <v>34</v>
      </c>
      <c r="BK20" s="572">
        <v>64</v>
      </c>
      <c r="BL20" s="572">
        <v>114</v>
      </c>
      <c r="BM20" s="572">
        <v>0</v>
      </c>
      <c r="BN20" s="572">
        <v>0</v>
      </c>
      <c r="BO20" s="572">
        <v>0</v>
      </c>
      <c r="BP20" s="572">
        <v>0</v>
      </c>
      <c r="BQ20" s="572">
        <v>0</v>
      </c>
      <c r="BR20" s="572">
        <v>0</v>
      </c>
      <c r="BS20" s="572">
        <v>0</v>
      </c>
      <c r="BT20" s="572">
        <v>0</v>
      </c>
      <c r="BU20" s="572">
        <v>0</v>
      </c>
      <c r="BV20" s="572">
        <v>0</v>
      </c>
      <c r="BW20" s="572">
        <v>0</v>
      </c>
      <c r="BX20" s="572">
        <v>0</v>
      </c>
      <c r="BY20" s="572">
        <v>14</v>
      </c>
      <c r="BZ20" s="572">
        <v>48</v>
      </c>
      <c r="CA20" s="572">
        <v>0</v>
      </c>
    </row>
    <row r="21" spans="1:79">
      <c r="A21" t="s">
        <v>48</v>
      </c>
      <c r="B21" t="s">
        <v>1886</v>
      </c>
      <c r="C21">
        <v>2024</v>
      </c>
      <c r="D21" t="s">
        <v>1974</v>
      </c>
      <c r="E21" s="506">
        <f>E19</f>
        <v>726</v>
      </c>
      <c r="F21" s="506">
        <f t="shared" ref="F21:BQ21" si="2">F19</f>
        <v>400</v>
      </c>
      <c r="G21" s="506">
        <f t="shared" si="2"/>
        <v>209</v>
      </c>
      <c r="H21" s="506">
        <f t="shared" si="2"/>
        <v>97</v>
      </c>
      <c r="I21" s="506">
        <f t="shared" si="2"/>
        <v>54</v>
      </c>
      <c r="J21" s="506">
        <f t="shared" si="2"/>
        <v>0</v>
      </c>
      <c r="K21" s="506">
        <f t="shared" si="2"/>
        <v>0</v>
      </c>
      <c r="L21" s="506">
        <f t="shared" si="2"/>
        <v>0</v>
      </c>
      <c r="M21" s="506">
        <f t="shared" si="2"/>
        <v>0</v>
      </c>
      <c r="N21" s="506">
        <f t="shared" si="2"/>
        <v>12</v>
      </c>
      <c r="O21" s="506">
        <f t="shared" si="2"/>
        <v>0</v>
      </c>
      <c r="P21" s="506">
        <f t="shared" si="2"/>
        <v>12</v>
      </c>
      <c r="Q21" s="506">
        <f t="shared" si="2"/>
        <v>72</v>
      </c>
      <c r="R21" s="506">
        <f t="shared" si="2"/>
        <v>10</v>
      </c>
      <c r="S21" s="506">
        <f t="shared" si="2"/>
        <v>6</v>
      </c>
      <c r="T21" s="506">
        <f t="shared" si="2"/>
        <v>47</v>
      </c>
      <c r="U21" s="506">
        <f t="shared" si="2"/>
        <v>0</v>
      </c>
      <c r="V21" s="506">
        <f t="shared" si="2"/>
        <v>0</v>
      </c>
      <c r="W21" s="506">
        <f t="shared" si="2"/>
        <v>0</v>
      </c>
      <c r="X21" s="506">
        <f t="shared" si="2"/>
        <v>0</v>
      </c>
      <c r="Y21" s="506">
        <f t="shared" si="2"/>
        <v>72</v>
      </c>
      <c r="Z21" s="506">
        <f t="shared" si="2"/>
        <v>10</v>
      </c>
      <c r="AA21" s="506">
        <f t="shared" si="2"/>
        <v>6</v>
      </c>
      <c r="AB21" s="506">
        <f t="shared" si="2"/>
        <v>47</v>
      </c>
      <c r="AC21" s="506">
        <f t="shared" si="2"/>
        <v>562</v>
      </c>
      <c r="AD21" s="506">
        <f t="shared" si="2"/>
        <v>295</v>
      </c>
      <c r="AE21" s="506">
        <f t="shared" si="2"/>
        <v>177</v>
      </c>
      <c r="AF21" s="506">
        <f t="shared" si="2"/>
        <v>313</v>
      </c>
      <c r="AG21" s="506">
        <f t="shared" si="2"/>
        <v>218</v>
      </c>
      <c r="AH21" s="506">
        <f t="shared" si="2"/>
        <v>128</v>
      </c>
      <c r="AI21" s="506">
        <f t="shared" si="2"/>
        <v>48</v>
      </c>
      <c r="AJ21" s="506">
        <f t="shared" si="2"/>
        <v>137</v>
      </c>
      <c r="AK21" s="506">
        <f t="shared" si="2"/>
        <v>344</v>
      </c>
      <c r="AL21" s="506">
        <f t="shared" si="2"/>
        <v>167</v>
      </c>
      <c r="AM21" s="506">
        <f t="shared" si="2"/>
        <v>129</v>
      </c>
      <c r="AN21" s="506">
        <f t="shared" si="2"/>
        <v>176</v>
      </c>
      <c r="AO21" s="506">
        <f t="shared" si="2"/>
        <v>0</v>
      </c>
      <c r="AP21" s="506">
        <f t="shared" si="2"/>
        <v>0</v>
      </c>
      <c r="AQ21" s="506">
        <f t="shared" si="2"/>
        <v>0</v>
      </c>
      <c r="AR21" s="506">
        <f t="shared" si="2"/>
        <v>0</v>
      </c>
      <c r="AS21" s="506">
        <f t="shared" si="2"/>
        <v>0</v>
      </c>
      <c r="AT21" s="506">
        <f t="shared" si="2"/>
        <v>0</v>
      </c>
      <c r="AU21" s="506">
        <f t="shared" si="2"/>
        <v>0</v>
      </c>
      <c r="AV21" s="506">
        <f t="shared" si="2"/>
        <v>0</v>
      </c>
      <c r="AW21" s="506">
        <f t="shared" si="2"/>
        <v>0</v>
      </c>
      <c r="AX21" s="506">
        <f t="shared" si="2"/>
        <v>0</v>
      </c>
      <c r="AY21" s="506">
        <f t="shared" si="2"/>
        <v>0</v>
      </c>
      <c r="AZ21" s="506">
        <f t="shared" si="2"/>
        <v>0</v>
      </c>
      <c r="BA21" s="506">
        <f t="shared" si="2"/>
        <v>811</v>
      </c>
      <c r="BB21" s="506">
        <f t="shared" si="2"/>
        <v>366</v>
      </c>
      <c r="BC21" s="506">
        <f t="shared" si="2"/>
        <v>220</v>
      </c>
      <c r="BD21" s="506">
        <f t="shared" si="2"/>
        <v>256</v>
      </c>
      <c r="BE21" s="506">
        <f t="shared" si="2"/>
        <v>603</v>
      </c>
      <c r="BF21" s="506">
        <f t="shared" si="2"/>
        <v>302</v>
      </c>
      <c r="BG21" s="506">
        <f t="shared" si="2"/>
        <v>129</v>
      </c>
      <c r="BH21" s="506">
        <f t="shared" si="2"/>
        <v>122</v>
      </c>
      <c r="BI21" s="506">
        <f t="shared" si="2"/>
        <v>208</v>
      </c>
      <c r="BJ21" s="506">
        <f t="shared" si="2"/>
        <v>64</v>
      </c>
      <c r="BK21" s="506">
        <f t="shared" si="2"/>
        <v>91</v>
      </c>
      <c r="BL21" s="506">
        <f t="shared" si="2"/>
        <v>134</v>
      </c>
      <c r="BM21" s="506">
        <f t="shared" si="2"/>
        <v>0</v>
      </c>
      <c r="BN21" s="506">
        <f t="shared" si="2"/>
        <v>0</v>
      </c>
      <c r="BO21" s="506">
        <f t="shared" si="2"/>
        <v>0</v>
      </c>
      <c r="BP21" s="506">
        <f t="shared" si="2"/>
        <v>0</v>
      </c>
      <c r="BQ21" s="506">
        <f t="shared" si="2"/>
        <v>0</v>
      </c>
      <c r="BR21" s="506">
        <f t="shared" ref="BR21:CA21" si="3">BR19</f>
        <v>0</v>
      </c>
      <c r="BS21" s="506">
        <f t="shared" si="3"/>
        <v>0</v>
      </c>
      <c r="BT21" s="506">
        <f t="shared" si="3"/>
        <v>0</v>
      </c>
      <c r="BU21" s="506">
        <f t="shared" si="3"/>
        <v>0</v>
      </c>
      <c r="BV21" s="506">
        <f t="shared" si="3"/>
        <v>0</v>
      </c>
      <c r="BW21" s="506">
        <f t="shared" si="3"/>
        <v>0</v>
      </c>
      <c r="BX21" s="506">
        <f t="shared" si="3"/>
        <v>0</v>
      </c>
      <c r="BY21" s="506">
        <f t="shared" si="3"/>
        <v>29</v>
      </c>
      <c r="BZ21" s="506">
        <f t="shared" si="3"/>
        <v>57</v>
      </c>
      <c r="CA21" s="506">
        <f t="shared" si="3"/>
        <v>0</v>
      </c>
    </row>
    <row r="22" spans="1:79">
      <c r="A22" s="571" t="s">
        <v>48</v>
      </c>
      <c r="B22" s="571" t="s">
        <v>1886</v>
      </c>
      <c r="C22" s="571">
        <v>2025</v>
      </c>
      <c r="D22" s="571" t="s">
        <v>1974</v>
      </c>
      <c r="E22" s="572">
        <v>689.69999999999993</v>
      </c>
      <c r="F22" s="572">
        <v>413</v>
      </c>
      <c r="G22" s="572">
        <v>198.54999999999998</v>
      </c>
      <c r="H22" s="572">
        <v>92.149999999999991</v>
      </c>
      <c r="I22" s="572">
        <v>59.400000000000006</v>
      </c>
      <c r="J22" s="572">
        <v>0</v>
      </c>
      <c r="K22" s="572">
        <v>0</v>
      </c>
      <c r="L22" s="572">
        <v>0</v>
      </c>
      <c r="M22" s="572">
        <v>0</v>
      </c>
      <c r="N22" s="572">
        <v>13.200000000000001</v>
      </c>
      <c r="O22" s="572">
        <v>0</v>
      </c>
      <c r="P22" s="572">
        <v>13.200000000000001</v>
      </c>
      <c r="Q22" s="572">
        <v>79.2</v>
      </c>
      <c r="R22" s="572">
        <v>11</v>
      </c>
      <c r="S22" s="572">
        <v>6</v>
      </c>
      <c r="T22" s="572">
        <v>51.7</v>
      </c>
      <c r="U22" s="572">
        <v>13</v>
      </c>
      <c r="V22" s="572">
        <v>1</v>
      </c>
      <c r="W22" s="572">
        <v>0</v>
      </c>
      <c r="X22" s="572">
        <v>1</v>
      </c>
      <c r="Y22" s="572">
        <v>68.399999999999991</v>
      </c>
      <c r="Z22" s="572">
        <v>10</v>
      </c>
      <c r="AA22" s="572">
        <v>6</v>
      </c>
      <c r="AB22" s="572">
        <v>51.7</v>
      </c>
      <c r="AC22" s="572">
        <v>562</v>
      </c>
      <c r="AD22" s="572">
        <v>280.25</v>
      </c>
      <c r="AE22" s="572">
        <v>176</v>
      </c>
      <c r="AF22" s="572">
        <v>336</v>
      </c>
      <c r="AG22" s="572">
        <v>239.8</v>
      </c>
      <c r="AH22" s="572">
        <v>137</v>
      </c>
      <c r="AI22" s="572">
        <v>52.800000000000004</v>
      </c>
      <c r="AJ22" s="572">
        <v>147</v>
      </c>
      <c r="AK22" s="572">
        <v>326.8</v>
      </c>
      <c r="AL22" s="572">
        <v>158.65</v>
      </c>
      <c r="AM22" s="572">
        <v>122.55</v>
      </c>
      <c r="AN22" s="572">
        <v>189</v>
      </c>
      <c r="AO22" s="572">
        <v>0</v>
      </c>
      <c r="AP22" s="572">
        <v>0</v>
      </c>
      <c r="AQ22" s="572">
        <v>0</v>
      </c>
      <c r="AR22" s="572">
        <v>0</v>
      </c>
      <c r="AS22" s="572">
        <v>0</v>
      </c>
      <c r="AT22" s="572">
        <v>0</v>
      </c>
      <c r="AU22" s="572">
        <v>0</v>
      </c>
      <c r="AV22" s="572">
        <v>0</v>
      </c>
      <c r="AW22" s="572">
        <v>0</v>
      </c>
      <c r="AX22" s="572">
        <v>0</v>
      </c>
      <c r="AY22" s="572">
        <v>0</v>
      </c>
      <c r="AZ22" s="572">
        <v>0</v>
      </c>
      <c r="BA22" s="572">
        <v>818</v>
      </c>
      <c r="BB22" s="572">
        <v>347.7</v>
      </c>
      <c r="BC22" s="572">
        <v>214</v>
      </c>
      <c r="BD22" s="572">
        <v>264</v>
      </c>
      <c r="BE22" s="572">
        <v>636</v>
      </c>
      <c r="BF22" s="572">
        <v>286.89999999999998</v>
      </c>
      <c r="BG22" s="572">
        <v>141.9</v>
      </c>
      <c r="BH22" s="572">
        <v>134.20000000000002</v>
      </c>
      <c r="BI22" s="572">
        <v>197.6</v>
      </c>
      <c r="BJ22" s="572">
        <v>60.8</v>
      </c>
      <c r="BK22" s="572">
        <v>86.45</v>
      </c>
      <c r="BL22" s="572">
        <v>127.3</v>
      </c>
      <c r="BM22" s="572">
        <v>0</v>
      </c>
      <c r="BN22" s="572">
        <v>0</v>
      </c>
      <c r="BO22" s="572">
        <v>0</v>
      </c>
      <c r="BP22" s="572">
        <v>0</v>
      </c>
      <c r="BQ22" s="572">
        <v>0</v>
      </c>
      <c r="BR22" s="572">
        <v>0</v>
      </c>
      <c r="BS22" s="572">
        <v>0</v>
      </c>
      <c r="BT22" s="572">
        <v>0</v>
      </c>
      <c r="BU22" s="572">
        <v>0</v>
      </c>
      <c r="BV22" s="572">
        <v>0</v>
      </c>
      <c r="BW22" s="572">
        <v>0</v>
      </c>
      <c r="BX22" s="572">
        <v>0</v>
      </c>
      <c r="BY22" s="572">
        <v>27.549999999999997</v>
      </c>
      <c r="BZ22" s="572">
        <v>54.15</v>
      </c>
      <c r="CA22" s="572">
        <v>0</v>
      </c>
    </row>
    <row r="23" spans="1:79">
      <c r="A23" t="s">
        <v>50</v>
      </c>
      <c r="B23" t="s">
        <v>1887</v>
      </c>
      <c r="C23">
        <v>2018</v>
      </c>
      <c r="D23" t="s">
        <v>1971</v>
      </c>
      <c r="E23" s="506">
        <v>766</v>
      </c>
      <c r="F23" s="506">
        <v>836</v>
      </c>
      <c r="G23" s="506">
        <v>375</v>
      </c>
      <c r="H23" s="506">
        <v>440</v>
      </c>
      <c r="I23" s="506">
        <v>210</v>
      </c>
      <c r="J23" s="506">
        <v>0</v>
      </c>
      <c r="K23" s="506">
        <v>0</v>
      </c>
      <c r="L23" s="506">
        <v>0</v>
      </c>
      <c r="M23" s="506">
        <v>0</v>
      </c>
      <c r="N23" s="506">
        <v>0</v>
      </c>
      <c r="O23" s="506">
        <v>0</v>
      </c>
      <c r="P23" s="506">
        <v>0</v>
      </c>
      <c r="Q23" s="506">
        <v>0</v>
      </c>
      <c r="R23" s="506">
        <v>0</v>
      </c>
      <c r="S23" s="506">
        <v>0</v>
      </c>
      <c r="T23" s="506">
        <v>0</v>
      </c>
      <c r="U23" s="506">
        <v>0</v>
      </c>
      <c r="V23" s="506">
        <v>0</v>
      </c>
      <c r="W23" s="506">
        <v>0</v>
      </c>
      <c r="X23" s="506">
        <v>0</v>
      </c>
      <c r="Y23" s="506">
        <v>0</v>
      </c>
      <c r="Z23" s="506">
        <v>0</v>
      </c>
      <c r="AA23" s="506">
        <v>0</v>
      </c>
      <c r="AB23" s="506">
        <v>0</v>
      </c>
      <c r="AC23" s="506">
        <v>928</v>
      </c>
      <c r="AD23" s="506">
        <v>358</v>
      </c>
      <c r="AE23" s="506">
        <v>486</v>
      </c>
      <c r="AF23" s="506">
        <v>489</v>
      </c>
      <c r="AG23" s="506">
        <v>305</v>
      </c>
      <c r="AH23" s="506">
        <v>150</v>
      </c>
      <c r="AI23" s="506">
        <v>178</v>
      </c>
      <c r="AJ23" s="506">
        <v>182</v>
      </c>
      <c r="AK23" s="506">
        <v>623</v>
      </c>
      <c r="AL23" s="506">
        <v>208</v>
      </c>
      <c r="AM23" s="506">
        <v>308</v>
      </c>
      <c r="AN23" s="506">
        <v>307</v>
      </c>
      <c r="AO23" s="506">
        <v>6</v>
      </c>
      <c r="AP23" s="506">
        <v>0</v>
      </c>
      <c r="AQ23" s="506">
        <v>2</v>
      </c>
      <c r="AR23" s="506">
        <v>5</v>
      </c>
      <c r="AS23" s="506">
        <v>6</v>
      </c>
      <c r="AT23" s="506">
        <v>0</v>
      </c>
      <c r="AU23" s="506">
        <v>2</v>
      </c>
      <c r="AV23" s="506">
        <v>5</v>
      </c>
      <c r="AW23" s="506">
        <v>0</v>
      </c>
      <c r="AX23" s="506">
        <v>0</v>
      </c>
      <c r="AY23" s="506">
        <v>0</v>
      </c>
      <c r="AZ23" s="506">
        <v>0</v>
      </c>
      <c r="BA23" s="506">
        <v>1200</v>
      </c>
      <c r="BB23" s="506">
        <v>417</v>
      </c>
      <c r="BC23" s="506">
        <v>709</v>
      </c>
      <c r="BD23" s="506">
        <v>508</v>
      </c>
      <c r="BE23" s="506">
        <v>794</v>
      </c>
      <c r="BF23" s="506">
        <v>325</v>
      </c>
      <c r="BG23" s="506">
        <v>475</v>
      </c>
      <c r="BH23" s="506">
        <v>314</v>
      </c>
      <c r="BI23" s="506">
        <v>406</v>
      </c>
      <c r="BJ23" s="506">
        <v>92</v>
      </c>
      <c r="BK23" s="506">
        <v>234</v>
      </c>
      <c r="BL23" s="506">
        <v>194</v>
      </c>
      <c r="BM23" s="506">
        <v>0</v>
      </c>
      <c r="BN23" s="506">
        <v>0</v>
      </c>
      <c r="BO23" s="506">
        <v>0</v>
      </c>
      <c r="BP23" s="506">
        <v>0</v>
      </c>
      <c r="BQ23" s="506">
        <v>0</v>
      </c>
      <c r="BR23" s="506">
        <v>0</v>
      </c>
      <c r="BS23" s="506">
        <v>0</v>
      </c>
      <c r="BT23" s="506">
        <v>0</v>
      </c>
      <c r="BU23" s="506">
        <v>0</v>
      </c>
      <c r="BV23" s="506">
        <v>0</v>
      </c>
      <c r="BW23" s="506">
        <v>0</v>
      </c>
      <c r="BX23" s="506">
        <v>0</v>
      </c>
      <c r="BY23" s="506">
        <v>25</v>
      </c>
      <c r="BZ23" s="506">
        <v>71</v>
      </c>
      <c r="CA23" s="506">
        <v>0</v>
      </c>
    </row>
    <row r="24" spans="1:79">
      <c r="A24" s="571" t="s">
        <v>50</v>
      </c>
      <c r="B24" s="571" t="s">
        <v>1887</v>
      </c>
      <c r="C24" s="571">
        <v>2019</v>
      </c>
      <c r="D24" s="571" t="s">
        <v>1971</v>
      </c>
      <c r="E24" s="572">
        <v>718</v>
      </c>
      <c r="F24" s="572">
        <v>823</v>
      </c>
      <c r="G24" s="572">
        <v>420</v>
      </c>
      <c r="H24" s="572">
        <v>398</v>
      </c>
      <c r="I24" s="572">
        <v>206</v>
      </c>
      <c r="J24" s="572">
        <v>0</v>
      </c>
      <c r="K24" s="572">
        <v>0</v>
      </c>
      <c r="L24" s="572">
        <v>0</v>
      </c>
      <c r="M24" s="572">
        <v>0</v>
      </c>
      <c r="N24" s="572">
        <v>0</v>
      </c>
      <c r="O24" s="572">
        <v>0</v>
      </c>
      <c r="P24" s="572">
        <v>0</v>
      </c>
      <c r="Q24" s="572">
        <v>0</v>
      </c>
      <c r="R24" s="572">
        <v>0</v>
      </c>
      <c r="S24" s="572">
        <v>0</v>
      </c>
      <c r="T24" s="572">
        <v>0</v>
      </c>
      <c r="U24" s="572">
        <v>0</v>
      </c>
      <c r="V24" s="572">
        <v>0</v>
      </c>
      <c r="W24" s="572">
        <v>0</v>
      </c>
      <c r="X24" s="572">
        <v>0</v>
      </c>
      <c r="Y24" s="572">
        <v>0</v>
      </c>
      <c r="Z24" s="572">
        <v>0</v>
      </c>
      <c r="AA24" s="572">
        <v>0</v>
      </c>
      <c r="AB24" s="572">
        <v>0</v>
      </c>
      <c r="AC24" s="572">
        <v>984</v>
      </c>
      <c r="AD24" s="572">
        <v>323</v>
      </c>
      <c r="AE24" s="572">
        <v>451</v>
      </c>
      <c r="AF24" s="572">
        <v>566</v>
      </c>
      <c r="AG24" s="572">
        <v>394</v>
      </c>
      <c r="AH24" s="572">
        <v>146</v>
      </c>
      <c r="AI24" s="572">
        <v>185</v>
      </c>
      <c r="AJ24" s="572">
        <v>260</v>
      </c>
      <c r="AK24" s="572">
        <v>590</v>
      </c>
      <c r="AL24" s="572">
        <v>177</v>
      </c>
      <c r="AM24" s="572">
        <v>266</v>
      </c>
      <c r="AN24" s="572">
        <v>306</v>
      </c>
      <c r="AO24" s="572">
        <v>6</v>
      </c>
      <c r="AP24" s="572">
        <v>1</v>
      </c>
      <c r="AQ24" s="572">
        <v>1</v>
      </c>
      <c r="AR24" s="572">
        <v>3</v>
      </c>
      <c r="AS24" s="572">
        <v>6</v>
      </c>
      <c r="AT24" s="572">
        <v>1</v>
      </c>
      <c r="AU24" s="572">
        <v>1</v>
      </c>
      <c r="AV24" s="572">
        <v>3</v>
      </c>
      <c r="AW24" s="572">
        <v>0</v>
      </c>
      <c r="AX24" s="572">
        <v>0</v>
      </c>
      <c r="AY24" s="572">
        <v>0</v>
      </c>
      <c r="AZ24" s="572">
        <v>0</v>
      </c>
      <c r="BA24" s="572">
        <v>1470</v>
      </c>
      <c r="BB24" s="572">
        <v>524</v>
      </c>
      <c r="BC24" s="572">
        <v>837</v>
      </c>
      <c r="BD24" s="572">
        <v>546</v>
      </c>
      <c r="BE24" s="572">
        <v>1028</v>
      </c>
      <c r="BF24" s="572">
        <v>434</v>
      </c>
      <c r="BG24" s="572">
        <v>568</v>
      </c>
      <c r="BH24" s="572">
        <v>333</v>
      </c>
      <c r="BI24" s="572">
        <v>442</v>
      </c>
      <c r="BJ24" s="572">
        <v>90</v>
      </c>
      <c r="BK24" s="572">
        <v>269</v>
      </c>
      <c r="BL24" s="572">
        <v>213</v>
      </c>
      <c r="BM24" s="572">
        <v>0</v>
      </c>
      <c r="BN24" s="572">
        <v>0</v>
      </c>
      <c r="BO24" s="572">
        <v>0</v>
      </c>
      <c r="BP24" s="572">
        <v>0</v>
      </c>
      <c r="BQ24" s="572">
        <v>0</v>
      </c>
      <c r="BR24" s="572">
        <v>0</v>
      </c>
      <c r="BS24" s="572">
        <v>0</v>
      </c>
      <c r="BT24" s="572">
        <v>0</v>
      </c>
      <c r="BU24" s="572">
        <v>0</v>
      </c>
      <c r="BV24" s="572">
        <v>0</v>
      </c>
      <c r="BW24" s="572">
        <v>0</v>
      </c>
      <c r="BX24" s="572">
        <v>0</v>
      </c>
      <c r="BY24" s="572">
        <v>28</v>
      </c>
      <c r="BZ24" s="572">
        <v>87</v>
      </c>
      <c r="CA24" s="572">
        <v>0</v>
      </c>
    </row>
    <row r="25" spans="1:79">
      <c r="A25" t="s">
        <v>50</v>
      </c>
      <c r="B25" t="s">
        <v>1887</v>
      </c>
      <c r="C25">
        <v>2020</v>
      </c>
      <c r="D25" t="s">
        <v>1971</v>
      </c>
      <c r="E25" s="506">
        <v>685</v>
      </c>
      <c r="F25" s="506">
        <v>841</v>
      </c>
      <c r="G25" s="506">
        <v>401</v>
      </c>
      <c r="H25" s="506">
        <v>433</v>
      </c>
      <c r="I25" s="506">
        <v>206</v>
      </c>
      <c r="J25" s="506">
        <v>0</v>
      </c>
      <c r="K25" s="506">
        <v>0</v>
      </c>
      <c r="L25" s="506">
        <v>0</v>
      </c>
      <c r="M25" s="506">
        <v>0</v>
      </c>
      <c r="N25" s="506">
        <v>125</v>
      </c>
      <c r="O25" s="506">
        <v>102</v>
      </c>
      <c r="P25" s="506">
        <v>23</v>
      </c>
      <c r="Q25" s="506">
        <v>79</v>
      </c>
      <c r="R25" s="506">
        <v>0</v>
      </c>
      <c r="S25" s="506">
        <v>0</v>
      </c>
      <c r="T25" s="506">
        <v>0</v>
      </c>
      <c r="U25" s="506">
        <v>64</v>
      </c>
      <c r="V25" s="506">
        <v>0</v>
      </c>
      <c r="W25" s="506">
        <v>0</v>
      </c>
      <c r="X25" s="506">
        <v>0</v>
      </c>
      <c r="Y25" s="506">
        <v>15</v>
      </c>
      <c r="Z25" s="506">
        <v>0</v>
      </c>
      <c r="AA25" s="506">
        <v>0</v>
      </c>
      <c r="AB25" s="506">
        <v>0</v>
      </c>
      <c r="AC25" s="506">
        <v>899</v>
      </c>
      <c r="AD25" s="506">
        <v>363</v>
      </c>
      <c r="AE25" s="506">
        <v>476</v>
      </c>
      <c r="AF25" s="506">
        <v>467</v>
      </c>
      <c r="AG25" s="506">
        <v>314</v>
      </c>
      <c r="AH25" s="506">
        <v>162</v>
      </c>
      <c r="AI25" s="506">
        <v>186</v>
      </c>
      <c r="AJ25" s="506">
        <v>182</v>
      </c>
      <c r="AK25" s="506">
        <v>585</v>
      </c>
      <c r="AL25" s="506">
        <v>201</v>
      </c>
      <c r="AM25" s="506">
        <v>290</v>
      </c>
      <c r="AN25" s="506">
        <v>285</v>
      </c>
      <c r="AO25" s="506">
        <v>5</v>
      </c>
      <c r="AP25" s="506">
        <v>1</v>
      </c>
      <c r="AQ25" s="506">
        <v>3</v>
      </c>
      <c r="AR25" s="506">
        <v>5</v>
      </c>
      <c r="AS25" s="506">
        <v>5</v>
      </c>
      <c r="AT25" s="506">
        <v>1</v>
      </c>
      <c r="AU25" s="506">
        <v>3</v>
      </c>
      <c r="AV25" s="506">
        <v>5</v>
      </c>
      <c r="AW25" s="506">
        <v>0</v>
      </c>
      <c r="AX25" s="506">
        <v>0</v>
      </c>
      <c r="AY25" s="506">
        <v>0</v>
      </c>
      <c r="AZ25" s="506">
        <v>0</v>
      </c>
      <c r="BA25" s="506">
        <v>1297</v>
      </c>
      <c r="BB25" s="506">
        <v>469</v>
      </c>
      <c r="BC25" s="506">
        <v>748</v>
      </c>
      <c r="BD25" s="506">
        <v>543</v>
      </c>
      <c r="BE25" s="506">
        <v>846</v>
      </c>
      <c r="BF25" s="506">
        <v>353</v>
      </c>
      <c r="BG25" s="506">
        <v>495</v>
      </c>
      <c r="BH25" s="506">
        <v>323</v>
      </c>
      <c r="BI25" s="506">
        <v>451</v>
      </c>
      <c r="BJ25" s="506">
        <v>116</v>
      </c>
      <c r="BK25" s="506">
        <v>253</v>
      </c>
      <c r="BL25" s="506">
        <v>220</v>
      </c>
      <c r="BM25" s="506">
        <v>0</v>
      </c>
      <c r="BN25" s="506">
        <v>0</v>
      </c>
      <c r="BO25" s="506">
        <v>0</v>
      </c>
      <c r="BP25" s="506">
        <v>0</v>
      </c>
      <c r="BQ25" s="506">
        <v>0</v>
      </c>
      <c r="BR25" s="506">
        <v>0</v>
      </c>
      <c r="BS25" s="506">
        <v>0</v>
      </c>
      <c r="BT25" s="506">
        <v>0</v>
      </c>
      <c r="BU25" s="506">
        <v>0</v>
      </c>
      <c r="BV25" s="506">
        <v>0</v>
      </c>
      <c r="BW25" s="506">
        <v>0</v>
      </c>
      <c r="BX25" s="506">
        <v>0</v>
      </c>
      <c r="BY25" s="506">
        <v>28</v>
      </c>
      <c r="BZ25" s="506">
        <v>88</v>
      </c>
      <c r="CA25" s="506">
        <v>0</v>
      </c>
    </row>
    <row r="26" spans="1:79">
      <c r="A26" s="571" t="s">
        <v>50</v>
      </c>
      <c r="B26" s="571" t="s">
        <v>1887</v>
      </c>
      <c r="C26" s="571">
        <v>2021</v>
      </c>
      <c r="D26" s="571" t="s">
        <v>1971</v>
      </c>
      <c r="E26" s="572">
        <v>640</v>
      </c>
      <c r="F26" s="572">
        <v>794</v>
      </c>
      <c r="G26" s="572">
        <v>349</v>
      </c>
      <c r="H26" s="572">
        <v>394</v>
      </c>
      <c r="I26" s="572">
        <v>198</v>
      </c>
      <c r="J26" s="572">
        <v>0</v>
      </c>
      <c r="K26" s="572">
        <v>0</v>
      </c>
      <c r="L26" s="572">
        <v>0</v>
      </c>
      <c r="M26" s="572">
        <v>0</v>
      </c>
      <c r="N26" s="572">
        <v>111</v>
      </c>
      <c r="O26" s="572">
        <v>76</v>
      </c>
      <c r="P26" s="572">
        <v>35</v>
      </c>
      <c r="Q26" s="572">
        <v>69</v>
      </c>
      <c r="R26" s="572">
        <v>0</v>
      </c>
      <c r="S26" s="572">
        <v>0</v>
      </c>
      <c r="T26" s="572">
        <v>0</v>
      </c>
      <c r="U26" s="572">
        <v>52</v>
      </c>
      <c r="V26" s="572">
        <v>0</v>
      </c>
      <c r="W26" s="572">
        <v>0</v>
      </c>
      <c r="X26" s="572">
        <v>0</v>
      </c>
      <c r="Y26" s="572">
        <v>17</v>
      </c>
      <c r="Z26" s="572">
        <v>0</v>
      </c>
      <c r="AA26" s="572">
        <v>0</v>
      </c>
      <c r="AB26" s="572">
        <v>0</v>
      </c>
      <c r="AC26" s="572">
        <v>941</v>
      </c>
      <c r="AD26" s="572">
        <v>343</v>
      </c>
      <c r="AE26" s="572">
        <v>485</v>
      </c>
      <c r="AF26" s="572">
        <v>520</v>
      </c>
      <c r="AG26" s="572">
        <v>241</v>
      </c>
      <c r="AH26" s="572">
        <v>114</v>
      </c>
      <c r="AI26" s="572">
        <v>148</v>
      </c>
      <c r="AJ26" s="572">
        <v>134</v>
      </c>
      <c r="AK26" s="572">
        <v>700</v>
      </c>
      <c r="AL26" s="572">
        <v>229</v>
      </c>
      <c r="AM26" s="572">
        <v>337</v>
      </c>
      <c r="AN26" s="572">
        <v>386</v>
      </c>
      <c r="AO26" s="572">
        <v>5</v>
      </c>
      <c r="AP26" s="572">
        <v>1</v>
      </c>
      <c r="AQ26" s="572">
        <v>3</v>
      </c>
      <c r="AR26" s="572">
        <v>4</v>
      </c>
      <c r="AS26" s="572">
        <v>5</v>
      </c>
      <c r="AT26" s="572">
        <v>1</v>
      </c>
      <c r="AU26" s="572">
        <v>3</v>
      </c>
      <c r="AV26" s="572">
        <v>4</v>
      </c>
      <c r="AW26" s="572">
        <v>0</v>
      </c>
      <c r="AX26" s="572">
        <v>0</v>
      </c>
      <c r="AY26" s="572">
        <v>0</v>
      </c>
      <c r="AZ26" s="572">
        <v>0</v>
      </c>
      <c r="BA26" s="572">
        <v>1455</v>
      </c>
      <c r="BB26" s="572">
        <v>508</v>
      </c>
      <c r="BC26" s="572">
        <v>849</v>
      </c>
      <c r="BD26" s="572">
        <v>550</v>
      </c>
      <c r="BE26" s="572">
        <v>990</v>
      </c>
      <c r="BF26" s="572">
        <v>395</v>
      </c>
      <c r="BG26" s="572">
        <v>584</v>
      </c>
      <c r="BH26" s="572">
        <v>330</v>
      </c>
      <c r="BI26" s="572">
        <v>465</v>
      </c>
      <c r="BJ26" s="572">
        <v>113</v>
      </c>
      <c r="BK26" s="572">
        <v>265</v>
      </c>
      <c r="BL26" s="572">
        <v>220</v>
      </c>
      <c r="BM26" s="572">
        <v>0</v>
      </c>
      <c r="BN26" s="572">
        <v>0</v>
      </c>
      <c r="BO26" s="572">
        <v>0</v>
      </c>
      <c r="BP26" s="572">
        <v>0</v>
      </c>
      <c r="BQ26" s="572">
        <v>0</v>
      </c>
      <c r="BR26" s="572">
        <v>0</v>
      </c>
      <c r="BS26" s="572">
        <v>0</v>
      </c>
      <c r="BT26" s="572">
        <v>0</v>
      </c>
      <c r="BU26" s="572">
        <v>0</v>
      </c>
      <c r="BV26" s="572">
        <v>0</v>
      </c>
      <c r="BW26" s="572">
        <v>0</v>
      </c>
      <c r="BX26" s="572">
        <v>0</v>
      </c>
      <c r="BY26" s="572">
        <v>54</v>
      </c>
      <c r="BZ26" s="572">
        <v>105</v>
      </c>
      <c r="CA26" s="572">
        <v>0</v>
      </c>
    </row>
    <row r="27" spans="1:79">
      <c r="A27" t="s">
        <v>50</v>
      </c>
      <c r="B27" t="s">
        <v>1887</v>
      </c>
      <c r="C27">
        <v>2022</v>
      </c>
      <c r="D27" t="s">
        <v>1971</v>
      </c>
      <c r="E27" s="506">
        <v>651</v>
      </c>
      <c r="F27" s="506">
        <v>820</v>
      </c>
      <c r="G27" s="506">
        <v>365</v>
      </c>
      <c r="H27" s="506">
        <v>416</v>
      </c>
      <c r="I27" s="506">
        <v>197</v>
      </c>
      <c r="J27" s="506">
        <v>0</v>
      </c>
      <c r="K27" s="506">
        <v>0</v>
      </c>
      <c r="L27" s="506">
        <v>0</v>
      </c>
      <c r="M27" s="506">
        <v>0</v>
      </c>
      <c r="N27" s="506">
        <v>120</v>
      </c>
      <c r="O27" s="506">
        <v>58</v>
      </c>
      <c r="P27" s="506">
        <v>62</v>
      </c>
      <c r="Q27" s="506">
        <v>74</v>
      </c>
      <c r="R27" s="506">
        <v>0</v>
      </c>
      <c r="S27" s="506">
        <v>0</v>
      </c>
      <c r="T27" s="506">
        <v>0</v>
      </c>
      <c r="U27" s="506">
        <v>55</v>
      </c>
      <c r="V27" s="506">
        <v>0</v>
      </c>
      <c r="W27" s="506">
        <v>0</v>
      </c>
      <c r="X27" s="506">
        <v>0</v>
      </c>
      <c r="Y27" s="506">
        <v>19</v>
      </c>
      <c r="Z27" s="506">
        <v>0</v>
      </c>
      <c r="AA27" s="506">
        <v>0</v>
      </c>
      <c r="AB27" s="506">
        <v>0</v>
      </c>
      <c r="AC27" s="506">
        <v>961</v>
      </c>
      <c r="AD27" s="506">
        <v>362</v>
      </c>
      <c r="AE27" s="506">
        <v>531</v>
      </c>
      <c r="AF27" s="506">
        <v>460</v>
      </c>
      <c r="AG27" s="506">
        <v>282</v>
      </c>
      <c r="AH27" s="506">
        <v>145</v>
      </c>
      <c r="AI27" s="506">
        <v>180</v>
      </c>
      <c r="AJ27" s="506">
        <v>133</v>
      </c>
      <c r="AK27" s="506">
        <v>679</v>
      </c>
      <c r="AL27" s="506">
        <v>217</v>
      </c>
      <c r="AM27" s="506">
        <v>351</v>
      </c>
      <c r="AN27" s="506">
        <v>327</v>
      </c>
      <c r="AO27" s="506">
        <v>5</v>
      </c>
      <c r="AP27" s="506">
        <v>0</v>
      </c>
      <c r="AQ27" s="506">
        <v>0</v>
      </c>
      <c r="AR27" s="506">
        <v>4</v>
      </c>
      <c r="AS27" s="506">
        <v>5</v>
      </c>
      <c r="AT27" s="506">
        <v>0</v>
      </c>
      <c r="AU27" s="506">
        <v>0</v>
      </c>
      <c r="AV27" s="506">
        <v>4</v>
      </c>
      <c r="AW27" s="506">
        <v>0</v>
      </c>
      <c r="AX27" s="506">
        <v>0</v>
      </c>
      <c r="AY27" s="506">
        <v>0</v>
      </c>
      <c r="AZ27" s="506">
        <v>0</v>
      </c>
      <c r="BA27" s="506">
        <v>1357</v>
      </c>
      <c r="BB27" s="506">
        <v>472</v>
      </c>
      <c r="BC27" s="506">
        <v>793</v>
      </c>
      <c r="BD27" s="506">
        <v>488</v>
      </c>
      <c r="BE27" s="506">
        <v>919</v>
      </c>
      <c r="BF27" s="506">
        <v>371</v>
      </c>
      <c r="BG27" s="506">
        <v>536</v>
      </c>
      <c r="BH27" s="506">
        <v>278</v>
      </c>
      <c r="BI27" s="506">
        <v>438</v>
      </c>
      <c r="BJ27" s="506">
        <v>101</v>
      </c>
      <c r="BK27" s="506">
        <v>257</v>
      </c>
      <c r="BL27" s="506">
        <v>210</v>
      </c>
      <c r="BM27" s="506">
        <v>0</v>
      </c>
      <c r="BN27" s="506">
        <v>0</v>
      </c>
      <c r="BO27" s="506">
        <v>0</v>
      </c>
      <c r="BP27" s="506">
        <v>0</v>
      </c>
      <c r="BQ27" s="506">
        <v>0</v>
      </c>
      <c r="BR27" s="506">
        <v>0</v>
      </c>
      <c r="BS27" s="506">
        <v>0</v>
      </c>
      <c r="BT27" s="506">
        <v>0</v>
      </c>
      <c r="BU27" s="506">
        <v>0</v>
      </c>
      <c r="BV27" s="506">
        <v>0</v>
      </c>
      <c r="BW27" s="506">
        <v>0</v>
      </c>
      <c r="BX27" s="506">
        <v>0</v>
      </c>
      <c r="BY27" s="506">
        <v>53</v>
      </c>
      <c r="BZ27" s="506">
        <v>145</v>
      </c>
      <c r="CA27" s="506">
        <v>0</v>
      </c>
    </row>
    <row r="28" spans="1:79">
      <c r="A28" s="571" t="s">
        <v>50</v>
      </c>
      <c r="B28" s="571" t="s">
        <v>1887</v>
      </c>
      <c r="C28" s="571">
        <v>2023</v>
      </c>
      <c r="D28" s="571" t="s">
        <v>1971</v>
      </c>
      <c r="E28" s="572">
        <v>664</v>
      </c>
      <c r="F28" s="572">
        <v>732</v>
      </c>
      <c r="G28" s="572">
        <v>296</v>
      </c>
      <c r="H28" s="572">
        <v>367</v>
      </c>
      <c r="I28" s="572">
        <v>190</v>
      </c>
      <c r="J28" s="572">
        <v>0</v>
      </c>
      <c r="K28" s="572">
        <v>0</v>
      </c>
      <c r="L28" s="572">
        <v>0</v>
      </c>
      <c r="M28" s="572">
        <v>0</v>
      </c>
      <c r="N28" s="572">
        <v>0</v>
      </c>
      <c r="O28" s="572">
        <v>0</v>
      </c>
      <c r="P28" s="572">
        <v>0</v>
      </c>
      <c r="Q28" s="572">
        <v>109</v>
      </c>
      <c r="R28" s="572">
        <v>30</v>
      </c>
      <c r="S28" s="572">
        <v>55</v>
      </c>
      <c r="T28" s="572">
        <v>61</v>
      </c>
      <c r="U28" s="572">
        <v>64</v>
      </c>
      <c r="V28" s="572">
        <v>24</v>
      </c>
      <c r="W28" s="572">
        <v>45</v>
      </c>
      <c r="X28" s="572">
        <v>32</v>
      </c>
      <c r="Y28" s="572">
        <v>45</v>
      </c>
      <c r="Z28" s="572">
        <v>6</v>
      </c>
      <c r="AA28" s="572">
        <v>10</v>
      </c>
      <c r="AB28" s="572">
        <v>29</v>
      </c>
      <c r="AC28" s="572">
        <v>977</v>
      </c>
      <c r="AD28" s="572">
        <v>389</v>
      </c>
      <c r="AE28" s="572">
        <v>594</v>
      </c>
      <c r="AF28" s="572">
        <v>451</v>
      </c>
      <c r="AG28" s="572">
        <v>296</v>
      </c>
      <c r="AH28" s="572">
        <v>137</v>
      </c>
      <c r="AI28" s="572">
        <v>186</v>
      </c>
      <c r="AJ28" s="572">
        <v>152</v>
      </c>
      <c r="AK28" s="572">
        <v>681</v>
      </c>
      <c r="AL28" s="572">
        <v>252</v>
      </c>
      <c r="AM28" s="572">
        <v>408</v>
      </c>
      <c r="AN28" s="572">
        <v>299</v>
      </c>
      <c r="AO28" s="572">
        <v>4</v>
      </c>
      <c r="AP28" s="572">
        <v>0</v>
      </c>
      <c r="AQ28" s="572">
        <v>0</v>
      </c>
      <c r="AR28" s="572">
        <v>4</v>
      </c>
      <c r="AS28" s="572">
        <v>4</v>
      </c>
      <c r="AT28" s="572">
        <v>0</v>
      </c>
      <c r="AU28" s="572">
        <v>0</v>
      </c>
      <c r="AV28" s="572">
        <v>4</v>
      </c>
      <c r="AW28" s="572">
        <v>0</v>
      </c>
      <c r="AX28" s="572">
        <v>0</v>
      </c>
      <c r="AY28" s="572">
        <v>0</v>
      </c>
      <c r="AZ28" s="572">
        <v>0</v>
      </c>
      <c r="BA28" s="572">
        <v>1287</v>
      </c>
      <c r="BB28" s="572">
        <v>409</v>
      </c>
      <c r="BC28" s="572">
        <v>781</v>
      </c>
      <c r="BD28" s="572">
        <v>503</v>
      </c>
      <c r="BE28" s="572">
        <v>880</v>
      </c>
      <c r="BF28" s="572">
        <v>340</v>
      </c>
      <c r="BG28" s="572">
        <v>523</v>
      </c>
      <c r="BH28" s="572">
        <v>280</v>
      </c>
      <c r="BI28" s="572">
        <v>407</v>
      </c>
      <c r="BJ28" s="572">
        <v>69</v>
      </c>
      <c r="BK28" s="572">
        <v>258</v>
      </c>
      <c r="BL28" s="572">
        <v>223</v>
      </c>
      <c r="BM28" s="572">
        <v>0</v>
      </c>
      <c r="BN28" s="572">
        <v>0</v>
      </c>
      <c r="BO28" s="572">
        <v>0</v>
      </c>
      <c r="BP28" s="572">
        <v>0</v>
      </c>
      <c r="BQ28" s="572">
        <v>0</v>
      </c>
      <c r="BR28" s="572">
        <v>0</v>
      </c>
      <c r="BS28" s="572">
        <v>0</v>
      </c>
      <c r="BT28" s="572">
        <v>0</v>
      </c>
      <c r="BU28" s="572">
        <v>0</v>
      </c>
      <c r="BV28" s="572">
        <v>0</v>
      </c>
      <c r="BW28" s="572">
        <v>0</v>
      </c>
      <c r="BX28" s="572">
        <v>0</v>
      </c>
      <c r="BY28" s="572">
        <v>56</v>
      </c>
      <c r="BZ28" s="572">
        <v>128</v>
      </c>
      <c r="CA28" s="572">
        <v>0</v>
      </c>
    </row>
    <row r="29" spans="1:79">
      <c r="A29" t="s">
        <v>50</v>
      </c>
      <c r="B29" t="s">
        <v>1887</v>
      </c>
      <c r="C29">
        <v>2024</v>
      </c>
      <c r="D29" t="s">
        <v>1971</v>
      </c>
      <c r="E29" s="506">
        <v>593</v>
      </c>
      <c r="F29" s="506">
        <v>759</v>
      </c>
      <c r="G29" s="506">
        <v>301</v>
      </c>
      <c r="H29" s="506">
        <v>378</v>
      </c>
      <c r="I29" s="506">
        <v>193</v>
      </c>
      <c r="J29" s="506">
        <v>0</v>
      </c>
      <c r="K29" s="506">
        <v>0</v>
      </c>
      <c r="L29" s="506">
        <v>0</v>
      </c>
      <c r="M29" s="506">
        <v>0</v>
      </c>
      <c r="N29" s="506">
        <v>0</v>
      </c>
      <c r="O29" s="506">
        <v>0</v>
      </c>
      <c r="P29" s="506">
        <v>0</v>
      </c>
      <c r="Q29" s="506">
        <v>199</v>
      </c>
      <c r="R29" s="506">
        <v>52</v>
      </c>
      <c r="S29" s="506">
        <v>68</v>
      </c>
      <c r="T29" s="506">
        <v>104</v>
      </c>
      <c r="U29" s="506">
        <v>0</v>
      </c>
      <c r="V29" s="506">
        <v>0</v>
      </c>
      <c r="W29" s="506">
        <v>0</v>
      </c>
      <c r="X29" s="506">
        <v>0</v>
      </c>
      <c r="Y29" s="506">
        <v>199</v>
      </c>
      <c r="Z29" s="506">
        <v>52</v>
      </c>
      <c r="AA29" s="506">
        <v>68</v>
      </c>
      <c r="AB29" s="506">
        <v>104</v>
      </c>
      <c r="AC29" s="506">
        <v>977</v>
      </c>
      <c r="AD29" s="506">
        <v>411</v>
      </c>
      <c r="AE29" s="506">
        <v>579</v>
      </c>
      <c r="AF29" s="506">
        <v>474</v>
      </c>
      <c r="AG29" s="506">
        <v>158</v>
      </c>
      <c r="AH29" s="506">
        <v>71</v>
      </c>
      <c r="AI29" s="506">
        <v>93</v>
      </c>
      <c r="AJ29" s="506">
        <v>65</v>
      </c>
      <c r="AK29" s="506">
        <v>819</v>
      </c>
      <c r="AL29" s="506">
        <v>340</v>
      </c>
      <c r="AM29" s="506">
        <v>486</v>
      </c>
      <c r="AN29" s="506">
        <v>409</v>
      </c>
      <c r="AO29" s="506">
        <v>2</v>
      </c>
      <c r="AP29" s="506">
        <v>0</v>
      </c>
      <c r="AQ29" s="506">
        <v>1</v>
      </c>
      <c r="AR29" s="506">
        <v>1</v>
      </c>
      <c r="AS29" s="506">
        <v>2</v>
      </c>
      <c r="AT29" s="506">
        <v>0</v>
      </c>
      <c r="AU29" s="506">
        <v>1</v>
      </c>
      <c r="AV29" s="506">
        <v>1</v>
      </c>
      <c r="AW29" s="506">
        <v>0</v>
      </c>
      <c r="AX29" s="506">
        <v>0</v>
      </c>
      <c r="AY29" s="506">
        <v>0</v>
      </c>
      <c r="AZ29" s="506">
        <v>0</v>
      </c>
      <c r="BA29" s="506">
        <v>1346</v>
      </c>
      <c r="BB29" s="506">
        <v>429</v>
      </c>
      <c r="BC29" s="506">
        <v>825</v>
      </c>
      <c r="BD29" s="506">
        <v>524</v>
      </c>
      <c r="BE29" s="506">
        <v>688</v>
      </c>
      <c r="BF29" s="506">
        <v>281</v>
      </c>
      <c r="BG29" s="506">
        <v>386</v>
      </c>
      <c r="BH29" s="506">
        <v>204</v>
      </c>
      <c r="BI29" s="506">
        <v>658</v>
      </c>
      <c r="BJ29" s="506">
        <v>148</v>
      </c>
      <c r="BK29" s="506">
        <v>439</v>
      </c>
      <c r="BL29" s="506">
        <v>320</v>
      </c>
      <c r="BM29" s="506">
        <v>0</v>
      </c>
      <c r="BN29" s="506">
        <v>0</v>
      </c>
      <c r="BO29" s="506">
        <v>0</v>
      </c>
      <c r="BP29" s="506">
        <v>0</v>
      </c>
      <c r="BQ29" s="506">
        <v>0</v>
      </c>
      <c r="BR29" s="506">
        <v>0</v>
      </c>
      <c r="BS29" s="506">
        <v>0</v>
      </c>
      <c r="BT29" s="506">
        <v>0</v>
      </c>
      <c r="BU29" s="506">
        <v>0</v>
      </c>
      <c r="BV29" s="506">
        <v>0</v>
      </c>
      <c r="BW29" s="506">
        <v>0</v>
      </c>
      <c r="BX29" s="506">
        <v>0</v>
      </c>
      <c r="BY29" s="506">
        <v>55</v>
      </c>
      <c r="BZ29" s="506">
        <v>118</v>
      </c>
      <c r="CA29" s="506">
        <v>0</v>
      </c>
    </row>
    <row r="30" spans="1:79">
      <c r="A30" s="571" t="s">
        <v>50</v>
      </c>
      <c r="B30" s="571" t="s">
        <v>1887</v>
      </c>
      <c r="C30" s="571">
        <v>2025</v>
      </c>
      <c r="D30" s="571" t="s">
        <v>1972</v>
      </c>
      <c r="E30" s="572">
        <v>593</v>
      </c>
      <c r="F30" s="572">
        <v>762</v>
      </c>
      <c r="G30" s="572">
        <v>340</v>
      </c>
      <c r="H30" s="572">
        <v>384</v>
      </c>
      <c r="I30" s="572">
        <v>190</v>
      </c>
      <c r="J30" s="572">
        <v>0</v>
      </c>
      <c r="K30" s="572">
        <v>0</v>
      </c>
      <c r="L30" s="572">
        <v>0</v>
      </c>
      <c r="M30" s="572">
        <v>0</v>
      </c>
      <c r="N30" s="572">
        <v>1</v>
      </c>
      <c r="O30" s="572">
        <v>1</v>
      </c>
      <c r="P30" s="572">
        <v>0</v>
      </c>
      <c r="Q30" s="572">
        <v>217</v>
      </c>
      <c r="R30" s="572">
        <v>58</v>
      </c>
      <c r="S30" s="572">
        <v>92</v>
      </c>
      <c r="T30" s="572">
        <v>117</v>
      </c>
      <c r="U30" s="617">
        <v>126</v>
      </c>
      <c r="V30" s="617">
        <v>23</v>
      </c>
      <c r="W30" s="617">
        <v>38</v>
      </c>
      <c r="X30" s="617">
        <v>31</v>
      </c>
      <c r="Y30" s="572">
        <v>91</v>
      </c>
      <c r="Z30" s="572">
        <v>35</v>
      </c>
      <c r="AA30" s="572">
        <v>54</v>
      </c>
      <c r="AB30" s="572">
        <v>86</v>
      </c>
      <c r="AC30" s="572">
        <v>953</v>
      </c>
      <c r="AD30" s="572">
        <v>365</v>
      </c>
      <c r="AE30" s="572">
        <v>515</v>
      </c>
      <c r="AF30" s="572">
        <v>490</v>
      </c>
      <c r="AG30" s="572">
        <v>285</v>
      </c>
      <c r="AH30" s="572">
        <v>134</v>
      </c>
      <c r="AI30" s="572">
        <v>168</v>
      </c>
      <c r="AJ30" s="572">
        <v>157</v>
      </c>
      <c r="AK30" s="572">
        <v>668</v>
      </c>
      <c r="AL30" s="572">
        <v>231</v>
      </c>
      <c r="AM30" s="572">
        <v>347</v>
      </c>
      <c r="AN30" s="572">
        <v>333</v>
      </c>
      <c r="AO30" s="572">
        <v>2</v>
      </c>
      <c r="AP30" s="572">
        <v>0</v>
      </c>
      <c r="AQ30" s="572">
        <v>1</v>
      </c>
      <c r="AR30" s="572">
        <v>2</v>
      </c>
      <c r="AS30" s="572">
        <v>2</v>
      </c>
      <c r="AT30" s="572">
        <v>0</v>
      </c>
      <c r="AU30" s="572">
        <v>1</v>
      </c>
      <c r="AV30" s="572">
        <v>2</v>
      </c>
      <c r="AW30" s="572">
        <v>0</v>
      </c>
      <c r="AX30" s="572">
        <v>0</v>
      </c>
      <c r="AY30" s="572">
        <v>0</v>
      </c>
      <c r="AZ30" s="572">
        <v>0</v>
      </c>
      <c r="BA30" s="572">
        <v>1346</v>
      </c>
      <c r="BB30" s="572">
        <v>461</v>
      </c>
      <c r="BC30" s="572">
        <v>793</v>
      </c>
      <c r="BD30" s="572">
        <v>525</v>
      </c>
      <c r="BE30" s="572">
        <v>878</v>
      </c>
      <c r="BF30" s="572">
        <v>356</v>
      </c>
      <c r="BG30" s="572">
        <v>511</v>
      </c>
      <c r="BH30" s="572">
        <v>295</v>
      </c>
      <c r="BI30" s="572">
        <v>468</v>
      </c>
      <c r="BJ30" s="572">
        <v>105</v>
      </c>
      <c r="BK30" s="572">
        <v>282</v>
      </c>
      <c r="BL30" s="572">
        <v>230</v>
      </c>
      <c r="BM30" s="572">
        <v>0</v>
      </c>
      <c r="BN30" s="572">
        <v>0</v>
      </c>
      <c r="BO30" s="572">
        <v>0</v>
      </c>
      <c r="BP30" s="572">
        <v>0</v>
      </c>
      <c r="BQ30" s="572">
        <v>0</v>
      </c>
      <c r="BR30" s="572">
        <v>0</v>
      </c>
      <c r="BS30" s="572">
        <v>0</v>
      </c>
      <c r="BT30" s="572">
        <v>0</v>
      </c>
      <c r="BU30" s="572">
        <v>0</v>
      </c>
      <c r="BV30" s="572">
        <v>0</v>
      </c>
      <c r="BW30" s="572">
        <v>0</v>
      </c>
      <c r="BX30" s="572">
        <v>0</v>
      </c>
      <c r="BY30" s="572">
        <v>55</v>
      </c>
      <c r="BZ30" s="572">
        <v>120</v>
      </c>
      <c r="CA30" s="572">
        <v>0</v>
      </c>
    </row>
    <row r="31" spans="1:79">
      <c r="A31" t="s">
        <v>50</v>
      </c>
      <c r="B31" t="s">
        <v>1887</v>
      </c>
      <c r="C31">
        <v>2024</v>
      </c>
      <c r="D31" t="s">
        <v>1974</v>
      </c>
      <c r="E31" s="506">
        <f>E29</f>
        <v>593</v>
      </c>
      <c r="F31" s="506">
        <f t="shared" ref="F31:BQ31" si="4">F29</f>
        <v>759</v>
      </c>
      <c r="G31" s="506">
        <f t="shared" si="4"/>
        <v>301</v>
      </c>
      <c r="H31" s="506">
        <f t="shared" si="4"/>
        <v>378</v>
      </c>
      <c r="I31" s="506">
        <f t="shared" si="4"/>
        <v>193</v>
      </c>
      <c r="J31" s="506">
        <f t="shared" si="4"/>
        <v>0</v>
      </c>
      <c r="K31" s="506">
        <f t="shared" si="4"/>
        <v>0</v>
      </c>
      <c r="L31" s="506">
        <f t="shared" si="4"/>
        <v>0</v>
      </c>
      <c r="M31" s="506">
        <f t="shared" si="4"/>
        <v>0</v>
      </c>
      <c r="N31" s="506">
        <f t="shared" si="4"/>
        <v>0</v>
      </c>
      <c r="O31" s="506">
        <f t="shared" si="4"/>
        <v>0</v>
      </c>
      <c r="P31" s="506">
        <f t="shared" si="4"/>
        <v>0</v>
      </c>
      <c r="Q31" s="506">
        <f t="shared" si="4"/>
        <v>199</v>
      </c>
      <c r="R31" s="506">
        <f t="shared" si="4"/>
        <v>52</v>
      </c>
      <c r="S31" s="506">
        <f t="shared" si="4"/>
        <v>68</v>
      </c>
      <c r="T31" s="506">
        <f t="shared" si="4"/>
        <v>104</v>
      </c>
      <c r="U31" s="506">
        <f t="shared" si="4"/>
        <v>0</v>
      </c>
      <c r="V31" s="506">
        <f t="shared" si="4"/>
        <v>0</v>
      </c>
      <c r="W31" s="506">
        <f t="shared" si="4"/>
        <v>0</v>
      </c>
      <c r="X31" s="506">
        <f t="shared" si="4"/>
        <v>0</v>
      </c>
      <c r="Y31" s="506">
        <f t="shared" si="4"/>
        <v>199</v>
      </c>
      <c r="Z31" s="506">
        <f t="shared" si="4"/>
        <v>52</v>
      </c>
      <c r="AA31" s="506">
        <f t="shared" si="4"/>
        <v>68</v>
      </c>
      <c r="AB31" s="506">
        <f t="shared" si="4"/>
        <v>104</v>
      </c>
      <c r="AC31" s="506">
        <f t="shared" si="4"/>
        <v>977</v>
      </c>
      <c r="AD31" s="506">
        <f t="shared" si="4"/>
        <v>411</v>
      </c>
      <c r="AE31" s="506">
        <f t="shared" si="4"/>
        <v>579</v>
      </c>
      <c r="AF31" s="506">
        <f t="shared" si="4"/>
        <v>474</v>
      </c>
      <c r="AG31" s="506">
        <f t="shared" si="4"/>
        <v>158</v>
      </c>
      <c r="AH31" s="506">
        <f t="shared" si="4"/>
        <v>71</v>
      </c>
      <c r="AI31" s="506">
        <f t="shared" si="4"/>
        <v>93</v>
      </c>
      <c r="AJ31" s="506">
        <f t="shared" si="4"/>
        <v>65</v>
      </c>
      <c r="AK31" s="506">
        <f t="shared" si="4"/>
        <v>819</v>
      </c>
      <c r="AL31" s="506">
        <f t="shared" si="4"/>
        <v>340</v>
      </c>
      <c r="AM31" s="506">
        <f t="shared" si="4"/>
        <v>486</v>
      </c>
      <c r="AN31" s="506">
        <f t="shared" si="4"/>
        <v>409</v>
      </c>
      <c r="AO31" s="506">
        <f t="shared" si="4"/>
        <v>2</v>
      </c>
      <c r="AP31" s="506">
        <f t="shared" si="4"/>
        <v>0</v>
      </c>
      <c r="AQ31" s="506">
        <f t="shared" si="4"/>
        <v>1</v>
      </c>
      <c r="AR31" s="506">
        <f t="shared" si="4"/>
        <v>1</v>
      </c>
      <c r="AS31" s="506">
        <f t="shared" si="4"/>
        <v>2</v>
      </c>
      <c r="AT31" s="506">
        <f t="shared" si="4"/>
        <v>0</v>
      </c>
      <c r="AU31" s="506">
        <f t="shared" si="4"/>
        <v>1</v>
      </c>
      <c r="AV31" s="506">
        <f t="shared" si="4"/>
        <v>1</v>
      </c>
      <c r="AW31" s="506">
        <f t="shared" si="4"/>
        <v>0</v>
      </c>
      <c r="AX31" s="506">
        <f t="shared" si="4"/>
        <v>0</v>
      </c>
      <c r="AY31" s="506">
        <f t="shared" si="4"/>
        <v>0</v>
      </c>
      <c r="AZ31" s="506">
        <f t="shared" si="4"/>
        <v>0</v>
      </c>
      <c r="BA31" s="506">
        <f t="shared" si="4"/>
        <v>1346</v>
      </c>
      <c r="BB31" s="506">
        <f t="shared" si="4"/>
        <v>429</v>
      </c>
      <c r="BC31" s="506">
        <f t="shared" si="4"/>
        <v>825</v>
      </c>
      <c r="BD31" s="506">
        <f t="shared" si="4"/>
        <v>524</v>
      </c>
      <c r="BE31" s="506">
        <f t="shared" si="4"/>
        <v>688</v>
      </c>
      <c r="BF31" s="506">
        <f t="shared" si="4"/>
        <v>281</v>
      </c>
      <c r="BG31" s="506">
        <f t="shared" si="4"/>
        <v>386</v>
      </c>
      <c r="BH31" s="506">
        <f t="shared" si="4"/>
        <v>204</v>
      </c>
      <c r="BI31" s="506">
        <f t="shared" si="4"/>
        <v>658</v>
      </c>
      <c r="BJ31" s="506">
        <f t="shared" si="4"/>
        <v>148</v>
      </c>
      <c r="BK31" s="506">
        <f t="shared" si="4"/>
        <v>439</v>
      </c>
      <c r="BL31" s="506">
        <f t="shared" si="4"/>
        <v>320</v>
      </c>
      <c r="BM31" s="506">
        <f t="shared" si="4"/>
        <v>0</v>
      </c>
      <c r="BN31" s="506">
        <f t="shared" si="4"/>
        <v>0</v>
      </c>
      <c r="BO31" s="506">
        <f t="shared" si="4"/>
        <v>0</v>
      </c>
      <c r="BP31" s="506">
        <f t="shared" si="4"/>
        <v>0</v>
      </c>
      <c r="BQ31" s="506">
        <f t="shared" si="4"/>
        <v>0</v>
      </c>
      <c r="BR31" s="506">
        <f t="shared" ref="BR31:CA31" si="5">BR29</f>
        <v>0</v>
      </c>
      <c r="BS31" s="506">
        <f t="shared" si="5"/>
        <v>0</v>
      </c>
      <c r="BT31" s="506">
        <f t="shared" si="5"/>
        <v>0</v>
      </c>
      <c r="BU31" s="506">
        <f t="shared" si="5"/>
        <v>0</v>
      </c>
      <c r="BV31" s="506">
        <f t="shared" si="5"/>
        <v>0</v>
      </c>
      <c r="BW31" s="506">
        <f t="shared" si="5"/>
        <v>0</v>
      </c>
      <c r="BX31" s="506">
        <f t="shared" si="5"/>
        <v>0</v>
      </c>
      <c r="BY31" s="506">
        <f t="shared" si="5"/>
        <v>55</v>
      </c>
      <c r="BZ31" s="506">
        <f t="shared" si="5"/>
        <v>118</v>
      </c>
      <c r="CA31" s="506">
        <f t="shared" si="5"/>
        <v>0</v>
      </c>
    </row>
    <row r="32" spans="1:79">
      <c r="A32" s="571" t="s">
        <v>50</v>
      </c>
      <c r="B32" s="571" t="s">
        <v>1887</v>
      </c>
      <c r="C32" s="571">
        <v>2025</v>
      </c>
      <c r="D32" s="571" t="s">
        <v>1974</v>
      </c>
      <c r="E32" s="572">
        <v>593</v>
      </c>
      <c r="F32" s="572">
        <v>762</v>
      </c>
      <c r="G32" s="572">
        <v>331.1</v>
      </c>
      <c r="H32" s="572">
        <v>384</v>
      </c>
      <c r="I32" s="572">
        <v>190</v>
      </c>
      <c r="J32" s="572">
        <v>0</v>
      </c>
      <c r="K32" s="572">
        <v>0</v>
      </c>
      <c r="L32" s="572">
        <v>0</v>
      </c>
      <c r="M32" s="572">
        <v>0</v>
      </c>
      <c r="N32" s="572">
        <v>1</v>
      </c>
      <c r="O32" s="572">
        <v>1</v>
      </c>
      <c r="P32" s="572">
        <v>0</v>
      </c>
      <c r="Q32" s="572">
        <v>217</v>
      </c>
      <c r="R32" s="572">
        <v>57.2</v>
      </c>
      <c r="S32" s="572">
        <v>74.800000000000011</v>
      </c>
      <c r="T32" s="572">
        <v>114.4</v>
      </c>
      <c r="U32" s="572">
        <v>126</v>
      </c>
      <c r="V32" s="572">
        <v>23</v>
      </c>
      <c r="W32" s="572">
        <v>38</v>
      </c>
      <c r="X32" s="572">
        <v>31</v>
      </c>
      <c r="Y32" s="572">
        <v>189.04999999999998</v>
      </c>
      <c r="Z32" s="572">
        <v>49.4</v>
      </c>
      <c r="AA32" s="572">
        <v>64.599999999999994</v>
      </c>
      <c r="AB32" s="572">
        <v>98.8</v>
      </c>
      <c r="AC32" s="572">
        <v>953</v>
      </c>
      <c r="AD32" s="572">
        <v>390.45</v>
      </c>
      <c r="AE32" s="572">
        <v>550.04999999999995</v>
      </c>
      <c r="AF32" s="572">
        <v>490</v>
      </c>
      <c r="AG32" s="572">
        <v>173.8</v>
      </c>
      <c r="AH32" s="572">
        <v>78.100000000000009</v>
      </c>
      <c r="AI32" s="572">
        <v>102.30000000000001</v>
      </c>
      <c r="AJ32" s="572">
        <v>71.5</v>
      </c>
      <c r="AK32" s="572">
        <v>778.05</v>
      </c>
      <c r="AL32" s="572">
        <v>323</v>
      </c>
      <c r="AM32" s="572">
        <v>461.7</v>
      </c>
      <c r="AN32" s="572">
        <v>388.54999999999995</v>
      </c>
      <c r="AO32" s="572">
        <v>2</v>
      </c>
      <c r="AP32" s="572">
        <v>0</v>
      </c>
      <c r="AQ32" s="572">
        <v>1</v>
      </c>
      <c r="AR32" s="572">
        <v>1.1000000000000001</v>
      </c>
      <c r="AS32" s="572">
        <v>2</v>
      </c>
      <c r="AT32" s="572">
        <v>0</v>
      </c>
      <c r="AU32" s="572">
        <v>1</v>
      </c>
      <c r="AV32" s="572">
        <v>1.1000000000000001</v>
      </c>
      <c r="AW32" s="572">
        <v>0</v>
      </c>
      <c r="AX32" s="572">
        <v>0</v>
      </c>
      <c r="AY32" s="572">
        <v>0</v>
      </c>
      <c r="AZ32" s="572">
        <v>0</v>
      </c>
      <c r="BA32" s="572">
        <v>1346</v>
      </c>
      <c r="BB32" s="572">
        <v>461</v>
      </c>
      <c r="BC32" s="572">
        <v>793</v>
      </c>
      <c r="BD32" s="572">
        <v>525</v>
      </c>
      <c r="BE32" s="572">
        <v>756.80000000000007</v>
      </c>
      <c r="BF32" s="572">
        <v>309.10000000000002</v>
      </c>
      <c r="BG32" s="572">
        <v>424.6</v>
      </c>
      <c r="BH32" s="572">
        <v>224.4</v>
      </c>
      <c r="BI32" s="572">
        <v>625.1</v>
      </c>
      <c r="BJ32" s="572">
        <v>140.6</v>
      </c>
      <c r="BK32" s="572">
        <v>417.04999999999995</v>
      </c>
      <c r="BL32" s="572">
        <v>304</v>
      </c>
      <c r="BM32" s="572">
        <v>0</v>
      </c>
      <c r="BN32" s="572">
        <v>0</v>
      </c>
      <c r="BO32" s="572">
        <v>0</v>
      </c>
      <c r="BP32" s="572">
        <v>0</v>
      </c>
      <c r="BQ32" s="572">
        <v>0</v>
      </c>
      <c r="BR32" s="572">
        <v>0</v>
      </c>
      <c r="BS32" s="572">
        <v>0</v>
      </c>
      <c r="BT32" s="572">
        <v>0</v>
      </c>
      <c r="BU32" s="572">
        <v>0</v>
      </c>
      <c r="BV32" s="572">
        <v>0</v>
      </c>
      <c r="BW32" s="572">
        <v>0</v>
      </c>
      <c r="BX32" s="572">
        <v>0</v>
      </c>
      <c r="BY32" s="572">
        <v>55</v>
      </c>
      <c r="BZ32" s="572">
        <v>120</v>
      </c>
      <c r="CA32" s="572">
        <v>0</v>
      </c>
    </row>
    <row r="33" spans="1:79">
      <c r="A33" t="s">
        <v>53</v>
      </c>
      <c r="B33" t="s">
        <v>1748</v>
      </c>
      <c r="C33">
        <v>2018</v>
      </c>
      <c r="D33" t="s">
        <v>1971</v>
      </c>
      <c r="E33" s="506">
        <v>466</v>
      </c>
      <c r="F33" s="506">
        <v>401</v>
      </c>
      <c r="G33" s="506">
        <v>188</v>
      </c>
      <c r="H33" s="506">
        <v>188</v>
      </c>
      <c r="I33" s="506">
        <v>57</v>
      </c>
      <c r="J33" s="506">
        <v>0</v>
      </c>
      <c r="K33" s="506">
        <v>0</v>
      </c>
      <c r="L33" s="506">
        <v>0</v>
      </c>
      <c r="M33" s="506">
        <v>0</v>
      </c>
      <c r="N33" s="506">
        <v>0</v>
      </c>
      <c r="O33" s="506">
        <v>0</v>
      </c>
      <c r="P33" s="506">
        <v>0</v>
      </c>
      <c r="Q33" s="506">
        <v>0</v>
      </c>
      <c r="R33" s="506">
        <v>0</v>
      </c>
      <c r="S33" s="506">
        <v>0</v>
      </c>
      <c r="T33" s="506">
        <v>0</v>
      </c>
      <c r="U33" s="506">
        <v>0</v>
      </c>
      <c r="V33" s="506">
        <v>0</v>
      </c>
      <c r="W33" s="506">
        <v>0</v>
      </c>
      <c r="X33" s="506">
        <v>0</v>
      </c>
      <c r="Y33" s="506">
        <v>0</v>
      </c>
      <c r="Z33" s="506">
        <v>0</v>
      </c>
      <c r="AA33" s="506">
        <v>0</v>
      </c>
      <c r="AB33" s="506">
        <v>0</v>
      </c>
      <c r="AC33" s="506">
        <v>575</v>
      </c>
      <c r="AD33" s="506">
        <v>170</v>
      </c>
      <c r="AE33" s="506">
        <v>326</v>
      </c>
      <c r="AF33" s="506">
        <v>309</v>
      </c>
      <c r="AG33" s="506">
        <v>128</v>
      </c>
      <c r="AH33" s="506">
        <v>39</v>
      </c>
      <c r="AI33" s="506">
        <v>73</v>
      </c>
      <c r="AJ33" s="506">
        <v>66</v>
      </c>
      <c r="AK33" s="506">
        <v>447</v>
      </c>
      <c r="AL33" s="506">
        <v>131</v>
      </c>
      <c r="AM33" s="506">
        <v>253</v>
      </c>
      <c r="AN33" s="506">
        <v>243</v>
      </c>
      <c r="AO33" s="506">
        <v>0</v>
      </c>
      <c r="AP33" s="506">
        <v>0</v>
      </c>
      <c r="AQ33" s="506">
        <v>0</v>
      </c>
      <c r="AR33" s="506">
        <v>0</v>
      </c>
      <c r="AS33" s="506">
        <v>0</v>
      </c>
      <c r="AT33" s="506">
        <v>0</v>
      </c>
      <c r="AU33" s="506">
        <v>0</v>
      </c>
      <c r="AV33" s="506">
        <v>0</v>
      </c>
      <c r="AW33" s="506">
        <v>0</v>
      </c>
      <c r="AX33" s="506">
        <v>0</v>
      </c>
      <c r="AY33" s="506">
        <v>0</v>
      </c>
      <c r="AZ33" s="506">
        <v>0</v>
      </c>
      <c r="BA33" s="506">
        <v>367</v>
      </c>
      <c r="BB33" s="506">
        <v>110</v>
      </c>
      <c r="BC33" s="506">
        <v>211</v>
      </c>
      <c r="BD33" s="506">
        <v>142</v>
      </c>
      <c r="BE33" s="506">
        <v>167</v>
      </c>
      <c r="BF33" s="506">
        <v>57</v>
      </c>
      <c r="BG33" s="506">
        <v>99</v>
      </c>
      <c r="BH33" s="506">
        <v>46</v>
      </c>
      <c r="BI33" s="506">
        <v>200</v>
      </c>
      <c r="BJ33" s="506">
        <v>53</v>
      </c>
      <c r="BK33" s="506">
        <v>112</v>
      </c>
      <c r="BL33" s="506">
        <v>96</v>
      </c>
      <c r="BM33" s="506">
        <v>0</v>
      </c>
      <c r="BN33" s="506">
        <v>0</v>
      </c>
      <c r="BO33" s="506">
        <v>0</v>
      </c>
      <c r="BP33" s="506">
        <v>0</v>
      </c>
      <c r="BQ33" s="506">
        <v>0</v>
      </c>
      <c r="BR33" s="506">
        <v>0</v>
      </c>
      <c r="BS33" s="506">
        <v>0</v>
      </c>
      <c r="BT33" s="506">
        <v>0</v>
      </c>
      <c r="BU33" s="506">
        <v>0</v>
      </c>
      <c r="BV33" s="506">
        <v>0</v>
      </c>
      <c r="BW33" s="506">
        <v>0</v>
      </c>
      <c r="BX33" s="506">
        <v>0</v>
      </c>
      <c r="BY33" s="506">
        <v>16</v>
      </c>
      <c r="BZ33" s="506">
        <v>15</v>
      </c>
      <c r="CA33" s="506">
        <v>0</v>
      </c>
    </row>
    <row r="34" spans="1:79">
      <c r="A34" s="571" t="s">
        <v>53</v>
      </c>
      <c r="B34" s="571" t="s">
        <v>1748</v>
      </c>
      <c r="C34" s="571">
        <v>2019</v>
      </c>
      <c r="D34" s="571" t="s">
        <v>1971</v>
      </c>
      <c r="E34" s="572">
        <v>447</v>
      </c>
      <c r="F34" s="572">
        <v>362</v>
      </c>
      <c r="G34" s="572">
        <v>185</v>
      </c>
      <c r="H34" s="572">
        <v>144</v>
      </c>
      <c r="I34" s="572">
        <v>60</v>
      </c>
      <c r="J34" s="572">
        <v>0</v>
      </c>
      <c r="K34" s="572">
        <v>0</v>
      </c>
      <c r="L34" s="572">
        <v>0</v>
      </c>
      <c r="M34" s="572">
        <v>0</v>
      </c>
      <c r="N34" s="572">
        <v>0</v>
      </c>
      <c r="O34" s="572">
        <v>0</v>
      </c>
      <c r="P34" s="572">
        <v>0</v>
      </c>
      <c r="Q34" s="572">
        <v>0</v>
      </c>
      <c r="R34" s="572">
        <v>0</v>
      </c>
      <c r="S34" s="572">
        <v>0</v>
      </c>
      <c r="T34" s="572">
        <v>0</v>
      </c>
      <c r="U34" s="572">
        <v>0</v>
      </c>
      <c r="V34" s="572">
        <v>0</v>
      </c>
      <c r="W34" s="572">
        <v>0</v>
      </c>
      <c r="X34" s="572">
        <v>0</v>
      </c>
      <c r="Y34" s="572">
        <v>0</v>
      </c>
      <c r="Z34" s="572">
        <v>0</v>
      </c>
      <c r="AA34" s="572">
        <v>0</v>
      </c>
      <c r="AB34" s="572">
        <v>0</v>
      </c>
      <c r="AC34" s="572">
        <v>420</v>
      </c>
      <c r="AD34" s="572">
        <v>165</v>
      </c>
      <c r="AE34" s="572">
        <v>231</v>
      </c>
      <c r="AF34" s="572">
        <v>197</v>
      </c>
      <c r="AG34" s="572">
        <v>121</v>
      </c>
      <c r="AH34" s="572">
        <v>58</v>
      </c>
      <c r="AI34" s="572">
        <v>76</v>
      </c>
      <c r="AJ34" s="572">
        <v>68</v>
      </c>
      <c r="AK34" s="572">
        <v>299</v>
      </c>
      <c r="AL34" s="572">
        <v>107</v>
      </c>
      <c r="AM34" s="572">
        <v>155</v>
      </c>
      <c r="AN34" s="572">
        <v>129</v>
      </c>
      <c r="AO34" s="572">
        <v>0</v>
      </c>
      <c r="AP34" s="572">
        <v>0</v>
      </c>
      <c r="AQ34" s="572">
        <v>0</v>
      </c>
      <c r="AR34" s="572">
        <v>0</v>
      </c>
      <c r="AS34" s="572">
        <v>0</v>
      </c>
      <c r="AT34" s="572">
        <v>0</v>
      </c>
      <c r="AU34" s="572">
        <v>0</v>
      </c>
      <c r="AV34" s="572">
        <v>0</v>
      </c>
      <c r="AW34" s="572">
        <v>0</v>
      </c>
      <c r="AX34" s="572">
        <v>0</v>
      </c>
      <c r="AY34" s="572">
        <v>0</v>
      </c>
      <c r="AZ34" s="572">
        <v>0</v>
      </c>
      <c r="BA34" s="572">
        <v>426</v>
      </c>
      <c r="BB34" s="572">
        <v>160</v>
      </c>
      <c r="BC34" s="572">
        <v>238</v>
      </c>
      <c r="BD34" s="572">
        <v>137</v>
      </c>
      <c r="BE34" s="572">
        <v>255</v>
      </c>
      <c r="BF34" s="572">
        <v>115</v>
      </c>
      <c r="BG34" s="572">
        <v>138</v>
      </c>
      <c r="BH34" s="572">
        <v>47</v>
      </c>
      <c r="BI34" s="572">
        <v>171</v>
      </c>
      <c r="BJ34" s="572">
        <v>45</v>
      </c>
      <c r="BK34" s="572">
        <v>100</v>
      </c>
      <c r="BL34" s="572">
        <v>90</v>
      </c>
      <c r="BM34" s="572">
        <v>0</v>
      </c>
      <c r="BN34" s="572">
        <v>0</v>
      </c>
      <c r="BO34" s="572">
        <v>0</v>
      </c>
      <c r="BP34" s="572">
        <v>0</v>
      </c>
      <c r="BQ34" s="572">
        <v>0</v>
      </c>
      <c r="BR34" s="572">
        <v>0</v>
      </c>
      <c r="BS34" s="572">
        <v>0</v>
      </c>
      <c r="BT34" s="572">
        <v>0</v>
      </c>
      <c r="BU34" s="572">
        <v>0</v>
      </c>
      <c r="BV34" s="572">
        <v>0</v>
      </c>
      <c r="BW34" s="572">
        <v>0</v>
      </c>
      <c r="BX34" s="572">
        <v>0</v>
      </c>
      <c r="BY34" s="572">
        <v>9</v>
      </c>
      <c r="BZ34" s="572">
        <v>14</v>
      </c>
      <c r="CA34" s="572">
        <v>0</v>
      </c>
    </row>
    <row r="35" spans="1:79">
      <c r="A35" t="s">
        <v>53</v>
      </c>
      <c r="B35" t="s">
        <v>1748</v>
      </c>
      <c r="C35">
        <v>2020</v>
      </c>
      <c r="D35" t="s">
        <v>1971</v>
      </c>
      <c r="E35" s="506">
        <v>474</v>
      </c>
      <c r="F35" s="506">
        <v>361</v>
      </c>
      <c r="G35" s="506">
        <v>211</v>
      </c>
      <c r="H35" s="506">
        <v>165</v>
      </c>
      <c r="I35" s="506">
        <v>70</v>
      </c>
      <c r="J35" s="506">
        <v>0</v>
      </c>
      <c r="K35" s="506">
        <v>0</v>
      </c>
      <c r="L35" s="506">
        <v>0</v>
      </c>
      <c r="M35" s="506">
        <v>0</v>
      </c>
      <c r="N35" s="506">
        <v>0</v>
      </c>
      <c r="O35" s="506">
        <v>0</v>
      </c>
      <c r="P35" s="506">
        <v>0</v>
      </c>
      <c r="Q35" s="506">
        <v>59</v>
      </c>
      <c r="R35" s="506">
        <v>0</v>
      </c>
      <c r="S35" s="506">
        <v>0</v>
      </c>
      <c r="T35" s="506">
        <v>0</v>
      </c>
      <c r="U35" s="506">
        <v>0</v>
      </c>
      <c r="V35" s="506">
        <v>0</v>
      </c>
      <c r="W35" s="506">
        <v>0</v>
      </c>
      <c r="X35" s="506">
        <v>0</v>
      </c>
      <c r="Y35" s="506">
        <v>59</v>
      </c>
      <c r="Z35" s="506">
        <v>0</v>
      </c>
      <c r="AA35" s="506">
        <v>0</v>
      </c>
      <c r="AB35" s="506">
        <v>0</v>
      </c>
      <c r="AC35" s="506">
        <v>306</v>
      </c>
      <c r="AD35" s="506">
        <v>156</v>
      </c>
      <c r="AE35" s="506">
        <v>168</v>
      </c>
      <c r="AF35" s="506">
        <v>145</v>
      </c>
      <c r="AG35" s="506">
        <v>83</v>
      </c>
      <c r="AH35" s="506">
        <v>43</v>
      </c>
      <c r="AI35" s="506">
        <v>51</v>
      </c>
      <c r="AJ35" s="506">
        <v>40</v>
      </c>
      <c r="AK35" s="506">
        <v>223</v>
      </c>
      <c r="AL35" s="506">
        <v>113</v>
      </c>
      <c r="AM35" s="506">
        <v>117</v>
      </c>
      <c r="AN35" s="506">
        <v>105</v>
      </c>
      <c r="AO35" s="506">
        <v>0</v>
      </c>
      <c r="AP35" s="506">
        <v>0</v>
      </c>
      <c r="AQ35" s="506">
        <v>0</v>
      </c>
      <c r="AR35" s="506">
        <v>0</v>
      </c>
      <c r="AS35" s="506">
        <v>0</v>
      </c>
      <c r="AT35" s="506">
        <v>0</v>
      </c>
      <c r="AU35" s="506">
        <v>0</v>
      </c>
      <c r="AV35" s="506">
        <v>0</v>
      </c>
      <c r="AW35" s="506">
        <v>0</v>
      </c>
      <c r="AX35" s="506">
        <v>0</v>
      </c>
      <c r="AY35" s="506">
        <v>0</v>
      </c>
      <c r="AZ35" s="506">
        <v>0</v>
      </c>
      <c r="BA35" s="506">
        <v>452</v>
      </c>
      <c r="BB35" s="506">
        <v>269</v>
      </c>
      <c r="BC35" s="506">
        <v>267</v>
      </c>
      <c r="BD35" s="506">
        <v>140</v>
      </c>
      <c r="BE35" s="506">
        <v>287</v>
      </c>
      <c r="BF35" s="506">
        <v>176</v>
      </c>
      <c r="BG35" s="506">
        <v>174</v>
      </c>
      <c r="BH35" s="506">
        <v>70</v>
      </c>
      <c r="BI35" s="506">
        <v>165</v>
      </c>
      <c r="BJ35" s="506">
        <v>93</v>
      </c>
      <c r="BK35" s="506">
        <v>93</v>
      </c>
      <c r="BL35" s="506">
        <v>70</v>
      </c>
      <c r="BM35" s="506">
        <v>0</v>
      </c>
      <c r="BN35" s="506">
        <v>0</v>
      </c>
      <c r="BO35" s="506">
        <v>0</v>
      </c>
      <c r="BP35" s="506">
        <v>0</v>
      </c>
      <c r="BQ35" s="506">
        <v>0</v>
      </c>
      <c r="BR35" s="506">
        <v>0</v>
      </c>
      <c r="BS35" s="506">
        <v>0</v>
      </c>
      <c r="BT35" s="506">
        <v>0</v>
      </c>
      <c r="BU35" s="506">
        <v>0</v>
      </c>
      <c r="BV35" s="506">
        <v>0</v>
      </c>
      <c r="BW35" s="506">
        <v>0</v>
      </c>
      <c r="BX35" s="506">
        <v>0</v>
      </c>
      <c r="BY35" s="506">
        <v>10</v>
      </c>
      <c r="BZ35" s="506">
        <v>17</v>
      </c>
      <c r="CA35" s="506">
        <v>0</v>
      </c>
    </row>
    <row r="36" spans="1:79">
      <c r="A36" s="571" t="s">
        <v>53</v>
      </c>
      <c r="B36" s="571" t="s">
        <v>1748</v>
      </c>
      <c r="C36" s="571">
        <v>2021</v>
      </c>
      <c r="D36" s="571" t="s">
        <v>1971</v>
      </c>
      <c r="E36" s="572">
        <v>549</v>
      </c>
      <c r="F36" s="572">
        <v>358</v>
      </c>
      <c r="G36" s="572">
        <v>244</v>
      </c>
      <c r="H36" s="572">
        <v>169</v>
      </c>
      <c r="I36" s="572">
        <v>62</v>
      </c>
      <c r="J36" s="572">
        <v>0</v>
      </c>
      <c r="K36" s="572">
        <v>0</v>
      </c>
      <c r="L36" s="572">
        <v>0</v>
      </c>
      <c r="M36" s="572">
        <v>0</v>
      </c>
      <c r="N36" s="572">
        <v>0</v>
      </c>
      <c r="O36" s="572">
        <v>0</v>
      </c>
      <c r="P36" s="572">
        <v>0</v>
      </c>
      <c r="Q36" s="572">
        <v>65</v>
      </c>
      <c r="R36" s="572">
        <v>0</v>
      </c>
      <c r="S36" s="572">
        <v>0</v>
      </c>
      <c r="T36" s="572">
        <v>0</v>
      </c>
      <c r="U36" s="572">
        <v>0</v>
      </c>
      <c r="V36" s="572">
        <v>0</v>
      </c>
      <c r="W36" s="572">
        <v>0</v>
      </c>
      <c r="X36" s="572">
        <v>0</v>
      </c>
      <c r="Y36" s="572">
        <v>65</v>
      </c>
      <c r="Z36" s="572">
        <v>0</v>
      </c>
      <c r="AA36" s="572">
        <v>0</v>
      </c>
      <c r="AB36" s="572">
        <v>0</v>
      </c>
      <c r="AC36" s="572">
        <v>432</v>
      </c>
      <c r="AD36" s="572">
        <v>197</v>
      </c>
      <c r="AE36" s="572">
        <v>235</v>
      </c>
      <c r="AF36" s="572">
        <v>198</v>
      </c>
      <c r="AG36" s="572">
        <v>96</v>
      </c>
      <c r="AH36" s="572">
        <v>45</v>
      </c>
      <c r="AI36" s="572">
        <v>70</v>
      </c>
      <c r="AJ36" s="572">
        <v>48</v>
      </c>
      <c r="AK36" s="572">
        <v>336</v>
      </c>
      <c r="AL36" s="572">
        <v>152</v>
      </c>
      <c r="AM36" s="572">
        <v>165</v>
      </c>
      <c r="AN36" s="572">
        <v>150</v>
      </c>
      <c r="AO36" s="572">
        <v>0</v>
      </c>
      <c r="AP36" s="572">
        <v>0</v>
      </c>
      <c r="AQ36" s="572">
        <v>0</v>
      </c>
      <c r="AR36" s="572">
        <v>0</v>
      </c>
      <c r="AS36" s="572">
        <v>0</v>
      </c>
      <c r="AT36" s="572">
        <v>0</v>
      </c>
      <c r="AU36" s="572">
        <v>0</v>
      </c>
      <c r="AV36" s="572">
        <v>0</v>
      </c>
      <c r="AW36" s="572">
        <v>0</v>
      </c>
      <c r="AX36" s="572">
        <v>0</v>
      </c>
      <c r="AY36" s="572">
        <v>0</v>
      </c>
      <c r="AZ36" s="572">
        <v>0</v>
      </c>
      <c r="BA36" s="572">
        <v>398</v>
      </c>
      <c r="BB36" s="572">
        <v>252</v>
      </c>
      <c r="BC36" s="572">
        <v>242</v>
      </c>
      <c r="BD36" s="572">
        <v>150</v>
      </c>
      <c r="BE36" s="572">
        <v>232</v>
      </c>
      <c r="BF36" s="572">
        <v>144</v>
      </c>
      <c r="BG36" s="572">
        <v>144</v>
      </c>
      <c r="BH36" s="572">
        <v>74</v>
      </c>
      <c r="BI36" s="572">
        <v>166</v>
      </c>
      <c r="BJ36" s="572">
        <v>108</v>
      </c>
      <c r="BK36" s="572">
        <v>98</v>
      </c>
      <c r="BL36" s="572">
        <v>76</v>
      </c>
      <c r="BM36" s="572">
        <v>0</v>
      </c>
      <c r="BN36" s="572">
        <v>0</v>
      </c>
      <c r="BO36" s="572">
        <v>0</v>
      </c>
      <c r="BP36" s="572">
        <v>0</v>
      </c>
      <c r="BQ36" s="572">
        <v>0</v>
      </c>
      <c r="BR36" s="572">
        <v>0</v>
      </c>
      <c r="BS36" s="572">
        <v>0</v>
      </c>
      <c r="BT36" s="572">
        <v>0</v>
      </c>
      <c r="BU36" s="572">
        <v>0</v>
      </c>
      <c r="BV36" s="572">
        <v>0</v>
      </c>
      <c r="BW36" s="572">
        <v>0</v>
      </c>
      <c r="BX36" s="572">
        <v>0</v>
      </c>
      <c r="BY36" s="572">
        <v>14</v>
      </c>
      <c r="BZ36" s="572">
        <v>23</v>
      </c>
      <c r="CA36" s="572">
        <v>0</v>
      </c>
    </row>
    <row r="37" spans="1:79">
      <c r="A37" t="s">
        <v>53</v>
      </c>
      <c r="B37" t="s">
        <v>1748</v>
      </c>
      <c r="C37">
        <v>2022</v>
      </c>
      <c r="D37" t="s">
        <v>1971</v>
      </c>
      <c r="E37" s="506">
        <v>503</v>
      </c>
      <c r="F37" s="506">
        <v>337</v>
      </c>
      <c r="G37" s="506">
        <v>238</v>
      </c>
      <c r="H37" s="506">
        <v>165</v>
      </c>
      <c r="I37" s="506">
        <v>71</v>
      </c>
      <c r="J37" s="506">
        <v>0</v>
      </c>
      <c r="K37" s="506">
        <v>0</v>
      </c>
      <c r="L37" s="506">
        <v>0</v>
      </c>
      <c r="M37" s="506">
        <v>0</v>
      </c>
      <c r="N37" s="506">
        <v>0</v>
      </c>
      <c r="O37" s="506">
        <v>0</v>
      </c>
      <c r="P37" s="506">
        <v>0</v>
      </c>
      <c r="Q37" s="506">
        <v>107</v>
      </c>
      <c r="R37" s="506">
        <v>0</v>
      </c>
      <c r="S37" s="506">
        <v>0</v>
      </c>
      <c r="T37" s="506">
        <v>0</v>
      </c>
      <c r="U37" s="506">
        <v>0</v>
      </c>
      <c r="V37" s="506">
        <v>0</v>
      </c>
      <c r="W37" s="506">
        <v>0</v>
      </c>
      <c r="X37" s="506">
        <v>0</v>
      </c>
      <c r="Y37" s="506">
        <v>107</v>
      </c>
      <c r="Z37" s="506">
        <v>0</v>
      </c>
      <c r="AA37" s="506">
        <v>0</v>
      </c>
      <c r="AB37" s="506">
        <v>0</v>
      </c>
      <c r="AC37" s="506">
        <v>349</v>
      </c>
      <c r="AD37" s="506">
        <v>181</v>
      </c>
      <c r="AE37" s="506">
        <v>183</v>
      </c>
      <c r="AF37" s="506">
        <v>166</v>
      </c>
      <c r="AG37" s="506">
        <v>88</v>
      </c>
      <c r="AH37" s="506">
        <v>63</v>
      </c>
      <c r="AI37" s="506">
        <v>70</v>
      </c>
      <c r="AJ37" s="506">
        <v>50</v>
      </c>
      <c r="AK37" s="506">
        <v>261</v>
      </c>
      <c r="AL37" s="506">
        <v>118</v>
      </c>
      <c r="AM37" s="506">
        <v>113</v>
      </c>
      <c r="AN37" s="506">
        <v>116</v>
      </c>
      <c r="AO37" s="506">
        <v>0</v>
      </c>
      <c r="AP37" s="506">
        <v>0</v>
      </c>
      <c r="AQ37" s="506">
        <v>0</v>
      </c>
      <c r="AR37" s="506">
        <v>0</v>
      </c>
      <c r="AS37" s="506">
        <v>0</v>
      </c>
      <c r="AT37" s="506">
        <v>0</v>
      </c>
      <c r="AU37" s="506">
        <v>0</v>
      </c>
      <c r="AV37" s="506">
        <v>0</v>
      </c>
      <c r="AW37" s="506">
        <v>0</v>
      </c>
      <c r="AX37" s="506">
        <v>0</v>
      </c>
      <c r="AY37" s="506">
        <v>0</v>
      </c>
      <c r="AZ37" s="506">
        <v>0</v>
      </c>
      <c r="BA37" s="506">
        <v>425</v>
      </c>
      <c r="BB37" s="506">
        <v>267</v>
      </c>
      <c r="BC37" s="506">
        <v>231</v>
      </c>
      <c r="BD37" s="506">
        <v>125</v>
      </c>
      <c r="BE37" s="506">
        <v>270</v>
      </c>
      <c r="BF37" s="506">
        <v>180</v>
      </c>
      <c r="BG37" s="506">
        <v>133</v>
      </c>
      <c r="BH37" s="506">
        <v>62</v>
      </c>
      <c r="BI37" s="506">
        <v>155</v>
      </c>
      <c r="BJ37" s="506">
        <v>87</v>
      </c>
      <c r="BK37" s="506">
        <v>98</v>
      </c>
      <c r="BL37" s="506">
        <v>63</v>
      </c>
      <c r="BM37" s="506">
        <v>0</v>
      </c>
      <c r="BN37" s="506">
        <v>0</v>
      </c>
      <c r="BO37" s="506">
        <v>0</v>
      </c>
      <c r="BP37" s="506">
        <v>0</v>
      </c>
      <c r="BQ37" s="506">
        <v>0</v>
      </c>
      <c r="BR37" s="506">
        <v>0</v>
      </c>
      <c r="BS37" s="506">
        <v>0</v>
      </c>
      <c r="BT37" s="506">
        <v>0</v>
      </c>
      <c r="BU37" s="506">
        <v>0</v>
      </c>
      <c r="BV37" s="506">
        <v>0</v>
      </c>
      <c r="BW37" s="506">
        <v>0</v>
      </c>
      <c r="BX37" s="506">
        <v>0</v>
      </c>
      <c r="BY37" s="506">
        <v>19</v>
      </c>
      <c r="BZ37" s="506">
        <v>25</v>
      </c>
      <c r="CA37" s="506">
        <v>0</v>
      </c>
    </row>
    <row r="38" spans="1:79">
      <c r="A38" s="571" t="s">
        <v>53</v>
      </c>
      <c r="B38" s="571" t="s">
        <v>1748</v>
      </c>
      <c r="C38" s="571">
        <v>2023</v>
      </c>
      <c r="D38" s="571" t="s">
        <v>1971</v>
      </c>
      <c r="E38" s="572">
        <v>512</v>
      </c>
      <c r="F38" s="572">
        <v>366</v>
      </c>
      <c r="G38" s="572">
        <v>273</v>
      </c>
      <c r="H38" s="572">
        <v>133</v>
      </c>
      <c r="I38" s="572">
        <v>50</v>
      </c>
      <c r="J38" s="572">
        <v>0</v>
      </c>
      <c r="K38" s="572">
        <v>0</v>
      </c>
      <c r="L38" s="572">
        <v>0</v>
      </c>
      <c r="M38" s="572">
        <v>0</v>
      </c>
      <c r="N38" s="572">
        <v>224</v>
      </c>
      <c r="O38" s="572">
        <v>10</v>
      </c>
      <c r="P38" s="572">
        <v>214</v>
      </c>
      <c r="Q38" s="572">
        <v>155</v>
      </c>
      <c r="R38" s="572">
        <v>25</v>
      </c>
      <c r="S38" s="572">
        <v>10</v>
      </c>
      <c r="T38" s="572">
        <v>93</v>
      </c>
      <c r="U38" s="572">
        <v>20</v>
      </c>
      <c r="V38" s="572">
        <v>3</v>
      </c>
      <c r="W38" s="572">
        <v>2</v>
      </c>
      <c r="X38" s="572">
        <v>16</v>
      </c>
      <c r="Y38" s="572">
        <v>135</v>
      </c>
      <c r="Z38" s="572">
        <v>22</v>
      </c>
      <c r="AA38" s="572">
        <v>8</v>
      </c>
      <c r="AB38" s="572">
        <v>77</v>
      </c>
      <c r="AC38" s="572">
        <v>458</v>
      </c>
      <c r="AD38" s="572">
        <v>270</v>
      </c>
      <c r="AE38" s="572">
        <v>289</v>
      </c>
      <c r="AF38" s="572">
        <v>195</v>
      </c>
      <c r="AG38" s="572">
        <v>153</v>
      </c>
      <c r="AH38" s="572">
        <v>106</v>
      </c>
      <c r="AI38" s="572">
        <v>119</v>
      </c>
      <c r="AJ38" s="572">
        <v>93</v>
      </c>
      <c r="AK38" s="572">
        <v>305</v>
      </c>
      <c r="AL38" s="572">
        <v>164</v>
      </c>
      <c r="AM38" s="572">
        <v>170</v>
      </c>
      <c r="AN38" s="572">
        <v>102</v>
      </c>
      <c r="AO38" s="572">
        <v>0</v>
      </c>
      <c r="AP38" s="572">
        <v>0</v>
      </c>
      <c r="AQ38" s="572">
        <v>0</v>
      </c>
      <c r="AR38" s="572">
        <v>0</v>
      </c>
      <c r="AS38" s="572">
        <v>0</v>
      </c>
      <c r="AT38" s="572">
        <v>0</v>
      </c>
      <c r="AU38" s="572">
        <v>0</v>
      </c>
      <c r="AV38" s="572">
        <v>0</v>
      </c>
      <c r="AW38" s="572">
        <v>0</v>
      </c>
      <c r="AX38" s="572">
        <v>0</v>
      </c>
      <c r="AY38" s="572">
        <v>0</v>
      </c>
      <c r="AZ38" s="572">
        <v>0</v>
      </c>
      <c r="BA38" s="572">
        <v>462</v>
      </c>
      <c r="BB38" s="572">
        <v>276</v>
      </c>
      <c r="BC38" s="572">
        <v>287</v>
      </c>
      <c r="BD38" s="572">
        <v>145</v>
      </c>
      <c r="BE38" s="572">
        <v>308</v>
      </c>
      <c r="BF38" s="572">
        <v>196</v>
      </c>
      <c r="BG38" s="572">
        <v>184</v>
      </c>
      <c r="BH38" s="572">
        <v>91</v>
      </c>
      <c r="BI38" s="572">
        <v>154</v>
      </c>
      <c r="BJ38" s="572">
        <v>80</v>
      </c>
      <c r="BK38" s="572">
        <v>103</v>
      </c>
      <c r="BL38" s="572">
        <v>54</v>
      </c>
      <c r="BM38" s="572">
        <v>0</v>
      </c>
      <c r="BN38" s="572">
        <v>0</v>
      </c>
      <c r="BO38" s="572">
        <v>0</v>
      </c>
      <c r="BP38" s="572">
        <v>0</v>
      </c>
      <c r="BQ38" s="572">
        <v>0</v>
      </c>
      <c r="BR38" s="572">
        <v>0</v>
      </c>
      <c r="BS38" s="572">
        <v>0</v>
      </c>
      <c r="BT38" s="572">
        <v>0</v>
      </c>
      <c r="BU38" s="572">
        <v>0</v>
      </c>
      <c r="BV38" s="572">
        <v>0</v>
      </c>
      <c r="BW38" s="572">
        <v>0</v>
      </c>
      <c r="BX38" s="572">
        <v>0</v>
      </c>
      <c r="BY38" s="572">
        <v>21</v>
      </c>
      <c r="BZ38" s="572">
        <v>30</v>
      </c>
      <c r="CA38" s="572">
        <v>0</v>
      </c>
    </row>
    <row r="39" spans="1:79">
      <c r="A39" t="s">
        <v>53</v>
      </c>
      <c r="B39" t="s">
        <v>1748</v>
      </c>
      <c r="C39">
        <v>2024</v>
      </c>
      <c r="D39" t="s">
        <v>1971</v>
      </c>
      <c r="E39" s="506">
        <v>528</v>
      </c>
      <c r="F39" s="506">
        <v>373</v>
      </c>
      <c r="G39" s="506">
        <v>271</v>
      </c>
      <c r="H39" s="506">
        <v>136</v>
      </c>
      <c r="I39" s="506">
        <v>58</v>
      </c>
      <c r="J39" s="506">
        <v>0</v>
      </c>
      <c r="K39" s="506">
        <v>0</v>
      </c>
      <c r="L39" s="506">
        <v>0</v>
      </c>
      <c r="M39" s="506">
        <v>0</v>
      </c>
      <c r="N39" s="506">
        <v>355</v>
      </c>
      <c r="O39" s="506">
        <v>0</v>
      </c>
      <c r="P39" s="506">
        <v>355</v>
      </c>
      <c r="Q39" s="506">
        <v>88</v>
      </c>
      <c r="R39" s="506">
        <v>9</v>
      </c>
      <c r="S39" s="506">
        <v>6</v>
      </c>
      <c r="T39" s="506">
        <v>47</v>
      </c>
      <c r="U39" s="506">
        <v>0</v>
      </c>
      <c r="V39" s="506">
        <v>0</v>
      </c>
      <c r="W39" s="506">
        <v>0</v>
      </c>
      <c r="X39" s="506">
        <v>0</v>
      </c>
      <c r="Y39" s="506">
        <v>88</v>
      </c>
      <c r="Z39" s="506">
        <v>9</v>
      </c>
      <c r="AA39" s="506">
        <v>6</v>
      </c>
      <c r="AB39" s="506">
        <v>47</v>
      </c>
      <c r="AC39" s="506">
        <v>475</v>
      </c>
      <c r="AD39" s="506">
        <v>190</v>
      </c>
      <c r="AE39" s="506">
        <v>247</v>
      </c>
      <c r="AF39" s="506">
        <v>205</v>
      </c>
      <c r="AG39" s="506">
        <v>85</v>
      </c>
      <c r="AH39" s="506">
        <v>26</v>
      </c>
      <c r="AI39" s="506">
        <v>30</v>
      </c>
      <c r="AJ39" s="506">
        <v>23</v>
      </c>
      <c r="AK39" s="506">
        <v>390</v>
      </c>
      <c r="AL39" s="506">
        <v>164</v>
      </c>
      <c r="AM39" s="506">
        <v>217</v>
      </c>
      <c r="AN39" s="506">
        <v>182</v>
      </c>
      <c r="AO39" s="506">
        <v>0</v>
      </c>
      <c r="AP39" s="506">
        <v>0</v>
      </c>
      <c r="AQ39" s="506">
        <v>0</v>
      </c>
      <c r="AR39" s="506">
        <v>0</v>
      </c>
      <c r="AS39" s="506">
        <v>0</v>
      </c>
      <c r="AT39" s="506">
        <v>0</v>
      </c>
      <c r="AU39" s="506">
        <v>0</v>
      </c>
      <c r="AV39" s="506">
        <v>0</v>
      </c>
      <c r="AW39" s="506">
        <v>0</v>
      </c>
      <c r="AX39" s="506">
        <v>0</v>
      </c>
      <c r="AY39" s="506">
        <v>0</v>
      </c>
      <c r="AZ39" s="506">
        <v>0</v>
      </c>
      <c r="BA39" s="506">
        <v>543</v>
      </c>
      <c r="BB39" s="506">
        <v>330</v>
      </c>
      <c r="BC39" s="506">
        <v>291</v>
      </c>
      <c r="BD39" s="506">
        <v>124</v>
      </c>
      <c r="BE39" s="506">
        <v>309</v>
      </c>
      <c r="BF39" s="506">
        <v>192</v>
      </c>
      <c r="BG39" s="506">
        <v>128</v>
      </c>
      <c r="BH39" s="506">
        <v>45</v>
      </c>
      <c r="BI39" s="506">
        <v>234</v>
      </c>
      <c r="BJ39" s="506">
        <v>138</v>
      </c>
      <c r="BK39" s="506">
        <v>163</v>
      </c>
      <c r="BL39" s="506">
        <v>79</v>
      </c>
      <c r="BM39" s="506">
        <v>0</v>
      </c>
      <c r="BN39" s="506">
        <v>0</v>
      </c>
      <c r="BO39" s="506">
        <v>0</v>
      </c>
      <c r="BP39" s="506">
        <v>0</v>
      </c>
      <c r="BQ39" s="506">
        <v>0</v>
      </c>
      <c r="BR39" s="506">
        <v>0</v>
      </c>
      <c r="BS39" s="506">
        <v>0</v>
      </c>
      <c r="BT39" s="506">
        <v>0</v>
      </c>
      <c r="BU39" s="506">
        <v>0</v>
      </c>
      <c r="BV39" s="506">
        <v>0</v>
      </c>
      <c r="BW39" s="506">
        <v>0</v>
      </c>
      <c r="BX39" s="506">
        <v>0</v>
      </c>
      <c r="BY39" s="506">
        <v>20</v>
      </c>
      <c r="BZ39" s="506">
        <v>34</v>
      </c>
      <c r="CA39" s="506">
        <v>0</v>
      </c>
    </row>
    <row r="40" spans="1:79">
      <c r="A40" s="571" t="s">
        <v>53</v>
      </c>
      <c r="B40" s="571" t="s">
        <v>1748</v>
      </c>
      <c r="C40" s="571">
        <v>2025</v>
      </c>
      <c r="D40" s="571" t="s">
        <v>1972</v>
      </c>
      <c r="E40" s="572">
        <v>497</v>
      </c>
      <c r="F40" s="572">
        <v>365</v>
      </c>
      <c r="G40" s="572">
        <v>231</v>
      </c>
      <c r="H40" s="572">
        <v>157</v>
      </c>
      <c r="I40" s="572">
        <v>61</v>
      </c>
      <c r="J40" s="572">
        <v>0</v>
      </c>
      <c r="K40" s="572">
        <v>0</v>
      </c>
      <c r="L40" s="572">
        <v>0</v>
      </c>
      <c r="M40" s="572">
        <v>0</v>
      </c>
      <c r="N40" s="572">
        <v>355</v>
      </c>
      <c r="O40" s="572">
        <v>8</v>
      </c>
      <c r="P40" s="572">
        <v>347</v>
      </c>
      <c r="Q40" s="572">
        <v>95</v>
      </c>
      <c r="R40" s="572">
        <v>13</v>
      </c>
      <c r="S40" s="572">
        <v>6</v>
      </c>
      <c r="T40" s="572">
        <v>54</v>
      </c>
      <c r="U40" s="617">
        <v>2</v>
      </c>
      <c r="V40" s="572">
        <v>1</v>
      </c>
      <c r="W40" s="572">
        <v>1</v>
      </c>
      <c r="X40" s="617">
        <v>5</v>
      </c>
      <c r="Y40" s="572">
        <v>93</v>
      </c>
      <c r="Z40" s="572">
        <v>12</v>
      </c>
      <c r="AA40" s="572">
        <v>5</v>
      </c>
      <c r="AB40" s="572">
        <v>49</v>
      </c>
      <c r="AC40" s="572">
        <v>434</v>
      </c>
      <c r="AD40" s="572">
        <v>196</v>
      </c>
      <c r="AE40" s="572">
        <v>241</v>
      </c>
      <c r="AF40" s="572">
        <v>203</v>
      </c>
      <c r="AG40" s="572">
        <v>110</v>
      </c>
      <c r="AH40" s="572">
        <v>55</v>
      </c>
      <c r="AI40" s="572">
        <v>71</v>
      </c>
      <c r="AJ40" s="572">
        <v>57</v>
      </c>
      <c r="AK40" s="572">
        <v>324</v>
      </c>
      <c r="AL40" s="572">
        <v>141</v>
      </c>
      <c r="AM40" s="572">
        <v>170</v>
      </c>
      <c r="AN40" s="572">
        <v>146</v>
      </c>
      <c r="AO40" s="572">
        <v>0</v>
      </c>
      <c r="AP40" s="572">
        <v>0</v>
      </c>
      <c r="AQ40" s="572">
        <v>0</v>
      </c>
      <c r="AR40" s="572">
        <v>0</v>
      </c>
      <c r="AS40" s="572">
        <v>0</v>
      </c>
      <c r="AT40" s="572">
        <v>0</v>
      </c>
      <c r="AU40" s="572">
        <v>0</v>
      </c>
      <c r="AV40" s="572">
        <v>0</v>
      </c>
      <c r="AW40" s="572">
        <v>0</v>
      </c>
      <c r="AX40" s="572">
        <v>0</v>
      </c>
      <c r="AY40" s="572">
        <v>0</v>
      </c>
      <c r="AZ40" s="572">
        <v>0</v>
      </c>
      <c r="BA40" s="572">
        <v>547</v>
      </c>
      <c r="BB40" s="572">
        <v>292</v>
      </c>
      <c r="BC40" s="572">
        <v>315</v>
      </c>
      <c r="BD40" s="572">
        <v>174</v>
      </c>
      <c r="BE40" s="572">
        <v>324</v>
      </c>
      <c r="BF40" s="572">
        <v>185</v>
      </c>
      <c r="BG40" s="572">
        <v>178</v>
      </c>
      <c r="BH40" s="572">
        <v>78</v>
      </c>
      <c r="BI40" s="572">
        <v>223</v>
      </c>
      <c r="BJ40" s="572">
        <v>107</v>
      </c>
      <c r="BK40" s="572">
        <v>137</v>
      </c>
      <c r="BL40" s="572">
        <v>96</v>
      </c>
      <c r="BM40" s="572">
        <v>0</v>
      </c>
      <c r="BN40" s="572">
        <v>0</v>
      </c>
      <c r="BO40" s="572">
        <v>0</v>
      </c>
      <c r="BP40" s="572">
        <v>0</v>
      </c>
      <c r="BQ40" s="572">
        <v>0</v>
      </c>
      <c r="BR40" s="572">
        <v>0</v>
      </c>
      <c r="BS40" s="572">
        <v>0</v>
      </c>
      <c r="BT40" s="572">
        <v>0</v>
      </c>
      <c r="BU40" s="572">
        <v>0</v>
      </c>
      <c r="BV40" s="572">
        <v>0</v>
      </c>
      <c r="BW40" s="572">
        <v>0</v>
      </c>
      <c r="BX40" s="572">
        <v>0</v>
      </c>
      <c r="BY40" s="572">
        <v>20</v>
      </c>
      <c r="BZ40" s="572">
        <v>35</v>
      </c>
      <c r="CA40" s="572">
        <v>0</v>
      </c>
    </row>
    <row r="41" spans="1:79">
      <c r="A41" t="s">
        <v>53</v>
      </c>
      <c r="B41" t="s">
        <v>1748</v>
      </c>
      <c r="C41">
        <v>2024</v>
      </c>
      <c r="D41" t="s">
        <v>1974</v>
      </c>
      <c r="E41" s="506">
        <f>E39</f>
        <v>528</v>
      </c>
      <c r="F41" s="506">
        <f t="shared" ref="F41:BQ41" si="6">F39</f>
        <v>373</v>
      </c>
      <c r="G41" s="506">
        <f t="shared" si="6"/>
        <v>271</v>
      </c>
      <c r="H41" s="506">
        <f t="shared" si="6"/>
        <v>136</v>
      </c>
      <c r="I41" s="506">
        <f t="shared" si="6"/>
        <v>58</v>
      </c>
      <c r="J41" s="506">
        <f t="shared" si="6"/>
        <v>0</v>
      </c>
      <c r="K41" s="506">
        <f t="shared" si="6"/>
        <v>0</v>
      </c>
      <c r="L41" s="506">
        <f t="shared" si="6"/>
        <v>0</v>
      </c>
      <c r="M41" s="506">
        <f t="shared" si="6"/>
        <v>0</v>
      </c>
      <c r="N41" s="506">
        <f t="shared" si="6"/>
        <v>355</v>
      </c>
      <c r="O41" s="506">
        <f t="shared" si="6"/>
        <v>0</v>
      </c>
      <c r="P41" s="506">
        <f t="shared" si="6"/>
        <v>355</v>
      </c>
      <c r="Q41" s="506">
        <f t="shared" si="6"/>
        <v>88</v>
      </c>
      <c r="R41" s="506">
        <f t="shared" si="6"/>
        <v>9</v>
      </c>
      <c r="S41" s="506">
        <f t="shared" si="6"/>
        <v>6</v>
      </c>
      <c r="T41" s="506">
        <f t="shared" si="6"/>
        <v>47</v>
      </c>
      <c r="U41" s="506">
        <f t="shared" si="6"/>
        <v>0</v>
      </c>
      <c r="V41" s="506">
        <f t="shared" si="6"/>
        <v>0</v>
      </c>
      <c r="W41" s="506">
        <f t="shared" si="6"/>
        <v>0</v>
      </c>
      <c r="X41" s="506">
        <f t="shared" si="6"/>
        <v>0</v>
      </c>
      <c r="Y41" s="506">
        <f t="shared" si="6"/>
        <v>88</v>
      </c>
      <c r="Z41" s="506">
        <f t="shared" si="6"/>
        <v>9</v>
      </c>
      <c r="AA41" s="506">
        <f t="shared" si="6"/>
        <v>6</v>
      </c>
      <c r="AB41" s="506">
        <f t="shared" si="6"/>
        <v>47</v>
      </c>
      <c r="AC41" s="506">
        <f t="shared" si="6"/>
        <v>475</v>
      </c>
      <c r="AD41" s="506">
        <f t="shared" si="6"/>
        <v>190</v>
      </c>
      <c r="AE41" s="506">
        <f t="shared" si="6"/>
        <v>247</v>
      </c>
      <c r="AF41" s="506">
        <f t="shared" si="6"/>
        <v>205</v>
      </c>
      <c r="AG41" s="506">
        <f t="shared" si="6"/>
        <v>85</v>
      </c>
      <c r="AH41" s="506">
        <f t="shared" si="6"/>
        <v>26</v>
      </c>
      <c r="AI41" s="506">
        <f t="shared" si="6"/>
        <v>30</v>
      </c>
      <c r="AJ41" s="506">
        <f t="shared" si="6"/>
        <v>23</v>
      </c>
      <c r="AK41" s="506">
        <f t="shared" si="6"/>
        <v>390</v>
      </c>
      <c r="AL41" s="506">
        <f t="shared" si="6"/>
        <v>164</v>
      </c>
      <c r="AM41" s="506">
        <f t="shared" si="6"/>
        <v>217</v>
      </c>
      <c r="AN41" s="506">
        <f t="shared" si="6"/>
        <v>182</v>
      </c>
      <c r="AO41" s="506">
        <f t="shared" si="6"/>
        <v>0</v>
      </c>
      <c r="AP41" s="506">
        <f t="shared" si="6"/>
        <v>0</v>
      </c>
      <c r="AQ41" s="506">
        <f t="shared" si="6"/>
        <v>0</v>
      </c>
      <c r="AR41" s="506">
        <f t="shared" si="6"/>
        <v>0</v>
      </c>
      <c r="AS41" s="506">
        <f t="shared" si="6"/>
        <v>0</v>
      </c>
      <c r="AT41" s="506">
        <f t="shared" si="6"/>
        <v>0</v>
      </c>
      <c r="AU41" s="506">
        <f t="shared" si="6"/>
        <v>0</v>
      </c>
      <c r="AV41" s="506">
        <f t="shared" si="6"/>
        <v>0</v>
      </c>
      <c r="AW41" s="506">
        <f t="shared" si="6"/>
        <v>0</v>
      </c>
      <c r="AX41" s="506">
        <f t="shared" si="6"/>
        <v>0</v>
      </c>
      <c r="AY41" s="506">
        <f t="shared" si="6"/>
        <v>0</v>
      </c>
      <c r="AZ41" s="506">
        <f t="shared" si="6"/>
        <v>0</v>
      </c>
      <c r="BA41" s="506">
        <f t="shared" si="6"/>
        <v>543</v>
      </c>
      <c r="BB41" s="506">
        <f t="shared" si="6"/>
        <v>330</v>
      </c>
      <c r="BC41" s="506">
        <f t="shared" si="6"/>
        <v>291</v>
      </c>
      <c r="BD41" s="506">
        <f t="shared" si="6"/>
        <v>124</v>
      </c>
      <c r="BE41" s="506">
        <f t="shared" si="6"/>
        <v>309</v>
      </c>
      <c r="BF41" s="506">
        <f t="shared" si="6"/>
        <v>192</v>
      </c>
      <c r="BG41" s="506">
        <f t="shared" si="6"/>
        <v>128</v>
      </c>
      <c r="BH41" s="506">
        <f t="shared" si="6"/>
        <v>45</v>
      </c>
      <c r="BI41" s="506">
        <f t="shared" si="6"/>
        <v>234</v>
      </c>
      <c r="BJ41" s="506">
        <f t="shared" si="6"/>
        <v>138</v>
      </c>
      <c r="BK41" s="506">
        <f t="shared" si="6"/>
        <v>163</v>
      </c>
      <c r="BL41" s="506">
        <f t="shared" si="6"/>
        <v>79</v>
      </c>
      <c r="BM41" s="506">
        <f t="shared" si="6"/>
        <v>0</v>
      </c>
      <c r="BN41" s="506">
        <f t="shared" si="6"/>
        <v>0</v>
      </c>
      <c r="BO41" s="506">
        <f t="shared" si="6"/>
        <v>0</v>
      </c>
      <c r="BP41" s="506">
        <f t="shared" si="6"/>
        <v>0</v>
      </c>
      <c r="BQ41" s="506">
        <f t="shared" si="6"/>
        <v>0</v>
      </c>
      <c r="BR41" s="506">
        <f t="shared" ref="BR41:CA41" si="7">BR39</f>
        <v>0</v>
      </c>
      <c r="BS41" s="506">
        <f t="shared" si="7"/>
        <v>0</v>
      </c>
      <c r="BT41" s="506">
        <f t="shared" si="7"/>
        <v>0</v>
      </c>
      <c r="BU41" s="506">
        <f t="shared" si="7"/>
        <v>0</v>
      </c>
      <c r="BV41" s="506">
        <f t="shared" si="7"/>
        <v>0</v>
      </c>
      <c r="BW41" s="506">
        <f t="shared" si="7"/>
        <v>0</v>
      </c>
      <c r="BX41" s="506">
        <f t="shared" si="7"/>
        <v>0</v>
      </c>
      <c r="BY41" s="506">
        <f t="shared" si="7"/>
        <v>20</v>
      </c>
      <c r="BZ41" s="506">
        <f t="shared" si="7"/>
        <v>34</v>
      </c>
      <c r="CA41" s="506">
        <f t="shared" si="7"/>
        <v>0</v>
      </c>
    </row>
    <row r="42" spans="1:79">
      <c r="A42" s="571" t="s">
        <v>53</v>
      </c>
      <c r="B42" s="571" t="s">
        <v>1748</v>
      </c>
      <c r="C42" s="571">
        <v>2025</v>
      </c>
      <c r="D42" s="571" t="s">
        <v>1974</v>
      </c>
      <c r="E42" s="572">
        <v>501.59999999999997</v>
      </c>
      <c r="F42" s="572">
        <v>365</v>
      </c>
      <c r="G42" s="572">
        <v>257.45</v>
      </c>
      <c r="H42" s="572">
        <v>149.60000000000002</v>
      </c>
      <c r="I42" s="572">
        <v>61</v>
      </c>
      <c r="J42" s="572">
        <v>0</v>
      </c>
      <c r="K42" s="572">
        <v>0</v>
      </c>
      <c r="L42" s="572">
        <v>0</v>
      </c>
      <c r="M42" s="572">
        <v>0</v>
      </c>
      <c r="N42" s="572">
        <v>355</v>
      </c>
      <c r="O42" s="572">
        <v>8</v>
      </c>
      <c r="P42" s="572">
        <v>347</v>
      </c>
      <c r="Q42" s="572">
        <v>95</v>
      </c>
      <c r="R42" s="572">
        <v>9.9</v>
      </c>
      <c r="S42" s="572">
        <v>6</v>
      </c>
      <c r="T42" s="572">
        <v>51.7</v>
      </c>
      <c r="U42" s="572">
        <v>2</v>
      </c>
      <c r="V42" s="572">
        <v>1</v>
      </c>
      <c r="W42" s="572">
        <v>1</v>
      </c>
      <c r="X42" s="572">
        <v>5</v>
      </c>
      <c r="Y42" s="572">
        <v>93</v>
      </c>
      <c r="Z42" s="572">
        <v>9.9</v>
      </c>
      <c r="AA42" s="572">
        <v>5.6999999999999993</v>
      </c>
      <c r="AB42" s="572">
        <v>49</v>
      </c>
      <c r="AC42" s="572">
        <v>451.25</v>
      </c>
      <c r="AD42" s="572">
        <v>196</v>
      </c>
      <c r="AE42" s="572">
        <v>241</v>
      </c>
      <c r="AF42" s="572">
        <v>203</v>
      </c>
      <c r="AG42" s="572">
        <v>93.500000000000014</v>
      </c>
      <c r="AH42" s="572">
        <v>28.6</v>
      </c>
      <c r="AI42" s="572">
        <v>33</v>
      </c>
      <c r="AJ42" s="572">
        <v>25.3</v>
      </c>
      <c r="AK42" s="572">
        <v>370.5</v>
      </c>
      <c r="AL42" s="572">
        <v>155.79999999999998</v>
      </c>
      <c r="AM42" s="572">
        <v>206.14999999999998</v>
      </c>
      <c r="AN42" s="572">
        <v>172.9</v>
      </c>
      <c r="AO42" s="572">
        <v>0</v>
      </c>
      <c r="AP42" s="572">
        <v>0</v>
      </c>
      <c r="AQ42" s="572">
        <v>0</v>
      </c>
      <c r="AR42" s="572">
        <v>0</v>
      </c>
      <c r="AS42" s="572">
        <v>0</v>
      </c>
      <c r="AT42" s="572">
        <v>0</v>
      </c>
      <c r="AU42" s="572">
        <v>0</v>
      </c>
      <c r="AV42" s="572">
        <v>0</v>
      </c>
      <c r="AW42" s="572">
        <v>0</v>
      </c>
      <c r="AX42" s="572">
        <v>0</v>
      </c>
      <c r="AY42" s="572">
        <v>0</v>
      </c>
      <c r="AZ42" s="572">
        <v>0</v>
      </c>
      <c r="BA42" s="572">
        <v>547</v>
      </c>
      <c r="BB42" s="572">
        <v>313.5</v>
      </c>
      <c r="BC42" s="572">
        <v>315</v>
      </c>
      <c r="BD42" s="572">
        <v>136.4</v>
      </c>
      <c r="BE42" s="572">
        <v>324</v>
      </c>
      <c r="BF42" s="572">
        <v>185</v>
      </c>
      <c r="BG42" s="572">
        <v>140.80000000000001</v>
      </c>
      <c r="BH42" s="572">
        <v>49.500000000000007</v>
      </c>
      <c r="BI42" s="572">
        <v>223</v>
      </c>
      <c r="BJ42" s="572">
        <v>131.1</v>
      </c>
      <c r="BK42" s="572">
        <v>154.85</v>
      </c>
      <c r="BL42" s="572">
        <v>86.9</v>
      </c>
      <c r="BM42" s="572">
        <v>0</v>
      </c>
      <c r="BN42" s="572">
        <v>0</v>
      </c>
      <c r="BO42" s="572">
        <v>0</v>
      </c>
      <c r="BP42" s="572">
        <v>0</v>
      </c>
      <c r="BQ42" s="572">
        <v>0</v>
      </c>
      <c r="BR42" s="572">
        <v>0</v>
      </c>
      <c r="BS42" s="572">
        <v>0</v>
      </c>
      <c r="BT42" s="572">
        <v>0</v>
      </c>
      <c r="BU42" s="572">
        <v>0</v>
      </c>
      <c r="BV42" s="572">
        <v>0</v>
      </c>
      <c r="BW42" s="572">
        <v>0</v>
      </c>
      <c r="BX42" s="572">
        <v>0</v>
      </c>
      <c r="BY42" s="572">
        <v>20</v>
      </c>
      <c r="BZ42" s="572">
        <v>35</v>
      </c>
      <c r="CA42" s="572">
        <v>0</v>
      </c>
    </row>
    <row r="43" spans="1:79">
      <c r="A43" t="s">
        <v>55</v>
      </c>
      <c r="B43" t="s">
        <v>1750</v>
      </c>
      <c r="C43">
        <v>2018</v>
      </c>
      <c r="D43" t="s">
        <v>1971</v>
      </c>
      <c r="E43" s="506">
        <v>2197</v>
      </c>
      <c r="F43" s="506">
        <v>3294</v>
      </c>
      <c r="G43" s="506">
        <v>1183</v>
      </c>
      <c r="H43" s="506">
        <v>962</v>
      </c>
      <c r="I43" s="506">
        <v>643</v>
      </c>
      <c r="J43" s="506">
        <v>99</v>
      </c>
      <c r="K43" s="506">
        <v>52</v>
      </c>
      <c r="L43" s="506">
        <v>51</v>
      </c>
      <c r="M43" s="506">
        <v>0</v>
      </c>
      <c r="N43" s="506">
        <v>0</v>
      </c>
      <c r="O43" s="506">
        <v>0</v>
      </c>
      <c r="P43" s="506">
        <v>0</v>
      </c>
      <c r="Q43" s="506">
        <v>0</v>
      </c>
      <c r="R43" s="506">
        <v>0</v>
      </c>
      <c r="S43" s="506">
        <v>0</v>
      </c>
      <c r="T43" s="506">
        <v>0</v>
      </c>
      <c r="U43" s="506">
        <v>0</v>
      </c>
      <c r="V43" s="506">
        <v>0</v>
      </c>
      <c r="W43" s="506">
        <v>0</v>
      </c>
      <c r="X43" s="506">
        <v>0</v>
      </c>
      <c r="Y43" s="506">
        <v>0</v>
      </c>
      <c r="Z43" s="506">
        <v>0</v>
      </c>
      <c r="AA43" s="506">
        <v>0</v>
      </c>
      <c r="AB43" s="506">
        <v>0</v>
      </c>
      <c r="AC43" s="506">
        <v>918</v>
      </c>
      <c r="AD43" s="506">
        <v>302</v>
      </c>
      <c r="AE43" s="506">
        <v>249</v>
      </c>
      <c r="AF43" s="506">
        <v>591</v>
      </c>
      <c r="AG43" s="506">
        <v>427</v>
      </c>
      <c r="AH43" s="506">
        <v>147</v>
      </c>
      <c r="AI43" s="506">
        <v>106</v>
      </c>
      <c r="AJ43" s="506">
        <v>268</v>
      </c>
      <c r="AK43" s="506">
        <v>491</v>
      </c>
      <c r="AL43" s="506">
        <v>155</v>
      </c>
      <c r="AM43" s="506">
        <v>143</v>
      </c>
      <c r="AN43" s="506">
        <v>323</v>
      </c>
      <c r="AO43" s="506">
        <v>76</v>
      </c>
      <c r="AP43" s="506">
        <v>6</v>
      </c>
      <c r="AQ43" s="506">
        <v>11</v>
      </c>
      <c r="AR43" s="506">
        <v>71</v>
      </c>
      <c r="AS43" s="506">
        <v>11</v>
      </c>
      <c r="AT43" s="506">
        <v>0</v>
      </c>
      <c r="AU43" s="506">
        <v>0</v>
      </c>
      <c r="AV43" s="506">
        <v>11</v>
      </c>
      <c r="AW43" s="506">
        <v>65</v>
      </c>
      <c r="AX43" s="506">
        <v>6</v>
      </c>
      <c r="AY43" s="506">
        <v>11</v>
      </c>
      <c r="AZ43" s="506">
        <v>60</v>
      </c>
      <c r="BA43" s="506">
        <v>3413</v>
      </c>
      <c r="BB43" s="506">
        <v>890</v>
      </c>
      <c r="BC43" s="506">
        <v>1220</v>
      </c>
      <c r="BD43" s="506">
        <v>1544</v>
      </c>
      <c r="BE43" s="506">
        <v>2475</v>
      </c>
      <c r="BF43" s="506">
        <v>696</v>
      </c>
      <c r="BG43" s="506">
        <v>855</v>
      </c>
      <c r="BH43" s="506">
        <v>893</v>
      </c>
      <c r="BI43" s="506">
        <v>938</v>
      </c>
      <c r="BJ43" s="506">
        <v>194</v>
      </c>
      <c r="BK43" s="506">
        <v>365</v>
      </c>
      <c r="BL43" s="506">
        <v>651</v>
      </c>
      <c r="BM43" s="506">
        <v>0</v>
      </c>
      <c r="BN43" s="506">
        <v>0</v>
      </c>
      <c r="BO43" s="506">
        <v>0</v>
      </c>
      <c r="BP43" s="506">
        <v>0</v>
      </c>
      <c r="BQ43" s="506">
        <v>0</v>
      </c>
      <c r="BR43" s="506">
        <v>0</v>
      </c>
      <c r="BS43" s="506">
        <v>0</v>
      </c>
      <c r="BT43" s="506">
        <v>0</v>
      </c>
      <c r="BU43" s="506">
        <v>0</v>
      </c>
      <c r="BV43" s="506">
        <v>0</v>
      </c>
      <c r="BW43" s="506">
        <v>0</v>
      </c>
      <c r="BX43" s="506">
        <v>0</v>
      </c>
      <c r="BY43" s="506">
        <v>26</v>
      </c>
      <c r="BZ43" s="506">
        <v>109</v>
      </c>
      <c r="CA43" s="506">
        <v>0</v>
      </c>
    </row>
    <row r="44" spans="1:79">
      <c r="A44" s="571" t="s">
        <v>55</v>
      </c>
      <c r="B44" s="571" t="s">
        <v>1750</v>
      </c>
      <c r="C44" s="571">
        <v>2019</v>
      </c>
      <c r="D44" s="571" t="s">
        <v>1971</v>
      </c>
      <c r="E44" s="572">
        <v>2274</v>
      </c>
      <c r="F44" s="572">
        <v>3133</v>
      </c>
      <c r="G44" s="572">
        <v>1039</v>
      </c>
      <c r="H44" s="572">
        <v>938</v>
      </c>
      <c r="I44" s="572">
        <v>635</v>
      </c>
      <c r="J44" s="572">
        <v>111</v>
      </c>
      <c r="K44" s="572">
        <v>27</v>
      </c>
      <c r="L44" s="572">
        <v>41</v>
      </c>
      <c r="M44" s="572">
        <v>1</v>
      </c>
      <c r="N44" s="572">
        <v>0</v>
      </c>
      <c r="O44" s="572">
        <v>0</v>
      </c>
      <c r="P44" s="572">
        <v>0</v>
      </c>
      <c r="Q44" s="572">
        <v>0</v>
      </c>
      <c r="R44" s="572">
        <v>0</v>
      </c>
      <c r="S44" s="572">
        <v>0</v>
      </c>
      <c r="T44" s="572">
        <v>0</v>
      </c>
      <c r="U44" s="572">
        <v>0</v>
      </c>
      <c r="V44" s="572">
        <v>0</v>
      </c>
      <c r="W44" s="572">
        <v>0</v>
      </c>
      <c r="X44" s="572">
        <v>0</v>
      </c>
      <c r="Y44" s="572">
        <v>0</v>
      </c>
      <c r="Z44" s="572">
        <v>0</v>
      </c>
      <c r="AA44" s="572">
        <v>0</v>
      </c>
      <c r="AB44" s="572">
        <v>0</v>
      </c>
      <c r="AC44" s="572">
        <v>1091</v>
      </c>
      <c r="AD44" s="572">
        <v>341</v>
      </c>
      <c r="AE44" s="572">
        <v>325</v>
      </c>
      <c r="AF44" s="572">
        <v>735</v>
      </c>
      <c r="AG44" s="572">
        <v>492</v>
      </c>
      <c r="AH44" s="572">
        <v>158</v>
      </c>
      <c r="AI44" s="572">
        <v>131</v>
      </c>
      <c r="AJ44" s="572">
        <v>308</v>
      </c>
      <c r="AK44" s="572">
        <v>599</v>
      </c>
      <c r="AL44" s="572">
        <v>183</v>
      </c>
      <c r="AM44" s="572">
        <v>194</v>
      </c>
      <c r="AN44" s="572">
        <v>427</v>
      </c>
      <c r="AO44" s="572">
        <v>135</v>
      </c>
      <c r="AP44" s="572">
        <v>5</v>
      </c>
      <c r="AQ44" s="572">
        <v>9</v>
      </c>
      <c r="AR44" s="572">
        <v>127</v>
      </c>
      <c r="AS44" s="572">
        <v>33</v>
      </c>
      <c r="AT44" s="572">
        <v>1</v>
      </c>
      <c r="AU44" s="572">
        <v>0</v>
      </c>
      <c r="AV44" s="572">
        <v>31</v>
      </c>
      <c r="AW44" s="572">
        <v>102</v>
      </c>
      <c r="AX44" s="572">
        <v>4</v>
      </c>
      <c r="AY44" s="572">
        <v>9</v>
      </c>
      <c r="AZ44" s="572">
        <v>96</v>
      </c>
      <c r="BA44" s="572">
        <v>4017</v>
      </c>
      <c r="BB44" s="572">
        <v>1001</v>
      </c>
      <c r="BC44" s="572">
        <v>1461</v>
      </c>
      <c r="BD44" s="572">
        <v>1694</v>
      </c>
      <c r="BE44" s="572">
        <v>2996</v>
      </c>
      <c r="BF44" s="572">
        <v>820</v>
      </c>
      <c r="BG44" s="572">
        <v>1060</v>
      </c>
      <c r="BH44" s="572">
        <v>1039</v>
      </c>
      <c r="BI44" s="572">
        <v>1021</v>
      </c>
      <c r="BJ44" s="572">
        <v>181</v>
      </c>
      <c r="BK44" s="572">
        <v>401</v>
      </c>
      <c r="BL44" s="572">
        <v>655</v>
      </c>
      <c r="BM44" s="572">
        <v>23</v>
      </c>
      <c r="BN44" s="572">
        <v>2</v>
      </c>
      <c r="BO44" s="572">
        <v>12</v>
      </c>
      <c r="BP44" s="572">
        <v>18</v>
      </c>
      <c r="BQ44" s="572">
        <v>0</v>
      </c>
      <c r="BR44" s="572">
        <v>0</v>
      </c>
      <c r="BS44" s="572">
        <v>0</v>
      </c>
      <c r="BT44" s="572">
        <v>0</v>
      </c>
      <c r="BU44" s="572">
        <v>23</v>
      </c>
      <c r="BV44" s="572">
        <v>2</v>
      </c>
      <c r="BW44" s="572">
        <v>12</v>
      </c>
      <c r="BX44" s="572">
        <v>18</v>
      </c>
      <c r="BY44" s="572">
        <v>26</v>
      </c>
      <c r="BZ44" s="572">
        <v>114</v>
      </c>
      <c r="CA44" s="572">
        <v>0</v>
      </c>
    </row>
    <row r="45" spans="1:79">
      <c r="A45" t="s">
        <v>55</v>
      </c>
      <c r="B45" t="s">
        <v>1750</v>
      </c>
      <c r="C45">
        <v>2020</v>
      </c>
      <c r="D45" t="s">
        <v>1971</v>
      </c>
      <c r="E45" s="506">
        <v>2543</v>
      </c>
      <c r="F45" s="506">
        <v>3283</v>
      </c>
      <c r="G45" s="506">
        <v>1179</v>
      </c>
      <c r="H45" s="506">
        <v>964</v>
      </c>
      <c r="I45" s="506">
        <v>579</v>
      </c>
      <c r="J45" s="506">
        <v>130</v>
      </c>
      <c r="K45" s="506">
        <v>24</v>
      </c>
      <c r="L45" s="506">
        <v>28</v>
      </c>
      <c r="M45" s="506">
        <v>0</v>
      </c>
      <c r="N45" s="506">
        <v>102</v>
      </c>
      <c r="O45" s="506">
        <v>0</v>
      </c>
      <c r="P45" s="506">
        <v>102</v>
      </c>
      <c r="Q45" s="506">
        <v>1981</v>
      </c>
      <c r="R45" s="506">
        <v>0</v>
      </c>
      <c r="S45" s="506">
        <v>0</v>
      </c>
      <c r="T45" s="506">
        <v>0</v>
      </c>
      <c r="U45" s="506">
        <v>447</v>
      </c>
      <c r="V45" s="506">
        <v>0</v>
      </c>
      <c r="W45" s="506">
        <v>0</v>
      </c>
      <c r="X45" s="506">
        <v>0</v>
      </c>
      <c r="Y45" s="506">
        <v>1534</v>
      </c>
      <c r="Z45" s="506">
        <v>0</v>
      </c>
      <c r="AA45" s="506">
        <v>0</v>
      </c>
      <c r="AB45" s="506">
        <v>0</v>
      </c>
      <c r="AC45" s="506">
        <v>1119</v>
      </c>
      <c r="AD45" s="506">
        <v>391</v>
      </c>
      <c r="AE45" s="506">
        <v>342</v>
      </c>
      <c r="AF45" s="506">
        <v>722</v>
      </c>
      <c r="AG45" s="506">
        <v>455</v>
      </c>
      <c r="AH45" s="506">
        <v>161</v>
      </c>
      <c r="AI45" s="506">
        <v>121</v>
      </c>
      <c r="AJ45" s="506">
        <v>291</v>
      </c>
      <c r="AK45" s="506">
        <v>664</v>
      </c>
      <c r="AL45" s="506">
        <v>230</v>
      </c>
      <c r="AM45" s="506">
        <v>221</v>
      </c>
      <c r="AN45" s="506">
        <v>431</v>
      </c>
      <c r="AO45" s="506">
        <v>157</v>
      </c>
      <c r="AP45" s="506">
        <v>6</v>
      </c>
      <c r="AQ45" s="506">
        <v>14</v>
      </c>
      <c r="AR45" s="506">
        <v>140</v>
      </c>
      <c r="AS45" s="506">
        <v>22</v>
      </c>
      <c r="AT45" s="506">
        <v>1</v>
      </c>
      <c r="AU45" s="506">
        <v>0</v>
      </c>
      <c r="AV45" s="506">
        <v>18</v>
      </c>
      <c r="AW45" s="506">
        <v>135</v>
      </c>
      <c r="AX45" s="506">
        <v>5</v>
      </c>
      <c r="AY45" s="506">
        <v>14</v>
      </c>
      <c r="AZ45" s="506">
        <v>122</v>
      </c>
      <c r="BA45" s="506">
        <v>4399</v>
      </c>
      <c r="BB45" s="506">
        <v>1202</v>
      </c>
      <c r="BC45" s="506">
        <v>1561</v>
      </c>
      <c r="BD45" s="506">
        <v>1789</v>
      </c>
      <c r="BE45" s="506">
        <v>3290</v>
      </c>
      <c r="BF45" s="506">
        <v>1000</v>
      </c>
      <c r="BG45" s="506">
        <v>1118</v>
      </c>
      <c r="BH45" s="506">
        <v>1067</v>
      </c>
      <c r="BI45" s="506">
        <v>1109</v>
      </c>
      <c r="BJ45" s="506">
        <v>202</v>
      </c>
      <c r="BK45" s="506">
        <v>443</v>
      </c>
      <c r="BL45" s="506">
        <v>722</v>
      </c>
      <c r="BM45" s="506">
        <v>38</v>
      </c>
      <c r="BN45" s="506">
        <v>0</v>
      </c>
      <c r="BO45" s="506">
        <v>15</v>
      </c>
      <c r="BP45" s="506">
        <v>32</v>
      </c>
      <c r="BQ45" s="506">
        <v>0</v>
      </c>
      <c r="BR45" s="506">
        <v>0</v>
      </c>
      <c r="BS45" s="506">
        <v>0</v>
      </c>
      <c r="BT45" s="506">
        <v>0</v>
      </c>
      <c r="BU45" s="506">
        <v>38</v>
      </c>
      <c r="BV45" s="506">
        <v>0</v>
      </c>
      <c r="BW45" s="506">
        <v>15</v>
      </c>
      <c r="BX45" s="506">
        <v>32</v>
      </c>
      <c r="BY45" s="506">
        <v>28</v>
      </c>
      <c r="BZ45" s="506">
        <v>157</v>
      </c>
      <c r="CA45" s="506">
        <v>0</v>
      </c>
    </row>
    <row r="46" spans="1:79">
      <c r="A46" s="571" t="s">
        <v>55</v>
      </c>
      <c r="B46" s="571" t="s">
        <v>1750</v>
      </c>
      <c r="C46" s="571">
        <v>2021</v>
      </c>
      <c r="D46" s="571" t="s">
        <v>1971</v>
      </c>
      <c r="E46" s="572">
        <v>2211</v>
      </c>
      <c r="F46" s="572">
        <v>3345</v>
      </c>
      <c r="G46" s="572">
        <v>1315</v>
      </c>
      <c r="H46" s="572">
        <v>1027</v>
      </c>
      <c r="I46" s="572">
        <v>608</v>
      </c>
      <c r="J46" s="572">
        <v>129</v>
      </c>
      <c r="K46" s="572">
        <v>20</v>
      </c>
      <c r="L46" s="572">
        <v>31</v>
      </c>
      <c r="M46" s="572">
        <v>0</v>
      </c>
      <c r="N46" s="572">
        <v>133</v>
      </c>
      <c r="O46" s="572">
        <v>0</v>
      </c>
      <c r="P46" s="572">
        <v>133</v>
      </c>
      <c r="Q46" s="572">
        <v>1109</v>
      </c>
      <c r="R46" s="572">
        <v>0</v>
      </c>
      <c r="S46" s="572">
        <v>0</v>
      </c>
      <c r="T46" s="572">
        <v>0</v>
      </c>
      <c r="U46" s="572">
        <v>214</v>
      </c>
      <c r="V46" s="572">
        <v>0</v>
      </c>
      <c r="W46" s="572">
        <v>0</v>
      </c>
      <c r="X46" s="572">
        <v>0</v>
      </c>
      <c r="Y46" s="572">
        <v>895</v>
      </c>
      <c r="Z46" s="572">
        <v>0</v>
      </c>
      <c r="AA46" s="572">
        <v>0</v>
      </c>
      <c r="AB46" s="572">
        <v>0</v>
      </c>
      <c r="AC46" s="572">
        <v>1265</v>
      </c>
      <c r="AD46" s="572">
        <v>449</v>
      </c>
      <c r="AE46" s="572">
        <v>410</v>
      </c>
      <c r="AF46" s="572">
        <v>798</v>
      </c>
      <c r="AG46" s="572">
        <v>546</v>
      </c>
      <c r="AH46" s="572">
        <v>196</v>
      </c>
      <c r="AI46" s="572">
        <v>177</v>
      </c>
      <c r="AJ46" s="572">
        <v>334</v>
      </c>
      <c r="AK46" s="572">
        <v>719</v>
      </c>
      <c r="AL46" s="572">
        <v>253</v>
      </c>
      <c r="AM46" s="572">
        <v>233</v>
      </c>
      <c r="AN46" s="572">
        <v>464</v>
      </c>
      <c r="AO46" s="572">
        <v>121</v>
      </c>
      <c r="AP46" s="572">
        <v>5</v>
      </c>
      <c r="AQ46" s="572">
        <v>15</v>
      </c>
      <c r="AR46" s="572">
        <v>110</v>
      </c>
      <c r="AS46" s="572">
        <v>19</v>
      </c>
      <c r="AT46" s="572">
        <v>1</v>
      </c>
      <c r="AU46" s="572">
        <v>1</v>
      </c>
      <c r="AV46" s="572">
        <v>16</v>
      </c>
      <c r="AW46" s="572">
        <v>102</v>
      </c>
      <c r="AX46" s="572">
        <v>4</v>
      </c>
      <c r="AY46" s="572">
        <v>14</v>
      </c>
      <c r="AZ46" s="572">
        <v>94</v>
      </c>
      <c r="BA46" s="572">
        <v>4556</v>
      </c>
      <c r="BB46" s="572">
        <v>1253</v>
      </c>
      <c r="BC46" s="572">
        <v>1622</v>
      </c>
      <c r="BD46" s="572">
        <v>1748</v>
      </c>
      <c r="BE46" s="572">
        <v>3352</v>
      </c>
      <c r="BF46" s="572">
        <v>1037</v>
      </c>
      <c r="BG46" s="572">
        <v>1124</v>
      </c>
      <c r="BH46" s="572">
        <v>1003</v>
      </c>
      <c r="BI46" s="572">
        <v>1204</v>
      </c>
      <c r="BJ46" s="572">
        <v>216</v>
      </c>
      <c r="BK46" s="572">
        <v>498</v>
      </c>
      <c r="BL46" s="572">
        <v>745</v>
      </c>
      <c r="BM46" s="572">
        <v>46</v>
      </c>
      <c r="BN46" s="572">
        <v>0</v>
      </c>
      <c r="BO46" s="572">
        <v>13</v>
      </c>
      <c r="BP46" s="572">
        <v>38</v>
      </c>
      <c r="BQ46" s="572">
        <v>0</v>
      </c>
      <c r="BR46" s="572">
        <v>0</v>
      </c>
      <c r="BS46" s="572">
        <v>0</v>
      </c>
      <c r="BT46" s="572">
        <v>0</v>
      </c>
      <c r="BU46" s="572">
        <v>46</v>
      </c>
      <c r="BV46" s="572">
        <v>0</v>
      </c>
      <c r="BW46" s="572">
        <v>13</v>
      </c>
      <c r="BX46" s="572">
        <v>38</v>
      </c>
      <c r="BY46" s="572">
        <v>50</v>
      </c>
      <c r="BZ46" s="572">
        <v>203</v>
      </c>
      <c r="CA46" s="572">
        <v>0</v>
      </c>
    </row>
    <row r="47" spans="1:79">
      <c r="A47" t="s">
        <v>55</v>
      </c>
      <c r="B47" t="s">
        <v>1750</v>
      </c>
      <c r="C47">
        <v>2022</v>
      </c>
      <c r="D47" t="s">
        <v>1971</v>
      </c>
      <c r="E47" s="506">
        <v>2345</v>
      </c>
      <c r="F47" s="506">
        <v>3108</v>
      </c>
      <c r="G47" s="506">
        <v>1292</v>
      </c>
      <c r="H47" s="506">
        <v>834</v>
      </c>
      <c r="I47" s="506">
        <v>529</v>
      </c>
      <c r="J47" s="506">
        <v>189</v>
      </c>
      <c r="K47" s="506">
        <v>17</v>
      </c>
      <c r="L47" s="506">
        <v>38</v>
      </c>
      <c r="M47" s="506">
        <v>0</v>
      </c>
      <c r="N47" s="506">
        <v>394</v>
      </c>
      <c r="O47" s="506">
        <v>50</v>
      </c>
      <c r="P47" s="506">
        <v>344</v>
      </c>
      <c r="Q47" s="506">
        <v>1391</v>
      </c>
      <c r="R47" s="506">
        <v>0</v>
      </c>
      <c r="S47" s="506">
        <v>0</v>
      </c>
      <c r="T47" s="506">
        <v>0</v>
      </c>
      <c r="U47" s="506">
        <v>266</v>
      </c>
      <c r="V47" s="506">
        <v>0</v>
      </c>
      <c r="W47" s="506">
        <v>0</v>
      </c>
      <c r="X47" s="506">
        <v>0</v>
      </c>
      <c r="Y47" s="506">
        <v>1125</v>
      </c>
      <c r="Z47" s="506">
        <v>0</v>
      </c>
      <c r="AA47" s="506">
        <v>0</v>
      </c>
      <c r="AB47" s="506">
        <v>0</v>
      </c>
      <c r="AC47" s="506">
        <v>1605</v>
      </c>
      <c r="AD47" s="506">
        <v>529</v>
      </c>
      <c r="AE47" s="506">
        <v>494</v>
      </c>
      <c r="AF47" s="506">
        <v>970</v>
      </c>
      <c r="AG47" s="506">
        <v>728</v>
      </c>
      <c r="AH47" s="506">
        <v>265</v>
      </c>
      <c r="AI47" s="506">
        <v>251</v>
      </c>
      <c r="AJ47" s="506">
        <v>405</v>
      </c>
      <c r="AK47" s="506">
        <v>877</v>
      </c>
      <c r="AL47" s="506">
        <v>264</v>
      </c>
      <c r="AM47" s="506">
        <v>243</v>
      </c>
      <c r="AN47" s="506">
        <v>565</v>
      </c>
      <c r="AO47" s="506">
        <v>127</v>
      </c>
      <c r="AP47" s="506">
        <v>8</v>
      </c>
      <c r="AQ47" s="506">
        <v>12</v>
      </c>
      <c r="AR47" s="506">
        <v>115</v>
      </c>
      <c r="AS47" s="506">
        <v>20</v>
      </c>
      <c r="AT47" s="506">
        <v>1</v>
      </c>
      <c r="AU47" s="506">
        <v>1</v>
      </c>
      <c r="AV47" s="506">
        <v>18</v>
      </c>
      <c r="AW47" s="506">
        <v>107</v>
      </c>
      <c r="AX47" s="506">
        <v>7</v>
      </c>
      <c r="AY47" s="506">
        <v>11</v>
      </c>
      <c r="AZ47" s="506">
        <v>97</v>
      </c>
      <c r="BA47" s="506">
        <v>4564</v>
      </c>
      <c r="BB47" s="506">
        <v>1247</v>
      </c>
      <c r="BC47" s="506">
        <v>1604</v>
      </c>
      <c r="BD47" s="506">
        <v>1719</v>
      </c>
      <c r="BE47" s="506">
        <v>3491</v>
      </c>
      <c r="BF47" s="506">
        <v>1059</v>
      </c>
      <c r="BG47" s="506">
        <v>1175</v>
      </c>
      <c r="BH47" s="506">
        <v>1040</v>
      </c>
      <c r="BI47" s="506">
        <v>1073</v>
      </c>
      <c r="BJ47" s="506">
        <v>188</v>
      </c>
      <c r="BK47" s="506">
        <v>429</v>
      </c>
      <c r="BL47" s="506">
        <v>679</v>
      </c>
      <c r="BM47" s="506">
        <v>63</v>
      </c>
      <c r="BN47" s="506">
        <v>0</v>
      </c>
      <c r="BO47" s="506">
        <v>23</v>
      </c>
      <c r="BP47" s="506">
        <v>52</v>
      </c>
      <c r="BQ47" s="506">
        <v>0</v>
      </c>
      <c r="BR47" s="506">
        <v>0</v>
      </c>
      <c r="BS47" s="506">
        <v>0</v>
      </c>
      <c r="BT47" s="506">
        <v>0</v>
      </c>
      <c r="BU47" s="506">
        <v>63</v>
      </c>
      <c r="BV47" s="506">
        <v>0</v>
      </c>
      <c r="BW47" s="506">
        <v>23</v>
      </c>
      <c r="BX47" s="506">
        <v>52</v>
      </c>
      <c r="BY47" s="506">
        <v>63</v>
      </c>
      <c r="BZ47" s="506">
        <v>234</v>
      </c>
      <c r="CA47" s="506">
        <v>0</v>
      </c>
    </row>
    <row r="48" spans="1:79">
      <c r="A48" s="571" t="s">
        <v>55</v>
      </c>
      <c r="B48" s="571" t="s">
        <v>1750</v>
      </c>
      <c r="C48" s="571">
        <v>2023</v>
      </c>
      <c r="D48" s="571" t="s">
        <v>1971</v>
      </c>
      <c r="E48" s="572">
        <v>2250</v>
      </c>
      <c r="F48" s="572">
        <v>2639</v>
      </c>
      <c r="G48" s="572">
        <v>1264</v>
      </c>
      <c r="H48" s="572">
        <v>713</v>
      </c>
      <c r="I48" s="572">
        <v>438</v>
      </c>
      <c r="J48" s="572">
        <v>186</v>
      </c>
      <c r="K48" s="572">
        <v>46</v>
      </c>
      <c r="L48" s="572">
        <v>64</v>
      </c>
      <c r="M48" s="572">
        <v>0</v>
      </c>
      <c r="N48" s="572">
        <v>180</v>
      </c>
      <c r="O48" s="572">
        <v>0</v>
      </c>
      <c r="P48" s="572">
        <v>180</v>
      </c>
      <c r="Q48" s="572">
        <v>1393</v>
      </c>
      <c r="R48" s="572">
        <v>387</v>
      </c>
      <c r="S48" s="572">
        <v>328</v>
      </c>
      <c r="T48" s="572">
        <v>869</v>
      </c>
      <c r="U48" s="572">
        <v>164</v>
      </c>
      <c r="V48" s="572">
        <v>63</v>
      </c>
      <c r="W48" s="572">
        <v>44</v>
      </c>
      <c r="X48" s="572">
        <v>71</v>
      </c>
      <c r="Y48" s="572">
        <v>1229</v>
      </c>
      <c r="Z48" s="572">
        <v>324</v>
      </c>
      <c r="AA48" s="572">
        <v>284</v>
      </c>
      <c r="AB48" s="572">
        <v>798</v>
      </c>
      <c r="AC48" s="572">
        <v>1406</v>
      </c>
      <c r="AD48" s="572">
        <v>530</v>
      </c>
      <c r="AE48" s="572">
        <v>401</v>
      </c>
      <c r="AF48" s="572">
        <v>790</v>
      </c>
      <c r="AG48" s="572">
        <v>689</v>
      </c>
      <c r="AH48" s="572">
        <v>289</v>
      </c>
      <c r="AI48" s="572">
        <v>180</v>
      </c>
      <c r="AJ48" s="572">
        <v>355</v>
      </c>
      <c r="AK48" s="572">
        <v>717</v>
      </c>
      <c r="AL48" s="572">
        <v>241</v>
      </c>
      <c r="AM48" s="572">
        <v>221</v>
      </c>
      <c r="AN48" s="572">
        <v>435</v>
      </c>
      <c r="AO48" s="572">
        <v>106</v>
      </c>
      <c r="AP48" s="572">
        <v>7</v>
      </c>
      <c r="AQ48" s="572">
        <v>12</v>
      </c>
      <c r="AR48" s="572">
        <v>92</v>
      </c>
      <c r="AS48" s="572">
        <v>20</v>
      </c>
      <c r="AT48" s="572">
        <v>2</v>
      </c>
      <c r="AU48" s="572">
        <v>0</v>
      </c>
      <c r="AV48" s="572">
        <v>18</v>
      </c>
      <c r="AW48" s="572">
        <v>86</v>
      </c>
      <c r="AX48" s="572">
        <v>5</v>
      </c>
      <c r="AY48" s="572">
        <v>12</v>
      </c>
      <c r="AZ48" s="572">
        <v>74</v>
      </c>
      <c r="BA48" s="572">
        <v>4615</v>
      </c>
      <c r="BB48" s="572">
        <v>1240</v>
      </c>
      <c r="BC48" s="572">
        <v>1571</v>
      </c>
      <c r="BD48" s="572">
        <v>1560</v>
      </c>
      <c r="BE48" s="572">
        <v>3524</v>
      </c>
      <c r="BF48" s="572">
        <v>1044</v>
      </c>
      <c r="BG48" s="572">
        <v>1119</v>
      </c>
      <c r="BH48" s="572">
        <v>958</v>
      </c>
      <c r="BI48" s="572">
        <v>1091</v>
      </c>
      <c r="BJ48" s="572">
        <v>196</v>
      </c>
      <c r="BK48" s="572">
        <v>452</v>
      </c>
      <c r="BL48" s="572">
        <v>602</v>
      </c>
      <c r="BM48" s="572">
        <v>76</v>
      </c>
      <c r="BN48" s="572">
        <v>0</v>
      </c>
      <c r="BO48" s="572">
        <v>26</v>
      </c>
      <c r="BP48" s="572">
        <v>62</v>
      </c>
      <c r="BQ48" s="572">
        <v>0</v>
      </c>
      <c r="BR48" s="572">
        <v>0</v>
      </c>
      <c r="BS48" s="572">
        <v>0</v>
      </c>
      <c r="BT48" s="572">
        <v>0</v>
      </c>
      <c r="BU48" s="572">
        <v>76</v>
      </c>
      <c r="BV48" s="572">
        <v>0</v>
      </c>
      <c r="BW48" s="572">
        <v>26</v>
      </c>
      <c r="BX48" s="572">
        <v>62</v>
      </c>
      <c r="BY48" s="572">
        <v>38</v>
      </c>
      <c r="BZ48" s="572">
        <v>225</v>
      </c>
      <c r="CA48" s="572">
        <v>0</v>
      </c>
    </row>
    <row r="49" spans="1:79">
      <c r="A49" t="s">
        <v>55</v>
      </c>
      <c r="B49" t="s">
        <v>1750</v>
      </c>
      <c r="C49">
        <v>2024</v>
      </c>
      <c r="D49" t="s">
        <v>1971</v>
      </c>
      <c r="E49" s="506">
        <v>2426</v>
      </c>
      <c r="F49" s="506">
        <v>2730</v>
      </c>
      <c r="G49" s="506">
        <v>1316</v>
      </c>
      <c r="H49" s="506">
        <v>737</v>
      </c>
      <c r="I49" s="506">
        <v>387</v>
      </c>
      <c r="J49" s="506">
        <v>150</v>
      </c>
      <c r="K49" s="506">
        <v>24</v>
      </c>
      <c r="L49" s="506">
        <v>30</v>
      </c>
      <c r="M49" s="506">
        <v>0</v>
      </c>
      <c r="N49" s="506">
        <v>180</v>
      </c>
      <c r="O49" s="506">
        <v>0</v>
      </c>
      <c r="P49" s="506">
        <v>180</v>
      </c>
      <c r="Q49" s="506">
        <v>1558</v>
      </c>
      <c r="R49" s="506">
        <v>497</v>
      </c>
      <c r="S49" s="506">
        <v>411</v>
      </c>
      <c r="T49" s="506">
        <v>867</v>
      </c>
      <c r="U49" s="506">
        <v>606</v>
      </c>
      <c r="V49" s="506">
        <v>249</v>
      </c>
      <c r="W49" s="506">
        <v>126</v>
      </c>
      <c r="X49" s="506">
        <v>262</v>
      </c>
      <c r="Y49" s="506">
        <v>952</v>
      </c>
      <c r="Z49" s="506">
        <v>248</v>
      </c>
      <c r="AA49" s="506">
        <v>285</v>
      </c>
      <c r="AB49" s="506">
        <v>605</v>
      </c>
      <c r="AC49" s="506">
        <v>1649</v>
      </c>
      <c r="AD49" s="506">
        <v>611</v>
      </c>
      <c r="AE49" s="506">
        <v>483</v>
      </c>
      <c r="AF49" s="506">
        <v>955</v>
      </c>
      <c r="AG49" s="506">
        <v>962</v>
      </c>
      <c r="AH49" s="506">
        <v>357</v>
      </c>
      <c r="AI49" s="506">
        <v>224</v>
      </c>
      <c r="AJ49" s="506">
        <v>545</v>
      </c>
      <c r="AK49" s="506">
        <v>687</v>
      </c>
      <c r="AL49" s="506">
        <v>254</v>
      </c>
      <c r="AM49" s="506">
        <v>259</v>
      </c>
      <c r="AN49" s="506">
        <v>410</v>
      </c>
      <c r="AO49" s="506">
        <v>115</v>
      </c>
      <c r="AP49" s="506">
        <v>6</v>
      </c>
      <c r="AQ49" s="506">
        <v>20</v>
      </c>
      <c r="AR49" s="506">
        <v>98</v>
      </c>
      <c r="AS49" s="506">
        <v>22</v>
      </c>
      <c r="AT49" s="506">
        <v>2</v>
      </c>
      <c r="AU49" s="506">
        <v>4</v>
      </c>
      <c r="AV49" s="506">
        <v>17</v>
      </c>
      <c r="AW49" s="506">
        <v>93</v>
      </c>
      <c r="AX49" s="506">
        <v>4</v>
      </c>
      <c r="AY49" s="506">
        <v>16</v>
      </c>
      <c r="AZ49" s="506">
        <v>81</v>
      </c>
      <c r="BA49" s="506">
        <v>4941</v>
      </c>
      <c r="BB49" s="506">
        <v>1584</v>
      </c>
      <c r="BC49" s="506">
        <v>1616</v>
      </c>
      <c r="BD49" s="506">
        <v>1686</v>
      </c>
      <c r="BE49" s="506">
        <v>3981</v>
      </c>
      <c r="BF49" s="506">
        <v>1416</v>
      </c>
      <c r="BG49" s="506">
        <v>1211</v>
      </c>
      <c r="BH49" s="506">
        <v>1093</v>
      </c>
      <c r="BI49" s="506">
        <v>960</v>
      </c>
      <c r="BJ49" s="506">
        <v>168</v>
      </c>
      <c r="BK49" s="506">
        <v>405</v>
      </c>
      <c r="BL49" s="506">
        <v>593</v>
      </c>
      <c r="BM49" s="506">
        <v>90</v>
      </c>
      <c r="BN49" s="506">
        <v>2</v>
      </c>
      <c r="BO49" s="506">
        <v>36</v>
      </c>
      <c r="BP49" s="506">
        <v>64</v>
      </c>
      <c r="BQ49" s="506">
        <v>3</v>
      </c>
      <c r="BR49" s="506">
        <v>0</v>
      </c>
      <c r="BS49" s="506">
        <v>2</v>
      </c>
      <c r="BT49" s="506">
        <v>3</v>
      </c>
      <c r="BU49" s="506">
        <v>87</v>
      </c>
      <c r="BV49" s="506">
        <v>2</v>
      </c>
      <c r="BW49" s="506">
        <v>34</v>
      </c>
      <c r="BX49" s="506">
        <v>61</v>
      </c>
      <c r="BY49" s="506">
        <v>63</v>
      </c>
      <c r="BZ49" s="506">
        <v>233</v>
      </c>
      <c r="CA49" s="506">
        <v>0</v>
      </c>
    </row>
    <row r="50" spans="1:79">
      <c r="A50" s="571" t="s">
        <v>55</v>
      </c>
      <c r="B50" s="571" t="s">
        <v>1750</v>
      </c>
      <c r="C50" s="571">
        <v>2025</v>
      </c>
      <c r="D50" s="571" t="s">
        <v>1972</v>
      </c>
      <c r="E50" s="572">
        <v>2321</v>
      </c>
      <c r="F50" s="572">
        <v>2730</v>
      </c>
      <c r="G50" s="572">
        <v>1100</v>
      </c>
      <c r="H50" s="572">
        <v>780</v>
      </c>
      <c r="I50" s="572">
        <v>481</v>
      </c>
      <c r="J50" s="572">
        <v>153</v>
      </c>
      <c r="K50" s="572">
        <v>35</v>
      </c>
      <c r="L50" s="572">
        <v>46</v>
      </c>
      <c r="M50" s="572">
        <v>0</v>
      </c>
      <c r="N50" s="572">
        <v>198</v>
      </c>
      <c r="O50" s="572">
        <v>5</v>
      </c>
      <c r="P50" s="572">
        <v>193</v>
      </c>
      <c r="Q50" s="572">
        <v>1505</v>
      </c>
      <c r="R50" s="572">
        <v>449</v>
      </c>
      <c r="S50" s="572">
        <v>376</v>
      </c>
      <c r="T50" s="572">
        <v>888</v>
      </c>
      <c r="U50" s="572">
        <v>336</v>
      </c>
      <c r="V50" s="572">
        <v>149</v>
      </c>
      <c r="W50" s="572">
        <v>83</v>
      </c>
      <c r="X50" s="572">
        <v>170</v>
      </c>
      <c r="Y50" s="572">
        <v>1169</v>
      </c>
      <c r="Z50" s="572">
        <v>300</v>
      </c>
      <c r="AA50" s="572">
        <v>293</v>
      </c>
      <c r="AB50" s="572">
        <v>718</v>
      </c>
      <c r="AC50" s="572">
        <v>1653</v>
      </c>
      <c r="AD50" s="572">
        <v>572</v>
      </c>
      <c r="AE50" s="572">
        <v>492</v>
      </c>
      <c r="AF50" s="572">
        <v>1025</v>
      </c>
      <c r="AG50" s="572">
        <v>775</v>
      </c>
      <c r="AH50" s="572">
        <v>280</v>
      </c>
      <c r="AI50" s="572">
        <v>213</v>
      </c>
      <c r="AJ50" s="572">
        <v>459</v>
      </c>
      <c r="AK50" s="572">
        <v>878</v>
      </c>
      <c r="AL50" s="572">
        <v>292</v>
      </c>
      <c r="AM50" s="572">
        <v>279</v>
      </c>
      <c r="AN50" s="572">
        <v>566</v>
      </c>
      <c r="AO50" s="572">
        <v>120</v>
      </c>
      <c r="AP50" s="572">
        <v>6</v>
      </c>
      <c r="AQ50" s="572">
        <v>14</v>
      </c>
      <c r="AR50" s="572">
        <v>108</v>
      </c>
      <c r="AS50" s="572">
        <v>21</v>
      </c>
      <c r="AT50" s="572">
        <v>1</v>
      </c>
      <c r="AU50" s="572">
        <v>1</v>
      </c>
      <c r="AV50" s="572">
        <v>18</v>
      </c>
      <c r="AW50" s="572">
        <v>99</v>
      </c>
      <c r="AX50" s="572">
        <v>5</v>
      </c>
      <c r="AY50" s="572">
        <v>13</v>
      </c>
      <c r="AZ50" s="572">
        <v>90</v>
      </c>
      <c r="BA50" s="572">
        <v>4941</v>
      </c>
      <c r="BB50" s="572">
        <v>1356</v>
      </c>
      <c r="BC50" s="572">
        <v>1730</v>
      </c>
      <c r="BD50" s="572">
        <v>1920</v>
      </c>
      <c r="BE50" s="572">
        <v>3733</v>
      </c>
      <c r="BF50" s="572">
        <v>1132</v>
      </c>
      <c r="BG50" s="572">
        <v>1243</v>
      </c>
      <c r="BH50" s="572">
        <v>1160</v>
      </c>
      <c r="BI50" s="572">
        <v>1208</v>
      </c>
      <c r="BJ50" s="572">
        <v>224</v>
      </c>
      <c r="BK50" s="572">
        <v>487</v>
      </c>
      <c r="BL50" s="572">
        <v>760</v>
      </c>
      <c r="BM50" s="572">
        <v>90</v>
      </c>
      <c r="BN50" s="572">
        <v>2</v>
      </c>
      <c r="BO50" s="572">
        <v>35</v>
      </c>
      <c r="BP50" s="572">
        <v>72</v>
      </c>
      <c r="BQ50" s="572">
        <v>0</v>
      </c>
      <c r="BR50" s="572">
        <v>0</v>
      </c>
      <c r="BS50" s="572">
        <v>0</v>
      </c>
      <c r="BT50" s="572">
        <v>1</v>
      </c>
      <c r="BU50" s="572">
        <v>90</v>
      </c>
      <c r="BV50" s="572">
        <v>2</v>
      </c>
      <c r="BW50" s="572">
        <v>35</v>
      </c>
      <c r="BX50" s="572">
        <v>71</v>
      </c>
      <c r="BY50" s="572">
        <v>60</v>
      </c>
      <c r="BZ50" s="572">
        <v>233</v>
      </c>
      <c r="CA50" s="572">
        <v>0</v>
      </c>
    </row>
    <row r="51" spans="1:79">
      <c r="A51" t="s">
        <v>55</v>
      </c>
      <c r="B51" t="s">
        <v>1750</v>
      </c>
      <c r="C51">
        <v>2024</v>
      </c>
      <c r="D51" t="s">
        <v>1974</v>
      </c>
      <c r="E51" s="506">
        <f>E49</f>
        <v>2426</v>
      </c>
      <c r="F51" s="506">
        <f t="shared" ref="F51:BQ51" si="8">F49</f>
        <v>2730</v>
      </c>
      <c r="G51" s="506">
        <f t="shared" si="8"/>
        <v>1316</v>
      </c>
      <c r="H51" s="506">
        <f t="shared" si="8"/>
        <v>737</v>
      </c>
      <c r="I51" s="506">
        <f t="shared" si="8"/>
        <v>387</v>
      </c>
      <c r="J51" s="506">
        <f t="shared" si="8"/>
        <v>150</v>
      </c>
      <c r="K51" s="506">
        <f t="shared" si="8"/>
        <v>24</v>
      </c>
      <c r="L51" s="506">
        <f t="shared" si="8"/>
        <v>30</v>
      </c>
      <c r="M51" s="506">
        <f t="shared" si="8"/>
        <v>0</v>
      </c>
      <c r="N51" s="506">
        <f t="shared" si="8"/>
        <v>180</v>
      </c>
      <c r="O51" s="506">
        <f t="shared" si="8"/>
        <v>0</v>
      </c>
      <c r="P51" s="506">
        <f t="shared" si="8"/>
        <v>180</v>
      </c>
      <c r="Q51" s="506">
        <f t="shared" si="8"/>
        <v>1558</v>
      </c>
      <c r="R51" s="506">
        <f t="shared" si="8"/>
        <v>497</v>
      </c>
      <c r="S51" s="506">
        <f t="shared" si="8"/>
        <v>411</v>
      </c>
      <c r="T51" s="506">
        <f t="shared" si="8"/>
        <v>867</v>
      </c>
      <c r="U51" s="506">
        <f t="shared" si="8"/>
        <v>606</v>
      </c>
      <c r="V51" s="506">
        <f t="shared" si="8"/>
        <v>249</v>
      </c>
      <c r="W51" s="506">
        <f t="shared" si="8"/>
        <v>126</v>
      </c>
      <c r="X51" s="506">
        <f t="shared" si="8"/>
        <v>262</v>
      </c>
      <c r="Y51" s="506">
        <f t="shared" si="8"/>
        <v>952</v>
      </c>
      <c r="Z51" s="506">
        <f t="shared" si="8"/>
        <v>248</v>
      </c>
      <c r="AA51" s="506">
        <f t="shared" si="8"/>
        <v>285</v>
      </c>
      <c r="AB51" s="506">
        <f t="shared" si="8"/>
        <v>605</v>
      </c>
      <c r="AC51" s="506">
        <f t="shared" si="8"/>
        <v>1649</v>
      </c>
      <c r="AD51" s="506">
        <f t="shared" si="8"/>
        <v>611</v>
      </c>
      <c r="AE51" s="506">
        <f t="shared" si="8"/>
        <v>483</v>
      </c>
      <c r="AF51" s="506">
        <f t="shared" si="8"/>
        <v>955</v>
      </c>
      <c r="AG51" s="506">
        <f t="shared" si="8"/>
        <v>962</v>
      </c>
      <c r="AH51" s="506">
        <f t="shared" si="8"/>
        <v>357</v>
      </c>
      <c r="AI51" s="506">
        <f t="shared" si="8"/>
        <v>224</v>
      </c>
      <c r="AJ51" s="506">
        <f t="shared" si="8"/>
        <v>545</v>
      </c>
      <c r="AK51" s="506">
        <f t="shared" si="8"/>
        <v>687</v>
      </c>
      <c r="AL51" s="506">
        <f t="shared" si="8"/>
        <v>254</v>
      </c>
      <c r="AM51" s="506">
        <f t="shared" si="8"/>
        <v>259</v>
      </c>
      <c r="AN51" s="506">
        <f t="shared" si="8"/>
        <v>410</v>
      </c>
      <c r="AO51" s="506">
        <f t="shared" si="8"/>
        <v>115</v>
      </c>
      <c r="AP51" s="506">
        <f t="shared" si="8"/>
        <v>6</v>
      </c>
      <c r="AQ51" s="506">
        <f t="shared" si="8"/>
        <v>20</v>
      </c>
      <c r="AR51" s="506">
        <f t="shared" si="8"/>
        <v>98</v>
      </c>
      <c r="AS51" s="506">
        <f t="shared" si="8"/>
        <v>22</v>
      </c>
      <c r="AT51" s="506">
        <f t="shared" si="8"/>
        <v>2</v>
      </c>
      <c r="AU51" s="506">
        <f t="shared" si="8"/>
        <v>4</v>
      </c>
      <c r="AV51" s="506">
        <f t="shared" si="8"/>
        <v>17</v>
      </c>
      <c r="AW51" s="506">
        <f t="shared" si="8"/>
        <v>93</v>
      </c>
      <c r="AX51" s="506">
        <f t="shared" si="8"/>
        <v>4</v>
      </c>
      <c r="AY51" s="506">
        <f t="shared" si="8"/>
        <v>16</v>
      </c>
      <c r="AZ51" s="506">
        <f t="shared" si="8"/>
        <v>81</v>
      </c>
      <c r="BA51" s="506">
        <f t="shared" si="8"/>
        <v>4941</v>
      </c>
      <c r="BB51" s="506">
        <f t="shared" si="8"/>
        <v>1584</v>
      </c>
      <c r="BC51" s="506">
        <f t="shared" si="8"/>
        <v>1616</v>
      </c>
      <c r="BD51" s="506">
        <f t="shared" si="8"/>
        <v>1686</v>
      </c>
      <c r="BE51" s="506">
        <f t="shared" si="8"/>
        <v>3981</v>
      </c>
      <c r="BF51" s="506">
        <f t="shared" si="8"/>
        <v>1416</v>
      </c>
      <c r="BG51" s="506">
        <f t="shared" si="8"/>
        <v>1211</v>
      </c>
      <c r="BH51" s="506">
        <f t="shared" si="8"/>
        <v>1093</v>
      </c>
      <c r="BI51" s="506">
        <f t="shared" si="8"/>
        <v>960</v>
      </c>
      <c r="BJ51" s="506">
        <f t="shared" si="8"/>
        <v>168</v>
      </c>
      <c r="BK51" s="506">
        <f t="shared" si="8"/>
        <v>405</v>
      </c>
      <c r="BL51" s="506">
        <f t="shared" si="8"/>
        <v>593</v>
      </c>
      <c r="BM51" s="506">
        <f t="shared" si="8"/>
        <v>90</v>
      </c>
      <c r="BN51" s="506">
        <f t="shared" si="8"/>
        <v>2</v>
      </c>
      <c r="BO51" s="506">
        <f t="shared" si="8"/>
        <v>36</v>
      </c>
      <c r="BP51" s="506">
        <f t="shared" si="8"/>
        <v>64</v>
      </c>
      <c r="BQ51" s="506">
        <f t="shared" si="8"/>
        <v>3</v>
      </c>
      <c r="BR51" s="506">
        <f t="shared" ref="BR51:CA51" si="9">BR49</f>
        <v>0</v>
      </c>
      <c r="BS51" s="506">
        <f t="shared" si="9"/>
        <v>2</v>
      </c>
      <c r="BT51" s="506">
        <f t="shared" si="9"/>
        <v>3</v>
      </c>
      <c r="BU51" s="506">
        <f t="shared" si="9"/>
        <v>87</v>
      </c>
      <c r="BV51" s="506">
        <f t="shared" si="9"/>
        <v>2</v>
      </c>
      <c r="BW51" s="506">
        <f t="shared" si="9"/>
        <v>34</v>
      </c>
      <c r="BX51" s="506">
        <f t="shared" si="9"/>
        <v>61</v>
      </c>
      <c r="BY51" s="506">
        <f t="shared" si="9"/>
        <v>63</v>
      </c>
      <c r="BZ51" s="506">
        <f t="shared" si="9"/>
        <v>233</v>
      </c>
      <c r="CA51" s="506">
        <f t="shared" si="9"/>
        <v>0</v>
      </c>
    </row>
    <row r="52" spans="1:79">
      <c r="A52" s="571" t="s">
        <v>55</v>
      </c>
      <c r="B52" s="571" t="s">
        <v>1750</v>
      </c>
      <c r="C52" s="571">
        <v>2025</v>
      </c>
      <c r="D52" s="571" t="s">
        <v>1974</v>
      </c>
      <c r="E52" s="572">
        <v>2321</v>
      </c>
      <c r="F52" s="572">
        <v>2730</v>
      </c>
      <c r="G52" s="572">
        <v>1250.2</v>
      </c>
      <c r="H52" s="572">
        <v>780</v>
      </c>
      <c r="I52" s="572">
        <v>425.70000000000005</v>
      </c>
      <c r="J52" s="572">
        <v>153</v>
      </c>
      <c r="K52" s="572">
        <v>26.400000000000002</v>
      </c>
      <c r="L52" s="572">
        <v>33</v>
      </c>
      <c r="M52" s="572">
        <v>0</v>
      </c>
      <c r="N52" s="572">
        <v>198</v>
      </c>
      <c r="O52" s="572">
        <v>5</v>
      </c>
      <c r="P52" s="572">
        <v>193</v>
      </c>
      <c r="Q52" s="572">
        <v>1505</v>
      </c>
      <c r="R52" s="572">
        <v>472.15</v>
      </c>
      <c r="S52" s="572">
        <v>390.45</v>
      </c>
      <c r="T52" s="572">
        <v>888</v>
      </c>
      <c r="U52" s="572">
        <v>575.69999999999993</v>
      </c>
      <c r="V52" s="572">
        <v>236.54999999999998</v>
      </c>
      <c r="W52" s="572">
        <v>119.69999999999999</v>
      </c>
      <c r="X52" s="572">
        <v>248.89999999999998</v>
      </c>
      <c r="Y52" s="572">
        <v>1047.2</v>
      </c>
      <c r="Z52" s="572">
        <v>272.8</v>
      </c>
      <c r="AA52" s="572">
        <v>293</v>
      </c>
      <c r="AB52" s="572">
        <v>665.5</v>
      </c>
      <c r="AC52" s="572">
        <v>1653</v>
      </c>
      <c r="AD52" s="572">
        <v>580.44999999999993</v>
      </c>
      <c r="AE52" s="572">
        <v>492</v>
      </c>
      <c r="AF52" s="572">
        <v>1025</v>
      </c>
      <c r="AG52" s="572">
        <v>913.9</v>
      </c>
      <c r="AH52" s="572">
        <v>339.15</v>
      </c>
      <c r="AI52" s="572">
        <v>213</v>
      </c>
      <c r="AJ52" s="572">
        <v>517.75</v>
      </c>
      <c r="AK52" s="572">
        <v>755.7</v>
      </c>
      <c r="AL52" s="572">
        <v>279.40000000000003</v>
      </c>
      <c r="AM52" s="572">
        <v>279</v>
      </c>
      <c r="AN52" s="572">
        <v>451.00000000000006</v>
      </c>
      <c r="AO52" s="572">
        <v>120</v>
      </c>
      <c r="AP52" s="572">
        <v>6</v>
      </c>
      <c r="AQ52" s="572">
        <v>19</v>
      </c>
      <c r="AR52" s="572">
        <v>107.80000000000001</v>
      </c>
      <c r="AS52" s="572">
        <v>21</v>
      </c>
      <c r="AT52" s="572">
        <v>1.9</v>
      </c>
      <c r="AU52" s="572">
        <v>3.8</v>
      </c>
      <c r="AV52" s="572">
        <v>18</v>
      </c>
      <c r="AW52" s="572">
        <v>99</v>
      </c>
      <c r="AX52" s="572">
        <v>4.4000000000000004</v>
      </c>
      <c r="AY52" s="572">
        <v>15.2</v>
      </c>
      <c r="AZ52" s="572">
        <v>89.100000000000009</v>
      </c>
      <c r="BA52" s="572">
        <v>4941</v>
      </c>
      <c r="BB52" s="572">
        <v>1504.8</v>
      </c>
      <c r="BC52" s="572">
        <v>1730</v>
      </c>
      <c r="BD52" s="572">
        <v>1854.6000000000001</v>
      </c>
      <c r="BE52" s="572">
        <v>3781.95</v>
      </c>
      <c r="BF52" s="572">
        <v>1345.2</v>
      </c>
      <c r="BG52" s="572">
        <v>1243</v>
      </c>
      <c r="BH52" s="572">
        <v>1160</v>
      </c>
      <c r="BI52" s="572">
        <v>1056</v>
      </c>
      <c r="BJ52" s="572">
        <v>184.8</v>
      </c>
      <c r="BK52" s="572">
        <v>445.50000000000006</v>
      </c>
      <c r="BL52" s="572">
        <v>652.30000000000007</v>
      </c>
      <c r="BM52" s="572">
        <v>90</v>
      </c>
      <c r="BN52" s="572">
        <v>2</v>
      </c>
      <c r="BO52" s="572">
        <v>35</v>
      </c>
      <c r="BP52" s="572">
        <v>70.400000000000006</v>
      </c>
      <c r="BQ52" s="572">
        <v>2.8499999999999996</v>
      </c>
      <c r="BR52" s="572">
        <v>0</v>
      </c>
      <c r="BS52" s="572">
        <v>1.9</v>
      </c>
      <c r="BT52" s="572">
        <v>2.8499999999999996</v>
      </c>
      <c r="BU52" s="572">
        <v>90</v>
      </c>
      <c r="BV52" s="572">
        <v>2</v>
      </c>
      <c r="BW52" s="572">
        <v>35</v>
      </c>
      <c r="BX52" s="572">
        <v>67.100000000000009</v>
      </c>
      <c r="BY52" s="572">
        <v>60</v>
      </c>
      <c r="BZ52" s="572">
        <v>233</v>
      </c>
      <c r="CA52" s="572">
        <v>0</v>
      </c>
    </row>
    <row r="53" spans="1:79">
      <c r="A53" t="s">
        <v>57</v>
      </c>
      <c r="B53" t="s">
        <v>1930</v>
      </c>
      <c r="C53">
        <v>2018</v>
      </c>
      <c r="D53" t="s">
        <v>1971</v>
      </c>
      <c r="E53" s="506">
        <v>430</v>
      </c>
      <c r="F53" s="506">
        <v>4080</v>
      </c>
      <c r="G53" s="506">
        <v>664</v>
      </c>
      <c r="H53" s="506">
        <v>799</v>
      </c>
      <c r="I53" s="506">
        <v>145</v>
      </c>
      <c r="J53" s="506">
        <v>1102</v>
      </c>
      <c r="K53" s="506">
        <v>5</v>
      </c>
      <c r="L53" s="506">
        <v>206</v>
      </c>
      <c r="M53" s="506">
        <v>0</v>
      </c>
      <c r="N53" s="506">
        <v>0</v>
      </c>
      <c r="O53" s="506">
        <v>0</v>
      </c>
      <c r="P53" s="506">
        <v>0</v>
      </c>
      <c r="Q53" s="506">
        <v>0</v>
      </c>
      <c r="R53" s="506">
        <v>0</v>
      </c>
      <c r="S53" s="506">
        <v>0</v>
      </c>
      <c r="T53" s="506">
        <v>0</v>
      </c>
      <c r="U53" s="506">
        <v>0</v>
      </c>
      <c r="V53" s="506">
        <v>0</v>
      </c>
      <c r="W53" s="506">
        <v>0</v>
      </c>
      <c r="X53" s="506">
        <v>0</v>
      </c>
      <c r="Y53" s="506">
        <v>0</v>
      </c>
      <c r="Z53" s="506">
        <v>0</v>
      </c>
      <c r="AA53" s="506">
        <v>0</v>
      </c>
      <c r="AB53" s="506">
        <v>0</v>
      </c>
      <c r="AC53" s="506">
        <v>293</v>
      </c>
      <c r="AD53" s="506">
        <v>83</v>
      </c>
      <c r="AE53" s="506">
        <v>100</v>
      </c>
      <c r="AF53" s="506">
        <v>139</v>
      </c>
      <c r="AG53" s="506">
        <v>160</v>
      </c>
      <c r="AH53" s="506">
        <v>53</v>
      </c>
      <c r="AI53" s="506">
        <v>40</v>
      </c>
      <c r="AJ53" s="506">
        <v>69</v>
      </c>
      <c r="AK53" s="506">
        <v>133</v>
      </c>
      <c r="AL53" s="506">
        <v>30</v>
      </c>
      <c r="AM53" s="506">
        <v>60</v>
      </c>
      <c r="AN53" s="506">
        <v>70</v>
      </c>
      <c r="AO53" s="506">
        <v>1</v>
      </c>
      <c r="AP53" s="506">
        <v>0</v>
      </c>
      <c r="AQ53" s="506">
        <v>0</v>
      </c>
      <c r="AR53" s="506">
        <v>1</v>
      </c>
      <c r="AS53" s="506">
        <v>1</v>
      </c>
      <c r="AT53" s="506">
        <v>0</v>
      </c>
      <c r="AU53" s="506">
        <v>0</v>
      </c>
      <c r="AV53" s="506">
        <v>1</v>
      </c>
      <c r="AW53" s="506">
        <v>0</v>
      </c>
      <c r="AX53" s="506">
        <v>0</v>
      </c>
      <c r="AY53" s="506">
        <v>0</v>
      </c>
      <c r="AZ53" s="506">
        <v>0</v>
      </c>
      <c r="BA53" s="506">
        <v>1998</v>
      </c>
      <c r="BB53" s="506">
        <v>296</v>
      </c>
      <c r="BC53" s="506">
        <v>586</v>
      </c>
      <c r="BD53" s="506">
        <v>260</v>
      </c>
      <c r="BE53" s="506">
        <v>1530</v>
      </c>
      <c r="BF53" s="506">
        <v>247</v>
      </c>
      <c r="BG53" s="506">
        <v>444</v>
      </c>
      <c r="BH53" s="506">
        <v>153</v>
      </c>
      <c r="BI53" s="506">
        <v>468</v>
      </c>
      <c r="BJ53" s="506">
        <v>49</v>
      </c>
      <c r="BK53" s="506">
        <v>142</v>
      </c>
      <c r="BL53" s="506">
        <v>107</v>
      </c>
      <c r="BM53" s="506">
        <v>0</v>
      </c>
      <c r="BN53" s="506">
        <v>0</v>
      </c>
      <c r="BO53" s="506">
        <v>0</v>
      </c>
      <c r="BP53" s="506">
        <v>0</v>
      </c>
      <c r="BQ53" s="506">
        <v>0</v>
      </c>
      <c r="BR53" s="506">
        <v>0</v>
      </c>
      <c r="BS53" s="506">
        <v>0</v>
      </c>
      <c r="BT53" s="506">
        <v>0</v>
      </c>
      <c r="BU53" s="506">
        <v>0</v>
      </c>
      <c r="BV53" s="506">
        <v>0</v>
      </c>
      <c r="BW53" s="506">
        <v>0</v>
      </c>
      <c r="BX53" s="506">
        <v>0</v>
      </c>
      <c r="BY53" s="506">
        <v>17</v>
      </c>
      <c r="BZ53" s="506">
        <v>56</v>
      </c>
      <c r="CA53" s="506">
        <v>0</v>
      </c>
    </row>
    <row r="54" spans="1:79">
      <c r="A54" s="571" t="s">
        <v>57</v>
      </c>
      <c r="B54" s="571" t="s">
        <v>1930</v>
      </c>
      <c r="C54" s="571">
        <v>2019</v>
      </c>
      <c r="D54" s="571" t="s">
        <v>1971</v>
      </c>
      <c r="E54" s="572">
        <v>434</v>
      </c>
      <c r="F54" s="572">
        <v>3527</v>
      </c>
      <c r="G54" s="572">
        <v>705</v>
      </c>
      <c r="H54" s="572">
        <v>745</v>
      </c>
      <c r="I54" s="572">
        <v>161</v>
      </c>
      <c r="J54" s="572">
        <v>1077</v>
      </c>
      <c r="K54" s="572">
        <v>14</v>
      </c>
      <c r="L54" s="572">
        <v>173</v>
      </c>
      <c r="M54" s="572">
        <v>2</v>
      </c>
      <c r="N54" s="572">
        <v>0</v>
      </c>
      <c r="O54" s="572">
        <v>0</v>
      </c>
      <c r="P54" s="572">
        <v>0</v>
      </c>
      <c r="Q54" s="572">
        <v>0</v>
      </c>
      <c r="R54" s="572">
        <v>0</v>
      </c>
      <c r="S54" s="572">
        <v>0</v>
      </c>
      <c r="T54" s="572">
        <v>0</v>
      </c>
      <c r="U54" s="572">
        <v>0</v>
      </c>
      <c r="V54" s="572">
        <v>0</v>
      </c>
      <c r="W54" s="572">
        <v>0</v>
      </c>
      <c r="X54" s="572">
        <v>0</v>
      </c>
      <c r="Y54" s="572">
        <v>0</v>
      </c>
      <c r="Z54" s="572">
        <v>0</v>
      </c>
      <c r="AA54" s="572">
        <v>0</v>
      </c>
      <c r="AB54" s="572">
        <v>0</v>
      </c>
      <c r="AC54" s="572">
        <v>283</v>
      </c>
      <c r="AD54" s="572">
        <v>128</v>
      </c>
      <c r="AE54" s="572">
        <v>109</v>
      </c>
      <c r="AF54" s="572">
        <v>178</v>
      </c>
      <c r="AG54" s="572">
        <v>140</v>
      </c>
      <c r="AH54" s="572">
        <v>71</v>
      </c>
      <c r="AI54" s="572">
        <v>28</v>
      </c>
      <c r="AJ54" s="572">
        <v>86</v>
      </c>
      <c r="AK54" s="572">
        <v>143</v>
      </c>
      <c r="AL54" s="572">
        <v>57</v>
      </c>
      <c r="AM54" s="572">
        <v>81</v>
      </c>
      <c r="AN54" s="572">
        <v>92</v>
      </c>
      <c r="AO54" s="572">
        <v>0</v>
      </c>
      <c r="AP54" s="572">
        <v>0</v>
      </c>
      <c r="AQ54" s="572">
        <v>0</v>
      </c>
      <c r="AR54" s="572">
        <v>0</v>
      </c>
      <c r="AS54" s="572">
        <v>0</v>
      </c>
      <c r="AT54" s="572">
        <v>0</v>
      </c>
      <c r="AU54" s="572">
        <v>0</v>
      </c>
      <c r="AV54" s="572">
        <v>0</v>
      </c>
      <c r="AW54" s="572">
        <v>0</v>
      </c>
      <c r="AX54" s="572">
        <v>0</v>
      </c>
      <c r="AY54" s="572">
        <v>0</v>
      </c>
      <c r="AZ54" s="572">
        <v>0</v>
      </c>
      <c r="BA54" s="572">
        <v>1405</v>
      </c>
      <c r="BB54" s="572">
        <v>252</v>
      </c>
      <c r="BC54" s="572">
        <v>492</v>
      </c>
      <c r="BD54" s="572">
        <v>219</v>
      </c>
      <c r="BE54" s="572">
        <v>1046</v>
      </c>
      <c r="BF54" s="572">
        <v>216</v>
      </c>
      <c r="BG54" s="572">
        <v>358</v>
      </c>
      <c r="BH54" s="572">
        <v>122</v>
      </c>
      <c r="BI54" s="572">
        <v>359</v>
      </c>
      <c r="BJ54" s="572">
        <v>36</v>
      </c>
      <c r="BK54" s="572">
        <v>134</v>
      </c>
      <c r="BL54" s="572">
        <v>97</v>
      </c>
      <c r="BM54" s="572">
        <v>0</v>
      </c>
      <c r="BN54" s="572">
        <v>0</v>
      </c>
      <c r="BO54" s="572">
        <v>0</v>
      </c>
      <c r="BP54" s="572">
        <v>0</v>
      </c>
      <c r="BQ54" s="572">
        <v>0</v>
      </c>
      <c r="BR54" s="572">
        <v>0</v>
      </c>
      <c r="BS54" s="572">
        <v>0</v>
      </c>
      <c r="BT54" s="572">
        <v>0</v>
      </c>
      <c r="BU54" s="572">
        <v>0</v>
      </c>
      <c r="BV54" s="572">
        <v>0</v>
      </c>
      <c r="BW54" s="572">
        <v>0</v>
      </c>
      <c r="BX54" s="572">
        <v>0</v>
      </c>
      <c r="BY54" s="572">
        <v>17</v>
      </c>
      <c r="BZ54" s="572">
        <v>42</v>
      </c>
      <c r="CA54" s="572">
        <v>0</v>
      </c>
    </row>
    <row r="55" spans="1:79">
      <c r="A55" t="s">
        <v>57</v>
      </c>
      <c r="B55" t="s">
        <v>1930</v>
      </c>
      <c r="C55">
        <v>2020</v>
      </c>
      <c r="D55" t="s">
        <v>1971</v>
      </c>
      <c r="E55" s="506">
        <v>460</v>
      </c>
      <c r="F55" s="506">
        <v>3700</v>
      </c>
      <c r="G55" s="506">
        <v>738</v>
      </c>
      <c r="H55" s="506">
        <v>817</v>
      </c>
      <c r="I55" s="506">
        <v>142</v>
      </c>
      <c r="J55" s="506">
        <v>1384</v>
      </c>
      <c r="K55" s="506">
        <v>23</v>
      </c>
      <c r="L55" s="506">
        <v>236</v>
      </c>
      <c r="M55" s="506">
        <v>2</v>
      </c>
      <c r="N55" s="506">
        <v>281</v>
      </c>
      <c r="O55" s="506">
        <v>4</v>
      </c>
      <c r="P55" s="506">
        <v>277</v>
      </c>
      <c r="Q55" s="506">
        <v>76</v>
      </c>
      <c r="R55" s="506">
        <v>0</v>
      </c>
      <c r="S55" s="506">
        <v>0</v>
      </c>
      <c r="T55" s="506">
        <v>0</v>
      </c>
      <c r="U55" s="506">
        <v>33</v>
      </c>
      <c r="V55" s="506">
        <v>0</v>
      </c>
      <c r="W55" s="506">
        <v>0</v>
      </c>
      <c r="X55" s="506">
        <v>0</v>
      </c>
      <c r="Y55" s="506">
        <v>43</v>
      </c>
      <c r="Z55" s="506">
        <v>0</v>
      </c>
      <c r="AA55" s="506">
        <v>0</v>
      </c>
      <c r="AB55" s="506">
        <v>0</v>
      </c>
      <c r="AC55" s="506">
        <v>209</v>
      </c>
      <c r="AD55" s="506">
        <v>47</v>
      </c>
      <c r="AE55" s="506">
        <v>94</v>
      </c>
      <c r="AF55" s="506">
        <v>100</v>
      </c>
      <c r="AG55" s="506">
        <v>99</v>
      </c>
      <c r="AH55" s="506">
        <v>22</v>
      </c>
      <c r="AI55" s="506">
        <v>34</v>
      </c>
      <c r="AJ55" s="506">
        <v>41</v>
      </c>
      <c r="AK55" s="506">
        <v>110</v>
      </c>
      <c r="AL55" s="506">
        <v>25</v>
      </c>
      <c r="AM55" s="506">
        <v>60</v>
      </c>
      <c r="AN55" s="506">
        <v>59</v>
      </c>
      <c r="AO55" s="506">
        <v>0</v>
      </c>
      <c r="AP55" s="506">
        <v>0</v>
      </c>
      <c r="AQ55" s="506">
        <v>0</v>
      </c>
      <c r="AR55" s="506">
        <v>0</v>
      </c>
      <c r="AS55" s="506">
        <v>0</v>
      </c>
      <c r="AT55" s="506">
        <v>0</v>
      </c>
      <c r="AU55" s="506">
        <v>0</v>
      </c>
      <c r="AV55" s="506">
        <v>0</v>
      </c>
      <c r="AW55" s="506">
        <v>0</v>
      </c>
      <c r="AX55" s="506">
        <v>0</v>
      </c>
      <c r="AY55" s="506">
        <v>0</v>
      </c>
      <c r="AZ55" s="506">
        <v>0</v>
      </c>
      <c r="BA55" s="506">
        <v>2326</v>
      </c>
      <c r="BB55" s="506">
        <v>470</v>
      </c>
      <c r="BC55" s="506">
        <v>641</v>
      </c>
      <c r="BD55" s="506">
        <v>229</v>
      </c>
      <c r="BE55" s="506">
        <v>2024</v>
      </c>
      <c r="BF55" s="506">
        <v>426</v>
      </c>
      <c r="BG55" s="506">
        <v>529</v>
      </c>
      <c r="BH55" s="506">
        <v>117</v>
      </c>
      <c r="BI55" s="506">
        <v>302</v>
      </c>
      <c r="BJ55" s="506">
        <v>44</v>
      </c>
      <c r="BK55" s="506">
        <v>112</v>
      </c>
      <c r="BL55" s="506">
        <v>112</v>
      </c>
      <c r="BM55" s="506">
        <v>0</v>
      </c>
      <c r="BN55" s="506">
        <v>0</v>
      </c>
      <c r="BO55" s="506">
        <v>0</v>
      </c>
      <c r="BP55" s="506">
        <v>0</v>
      </c>
      <c r="BQ55" s="506">
        <v>0</v>
      </c>
      <c r="BR55" s="506">
        <v>0</v>
      </c>
      <c r="BS55" s="506">
        <v>0</v>
      </c>
      <c r="BT55" s="506">
        <v>0</v>
      </c>
      <c r="BU55" s="506">
        <v>0</v>
      </c>
      <c r="BV55" s="506">
        <v>0</v>
      </c>
      <c r="BW55" s="506">
        <v>0</v>
      </c>
      <c r="BX55" s="506">
        <v>0</v>
      </c>
      <c r="BY55" s="506">
        <v>16</v>
      </c>
      <c r="BZ55" s="506">
        <v>51</v>
      </c>
      <c r="CA55" s="506">
        <v>0</v>
      </c>
    </row>
    <row r="56" spans="1:79">
      <c r="A56" s="571" t="s">
        <v>57</v>
      </c>
      <c r="B56" s="571" t="s">
        <v>1930</v>
      </c>
      <c r="C56" s="571">
        <v>2021</v>
      </c>
      <c r="D56" s="571" t="s">
        <v>1971</v>
      </c>
      <c r="E56" s="572">
        <v>444</v>
      </c>
      <c r="F56" s="572">
        <v>3758</v>
      </c>
      <c r="G56" s="572">
        <v>776</v>
      </c>
      <c r="H56" s="572">
        <v>768</v>
      </c>
      <c r="I56" s="572">
        <v>147</v>
      </c>
      <c r="J56" s="572">
        <v>972</v>
      </c>
      <c r="K56" s="572">
        <v>2</v>
      </c>
      <c r="L56" s="572">
        <v>198</v>
      </c>
      <c r="M56" s="572">
        <v>0</v>
      </c>
      <c r="N56" s="572">
        <v>369</v>
      </c>
      <c r="O56" s="572">
        <v>9</v>
      </c>
      <c r="P56" s="572">
        <v>360</v>
      </c>
      <c r="Q56" s="572">
        <v>98</v>
      </c>
      <c r="R56" s="572">
        <v>0</v>
      </c>
      <c r="S56" s="572">
        <v>0</v>
      </c>
      <c r="T56" s="572">
        <v>0</v>
      </c>
      <c r="U56" s="572">
        <v>47</v>
      </c>
      <c r="V56" s="572">
        <v>0</v>
      </c>
      <c r="W56" s="572">
        <v>0</v>
      </c>
      <c r="X56" s="572">
        <v>0</v>
      </c>
      <c r="Y56" s="572">
        <v>51</v>
      </c>
      <c r="Z56" s="572">
        <v>0</v>
      </c>
      <c r="AA56" s="572">
        <v>0</v>
      </c>
      <c r="AB56" s="572">
        <v>0</v>
      </c>
      <c r="AC56" s="572">
        <v>202</v>
      </c>
      <c r="AD56" s="572">
        <v>86</v>
      </c>
      <c r="AE56" s="572">
        <v>78</v>
      </c>
      <c r="AF56" s="572">
        <v>101</v>
      </c>
      <c r="AG56" s="572">
        <v>107</v>
      </c>
      <c r="AH56" s="572">
        <v>60</v>
      </c>
      <c r="AI56" s="572">
        <v>33</v>
      </c>
      <c r="AJ56" s="572">
        <v>49</v>
      </c>
      <c r="AK56" s="572">
        <v>95</v>
      </c>
      <c r="AL56" s="572">
        <v>26</v>
      </c>
      <c r="AM56" s="572">
        <v>45</v>
      </c>
      <c r="AN56" s="572">
        <v>52</v>
      </c>
      <c r="AO56" s="572">
        <v>2</v>
      </c>
      <c r="AP56" s="572">
        <v>0</v>
      </c>
      <c r="AQ56" s="572">
        <v>1</v>
      </c>
      <c r="AR56" s="572">
        <v>1</v>
      </c>
      <c r="AS56" s="572">
        <v>2</v>
      </c>
      <c r="AT56" s="572">
        <v>0</v>
      </c>
      <c r="AU56" s="572">
        <v>1</v>
      </c>
      <c r="AV56" s="572">
        <v>1</v>
      </c>
      <c r="AW56" s="572">
        <v>0</v>
      </c>
      <c r="AX56" s="572">
        <v>0</v>
      </c>
      <c r="AY56" s="572">
        <v>0</v>
      </c>
      <c r="AZ56" s="572">
        <v>0</v>
      </c>
      <c r="BA56" s="572">
        <v>2280</v>
      </c>
      <c r="BB56" s="572">
        <v>494</v>
      </c>
      <c r="BC56" s="572">
        <v>638</v>
      </c>
      <c r="BD56" s="572">
        <v>254</v>
      </c>
      <c r="BE56" s="572">
        <v>1877</v>
      </c>
      <c r="BF56" s="572">
        <v>432</v>
      </c>
      <c r="BG56" s="572">
        <v>489</v>
      </c>
      <c r="BH56" s="572">
        <v>148</v>
      </c>
      <c r="BI56" s="572">
        <v>403</v>
      </c>
      <c r="BJ56" s="572">
        <v>62</v>
      </c>
      <c r="BK56" s="572">
        <v>149</v>
      </c>
      <c r="BL56" s="572">
        <v>106</v>
      </c>
      <c r="BM56" s="572">
        <v>0</v>
      </c>
      <c r="BN56" s="572">
        <v>0</v>
      </c>
      <c r="BO56" s="572">
        <v>0</v>
      </c>
      <c r="BP56" s="572">
        <v>0</v>
      </c>
      <c r="BQ56" s="572">
        <v>0</v>
      </c>
      <c r="BR56" s="572">
        <v>0</v>
      </c>
      <c r="BS56" s="572">
        <v>0</v>
      </c>
      <c r="BT56" s="572">
        <v>0</v>
      </c>
      <c r="BU56" s="572">
        <v>0</v>
      </c>
      <c r="BV56" s="572">
        <v>0</v>
      </c>
      <c r="BW56" s="572">
        <v>0</v>
      </c>
      <c r="BX56" s="572">
        <v>0</v>
      </c>
      <c r="BY56" s="572">
        <v>13</v>
      </c>
      <c r="BZ56" s="572">
        <v>54</v>
      </c>
      <c r="CA56" s="572">
        <v>0</v>
      </c>
    </row>
    <row r="57" spans="1:79">
      <c r="A57" t="s">
        <v>57</v>
      </c>
      <c r="B57" t="s">
        <v>1930</v>
      </c>
      <c r="C57">
        <v>2022</v>
      </c>
      <c r="D57" t="s">
        <v>1971</v>
      </c>
      <c r="E57" s="506">
        <v>396</v>
      </c>
      <c r="F57" s="506">
        <v>3537</v>
      </c>
      <c r="G57" s="506">
        <v>792</v>
      </c>
      <c r="H57" s="506">
        <v>730</v>
      </c>
      <c r="I57" s="506">
        <v>118</v>
      </c>
      <c r="J57" s="506">
        <v>817</v>
      </c>
      <c r="K57" s="506">
        <v>0</v>
      </c>
      <c r="L57" s="506">
        <v>126</v>
      </c>
      <c r="M57" s="506">
        <v>0</v>
      </c>
      <c r="N57" s="506">
        <v>324</v>
      </c>
      <c r="O57" s="506">
        <v>19</v>
      </c>
      <c r="P57" s="506">
        <v>305</v>
      </c>
      <c r="Q57" s="506">
        <v>116</v>
      </c>
      <c r="R57" s="506">
        <v>0</v>
      </c>
      <c r="S57" s="506">
        <v>0</v>
      </c>
      <c r="T57" s="506">
        <v>0</v>
      </c>
      <c r="U57" s="506">
        <v>51</v>
      </c>
      <c r="V57" s="506">
        <v>0</v>
      </c>
      <c r="W57" s="506">
        <v>0</v>
      </c>
      <c r="X57" s="506">
        <v>0</v>
      </c>
      <c r="Y57" s="506">
        <v>65</v>
      </c>
      <c r="Z57" s="506">
        <v>0</v>
      </c>
      <c r="AA57" s="506">
        <v>0</v>
      </c>
      <c r="AB57" s="506">
        <v>0</v>
      </c>
      <c r="AC57" s="506">
        <v>276</v>
      </c>
      <c r="AD57" s="506">
        <v>102</v>
      </c>
      <c r="AE57" s="506">
        <v>108</v>
      </c>
      <c r="AF57" s="506">
        <v>120</v>
      </c>
      <c r="AG57" s="506">
        <v>161</v>
      </c>
      <c r="AH57" s="506">
        <v>75</v>
      </c>
      <c r="AI57" s="506">
        <v>54</v>
      </c>
      <c r="AJ57" s="506">
        <v>59</v>
      </c>
      <c r="AK57" s="506">
        <v>115</v>
      </c>
      <c r="AL57" s="506">
        <v>27</v>
      </c>
      <c r="AM57" s="506">
        <v>54</v>
      </c>
      <c r="AN57" s="506">
        <v>61</v>
      </c>
      <c r="AO57" s="506">
        <v>0</v>
      </c>
      <c r="AP57" s="506">
        <v>0</v>
      </c>
      <c r="AQ57" s="506">
        <v>0</v>
      </c>
      <c r="AR57" s="506">
        <v>0</v>
      </c>
      <c r="AS57" s="506">
        <v>0</v>
      </c>
      <c r="AT57" s="506">
        <v>0</v>
      </c>
      <c r="AU57" s="506">
        <v>0</v>
      </c>
      <c r="AV57" s="506">
        <v>0</v>
      </c>
      <c r="AW57" s="506">
        <v>0</v>
      </c>
      <c r="AX57" s="506">
        <v>0</v>
      </c>
      <c r="AY57" s="506">
        <v>0</v>
      </c>
      <c r="AZ57" s="506">
        <v>0</v>
      </c>
      <c r="BA57" s="506">
        <v>1938</v>
      </c>
      <c r="BB57" s="506">
        <v>466</v>
      </c>
      <c r="BC57" s="506">
        <v>650</v>
      </c>
      <c r="BD57" s="506">
        <v>245</v>
      </c>
      <c r="BE57" s="506">
        <v>1554</v>
      </c>
      <c r="BF57" s="506">
        <v>401</v>
      </c>
      <c r="BG57" s="506">
        <v>504</v>
      </c>
      <c r="BH57" s="506">
        <v>142</v>
      </c>
      <c r="BI57" s="506">
        <v>384</v>
      </c>
      <c r="BJ57" s="506">
        <v>65</v>
      </c>
      <c r="BK57" s="506">
        <v>146</v>
      </c>
      <c r="BL57" s="506">
        <v>103</v>
      </c>
      <c r="BM57" s="506">
        <v>0</v>
      </c>
      <c r="BN57" s="506">
        <v>0</v>
      </c>
      <c r="BO57" s="506">
        <v>0</v>
      </c>
      <c r="BP57" s="506">
        <v>0</v>
      </c>
      <c r="BQ57" s="506">
        <v>0</v>
      </c>
      <c r="BR57" s="506">
        <v>0</v>
      </c>
      <c r="BS57" s="506">
        <v>0</v>
      </c>
      <c r="BT57" s="506">
        <v>0</v>
      </c>
      <c r="BU57" s="506">
        <v>0</v>
      </c>
      <c r="BV57" s="506">
        <v>0</v>
      </c>
      <c r="BW57" s="506">
        <v>0</v>
      </c>
      <c r="BX57" s="506">
        <v>0</v>
      </c>
      <c r="BY57" s="506">
        <v>22</v>
      </c>
      <c r="BZ57" s="506">
        <v>67</v>
      </c>
      <c r="CA57" s="506">
        <v>0</v>
      </c>
    </row>
    <row r="58" spans="1:79">
      <c r="A58" s="571" t="s">
        <v>57</v>
      </c>
      <c r="B58" s="571" t="s">
        <v>1930</v>
      </c>
      <c r="C58" s="571">
        <v>2023</v>
      </c>
      <c r="D58" s="571" t="s">
        <v>1971</v>
      </c>
      <c r="E58" s="572">
        <v>466</v>
      </c>
      <c r="F58" s="572">
        <v>3292</v>
      </c>
      <c r="G58" s="572">
        <v>782</v>
      </c>
      <c r="H58" s="572">
        <v>678</v>
      </c>
      <c r="I58" s="572">
        <v>130</v>
      </c>
      <c r="J58" s="572">
        <v>922</v>
      </c>
      <c r="K58" s="572">
        <v>3</v>
      </c>
      <c r="L58" s="572">
        <v>163</v>
      </c>
      <c r="M58" s="572">
        <v>0</v>
      </c>
      <c r="N58" s="572">
        <v>211</v>
      </c>
      <c r="O58" s="572">
        <v>4</v>
      </c>
      <c r="P58" s="572">
        <v>207</v>
      </c>
      <c r="Q58" s="572">
        <v>89</v>
      </c>
      <c r="R58" s="572">
        <v>37</v>
      </c>
      <c r="S58" s="572">
        <v>43</v>
      </c>
      <c r="T58" s="572">
        <v>37</v>
      </c>
      <c r="U58" s="572">
        <v>64</v>
      </c>
      <c r="V58" s="572">
        <v>28</v>
      </c>
      <c r="W58" s="572">
        <v>32</v>
      </c>
      <c r="X58" s="572">
        <v>22</v>
      </c>
      <c r="Y58" s="572">
        <v>25</v>
      </c>
      <c r="Z58" s="572">
        <v>9</v>
      </c>
      <c r="AA58" s="572">
        <v>11</v>
      </c>
      <c r="AB58" s="572">
        <v>15</v>
      </c>
      <c r="AC58" s="572">
        <v>250</v>
      </c>
      <c r="AD58" s="572">
        <v>95</v>
      </c>
      <c r="AE58" s="572">
        <v>84</v>
      </c>
      <c r="AF58" s="572">
        <v>122</v>
      </c>
      <c r="AG58" s="572">
        <v>154</v>
      </c>
      <c r="AH58" s="572">
        <v>71</v>
      </c>
      <c r="AI58" s="572">
        <v>33</v>
      </c>
      <c r="AJ58" s="572">
        <v>71</v>
      </c>
      <c r="AK58" s="572">
        <v>96</v>
      </c>
      <c r="AL58" s="572">
        <v>24</v>
      </c>
      <c r="AM58" s="572">
        <v>51</v>
      </c>
      <c r="AN58" s="572">
        <v>51</v>
      </c>
      <c r="AO58" s="572">
        <v>2</v>
      </c>
      <c r="AP58" s="572">
        <v>0</v>
      </c>
      <c r="AQ58" s="572">
        <v>0</v>
      </c>
      <c r="AR58" s="572">
        <v>0</v>
      </c>
      <c r="AS58" s="572">
        <v>2</v>
      </c>
      <c r="AT58" s="572">
        <v>0</v>
      </c>
      <c r="AU58" s="572">
        <v>0</v>
      </c>
      <c r="AV58" s="572">
        <v>0</v>
      </c>
      <c r="AW58" s="572">
        <v>0</v>
      </c>
      <c r="AX58" s="572">
        <v>0</v>
      </c>
      <c r="AY58" s="572">
        <v>0</v>
      </c>
      <c r="AZ58" s="572">
        <v>0</v>
      </c>
      <c r="BA58" s="572">
        <v>2106</v>
      </c>
      <c r="BB58" s="572">
        <v>562</v>
      </c>
      <c r="BC58" s="572">
        <v>630</v>
      </c>
      <c r="BD58" s="572">
        <v>258</v>
      </c>
      <c r="BE58" s="572">
        <v>1647</v>
      </c>
      <c r="BF58" s="572">
        <v>478</v>
      </c>
      <c r="BG58" s="572">
        <v>478</v>
      </c>
      <c r="BH58" s="572">
        <v>146</v>
      </c>
      <c r="BI58" s="572">
        <v>459</v>
      </c>
      <c r="BJ58" s="572">
        <v>84</v>
      </c>
      <c r="BK58" s="572">
        <v>152</v>
      </c>
      <c r="BL58" s="572">
        <v>112</v>
      </c>
      <c r="BM58" s="572">
        <v>0</v>
      </c>
      <c r="BN58" s="572">
        <v>0</v>
      </c>
      <c r="BO58" s="572">
        <v>0</v>
      </c>
      <c r="BP58" s="572">
        <v>0</v>
      </c>
      <c r="BQ58" s="572">
        <v>0</v>
      </c>
      <c r="BR58" s="572">
        <v>0</v>
      </c>
      <c r="BS58" s="572">
        <v>0</v>
      </c>
      <c r="BT58" s="572">
        <v>0</v>
      </c>
      <c r="BU58" s="572">
        <v>0</v>
      </c>
      <c r="BV58" s="572">
        <v>0</v>
      </c>
      <c r="BW58" s="572">
        <v>0</v>
      </c>
      <c r="BX58" s="572">
        <v>0</v>
      </c>
      <c r="BY58" s="572">
        <v>19</v>
      </c>
      <c r="BZ58" s="572">
        <v>54</v>
      </c>
      <c r="CA58" s="572">
        <v>0</v>
      </c>
    </row>
    <row r="59" spans="1:79">
      <c r="A59" t="s">
        <v>57</v>
      </c>
      <c r="B59" t="s">
        <v>1930</v>
      </c>
      <c r="C59">
        <v>2024</v>
      </c>
      <c r="D59" t="s">
        <v>1971</v>
      </c>
      <c r="E59" s="506">
        <v>450</v>
      </c>
      <c r="F59" s="506">
        <v>3701</v>
      </c>
      <c r="G59" s="506">
        <v>841</v>
      </c>
      <c r="H59" s="506">
        <v>649</v>
      </c>
      <c r="I59" s="506">
        <v>112</v>
      </c>
      <c r="J59" s="506">
        <v>981</v>
      </c>
      <c r="K59" s="506">
        <v>29</v>
      </c>
      <c r="L59" s="506">
        <v>183</v>
      </c>
      <c r="M59" s="506">
        <v>1</v>
      </c>
      <c r="N59" s="506">
        <v>404</v>
      </c>
      <c r="O59" s="506">
        <v>46</v>
      </c>
      <c r="P59" s="506">
        <v>358</v>
      </c>
      <c r="Q59" s="506">
        <v>152</v>
      </c>
      <c r="R59" s="506">
        <v>51</v>
      </c>
      <c r="S59" s="506">
        <v>72</v>
      </c>
      <c r="T59" s="506">
        <v>47</v>
      </c>
      <c r="U59" s="506">
        <v>32</v>
      </c>
      <c r="V59" s="506">
        <v>9</v>
      </c>
      <c r="W59" s="506">
        <v>15</v>
      </c>
      <c r="X59" s="506">
        <v>11</v>
      </c>
      <c r="Y59" s="506">
        <v>120</v>
      </c>
      <c r="Z59" s="506">
        <v>42</v>
      </c>
      <c r="AA59" s="506">
        <v>57</v>
      </c>
      <c r="AB59" s="506">
        <v>36</v>
      </c>
      <c r="AC59" s="506">
        <v>305</v>
      </c>
      <c r="AD59" s="506">
        <v>96</v>
      </c>
      <c r="AE59" s="506">
        <v>107</v>
      </c>
      <c r="AF59" s="506">
        <v>110</v>
      </c>
      <c r="AG59" s="506">
        <v>65</v>
      </c>
      <c r="AH59" s="506">
        <v>27</v>
      </c>
      <c r="AI59" s="506">
        <v>29</v>
      </c>
      <c r="AJ59" s="506">
        <v>21</v>
      </c>
      <c r="AK59" s="506">
        <v>240</v>
      </c>
      <c r="AL59" s="506">
        <v>69</v>
      </c>
      <c r="AM59" s="506">
        <v>78</v>
      </c>
      <c r="AN59" s="506">
        <v>89</v>
      </c>
      <c r="AO59" s="506">
        <v>0</v>
      </c>
      <c r="AP59" s="506">
        <v>0</v>
      </c>
      <c r="AQ59" s="506">
        <v>0</v>
      </c>
      <c r="AR59" s="506">
        <v>0</v>
      </c>
      <c r="AS59" s="506">
        <v>0</v>
      </c>
      <c r="AT59" s="506">
        <v>0</v>
      </c>
      <c r="AU59" s="506">
        <v>0</v>
      </c>
      <c r="AV59" s="506">
        <v>0</v>
      </c>
      <c r="AW59" s="506">
        <v>0</v>
      </c>
      <c r="AX59" s="506">
        <v>0</v>
      </c>
      <c r="AY59" s="506">
        <v>0</v>
      </c>
      <c r="AZ59" s="506">
        <v>0</v>
      </c>
      <c r="BA59" s="506">
        <v>2179</v>
      </c>
      <c r="BB59" s="506">
        <v>602</v>
      </c>
      <c r="BC59" s="506">
        <v>668</v>
      </c>
      <c r="BD59" s="506">
        <v>226</v>
      </c>
      <c r="BE59" s="506">
        <v>1753</v>
      </c>
      <c r="BF59" s="506">
        <v>507</v>
      </c>
      <c r="BG59" s="506">
        <v>505</v>
      </c>
      <c r="BH59" s="506">
        <v>117</v>
      </c>
      <c r="BI59" s="506">
        <v>426</v>
      </c>
      <c r="BJ59" s="506">
        <v>95</v>
      </c>
      <c r="BK59" s="506">
        <v>163</v>
      </c>
      <c r="BL59" s="506">
        <v>109</v>
      </c>
      <c r="BM59" s="506">
        <v>0</v>
      </c>
      <c r="BN59" s="506">
        <v>0</v>
      </c>
      <c r="BO59" s="506">
        <v>0</v>
      </c>
      <c r="BP59" s="506">
        <v>0</v>
      </c>
      <c r="BQ59" s="506">
        <v>0</v>
      </c>
      <c r="BR59" s="506">
        <v>0</v>
      </c>
      <c r="BS59" s="506">
        <v>0</v>
      </c>
      <c r="BT59" s="506">
        <v>0</v>
      </c>
      <c r="BU59" s="506">
        <v>0</v>
      </c>
      <c r="BV59" s="506">
        <v>0</v>
      </c>
      <c r="BW59" s="506">
        <v>0</v>
      </c>
      <c r="BX59" s="506">
        <v>0</v>
      </c>
      <c r="BY59" s="506">
        <v>18</v>
      </c>
      <c r="BZ59" s="506">
        <v>55</v>
      </c>
      <c r="CA59" s="506">
        <v>0</v>
      </c>
    </row>
    <row r="60" spans="1:79">
      <c r="A60" s="571" t="s">
        <v>57</v>
      </c>
      <c r="B60" s="571" t="s">
        <v>1930</v>
      </c>
      <c r="C60" s="571">
        <v>2025</v>
      </c>
      <c r="D60" s="571" t="s">
        <v>1972</v>
      </c>
      <c r="E60" s="572">
        <v>440</v>
      </c>
      <c r="F60" s="572">
        <v>3656</v>
      </c>
      <c r="G60" s="572">
        <v>761</v>
      </c>
      <c r="H60" s="572">
        <v>742</v>
      </c>
      <c r="I60" s="572">
        <v>137</v>
      </c>
      <c r="J60" s="572">
        <v>1036</v>
      </c>
      <c r="K60" s="572">
        <v>10</v>
      </c>
      <c r="L60" s="572">
        <v>183</v>
      </c>
      <c r="M60" s="572">
        <v>1</v>
      </c>
      <c r="N60" s="572">
        <v>318</v>
      </c>
      <c r="O60" s="572">
        <v>15</v>
      </c>
      <c r="P60" s="572">
        <v>303</v>
      </c>
      <c r="Q60" s="572">
        <v>108</v>
      </c>
      <c r="R60" s="572">
        <v>41</v>
      </c>
      <c r="S60" s="572">
        <v>52</v>
      </c>
      <c r="T60" s="572">
        <v>39</v>
      </c>
      <c r="U60" s="572">
        <v>49</v>
      </c>
      <c r="V60" s="572">
        <v>19</v>
      </c>
      <c r="W60" s="572">
        <v>25</v>
      </c>
      <c r="X60" s="572">
        <v>16</v>
      </c>
      <c r="Y60" s="572">
        <v>59</v>
      </c>
      <c r="Z60" s="572">
        <v>22</v>
      </c>
      <c r="AA60" s="572">
        <v>27</v>
      </c>
      <c r="AB60" s="572">
        <v>23</v>
      </c>
      <c r="AC60" s="572">
        <v>261</v>
      </c>
      <c r="AD60" s="572">
        <v>91</v>
      </c>
      <c r="AE60" s="572">
        <v>98</v>
      </c>
      <c r="AF60" s="572">
        <v>125</v>
      </c>
      <c r="AG60" s="572">
        <v>129</v>
      </c>
      <c r="AH60" s="572">
        <v>54</v>
      </c>
      <c r="AI60" s="572">
        <v>36</v>
      </c>
      <c r="AJ60" s="572">
        <v>56</v>
      </c>
      <c r="AK60" s="572">
        <v>132</v>
      </c>
      <c r="AL60" s="572">
        <v>37</v>
      </c>
      <c r="AM60" s="572">
        <v>62</v>
      </c>
      <c r="AN60" s="572">
        <v>69</v>
      </c>
      <c r="AO60" s="572">
        <v>1</v>
      </c>
      <c r="AP60" s="572">
        <v>0</v>
      </c>
      <c r="AQ60" s="572">
        <v>0</v>
      </c>
      <c r="AR60" s="572">
        <v>0</v>
      </c>
      <c r="AS60" s="572">
        <v>1</v>
      </c>
      <c r="AT60" s="572">
        <v>0</v>
      </c>
      <c r="AU60" s="572">
        <v>0</v>
      </c>
      <c r="AV60" s="572">
        <v>0</v>
      </c>
      <c r="AW60" s="572">
        <v>0</v>
      </c>
      <c r="AX60" s="572">
        <v>0</v>
      </c>
      <c r="AY60" s="572">
        <v>0</v>
      </c>
      <c r="AZ60" s="572">
        <v>0</v>
      </c>
      <c r="BA60" s="572">
        <v>2046</v>
      </c>
      <c r="BB60" s="572">
        <v>447</v>
      </c>
      <c r="BC60" s="572">
        <v>625</v>
      </c>
      <c r="BD60" s="572">
        <v>248</v>
      </c>
      <c r="BE60" s="572">
        <v>1634</v>
      </c>
      <c r="BF60" s="572">
        <v>385</v>
      </c>
      <c r="BG60" s="572">
        <v>479</v>
      </c>
      <c r="BH60" s="572">
        <v>138</v>
      </c>
      <c r="BI60" s="572">
        <v>412</v>
      </c>
      <c r="BJ60" s="572">
        <v>62</v>
      </c>
      <c r="BK60" s="572">
        <v>146</v>
      </c>
      <c r="BL60" s="572">
        <v>110</v>
      </c>
      <c r="BM60" s="572">
        <v>0</v>
      </c>
      <c r="BN60" s="572">
        <v>0</v>
      </c>
      <c r="BO60" s="572">
        <v>0</v>
      </c>
      <c r="BP60" s="572">
        <v>0</v>
      </c>
      <c r="BQ60" s="572">
        <v>0</v>
      </c>
      <c r="BR60" s="572">
        <v>0</v>
      </c>
      <c r="BS60" s="572">
        <v>0</v>
      </c>
      <c r="BT60" s="572">
        <v>0</v>
      </c>
      <c r="BU60" s="572">
        <v>0</v>
      </c>
      <c r="BV60" s="572">
        <v>0</v>
      </c>
      <c r="BW60" s="572">
        <v>0</v>
      </c>
      <c r="BX60" s="572">
        <v>0</v>
      </c>
      <c r="BY60" s="572">
        <v>17</v>
      </c>
      <c r="BZ60" s="572">
        <v>54</v>
      </c>
      <c r="CA60" s="572">
        <v>0</v>
      </c>
    </row>
    <row r="61" spans="1:79">
      <c r="A61" t="s">
        <v>57</v>
      </c>
      <c r="B61" t="s">
        <v>1930</v>
      </c>
      <c r="C61">
        <v>2024</v>
      </c>
      <c r="D61" t="s">
        <v>1974</v>
      </c>
      <c r="E61" s="506">
        <f>E59</f>
        <v>450</v>
      </c>
      <c r="F61" s="506">
        <f t="shared" ref="F61:BQ61" si="10">F59</f>
        <v>3701</v>
      </c>
      <c r="G61" s="506">
        <f t="shared" si="10"/>
        <v>841</v>
      </c>
      <c r="H61" s="506">
        <f t="shared" si="10"/>
        <v>649</v>
      </c>
      <c r="I61" s="506">
        <f t="shared" si="10"/>
        <v>112</v>
      </c>
      <c r="J61" s="506">
        <f t="shared" si="10"/>
        <v>981</v>
      </c>
      <c r="K61" s="506">
        <f t="shared" si="10"/>
        <v>29</v>
      </c>
      <c r="L61" s="506">
        <f t="shared" si="10"/>
        <v>183</v>
      </c>
      <c r="M61" s="506">
        <f t="shared" si="10"/>
        <v>1</v>
      </c>
      <c r="N61" s="506">
        <f t="shared" si="10"/>
        <v>404</v>
      </c>
      <c r="O61" s="506">
        <f t="shared" si="10"/>
        <v>46</v>
      </c>
      <c r="P61" s="506">
        <f t="shared" si="10"/>
        <v>358</v>
      </c>
      <c r="Q61" s="506">
        <f t="shared" si="10"/>
        <v>152</v>
      </c>
      <c r="R61" s="506">
        <f t="shared" si="10"/>
        <v>51</v>
      </c>
      <c r="S61" s="506">
        <f t="shared" si="10"/>
        <v>72</v>
      </c>
      <c r="T61" s="506">
        <f t="shared" si="10"/>
        <v>47</v>
      </c>
      <c r="U61" s="506">
        <f t="shared" si="10"/>
        <v>32</v>
      </c>
      <c r="V61" s="506">
        <f t="shared" si="10"/>
        <v>9</v>
      </c>
      <c r="W61" s="506">
        <f t="shared" si="10"/>
        <v>15</v>
      </c>
      <c r="X61" s="506">
        <f t="shared" si="10"/>
        <v>11</v>
      </c>
      <c r="Y61" s="506">
        <f t="shared" si="10"/>
        <v>120</v>
      </c>
      <c r="Z61" s="506">
        <f t="shared" si="10"/>
        <v>42</v>
      </c>
      <c r="AA61" s="506">
        <f t="shared" si="10"/>
        <v>57</v>
      </c>
      <c r="AB61" s="506">
        <f t="shared" si="10"/>
        <v>36</v>
      </c>
      <c r="AC61" s="506">
        <f t="shared" si="10"/>
        <v>305</v>
      </c>
      <c r="AD61" s="506">
        <f t="shared" si="10"/>
        <v>96</v>
      </c>
      <c r="AE61" s="506">
        <f t="shared" si="10"/>
        <v>107</v>
      </c>
      <c r="AF61" s="506">
        <f t="shared" si="10"/>
        <v>110</v>
      </c>
      <c r="AG61" s="506">
        <f t="shared" si="10"/>
        <v>65</v>
      </c>
      <c r="AH61" s="506">
        <f t="shared" si="10"/>
        <v>27</v>
      </c>
      <c r="AI61" s="506">
        <f t="shared" si="10"/>
        <v>29</v>
      </c>
      <c r="AJ61" s="506">
        <f t="shared" si="10"/>
        <v>21</v>
      </c>
      <c r="AK61" s="506">
        <f t="shared" si="10"/>
        <v>240</v>
      </c>
      <c r="AL61" s="506">
        <f t="shared" si="10"/>
        <v>69</v>
      </c>
      <c r="AM61" s="506">
        <f t="shared" si="10"/>
        <v>78</v>
      </c>
      <c r="AN61" s="506">
        <f t="shared" si="10"/>
        <v>89</v>
      </c>
      <c r="AO61" s="506">
        <f t="shared" si="10"/>
        <v>0</v>
      </c>
      <c r="AP61" s="506">
        <f t="shared" si="10"/>
        <v>0</v>
      </c>
      <c r="AQ61" s="506">
        <f t="shared" si="10"/>
        <v>0</v>
      </c>
      <c r="AR61" s="506">
        <f t="shared" si="10"/>
        <v>0</v>
      </c>
      <c r="AS61" s="506">
        <f t="shared" si="10"/>
        <v>0</v>
      </c>
      <c r="AT61" s="506">
        <f t="shared" si="10"/>
        <v>0</v>
      </c>
      <c r="AU61" s="506">
        <f t="shared" si="10"/>
        <v>0</v>
      </c>
      <c r="AV61" s="506">
        <f t="shared" si="10"/>
        <v>0</v>
      </c>
      <c r="AW61" s="506">
        <f t="shared" si="10"/>
        <v>0</v>
      </c>
      <c r="AX61" s="506">
        <f t="shared" si="10"/>
        <v>0</v>
      </c>
      <c r="AY61" s="506">
        <f t="shared" si="10"/>
        <v>0</v>
      </c>
      <c r="AZ61" s="506">
        <f t="shared" si="10"/>
        <v>0</v>
      </c>
      <c r="BA61" s="506">
        <f t="shared" si="10"/>
        <v>2179</v>
      </c>
      <c r="BB61" s="506">
        <f t="shared" si="10"/>
        <v>602</v>
      </c>
      <c r="BC61" s="506">
        <f t="shared" si="10"/>
        <v>668</v>
      </c>
      <c r="BD61" s="506">
        <f t="shared" si="10"/>
        <v>226</v>
      </c>
      <c r="BE61" s="506">
        <f t="shared" si="10"/>
        <v>1753</v>
      </c>
      <c r="BF61" s="506">
        <f t="shared" si="10"/>
        <v>507</v>
      </c>
      <c r="BG61" s="506">
        <f t="shared" si="10"/>
        <v>505</v>
      </c>
      <c r="BH61" s="506">
        <f t="shared" si="10"/>
        <v>117</v>
      </c>
      <c r="BI61" s="506">
        <f t="shared" si="10"/>
        <v>426</v>
      </c>
      <c r="BJ61" s="506">
        <f t="shared" si="10"/>
        <v>95</v>
      </c>
      <c r="BK61" s="506">
        <f t="shared" si="10"/>
        <v>163</v>
      </c>
      <c r="BL61" s="506">
        <f t="shared" si="10"/>
        <v>109</v>
      </c>
      <c r="BM61" s="506">
        <f t="shared" si="10"/>
        <v>0</v>
      </c>
      <c r="BN61" s="506">
        <f t="shared" si="10"/>
        <v>0</v>
      </c>
      <c r="BO61" s="506">
        <f t="shared" si="10"/>
        <v>0</v>
      </c>
      <c r="BP61" s="506">
        <f t="shared" si="10"/>
        <v>0</v>
      </c>
      <c r="BQ61" s="506">
        <f t="shared" si="10"/>
        <v>0</v>
      </c>
      <c r="BR61" s="506">
        <f t="shared" ref="BR61:CA61" si="11">BR59</f>
        <v>0</v>
      </c>
      <c r="BS61" s="506">
        <f t="shared" si="11"/>
        <v>0</v>
      </c>
      <c r="BT61" s="506">
        <f t="shared" si="11"/>
        <v>0</v>
      </c>
      <c r="BU61" s="506">
        <f t="shared" si="11"/>
        <v>0</v>
      </c>
      <c r="BV61" s="506">
        <f t="shared" si="11"/>
        <v>0</v>
      </c>
      <c r="BW61" s="506">
        <f t="shared" si="11"/>
        <v>0</v>
      </c>
      <c r="BX61" s="506">
        <f t="shared" si="11"/>
        <v>0</v>
      </c>
      <c r="BY61" s="506">
        <f t="shared" si="11"/>
        <v>18</v>
      </c>
      <c r="BZ61" s="506">
        <f t="shared" si="11"/>
        <v>55</v>
      </c>
      <c r="CA61" s="506">
        <f t="shared" si="11"/>
        <v>0</v>
      </c>
    </row>
    <row r="62" spans="1:79">
      <c r="A62" s="571" t="s">
        <v>57</v>
      </c>
      <c r="B62" s="571" t="s">
        <v>1930</v>
      </c>
      <c r="C62" s="571">
        <v>2025</v>
      </c>
      <c r="D62" s="571" t="s">
        <v>1974</v>
      </c>
      <c r="E62" s="572">
        <v>440</v>
      </c>
      <c r="F62" s="572">
        <v>3656</v>
      </c>
      <c r="G62" s="572">
        <v>798.94999999999993</v>
      </c>
      <c r="H62" s="572">
        <v>713.90000000000009</v>
      </c>
      <c r="I62" s="572">
        <v>123.20000000000002</v>
      </c>
      <c r="J62" s="572">
        <v>1036</v>
      </c>
      <c r="K62" s="572">
        <v>27.549999999999997</v>
      </c>
      <c r="L62" s="572">
        <v>183</v>
      </c>
      <c r="M62" s="572">
        <v>1</v>
      </c>
      <c r="N62" s="572">
        <v>383.79999999999995</v>
      </c>
      <c r="O62" s="572">
        <v>43.699999999999996</v>
      </c>
      <c r="P62" s="572">
        <v>340.09999999999997</v>
      </c>
      <c r="Q62" s="572">
        <v>144.4</v>
      </c>
      <c r="R62" s="572">
        <v>48.449999999999996</v>
      </c>
      <c r="S62" s="572">
        <v>68.399999999999991</v>
      </c>
      <c r="T62" s="572">
        <v>44.65</v>
      </c>
      <c r="U62" s="572">
        <v>35.200000000000003</v>
      </c>
      <c r="V62" s="572">
        <v>9.9</v>
      </c>
      <c r="W62" s="572">
        <v>16.5</v>
      </c>
      <c r="X62" s="572">
        <v>12.100000000000001</v>
      </c>
      <c r="Y62" s="572">
        <v>114</v>
      </c>
      <c r="Z62" s="572">
        <v>39.9</v>
      </c>
      <c r="AA62" s="572">
        <v>54.15</v>
      </c>
      <c r="AB62" s="572">
        <v>34.199999999999996</v>
      </c>
      <c r="AC62" s="572">
        <v>289.75</v>
      </c>
      <c r="AD62" s="572">
        <v>91.199999999999989</v>
      </c>
      <c r="AE62" s="572">
        <v>101.64999999999999</v>
      </c>
      <c r="AF62" s="572">
        <v>121.00000000000001</v>
      </c>
      <c r="AG62" s="572">
        <v>71.5</v>
      </c>
      <c r="AH62" s="572">
        <v>29.700000000000003</v>
      </c>
      <c r="AI62" s="572">
        <v>31.900000000000002</v>
      </c>
      <c r="AJ62" s="572">
        <v>23.1</v>
      </c>
      <c r="AK62" s="572">
        <v>228</v>
      </c>
      <c r="AL62" s="572">
        <v>65.55</v>
      </c>
      <c r="AM62" s="572">
        <v>74.099999999999994</v>
      </c>
      <c r="AN62" s="572">
        <v>84.55</v>
      </c>
      <c r="AO62" s="572">
        <v>1</v>
      </c>
      <c r="AP62" s="572">
        <v>0</v>
      </c>
      <c r="AQ62" s="572">
        <v>0</v>
      </c>
      <c r="AR62" s="572">
        <v>0</v>
      </c>
      <c r="AS62" s="572">
        <v>1</v>
      </c>
      <c r="AT62" s="572">
        <v>0</v>
      </c>
      <c r="AU62" s="572">
        <v>0</v>
      </c>
      <c r="AV62" s="572">
        <v>0</v>
      </c>
      <c r="AW62" s="572">
        <v>0</v>
      </c>
      <c r="AX62" s="572">
        <v>0</v>
      </c>
      <c r="AY62" s="572">
        <v>0</v>
      </c>
      <c r="AZ62" s="572">
        <v>0</v>
      </c>
      <c r="BA62" s="572">
        <v>2070.0499999999997</v>
      </c>
      <c r="BB62" s="572">
        <v>571.9</v>
      </c>
      <c r="BC62" s="572">
        <v>634.6</v>
      </c>
      <c r="BD62" s="572">
        <v>248</v>
      </c>
      <c r="BE62" s="572">
        <v>1665.35</v>
      </c>
      <c r="BF62" s="572">
        <v>481.65</v>
      </c>
      <c r="BG62" s="572">
        <v>479.75</v>
      </c>
      <c r="BH62" s="572">
        <v>128.70000000000002</v>
      </c>
      <c r="BI62" s="572">
        <v>412</v>
      </c>
      <c r="BJ62" s="572">
        <v>90.25</v>
      </c>
      <c r="BK62" s="572">
        <v>154.85</v>
      </c>
      <c r="BL62" s="572">
        <v>110</v>
      </c>
      <c r="BM62" s="572">
        <v>0</v>
      </c>
      <c r="BN62" s="572">
        <v>0</v>
      </c>
      <c r="BO62" s="572">
        <v>0</v>
      </c>
      <c r="BP62" s="572">
        <v>0</v>
      </c>
      <c r="BQ62" s="572">
        <v>0</v>
      </c>
      <c r="BR62" s="572">
        <v>0</v>
      </c>
      <c r="BS62" s="572">
        <v>0</v>
      </c>
      <c r="BT62" s="572">
        <v>0</v>
      </c>
      <c r="BU62" s="572">
        <v>0</v>
      </c>
      <c r="BV62" s="572">
        <v>0</v>
      </c>
      <c r="BW62" s="572">
        <v>0</v>
      </c>
      <c r="BX62" s="572">
        <v>0</v>
      </c>
      <c r="BY62" s="572">
        <v>17.099999999999998</v>
      </c>
      <c r="BZ62" s="572">
        <v>54</v>
      </c>
      <c r="CA62" s="572">
        <v>0</v>
      </c>
    </row>
    <row r="63" spans="1:79">
      <c r="A63" t="s">
        <v>59</v>
      </c>
      <c r="B63" t="s">
        <v>1752</v>
      </c>
      <c r="C63">
        <v>2018</v>
      </c>
      <c r="D63" t="s">
        <v>1971</v>
      </c>
      <c r="E63" s="506">
        <v>377</v>
      </c>
      <c r="F63" s="506">
        <v>302</v>
      </c>
      <c r="G63" s="506">
        <v>169</v>
      </c>
      <c r="H63" s="506">
        <v>70</v>
      </c>
      <c r="I63" s="506">
        <v>30</v>
      </c>
      <c r="J63" s="506">
        <v>0</v>
      </c>
      <c r="K63" s="506">
        <v>0</v>
      </c>
      <c r="L63" s="506">
        <v>0</v>
      </c>
      <c r="M63" s="506">
        <v>0</v>
      </c>
      <c r="N63" s="506">
        <v>0</v>
      </c>
      <c r="O63" s="506">
        <v>0</v>
      </c>
      <c r="P63" s="506">
        <v>0</v>
      </c>
      <c r="Q63" s="506">
        <v>0</v>
      </c>
      <c r="R63" s="506">
        <v>0</v>
      </c>
      <c r="S63" s="506">
        <v>0</v>
      </c>
      <c r="T63" s="506">
        <v>0</v>
      </c>
      <c r="U63" s="506">
        <v>0</v>
      </c>
      <c r="V63" s="506">
        <v>0</v>
      </c>
      <c r="W63" s="506">
        <v>0</v>
      </c>
      <c r="X63" s="506">
        <v>0</v>
      </c>
      <c r="Y63" s="506">
        <v>0</v>
      </c>
      <c r="Z63" s="506">
        <v>0</v>
      </c>
      <c r="AA63" s="506">
        <v>0</v>
      </c>
      <c r="AB63" s="506">
        <v>0</v>
      </c>
      <c r="AC63" s="506">
        <v>584</v>
      </c>
      <c r="AD63" s="506">
        <v>113</v>
      </c>
      <c r="AE63" s="506">
        <v>91</v>
      </c>
      <c r="AF63" s="506">
        <v>353</v>
      </c>
      <c r="AG63" s="506">
        <v>371</v>
      </c>
      <c r="AH63" s="506">
        <v>75</v>
      </c>
      <c r="AI63" s="506">
        <v>46</v>
      </c>
      <c r="AJ63" s="506">
        <v>217</v>
      </c>
      <c r="AK63" s="506">
        <v>213</v>
      </c>
      <c r="AL63" s="506">
        <v>38</v>
      </c>
      <c r="AM63" s="506">
        <v>45</v>
      </c>
      <c r="AN63" s="506">
        <v>136</v>
      </c>
      <c r="AO63" s="506">
        <v>0</v>
      </c>
      <c r="AP63" s="506">
        <v>0</v>
      </c>
      <c r="AQ63" s="506">
        <v>0</v>
      </c>
      <c r="AR63" s="506">
        <v>0</v>
      </c>
      <c r="AS63" s="506">
        <v>0</v>
      </c>
      <c r="AT63" s="506">
        <v>0</v>
      </c>
      <c r="AU63" s="506">
        <v>0</v>
      </c>
      <c r="AV63" s="506">
        <v>0</v>
      </c>
      <c r="AW63" s="506">
        <v>0</v>
      </c>
      <c r="AX63" s="506">
        <v>0</v>
      </c>
      <c r="AY63" s="506">
        <v>0</v>
      </c>
      <c r="AZ63" s="506">
        <v>0</v>
      </c>
      <c r="BA63" s="506">
        <v>623</v>
      </c>
      <c r="BB63" s="506">
        <v>236</v>
      </c>
      <c r="BC63" s="506">
        <v>163</v>
      </c>
      <c r="BD63" s="506">
        <v>200</v>
      </c>
      <c r="BE63" s="506">
        <v>494</v>
      </c>
      <c r="BF63" s="506">
        <v>201</v>
      </c>
      <c r="BG63" s="506">
        <v>124</v>
      </c>
      <c r="BH63" s="506">
        <v>125</v>
      </c>
      <c r="BI63" s="506">
        <v>129</v>
      </c>
      <c r="BJ63" s="506">
        <v>35</v>
      </c>
      <c r="BK63" s="506">
        <v>39</v>
      </c>
      <c r="BL63" s="506">
        <v>75</v>
      </c>
      <c r="BM63" s="506">
        <v>62</v>
      </c>
      <c r="BN63" s="506">
        <v>5</v>
      </c>
      <c r="BO63" s="506">
        <v>25</v>
      </c>
      <c r="BP63" s="506">
        <v>44</v>
      </c>
      <c r="BQ63" s="506">
        <v>46</v>
      </c>
      <c r="BR63" s="506">
        <v>2</v>
      </c>
      <c r="BS63" s="506">
        <v>17</v>
      </c>
      <c r="BT63" s="506">
        <v>34</v>
      </c>
      <c r="BU63" s="506">
        <v>16</v>
      </c>
      <c r="BV63" s="506">
        <v>3</v>
      </c>
      <c r="BW63" s="506">
        <v>8</v>
      </c>
      <c r="BX63" s="506">
        <v>10</v>
      </c>
      <c r="BY63" s="506">
        <v>52</v>
      </c>
      <c r="BZ63" s="506">
        <v>99</v>
      </c>
      <c r="CA63" s="506">
        <v>3</v>
      </c>
    </row>
    <row r="64" spans="1:79">
      <c r="A64" s="571" t="s">
        <v>59</v>
      </c>
      <c r="B64" s="571" t="s">
        <v>1752</v>
      </c>
      <c r="C64" s="571">
        <v>2019</v>
      </c>
      <c r="D64" s="571" t="s">
        <v>1971</v>
      </c>
      <c r="E64" s="572">
        <v>300</v>
      </c>
      <c r="F64" s="572">
        <v>278</v>
      </c>
      <c r="G64" s="572">
        <v>160</v>
      </c>
      <c r="H64" s="572">
        <v>70</v>
      </c>
      <c r="I64" s="572">
        <v>38</v>
      </c>
      <c r="J64" s="572">
        <v>0</v>
      </c>
      <c r="K64" s="572">
        <v>0</v>
      </c>
      <c r="L64" s="572">
        <v>0</v>
      </c>
      <c r="M64" s="572">
        <v>0</v>
      </c>
      <c r="N64" s="572">
        <v>0</v>
      </c>
      <c r="O64" s="572">
        <v>0</v>
      </c>
      <c r="P64" s="572">
        <v>0</v>
      </c>
      <c r="Q64" s="572">
        <v>0</v>
      </c>
      <c r="R64" s="572">
        <v>0</v>
      </c>
      <c r="S64" s="572">
        <v>0</v>
      </c>
      <c r="T64" s="572">
        <v>0</v>
      </c>
      <c r="U64" s="572">
        <v>0</v>
      </c>
      <c r="V64" s="572">
        <v>0</v>
      </c>
      <c r="W64" s="572">
        <v>0</v>
      </c>
      <c r="X64" s="572">
        <v>0</v>
      </c>
      <c r="Y64" s="572">
        <v>0</v>
      </c>
      <c r="Z64" s="572">
        <v>0</v>
      </c>
      <c r="AA64" s="572">
        <v>0</v>
      </c>
      <c r="AB64" s="572">
        <v>0</v>
      </c>
      <c r="AC64" s="572">
        <v>528</v>
      </c>
      <c r="AD64" s="572">
        <v>119</v>
      </c>
      <c r="AE64" s="572">
        <v>99</v>
      </c>
      <c r="AF64" s="572">
        <v>331</v>
      </c>
      <c r="AG64" s="572">
        <v>324</v>
      </c>
      <c r="AH64" s="572">
        <v>67</v>
      </c>
      <c r="AI64" s="572">
        <v>66</v>
      </c>
      <c r="AJ64" s="572">
        <v>207</v>
      </c>
      <c r="AK64" s="572">
        <v>204</v>
      </c>
      <c r="AL64" s="572">
        <v>52</v>
      </c>
      <c r="AM64" s="572">
        <v>33</v>
      </c>
      <c r="AN64" s="572">
        <v>124</v>
      </c>
      <c r="AO64" s="572">
        <v>0</v>
      </c>
      <c r="AP64" s="572">
        <v>0</v>
      </c>
      <c r="AQ64" s="572">
        <v>0</v>
      </c>
      <c r="AR64" s="572">
        <v>0</v>
      </c>
      <c r="AS64" s="572">
        <v>0</v>
      </c>
      <c r="AT64" s="572">
        <v>0</v>
      </c>
      <c r="AU64" s="572">
        <v>0</v>
      </c>
      <c r="AV64" s="572">
        <v>0</v>
      </c>
      <c r="AW64" s="572">
        <v>0</v>
      </c>
      <c r="AX64" s="572">
        <v>0</v>
      </c>
      <c r="AY64" s="572">
        <v>0</v>
      </c>
      <c r="AZ64" s="572">
        <v>0</v>
      </c>
      <c r="BA64" s="572">
        <v>553</v>
      </c>
      <c r="BB64" s="572">
        <v>203</v>
      </c>
      <c r="BC64" s="572">
        <v>165</v>
      </c>
      <c r="BD64" s="572">
        <v>216</v>
      </c>
      <c r="BE64" s="572">
        <v>421</v>
      </c>
      <c r="BF64" s="572">
        <v>171</v>
      </c>
      <c r="BG64" s="572">
        <v>138</v>
      </c>
      <c r="BH64" s="572">
        <v>140</v>
      </c>
      <c r="BI64" s="572">
        <v>132</v>
      </c>
      <c r="BJ64" s="572">
        <v>32</v>
      </c>
      <c r="BK64" s="572">
        <v>27</v>
      </c>
      <c r="BL64" s="572">
        <v>76</v>
      </c>
      <c r="BM64" s="572">
        <v>46</v>
      </c>
      <c r="BN64" s="572">
        <v>4</v>
      </c>
      <c r="BO64" s="572">
        <v>18</v>
      </c>
      <c r="BP64" s="572">
        <v>33</v>
      </c>
      <c r="BQ64" s="572">
        <v>40</v>
      </c>
      <c r="BR64" s="572">
        <v>4</v>
      </c>
      <c r="BS64" s="572">
        <v>15</v>
      </c>
      <c r="BT64" s="572">
        <v>30</v>
      </c>
      <c r="BU64" s="572">
        <v>6</v>
      </c>
      <c r="BV64" s="572">
        <v>0</v>
      </c>
      <c r="BW64" s="572">
        <v>3</v>
      </c>
      <c r="BX64" s="572">
        <v>3</v>
      </c>
      <c r="BY64" s="572">
        <v>43</v>
      </c>
      <c r="BZ64" s="572">
        <v>81</v>
      </c>
      <c r="CA64" s="572">
        <v>2</v>
      </c>
    </row>
    <row r="65" spans="1:79">
      <c r="A65" t="s">
        <v>59</v>
      </c>
      <c r="B65" t="s">
        <v>1752</v>
      </c>
      <c r="C65">
        <v>2020</v>
      </c>
      <c r="D65" t="s">
        <v>1971</v>
      </c>
      <c r="E65" s="506">
        <v>378</v>
      </c>
      <c r="F65" s="506">
        <v>293</v>
      </c>
      <c r="G65" s="506">
        <v>160</v>
      </c>
      <c r="H65" s="506">
        <v>72</v>
      </c>
      <c r="I65" s="506">
        <v>34</v>
      </c>
      <c r="J65" s="506">
        <v>0</v>
      </c>
      <c r="K65" s="506">
        <v>0</v>
      </c>
      <c r="L65" s="506">
        <v>0</v>
      </c>
      <c r="M65" s="506">
        <v>0</v>
      </c>
      <c r="N65" s="506">
        <v>36</v>
      </c>
      <c r="O65" s="506">
        <v>2</v>
      </c>
      <c r="P65" s="506">
        <v>34</v>
      </c>
      <c r="Q65" s="506">
        <v>73</v>
      </c>
      <c r="R65" s="506">
        <v>0</v>
      </c>
      <c r="S65" s="506">
        <v>0</v>
      </c>
      <c r="T65" s="506">
        <v>0</v>
      </c>
      <c r="U65" s="506">
        <v>73</v>
      </c>
      <c r="V65" s="506">
        <v>0</v>
      </c>
      <c r="W65" s="506">
        <v>0</v>
      </c>
      <c r="X65" s="506">
        <v>0</v>
      </c>
      <c r="Y65" s="506">
        <v>0</v>
      </c>
      <c r="Z65" s="506">
        <v>0</v>
      </c>
      <c r="AA65" s="506">
        <v>0</v>
      </c>
      <c r="AB65" s="506">
        <v>0</v>
      </c>
      <c r="AC65" s="506">
        <v>381</v>
      </c>
      <c r="AD65" s="506">
        <v>63</v>
      </c>
      <c r="AE65" s="506">
        <v>72</v>
      </c>
      <c r="AF65" s="506">
        <v>205</v>
      </c>
      <c r="AG65" s="506">
        <v>219</v>
      </c>
      <c r="AH65" s="506">
        <v>36</v>
      </c>
      <c r="AI65" s="506">
        <v>41</v>
      </c>
      <c r="AJ65" s="506">
        <v>107</v>
      </c>
      <c r="AK65" s="506">
        <v>162</v>
      </c>
      <c r="AL65" s="506">
        <v>27</v>
      </c>
      <c r="AM65" s="506">
        <v>31</v>
      </c>
      <c r="AN65" s="506">
        <v>98</v>
      </c>
      <c r="AO65" s="506">
        <v>0</v>
      </c>
      <c r="AP65" s="506">
        <v>0</v>
      </c>
      <c r="AQ65" s="506">
        <v>0</v>
      </c>
      <c r="AR65" s="506">
        <v>0</v>
      </c>
      <c r="AS65" s="506">
        <v>0</v>
      </c>
      <c r="AT65" s="506">
        <v>0</v>
      </c>
      <c r="AU65" s="506">
        <v>0</v>
      </c>
      <c r="AV65" s="506">
        <v>0</v>
      </c>
      <c r="AW65" s="506">
        <v>0</v>
      </c>
      <c r="AX65" s="506">
        <v>0</v>
      </c>
      <c r="AY65" s="506">
        <v>0</v>
      </c>
      <c r="AZ65" s="506">
        <v>0</v>
      </c>
      <c r="BA65" s="506">
        <v>506</v>
      </c>
      <c r="BB65" s="506">
        <v>217</v>
      </c>
      <c r="BC65" s="506">
        <v>140</v>
      </c>
      <c r="BD65" s="506">
        <v>165</v>
      </c>
      <c r="BE65" s="506">
        <v>390</v>
      </c>
      <c r="BF65" s="506">
        <v>189</v>
      </c>
      <c r="BG65" s="506">
        <v>112</v>
      </c>
      <c r="BH65" s="506">
        <v>105</v>
      </c>
      <c r="BI65" s="506">
        <v>116</v>
      </c>
      <c r="BJ65" s="506">
        <v>28</v>
      </c>
      <c r="BK65" s="506">
        <v>28</v>
      </c>
      <c r="BL65" s="506">
        <v>60</v>
      </c>
      <c r="BM65" s="506">
        <v>30</v>
      </c>
      <c r="BN65" s="506">
        <v>2</v>
      </c>
      <c r="BO65" s="506">
        <v>10</v>
      </c>
      <c r="BP65" s="506">
        <v>23</v>
      </c>
      <c r="BQ65" s="506">
        <v>24</v>
      </c>
      <c r="BR65" s="506">
        <v>0</v>
      </c>
      <c r="BS65" s="506">
        <v>7</v>
      </c>
      <c r="BT65" s="506">
        <v>19</v>
      </c>
      <c r="BU65" s="506">
        <v>6</v>
      </c>
      <c r="BV65" s="506">
        <v>2</v>
      </c>
      <c r="BW65" s="506">
        <v>3</v>
      </c>
      <c r="BX65" s="506">
        <v>4</v>
      </c>
      <c r="BY65" s="506">
        <v>33</v>
      </c>
      <c r="BZ65" s="506">
        <v>69</v>
      </c>
      <c r="CA65" s="506">
        <v>0</v>
      </c>
    </row>
    <row r="66" spans="1:79">
      <c r="A66" s="571" t="s">
        <v>59</v>
      </c>
      <c r="B66" s="571" t="s">
        <v>1752</v>
      </c>
      <c r="C66" s="571">
        <v>2021</v>
      </c>
      <c r="D66" s="571" t="s">
        <v>1971</v>
      </c>
      <c r="E66" s="572">
        <v>280</v>
      </c>
      <c r="F66" s="572">
        <v>230</v>
      </c>
      <c r="G66" s="572">
        <v>119</v>
      </c>
      <c r="H66" s="572">
        <v>56</v>
      </c>
      <c r="I66" s="572">
        <v>34</v>
      </c>
      <c r="J66" s="572">
        <v>0</v>
      </c>
      <c r="K66" s="572">
        <v>0</v>
      </c>
      <c r="L66" s="572">
        <v>0</v>
      </c>
      <c r="M66" s="572">
        <v>0</v>
      </c>
      <c r="N66" s="572">
        <v>57</v>
      </c>
      <c r="O66" s="572">
        <v>0</v>
      </c>
      <c r="P66" s="572">
        <v>57</v>
      </c>
      <c r="Q66" s="572">
        <v>57</v>
      </c>
      <c r="R66" s="572">
        <v>0</v>
      </c>
      <c r="S66" s="572">
        <v>0</v>
      </c>
      <c r="T66" s="572">
        <v>0</v>
      </c>
      <c r="U66" s="572">
        <v>57</v>
      </c>
      <c r="V66" s="572">
        <v>0</v>
      </c>
      <c r="W66" s="572">
        <v>0</v>
      </c>
      <c r="X66" s="572">
        <v>0</v>
      </c>
      <c r="Y66" s="572">
        <v>0</v>
      </c>
      <c r="Z66" s="572">
        <v>0</v>
      </c>
      <c r="AA66" s="572">
        <v>0</v>
      </c>
      <c r="AB66" s="572">
        <v>0</v>
      </c>
      <c r="AC66" s="572">
        <v>337</v>
      </c>
      <c r="AD66" s="572">
        <v>73</v>
      </c>
      <c r="AE66" s="572">
        <v>83</v>
      </c>
      <c r="AF66" s="572">
        <v>178</v>
      </c>
      <c r="AG66" s="572">
        <v>224</v>
      </c>
      <c r="AH66" s="572">
        <v>54</v>
      </c>
      <c r="AI66" s="572">
        <v>58</v>
      </c>
      <c r="AJ66" s="572">
        <v>116</v>
      </c>
      <c r="AK66" s="572">
        <v>113</v>
      </c>
      <c r="AL66" s="572">
        <v>19</v>
      </c>
      <c r="AM66" s="572">
        <v>25</v>
      </c>
      <c r="AN66" s="572">
        <v>62</v>
      </c>
      <c r="AO66" s="572">
        <v>0</v>
      </c>
      <c r="AP66" s="572">
        <v>0</v>
      </c>
      <c r="AQ66" s="572">
        <v>0</v>
      </c>
      <c r="AR66" s="572">
        <v>0</v>
      </c>
      <c r="AS66" s="572">
        <v>0</v>
      </c>
      <c r="AT66" s="572">
        <v>0</v>
      </c>
      <c r="AU66" s="572">
        <v>0</v>
      </c>
      <c r="AV66" s="572">
        <v>0</v>
      </c>
      <c r="AW66" s="572">
        <v>0</v>
      </c>
      <c r="AX66" s="572">
        <v>0</v>
      </c>
      <c r="AY66" s="572">
        <v>0</v>
      </c>
      <c r="AZ66" s="572">
        <v>0</v>
      </c>
      <c r="BA66" s="572">
        <v>433</v>
      </c>
      <c r="BB66" s="572">
        <v>165</v>
      </c>
      <c r="BC66" s="572">
        <v>123</v>
      </c>
      <c r="BD66" s="572">
        <v>161</v>
      </c>
      <c r="BE66" s="572">
        <v>335</v>
      </c>
      <c r="BF66" s="572">
        <v>143</v>
      </c>
      <c r="BG66" s="572">
        <v>98</v>
      </c>
      <c r="BH66" s="572">
        <v>103</v>
      </c>
      <c r="BI66" s="572">
        <v>98</v>
      </c>
      <c r="BJ66" s="572">
        <v>22</v>
      </c>
      <c r="BK66" s="572">
        <v>25</v>
      </c>
      <c r="BL66" s="572">
        <v>58</v>
      </c>
      <c r="BM66" s="572">
        <v>56</v>
      </c>
      <c r="BN66" s="572">
        <v>2</v>
      </c>
      <c r="BO66" s="572">
        <v>14</v>
      </c>
      <c r="BP66" s="572">
        <v>44</v>
      </c>
      <c r="BQ66" s="572">
        <v>45</v>
      </c>
      <c r="BR66" s="572">
        <v>2</v>
      </c>
      <c r="BS66" s="572">
        <v>10</v>
      </c>
      <c r="BT66" s="572">
        <v>36</v>
      </c>
      <c r="BU66" s="572">
        <v>11</v>
      </c>
      <c r="BV66" s="572">
        <v>0</v>
      </c>
      <c r="BW66" s="572">
        <v>4</v>
      </c>
      <c r="BX66" s="572">
        <v>8</v>
      </c>
      <c r="BY66" s="572">
        <v>29</v>
      </c>
      <c r="BZ66" s="572">
        <v>83</v>
      </c>
      <c r="CA66" s="572">
        <v>4</v>
      </c>
    </row>
    <row r="67" spans="1:79">
      <c r="A67" t="s">
        <v>59</v>
      </c>
      <c r="B67" t="s">
        <v>1752</v>
      </c>
      <c r="C67">
        <v>2022</v>
      </c>
      <c r="D67" t="s">
        <v>1971</v>
      </c>
      <c r="E67" s="506">
        <v>275</v>
      </c>
      <c r="F67" s="506">
        <v>246</v>
      </c>
      <c r="G67" s="506">
        <v>102</v>
      </c>
      <c r="H67" s="506">
        <v>51</v>
      </c>
      <c r="I67" s="506">
        <v>30</v>
      </c>
      <c r="J67" s="506">
        <v>0</v>
      </c>
      <c r="K67" s="506">
        <v>0</v>
      </c>
      <c r="L67" s="506">
        <v>0</v>
      </c>
      <c r="M67" s="506">
        <v>0</v>
      </c>
      <c r="N67" s="506">
        <v>96</v>
      </c>
      <c r="O67" s="506">
        <v>0</v>
      </c>
      <c r="P67" s="506">
        <v>96</v>
      </c>
      <c r="Q67" s="506">
        <v>27</v>
      </c>
      <c r="R67" s="506">
        <v>0</v>
      </c>
      <c r="S67" s="506">
        <v>0</v>
      </c>
      <c r="T67" s="506">
        <v>0</v>
      </c>
      <c r="U67" s="506">
        <v>27</v>
      </c>
      <c r="V67" s="506">
        <v>0</v>
      </c>
      <c r="W67" s="506">
        <v>0</v>
      </c>
      <c r="X67" s="506">
        <v>0</v>
      </c>
      <c r="Y67" s="506">
        <v>0</v>
      </c>
      <c r="Z67" s="506">
        <v>0</v>
      </c>
      <c r="AA67" s="506">
        <v>0</v>
      </c>
      <c r="AB67" s="506">
        <v>0</v>
      </c>
      <c r="AC67" s="506">
        <v>364</v>
      </c>
      <c r="AD67" s="506">
        <v>110</v>
      </c>
      <c r="AE67" s="506">
        <v>105</v>
      </c>
      <c r="AF67" s="506">
        <v>184</v>
      </c>
      <c r="AG67" s="506">
        <v>209</v>
      </c>
      <c r="AH67" s="506">
        <v>64</v>
      </c>
      <c r="AI67" s="506">
        <v>68</v>
      </c>
      <c r="AJ67" s="506">
        <v>110</v>
      </c>
      <c r="AK67" s="506">
        <v>155</v>
      </c>
      <c r="AL67" s="506">
        <v>46</v>
      </c>
      <c r="AM67" s="506">
        <v>37</v>
      </c>
      <c r="AN67" s="506">
        <v>74</v>
      </c>
      <c r="AO67" s="506">
        <v>0</v>
      </c>
      <c r="AP67" s="506">
        <v>0</v>
      </c>
      <c r="AQ67" s="506">
        <v>0</v>
      </c>
      <c r="AR67" s="506">
        <v>0</v>
      </c>
      <c r="AS67" s="506">
        <v>0</v>
      </c>
      <c r="AT67" s="506">
        <v>0</v>
      </c>
      <c r="AU67" s="506">
        <v>0</v>
      </c>
      <c r="AV67" s="506">
        <v>0</v>
      </c>
      <c r="AW67" s="506">
        <v>0</v>
      </c>
      <c r="AX67" s="506">
        <v>0</v>
      </c>
      <c r="AY67" s="506">
        <v>0</v>
      </c>
      <c r="AZ67" s="506">
        <v>0</v>
      </c>
      <c r="BA67" s="506">
        <v>492</v>
      </c>
      <c r="BB67" s="506">
        <v>202</v>
      </c>
      <c r="BC67" s="506">
        <v>160</v>
      </c>
      <c r="BD67" s="506">
        <v>169</v>
      </c>
      <c r="BE67" s="506">
        <v>381</v>
      </c>
      <c r="BF67" s="506">
        <v>167</v>
      </c>
      <c r="BG67" s="506">
        <v>131</v>
      </c>
      <c r="BH67" s="506">
        <v>117</v>
      </c>
      <c r="BI67" s="506">
        <v>111</v>
      </c>
      <c r="BJ67" s="506">
        <v>35</v>
      </c>
      <c r="BK67" s="506">
        <v>29</v>
      </c>
      <c r="BL67" s="506">
        <v>52</v>
      </c>
      <c r="BM67" s="506">
        <v>59</v>
      </c>
      <c r="BN67" s="506">
        <v>7</v>
      </c>
      <c r="BO67" s="506">
        <v>26</v>
      </c>
      <c r="BP67" s="506">
        <v>46</v>
      </c>
      <c r="BQ67" s="506">
        <v>42</v>
      </c>
      <c r="BR67" s="506">
        <v>5</v>
      </c>
      <c r="BS67" s="506">
        <v>14</v>
      </c>
      <c r="BT67" s="506">
        <v>36</v>
      </c>
      <c r="BU67" s="506">
        <v>17</v>
      </c>
      <c r="BV67" s="506">
        <v>2</v>
      </c>
      <c r="BW67" s="506">
        <v>12</v>
      </c>
      <c r="BX67" s="506">
        <v>10</v>
      </c>
      <c r="BY67" s="506">
        <v>53</v>
      </c>
      <c r="BZ67" s="506">
        <v>106</v>
      </c>
      <c r="CA67" s="506">
        <v>1</v>
      </c>
    </row>
    <row r="68" spans="1:79">
      <c r="A68" s="571" t="s">
        <v>59</v>
      </c>
      <c r="B68" s="571" t="s">
        <v>1752</v>
      </c>
      <c r="C68" s="571">
        <v>2023</v>
      </c>
      <c r="D68" s="571" t="s">
        <v>1971</v>
      </c>
      <c r="E68" s="572">
        <v>315</v>
      </c>
      <c r="F68" s="572">
        <v>210</v>
      </c>
      <c r="G68" s="572">
        <v>73</v>
      </c>
      <c r="H68" s="572">
        <v>44</v>
      </c>
      <c r="I68" s="572">
        <v>16</v>
      </c>
      <c r="J68" s="572">
        <v>0</v>
      </c>
      <c r="K68" s="572">
        <v>0</v>
      </c>
      <c r="L68" s="572">
        <v>0</v>
      </c>
      <c r="M68" s="572">
        <v>0</v>
      </c>
      <c r="N68" s="572">
        <v>62</v>
      </c>
      <c r="O68" s="572">
        <v>0</v>
      </c>
      <c r="P68" s="572">
        <v>62</v>
      </c>
      <c r="Q68" s="572">
        <v>25</v>
      </c>
      <c r="R68" s="572">
        <v>1</v>
      </c>
      <c r="S68" s="572">
        <v>5</v>
      </c>
      <c r="T68" s="572">
        <v>14</v>
      </c>
      <c r="U68" s="572">
        <v>15</v>
      </c>
      <c r="V68" s="572">
        <v>1</v>
      </c>
      <c r="W68" s="572">
        <v>4</v>
      </c>
      <c r="X68" s="572">
        <v>9</v>
      </c>
      <c r="Y68" s="572">
        <v>10</v>
      </c>
      <c r="Z68" s="572">
        <v>0</v>
      </c>
      <c r="AA68" s="572">
        <v>1</v>
      </c>
      <c r="AB68" s="572">
        <v>5</v>
      </c>
      <c r="AC68" s="572">
        <v>542</v>
      </c>
      <c r="AD68" s="572">
        <v>153</v>
      </c>
      <c r="AE68" s="572">
        <v>178</v>
      </c>
      <c r="AF68" s="572">
        <v>267</v>
      </c>
      <c r="AG68" s="572">
        <v>355</v>
      </c>
      <c r="AH68" s="572">
        <v>112</v>
      </c>
      <c r="AI68" s="572">
        <v>129</v>
      </c>
      <c r="AJ68" s="572">
        <v>169</v>
      </c>
      <c r="AK68" s="572">
        <v>187</v>
      </c>
      <c r="AL68" s="572">
        <v>41</v>
      </c>
      <c r="AM68" s="572">
        <v>49</v>
      </c>
      <c r="AN68" s="572">
        <v>98</v>
      </c>
      <c r="AO68" s="572">
        <v>0</v>
      </c>
      <c r="AP68" s="572">
        <v>0</v>
      </c>
      <c r="AQ68" s="572">
        <v>0</v>
      </c>
      <c r="AR68" s="572">
        <v>0</v>
      </c>
      <c r="AS68" s="572">
        <v>0</v>
      </c>
      <c r="AT68" s="572">
        <v>0</v>
      </c>
      <c r="AU68" s="572">
        <v>0</v>
      </c>
      <c r="AV68" s="572">
        <v>0</v>
      </c>
      <c r="AW68" s="572">
        <v>0</v>
      </c>
      <c r="AX68" s="572">
        <v>0</v>
      </c>
      <c r="AY68" s="572">
        <v>0</v>
      </c>
      <c r="AZ68" s="572">
        <v>0</v>
      </c>
      <c r="BA68" s="572">
        <v>554</v>
      </c>
      <c r="BB68" s="572">
        <v>198</v>
      </c>
      <c r="BC68" s="572">
        <v>191</v>
      </c>
      <c r="BD68" s="572">
        <v>190</v>
      </c>
      <c r="BE68" s="572">
        <v>457</v>
      </c>
      <c r="BF68" s="572">
        <v>172</v>
      </c>
      <c r="BG68" s="572">
        <v>160</v>
      </c>
      <c r="BH68" s="572">
        <v>141</v>
      </c>
      <c r="BI68" s="572">
        <v>97</v>
      </c>
      <c r="BJ68" s="572">
        <v>26</v>
      </c>
      <c r="BK68" s="572">
        <v>31</v>
      </c>
      <c r="BL68" s="572">
        <v>49</v>
      </c>
      <c r="BM68" s="572">
        <v>88</v>
      </c>
      <c r="BN68" s="572">
        <v>11</v>
      </c>
      <c r="BO68" s="572">
        <v>37</v>
      </c>
      <c r="BP68" s="572">
        <v>69</v>
      </c>
      <c r="BQ68" s="572">
        <v>52</v>
      </c>
      <c r="BR68" s="572">
        <v>8</v>
      </c>
      <c r="BS68" s="572">
        <v>16</v>
      </c>
      <c r="BT68" s="572">
        <v>42</v>
      </c>
      <c r="BU68" s="572">
        <v>36</v>
      </c>
      <c r="BV68" s="572">
        <v>3</v>
      </c>
      <c r="BW68" s="572">
        <v>21</v>
      </c>
      <c r="BX68" s="572">
        <v>27</v>
      </c>
      <c r="BY68" s="572">
        <v>85</v>
      </c>
      <c r="BZ68" s="572">
        <v>113</v>
      </c>
      <c r="CA68" s="572">
        <v>5</v>
      </c>
    </row>
    <row r="69" spans="1:79">
      <c r="A69" t="s">
        <v>59</v>
      </c>
      <c r="B69" t="s">
        <v>1752</v>
      </c>
      <c r="C69">
        <v>2024</v>
      </c>
      <c r="D69" t="s">
        <v>1971</v>
      </c>
      <c r="E69" s="506">
        <v>437</v>
      </c>
      <c r="F69" s="506">
        <v>211</v>
      </c>
      <c r="G69" s="506">
        <v>75</v>
      </c>
      <c r="H69" s="506">
        <v>40</v>
      </c>
      <c r="I69" s="506">
        <v>22</v>
      </c>
      <c r="J69" s="506">
        <v>0</v>
      </c>
      <c r="K69" s="506">
        <v>0</v>
      </c>
      <c r="L69" s="506">
        <v>0</v>
      </c>
      <c r="M69" s="506">
        <v>0</v>
      </c>
      <c r="N69" s="506">
        <v>54</v>
      </c>
      <c r="O69" s="506">
        <v>0</v>
      </c>
      <c r="P69" s="506">
        <v>54</v>
      </c>
      <c r="Q69" s="506">
        <v>28</v>
      </c>
      <c r="R69" s="506">
        <v>17</v>
      </c>
      <c r="S69" s="506">
        <v>8</v>
      </c>
      <c r="T69" s="506">
        <v>16</v>
      </c>
      <c r="U69" s="506">
        <v>3</v>
      </c>
      <c r="V69" s="506">
        <v>2</v>
      </c>
      <c r="W69" s="506">
        <v>0</v>
      </c>
      <c r="X69" s="506">
        <v>2</v>
      </c>
      <c r="Y69" s="506">
        <v>25</v>
      </c>
      <c r="Z69" s="506">
        <v>15</v>
      </c>
      <c r="AA69" s="506">
        <v>8</v>
      </c>
      <c r="AB69" s="506">
        <v>14</v>
      </c>
      <c r="AC69" s="506">
        <v>354</v>
      </c>
      <c r="AD69" s="506">
        <v>151</v>
      </c>
      <c r="AE69" s="506">
        <v>96</v>
      </c>
      <c r="AF69" s="506">
        <v>158</v>
      </c>
      <c r="AG69" s="506">
        <v>184</v>
      </c>
      <c r="AH69" s="506">
        <v>82</v>
      </c>
      <c r="AI69" s="506">
        <v>49</v>
      </c>
      <c r="AJ69" s="506">
        <v>84</v>
      </c>
      <c r="AK69" s="506">
        <v>170</v>
      </c>
      <c r="AL69" s="506">
        <v>69</v>
      </c>
      <c r="AM69" s="506">
        <v>47</v>
      </c>
      <c r="AN69" s="506">
        <v>74</v>
      </c>
      <c r="AO69" s="506">
        <v>0</v>
      </c>
      <c r="AP69" s="506">
        <v>0</v>
      </c>
      <c r="AQ69" s="506">
        <v>0</v>
      </c>
      <c r="AR69" s="506">
        <v>0</v>
      </c>
      <c r="AS69" s="506">
        <v>0</v>
      </c>
      <c r="AT69" s="506">
        <v>0</v>
      </c>
      <c r="AU69" s="506">
        <v>0</v>
      </c>
      <c r="AV69" s="506">
        <v>0</v>
      </c>
      <c r="AW69" s="506">
        <v>0</v>
      </c>
      <c r="AX69" s="506">
        <v>0</v>
      </c>
      <c r="AY69" s="506">
        <v>0</v>
      </c>
      <c r="AZ69" s="506">
        <v>0</v>
      </c>
      <c r="BA69" s="506">
        <v>452</v>
      </c>
      <c r="BB69" s="506">
        <v>170</v>
      </c>
      <c r="BC69" s="506">
        <v>168</v>
      </c>
      <c r="BD69" s="506">
        <v>177</v>
      </c>
      <c r="BE69" s="506">
        <v>324</v>
      </c>
      <c r="BF69" s="506">
        <v>126</v>
      </c>
      <c r="BG69" s="506">
        <v>118</v>
      </c>
      <c r="BH69" s="506">
        <v>117</v>
      </c>
      <c r="BI69" s="506">
        <v>128</v>
      </c>
      <c r="BJ69" s="506">
        <v>44</v>
      </c>
      <c r="BK69" s="506">
        <v>50</v>
      </c>
      <c r="BL69" s="506">
        <v>60</v>
      </c>
      <c r="BM69" s="506">
        <v>86</v>
      </c>
      <c r="BN69" s="506">
        <v>5</v>
      </c>
      <c r="BO69" s="506">
        <v>33</v>
      </c>
      <c r="BP69" s="506">
        <v>73</v>
      </c>
      <c r="BQ69" s="506">
        <v>64</v>
      </c>
      <c r="BR69" s="506">
        <v>3</v>
      </c>
      <c r="BS69" s="506">
        <v>22</v>
      </c>
      <c r="BT69" s="506">
        <v>56</v>
      </c>
      <c r="BU69" s="506">
        <v>22</v>
      </c>
      <c r="BV69" s="506">
        <v>2</v>
      </c>
      <c r="BW69" s="506">
        <v>11</v>
      </c>
      <c r="BX69" s="506">
        <v>17</v>
      </c>
      <c r="BY69" s="506">
        <v>48</v>
      </c>
      <c r="BZ69" s="506">
        <v>122</v>
      </c>
      <c r="CA69" s="506">
        <v>3</v>
      </c>
    </row>
    <row r="70" spans="1:79">
      <c r="A70" s="571" t="s">
        <v>59</v>
      </c>
      <c r="B70" s="571" t="s">
        <v>1752</v>
      </c>
      <c r="C70" s="571">
        <v>2025</v>
      </c>
      <c r="D70" s="571" t="s">
        <v>1972</v>
      </c>
      <c r="E70" s="572">
        <v>337</v>
      </c>
      <c r="F70" s="572">
        <v>214</v>
      </c>
      <c r="G70" s="572">
        <v>101</v>
      </c>
      <c r="H70" s="572">
        <v>48</v>
      </c>
      <c r="I70" s="572">
        <v>25</v>
      </c>
      <c r="J70" s="572">
        <v>0</v>
      </c>
      <c r="K70" s="572">
        <v>0</v>
      </c>
      <c r="L70" s="572">
        <v>0</v>
      </c>
      <c r="M70" s="572">
        <v>0</v>
      </c>
      <c r="N70" s="572">
        <v>61</v>
      </c>
      <c r="O70" s="572">
        <v>1</v>
      </c>
      <c r="P70" s="572">
        <v>60</v>
      </c>
      <c r="Q70" s="572">
        <v>31</v>
      </c>
      <c r="R70" s="572">
        <v>10</v>
      </c>
      <c r="S70" s="572">
        <v>8</v>
      </c>
      <c r="T70" s="572">
        <v>18</v>
      </c>
      <c r="U70" s="572">
        <v>23</v>
      </c>
      <c r="V70" s="572">
        <v>6</v>
      </c>
      <c r="W70" s="617">
        <v>3</v>
      </c>
      <c r="X70" s="572">
        <v>7</v>
      </c>
      <c r="Y70" s="617">
        <v>8</v>
      </c>
      <c r="Z70" s="617">
        <v>4</v>
      </c>
      <c r="AA70" s="572">
        <v>5</v>
      </c>
      <c r="AB70" s="572">
        <v>11</v>
      </c>
      <c r="AC70" s="572">
        <v>441</v>
      </c>
      <c r="AD70" s="572">
        <v>114</v>
      </c>
      <c r="AE70" s="572">
        <v>105</v>
      </c>
      <c r="AF70" s="572">
        <v>236</v>
      </c>
      <c r="AG70" s="572">
        <v>267</v>
      </c>
      <c r="AH70" s="572">
        <v>72</v>
      </c>
      <c r="AI70" s="572">
        <v>65</v>
      </c>
      <c r="AJ70" s="572">
        <v>141</v>
      </c>
      <c r="AK70" s="572">
        <v>174</v>
      </c>
      <c r="AL70" s="572">
        <v>42</v>
      </c>
      <c r="AM70" s="572">
        <v>40</v>
      </c>
      <c r="AN70" s="572">
        <v>95</v>
      </c>
      <c r="AO70" s="572">
        <v>0</v>
      </c>
      <c r="AP70" s="572">
        <v>0</v>
      </c>
      <c r="AQ70" s="572">
        <v>0</v>
      </c>
      <c r="AR70" s="572">
        <v>0</v>
      </c>
      <c r="AS70" s="572">
        <v>0</v>
      </c>
      <c r="AT70" s="572">
        <v>0</v>
      </c>
      <c r="AU70" s="572">
        <v>0</v>
      </c>
      <c r="AV70" s="572">
        <v>0</v>
      </c>
      <c r="AW70" s="572">
        <v>0</v>
      </c>
      <c r="AX70" s="572">
        <v>0</v>
      </c>
      <c r="AY70" s="572">
        <v>0</v>
      </c>
      <c r="AZ70" s="572">
        <v>0</v>
      </c>
      <c r="BA70" s="572">
        <v>516</v>
      </c>
      <c r="BB70" s="572">
        <v>199</v>
      </c>
      <c r="BC70" s="572">
        <v>159</v>
      </c>
      <c r="BD70" s="572">
        <v>183</v>
      </c>
      <c r="BE70" s="572">
        <v>399</v>
      </c>
      <c r="BF70" s="572">
        <v>167</v>
      </c>
      <c r="BG70" s="572">
        <v>126</v>
      </c>
      <c r="BH70" s="572">
        <v>121</v>
      </c>
      <c r="BI70" s="572">
        <v>117</v>
      </c>
      <c r="BJ70" s="572">
        <v>32</v>
      </c>
      <c r="BK70" s="572">
        <v>33</v>
      </c>
      <c r="BL70" s="572">
        <v>62</v>
      </c>
      <c r="BM70" s="572">
        <v>86</v>
      </c>
      <c r="BN70" s="572">
        <v>7</v>
      </c>
      <c r="BO70" s="572">
        <v>32</v>
      </c>
      <c r="BP70" s="572">
        <v>66</v>
      </c>
      <c r="BQ70" s="572">
        <v>65</v>
      </c>
      <c r="BR70" s="572">
        <v>4</v>
      </c>
      <c r="BS70" s="572">
        <v>21</v>
      </c>
      <c r="BT70" s="572">
        <v>52</v>
      </c>
      <c r="BU70" s="572">
        <v>21</v>
      </c>
      <c r="BV70" s="572">
        <v>3</v>
      </c>
      <c r="BW70" s="572">
        <v>11</v>
      </c>
      <c r="BX70" s="572">
        <v>14</v>
      </c>
      <c r="BY70" s="572">
        <v>49</v>
      </c>
      <c r="BZ70" s="572">
        <v>122</v>
      </c>
      <c r="CA70" s="572">
        <v>3</v>
      </c>
    </row>
    <row r="71" spans="1:79">
      <c r="A71" t="s">
        <v>59</v>
      </c>
      <c r="B71" t="s">
        <v>1752</v>
      </c>
      <c r="C71">
        <v>2024</v>
      </c>
      <c r="D71" t="s">
        <v>1974</v>
      </c>
      <c r="E71" s="506">
        <f>E69</f>
        <v>437</v>
      </c>
      <c r="F71" s="506">
        <f t="shared" ref="F71:BQ71" si="12">F69</f>
        <v>211</v>
      </c>
      <c r="G71" s="506">
        <f t="shared" si="12"/>
        <v>75</v>
      </c>
      <c r="H71" s="506">
        <f t="shared" si="12"/>
        <v>40</v>
      </c>
      <c r="I71" s="506">
        <f t="shared" si="12"/>
        <v>22</v>
      </c>
      <c r="J71" s="506">
        <f t="shared" si="12"/>
        <v>0</v>
      </c>
      <c r="K71" s="506">
        <f t="shared" si="12"/>
        <v>0</v>
      </c>
      <c r="L71" s="506">
        <f t="shared" si="12"/>
        <v>0</v>
      </c>
      <c r="M71" s="506">
        <f t="shared" si="12"/>
        <v>0</v>
      </c>
      <c r="N71" s="506">
        <f t="shared" si="12"/>
        <v>54</v>
      </c>
      <c r="O71" s="506">
        <f t="shared" si="12"/>
        <v>0</v>
      </c>
      <c r="P71" s="506">
        <f t="shared" si="12"/>
        <v>54</v>
      </c>
      <c r="Q71" s="506">
        <f t="shared" si="12"/>
        <v>28</v>
      </c>
      <c r="R71" s="506">
        <f t="shared" si="12"/>
        <v>17</v>
      </c>
      <c r="S71" s="506">
        <f t="shared" si="12"/>
        <v>8</v>
      </c>
      <c r="T71" s="506">
        <f t="shared" si="12"/>
        <v>16</v>
      </c>
      <c r="U71" s="506">
        <f t="shared" si="12"/>
        <v>3</v>
      </c>
      <c r="V71" s="506">
        <f t="shared" si="12"/>
        <v>2</v>
      </c>
      <c r="W71" s="506">
        <f t="shared" si="12"/>
        <v>0</v>
      </c>
      <c r="X71" s="506">
        <f t="shared" si="12"/>
        <v>2</v>
      </c>
      <c r="Y71" s="506">
        <f t="shared" si="12"/>
        <v>25</v>
      </c>
      <c r="Z71" s="506">
        <f t="shared" si="12"/>
        <v>15</v>
      </c>
      <c r="AA71" s="506">
        <f t="shared" si="12"/>
        <v>8</v>
      </c>
      <c r="AB71" s="506">
        <f t="shared" si="12"/>
        <v>14</v>
      </c>
      <c r="AC71" s="506">
        <f t="shared" si="12"/>
        <v>354</v>
      </c>
      <c r="AD71" s="506">
        <f t="shared" si="12"/>
        <v>151</v>
      </c>
      <c r="AE71" s="506">
        <f t="shared" si="12"/>
        <v>96</v>
      </c>
      <c r="AF71" s="506">
        <f t="shared" si="12"/>
        <v>158</v>
      </c>
      <c r="AG71" s="506">
        <f t="shared" si="12"/>
        <v>184</v>
      </c>
      <c r="AH71" s="506">
        <f t="shared" si="12"/>
        <v>82</v>
      </c>
      <c r="AI71" s="506">
        <f t="shared" si="12"/>
        <v>49</v>
      </c>
      <c r="AJ71" s="506">
        <f t="shared" si="12"/>
        <v>84</v>
      </c>
      <c r="AK71" s="506">
        <f t="shared" si="12"/>
        <v>170</v>
      </c>
      <c r="AL71" s="506">
        <f t="shared" si="12"/>
        <v>69</v>
      </c>
      <c r="AM71" s="506">
        <f t="shared" si="12"/>
        <v>47</v>
      </c>
      <c r="AN71" s="506">
        <f t="shared" si="12"/>
        <v>74</v>
      </c>
      <c r="AO71" s="506">
        <f t="shared" si="12"/>
        <v>0</v>
      </c>
      <c r="AP71" s="506">
        <f t="shared" si="12"/>
        <v>0</v>
      </c>
      <c r="AQ71" s="506">
        <f t="shared" si="12"/>
        <v>0</v>
      </c>
      <c r="AR71" s="506">
        <f t="shared" si="12"/>
        <v>0</v>
      </c>
      <c r="AS71" s="506">
        <f t="shared" si="12"/>
        <v>0</v>
      </c>
      <c r="AT71" s="506">
        <f t="shared" si="12"/>
        <v>0</v>
      </c>
      <c r="AU71" s="506">
        <f t="shared" si="12"/>
        <v>0</v>
      </c>
      <c r="AV71" s="506">
        <f t="shared" si="12"/>
        <v>0</v>
      </c>
      <c r="AW71" s="506">
        <f t="shared" si="12"/>
        <v>0</v>
      </c>
      <c r="AX71" s="506">
        <f t="shared" si="12"/>
        <v>0</v>
      </c>
      <c r="AY71" s="506">
        <f t="shared" si="12"/>
        <v>0</v>
      </c>
      <c r="AZ71" s="506">
        <f t="shared" si="12"/>
        <v>0</v>
      </c>
      <c r="BA71" s="506">
        <f t="shared" si="12"/>
        <v>452</v>
      </c>
      <c r="BB71" s="506">
        <f t="shared" si="12"/>
        <v>170</v>
      </c>
      <c r="BC71" s="506">
        <f t="shared" si="12"/>
        <v>168</v>
      </c>
      <c r="BD71" s="506">
        <f t="shared" si="12"/>
        <v>177</v>
      </c>
      <c r="BE71" s="506">
        <f t="shared" si="12"/>
        <v>324</v>
      </c>
      <c r="BF71" s="506">
        <f t="shared" si="12"/>
        <v>126</v>
      </c>
      <c r="BG71" s="506">
        <f t="shared" si="12"/>
        <v>118</v>
      </c>
      <c r="BH71" s="506">
        <f t="shared" si="12"/>
        <v>117</v>
      </c>
      <c r="BI71" s="506">
        <f t="shared" si="12"/>
        <v>128</v>
      </c>
      <c r="BJ71" s="506">
        <f t="shared" si="12"/>
        <v>44</v>
      </c>
      <c r="BK71" s="506">
        <f t="shared" si="12"/>
        <v>50</v>
      </c>
      <c r="BL71" s="506">
        <f t="shared" si="12"/>
        <v>60</v>
      </c>
      <c r="BM71" s="506">
        <f t="shared" si="12"/>
        <v>86</v>
      </c>
      <c r="BN71" s="506">
        <f t="shared" si="12"/>
        <v>5</v>
      </c>
      <c r="BO71" s="506">
        <f t="shared" si="12"/>
        <v>33</v>
      </c>
      <c r="BP71" s="506">
        <f t="shared" si="12"/>
        <v>73</v>
      </c>
      <c r="BQ71" s="506">
        <f t="shared" si="12"/>
        <v>64</v>
      </c>
      <c r="BR71" s="506">
        <f t="shared" ref="BR71:CA71" si="13">BR69</f>
        <v>3</v>
      </c>
      <c r="BS71" s="506">
        <f t="shared" si="13"/>
        <v>22</v>
      </c>
      <c r="BT71" s="506">
        <f t="shared" si="13"/>
        <v>56</v>
      </c>
      <c r="BU71" s="506">
        <f t="shared" si="13"/>
        <v>22</v>
      </c>
      <c r="BV71" s="506">
        <f t="shared" si="13"/>
        <v>2</v>
      </c>
      <c r="BW71" s="506">
        <f t="shared" si="13"/>
        <v>11</v>
      </c>
      <c r="BX71" s="506">
        <f t="shared" si="13"/>
        <v>17</v>
      </c>
      <c r="BY71" s="506">
        <f t="shared" si="13"/>
        <v>48</v>
      </c>
      <c r="BZ71" s="506">
        <f t="shared" si="13"/>
        <v>122</v>
      </c>
      <c r="CA71" s="506">
        <f t="shared" si="13"/>
        <v>3</v>
      </c>
    </row>
    <row r="72" spans="1:79">
      <c r="A72" s="571" t="s">
        <v>59</v>
      </c>
      <c r="B72" s="571" t="s">
        <v>1752</v>
      </c>
      <c r="C72" s="571">
        <v>2025</v>
      </c>
      <c r="D72" s="571" t="s">
        <v>1974</v>
      </c>
      <c r="E72" s="572">
        <v>415.15</v>
      </c>
      <c r="F72" s="572">
        <v>214</v>
      </c>
      <c r="G72" s="572">
        <v>82.5</v>
      </c>
      <c r="H72" s="572">
        <v>44</v>
      </c>
      <c r="I72" s="572">
        <v>24.200000000000003</v>
      </c>
      <c r="J72" s="572">
        <v>0</v>
      </c>
      <c r="K72" s="572">
        <v>0</v>
      </c>
      <c r="L72" s="572">
        <v>0</v>
      </c>
      <c r="M72" s="572">
        <v>0</v>
      </c>
      <c r="N72" s="572">
        <v>59.400000000000006</v>
      </c>
      <c r="O72" s="572">
        <v>1</v>
      </c>
      <c r="P72" s="572">
        <v>59.400000000000006</v>
      </c>
      <c r="Q72" s="572">
        <v>30.800000000000004</v>
      </c>
      <c r="R72" s="572">
        <v>16.149999999999999</v>
      </c>
      <c r="S72" s="572">
        <v>8</v>
      </c>
      <c r="T72" s="572">
        <v>17.600000000000001</v>
      </c>
      <c r="U72" s="572">
        <v>3.3000000000000003</v>
      </c>
      <c r="V72" s="572">
        <v>2.2000000000000002</v>
      </c>
      <c r="W72" s="572">
        <v>3</v>
      </c>
      <c r="X72" s="572">
        <v>2.2000000000000002</v>
      </c>
      <c r="Y72" s="572">
        <v>23.75</v>
      </c>
      <c r="Z72" s="572">
        <v>14.25</v>
      </c>
      <c r="AA72" s="572">
        <v>7.6</v>
      </c>
      <c r="AB72" s="572">
        <v>13.299999999999999</v>
      </c>
      <c r="AC72" s="572">
        <v>389.40000000000003</v>
      </c>
      <c r="AD72" s="572">
        <v>143.44999999999999</v>
      </c>
      <c r="AE72" s="572">
        <v>105</v>
      </c>
      <c r="AF72" s="572">
        <v>173.8</v>
      </c>
      <c r="AG72" s="572">
        <v>202.4</v>
      </c>
      <c r="AH72" s="572">
        <v>77.899999999999991</v>
      </c>
      <c r="AI72" s="572">
        <v>53.900000000000006</v>
      </c>
      <c r="AJ72" s="572">
        <v>92.4</v>
      </c>
      <c r="AK72" s="572">
        <v>174</v>
      </c>
      <c r="AL72" s="572">
        <v>65.55</v>
      </c>
      <c r="AM72" s="572">
        <v>44.65</v>
      </c>
      <c r="AN72" s="572">
        <v>81.400000000000006</v>
      </c>
      <c r="AO72" s="572">
        <v>0</v>
      </c>
      <c r="AP72" s="572">
        <v>0</v>
      </c>
      <c r="AQ72" s="572">
        <v>0</v>
      </c>
      <c r="AR72" s="572">
        <v>0</v>
      </c>
      <c r="AS72" s="572">
        <v>0</v>
      </c>
      <c r="AT72" s="572">
        <v>0</v>
      </c>
      <c r="AU72" s="572">
        <v>0</v>
      </c>
      <c r="AV72" s="572">
        <v>0</v>
      </c>
      <c r="AW72" s="572">
        <v>0</v>
      </c>
      <c r="AX72" s="572">
        <v>0</v>
      </c>
      <c r="AY72" s="572">
        <v>0</v>
      </c>
      <c r="AZ72" s="572">
        <v>0</v>
      </c>
      <c r="BA72" s="572">
        <v>497.20000000000005</v>
      </c>
      <c r="BB72" s="572">
        <v>187.00000000000003</v>
      </c>
      <c r="BC72" s="572">
        <v>159.6</v>
      </c>
      <c r="BD72" s="572">
        <v>183</v>
      </c>
      <c r="BE72" s="572">
        <v>356.40000000000003</v>
      </c>
      <c r="BF72" s="572">
        <v>138.60000000000002</v>
      </c>
      <c r="BG72" s="572">
        <v>126</v>
      </c>
      <c r="BH72" s="572">
        <v>121</v>
      </c>
      <c r="BI72" s="572">
        <v>121.6</v>
      </c>
      <c r="BJ72" s="572">
        <v>41.8</v>
      </c>
      <c r="BK72" s="572">
        <v>47.5</v>
      </c>
      <c r="BL72" s="572">
        <v>62</v>
      </c>
      <c r="BM72" s="572">
        <v>86</v>
      </c>
      <c r="BN72" s="572">
        <v>5.5</v>
      </c>
      <c r="BO72" s="572">
        <v>32</v>
      </c>
      <c r="BP72" s="572">
        <v>69.349999999999994</v>
      </c>
      <c r="BQ72" s="572">
        <v>65</v>
      </c>
      <c r="BR72" s="572">
        <v>3.3000000000000003</v>
      </c>
      <c r="BS72" s="572">
        <v>21</v>
      </c>
      <c r="BT72" s="572">
        <v>53.199999999999996</v>
      </c>
      <c r="BU72" s="572">
        <v>21</v>
      </c>
      <c r="BV72" s="572">
        <v>2.2000000000000002</v>
      </c>
      <c r="BW72" s="572">
        <v>11</v>
      </c>
      <c r="BX72" s="572">
        <v>16.149999999999999</v>
      </c>
      <c r="BY72" s="572">
        <v>49</v>
      </c>
      <c r="BZ72" s="572">
        <v>122</v>
      </c>
      <c r="CA72" s="572">
        <v>3</v>
      </c>
    </row>
    <row r="73" spans="1:79">
      <c r="A73" t="s">
        <v>61</v>
      </c>
      <c r="B73" t="s">
        <v>1888</v>
      </c>
      <c r="C73">
        <v>2018</v>
      </c>
      <c r="D73" t="s">
        <v>1971</v>
      </c>
      <c r="E73" s="506">
        <v>314</v>
      </c>
      <c r="F73" s="506">
        <v>981</v>
      </c>
      <c r="G73" s="506">
        <v>559</v>
      </c>
      <c r="H73" s="506">
        <v>381</v>
      </c>
      <c r="I73" s="506">
        <v>381</v>
      </c>
      <c r="J73" s="506">
        <v>0</v>
      </c>
      <c r="K73" s="506">
        <v>0</v>
      </c>
      <c r="L73" s="506">
        <v>0</v>
      </c>
      <c r="M73" s="506">
        <v>0</v>
      </c>
      <c r="N73" s="506">
        <v>0</v>
      </c>
      <c r="O73" s="506">
        <v>0</v>
      </c>
      <c r="P73" s="506">
        <v>0</v>
      </c>
      <c r="Q73" s="506">
        <v>0</v>
      </c>
      <c r="R73" s="506">
        <v>0</v>
      </c>
      <c r="S73" s="506">
        <v>0</v>
      </c>
      <c r="T73" s="506">
        <v>0</v>
      </c>
      <c r="U73" s="506">
        <v>0</v>
      </c>
      <c r="V73" s="506">
        <v>0</v>
      </c>
      <c r="W73" s="506">
        <v>0</v>
      </c>
      <c r="X73" s="506">
        <v>0</v>
      </c>
      <c r="Y73" s="506">
        <v>0</v>
      </c>
      <c r="Z73" s="506">
        <v>0</v>
      </c>
      <c r="AA73" s="506">
        <v>0</v>
      </c>
      <c r="AB73" s="506">
        <v>0</v>
      </c>
      <c r="AC73" s="506">
        <v>546</v>
      </c>
      <c r="AD73" s="506">
        <v>298</v>
      </c>
      <c r="AE73" s="506">
        <v>237</v>
      </c>
      <c r="AF73" s="506">
        <v>430</v>
      </c>
      <c r="AG73" s="506">
        <v>268</v>
      </c>
      <c r="AH73" s="506">
        <v>153</v>
      </c>
      <c r="AI73" s="506">
        <v>125</v>
      </c>
      <c r="AJ73" s="506">
        <v>213</v>
      </c>
      <c r="AK73" s="506">
        <v>278</v>
      </c>
      <c r="AL73" s="506">
        <v>145</v>
      </c>
      <c r="AM73" s="506">
        <v>112</v>
      </c>
      <c r="AN73" s="506">
        <v>217</v>
      </c>
      <c r="AO73" s="506">
        <v>0</v>
      </c>
      <c r="AP73" s="506">
        <v>0</v>
      </c>
      <c r="AQ73" s="506">
        <v>0</v>
      </c>
      <c r="AR73" s="506">
        <v>0</v>
      </c>
      <c r="AS73" s="506">
        <v>0</v>
      </c>
      <c r="AT73" s="506">
        <v>0</v>
      </c>
      <c r="AU73" s="506">
        <v>0</v>
      </c>
      <c r="AV73" s="506">
        <v>0</v>
      </c>
      <c r="AW73" s="506">
        <v>0</v>
      </c>
      <c r="AX73" s="506">
        <v>0</v>
      </c>
      <c r="AY73" s="506">
        <v>0</v>
      </c>
      <c r="AZ73" s="506">
        <v>0</v>
      </c>
      <c r="BA73" s="506">
        <v>1709</v>
      </c>
      <c r="BB73" s="506">
        <v>832</v>
      </c>
      <c r="BC73" s="506">
        <v>760</v>
      </c>
      <c r="BD73" s="506">
        <v>992</v>
      </c>
      <c r="BE73" s="506">
        <v>1482</v>
      </c>
      <c r="BF73" s="506">
        <v>734</v>
      </c>
      <c r="BG73" s="506">
        <v>655</v>
      </c>
      <c r="BH73" s="506">
        <v>826</v>
      </c>
      <c r="BI73" s="506">
        <v>227</v>
      </c>
      <c r="BJ73" s="506">
        <v>98</v>
      </c>
      <c r="BK73" s="506">
        <v>105</v>
      </c>
      <c r="BL73" s="506">
        <v>166</v>
      </c>
      <c r="BM73" s="506">
        <v>0</v>
      </c>
      <c r="BN73" s="506">
        <v>0</v>
      </c>
      <c r="BO73" s="506">
        <v>0</v>
      </c>
      <c r="BP73" s="506">
        <v>0</v>
      </c>
      <c r="BQ73" s="506">
        <v>0</v>
      </c>
      <c r="BR73" s="506">
        <v>0</v>
      </c>
      <c r="BS73" s="506">
        <v>0</v>
      </c>
      <c r="BT73" s="506">
        <v>0</v>
      </c>
      <c r="BU73" s="506">
        <v>0</v>
      </c>
      <c r="BV73" s="506">
        <v>0</v>
      </c>
      <c r="BW73" s="506">
        <v>0</v>
      </c>
      <c r="BX73" s="506">
        <v>0</v>
      </c>
      <c r="BY73" s="506">
        <v>17</v>
      </c>
      <c r="BZ73" s="506">
        <v>38</v>
      </c>
      <c r="CA73" s="506">
        <v>0</v>
      </c>
    </row>
    <row r="74" spans="1:79">
      <c r="A74" s="571" t="s">
        <v>61</v>
      </c>
      <c r="B74" s="571" t="s">
        <v>1888</v>
      </c>
      <c r="C74" s="571">
        <v>2019</v>
      </c>
      <c r="D74" s="571" t="s">
        <v>1971</v>
      </c>
      <c r="E74" s="572">
        <v>798</v>
      </c>
      <c r="F74" s="572">
        <v>949</v>
      </c>
      <c r="G74" s="572">
        <v>535</v>
      </c>
      <c r="H74" s="572">
        <v>391</v>
      </c>
      <c r="I74" s="572">
        <v>349</v>
      </c>
      <c r="J74" s="572">
        <v>0</v>
      </c>
      <c r="K74" s="572">
        <v>0</v>
      </c>
      <c r="L74" s="572">
        <v>0</v>
      </c>
      <c r="M74" s="572">
        <v>0</v>
      </c>
      <c r="N74" s="572">
        <v>0</v>
      </c>
      <c r="O74" s="572">
        <v>0</v>
      </c>
      <c r="P74" s="572">
        <v>0</v>
      </c>
      <c r="Q74" s="572">
        <v>0</v>
      </c>
      <c r="R74" s="572">
        <v>0</v>
      </c>
      <c r="S74" s="572">
        <v>0</v>
      </c>
      <c r="T74" s="572">
        <v>0</v>
      </c>
      <c r="U74" s="572">
        <v>0</v>
      </c>
      <c r="V74" s="572">
        <v>0</v>
      </c>
      <c r="W74" s="572">
        <v>0</v>
      </c>
      <c r="X74" s="572">
        <v>0</v>
      </c>
      <c r="Y74" s="572">
        <v>0</v>
      </c>
      <c r="Z74" s="572">
        <v>0</v>
      </c>
      <c r="AA74" s="572">
        <v>0</v>
      </c>
      <c r="AB74" s="572">
        <v>0</v>
      </c>
      <c r="AC74" s="572">
        <v>639</v>
      </c>
      <c r="AD74" s="572">
        <v>357</v>
      </c>
      <c r="AE74" s="572">
        <v>281</v>
      </c>
      <c r="AF74" s="572">
        <v>522</v>
      </c>
      <c r="AG74" s="572">
        <v>316</v>
      </c>
      <c r="AH74" s="572">
        <v>185</v>
      </c>
      <c r="AI74" s="572">
        <v>130</v>
      </c>
      <c r="AJ74" s="572">
        <v>262</v>
      </c>
      <c r="AK74" s="572">
        <v>323</v>
      </c>
      <c r="AL74" s="572">
        <v>172</v>
      </c>
      <c r="AM74" s="572">
        <v>151</v>
      </c>
      <c r="AN74" s="572">
        <v>260</v>
      </c>
      <c r="AO74" s="572">
        <v>0</v>
      </c>
      <c r="AP74" s="572">
        <v>0</v>
      </c>
      <c r="AQ74" s="572">
        <v>0</v>
      </c>
      <c r="AR74" s="572">
        <v>0</v>
      </c>
      <c r="AS74" s="572">
        <v>0</v>
      </c>
      <c r="AT74" s="572">
        <v>0</v>
      </c>
      <c r="AU74" s="572">
        <v>0</v>
      </c>
      <c r="AV74" s="572">
        <v>0</v>
      </c>
      <c r="AW74" s="572">
        <v>0</v>
      </c>
      <c r="AX74" s="572">
        <v>0</v>
      </c>
      <c r="AY74" s="572">
        <v>0</v>
      </c>
      <c r="AZ74" s="572">
        <v>0</v>
      </c>
      <c r="BA74" s="572">
        <v>1843</v>
      </c>
      <c r="BB74" s="572">
        <v>969</v>
      </c>
      <c r="BC74" s="572">
        <v>806</v>
      </c>
      <c r="BD74" s="572">
        <v>908</v>
      </c>
      <c r="BE74" s="572">
        <v>1581</v>
      </c>
      <c r="BF74" s="572">
        <v>851</v>
      </c>
      <c r="BG74" s="572">
        <v>675</v>
      </c>
      <c r="BH74" s="572">
        <v>726</v>
      </c>
      <c r="BI74" s="572">
        <v>262</v>
      </c>
      <c r="BJ74" s="572">
        <v>118</v>
      </c>
      <c r="BK74" s="572">
        <v>131</v>
      </c>
      <c r="BL74" s="572">
        <v>182</v>
      </c>
      <c r="BM74" s="572">
        <v>0</v>
      </c>
      <c r="BN74" s="572">
        <v>0</v>
      </c>
      <c r="BO74" s="572">
        <v>0</v>
      </c>
      <c r="BP74" s="572">
        <v>0</v>
      </c>
      <c r="BQ74" s="572">
        <v>0</v>
      </c>
      <c r="BR74" s="572">
        <v>0</v>
      </c>
      <c r="BS74" s="572">
        <v>0</v>
      </c>
      <c r="BT74" s="572">
        <v>0</v>
      </c>
      <c r="BU74" s="572">
        <v>0</v>
      </c>
      <c r="BV74" s="572">
        <v>0</v>
      </c>
      <c r="BW74" s="572">
        <v>0</v>
      </c>
      <c r="BX74" s="572">
        <v>0</v>
      </c>
      <c r="BY74" s="572">
        <v>13</v>
      </c>
      <c r="BZ74" s="572">
        <v>34</v>
      </c>
      <c r="CA74" s="572">
        <v>0</v>
      </c>
    </row>
    <row r="75" spans="1:79">
      <c r="A75" t="s">
        <v>61</v>
      </c>
      <c r="B75" t="s">
        <v>1888</v>
      </c>
      <c r="C75">
        <v>2020</v>
      </c>
      <c r="D75" t="s">
        <v>1971</v>
      </c>
      <c r="E75" s="506">
        <v>653</v>
      </c>
      <c r="F75" s="506">
        <v>862</v>
      </c>
      <c r="G75" s="506">
        <v>538</v>
      </c>
      <c r="H75" s="506">
        <v>345</v>
      </c>
      <c r="I75" s="506">
        <v>306</v>
      </c>
      <c r="J75" s="506">
        <v>0</v>
      </c>
      <c r="K75" s="506">
        <v>0</v>
      </c>
      <c r="L75" s="506">
        <v>0</v>
      </c>
      <c r="M75" s="506">
        <v>0</v>
      </c>
      <c r="N75" s="506">
        <v>135</v>
      </c>
      <c r="O75" s="506">
        <v>81</v>
      </c>
      <c r="P75" s="506">
        <v>54</v>
      </c>
      <c r="Q75" s="506">
        <v>4</v>
      </c>
      <c r="R75" s="506">
        <v>0</v>
      </c>
      <c r="S75" s="506">
        <v>0</v>
      </c>
      <c r="T75" s="506">
        <v>0</v>
      </c>
      <c r="U75" s="506">
        <v>0</v>
      </c>
      <c r="V75" s="506">
        <v>0</v>
      </c>
      <c r="W75" s="506">
        <v>0</v>
      </c>
      <c r="X75" s="506">
        <v>0</v>
      </c>
      <c r="Y75" s="506">
        <v>4</v>
      </c>
      <c r="Z75" s="506">
        <v>0</v>
      </c>
      <c r="AA75" s="506">
        <v>0</v>
      </c>
      <c r="AB75" s="506">
        <v>0</v>
      </c>
      <c r="AC75" s="506">
        <v>561</v>
      </c>
      <c r="AD75" s="506">
        <v>252</v>
      </c>
      <c r="AE75" s="506">
        <v>220</v>
      </c>
      <c r="AF75" s="506">
        <v>446</v>
      </c>
      <c r="AG75" s="506">
        <v>312</v>
      </c>
      <c r="AH75" s="506">
        <v>132</v>
      </c>
      <c r="AI75" s="506">
        <v>108</v>
      </c>
      <c r="AJ75" s="506">
        <v>249</v>
      </c>
      <c r="AK75" s="506">
        <v>249</v>
      </c>
      <c r="AL75" s="506">
        <v>120</v>
      </c>
      <c r="AM75" s="506">
        <v>112</v>
      </c>
      <c r="AN75" s="506">
        <v>197</v>
      </c>
      <c r="AO75" s="506">
        <v>0</v>
      </c>
      <c r="AP75" s="506">
        <v>0</v>
      </c>
      <c r="AQ75" s="506">
        <v>0</v>
      </c>
      <c r="AR75" s="506">
        <v>0</v>
      </c>
      <c r="AS75" s="506">
        <v>0</v>
      </c>
      <c r="AT75" s="506">
        <v>0</v>
      </c>
      <c r="AU75" s="506">
        <v>0</v>
      </c>
      <c r="AV75" s="506">
        <v>0</v>
      </c>
      <c r="AW75" s="506">
        <v>0</v>
      </c>
      <c r="AX75" s="506">
        <v>0</v>
      </c>
      <c r="AY75" s="506">
        <v>0</v>
      </c>
      <c r="AZ75" s="506">
        <v>0</v>
      </c>
      <c r="BA75" s="506">
        <v>1318</v>
      </c>
      <c r="BB75" s="506">
        <v>699</v>
      </c>
      <c r="BC75" s="506">
        <v>618</v>
      </c>
      <c r="BD75" s="506">
        <v>652</v>
      </c>
      <c r="BE75" s="506">
        <v>1101</v>
      </c>
      <c r="BF75" s="506">
        <v>594</v>
      </c>
      <c r="BG75" s="506">
        <v>508</v>
      </c>
      <c r="BH75" s="506">
        <v>512</v>
      </c>
      <c r="BI75" s="506">
        <v>217</v>
      </c>
      <c r="BJ75" s="506">
        <v>105</v>
      </c>
      <c r="BK75" s="506">
        <v>110</v>
      </c>
      <c r="BL75" s="506">
        <v>140</v>
      </c>
      <c r="BM75" s="506">
        <v>0</v>
      </c>
      <c r="BN75" s="506">
        <v>0</v>
      </c>
      <c r="BO75" s="506">
        <v>0</v>
      </c>
      <c r="BP75" s="506">
        <v>0</v>
      </c>
      <c r="BQ75" s="506">
        <v>0</v>
      </c>
      <c r="BR75" s="506">
        <v>0</v>
      </c>
      <c r="BS75" s="506">
        <v>0</v>
      </c>
      <c r="BT75" s="506">
        <v>0</v>
      </c>
      <c r="BU75" s="506">
        <v>0</v>
      </c>
      <c r="BV75" s="506">
        <v>0</v>
      </c>
      <c r="BW75" s="506">
        <v>0</v>
      </c>
      <c r="BX75" s="506">
        <v>0</v>
      </c>
      <c r="BY75" s="506">
        <v>17</v>
      </c>
      <c r="BZ75" s="506">
        <v>40</v>
      </c>
      <c r="CA75" s="506">
        <v>0</v>
      </c>
    </row>
    <row r="76" spans="1:79">
      <c r="A76" s="571" t="s">
        <v>61</v>
      </c>
      <c r="B76" s="571" t="s">
        <v>1888</v>
      </c>
      <c r="C76" s="571">
        <v>2021</v>
      </c>
      <c r="D76" s="571" t="s">
        <v>1971</v>
      </c>
      <c r="E76" s="572">
        <v>606</v>
      </c>
      <c r="F76" s="572">
        <v>781</v>
      </c>
      <c r="G76" s="572">
        <v>451</v>
      </c>
      <c r="H76" s="572">
        <v>335</v>
      </c>
      <c r="I76" s="572">
        <v>261</v>
      </c>
      <c r="J76" s="572">
        <v>0</v>
      </c>
      <c r="K76" s="572">
        <v>0</v>
      </c>
      <c r="L76" s="572">
        <v>0</v>
      </c>
      <c r="M76" s="572">
        <v>0</v>
      </c>
      <c r="N76" s="572">
        <v>226</v>
      </c>
      <c r="O76" s="572">
        <v>117</v>
      </c>
      <c r="P76" s="572">
        <v>109</v>
      </c>
      <c r="Q76" s="572">
        <v>5</v>
      </c>
      <c r="R76" s="572">
        <v>0</v>
      </c>
      <c r="S76" s="572">
        <v>0</v>
      </c>
      <c r="T76" s="572">
        <v>0</v>
      </c>
      <c r="U76" s="572">
        <v>0</v>
      </c>
      <c r="V76" s="572">
        <v>0</v>
      </c>
      <c r="W76" s="572">
        <v>0</v>
      </c>
      <c r="X76" s="572">
        <v>0</v>
      </c>
      <c r="Y76" s="572">
        <v>5</v>
      </c>
      <c r="Z76" s="572">
        <v>0</v>
      </c>
      <c r="AA76" s="572">
        <v>0</v>
      </c>
      <c r="AB76" s="572">
        <v>0</v>
      </c>
      <c r="AC76" s="572">
        <v>880</v>
      </c>
      <c r="AD76" s="572">
        <v>459</v>
      </c>
      <c r="AE76" s="572">
        <v>382</v>
      </c>
      <c r="AF76" s="572">
        <v>694</v>
      </c>
      <c r="AG76" s="572">
        <v>642</v>
      </c>
      <c r="AH76" s="572">
        <v>322</v>
      </c>
      <c r="AI76" s="572">
        <v>261</v>
      </c>
      <c r="AJ76" s="572">
        <v>517</v>
      </c>
      <c r="AK76" s="572">
        <v>238</v>
      </c>
      <c r="AL76" s="572">
        <v>137</v>
      </c>
      <c r="AM76" s="572">
        <v>121</v>
      </c>
      <c r="AN76" s="572">
        <v>177</v>
      </c>
      <c r="AO76" s="572">
        <v>0</v>
      </c>
      <c r="AP76" s="572">
        <v>0</v>
      </c>
      <c r="AQ76" s="572">
        <v>0</v>
      </c>
      <c r="AR76" s="572">
        <v>0</v>
      </c>
      <c r="AS76" s="572">
        <v>0</v>
      </c>
      <c r="AT76" s="572">
        <v>0</v>
      </c>
      <c r="AU76" s="572">
        <v>0</v>
      </c>
      <c r="AV76" s="572">
        <v>0</v>
      </c>
      <c r="AW76" s="572">
        <v>0</v>
      </c>
      <c r="AX76" s="572">
        <v>0</v>
      </c>
      <c r="AY76" s="572">
        <v>0</v>
      </c>
      <c r="AZ76" s="572">
        <v>0</v>
      </c>
      <c r="BA76" s="572">
        <v>1436</v>
      </c>
      <c r="BB76" s="572">
        <v>832</v>
      </c>
      <c r="BC76" s="572">
        <v>698</v>
      </c>
      <c r="BD76" s="572">
        <v>658</v>
      </c>
      <c r="BE76" s="572">
        <v>1212</v>
      </c>
      <c r="BF76" s="572">
        <v>720</v>
      </c>
      <c r="BG76" s="572">
        <v>574</v>
      </c>
      <c r="BH76" s="572">
        <v>507</v>
      </c>
      <c r="BI76" s="572">
        <v>224</v>
      </c>
      <c r="BJ76" s="572">
        <v>112</v>
      </c>
      <c r="BK76" s="572">
        <v>124</v>
      </c>
      <c r="BL76" s="572">
        <v>151</v>
      </c>
      <c r="BM76" s="572">
        <v>0</v>
      </c>
      <c r="BN76" s="572">
        <v>0</v>
      </c>
      <c r="BO76" s="572">
        <v>0</v>
      </c>
      <c r="BP76" s="572">
        <v>0</v>
      </c>
      <c r="BQ76" s="572">
        <v>0</v>
      </c>
      <c r="BR76" s="572">
        <v>0</v>
      </c>
      <c r="BS76" s="572">
        <v>0</v>
      </c>
      <c r="BT76" s="572">
        <v>0</v>
      </c>
      <c r="BU76" s="572">
        <v>0</v>
      </c>
      <c r="BV76" s="572">
        <v>0</v>
      </c>
      <c r="BW76" s="572">
        <v>0</v>
      </c>
      <c r="BX76" s="572">
        <v>0</v>
      </c>
      <c r="BY76" s="572">
        <v>21</v>
      </c>
      <c r="BZ76" s="572">
        <v>46</v>
      </c>
      <c r="CA76" s="572">
        <v>0</v>
      </c>
    </row>
    <row r="77" spans="1:79">
      <c r="A77" t="s">
        <v>61</v>
      </c>
      <c r="B77" t="s">
        <v>1888</v>
      </c>
      <c r="C77">
        <v>2022</v>
      </c>
      <c r="D77" t="s">
        <v>1971</v>
      </c>
      <c r="E77" s="506">
        <v>534</v>
      </c>
      <c r="F77" s="506">
        <v>699</v>
      </c>
      <c r="G77" s="506">
        <v>403</v>
      </c>
      <c r="H77" s="506">
        <v>290</v>
      </c>
      <c r="I77" s="506">
        <v>210</v>
      </c>
      <c r="J77" s="506">
        <v>0</v>
      </c>
      <c r="K77" s="506">
        <v>0</v>
      </c>
      <c r="L77" s="506">
        <v>0</v>
      </c>
      <c r="M77" s="506">
        <v>0</v>
      </c>
      <c r="N77" s="506">
        <v>236</v>
      </c>
      <c r="O77" s="506">
        <v>90</v>
      </c>
      <c r="P77" s="506">
        <v>146</v>
      </c>
      <c r="Q77" s="506">
        <v>5</v>
      </c>
      <c r="R77" s="506">
        <v>0</v>
      </c>
      <c r="S77" s="506">
        <v>0</v>
      </c>
      <c r="T77" s="506">
        <v>0</v>
      </c>
      <c r="U77" s="506">
        <v>0</v>
      </c>
      <c r="V77" s="506">
        <v>0</v>
      </c>
      <c r="W77" s="506">
        <v>0</v>
      </c>
      <c r="X77" s="506">
        <v>0</v>
      </c>
      <c r="Y77" s="506">
        <v>5</v>
      </c>
      <c r="Z77" s="506">
        <v>0</v>
      </c>
      <c r="AA77" s="506">
        <v>0</v>
      </c>
      <c r="AB77" s="506">
        <v>0</v>
      </c>
      <c r="AC77" s="506">
        <v>690</v>
      </c>
      <c r="AD77" s="506">
        <v>336</v>
      </c>
      <c r="AE77" s="506">
        <v>310</v>
      </c>
      <c r="AF77" s="506">
        <v>530</v>
      </c>
      <c r="AG77" s="506">
        <v>470</v>
      </c>
      <c r="AH77" s="506">
        <v>226</v>
      </c>
      <c r="AI77" s="506">
        <v>193</v>
      </c>
      <c r="AJ77" s="506">
        <v>364</v>
      </c>
      <c r="AK77" s="506">
        <v>220</v>
      </c>
      <c r="AL77" s="506">
        <v>110</v>
      </c>
      <c r="AM77" s="506">
        <v>117</v>
      </c>
      <c r="AN77" s="506">
        <v>166</v>
      </c>
      <c r="AO77" s="506">
        <v>0</v>
      </c>
      <c r="AP77" s="506">
        <v>0</v>
      </c>
      <c r="AQ77" s="506">
        <v>0</v>
      </c>
      <c r="AR77" s="506">
        <v>0</v>
      </c>
      <c r="AS77" s="506">
        <v>0</v>
      </c>
      <c r="AT77" s="506">
        <v>0</v>
      </c>
      <c r="AU77" s="506">
        <v>0</v>
      </c>
      <c r="AV77" s="506">
        <v>0</v>
      </c>
      <c r="AW77" s="506">
        <v>0</v>
      </c>
      <c r="AX77" s="506">
        <v>0</v>
      </c>
      <c r="AY77" s="506">
        <v>0</v>
      </c>
      <c r="AZ77" s="506">
        <v>0</v>
      </c>
      <c r="BA77" s="506">
        <v>1219</v>
      </c>
      <c r="BB77" s="506">
        <v>681</v>
      </c>
      <c r="BC77" s="506">
        <v>540</v>
      </c>
      <c r="BD77" s="506">
        <v>557</v>
      </c>
      <c r="BE77" s="506">
        <v>1011</v>
      </c>
      <c r="BF77" s="506">
        <v>576</v>
      </c>
      <c r="BG77" s="506">
        <v>429</v>
      </c>
      <c r="BH77" s="506">
        <v>417</v>
      </c>
      <c r="BI77" s="506">
        <v>208</v>
      </c>
      <c r="BJ77" s="506">
        <v>105</v>
      </c>
      <c r="BK77" s="506">
        <v>111</v>
      </c>
      <c r="BL77" s="506">
        <v>140</v>
      </c>
      <c r="BM77" s="506">
        <v>0</v>
      </c>
      <c r="BN77" s="506">
        <v>0</v>
      </c>
      <c r="BO77" s="506">
        <v>0</v>
      </c>
      <c r="BP77" s="506">
        <v>0</v>
      </c>
      <c r="BQ77" s="506">
        <v>0</v>
      </c>
      <c r="BR77" s="506">
        <v>0</v>
      </c>
      <c r="BS77" s="506">
        <v>0</v>
      </c>
      <c r="BT77" s="506">
        <v>0</v>
      </c>
      <c r="BU77" s="506">
        <v>0</v>
      </c>
      <c r="BV77" s="506">
        <v>0</v>
      </c>
      <c r="BW77" s="506">
        <v>0</v>
      </c>
      <c r="BX77" s="506">
        <v>0</v>
      </c>
      <c r="BY77" s="506">
        <v>25</v>
      </c>
      <c r="BZ77" s="506">
        <v>40</v>
      </c>
      <c r="CA77" s="506">
        <v>0</v>
      </c>
    </row>
    <row r="78" spans="1:79">
      <c r="A78" s="571" t="s">
        <v>61</v>
      </c>
      <c r="B78" s="571" t="s">
        <v>1888</v>
      </c>
      <c r="C78" s="571">
        <v>2023</v>
      </c>
      <c r="D78" s="571" t="s">
        <v>1971</v>
      </c>
      <c r="E78" s="572">
        <v>523</v>
      </c>
      <c r="F78" s="572">
        <v>667</v>
      </c>
      <c r="G78" s="572">
        <v>397</v>
      </c>
      <c r="H78" s="572">
        <v>242</v>
      </c>
      <c r="I78" s="572">
        <v>203</v>
      </c>
      <c r="J78" s="572">
        <v>0</v>
      </c>
      <c r="K78" s="572">
        <v>0</v>
      </c>
      <c r="L78" s="572">
        <v>0</v>
      </c>
      <c r="M78" s="572">
        <v>0</v>
      </c>
      <c r="N78" s="572">
        <v>177</v>
      </c>
      <c r="O78" s="572">
        <v>40</v>
      </c>
      <c r="P78" s="572">
        <v>137</v>
      </c>
      <c r="Q78" s="572">
        <v>6</v>
      </c>
      <c r="R78" s="572">
        <v>3</v>
      </c>
      <c r="S78" s="572">
        <v>5</v>
      </c>
      <c r="T78" s="572">
        <v>4</v>
      </c>
      <c r="U78" s="572">
        <v>0</v>
      </c>
      <c r="V78" s="572">
        <v>0</v>
      </c>
      <c r="W78" s="572">
        <v>0</v>
      </c>
      <c r="X78" s="572">
        <v>0</v>
      </c>
      <c r="Y78" s="572">
        <v>6</v>
      </c>
      <c r="Z78" s="572">
        <v>3</v>
      </c>
      <c r="AA78" s="572">
        <v>5</v>
      </c>
      <c r="AB78" s="572">
        <v>4</v>
      </c>
      <c r="AC78" s="572">
        <v>868</v>
      </c>
      <c r="AD78" s="572">
        <v>455</v>
      </c>
      <c r="AE78" s="572">
        <v>357</v>
      </c>
      <c r="AF78" s="572">
        <v>682</v>
      </c>
      <c r="AG78" s="572">
        <v>520</v>
      </c>
      <c r="AH78" s="572">
        <v>259</v>
      </c>
      <c r="AI78" s="572">
        <v>191</v>
      </c>
      <c r="AJ78" s="572">
        <v>413</v>
      </c>
      <c r="AK78" s="572">
        <v>348</v>
      </c>
      <c r="AL78" s="572">
        <v>196</v>
      </c>
      <c r="AM78" s="572">
        <v>166</v>
      </c>
      <c r="AN78" s="572">
        <v>269</v>
      </c>
      <c r="AO78" s="572">
        <v>0</v>
      </c>
      <c r="AP78" s="572">
        <v>0</v>
      </c>
      <c r="AQ78" s="572">
        <v>0</v>
      </c>
      <c r="AR78" s="572">
        <v>0</v>
      </c>
      <c r="AS78" s="572">
        <v>0</v>
      </c>
      <c r="AT78" s="572">
        <v>0</v>
      </c>
      <c r="AU78" s="572">
        <v>0</v>
      </c>
      <c r="AV78" s="572">
        <v>0</v>
      </c>
      <c r="AW78" s="572">
        <v>0</v>
      </c>
      <c r="AX78" s="572">
        <v>0</v>
      </c>
      <c r="AY78" s="572">
        <v>0</v>
      </c>
      <c r="AZ78" s="572">
        <v>0</v>
      </c>
      <c r="BA78" s="572">
        <v>1284</v>
      </c>
      <c r="BB78" s="572">
        <v>708</v>
      </c>
      <c r="BC78" s="572">
        <v>513</v>
      </c>
      <c r="BD78" s="572">
        <v>513</v>
      </c>
      <c r="BE78" s="572">
        <v>1076</v>
      </c>
      <c r="BF78" s="572">
        <v>613</v>
      </c>
      <c r="BG78" s="572">
        <v>405</v>
      </c>
      <c r="BH78" s="572">
        <v>384</v>
      </c>
      <c r="BI78" s="572">
        <v>208</v>
      </c>
      <c r="BJ78" s="572">
        <v>95</v>
      </c>
      <c r="BK78" s="572">
        <v>108</v>
      </c>
      <c r="BL78" s="572">
        <v>129</v>
      </c>
      <c r="BM78" s="572">
        <v>0</v>
      </c>
      <c r="BN78" s="572">
        <v>0</v>
      </c>
      <c r="BO78" s="572">
        <v>0</v>
      </c>
      <c r="BP78" s="572">
        <v>0</v>
      </c>
      <c r="BQ78" s="572">
        <v>0</v>
      </c>
      <c r="BR78" s="572">
        <v>0</v>
      </c>
      <c r="BS78" s="572">
        <v>0</v>
      </c>
      <c r="BT78" s="572">
        <v>0</v>
      </c>
      <c r="BU78" s="572">
        <v>0</v>
      </c>
      <c r="BV78" s="572">
        <v>0</v>
      </c>
      <c r="BW78" s="572">
        <v>0</v>
      </c>
      <c r="BX78" s="572">
        <v>0</v>
      </c>
      <c r="BY78" s="572">
        <v>40</v>
      </c>
      <c r="BZ78" s="572">
        <v>56</v>
      </c>
      <c r="CA78" s="572">
        <v>0</v>
      </c>
    </row>
    <row r="79" spans="1:79">
      <c r="A79" t="s">
        <v>61</v>
      </c>
      <c r="B79" t="s">
        <v>1888</v>
      </c>
      <c r="C79">
        <v>2024</v>
      </c>
      <c r="D79" t="s">
        <v>1971</v>
      </c>
      <c r="E79" s="506">
        <v>508</v>
      </c>
      <c r="F79" s="506">
        <v>638</v>
      </c>
      <c r="G79" s="506">
        <v>374</v>
      </c>
      <c r="H79" s="506">
        <v>242</v>
      </c>
      <c r="I79" s="506">
        <v>185</v>
      </c>
      <c r="J79" s="506">
        <v>0</v>
      </c>
      <c r="K79" s="506">
        <v>0</v>
      </c>
      <c r="L79" s="506">
        <v>0</v>
      </c>
      <c r="M79" s="506">
        <v>0</v>
      </c>
      <c r="N79" s="506">
        <v>133</v>
      </c>
      <c r="O79" s="506">
        <v>0</v>
      </c>
      <c r="P79" s="506">
        <v>133</v>
      </c>
      <c r="Q79" s="506">
        <v>19</v>
      </c>
      <c r="R79" s="506">
        <v>5</v>
      </c>
      <c r="S79" s="506">
        <v>4</v>
      </c>
      <c r="T79" s="506">
        <v>11</v>
      </c>
      <c r="U79" s="506">
        <v>5</v>
      </c>
      <c r="V79" s="506">
        <v>4</v>
      </c>
      <c r="W79" s="506">
        <v>3</v>
      </c>
      <c r="X79" s="506">
        <v>2</v>
      </c>
      <c r="Y79" s="506">
        <v>14</v>
      </c>
      <c r="Z79" s="506">
        <v>1</v>
      </c>
      <c r="AA79" s="506">
        <v>1</v>
      </c>
      <c r="AB79" s="506">
        <v>9</v>
      </c>
      <c r="AC79" s="506">
        <v>736</v>
      </c>
      <c r="AD79" s="506">
        <v>417</v>
      </c>
      <c r="AE79" s="506">
        <v>313</v>
      </c>
      <c r="AF79" s="506">
        <v>514</v>
      </c>
      <c r="AG79" s="506">
        <v>226</v>
      </c>
      <c r="AH79" s="506">
        <v>159</v>
      </c>
      <c r="AI79" s="506">
        <v>89</v>
      </c>
      <c r="AJ79" s="506">
        <v>128</v>
      </c>
      <c r="AK79" s="506">
        <v>510</v>
      </c>
      <c r="AL79" s="506">
        <v>258</v>
      </c>
      <c r="AM79" s="506">
        <v>224</v>
      </c>
      <c r="AN79" s="506">
        <v>386</v>
      </c>
      <c r="AO79" s="506">
        <v>0</v>
      </c>
      <c r="AP79" s="506">
        <v>0</v>
      </c>
      <c r="AQ79" s="506">
        <v>0</v>
      </c>
      <c r="AR79" s="506">
        <v>0</v>
      </c>
      <c r="AS79" s="506">
        <v>0</v>
      </c>
      <c r="AT79" s="506">
        <v>0</v>
      </c>
      <c r="AU79" s="506">
        <v>0</v>
      </c>
      <c r="AV79" s="506">
        <v>0</v>
      </c>
      <c r="AW79" s="506">
        <v>0</v>
      </c>
      <c r="AX79" s="506">
        <v>0</v>
      </c>
      <c r="AY79" s="506">
        <v>0</v>
      </c>
      <c r="AZ79" s="506">
        <v>0</v>
      </c>
      <c r="BA79" s="506">
        <v>1126</v>
      </c>
      <c r="BB79" s="506">
        <v>718</v>
      </c>
      <c r="BC79" s="506">
        <v>478</v>
      </c>
      <c r="BD79" s="506">
        <v>467</v>
      </c>
      <c r="BE79" s="506">
        <v>876</v>
      </c>
      <c r="BF79" s="506">
        <v>590</v>
      </c>
      <c r="BG79" s="506">
        <v>351</v>
      </c>
      <c r="BH79" s="506">
        <v>306</v>
      </c>
      <c r="BI79" s="506">
        <v>250</v>
      </c>
      <c r="BJ79" s="506">
        <v>128</v>
      </c>
      <c r="BK79" s="506">
        <v>127</v>
      </c>
      <c r="BL79" s="506">
        <v>161</v>
      </c>
      <c r="BM79" s="506">
        <v>0</v>
      </c>
      <c r="BN79" s="506">
        <v>0</v>
      </c>
      <c r="BO79" s="506">
        <v>0</v>
      </c>
      <c r="BP79" s="506">
        <v>0</v>
      </c>
      <c r="BQ79" s="506">
        <v>0</v>
      </c>
      <c r="BR79" s="506">
        <v>0</v>
      </c>
      <c r="BS79" s="506">
        <v>0</v>
      </c>
      <c r="BT79" s="506">
        <v>0</v>
      </c>
      <c r="BU79" s="506">
        <v>0</v>
      </c>
      <c r="BV79" s="506">
        <v>0</v>
      </c>
      <c r="BW79" s="506">
        <v>0</v>
      </c>
      <c r="BX79" s="506">
        <v>0</v>
      </c>
      <c r="BY79" s="506">
        <v>31</v>
      </c>
      <c r="BZ79" s="506">
        <v>54</v>
      </c>
      <c r="CA79" s="506">
        <v>0</v>
      </c>
    </row>
    <row r="80" spans="1:79">
      <c r="A80" s="571" t="s">
        <v>61</v>
      </c>
      <c r="B80" s="571" t="s">
        <v>1888</v>
      </c>
      <c r="C80" s="571">
        <v>2025</v>
      </c>
      <c r="D80" s="571" t="s">
        <v>1972</v>
      </c>
      <c r="E80" s="572">
        <v>571</v>
      </c>
      <c r="F80" s="572">
        <v>640</v>
      </c>
      <c r="G80" s="572">
        <v>374</v>
      </c>
      <c r="H80" s="572">
        <v>255</v>
      </c>
      <c r="I80" s="572">
        <v>214</v>
      </c>
      <c r="J80" s="572">
        <v>0</v>
      </c>
      <c r="K80" s="572">
        <v>0</v>
      </c>
      <c r="L80" s="572">
        <v>0</v>
      </c>
      <c r="M80" s="572">
        <v>0</v>
      </c>
      <c r="N80" s="572">
        <v>181</v>
      </c>
      <c r="O80" s="572">
        <v>62</v>
      </c>
      <c r="P80" s="572">
        <v>119</v>
      </c>
      <c r="Q80" s="572">
        <v>23</v>
      </c>
      <c r="R80" s="572">
        <v>9</v>
      </c>
      <c r="S80" s="572">
        <v>12</v>
      </c>
      <c r="T80" s="572">
        <v>14</v>
      </c>
      <c r="U80" s="617">
        <v>1</v>
      </c>
      <c r="V80" s="617">
        <v>4</v>
      </c>
      <c r="W80" s="617">
        <v>4</v>
      </c>
      <c r="X80" s="617">
        <v>1</v>
      </c>
      <c r="Y80" s="572">
        <v>22</v>
      </c>
      <c r="Z80" s="572">
        <v>5</v>
      </c>
      <c r="AA80" s="572">
        <v>8</v>
      </c>
      <c r="AB80" s="572">
        <v>13</v>
      </c>
      <c r="AC80" s="572">
        <v>703</v>
      </c>
      <c r="AD80" s="572">
        <v>367</v>
      </c>
      <c r="AE80" s="572">
        <v>300</v>
      </c>
      <c r="AF80" s="572">
        <v>546</v>
      </c>
      <c r="AG80" s="572">
        <v>387</v>
      </c>
      <c r="AH80" s="572">
        <v>203</v>
      </c>
      <c r="AI80" s="572">
        <v>155</v>
      </c>
      <c r="AJ80" s="572">
        <v>300</v>
      </c>
      <c r="AK80" s="572">
        <v>316</v>
      </c>
      <c r="AL80" s="572">
        <v>164</v>
      </c>
      <c r="AM80" s="572">
        <v>145</v>
      </c>
      <c r="AN80" s="572">
        <v>246</v>
      </c>
      <c r="AO80" s="572">
        <v>0</v>
      </c>
      <c r="AP80" s="572">
        <v>0</v>
      </c>
      <c r="AQ80" s="572">
        <v>0</v>
      </c>
      <c r="AR80" s="572">
        <v>0</v>
      </c>
      <c r="AS80" s="572">
        <v>0</v>
      </c>
      <c r="AT80" s="572">
        <v>0</v>
      </c>
      <c r="AU80" s="572">
        <v>0</v>
      </c>
      <c r="AV80" s="572">
        <v>0</v>
      </c>
      <c r="AW80" s="572">
        <v>0</v>
      </c>
      <c r="AX80" s="572">
        <v>0</v>
      </c>
      <c r="AY80" s="572">
        <v>0</v>
      </c>
      <c r="AZ80" s="572">
        <v>0</v>
      </c>
      <c r="BA80" s="572">
        <v>1188</v>
      </c>
      <c r="BB80" s="572">
        <v>657</v>
      </c>
      <c r="BC80" s="572">
        <v>527</v>
      </c>
      <c r="BD80" s="572">
        <v>560</v>
      </c>
      <c r="BE80" s="572">
        <v>993</v>
      </c>
      <c r="BF80" s="572">
        <v>564</v>
      </c>
      <c r="BG80" s="572">
        <v>426</v>
      </c>
      <c r="BH80" s="572">
        <v>427</v>
      </c>
      <c r="BI80" s="572">
        <v>195</v>
      </c>
      <c r="BJ80" s="572">
        <v>93</v>
      </c>
      <c r="BK80" s="572">
        <v>101</v>
      </c>
      <c r="BL80" s="572">
        <v>133</v>
      </c>
      <c r="BM80" s="572">
        <v>0</v>
      </c>
      <c r="BN80" s="572">
        <v>0</v>
      </c>
      <c r="BO80" s="572">
        <v>0</v>
      </c>
      <c r="BP80" s="572">
        <v>0</v>
      </c>
      <c r="BQ80" s="572">
        <v>0</v>
      </c>
      <c r="BR80" s="572">
        <v>0</v>
      </c>
      <c r="BS80" s="572">
        <v>0</v>
      </c>
      <c r="BT80" s="572">
        <v>0</v>
      </c>
      <c r="BU80" s="572">
        <v>0</v>
      </c>
      <c r="BV80" s="572">
        <v>0</v>
      </c>
      <c r="BW80" s="572">
        <v>0</v>
      </c>
      <c r="BX80" s="572">
        <v>0</v>
      </c>
      <c r="BY80" s="572">
        <v>33</v>
      </c>
      <c r="BZ80" s="572">
        <v>53</v>
      </c>
      <c r="CA80" s="572">
        <v>0</v>
      </c>
    </row>
    <row r="81" spans="1:79">
      <c r="A81" t="s">
        <v>61</v>
      </c>
      <c r="B81" t="s">
        <v>1888</v>
      </c>
      <c r="C81">
        <v>2024</v>
      </c>
      <c r="D81" t="s">
        <v>1974</v>
      </c>
      <c r="E81" s="506">
        <f>E79</f>
        <v>508</v>
      </c>
      <c r="F81" s="506">
        <f t="shared" ref="F81:BQ81" si="14">F79</f>
        <v>638</v>
      </c>
      <c r="G81" s="506">
        <f t="shared" si="14"/>
        <v>374</v>
      </c>
      <c r="H81" s="506">
        <f t="shared" si="14"/>
        <v>242</v>
      </c>
      <c r="I81" s="506">
        <f t="shared" si="14"/>
        <v>185</v>
      </c>
      <c r="J81" s="506">
        <f t="shared" si="14"/>
        <v>0</v>
      </c>
      <c r="K81" s="506">
        <f t="shared" si="14"/>
        <v>0</v>
      </c>
      <c r="L81" s="506">
        <f t="shared" si="14"/>
        <v>0</v>
      </c>
      <c r="M81" s="506">
        <f t="shared" si="14"/>
        <v>0</v>
      </c>
      <c r="N81" s="506">
        <f t="shared" si="14"/>
        <v>133</v>
      </c>
      <c r="O81" s="506">
        <f t="shared" si="14"/>
        <v>0</v>
      </c>
      <c r="P81" s="506">
        <f t="shared" si="14"/>
        <v>133</v>
      </c>
      <c r="Q81" s="506">
        <f t="shared" si="14"/>
        <v>19</v>
      </c>
      <c r="R81" s="506">
        <f t="shared" si="14"/>
        <v>5</v>
      </c>
      <c r="S81" s="506">
        <f t="shared" si="14"/>
        <v>4</v>
      </c>
      <c r="T81" s="506">
        <f t="shared" si="14"/>
        <v>11</v>
      </c>
      <c r="U81" s="506">
        <f t="shared" si="14"/>
        <v>5</v>
      </c>
      <c r="V81" s="506">
        <f t="shared" si="14"/>
        <v>4</v>
      </c>
      <c r="W81" s="506">
        <f t="shared" si="14"/>
        <v>3</v>
      </c>
      <c r="X81" s="506">
        <f t="shared" si="14"/>
        <v>2</v>
      </c>
      <c r="Y81" s="506">
        <f t="shared" si="14"/>
        <v>14</v>
      </c>
      <c r="Z81" s="506">
        <f t="shared" si="14"/>
        <v>1</v>
      </c>
      <c r="AA81" s="506">
        <f t="shared" si="14"/>
        <v>1</v>
      </c>
      <c r="AB81" s="506">
        <f t="shared" si="14"/>
        <v>9</v>
      </c>
      <c r="AC81" s="506">
        <f t="shared" si="14"/>
        <v>736</v>
      </c>
      <c r="AD81" s="506">
        <f t="shared" si="14"/>
        <v>417</v>
      </c>
      <c r="AE81" s="506">
        <f t="shared" si="14"/>
        <v>313</v>
      </c>
      <c r="AF81" s="506">
        <f t="shared" si="14"/>
        <v>514</v>
      </c>
      <c r="AG81" s="506">
        <f t="shared" si="14"/>
        <v>226</v>
      </c>
      <c r="AH81" s="506">
        <f t="shared" si="14"/>
        <v>159</v>
      </c>
      <c r="AI81" s="506">
        <f t="shared" si="14"/>
        <v>89</v>
      </c>
      <c r="AJ81" s="506">
        <f t="shared" si="14"/>
        <v>128</v>
      </c>
      <c r="AK81" s="506">
        <f t="shared" si="14"/>
        <v>510</v>
      </c>
      <c r="AL81" s="506">
        <f t="shared" si="14"/>
        <v>258</v>
      </c>
      <c r="AM81" s="506">
        <f t="shared" si="14"/>
        <v>224</v>
      </c>
      <c r="AN81" s="506">
        <f t="shared" si="14"/>
        <v>386</v>
      </c>
      <c r="AO81" s="506">
        <f t="shared" si="14"/>
        <v>0</v>
      </c>
      <c r="AP81" s="506">
        <f t="shared" si="14"/>
        <v>0</v>
      </c>
      <c r="AQ81" s="506">
        <f t="shared" si="14"/>
        <v>0</v>
      </c>
      <c r="AR81" s="506">
        <f t="shared" si="14"/>
        <v>0</v>
      </c>
      <c r="AS81" s="506">
        <f t="shared" si="14"/>
        <v>0</v>
      </c>
      <c r="AT81" s="506">
        <f t="shared" si="14"/>
        <v>0</v>
      </c>
      <c r="AU81" s="506">
        <f t="shared" si="14"/>
        <v>0</v>
      </c>
      <c r="AV81" s="506">
        <f t="shared" si="14"/>
        <v>0</v>
      </c>
      <c r="AW81" s="506">
        <f t="shared" si="14"/>
        <v>0</v>
      </c>
      <c r="AX81" s="506">
        <f t="shared" si="14"/>
        <v>0</v>
      </c>
      <c r="AY81" s="506">
        <f t="shared" si="14"/>
        <v>0</v>
      </c>
      <c r="AZ81" s="506">
        <f t="shared" si="14"/>
        <v>0</v>
      </c>
      <c r="BA81" s="506">
        <f t="shared" si="14"/>
        <v>1126</v>
      </c>
      <c r="BB81" s="506">
        <f t="shared" si="14"/>
        <v>718</v>
      </c>
      <c r="BC81" s="506">
        <f t="shared" si="14"/>
        <v>478</v>
      </c>
      <c r="BD81" s="506">
        <f t="shared" si="14"/>
        <v>467</v>
      </c>
      <c r="BE81" s="506">
        <f t="shared" si="14"/>
        <v>876</v>
      </c>
      <c r="BF81" s="506">
        <f t="shared" si="14"/>
        <v>590</v>
      </c>
      <c r="BG81" s="506">
        <f t="shared" si="14"/>
        <v>351</v>
      </c>
      <c r="BH81" s="506">
        <f t="shared" si="14"/>
        <v>306</v>
      </c>
      <c r="BI81" s="506">
        <f t="shared" si="14"/>
        <v>250</v>
      </c>
      <c r="BJ81" s="506">
        <f t="shared" si="14"/>
        <v>128</v>
      </c>
      <c r="BK81" s="506">
        <f t="shared" si="14"/>
        <v>127</v>
      </c>
      <c r="BL81" s="506">
        <f t="shared" si="14"/>
        <v>161</v>
      </c>
      <c r="BM81" s="506">
        <f t="shared" si="14"/>
        <v>0</v>
      </c>
      <c r="BN81" s="506">
        <f t="shared" si="14"/>
        <v>0</v>
      </c>
      <c r="BO81" s="506">
        <f t="shared" si="14"/>
        <v>0</v>
      </c>
      <c r="BP81" s="506">
        <f t="shared" si="14"/>
        <v>0</v>
      </c>
      <c r="BQ81" s="506">
        <f t="shared" si="14"/>
        <v>0</v>
      </c>
      <c r="BR81" s="506">
        <f t="shared" ref="BR81:CA81" si="15">BR79</f>
        <v>0</v>
      </c>
      <c r="BS81" s="506">
        <f t="shared" si="15"/>
        <v>0</v>
      </c>
      <c r="BT81" s="506">
        <f t="shared" si="15"/>
        <v>0</v>
      </c>
      <c r="BU81" s="506">
        <f t="shared" si="15"/>
        <v>0</v>
      </c>
      <c r="BV81" s="506">
        <f t="shared" si="15"/>
        <v>0</v>
      </c>
      <c r="BW81" s="506">
        <f t="shared" si="15"/>
        <v>0</v>
      </c>
      <c r="BX81" s="506">
        <f t="shared" si="15"/>
        <v>0</v>
      </c>
      <c r="BY81" s="506">
        <f t="shared" si="15"/>
        <v>31</v>
      </c>
      <c r="BZ81" s="506">
        <f t="shared" si="15"/>
        <v>54</v>
      </c>
      <c r="CA81" s="506">
        <f t="shared" si="15"/>
        <v>0</v>
      </c>
    </row>
    <row r="82" spans="1:79">
      <c r="A82" s="571" t="s">
        <v>61</v>
      </c>
      <c r="B82" s="571" t="s">
        <v>1888</v>
      </c>
      <c r="C82" s="571">
        <v>2025</v>
      </c>
      <c r="D82" s="571" t="s">
        <v>1974</v>
      </c>
      <c r="E82" s="572">
        <v>558.80000000000007</v>
      </c>
      <c r="F82" s="572">
        <v>640</v>
      </c>
      <c r="G82" s="572">
        <v>374</v>
      </c>
      <c r="H82" s="572">
        <v>255</v>
      </c>
      <c r="I82" s="572">
        <v>203.50000000000003</v>
      </c>
      <c r="J82" s="572">
        <v>0</v>
      </c>
      <c r="K82" s="572">
        <v>0</v>
      </c>
      <c r="L82" s="572">
        <v>0</v>
      </c>
      <c r="M82" s="572">
        <v>0</v>
      </c>
      <c r="N82" s="572">
        <v>146.30000000000001</v>
      </c>
      <c r="O82" s="572">
        <v>62</v>
      </c>
      <c r="P82" s="572">
        <v>126.35</v>
      </c>
      <c r="Q82" s="572">
        <v>20.900000000000002</v>
      </c>
      <c r="R82" s="572">
        <v>5.5</v>
      </c>
      <c r="S82" s="572">
        <v>4.4000000000000004</v>
      </c>
      <c r="T82" s="572">
        <v>12.100000000000001</v>
      </c>
      <c r="U82" s="572">
        <v>4.75</v>
      </c>
      <c r="V82" s="572">
        <v>4</v>
      </c>
      <c r="W82" s="572">
        <v>3.3000000000000003</v>
      </c>
      <c r="X82" s="572">
        <v>1.9</v>
      </c>
      <c r="Y82" s="572">
        <v>15.400000000000002</v>
      </c>
      <c r="Z82" s="572">
        <v>1.1000000000000001</v>
      </c>
      <c r="AA82" s="572">
        <v>1.1000000000000001</v>
      </c>
      <c r="AB82" s="572">
        <v>9.9</v>
      </c>
      <c r="AC82" s="572">
        <v>703</v>
      </c>
      <c r="AD82" s="572">
        <v>396.15</v>
      </c>
      <c r="AE82" s="572">
        <v>300</v>
      </c>
      <c r="AF82" s="572">
        <v>546</v>
      </c>
      <c r="AG82" s="572">
        <v>248.60000000000002</v>
      </c>
      <c r="AH82" s="572">
        <v>174.9</v>
      </c>
      <c r="AI82" s="572">
        <v>97.9</v>
      </c>
      <c r="AJ82" s="572">
        <v>140.80000000000001</v>
      </c>
      <c r="AK82" s="572">
        <v>484.5</v>
      </c>
      <c r="AL82" s="572">
        <v>245.1</v>
      </c>
      <c r="AM82" s="572">
        <v>212.79999999999998</v>
      </c>
      <c r="AN82" s="572">
        <v>366.7</v>
      </c>
      <c r="AO82" s="572">
        <v>0</v>
      </c>
      <c r="AP82" s="572">
        <v>0</v>
      </c>
      <c r="AQ82" s="572">
        <v>0</v>
      </c>
      <c r="AR82" s="572">
        <v>0</v>
      </c>
      <c r="AS82" s="572">
        <v>0</v>
      </c>
      <c r="AT82" s="572">
        <v>0</v>
      </c>
      <c r="AU82" s="572">
        <v>0</v>
      </c>
      <c r="AV82" s="572">
        <v>0</v>
      </c>
      <c r="AW82" s="572">
        <v>0</v>
      </c>
      <c r="AX82" s="572">
        <v>0</v>
      </c>
      <c r="AY82" s="572">
        <v>0</v>
      </c>
      <c r="AZ82" s="572">
        <v>0</v>
      </c>
      <c r="BA82" s="572">
        <v>1188</v>
      </c>
      <c r="BB82" s="572">
        <v>682.1</v>
      </c>
      <c r="BC82" s="572">
        <v>525.80000000000007</v>
      </c>
      <c r="BD82" s="572">
        <v>513.70000000000005</v>
      </c>
      <c r="BE82" s="572">
        <v>963.6</v>
      </c>
      <c r="BF82" s="572">
        <v>564</v>
      </c>
      <c r="BG82" s="572">
        <v>386.1</v>
      </c>
      <c r="BH82" s="572">
        <v>336.6</v>
      </c>
      <c r="BI82" s="572">
        <v>237.5</v>
      </c>
      <c r="BJ82" s="572">
        <v>121.6</v>
      </c>
      <c r="BK82" s="572">
        <v>120.64999999999999</v>
      </c>
      <c r="BL82" s="572">
        <v>152.94999999999999</v>
      </c>
      <c r="BM82" s="572">
        <v>0</v>
      </c>
      <c r="BN82" s="572">
        <v>0</v>
      </c>
      <c r="BO82" s="572">
        <v>0</v>
      </c>
      <c r="BP82" s="572">
        <v>0</v>
      </c>
      <c r="BQ82" s="572">
        <v>0</v>
      </c>
      <c r="BR82" s="572">
        <v>0</v>
      </c>
      <c r="BS82" s="572">
        <v>0</v>
      </c>
      <c r="BT82" s="572">
        <v>0</v>
      </c>
      <c r="BU82" s="572">
        <v>0</v>
      </c>
      <c r="BV82" s="572">
        <v>0</v>
      </c>
      <c r="BW82" s="572">
        <v>0</v>
      </c>
      <c r="BX82" s="572">
        <v>0</v>
      </c>
      <c r="BY82" s="572">
        <v>33</v>
      </c>
      <c r="BZ82" s="572">
        <v>53</v>
      </c>
      <c r="CA82" s="572">
        <v>0</v>
      </c>
    </row>
    <row r="83" spans="1:79">
      <c r="A83" t="s">
        <v>63</v>
      </c>
      <c r="B83" t="s">
        <v>1931</v>
      </c>
      <c r="C83">
        <v>2018</v>
      </c>
      <c r="D83" t="s">
        <v>1971</v>
      </c>
      <c r="E83" s="506">
        <v>266</v>
      </c>
      <c r="F83" s="506">
        <v>211</v>
      </c>
      <c r="G83" s="506">
        <v>95</v>
      </c>
      <c r="H83" s="506">
        <v>85</v>
      </c>
      <c r="I83" s="506">
        <v>41</v>
      </c>
      <c r="J83" s="506">
        <v>0</v>
      </c>
      <c r="K83" s="506">
        <v>0</v>
      </c>
      <c r="L83" s="506">
        <v>0</v>
      </c>
      <c r="M83" s="506">
        <v>0</v>
      </c>
      <c r="N83" s="506">
        <v>0</v>
      </c>
      <c r="O83" s="506">
        <v>0</v>
      </c>
      <c r="P83" s="506">
        <v>0</v>
      </c>
      <c r="Q83" s="506">
        <v>0</v>
      </c>
      <c r="R83" s="506">
        <v>0</v>
      </c>
      <c r="S83" s="506">
        <v>0</v>
      </c>
      <c r="T83" s="506">
        <v>0</v>
      </c>
      <c r="U83" s="506">
        <v>0</v>
      </c>
      <c r="V83" s="506">
        <v>0</v>
      </c>
      <c r="W83" s="506">
        <v>0</v>
      </c>
      <c r="X83" s="506">
        <v>0</v>
      </c>
      <c r="Y83" s="506">
        <v>0</v>
      </c>
      <c r="Z83" s="506">
        <v>0</v>
      </c>
      <c r="AA83" s="506">
        <v>0</v>
      </c>
      <c r="AB83" s="506">
        <v>0</v>
      </c>
      <c r="AC83" s="506">
        <v>267</v>
      </c>
      <c r="AD83" s="506">
        <v>108</v>
      </c>
      <c r="AE83" s="506">
        <v>150</v>
      </c>
      <c r="AF83" s="506">
        <v>147</v>
      </c>
      <c r="AG83" s="506">
        <v>126</v>
      </c>
      <c r="AH83" s="506">
        <v>46</v>
      </c>
      <c r="AI83" s="506">
        <v>53</v>
      </c>
      <c r="AJ83" s="506">
        <v>61</v>
      </c>
      <c r="AK83" s="506">
        <v>141</v>
      </c>
      <c r="AL83" s="506">
        <v>62</v>
      </c>
      <c r="AM83" s="506">
        <v>97</v>
      </c>
      <c r="AN83" s="506">
        <v>86</v>
      </c>
      <c r="AO83" s="506">
        <v>0</v>
      </c>
      <c r="AP83" s="506">
        <v>0</v>
      </c>
      <c r="AQ83" s="506">
        <v>0</v>
      </c>
      <c r="AR83" s="506">
        <v>0</v>
      </c>
      <c r="AS83" s="506">
        <v>0</v>
      </c>
      <c r="AT83" s="506">
        <v>0</v>
      </c>
      <c r="AU83" s="506">
        <v>0</v>
      </c>
      <c r="AV83" s="506">
        <v>0</v>
      </c>
      <c r="AW83" s="506">
        <v>0</v>
      </c>
      <c r="AX83" s="506">
        <v>0</v>
      </c>
      <c r="AY83" s="506">
        <v>0</v>
      </c>
      <c r="AZ83" s="506">
        <v>0</v>
      </c>
      <c r="BA83" s="506">
        <v>426</v>
      </c>
      <c r="BB83" s="506">
        <v>190</v>
      </c>
      <c r="BC83" s="506">
        <v>220</v>
      </c>
      <c r="BD83" s="506">
        <v>144</v>
      </c>
      <c r="BE83" s="506">
        <v>338</v>
      </c>
      <c r="BF83" s="506">
        <v>155</v>
      </c>
      <c r="BG83" s="506">
        <v>165</v>
      </c>
      <c r="BH83" s="506">
        <v>88</v>
      </c>
      <c r="BI83" s="506">
        <v>88</v>
      </c>
      <c r="BJ83" s="506">
        <v>35</v>
      </c>
      <c r="BK83" s="506">
        <v>55</v>
      </c>
      <c r="BL83" s="506">
        <v>56</v>
      </c>
      <c r="BM83" s="506">
        <v>0</v>
      </c>
      <c r="BN83" s="506">
        <v>0</v>
      </c>
      <c r="BO83" s="506">
        <v>0</v>
      </c>
      <c r="BP83" s="506">
        <v>0</v>
      </c>
      <c r="BQ83" s="506">
        <v>0</v>
      </c>
      <c r="BR83" s="506">
        <v>0</v>
      </c>
      <c r="BS83" s="506">
        <v>0</v>
      </c>
      <c r="BT83" s="506">
        <v>0</v>
      </c>
      <c r="BU83" s="506">
        <v>0</v>
      </c>
      <c r="BV83" s="506">
        <v>0</v>
      </c>
      <c r="BW83" s="506">
        <v>0</v>
      </c>
      <c r="BX83" s="506">
        <v>0</v>
      </c>
      <c r="BY83" s="506">
        <v>6</v>
      </c>
      <c r="BZ83" s="506">
        <v>20</v>
      </c>
      <c r="CA83" s="506">
        <v>0</v>
      </c>
    </row>
    <row r="84" spans="1:79">
      <c r="A84" s="571" t="s">
        <v>63</v>
      </c>
      <c r="B84" s="571" t="s">
        <v>1931</v>
      </c>
      <c r="C84" s="571">
        <v>2019</v>
      </c>
      <c r="D84" s="571" t="s">
        <v>1971</v>
      </c>
      <c r="E84" s="572">
        <v>331</v>
      </c>
      <c r="F84" s="572">
        <v>196</v>
      </c>
      <c r="G84" s="572">
        <v>121</v>
      </c>
      <c r="H84" s="572">
        <v>70</v>
      </c>
      <c r="I84" s="572">
        <v>28</v>
      </c>
      <c r="J84" s="572">
        <v>0</v>
      </c>
      <c r="K84" s="572">
        <v>0</v>
      </c>
      <c r="L84" s="572">
        <v>0</v>
      </c>
      <c r="M84" s="572">
        <v>0</v>
      </c>
      <c r="N84" s="572">
        <v>0</v>
      </c>
      <c r="O84" s="572">
        <v>0</v>
      </c>
      <c r="P84" s="572">
        <v>0</v>
      </c>
      <c r="Q84" s="572">
        <v>0</v>
      </c>
      <c r="R84" s="572">
        <v>0</v>
      </c>
      <c r="S84" s="572">
        <v>0</v>
      </c>
      <c r="T84" s="572">
        <v>0</v>
      </c>
      <c r="U84" s="572">
        <v>0</v>
      </c>
      <c r="V84" s="572">
        <v>0</v>
      </c>
      <c r="W84" s="572">
        <v>0</v>
      </c>
      <c r="X84" s="572">
        <v>0</v>
      </c>
      <c r="Y84" s="572">
        <v>0</v>
      </c>
      <c r="Z84" s="572">
        <v>0</v>
      </c>
      <c r="AA84" s="572">
        <v>0</v>
      </c>
      <c r="AB84" s="572">
        <v>0</v>
      </c>
      <c r="AC84" s="572">
        <v>257</v>
      </c>
      <c r="AD84" s="572">
        <v>101</v>
      </c>
      <c r="AE84" s="572">
        <v>146</v>
      </c>
      <c r="AF84" s="572">
        <v>126</v>
      </c>
      <c r="AG84" s="572">
        <v>98</v>
      </c>
      <c r="AH84" s="572">
        <v>32</v>
      </c>
      <c r="AI84" s="572">
        <v>44</v>
      </c>
      <c r="AJ84" s="572">
        <v>39</v>
      </c>
      <c r="AK84" s="572">
        <v>159</v>
      </c>
      <c r="AL84" s="572">
        <v>69</v>
      </c>
      <c r="AM84" s="572">
        <v>102</v>
      </c>
      <c r="AN84" s="572">
        <v>87</v>
      </c>
      <c r="AO84" s="572">
        <v>0</v>
      </c>
      <c r="AP84" s="572">
        <v>0</v>
      </c>
      <c r="AQ84" s="572">
        <v>0</v>
      </c>
      <c r="AR84" s="572">
        <v>0</v>
      </c>
      <c r="AS84" s="572">
        <v>0</v>
      </c>
      <c r="AT84" s="572">
        <v>0</v>
      </c>
      <c r="AU84" s="572">
        <v>0</v>
      </c>
      <c r="AV84" s="572">
        <v>0</v>
      </c>
      <c r="AW84" s="572">
        <v>0</v>
      </c>
      <c r="AX84" s="572">
        <v>0</v>
      </c>
      <c r="AY84" s="572">
        <v>0</v>
      </c>
      <c r="AZ84" s="572">
        <v>0</v>
      </c>
      <c r="BA84" s="572">
        <v>478</v>
      </c>
      <c r="BB84" s="572">
        <v>225</v>
      </c>
      <c r="BC84" s="572">
        <v>260</v>
      </c>
      <c r="BD84" s="572">
        <v>176</v>
      </c>
      <c r="BE84" s="572">
        <v>377</v>
      </c>
      <c r="BF84" s="572">
        <v>181</v>
      </c>
      <c r="BG84" s="572">
        <v>197</v>
      </c>
      <c r="BH84" s="572">
        <v>94</v>
      </c>
      <c r="BI84" s="572">
        <v>101</v>
      </c>
      <c r="BJ84" s="572">
        <v>44</v>
      </c>
      <c r="BK84" s="572">
        <v>63</v>
      </c>
      <c r="BL84" s="572">
        <v>82</v>
      </c>
      <c r="BM84" s="572">
        <v>0</v>
      </c>
      <c r="BN84" s="572">
        <v>0</v>
      </c>
      <c r="BO84" s="572">
        <v>0</v>
      </c>
      <c r="BP84" s="572">
        <v>0</v>
      </c>
      <c r="BQ84" s="572">
        <v>0</v>
      </c>
      <c r="BR84" s="572">
        <v>0</v>
      </c>
      <c r="BS84" s="572">
        <v>0</v>
      </c>
      <c r="BT84" s="572">
        <v>0</v>
      </c>
      <c r="BU84" s="572">
        <v>0</v>
      </c>
      <c r="BV84" s="572">
        <v>0</v>
      </c>
      <c r="BW84" s="572">
        <v>0</v>
      </c>
      <c r="BX84" s="572">
        <v>0</v>
      </c>
      <c r="BY84" s="572">
        <v>9</v>
      </c>
      <c r="BZ84" s="572">
        <v>29</v>
      </c>
      <c r="CA84" s="572">
        <v>0</v>
      </c>
    </row>
    <row r="85" spans="1:79">
      <c r="A85" t="s">
        <v>63</v>
      </c>
      <c r="B85" t="s">
        <v>1931</v>
      </c>
      <c r="C85">
        <v>2020</v>
      </c>
      <c r="D85" t="s">
        <v>1971</v>
      </c>
      <c r="E85" s="506">
        <v>405</v>
      </c>
      <c r="F85" s="506">
        <v>256</v>
      </c>
      <c r="G85" s="506">
        <v>130</v>
      </c>
      <c r="H85" s="506">
        <v>108</v>
      </c>
      <c r="I85" s="506">
        <v>34</v>
      </c>
      <c r="J85" s="506">
        <v>0</v>
      </c>
      <c r="K85" s="506">
        <v>0</v>
      </c>
      <c r="L85" s="506">
        <v>0</v>
      </c>
      <c r="M85" s="506">
        <v>0</v>
      </c>
      <c r="N85" s="506">
        <v>134</v>
      </c>
      <c r="O85" s="506">
        <v>0</v>
      </c>
      <c r="P85" s="506">
        <v>134</v>
      </c>
      <c r="Q85" s="506">
        <v>74</v>
      </c>
      <c r="R85" s="506">
        <v>0</v>
      </c>
      <c r="S85" s="506">
        <v>0</v>
      </c>
      <c r="T85" s="506">
        <v>0</v>
      </c>
      <c r="U85" s="506">
        <v>43</v>
      </c>
      <c r="V85" s="506">
        <v>0</v>
      </c>
      <c r="W85" s="506">
        <v>0</v>
      </c>
      <c r="X85" s="506">
        <v>0</v>
      </c>
      <c r="Y85" s="506">
        <v>31</v>
      </c>
      <c r="Z85" s="506">
        <v>0</v>
      </c>
      <c r="AA85" s="506">
        <v>0</v>
      </c>
      <c r="AB85" s="506">
        <v>0</v>
      </c>
      <c r="AC85" s="506">
        <v>189</v>
      </c>
      <c r="AD85" s="506">
        <v>102</v>
      </c>
      <c r="AE85" s="506">
        <v>130</v>
      </c>
      <c r="AF85" s="506">
        <v>116</v>
      </c>
      <c r="AG85" s="506">
        <v>54</v>
      </c>
      <c r="AH85" s="506">
        <v>22</v>
      </c>
      <c r="AI85" s="506">
        <v>32</v>
      </c>
      <c r="AJ85" s="506">
        <v>27</v>
      </c>
      <c r="AK85" s="506">
        <v>135</v>
      </c>
      <c r="AL85" s="506">
        <v>80</v>
      </c>
      <c r="AM85" s="506">
        <v>98</v>
      </c>
      <c r="AN85" s="506">
        <v>89</v>
      </c>
      <c r="AO85" s="506">
        <v>0</v>
      </c>
      <c r="AP85" s="506">
        <v>0</v>
      </c>
      <c r="AQ85" s="506">
        <v>0</v>
      </c>
      <c r="AR85" s="506">
        <v>0</v>
      </c>
      <c r="AS85" s="506">
        <v>0</v>
      </c>
      <c r="AT85" s="506">
        <v>0</v>
      </c>
      <c r="AU85" s="506">
        <v>0</v>
      </c>
      <c r="AV85" s="506">
        <v>0</v>
      </c>
      <c r="AW85" s="506">
        <v>0</v>
      </c>
      <c r="AX85" s="506">
        <v>0</v>
      </c>
      <c r="AY85" s="506">
        <v>0</v>
      </c>
      <c r="AZ85" s="506">
        <v>0</v>
      </c>
      <c r="BA85" s="506">
        <v>431</v>
      </c>
      <c r="BB85" s="506">
        <v>198</v>
      </c>
      <c r="BC85" s="506">
        <v>241</v>
      </c>
      <c r="BD85" s="506">
        <v>149</v>
      </c>
      <c r="BE85" s="506">
        <v>332</v>
      </c>
      <c r="BF85" s="506">
        <v>145</v>
      </c>
      <c r="BG85" s="506">
        <v>185</v>
      </c>
      <c r="BH85" s="506">
        <v>88</v>
      </c>
      <c r="BI85" s="506">
        <v>99</v>
      </c>
      <c r="BJ85" s="506">
        <v>53</v>
      </c>
      <c r="BK85" s="506">
        <v>56</v>
      </c>
      <c r="BL85" s="506">
        <v>61</v>
      </c>
      <c r="BM85" s="506">
        <v>0</v>
      </c>
      <c r="BN85" s="506">
        <v>0</v>
      </c>
      <c r="BO85" s="506">
        <v>0</v>
      </c>
      <c r="BP85" s="506">
        <v>0</v>
      </c>
      <c r="BQ85" s="506">
        <v>0</v>
      </c>
      <c r="BR85" s="506">
        <v>0</v>
      </c>
      <c r="BS85" s="506">
        <v>0</v>
      </c>
      <c r="BT85" s="506">
        <v>0</v>
      </c>
      <c r="BU85" s="506">
        <v>0</v>
      </c>
      <c r="BV85" s="506">
        <v>0</v>
      </c>
      <c r="BW85" s="506">
        <v>0</v>
      </c>
      <c r="BX85" s="506">
        <v>0</v>
      </c>
      <c r="BY85" s="506">
        <v>7</v>
      </c>
      <c r="BZ85" s="506">
        <v>27</v>
      </c>
      <c r="CA85" s="506">
        <v>0</v>
      </c>
    </row>
    <row r="86" spans="1:79">
      <c r="A86" s="571" t="s">
        <v>63</v>
      </c>
      <c r="B86" s="571" t="s">
        <v>1931</v>
      </c>
      <c r="C86" s="571">
        <v>2021</v>
      </c>
      <c r="D86" s="571" t="s">
        <v>1971</v>
      </c>
      <c r="E86" s="572">
        <v>451</v>
      </c>
      <c r="F86" s="572">
        <v>225</v>
      </c>
      <c r="G86" s="572">
        <v>99</v>
      </c>
      <c r="H86" s="572">
        <v>90</v>
      </c>
      <c r="I86" s="572">
        <v>36</v>
      </c>
      <c r="J86" s="572">
        <v>0</v>
      </c>
      <c r="K86" s="572">
        <v>0</v>
      </c>
      <c r="L86" s="572">
        <v>0</v>
      </c>
      <c r="M86" s="572">
        <v>0</v>
      </c>
      <c r="N86" s="572">
        <v>213</v>
      </c>
      <c r="O86" s="572">
        <v>0</v>
      </c>
      <c r="P86" s="572">
        <v>213</v>
      </c>
      <c r="Q86" s="572">
        <v>42</v>
      </c>
      <c r="R86" s="572">
        <v>0</v>
      </c>
      <c r="S86" s="572">
        <v>0</v>
      </c>
      <c r="T86" s="572">
        <v>0</v>
      </c>
      <c r="U86" s="572">
        <v>19</v>
      </c>
      <c r="V86" s="572">
        <v>0</v>
      </c>
      <c r="W86" s="572">
        <v>0</v>
      </c>
      <c r="X86" s="572">
        <v>0</v>
      </c>
      <c r="Y86" s="572">
        <v>23</v>
      </c>
      <c r="Z86" s="572">
        <v>0</v>
      </c>
      <c r="AA86" s="572">
        <v>0</v>
      </c>
      <c r="AB86" s="572">
        <v>0</v>
      </c>
      <c r="AC86" s="572">
        <v>231</v>
      </c>
      <c r="AD86" s="572">
        <v>135</v>
      </c>
      <c r="AE86" s="572">
        <v>126</v>
      </c>
      <c r="AF86" s="572">
        <v>128</v>
      </c>
      <c r="AG86" s="572">
        <v>78</v>
      </c>
      <c r="AH86" s="572">
        <v>45</v>
      </c>
      <c r="AI86" s="572">
        <v>30</v>
      </c>
      <c r="AJ86" s="572">
        <v>37</v>
      </c>
      <c r="AK86" s="572">
        <v>153</v>
      </c>
      <c r="AL86" s="572">
        <v>90</v>
      </c>
      <c r="AM86" s="572">
        <v>96</v>
      </c>
      <c r="AN86" s="572">
        <v>91</v>
      </c>
      <c r="AO86" s="572">
        <v>0</v>
      </c>
      <c r="AP86" s="572">
        <v>0</v>
      </c>
      <c r="AQ86" s="572">
        <v>0</v>
      </c>
      <c r="AR86" s="572">
        <v>0</v>
      </c>
      <c r="AS86" s="572">
        <v>0</v>
      </c>
      <c r="AT86" s="572">
        <v>0</v>
      </c>
      <c r="AU86" s="572">
        <v>0</v>
      </c>
      <c r="AV86" s="572">
        <v>0</v>
      </c>
      <c r="AW86" s="572">
        <v>0</v>
      </c>
      <c r="AX86" s="572">
        <v>0</v>
      </c>
      <c r="AY86" s="572">
        <v>0</v>
      </c>
      <c r="AZ86" s="572">
        <v>0</v>
      </c>
      <c r="BA86" s="572">
        <v>430</v>
      </c>
      <c r="BB86" s="572">
        <v>202</v>
      </c>
      <c r="BC86" s="572">
        <v>196</v>
      </c>
      <c r="BD86" s="572">
        <v>130</v>
      </c>
      <c r="BE86" s="572">
        <v>363</v>
      </c>
      <c r="BF86" s="572">
        <v>182</v>
      </c>
      <c r="BG86" s="572">
        <v>157</v>
      </c>
      <c r="BH86" s="572">
        <v>79</v>
      </c>
      <c r="BI86" s="572">
        <v>67</v>
      </c>
      <c r="BJ86" s="572">
        <v>20</v>
      </c>
      <c r="BK86" s="572">
        <v>39</v>
      </c>
      <c r="BL86" s="572">
        <v>51</v>
      </c>
      <c r="BM86" s="572">
        <v>0</v>
      </c>
      <c r="BN86" s="572">
        <v>0</v>
      </c>
      <c r="BO86" s="572">
        <v>0</v>
      </c>
      <c r="BP86" s="572">
        <v>0</v>
      </c>
      <c r="BQ86" s="572">
        <v>0</v>
      </c>
      <c r="BR86" s="572">
        <v>0</v>
      </c>
      <c r="BS86" s="572">
        <v>0</v>
      </c>
      <c r="BT86" s="572">
        <v>0</v>
      </c>
      <c r="BU86" s="572">
        <v>0</v>
      </c>
      <c r="BV86" s="572">
        <v>0</v>
      </c>
      <c r="BW86" s="572">
        <v>0</v>
      </c>
      <c r="BX86" s="572">
        <v>0</v>
      </c>
      <c r="BY86" s="572">
        <v>8</v>
      </c>
      <c r="BZ86" s="572">
        <v>21</v>
      </c>
      <c r="CA86" s="572">
        <v>0</v>
      </c>
    </row>
    <row r="87" spans="1:79">
      <c r="A87" t="s">
        <v>63</v>
      </c>
      <c r="B87" t="s">
        <v>1931</v>
      </c>
      <c r="C87">
        <v>2022</v>
      </c>
      <c r="D87" t="s">
        <v>1971</v>
      </c>
      <c r="E87" s="506">
        <v>397</v>
      </c>
      <c r="F87" s="506">
        <v>246</v>
      </c>
      <c r="G87" s="506">
        <v>106</v>
      </c>
      <c r="H87" s="506">
        <v>83</v>
      </c>
      <c r="I87" s="506">
        <v>35</v>
      </c>
      <c r="J87" s="506">
        <v>0</v>
      </c>
      <c r="K87" s="506">
        <v>0</v>
      </c>
      <c r="L87" s="506">
        <v>0</v>
      </c>
      <c r="M87" s="506">
        <v>0</v>
      </c>
      <c r="N87" s="506">
        <v>152</v>
      </c>
      <c r="O87" s="506">
        <v>0</v>
      </c>
      <c r="P87" s="506">
        <v>152</v>
      </c>
      <c r="Q87" s="506">
        <v>34</v>
      </c>
      <c r="R87" s="506">
        <v>0</v>
      </c>
      <c r="S87" s="506">
        <v>0</v>
      </c>
      <c r="T87" s="506">
        <v>0</v>
      </c>
      <c r="U87" s="506">
        <v>19</v>
      </c>
      <c r="V87" s="506">
        <v>0</v>
      </c>
      <c r="W87" s="506">
        <v>0</v>
      </c>
      <c r="X87" s="506">
        <v>0</v>
      </c>
      <c r="Y87" s="506">
        <v>15</v>
      </c>
      <c r="Z87" s="506">
        <v>0</v>
      </c>
      <c r="AA87" s="506">
        <v>0</v>
      </c>
      <c r="AB87" s="506">
        <v>0</v>
      </c>
      <c r="AC87" s="506">
        <v>211</v>
      </c>
      <c r="AD87" s="506">
        <v>122</v>
      </c>
      <c r="AE87" s="506">
        <v>109</v>
      </c>
      <c r="AF87" s="506">
        <v>99</v>
      </c>
      <c r="AG87" s="506">
        <v>99</v>
      </c>
      <c r="AH87" s="506">
        <v>58</v>
      </c>
      <c r="AI87" s="506">
        <v>30</v>
      </c>
      <c r="AJ87" s="506">
        <v>39</v>
      </c>
      <c r="AK87" s="506">
        <v>112</v>
      </c>
      <c r="AL87" s="506">
        <v>64</v>
      </c>
      <c r="AM87" s="506">
        <v>79</v>
      </c>
      <c r="AN87" s="506">
        <v>60</v>
      </c>
      <c r="AO87" s="506">
        <v>0</v>
      </c>
      <c r="AP87" s="506">
        <v>0</v>
      </c>
      <c r="AQ87" s="506">
        <v>0</v>
      </c>
      <c r="AR87" s="506">
        <v>0</v>
      </c>
      <c r="AS87" s="506">
        <v>0</v>
      </c>
      <c r="AT87" s="506">
        <v>0</v>
      </c>
      <c r="AU87" s="506">
        <v>0</v>
      </c>
      <c r="AV87" s="506">
        <v>0</v>
      </c>
      <c r="AW87" s="506">
        <v>0</v>
      </c>
      <c r="AX87" s="506">
        <v>0</v>
      </c>
      <c r="AY87" s="506">
        <v>0</v>
      </c>
      <c r="AZ87" s="506">
        <v>0</v>
      </c>
      <c r="BA87" s="506">
        <v>420</v>
      </c>
      <c r="BB87" s="506">
        <v>197</v>
      </c>
      <c r="BC87" s="506">
        <v>204</v>
      </c>
      <c r="BD87" s="506">
        <v>138</v>
      </c>
      <c r="BE87" s="506">
        <v>318</v>
      </c>
      <c r="BF87" s="506">
        <v>158</v>
      </c>
      <c r="BG87" s="506">
        <v>134</v>
      </c>
      <c r="BH87" s="506">
        <v>64</v>
      </c>
      <c r="BI87" s="506">
        <v>102</v>
      </c>
      <c r="BJ87" s="506">
        <v>39</v>
      </c>
      <c r="BK87" s="506">
        <v>70</v>
      </c>
      <c r="BL87" s="506">
        <v>74</v>
      </c>
      <c r="BM87" s="506">
        <v>0</v>
      </c>
      <c r="BN87" s="506">
        <v>0</v>
      </c>
      <c r="BO87" s="506">
        <v>0</v>
      </c>
      <c r="BP87" s="506">
        <v>0</v>
      </c>
      <c r="BQ87" s="506">
        <v>0</v>
      </c>
      <c r="BR87" s="506">
        <v>0</v>
      </c>
      <c r="BS87" s="506">
        <v>0</v>
      </c>
      <c r="BT87" s="506">
        <v>0</v>
      </c>
      <c r="BU87" s="506">
        <v>0</v>
      </c>
      <c r="BV87" s="506">
        <v>0</v>
      </c>
      <c r="BW87" s="506">
        <v>0</v>
      </c>
      <c r="BX87" s="506">
        <v>0</v>
      </c>
      <c r="BY87" s="506">
        <v>9</v>
      </c>
      <c r="BZ87" s="506">
        <v>26</v>
      </c>
      <c r="CA87" s="506">
        <v>0</v>
      </c>
    </row>
    <row r="88" spans="1:79">
      <c r="A88" s="571" t="s">
        <v>63</v>
      </c>
      <c r="B88" s="571" t="s">
        <v>1931</v>
      </c>
      <c r="C88" s="571">
        <v>2023</v>
      </c>
      <c r="D88" s="571" t="s">
        <v>1971</v>
      </c>
      <c r="E88" s="572">
        <v>390</v>
      </c>
      <c r="F88" s="572">
        <v>244</v>
      </c>
      <c r="G88" s="572">
        <v>104</v>
      </c>
      <c r="H88" s="572">
        <v>88</v>
      </c>
      <c r="I88" s="572">
        <v>23</v>
      </c>
      <c r="J88" s="572">
        <v>0</v>
      </c>
      <c r="K88" s="572">
        <v>0</v>
      </c>
      <c r="L88" s="572">
        <v>0</v>
      </c>
      <c r="M88" s="572">
        <v>0</v>
      </c>
      <c r="N88" s="572">
        <v>203</v>
      </c>
      <c r="O88" s="572">
        <v>7</v>
      </c>
      <c r="P88" s="572">
        <v>196</v>
      </c>
      <c r="Q88" s="572">
        <v>15</v>
      </c>
      <c r="R88" s="572">
        <v>13</v>
      </c>
      <c r="S88" s="572">
        <v>12</v>
      </c>
      <c r="T88" s="572">
        <v>10</v>
      </c>
      <c r="U88" s="572">
        <v>0</v>
      </c>
      <c r="V88" s="572">
        <v>0</v>
      </c>
      <c r="W88" s="572">
        <v>0</v>
      </c>
      <c r="X88" s="572">
        <v>0</v>
      </c>
      <c r="Y88" s="572">
        <v>15</v>
      </c>
      <c r="Z88" s="572">
        <v>13</v>
      </c>
      <c r="AA88" s="572">
        <v>12</v>
      </c>
      <c r="AB88" s="572">
        <v>10</v>
      </c>
      <c r="AC88" s="572">
        <v>200</v>
      </c>
      <c r="AD88" s="572">
        <v>123</v>
      </c>
      <c r="AE88" s="572">
        <v>115</v>
      </c>
      <c r="AF88" s="572">
        <v>100</v>
      </c>
      <c r="AG88" s="572">
        <v>79</v>
      </c>
      <c r="AH88" s="572">
        <v>47</v>
      </c>
      <c r="AI88" s="572">
        <v>35</v>
      </c>
      <c r="AJ88" s="572">
        <v>42</v>
      </c>
      <c r="AK88" s="572">
        <v>121</v>
      </c>
      <c r="AL88" s="572">
        <v>76</v>
      </c>
      <c r="AM88" s="572">
        <v>80</v>
      </c>
      <c r="AN88" s="572">
        <v>58</v>
      </c>
      <c r="AO88" s="572">
        <v>0</v>
      </c>
      <c r="AP88" s="572">
        <v>0</v>
      </c>
      <c r="AQ88" s="572">
        <v>0</v>
      </c>
      <c r="AR88" s="572">
        <v>0</v>
      </c>
      <c r="AS88" s="572">
        <v>0</v>
      </c>
      <c r="AT88" s="572">
        <v>0</v>
      </c>
      <c r="AU88" s="572">
        <v>0</v>
      </c>
      <c r="AV88" s="572">
        <v>0</v>
      </c>
      <c r="AW88" s="572">
        <v>0</v>
      </c>
      <c r="AX88" s="572">
        <v>0</v>
      </c>
      <c r="AY88" s="572">
        <v>0</v>
      </c>
      <c r="AZ88" s="572">
        <v>0</v>
      </c>
      <c r="BA88" s="572">
        <v>451</v>
      </c>
      <c r="BB88" s="572">
        <v>215</v>
      </c>
      <c r="BC88" s="572">
        <v>188</v>
      </c>
      <c r="BD88" s="572">
        <v>141</v>
      </c>
      <c r="BE88" s="572">
        <v>375</v>
      </c>
      <c r="BF88" s="572">
        <v>191</v>
      </c>
      <c r="BG88" s="572">
        <v>147</v>
      </c>
      <c r="BH88" s="572">
        <v>91</v>
      </c>
      <c r="BI88" s="572">
        <v>76</v>
      </c>
      <c r="BJ88" s="572">
        <v>24</v>
      </c>
      <c r="BK88" s="572">
        <v>41</v>
      </c>
      <c r="BL88" s="572">
        <v>50</v>
      </c>
      <c r="BM88" s="572">
        <v>0</v>
      </c>
      <c r="BN88" s="572">
        <v>0</v>
      </c>
      <c r="BO88" s="572">
        <v>0</v>
      </c>
      <c r="BP88" s="572">
        <v>0</v>
      </c>
      <c r="BQ88" s="572">
        <v>0</v>
      </c>
      <c r="BR88" s="572">
        <v>0</v>
      </c>
      <c r="BS88" s="572">
        <v>0</v>
      </c>
      <c r="BT88" s="572">
        <v>0</v>
      </c>
      <c r="BU88" s="572">
        <v>0</v>
      </c>
      <c r="BV88" s="572">
        <v>0</v>
      </c>
      <c r="BW88" s="572">
        <v>0</v>
      </c>
      <c r="BX88" s="572">
        <v>0</v>
      </c>
      <c r="BY88" s="572">
        <v>10</v>
      </c>
      <c r="BZ88" s="572">
        <v>27</v>
      </c>
      <c r="CA88" s="572">
        <v>0</v>
      </c>
    </row>
    <row r="89" spans="1:79">
      <c r="A89" t="s">
        <v>63</v>
      </c>
      <c r="B89" t="s">
        <v>1931</v>
      </c>
      <c r="C89">
        <v>2024</v>
      </c>
      <c r="D89" t="s">
        <v>1971</v>
      </c>
      <c r="E89" s="506">
        <v>417</v>
      </c>
      <c r="F89" s="506">
        <v>232</v>
      </c>
      <c r="G89" s="506">
        <v>93</v>
      </c>
      <c r="H89" s="506">
        <v>72</v>
      </c>
      <c r="I89" s="506">
        <v>21</v>
      </c>
      <c r="J89" s="506">
        <v>0</v>
      </c>
      <c r="K89" s="506">
        <v>0</v>
      </c>
      <c r="L89" s="506">
        <v>0</v>
      </c>
      <c r="M89" s="506">
        <v>0</v>
      </c>
      <c r="N89" s="506">
        <v>236</v>
      </c>
      <c r="O89" s="506">
        <v>37</v>
      </c>
      <c r="P89" s="506">
        <v>199</v>
      </c>
      <c r="Q89" s="506">
        <v>11</v>
      </c>
      <c r="R89" s="506">
        <v>10</v>
      </c>
      <c r="S89" s="506">
        <v>9</v>
      </c>
      <c r="T89" s="506">
        <v>6</v>
      </c>
      <c r="U89" s="506">
        <v>0</v>
      </c>
      <c r="V89" s="506">
        <v>0</v>
      </c>
      <c r="W89" s="506">
        <v>0</v>
      </c>
      <c r="X89" s="506">
        <v>0</v>
      </c>
      <c r="Y89" s="506">
        <v>11</v>
      </c>
      <c r="Z89" s="506">
        <v>10</v>
      </c>
      <c r="AA89" s="506">
        <v>9</v>
      </c>
      <c r="AB89" s="506">
        <v>6</v>
      </c>
      <c r="AC89" s="506">
        <v>183</v>
      </c>
      <c r="AD89" s="506">
        <v>127</v>
      </c>
      <c r="AE89" s="506">
        <v>125</v>
      </c>
      <c r="AF89" s="506">
        <v>99</v>
      </c>
      <c r="AG89" s="506">
        <v>18</v>
      </c>
      <c r="AH89" s="506">
        <v>13</v>
      </c>
      <c r="AI89" s="506">
        <v>12</v>
      </c>
      <c r="AJ89" s="506">
        <v>8</v>
      </c>
      <c r="AK89" s="506">
        <v>165</v>
      </c>
      <c r="AL89" s="506">
        <v>114</v>
      </c>
      <c r="AM89" s="506">
        <v>113</v>
      </c>
      <c r="AN89" s="506">
        <v>91</v>
      </c>
      <c r="AO89" s="506">
        <v>0</v>
      </c>
      <c r="AP89" s="506">
        <v>0</v>
      </c>
      <c r="AQ89" s="506">
        <v>0</v>
      </c>
      <c r="AR89" s="506">
        <v>0</v>
      </c>
      <c r="AS89" s="506">
        <v>0</v>
      </c>
      <c r="AT89" s="506">
        <v>0</v>
      </c>
      <c r="AU89" s="506">
        <v>0</v>
      </c>
      <c r="AV89" s="506">
        <v>0</v>
      </c>
      <c r="AW89" s="506">
        <v>0</v>
      </c>
      <c r="AX89" s="506">
        <v>0</v>
      </c>
      <c r="AY89" s="506">
        <v>0</v>
      </c>
      <c r="AZ89" s="506">
        <v>0</v>
      </c>
      <c r="BA89" s="506">
        <v>432</v>
      </c>
      <c r="BB89" s="506">
        <v>214</v>
      </c>
      <c r="BC89" s="506">
        <v>212</v>
      </c>
      <c r="BD89" s="506">
        <v>121</v>
      </c>
      <c r="BE89" s="506">
        <v>331</v>
      </c>
      <c r="BF89" s="506">
        <v>168</v>
      </c>
      <c r="BG89" s="506">
        <v>140</v>
      </c>
      <c r="BH89" s="506">
        <v>58</v>
      </c>
      <c r="BI89" s="506">
        <v>101</v>
      </c>
      <c r="BJ89" s="506">
        <v>46</v>
      </c>
      <c r="BK89" s="506">
        <v>72</v>
      </c>
      <c r="BL89" s="506">
        <v>63</v>
      </c>
      <c r="BM89" s="506">
        <v>0</v>
      </c>
      <c r="BN89" s="506">
        <v>0</v>
      </c>
      <c r="BO89" s="506">
        <v>0</v>
      </c>
      <c r="BP89" s="506">
        <v>0</v>
      </c>
      <c r="BQ89" s="506">
        <v>0</v>
      </c>
      <c r="BR89" s="506">
        <v>0</v>
      </c>
      <c r="BS89" s="506">
        <v>0</v>
      </c>
      <c r="BT89" s="506">
        <v>0</v>
      </c>
      <c r="BU89" s="506">
        <v>0</v>
      </c>
      <c r="BV89" s="506">
        <v>0</v>
      </c>
      <c r="BW89" s="506">
        <v>0</v>
      </c>
      <c r="BX89" s="506">
        <v>0</v>
      </c>
      <c r="BY89" s="506">
        <v>8</v>
      </c>
      <c r="BZ89" s="506">
        <v>33</v>
      </c>
      <c r="CA89" s="506">
        <v>0</v>
      </c>
    </row>
    <row r="90" spans="1:79">
      <c r="A90" s="571" t="s">
        <v>63</v>
      </c>
      <c r="B90" s="571" t="s">
        <v>1931</v>
      </c>
      <c r="C90" s="571">
        <v>2025</v>
      </c>
      <c r="D90" s="571" t="s">
        <v>1972</v>
      </c>
      <c r="E90" s="572">
        <v>422</v>
      </c>
      <c r="F90" s="572">
        <v>230</v>
      </c>
      <c r="G90" s="572">
        <v>108</v>
      </c>
      <c r="H90" s="572">
        <v>85</v>
      </c>
      <c r="I90" s="572">
        <v>31</v>
      </c>
      <c r="J90" s="572">
        <v>0</v>
      </c>
      <c r="K90" s="572">
        <v>0</v>
      </c>
      <c r="L90" s="572">
        <v>0</v>
      </c>
      <c r="M90" s="572">
        <v>0</v>
      </c>
      <c r="N90" s="572">
        <v>193</v>
      </c>
      <c r="O90" s="572">
        <v>7</v>
      </c>
      <c r="P90" s="572">
        <v>186</v>
      </c>
      <c r="Q90" s="572">
        <v>13</v>
      </c>
      <c r="R90" s="572">
        <v>12</v>
      </c>
      <c r="S90" s="572">
        <v>11</v>
      </c>
      <c r="T90" s="572">
        <v>8</v>
      </c>
      <c r="U90" s="617">
        <v>4</v>
      </c>
      <c r="V90" s="572">
        <v>0</v>
      </c>
      <c r="W90" s="572">
        <v>0</v>
      </c>
      <c r="X90" s="572">
        <v>0</v>
      </c>
      <c r="Y90" s="572">
        <v>9</v>
      </c>
      <c r="Z90" s="572">
        <v>12</v>
      </c>
      <c r="AA90" s="572">
        <v>11</v>
      </c>
      <c r="AB90" s="572">
        <v>8</v>
      </c>
      <c r="AC90" s="572">
        <v>195</v>
      </c>
      <c r="AD90" s="572">
        <v>106</v>
      </c>
      <c r="AE90" s="572">
        <v>115</v>
      </c>
      <c r="AF90" s="572">
        <v>104</v>
      </c>
      <c r="AG90" s="572">
        <v>68</v>
      </c>
      <c r="AH90" s="572">
        <v>34</v>
      </c>
      <c r="AI90" s="572">
        <v>30</v>
      </c>
      <c r="AJ90" s="572">
        <v>32</v>
      </c>
      <c r="AK90" s="572">
        <v>127</v>
      </c>
      <c r="AL90" s="572">
        <v>72</v>
      </c>
      <c r="AM90" s="572">
        <v>85</v>
      </c>
      <c r="AN90" s="572">
        <v>72</v>
      </c>
      <c r="AO90" s="572">
        <v>0</v>
      </c>
      <c r="AP90" s="572">
        <v>0</v>
      </c>
      <c r="AQ90" s="572">
        <v>0</v>
      </c>
      <c r="AR90" s="572">
        <v>0</v>
      </c>
      <c r="AS90" s="572">
        <v>0</v>
      </c>
      <c r="AT90" s="572">
        <v>0</v>
      </c>
      <c r="AU90" s="572">
        <v>0</v>
      </c>
      <c r="AV90" s="572">
        <v>0</v>
      </c>
      <c r="AW90" s="572">
        <v>0</v>
      </c>
      <c r="AX90" s="572">
        <v>0</v>
      </c>
      <c r="AY90" s="572">
        <v>0</v>
      </c>
      <c r="AZ90" s="572">
        <v>0</v>
      </c>
      <c r="BA90" s="572">
        <v>438</v>
      </c>
      <c r="BB90" s="572">
        <v>206</v>
      </c>
      <c r="BC90" s="572">
        <v>217</v>
      </c>
      <c r="BD90" s="572">
        <v>142</v>
      </c>
      <c r="BE90" s="572">
        <v>347</v>
      </c>
      <c r="BF90" s="572">
        <v>169</v>
      </c>
      <c r="BG90" s="572">
        <v>160</v>
      </c>
      <c r="BH90" s="572">
        <v>80</v>
      </c>
      <c r="BI90" s="572">
        <v>91</v>
      </c>
      <c r="BJ90" s="572">
        <v>37</v>
      </c>
      <c r="BK90" s="572">
        <v>57</v>
      </c>
      <c r="BL90" s="572">
        <v>62</v>
      </c>
      <c r="BM90" s="572">
        <v>0</v>
      </c>
      <c r="BN90" s="572">
        <v>0</v>
      </c>
      <c r="BO90" s="572">
        <v>0</v>
      </c>
      <c r="BP90" s="572">
        <v>0</v>
      </c>
      <c r="BQ90" s="572">
        <v>0</v>
      </c>
      <c r="BR90" s="572">
        <v>0</v>
      </c>
      <c r="BS90" s="572">
        <v>0</v>
      </c>
      <c r="BT90" s="572">
        <v>0</v>
      </c>
      <c r="BU90" s="572">
        <v>0</v>
      </c>
      <c r="BV90" s="572">
        <v>0</v>
      </c>
      <c r="BW90" s="572">
        <v>0</v>
      </c>
      <c r="BX90" s="572">
        <v>0</v>
      </c>
      <c r="BY90" s="572">
        <v>8</v>
      </c>
      <c r="BZ90" s="572">
        <v>26</v>
      </c>
      <c r="CA90" s="572">
        <v>0</v>
      </c>
    </row>
    <row r="91" spans="1:79">
      <c r="A91" t="s">
        <v>63</v>
      </c>
      <c r="B91" t="s">
        <v>1931</v>
      </c>
      <c r="C91">
        <v>2024</v>
      </c>
      <c r="D91" t="s">
        <v>1974</v>
      </c>
      <c r="E91" s="506">
        <f>E89</f>
        <v>417</v>
      </c>
      <c r="F91" s="506">
        <f t="shared" ref="F91:BQ91" si="16">F89</f>
        <v>232</v>
      </c>
      <c r="G91" s="506">
        <f t="shared" si="16"/>
        <v>93</v>
      </c>
      <c r="H91" s="506">
        <f t="shared" si="16"/>
        <v>72</v>
      </c>
      <c r="I91" s="506">
        <f t="shared" si="16"/>
        <v>21</v>
      </c>
      <c r="J91" s="506">
        <f t="shared" si="16"/>
        <v>0</v>
      </c>
      <c r="K91" s="506">
        <f t="shared" si="16"/>
        <v>0</v>
      </c>
      <c r="L91" s="506">
        <f t="shared" si="16"/>
        <v>0</v>
      </c>
      <c r="M91" s="506">
        <f t="shared" si="16"/>
        <v>0</v>
      </c>
      <c r="N91" s="506">
        <f t="shared" si="16"/>
        <v>236</v>
      </c>
      <c r="O91" s="506">
        <f t="shared" si="16"/>
        <v>37</v>
      </c>
      <c r="P91" s="506">
        <f t="shared" si="16"/>
        <v>199</v>
      </c>
      <c r="Q91" s="506">
        <f t="shared" si="16"/>
        <v>11</v>
      </c>
      <c r="R91" s="506">
        <f t="shared" si="16"/>
        <v>10</v>
      </c>
      <c r="S91" s="506">
        <f t="shared" si="16"/>
        <v>9</v>
      </c>
      <c r="T91" s="506">
        <f t="shared" si="16"/>
        <v>6</v>
      </c>
      <c r="U91" s="506">
        <f t="shared" si="16"/>
        <v>0</v>
      </c>
      <c r="V91" s="506">
        <f t="shared" si="16"/>
        <v>0</v>
      </c>
      <c r="W91" s="506">
        <f t="shared" si="16"/>
        <v>0</v>
      </c>
      <c r="X91" s="506">
        <f t="shared" si="16"/>
        <v>0</v>
      </c>
      <c r="Y91" s="506">
        <f t="shared" si="16"/>
        <v>11</v>
      </c>
      <c r="Z91" s="506">
        <f t="shared" si="16"/>
        <v>10</v>
      </c>
      <c r="AA91" s="506">
        <f t="shared" si="16"/>
        <v>9</v>
      </c>
      <c r="AB91" s="506">
        <f t="shared" si="16"/>
        <v>6</v>
      </c>
      <c r="AC91" s="506">
        <f t="shared" si="16"/>
        <v>183</v>
      </c>
      <c r="AD91" s="506">
        <f t="shared" si="16"/>
        <v>127</v>
      </c>
      <c r="AE91" s="506">
        <f t="shared" si="16"/>
        <v>125</v>
      </c>
      <c r="AF91" s="506">
        <f t="shared" si="16"/>
        <v>99</v>
      </c>
      <c r="AG91" s="506">
        <f t="shared" si="16"/>
        <v>18</v>
      </c>
      <c r="AH91" s="506">
        <f t="shared" si="16"/>
        <v>13</v>
      </c>
      <c r="AI91" s="506">
        <f t="shared" si="16"/>
        <v>12</v>
      </c>
      <c r="AJ91" s="506">
        <f t="shared" si="16"/>
        <v>8</v>
      </c>
      <c r="AK91" s="506">
        <f t="shared" si="16"/>
        <v>165</v>
      </c>
      <c r="AL91" s="506">
        <f t="shared" si="16"/>
        <v>114</v>
      </c>
      <c r="AM91" s="506">
        <f t="shared" si="16"/>
        <v>113</v>
      </c>
      <c r="AN91" s="506">
        <f t="shared" si="16"/>
        <v>91</v>
      </c>
      <c r="AO91" s="506">
        <f t="shared" si="16"/>
        <v>0</v>
      </c>
      <c r="AP91" s="506">
        <f t="shared" si="16"/>
        <v>0</v>
      </c>
      <c r="AQ91" s="506">
        <f t="shared" si="16"/>
        <v>0</v>
      </c>
      <c r="AR91" s="506">
        <f t="shared" si="16"/>
        <v>0</v>
      </c>
      <c r="AS91" s="506">
        <f t="shared" si="16"/>
        <v>0</v>
      </c>
      <c r="AT91" s="506">
        <f t="shared" si="16"/>
        <v>0</v>
      </c>
      <c r="AU91" s="506">
        <f t="shared" si="16"/>
        <v>0</v>
      </c>
      <c r="AV91" s="506">
        <f t="shared" si="16"/>
        <v>0</v>
      </c>
      <c r="AW91" s="506">
        <f t="shared" si="16"/>
        <v>0</v>
      </c>
      <c r="AX91" s="506">
        <f t="shared" si="16"/>
        <v>0</v>
      </c>
      <c r="AY91" s="506">
        <f t="shared" si="16"/>
        <v>0</v>
      </c>
      <c r="AZ91" s="506">
        <f t="shared" si="16"/>
        <v>0</v>
      </c>
      <c r="BA91" s="506">
        <f t="shared" si="16"/>
        <v>432</v>
      </c>
      <c r="BB91" s="506">
        <f t="shared" si="16"/>
        <v>214</v>
      </c>
      <c r="BC91" s="506">
        <f t="shared" si="16"/>
        <v>212</v>
      </c>
      <c r="BD91" s="506">
        <f t="shared" si="16"/>
        <v>121</v>
      </c>
      <c r="BE91" s="506">
        <f t="shared" si="16"/>
        <v>331</v>
      </c>
      <c r="BF91" s="506">
        <f t="shared" si="16"/>
        <v>168</v>
      </c>
      <c r="BG91" s="506">
        <f t="shared" si="16"/>
        <v>140</v>
      </c>
      <c r="BH91" s="506">
        <f t="shared" si="16"/>
        <v>58</v>
      </c>
      <c r="BI91" s="506">
        <f t="shared" si="16"/>
        <v>101</v>
      </c>
      <c r="BJ91" s="506">
        <f t="shared" si="16"/>
        <v>46</v>
      </c>
      <c r="BK91" s="506">
        <f t="shared" si="16"/>
        <v>72</v>
      </c>
      <c r="BL91" s="506">
        <f t="shared" si="16"/>
        <v>63</v>
      </c>
      <c r="BM91" s="506">
        <f t="shared" si="16"/>
        <v>0</v>
      </c>
      <c r="BN91" s="506">
        <f t="shared" si="16"/>
        <v>0</v>
      </c>
      <c r="BO91" s="506">
        <f t="shared" si="16"/>
        <v>0</v>
      </c>
      <c r="BP91" s="506">
        <f t="shared" si="16"/>
        <v>0</v>
      </c>
      <c r="BQ91" s="506">
        <f t="shared" si="16"/>
        <v>0</v>
      </c>
      <c r="BR91" s="506">
        <f t="shared" ref="BR91:CA91" si="17">BR89</f>
        <v>0</v>
      </c>
      <c r="BS91" s="506">
        <f t="shared" si="17"/>
        <v>0</v>
      </c>
      <c r="BT91" s="506">
        <f t="shared" si="17"/>
        <v>0</v>
      </c>
      <c r="BU91" s="506">
        <f t="shared" si="17"/>
        <v>0</v>
      </c>
      <c r="BV91" s="506">
        <f t="shared" si="17"/>
        <v>0</v>
      </c>
      <c r="BW91" s="506">
        <f t="shared" si="17"/>
        <v>0</v>
      </c>
      <c r="BX91" s="506">
        <f t="shared" si="17"/>
        <v>0</v>
      </c>
      <c r="BY91" s="506">
        <f t="shared" si="17"/>
        <v>8</v>
      </c>
      <c r="BZ91" s="506">
        <f t="shared" si="17"/>
        <v>33</v>
      </c>
      <c r="CA91" s="506">
        <f t="shared" si="17"/>
        <v>0</v>
      </c>
    </row>
    <row r="92" spans="1:79">
      <c r="A92" s="571" t="s">
        <v>63</v>
      </c>
      <c r="B92" s="571" t="s">
        <v>1931</v>
      </c>
      <c r="C92" s="571">
        <v>2025</v>
      </c>
      <c r="D92" s="571" t="s">
        <v>1974</v>
      </c>
      <c r="E92" s="572">
        <v>422</v>
      </c>
      <c r="F92" s="572">
        <v>230</v>
      </c>
      <c r="G92" s="572">
        <v>102.30000000000001</v>
      </c>
      <c r="H92" s="572">
        <v>79.2</v>
      </c>
      <c r="I92" s="572">
        <v>23.1</v>
      </c>
      <c r="J92" s="572">
        <v>0</v>
      </c>
      <c r="K92" s="572">
        <v>0</v>
      </c>
      <c r="L92" s="572">
        <v>0</v>
      </c>
      <c r="M92" s="572">
        <v>0</v>
      </c>
      <c r="N92" s="572">
        <v>224.2</v>
      </c>
      <c r="O92" s="572">
        <v>35.15</v>
      </c>
      <c r="P92" s="572">
        <v>189.04999999999998</v>
      </c>
      <c r="Q92" s="572">
        <v>12.100000000000001</v>
      </c>
      <c r="R92" s="572">
        <v>11</v>
      </c>
      <c r="S92" s="572">
        <v>9.9</v>
      </c>
      <c r="T92" s="572">
        <v>6.6000000000000005</v>
      </c>
      <c r="U92" s="572">
        <v>4</v>
      </c>
      <c r="V92" s="572">
        <v>0</v>
      </c>
      <c r="W92" s="572">
        <v>0</v>
      </c>
      <c r="X92" s="572">
        <v>0</v>
      </c>
      <c r="Y92" s="572">
        <v>10.45</v>
      </c>
      <c r="Z92" s="572">
        <v>11</v>
      </c>
      <c r="AA92" s="572">
        <v>9.9</v>
      </c>
      <c r="AB92" s="572">
        <v>6.6000000000000005</v>
      </c>
      <c r="AC92" s="572">
        <v>195</v>
      </c>
      <c r="AD92" s="572">
        <v>120.64999999999999</v>
      </c>
      <c r="AE92" s="572">
        <v>118.75</v>
      </c>
      <c r="AF92" s="572">
        <v>104</v>
      </c>
      <c r="AG92" s="572">
        <v>19.8</v>
      </c>
      <c r="AH92" s="572">
        <v>14.3</v>
      </c>
      <c r="AI92" s="572">
        <v>13.200000000000001</v>
      </c>
      <c r="AJ92" s="572">
        <v>8.8000000000000007</v>
      </c>
      <c r="AK92" s="572">
        <v>156.75</v>
      </c>
      <c r="AL92" s="572">
        <v>108.3</v>
      </c>
      <c r="AM92" s="572">
        <v>107.35</v>
      </c>
      <c r="AN92" s="572">
        <v>86.45</v>
      </c>
      <c r="AO92" s="572">
        <v>0</v>
      </c>
      <c r="AP92" s="572">
        <v>0</v>
      </c>
      <c r="AQ92" s="572">
        <v>0</v>
      </c>
      <c r="AR92" s="572">
        <v>0</v>
      </c>
      <c r="AS92" s="572">
        <v>0</v>
      </c>
      <c r="AT92" s="572">
        <v>0</v>
      </c>
      <c r="AU92" s="572">
        <v>0</v>
      </c>
      <c r="AV92" s="572">
        <v>0</v>
      </c>
      <c r="AW92" s="572">
        <v>0</v>
      </c>
      <c r="AX92" s="572">
        <v>0</v>
      </c>
      <c r="AY92" s="572">
        <v>0</v>
      </c>
      <c r="AZ92" s="572">
        <v>0</v>
      </c>
      <c r="BA92" s="572">
        <v>438</v>
      </c>
      <c r="BB92" s="572">
        <v>206</v>
      </c>
      <c r="BC92" s="572">
        <v>217</v>
      </c>
      <c r="BD92" s="572">
        <v>133.10000000000002</v>
      </c>
      <c r="BE92" s="572">
        <v>347</v>
      </c>
      <c r="BF92" s="572">
        <v>169</v>
      </c>
      <c r="BG92" s="572">
        <v>154</v>
      </c>
      <c r="BH92" s="572">
        <v>63.800000000000004</v>
      </c>
      <c r="BI92" s="572">
        <v>95.949999999999989</v>
      </c>
      <c r="BJ92" s="572">
        <v>43.699999999999996</v>
      </c>
      <c r="BK92" s="572">
        <v>68.399999999999991</v>
      </c>
      <c r="BL92" s="572">
        <v>62</v>
      </c>
      <c r="BM92" s="572">
        <v>0</v>
      </c>
      <c r="BN92" s="572">
        <v>0</v>
      </c>
      <c r="BO92" s="572">
        <v>0</v>
      </c>
      <c r="BP92" s="572">
        <v>0</v>
      </c>
      <c r="BQ92" s="572">
        <v>0</v>
      </c>
      <c r="BR92" s="572">
        <v>0</v>
      </c>
      <c r="BS92" s="572">
        <v>0</v>
      </c>
      <c r="BT92" s="572">
        <v>0</v>
      </c>
      <c r="BU92" s="572">
        <v>0</v>
      </c>
      <c r="BV92" s="572">
        <v>0</v>
      </c>
      <c r="BW92" s="572">
        <v>0</v>
      </c>
      <c r="BX92" s="572">
        <v>0</v>
      </c>
      <c r="BY92" s="572">
        <v>8</v>
      </c>
      <c r="BZ92" s="572">
        <v>31.349999999999998</v>
      </c>
      <c r="CA92" s="572">
        <v>0</v>
      </c>
    </row>
    <row r="93" spans="1:79">
      <c r="A93" t="s">
        <v>65</v>
      </c>
      <c r="B93" t="s">
        <v>1889</v>
      </c>
      <c r="C93">
        <v>2018</v>
      </c>
      <c r="D93" t="s">
        <v>1971</v>
      </c>
      <c r="E93" s="506">
        <v>204</v>
      </c>
      <c r="F93" s="506">
        <v>132</v>
      </c>
      <c r="G93" s="506">
        <v>110</v>
      </c>
      <c r="H93" s="506">
        <v>35</v>
      </c>
      <c r="I93" s="506">
        <v>19</v>
      </c>
      <c r="J93" s="506">
        <v>0</v>
      </c>
      <c r="K93" s="506">
        <v>0</v>
      </c>
      <c r="L93" s="506">
        <v>0</v>
      </c>
      <c r="M93" s="506">
        <v>0</v>
      </c>
      <c r="N93" s="506">
        <v>0</v>
      </c>
      <c r="O93" s="506">
        <v>0</v>
      </c>
      <c r="P93" s="506">
        <v>0</v>
      </c>
      <c r="Q93" s="506">
        <v>0</v>
      </c>
      <c r="R93" s="506">
        <v>0</v>
      </c>
      <c r="S93" s="506">
        <v>0</v>
      </c>
      <c r="T93" s="506">
        <v>0</v>
      </c>
      <c r="U93" s="506">
        <v>0</v>
      </c>
      <c r="V93" s="506">
        <v>0</v>
      </c>
      <c r="W93" s="506">
        <v>0</v>
      </c>
      <c r="X93" s="506">
        <v>0</v>
      </c>
      <c r="Y93" s="506">
        <v>0</v>
      </c>
      <c r="Z93" s="506">
        <v>0</v>
      </c>
      <c r="AA93" s="506">
        <v>0</v>
      </c>
      <c r="AB93" s="506">
        <v>0</v>
      </c>
      <c r="AC93" s="506">
        <v>142</v>
      </c>
      <c r="AD93" s="506">
        <v>129</v>
      </c>
      <c r="AE93" s="506">
        <v>77</v>
      </c>
      <c r="AF93" s="506">
        <v>43</v>
      </c>
      <c r="AG93" s="506">
        <v>32</v>
      </c>
      <c r="AH93" s="506">
        <v>32</v>
      </c>
      <c r="AI93" s="506">
        <v>18</v>
      </c>
      <c r="AJ93" s="506">
        <v>5</v>
      </c>
      <c r="AK93" s="506">
        <v>110</v>
      </c>
      <c r="AL93" s="506">
        <v>97</v>
      </c>
      <c r="AM93" s="506">
        <v>59</v>
      </c>
      <c r="AN93" s="506">
        <v>38</v>
      </c>
      <c r="AO93" s="506">
        <v>0</v>
      </c>
      <c r="AP93" s="506">
        <v>0</v>
      </c>
      <c r="AQ93" s="506">
        <v>0</v>
      </c>
      <c r="AR93" s="506">
        <v>0</v>
      </c>
      <c r="AS93" s="506">
        <v>0</v>
      </c>
      <c r="AT93" s="506">
        <v>0</v>
      </c>
      <c r="AU93" s="506">
        <v>0</v>
      </c>
      <c r="AV93" s="506">
        <v>0</v>
      </c>
      <c r="AW93" s="506">
        <v>0</v>
      </c>
      <c r="AX93" s="506">
        <v>0</v>
      </c>
      <c r="AY93" s="506">
        <v>0</v>
      </c>
      <c r="AZ93" s="506">
        <v>0</v>
      </c>
      <c r="BA93" s="506">
        <v>159</v>
      </c>
      <c r="BB93" s="506">
        <v>131</v>
      </c>
      <c r="BC93" s="506">
        <v>90</v>
      </c>
      <c r="BD93" s="506">
        <v>59</v>
      </c>
      <c r="BE93" s="506">
        <v>106</v>
      </c>
      <c r="BF93" s="506">
        <v>84</v>
      </c>
      <c r="BG93" s="506">
        <v>61</v>
      </c>
      <c r="BH93" s="506">
        <v>37</v>
      </c>
      <c r="BI93" s="506">
        <v>53</v>
      </c>
      <c r="BJ93" s="506">
        <v>47</v>
      </c>
      <c r="BK93" s="506">
        <v>29</v>
      </c>
      <c r="BL93" s="506">
        <v>22</v>
      </c>
      <c r="BM93" s="506">
        <v>0</v>
      </c>
      <c r="BN93" s="506">
        <v>0</v>
      </c>
      <c r="BO93" s="506">
        <v>0</v>
      </c>
      <c r="BP93" s="506">
        <v>0</v>
      </c>
      <c r="BQ93" s="506">
        <v>0</v>
      </c>
      <c r="BR93" s="506">
        <v>0</v>
      </c>
      <c r="BS93" s="506">
        <v>0</v>
      </c>
      <c r="BT93" s="506">
        <v>0</v>
      </c>
      <c r="BU93" s="506">
        <v>0</v>
      </c>
      <c r="BV93" s="506">
        <v>0</v>
      </c>
      <c r="BW93" s="506">
        <v>0</v>
      </c>
      <c r="BX93" s="506">
        <v>0</v>
      </c>
      <c r="BY93" s="506">
        <v>3</v>
      </c>
      <c r="BZ93" s="506">
        <v>5</v>
      </c>
      <c r="CA93" s="506">
        <v>0</v>
      </c>
    </row>
    <row r="94" spans="1:79">
      <c r="A94" s="571" t="s">
        <v>65</v>
      </c>
      <c r="B94" s="571" t="s">
        <v>1889</v>
      </c>
      <c r="C94" s="571">
        <v>2019</v>
      </c>
      <c r="D94" s="571" t="s">
        <v>1971</v>
      </c>
      <c r="E94" s="572">
        <v>186</v>
      </c>
      <c r="F94" s="572">
        <v>115</v>
      </c>
      <c r="G94" s="572">
        <v>91</v>
      </c>
      <c r="H94" s="572">
        <v>51</v>
      </c>
      <c r="I94" s="572">
        <v>15</v>
      </c>
      <c r="J94" s="572">
        <v>0</v>
      </c>
      <c r="K94" s="572">
        <v>0</v>
      </c>
      <c r="L94" s="572">
        <v>0</v>
      </c>
      <c r="M94" s="572">
        <v>0</v>
      </c>
      <c r="N94" s="572">
        <v>0</v>
      </c>
      <c r="O94" s="572">
        <v>0</v>
      </c>
      <c r="P94" s="572">
        <v>0</v>
      </c>
      <c r="Q94" s="572">
        <v>0</v>
      </c>
      <c r="R94" s="572">
        <v>0</v>
      </c>
      <c r="S94" s="572">
        <v>0</v>
      </c>
      <c r="T94" s="572">
        <v>0</v>
      </c>
      <c r="U94" s="572">
        <v>0</v>
      </c>
      <c r="V94" s="572">
        <v>0</v>
      </c>
      <c r="W94" s="572">
        <v>0</v>
      </c>
      <c r="X94" s="572">
        <v>0</v>
      </c>
      <c r="Y94" s="572">
        <v>0</v>
      </c>
      <c r="Z94" s="572">
        <v>0</v>
      </c>
      <c r="AA94" s="572">
        <v>0</v>
      </c>
      <c r="AB94" s="572">
        <v>0</v>
      </c>
      <c r="AC94" s="572">
        <v>171</v>
      </c>
      <c r="AD94" s="572">
        <v>157</v>
      </c>
      <c r="AE94" s="572">
        <v>93</v>
      </c>
      <c r="AF94" s="572">
        <v>52</v>
      </c>
      <c r="AG94" s="572">
        <v>37</v>
      </c>
      <c r="AH94" s="572">
        <v>36</v>
      </c>
      <c r="AI94" s="572">
        <v>22</v>
      </c>
      <c r="AJ94" s="572">
        <v>13</v>
      </c>
      <c r="AK94" s="572">
        <v>134</v>
      </c>
      <c r="AL94" s="572">
        <v>121</v>
      </c>
      <c r="AM94" s="572">
        <v>71</v>
      </c>
      <c r="AN94" s="572">
        <v>39</v>
      </c>
      <c r="AO94" s="572">
        <v>0</v>
      </c>
      <c r="AP94" s="572">
        <v>0</v>
      </c>
      <c r="AQ94" s="572">
        <v>0</v>
      </c>
      <c r="AR94" s="572">
        <v>0</v>
      </c>
      <c r="AS94" s="572">
        <v>0</v>
      </c>
      <c r="AT94" s="572">
        <v>0</v>
      </c>
      <c r="AU94" s="572">
        <v>0</v>
      </c>
      <c r="AV94" s="572">
        <v>0</v>
      </c>
      <c r="AW94" s="572">
        <v>0</v>
      </c>
      <c r="AX94" s="572">
        <v>0</v>
      </c>
      <c r="AY94" s="572">
        <v>0</v>
      </c>
      <c r="AZ94" s="572">
        <v>0</v>
      </c>
      <c r="BA94" s="572">
        <v>171</v>
      </c>
      <c r="BB94" s="572">
        <v>132</v>
      </c>
      <c r="BC94" s="572">
        <v>108</v>
      </c>
      <c r="BD94" s="572">
        <v>61</v>
      </c>
      <c r="BE94" s="572">
        <v>143</v>
      </c>
      <c r="BF94" s="572">
        <v>112</v>
      </c>
      <c r="BG94" s="572">
        <v>88</v>
      </c>
      <c r="BH94" s="572">
        <v>46</v>
      </c>
      <c r="BI94" s="572">
        <v>28</v>
      </c>
      <c r="BJ94" s="572">
        <v>20</v>
      </c>
      <c r="BK94" s="572">
        <v>20</v>
      </c>
      <c r="BL94" s="572">
        <v>15</v>
      </c>
      <c r="BM94" s="572">
        <v>0</v>
      </c>
      <c r="BN94" s="572">
        <v>0</v>
      </c>
      <c r="BO94" s="572">
        <v>0</v>
      </c>
      <c r="BP94" s="572">
        <v>0</v>
      </c>
      <c r="BQ94" s="572">
        <v>0</v>
      </c>
      <c r="BR94" s="572">
        <v>0</v>
      </c>
      <c r="BS94" s="572">
        <v>0</v>
      </c>
      <c r="BT94" s="572">
        <v>0</v>
      </c>
      <c r="BU94" s="572">
        <v>0</v>
      </c>
      <c r="BV94" s="572">
        <v>0</v>
      </c>
      <c r="BW94" s="572">
        <v>0</v>
      </c>
      <c r="BX94" s="572">
        <v>0</v>
      </c>
      <c r="BY94" s="572">
        <v>6</v>
      </c>
      <c r="BZ94" s="572">
        <v>6</v>
      </c>
      <c r="CA94" s="572">
        <v>0</v>
      </c>
    </row>
    <row r="95" spans="1:79">
      <c r="A95" t="s">
        <v>65</v>
      </c>
      <c r="B95" t="s">
        <v>1889</v>
      </c>
      <c r="C95">
        <v>2020</v>
      </c>
      <c r="D95" t="s">
        <v>1971</v>
      </c>
      <c r="E95" s="506">
        <v>224</v>
      </c>
      <c r="F95" s="506">
        <v>132</v>
      </c>
      <c r="G95" s="506">
        <v>97</v>
      </c>
      <c r="H95" s="506">
        <v>43</v>
      </c>
      <c r="I95" s="506">
        <v>12</v>
      </c>
      <c r="J95" s="506">
        <v>0</v>
      </c>
      <c r="K95" s="506">
        <v>0</v>
      </c>
      <c r="L95" s="506">
        <v>0</v>
      </c>
      <c r="M95" s="506">
        <v>0</v>
      </c>
      <c r="N95" s="506">
        <v>16</v>
      </c>
      <c r="O95" s="506">
        <v>0</v>
      </c>
      <c r="P95" s="506">
        <v>16</v>
      </c>
      <c r="Q95" s="506">
        <v>11</v>
      </c>
      <c r="R95" s="506">
        <v>0</v>
      </c>
      <c r="S95" s="506">
        <v>0</v>
      </c>
      <c r="T95" s="506">
        <v>0</v>
      </c>
      <c r="U95" s="506">
        <v>11</v>
      </c>
      <c r="V95" s="506">
        <v>0</v>
      </c>
      <c r="W95" s="506">
        <v>0</v>
      </c>
      <c r="X95" s="506">
        <v>0</v>
      </c>
      <c r="Y95" s="506">
        <v>0</v>
      </c>
      <c r="Z95" s="506">
        <v>0</v>
      </c>
      <c r="AA95" s="506">
        <v>0</v>
      </c>
      <c r="AB95" s="506">
        <v>0</v>
      </c>
      <c r="AC95" s="506">
        <v>156</v>
      </c>
      <c r="AD95" s="506">
        <v>149</v>
      </c>
      <c r="AE95" s="506">
        <v>79</v>
      </c>
      <c r="AF95" s="506">
        <v>41</v>
      </c>
      <c r="AG95" s="506">
        <v>54</v>
      </c>
      <c r="AH95" s="506">
        <v>51</v>
      </c>
      <c r="AI95" s="506">
        <v>24</v>
      </c>
      <c r="AJ95" s="506">
        <v>7</v>
      </c>
      <c r="AK95" s="506">
        <v>102</v>
      </c>
      <c r="AL95" s="506">
        <v>98</v>
      </c>
      <c r="AM95" s="506">
        <v>55</v>
      </c>
      <c r="AN95" s="506">
        <v>34</v>
      </c>
      <c r="AO95" s="506">
        <v>0</v>
      </c>
      <c r="AP95" s="506">
        <v>0</v>
      </c>
      <c r="AQ95" s="506">
        <v>0</v>
      </c>
      <c r="AR95" s="506">
        <v>0</v>
      </c>
      <c r="AS95" s="506">
        <v>0</v>
      </c>
      <c r="AT95" s="506">
        <v>0</v>
      </c>
      <c r="AU95" s="506">
        <v>0</v>
      </c>
      <c r="AV95" s="506">
        <v>0</v>
      </c>
      <c r="AW95" s="506">
        <v>0</v>
      </c>
      <c r="AX95" s="506">
        <v>0</v>
      </c>
      <c r="AY95" s="506">
        <v>0</v>
      </c>
      <c r="AZ95" s="506">
        <v>0</v>
      </c>
      <c r="BA95" s="506">
        <v>178</v>
      </c>
      <c r="BB95" s="506">
        <v>146</v>
      </c>
      <c r="BC95" s="506">
        <v>114</v>
      </c>
      <c r="BD95" s="506">
        <v>65</v>
      </c>
      <c r="BE95" s="506">
        <v>137</v>
      </c>
      <c r="BF95" s="506">
        <v>122</v>
      </c>
      <c r="BG95" s="506">
        <v>88</v>
      </c>
      <c r="BH95" s="506">
        <v>39</v>
      </c>
      <c r="BI95" s="506">
        <v>41</v>
      </c>
      <c r="BJ95" s="506">
        <v>24</v>
      </c>
      <c r="BK95" s="506">
        <v>26</v>
      </c>
      <c r="BL95" s="506">
        <v>26</v>
      </c>
      <c r="BM95" s="506">
        <v>0</v>
      </c>
      <c r="BN95" s="506">
        <v>0</v>
      </c>
      <c r="BO95" s="506">
        <v>0</v>
      </c>
      <c r="BP95" s="506">
        <v>0</v>
      </c>
      <c r="BQ95" s="506">
        <v>0</v>
      </c>
      <c r="BR95" s="506">
        <v>0</v>
      </c>
      <c r="BS95" s="506">
        <v>0</v>
      </c>
      <c r="BT95" s="506">
        <v>0</v>
      </c>
      <c r="BU95" s="506">
        <v>0</v>
      </c>
      <c r="BV95" s="506">
        <v>0</v>
      </c>
      <c r="BW95" s="506">
        <v>0</v>
      </c>
      <c r="BX95" s="506">
        <v>0</v>
      </c>
      <c r="BY95" s="506">
        <v>5</v>
      </c>
      <c r="BZ95" s="506">
        <v>7</v>
      </c>
      <c r="CA95" s="506">
        <v>0</v>
      </c>
    </row>
    <row r="96" spans="1:79">
      <c r="A96" s="571" t="s">
        <v>65</v>
      </c>
      <c r="B96" s="571" t="s">
        <v>1889</v>
      </c>
      <c r="C96" s="571">
        <v>2021</v>
      </c>
      <c r="D96" s="571" t="s">
        <v>1971</v>
      </c>
      <c r="E96" s="572">
        <v>242</v>
      </c>
      <c r="F96" s="572">
        <v>143</v>
      </c>
      <c r="G96" s="572">
        <v>109</v>
      </c>
      <c r="H96" s="572">
        <v>46</v>
      </c>
      <c r="I96" s="572">
        <v>12</v>
      </c>
      <c r="J96" s="572">
        <v>0</v>
      </c>
      <c r="K96" s="572">
        <v>0</v>
      </c>
      <c r="L96" s="572">
        <v>0</v>
      </c>
      <c r="M96" s="572">
        <v>0</v>
      </c>
      <c r="N96" s="572">
        <v>54</v>
      </c>
      <c r="O96" s="572">
        <v>0</v>
      </c>
      <c r="P96" s="572">
        <v>54</v>
      </c>
      <c r="Q96" s="572">
        <v>5</v>
      </c>
      <c r="R96" s="572">
        <v>0</v>
      </c>
      <c r="S96" s="572">
        <v>0</v>
      </c>
      <c r="T96" s="572">
        <v>0</v>
      </c>
      <c r="U96" s="572">
        <v>5</v>
      </c>
      <c r="V96" s="572">
        <v>0</v>
      </c>
      <c r="W96" s="572">
        <v>0</v>
      </c>
      <c r="X96" s="572">
        <v>0</v>
      </c>
      <c r="Y96" s="572">
        <v>0</v>
      </c>
      <c r="Z96" s="572">
        <v>0</v>
      </c>
      <c r="AA96" s="572">
        <v>0</v>
      </c>
      <c r="AB96" s="572">
        <v>0</v>
      </c>
      <c r="AC96" s="572">
        <v>152</v>
      </c>
      <c r="AD96" s="572">
        <v>146</v>
      </c>
      <c r="AE96" s="572">
        <v>77</v>
      </c>
      <c r="AF96" s="572">
        <v>43</v>
      </c>
      <c r="AG96" s="572">
        <v>22</v>
      </c>
      <c r="AH96" s="572">
        <v>22</v>
      </c>
      <c r="AI96" s="572">
        <v>7</v>
      </c>
      <c r="AJ96" s="572">
        <v>0</v>
      </c>
      <c r="AK96" s="572">
        <v>130</v>
      </c>
      <c r="AL96" s="572">
        <v>124</v>
      </c>
      <c r="AM96" s="572">
        <v>70</v>
      </c>
      <c r="AN96" s="572">
        <v>43</v>
      </c>
      <c r="AO96" s="572">
        <v>0</v>
      </c>
      <c r="AP96" s="572">
        <v>0</v>
      </c>
      <c r="AQ96" s="572">
        <v>0</v>
      </c>
      <c r="AR96" s="572">
        <v>0</v>
      </c>
      <c r="AS96" s="572">
        <v>0</v>
      </c>
      <c r="AT96" s="572">
        <v>0</v>
      </c>
      <c r="AU96" s="572">
        <v>0</v>
      </c>
      <c r="AV96" s="572">
        <v>0</v>
      </c>
      <c r="AW96" s="572">
        <v>0</v>
      </c>
      <c r="AX96" s="572">
        <v>0</v>
      </c>
      <c r="AY96" s="572">
        <v>0</v>
      </c>
      <c r="AZ96" s="572">
        <v>0</v>
      </c>
      <c r="BA96" s="572">
        <v>178</v>
      </c>
      <c r="BB96" s="572">
        <v>148</v>
      </c>
      <c r="BC96" s="572">
        <v>105</v>
      </c>
      <c r="BD96" s="572">
        <v>71</v>
      </c>
      <c r="BE96" s="572">
        <v>136</v>
      </c>
      <c r="BF96" s="572">
        <v>120</v>
      </c>
      <c r="BG96" s="572">
        <v>81</v>
      </c>
      <c r="BH96" s="572">
        <v>43</v>
      </c>
      <c r="BI96" s="572">
        <v>42</v>
      </c>
      <c r="BJ96" s="572">
        <v>28</v>
      </c>
      <c r="BK96" s="572">
        <v>24</v>
      </c>
      <c r="BL96" s="572">
        <v>28</v>
      </c>
      <c r="BM96" s="572">
        <v>0</v>
      </c>
      <c r="BN96" s="572">
        <v>0</v>
      </c>
      <c r="BO96" s="572">
        <v>0</v>
      </c>
      <c r="BP96" s="572">
        <v>0</v>
      </c>
      <c r="BQ96" s="572">
        <v>0</v>
      </c>
      <c r="BR96" s="572">
        <v>0</v>
      </c>
      <c r="BS96" s="572">
        <v>0</v>
      </c>
      <c r="BT96" s="572">
        <v>0</v>
      </c>
      <c r="BU96" s="572">
        <v>0</v>
      </c>
      <c r="BV96" s="572">
        <v>0</v>
      </c>
      <c r="BW96" s="572">
        <v>0</v>
      </c>
      <c r="BX96" s="572">
        <v>0</v>
      </c>
      <c r="BY96" s="572">
        <v>3</v>
      </c>
      <c r="BZ96" s="572">
        <v>9</v>
      </c>
      <c r="CA96" s="572">
        <v>0</v>
      </c>
    </row>
    <row r="97" spans="1:79">
      <c r="A97" t="s">
        <v>65</v>
      </c>
      <c r="B97" t="s">
        <v>1889</v>
      </c>
      <c r="C97">
        <v>2022</v>
      </c>
      <c r="D97" t="s">
        <v>1971</v>
      </c>
      <c r="E97" s="506">
        <v>204</v>
      </c>
      <c r="F97" s="506">
        <v>131</v>
      </c>
      <c r="G97" s="506">
        <v>106</v>
      </c>
      <c r="H97" s="506">
        <v>47</v>
      </c>
      <c r="I97" s="506">
        <v>16</v>
      </c>
      <c r="J97" s="506">
        <v>0</v>
      </c>
      <c r="K97" s="506">
        <v>0</v>
      </c>
      <c r="L97" s="506">
        <v>0</v>
      </c>
      <c r="M97" s="506">
        <v>0</v>
      </c>
      <c r="N97" s="506">
        <v>85</v>
      </c>
      <c r="O97" s="506">
        <v>0</v>
      </c>
      <c r="P97" s="506">
        <v>85</v>
      </c>
      <c r="Q97" s="506">
        <v>5</v>
      </c>
      <c r="R97" s="506">
        <v>0</v>
      </c>
      <c r="S97" s="506">
        <v>0</v>
      </c>
      <c r="T97" s="506">
        <v>0</v>
      </c>
      <c r="U97" s="506">
        <v>5</v>
      </c>
      <c r="V97" s="506">
        <v>0</v>
      </c>
      <c r="W97" s="506">
        <v>0</v>
      </c>
      <c r="X97" s="506">
        <v>0</v>
      </c>
      <c r="Y97" s="506">
        <v>0</v>
      </c>
      <c r="Z97" s="506">
        <v>0</v>
      </c>
      <c r="AA97" s="506">
        <v>0</v>
      </c>
      <c r="AB97" s="506">
        <v>0</v>
      </c>
      <c r="AC97" s="506">
        <v>139</v>
      </c>
      <c r="AD97" s="506">
        <v>130</v>
      </c>
      <c r="AE97" s="506">
        <v>65</v>
      </c>
      <c r="AF97" s="506">
        <v>37</v>
      </c>
      <c r="AG97" s="506">
        <v>18</v>
      </c>
      <c r="AH97" s="506">
        <v>17</v>
      </c>
      <c r="AI97" s="506">
        <v>5</v>
      </c>
      <c r="AJ97" s="506">
        <v>2</v>
      </c>
      <c r="AK97" s="506">
        <v>121</v>
      </c>
      <c r="AL97" s="506">
        <v>113</v>
      </c>
      <c r="AM97" s="506">
        <v>60</v>
      </c>
      <c r="AN97" s="506">
        <v>35</v>
      </c>
      <c r="AO97" s="506">
        <v>0</v>
      </c>
      <c r="AP97" s="506">
        <v>0</v>
      </c>
      <c r="AQ97" s="506">
        <v>0</v>
      </c>
      <c r="AR97" s="506">
        <v>0</v>
      </c>
      <c r="AS97" s="506">
        <v>0</v>
      </c>
      <c r="AT97" s="506">
        <v>0</v>
      </c>
      <c r="AU97" s="506">
        <v>0</v>
      </c>
      <c r="AV97" s="506">
        <v>0</v>
      </c>
      <c r="AW97" s="506">
        <v>0</v>
      </c>
      <c r="AX97" s="506">
        <v>0</v>
      </c>
      <c r="AY97" s="506">
        <v>0</v>
      </c>
      <c r="AZ97" s="506">
        <v>0</v>
      </c>
      <c r="BA97" s="506">
        <v>178</v>
      </c>
      <c r="BB97" s="506">
        <v>159</v>
      </c>
      <c r="BC97" s="506">
        <v>90</v>
      </c>
      <c r="BD97" s="506">
        <v>61</v>
      </c>
      <c r="BE97" s="506">
        <v>126</v>
      </c>
      <c r="BF97" s="506">
        <v>113</v>
      </c>
      <c r="BG97" s="506">
        <v>59</v>
      </c>
      <c r="BH97" s="506">
        <v>27</v>
      </c>
      <c r="BI97" s="506">
        <v>52</v>
      </c>
      <c r="BJ97" s="506">
        <v>46</v>
      </c>
      <c r="BK97" s="506">
        <v>31</v>
      </c>
      <c r="BL97" s="506">
        <v>34</v>
      </c>
      <c r="BM97" s="506">
        <v>0</v>
      </c>
      <c r="BN97" s="506">
        <v>0</v>
      </c>
      <c r="BO97" s="506">
        <v>0</v>
      </c>
      <c r="BP97" s="506">
        <v>0</v>
      </c>
      <c r="BQ97" s="506">
        <v>0</v>
      </c>
      <c r="BR97" s="506">
        <v>0</v>
      </c>
      <c r="BS97" s="506">
        <v>0</v>
      </c>
      <c r="BT97" s="506">
        <v>0</v>
      </c>
      <c r="BU97" s="506">
        <v>0</v>
      </c>
      <c r="BV97" s="506">
        <v>0</v>
      </c>
      <c r="BW97" s="506">
        <v>0</v>
      </c>
      <c r="BX97" s="506">
        <v>0</v>
      </c>
      <c r="BY97" s="506">
        <v>7</v>
      </c>
      <c r="BZ97" s="506">
        <v>10</v>
      </c>
      <c r="CA97" s="506">
        <v>0</v>
      </c>
    </row>
    <row r="98" spans="1:79">
      <c r="A98" s="571" t="s">
        <v>65</v>
      </c>
      <c r="B98" s="571" t="s">
        <v>1889</v>
      </c>
      <c r="C98" s="571">
        <v>2023</v>
      </c>
      <c r="D98" s="571" t="s">
        <v>1971</v>
      </c>
      <c r="E98" s="572">
        <v>217</v>
      </c>
      <c r="F98" s="572">
        <v>112</v>
      </c>
      <c r="G98" s="572">
        <v>102</v>
      </c>
      <c r="H98" s="572">
        <v>37</v>
      </c>
      <c r="I98" s="572">
        <v>12</v>
      </c>
      <c r="J98" s="572">
        <v>0</v>
      </c>
      <c r="K98" s="572">
        <v>0</v>
      </c>
      <c r="L98" s="572">
        <v>0</v>
      </c>
      <c r="M98" s="572">
        <v>0</v>
      </c>
      <c r="N98" s="572">
        <v>72</v>
      </c>
      <c r="O98" s="572">
        <v>0</v>
      </c>
      <c r="P98" s="572">
        <v>72</v>
      </c>
      <c r="Q98" s="572">
        <v>0</v>
      </c>
      <c r="R98" s="572">
        <v>0</v>
      </c>
      <c r="S98" s="572">
        <v>0</v>
      </c>
      <c r="T98" s="572">
        <v>0</v>
      </c>
      <c r="U98" s="572">
        <v>0</v>
      </c>
      <c r="V98" s="572">
        <v>0</v>
      </c>
      <c r="W98" s="572">
        <v>0</v>
      </c>
      <c r="X98" s="572">
        <v>0</v>
      </c>
      <c r="Y98" s="572">
        <v>0</v>
      </c>
      <c r="Z98" s="572">
        <v>0</v>
      </c>
      <c r="AA98" s="572">
        <v>0</v>
      </c>
      <c r="AB98" s="572">
        <v>0</v>
      </c>
      <c r="AC98" s="572">
        <v>192</v>
      </c>
      <c r="AD98" s="572">
        <v>185</v>
      </c>
      <c r="AE98" s="572">
        <v>95</v>
      </c>
      <c r="AF98" s="572">
        <v>34</v>
      </c>
      <c r="AG98" s="572">
        <v>33</v>
      </c>
      <c r="AH98" s="572">
        <v>33</v>
      </c>
      <c r="AI98" s="572">
        <v>21</v>
      </c>
      <c r="AJ98" s="572">
        <v>1</v>
      </c>
      <c r="AK98" s="572">
        <v>159</v>
      </c>
      <c r="AL98" s="572">
        <v>152</v>
      </c>
      <c r="AM98" s="572">
        <v>74</v>
      </c>
      <c r="AN98" s="572">
        <v>33</v>
      </c>
      <c r="AO98" s="572">
        <v>0</v>
      </c>
      <c r="AP98" s="572">
        <v>0</v>
      </c>
      <c r="AQ98" s="572">
        <v>0</v>
      </c>
      <c r="AR98" s="572">
        <v>0</v>
      </c>
      <c r="AS98" s="572">
        <v>0</v>
      </c>
      <c r="AT98" s="572">
        <v>0</v>
      </c>
      <c r="AU98" s="572">
        <v>0</v>
      </c>
      <c r="AV98" s="572">
        <v>0</v>
      </c>
      <c r="AW98" s="572">
        <v>0</v>
      </c>
      <c r="AX98" s="572">
        <v>0</v>
      </c>
      <c r="AY98" s="572">
        <v>0</v>
      </c>
      <c r="AZ98" s="572">
        <v>0</v>
      </c>
      <c r="BA98" s="572">
        <v>137</v>
      </c>
      <c r="BB98" s="572">
        <v>120</v>
      </c>
      <c r="BC98" s="572">
        <v>75</v>
      </c>
      <c r="BD98" s="572">
        <v>36</v>
      </c>
      <c r="BE98" s="572">
        <v>109</v>
      </c>
      <c r="BF98" s="572">
        <v>99</v>
      </c>
      <c r="BG98" s="572">
        <v>54</v>
      </c>
      <c r="BH98" s="572">
        <v>18</v>
      </c>
      <c r="BI98" s="572">
        <v>28</v>
      </c>
      <c r="BJ98" s="572">
        <v>21</v>
      </c>
      <c r="BK98" s="572">
        <v>21</v>
      </c>
      <c r="BL98" s="572">
        <v>18</v>
      </c>
      <c r="BM98" s="572">
        <v>0</v>
      </c>
      <c r="BN98" s="572">
        <v>0</v>
      </c>
      <c r="BO98" s="572">
        <v>0</v>
      </c>
      <c r="BP98" s="572">
        <v>0</v>
      </c>
      <c r="BQ98" s="572">
        <v>0</v>
      </c>
      <c r="BR98" s="572">
        <v>0</v>
      </c>
      <c r="BS98" s="572">
        <v>0</v>
      </c>
      <c r="BT98" s="572">
        <v>0</v>
      </c>
      <c r="BU98" s="572">
        <v>0</v>
      </c>
      <c r="BV98" s="572">
        <v>0</v>
      </c>
      <c r="BW98" s="572">
        <v>0</v>
      </c>
      <c r="BX98" s="572">
        <v>0</v>
      </c>
      <c r="BY98" s="572">
        <v>11</v>
      </c>
      <c r="BZ98" s="572">
        <v>5</v>
      </c>
      <c r="CA98" s="572">
        <v>0</v>
      </c>
    </row>
    <row r="99" spans="1:79">
      <c r="A99" t="s">
        <v>65</v>
      </c>
      <c r="B99" t="s">
        <v>1889</v>
      </c>
      <c r="C99">
        <v>2024</v>
      </c>
      <c r="D99" t="s">
        <v>1971</v>
      </c>
      <c r="E99" s="506">
        <v>239</v>
      </c>
      <c r="F99" s="506">
        <v>115</v>
      </c>
      <c r="G99" s="506">
        <v>104</v>
      </c>
      <c r="H99" s="506">
        <v>37</v>
      </c>
      <c r="I99" s="506">
        <v>12</v>
      </c>
      <c r="J99" s="506">
        <v>0</v>
      </c>
      <c r="K99" s="506">
        <v>0</v>
      </c>
      <c r="L99" s="506">
        <v>0</v>
      </c>
      <c r="M99" s="506">
        <v>0</v>
      </c>
      <c r="N99" s="506">
        <v>64</v>
      </c>
      <c r="O99" s="506">
        <v>0</v>
      </c>
      <c r="P99" s="506">
        <v>64</v>
      </c>
      <c r="Q99" s="506">
        <v>0</v>
      </c>
      <c r="R99" s="506">
        <v>0</v>
      </c>
      <c r="S99" s="506">
        <v>0</v>
      </c>
      <c r="T99" s="506">
        <v>0</v>
      </c>
      <c r="U99" s="506">
        <v>0</v>
      </c>
      <c r="V99" s="506">
        <v>0</v>
      </c>
      <c r="W99" s="506">
        <v>0</v>
      </c>
      <c r="X99" s="506">
        <v>0</v>
      </c>
      <c r="Y99" s="506">
        <v>0</v>
      </c>
      <c r="Z99" s="506">
        <v>0</v>
      </c>
      <c r="AA99" s="506">
        <v>0</v>
      </c>
      <c r="AB99" s="506">
        <v>0</v>
      </c>
      <c r="AC99" s="506">
        <v>181</v>
      </c>
      <c r="AD99" s="506">
        <v>147</v>
      </c>
      <c r="AE99" s="506">
        <v>95</v>
      </c>
      <c r="AF99" s="506">
        <v>35</v>
      </c>
      <c r="AG99" s="506">
        <v>40</v>
      </c>
      <c r="AH99" s="506">
        <v>39</v>
      </c>
      <c r="AI99" s="506">
        <v>27</v>
      </c>
      <c r="AJ99" s="506">
        <v>1</v>
      </c>
      <c r="AK99" s="506">
        <v>141</v>
      </c>
      <c r="AL99" s="506">
        <v>108</v>
      </c>
      <c r="AM99" s="506">
        <v>68</v>
      </c>
      <c r="AN99" s="506">
        <v>34</v>
      </c>
      <c r="AO99" s="506">
        <v>0</v>
      </c>
      <c r="AP99" s="506">
        <v>0</v>
      </c>
      <c r="AQ99" s="506">
        <v>0</v>
      </c>
      <c r="AR99" s="506">
        <v>0</v>
      </c>
      <c r="AS99" s="506">
        <v>0</v>
      </c>
      <c r="AT99" s="506">
        <v>0</v>
      </c>
      <c r="AU99" s="506">
        <v>0</v>
      </c>
      <c r="AV99" s="506">
        <v>0</v>
      </c>
      <c r="AW99" s="506">
        <v>0</v>
      </c>
      <c r="AX99" s="506">
        <v>0</v>
      </c>
      <c r="AY99" s="506">
        <v>0</v>
      </c>
      <c r="AZ99" s="506">
        <v>0</v>
      </c>
      <c r="BA99" s="506">
        <v>143</v>
      </c>
      <c r="BB99" s="506">
        <v>121</v>
      </c>
      <c r="BC99" s="506">
        <v>77</v>
      </c>
      <c r="BD99" s="506">
        <v>47</v>
      </c>
      <c r="BE99" s="506">
        <v>118</v>
      </c>
      <c r="BF99" s="506">
        <v>106</v>
      </c>
      <c r="BG99" s="506">
        <v>58</v>
      </c>
      <c r="BH99" s="506">
        <v>29</v>
      </c>
      <c r="BI99" s="506">
        <v>25</v>
      </c>
      <c r="BJ99" s="506">
        <v>15</v>
      </c>
      <c r="BK99" s="506">
        <v>19</v>
      </c>
      <c r="BL99" s="506">
        <v>18</v>
      </c>
      <c r="BM99" s="506">
        <v>0</v>
      </c>
      <c r="BN99" s="506">
        <v>0</v>
      </c>
      <c r="BO99" s="506">
        <v>0</v>
      </c>
      <c r="BP99" s="506">
        <v>0</v>
      </c>
      <c r="BQ99" s="506">
        <v>0</v>
      </c>
      <c r="BR99" s="506">
        <v>0</v>
      </c>
      <c r="BS99" s="506">
        <v>0</v>
      </c>
      <c r="BT99" s="506">
        <v>0</v>
      </c>
      <c r="BU99" s="506">
        <v>0</v>
      </c>
      <c r="BV99" s="506">
        <v>0</v>
      </c>
      <c r="BW99" s="506">
        <v>0</v>
      </c>
      <c r="BX99" s="506">
        <v>0</v>
      </c>
      <c r="BY99" s="506">
        <v>5</v>
      </c>
      <c r="BZ99" s="506">
        <v>5</v>
      </c>
      <c r="CA99" s="506">
        <v>0</v>
      </c>
    </row>
    <row r="100" spans="1:79">
      <c r="A100" s="571" t="s">
        <v>65</v>
      </c>
      <c r="B100" s="571" t="s">
        <v>1889</v>
      </c>
      <c r="C100" s="571">
        <v>2025</v>
      </c>
      <c r="D100" s="571" t="s">
        <v>1972</v>
      </c>
      <c r="E100" s="572">
        <v>217</v>
      </c>
      <c r="F100" s="572">
        <v>126</v>
      </c>
      <c r="G100" s="572">
        <v>103</v>
      </c>
      <c r="H100" s="572">
        <v>43</v>
      </c>
      <c r="I100" s="572">
        <v>14</v>
      </c>
      <c r="J100" s="572">
        <v>0</v>
      </c>
      <c r="K100" s="572">
        <v>0</v>
      </c>
      <c r="L100" s="572">
        <v>0</v>
      </c>
      <c r="M100" s="572">
        <v>0</v>
      </c>
      <c r="N100" s="572">
        <v>66</v>
      </c>
      <c r="O100" s="572">
        <v>0</v>
      </c>
      <c r="P100" s="572">
        <v>66</v>
      </c>
      <c r="Q100" s="572">
        <v>4</v>
      </c>
      <c r="R100" s="572">
        <v>0</v>
      </c>
      <c r="S100" s="572">
        <v>0</v>
      </c>
      <c r="T100" s="572">
        <v>0</v>
      </c>
      <c r="U100" s="572">
        <v>4</v>
      </c>
      <c r="V100" s="572">
        <v>0</v>
      </c>
      <c r="W100" s="572">
        <v>0</v>
      </c>
      <c r="X100" s="572">
        <v>0</v>
      </c>
      <c r="Y100" s="572">
        <v>0</v>
      </c>
      <c r="Z100" s="572">
        <v>0</v>
      </c>
      <c r="AA100" s="572">
        <v>0</v>
      </c>
      <c r="AB100" s="572">
        <v>0</v>
      </c>
      <c r="AC100" s="572">
        <v>162</v>
      </c>
      <c r="AD100" s="572">
        <v>149</v>
      </c>
      <c r="AE100" s="572">
        <v>83</v>
      </c>
      <c r="AF100" s="572">
        <v>41</v>
      </c>
      <c r="AG100" s="572">
        <v>34</v>
      </c>
      <c r="AH100" s="572">
        <v>33</v>
      </c>
      <c r="AI100" s="572">
        <v>17</v>
      </c>
      <c r="AJ100" s="572">
        <v>4</v>
      </c>
      <c r="AK100" s="572">
        <v>128</v>
      </c>
      <c r="AL100" s="572">
        <v>116</v>
      </c>
      <c r="AM100" s="572">
        <v>66</v>
      </c>
      <c r="AN100" s="572">
        <v>37</v>
      </c>
      <c r="AO100" s="572">
        <v>0</v>
      </c>
      <c r="AP100" s="572">
        <v>0</v>
      </c>
      <c r="AQ100" s="572">
        <v>0</v>
      </c>
      <c r="AR100" s="572">
        <v>0</v>
      </c>
      <c r="AS100" s="572">
        <v>0</v>
      </c>
      <c r="AT100" s="572">
        <v>0</v>
      </c>
      <c r="AU100" s="572">
        <v>0</v>
      </c>
      <c r="AV100" s="572">
        <v>0</v>
      </c>
      <c r="AW100" s="572">
        <v>0</v>
      </c>
      <c r="AX100" s="572">
        <v>0</v>
      </c>
      <c r="AY100" s="572">
        <v>0</v>
      </c>
      <c r="AZ100" s="572">
        <v>0</v>
      </c>
      <c r="BA100" s="572">
        <v>144</v>
      </c>
      <c r="BB100" s="572">
        <v>121</v>
      </c>
      <c r="BC100" s="572">
        <v>83</v>
      </c>
      <c r="BD100" s="572">
        <v>50</v>
      </c>
      <c r="BE100" s="572">
        <v>110</v>
      </c>
      <c r="BF100" s="572">
        <v>96</v>
      </c>
      <c r="BG100" s="572">
        <v>61</v>
      </c>
      <c r="BH100" s="572">
        <v>30</v>
      </c>
      <c r="BI100" s="572">
        <v>34</v>
      </c>
      <c r="BJ100" s="572">
        <v>25</v>
      </c>
      <c r="BK100" s="572">
        <v>22</v>
      </c>
      <c r="BL100" s="572">
        <v>20</v>
      </c>
      <c r="BM100" s="572">
        <v>0</v>
      </c>
      <c r="BN100" s="572">
        <v>0</v>
      </c>
      <c r="BO100" s="572">
        <v>0</v>
      </c>
      <c r="BP100" s="572">
        <v>0</v>
      </c>
      <c r="BQ100" s="572">
        <v>0</v>
      </c>
      <c r="BR100" s="572">
        <v>0</v>
      </c>
      <c r="BS100" s="572">
        <v>0</v>
      </c>
      <c r="BT100" s="572">
        <v>0</v>
      </c>
      <c r="BU100" s="572">
        <v>0</v>
      </c>
      <c r="BV100" s="572">
        <v>0</v>
      </c>
      <c r="BW100" s="572">
        <v>0</v>
      </c>
      <c r="BX100" s="572">
        <v>0</v>
      </c>
      <c r="BY100" s="572">
        <v>6</v>
      </c>
      <c r="BZ100" s="572">
        <v>7</v>
      </c>
      <c r="CA100" s="572">
        <v>0</v>
      </c>
    </row>
    <row r="101" spans="1:79">
      <c r="A101" t="s">
        <v>65</v>
      </c>
      <c r="B101" t="s">
        <v>1889</v>
      </c>
      <c r="C101">
        <v>2024</v>
      </c>
      <c r="D101" t="s">
        <v>1974</v>
      </c>
      <c r="E101" s="506">
        <f>E99</f>
        <v>239</v>
      </c>
      <c r="F101" s="506">
        <f t="shared" ref="F101:BQ101" si="18">F99</f>
        <v>115</v>
      </c>
      <c r="G101" s="506">
        <f t="shared" si="18"/>
        <v>104</v>
      </c>
      <c r="H101" s="506">
        <f t="shared" si="18"/>
        <v>37</v>
      </c>
      <c r="I101" s="506">
        <f t="shared" si="18"/>
        <v>12</v>
      </c>
      <c r="J101" s="506">
        <f t="shared" si="18"/>
        <v>0</v>
      </c>
      <c r="K101" s="506">
        <f t="shared" si="18"/>
        <v>0</v>
      </c>
      <c r="L101" s="506">
        <f t="shared" si="18"/>
        <v>0</v>
      </c>
      <c r="M101" s="506">
        <f t="shared" si="18"/>
        <v>0</v>
      </c>
      <c r="N101" s="506">
        <f t="shared" si="18"/>
        <v>64</v>
      </c>
      <c r="O101" s="506">
        <f t="shared" si="18"/>
        <v>0</v>
      </c>
      <c r="P101" s="506">
        <f t="shared" si="18"/>
        <v>64</v>
      </c>
      <c r="Q101" s="506">
        <f t="shared" si="18"/>
        <v>0</v>
      </c>
      <c r="R101" s="506">
        <f t="shared" si="18"/>
        <v>0</v>
      </c>
      <c r="S101" s="506">
        <f t="shared" si="18"/>
        <v>0</v>
      </c>
      <c r="T101" s="506">
        <f t="shared" si="18"/>
        <v>0</v>
      </c>
      <c r="U101" s="506">
        <f t="shared" si="18"/>
        <v>0</v>
      </c>
      <c r="V101" s="506">
        <f t="shared" si="18"/>
        <v>0</v>
      </c>
      <c r="W101" s="506">
        <f t="shared" si="18"/>
        <v>0</v>
      </c>
      <c r="X101" s="506">
        <f t="shared" si="18"/>
        <v>0</v>
      </c>
      <c r="Y101" s="506">
        <f t="shared" si="18"/>
        <v>0</v>
      </c>
      <c r="Z101" s="506">
        <f t="shared" si="18"/>
        <v>0</v>
      </c>
      <c r="AA101" s="506">
        <f t="shared" si="18"/>
        <v>0</v>
      </c>
      <c r="AB101" s="506">
        <f t="shared" si="18"/>
        <v>0</v>
      </c>
      <c r="AC101" s="506">
        <f t="shared" si="18"/>
        <v>181</v>
      </c>
      <c r="AD101" s="506">
        <f t="shared" si="18"/>
        <v>147</v>
      </c>
      <c r="AE101" s="506">
        <f t="shared" si="18"/>
        <v>95</v>
      </c>
      <c r="AF101" s="506">
        <f t="shared" si="18"/>
        <v>35</v>
      </c>
      <c r="AG101" s="506">
        <f t="shared" si="18"/>
        <v>40</v>
      </c>
      <c r="AH101" s="506">
        <f t="shared" si="18"/>
        <v>39</v>
      </c>
      <c r="AI101" s="506">
        <f t="shared" si="18"/>
        <v>27</v>
      </c>
      <c r="AJ101" s="506">
        <f t="shared" si="18"/>
        <v>1</v>
      </c>
      <c r="AK101" s="506">
        <f t="shared" si="18"/>
        <v>141</v>
      </c>
      <c r="AL101" s="506">
        <f t="shared" si="18"/>
        <v>108</v>
      </c>
      <c r="AM101" s="506">
        <f t="shared" si="18"/>
        <v>68</v>
      </c>
      <c r="AN101" s="506">
        <f t="shared" si="18"/>
        <v>34</v>
      </c>
      <c r="AO101" s="506">
        <f t="shared" si="18"/>
        <v>0</v>
      </c>
      <c r="AP101" s="506">
        <f t="shared" si="18"/>
        <v>0</v>
      </c>
      <c r="AQ101" s="506">
        <f t="shared" si="18"/>
        <v>0</v>
      </c>
      <c r="AR101" s="506">
        <f t="shared" si="18"/>
        <v>0</v>
      </c>
      <c r="AS101" s="506">
        <f t="shared" si="18"/>
        <v>0</v>
      </c>
      <c r="AT101" s="506">
        <f t="shared" si="18"/>
        <v>0</v>
      </c>
      <c r="AU101" s="506">
        <f t="shared" si="18"/>
        <v>0</v>
      </c>
      <c r="AV101" s="506">
        <f t="shared" si="18"/>
        <v>0</v>
      </c>
      <c r="AW101" s="506">
        <f t="shared" si="18"/>
        <v>0</v>
      </c>
      <c r="AX101" s="506">
        <f t="shared" si="18"/>
        <v>0</v>
      </c>
      <c r="AY101" s="506">
        <f t="shared" si="18"/>
        <v>0</v>
      </c>
      <c r="AZ101" s="506">
        <f t="shared" si="18"/>
        <v>0</v>
      </c>
      <c r="BA101" s="506">
        <f t="shared" si="18"/>
        <v>143</v>
      </c>
      <c r="BB101" s="506">
        <f t="shared" si="18"/>
        <v>121</v>
      </c>
      <c r="BC101" s="506">
        <f t="shared" si="18"/>
        <v>77</v>
      </c>
      <c r="BD101" s="506">
        <f t="shared" si="18"/>
        <v>47</v>
      </c>
      <c r="BE101" s="506">
        <f t="shared" si="18"/>
        <v>118</v>
      </c>
      <c r="BF101" s="506">
        <f t="shared" si="18"/>
        <v>106</v>
      </c>
      <c r="BG101" s="506">
        <f t="shared" si="18"/>
        <v>58</v>
      </c>
      <c r="BH101" s="506">
        <f t="shared" si="18"/>
        <v>29</v>
      </c>
      <c r="BI101" s="506">
        <f t="shared" si="18"/>
        <v>25</v>
      </c>
      <c r="BJ101" s="506">
        <f t="shared" si="18"/>
        <v>15</v>
      </c>
      <c r="BK101" s="506">
        <f t="shared" si="18"/>
        <v>19</v>
      </c>
      <c r="BL101" s="506">
        <f t="shared" si="18"/>
        <v>18</v>
      </c>
      <c r="BM101" s="506">
        <f t="shared" si="18"/>
        <v>0</v>
      </c>
      <c r="BN101" s="506">
        <f t="shared" si="18"/>
        <v>0</v>
      </c>
      <c r="BO101" s="506">
        <f t="shared" si="18"/>
        <v>0</v>
      </c>
      <c r="BP101" s="506">
        <f t="shared" si="18"/>
        <v>0</v>
      </c>
      <c r="BQ101" s="506">
        <f t="shared" si="18"/>
        <v>0</v>
      </c>
      <c r="BR101" s="506">
        <f t="shared" ref="BR101:CA101" si="19">BR99</f>
        <v>0</v>
      </c>
      <c r="BS101" s="506">
        <f t="shared" si="19"/>
        <v>0</v>
      </c>
      <c r="BT101" s="506">
        <f t="shared" si="19"/>
        <v>0</v>
      </c>
      <c r="BU101" s="506">
        <f t="shared" si="19"/>
        <v>0</v>
      </c>
      <c r="BV101" s="506">
        <f t="shared" si="19"/>
        <v>0</v>
      </c>
      <c r="BW101" s="506">
        <f t="shared" si="19"/>
        <v>0</v>
      </c>
      <c r="BX101" s="506">
        <f t="shared" si="19"/>
        <v>0</v>
      </c>
      <c r="BY101" s="506">
        <f t="shared" si="19"/>
        <v>5</v>
      </c>
      <c r="BZ101" s="506">
        <f t="shared" si="19"/>
        <v>5</v>
      </c>
      <c r="CA101" s="506">
        <f t="shared" si="19"/>
        <v>0</v>
      </c>
    </row>
    <row r="102" spans="1:79">
      <c r="A102" s="571" t="s">
        <v>65</v>
      </c>
      <c r="B102" s="571" t="s">
        <v>1889</v>
      </c>
      <c r="C102" s="571">
        <v>2025</v>
      </c>
      <c r="D102" s="571" t="s">
        <v>1974</v>
      </c>
      <c r="E102" s="572">
        <v>227.04999999999998</v>
      </c>
      <c r="F102" s="572">
        <v>126</v>
      </c>
      <c r="G102" s="572">
        <v>103</v>
      </c>
      <c r="H102" s="572">
        <v>40.700000000000003</v>
      </c>
      <c r="I102" s="572">
        <v>13.200000000000001</v>
      </c>
      <c r="J102" s="572">
        <v>0</v>
      </c>
      <c r="K102" s="572">
        <v>0</v>
      </c>
      <c r="L102" s="572">
        <v>0</v>
      </c>
      <c r="M102" s="572">
        <v>0</v>
      </c>
      <c r="N102" s="572">
        <v>66</v>
      </c>
      <c r="O102" s="572">
        <v>0</v>
      </c>
      <c r="P102" s="572">
        <v>66</v>
      </c>
      <c r="Q102" s="572">
        <v>4</v>
      </c>
      <c r="R102" s="572">
        <v>0</v>
      </c>
      <c r="S102" s="572">
        <v>0</v>
      </c>
      <c r="T102" s="572">
        <v>0</v>
      </c>
      <c r="U102" s="572">
        <v>4</v>
      </c>
      <c r="V102" s="572">
        <v>0</v>
      </c>
      <c r="W102" s="572">
        <v>0</v>
      </c>
      <c r="X102" s="572">
        <v>0</v>
      </c>
      <c r="Y102" s="572">
        <v>0</v>
      </c>
      <c r="Z102" s="572">
        <v>0</v>
      </c>
      <c r="AA102" s="572">
        <v>0</v>
      </c>
      <c r="AB102" s="572">
        <v>0</v>
      </c>
      <c r="AC102" s="572">
        <v>171.95</v>
      </c>
      <c r="AD102" s="572">
        <v>149</v>
      </c>
      <c r="AE102" s="572">
        <v>90.25</v>
      </c>
      <c r="AF102" s="572">
        <v>38.5</v>
      </c>
      <c r="AG102" s="572">
        <v>38</v>
      </c>
      <c r="AH102" s="572">
        <v>37.049999999999997</v>
      </c>
      <c r="AI102" s="572">
        <v>25.65</v>
      </c>
      <c r="AJ102" s="572">
        <v>1.1000000000000001</v>
      </c>
      <c r="AK102" s="572">
        <v>133.94999999999999</v>
      </c>
      <c r="AL102" s="572">
        <v>116</v>
      </c>
      <c r="AM102" s="572">
        <v>66</v>
      </c>
      <c r="AN102" s="572">
        <v>37</v>
      </c>
      <c r="AO102" s="572">
        <v>0</v>
      </c>
      <c r="AP102" s="572">
        <v>0</v>
      </c>
      <c r="AQ102" s="572">
        <v>0</v>
      </c>
      <c r="AR102" s="572">
        <v>0</v>
      </c>
      <c r="AS102" s="572">
        <v>0</v>
      </c>
      <c r="AT102" s="572">
        <v>0</v>
      </c>
      <c r="AU102" s="572">
        <v>0</v>
      </c>
      <c r="AV102" s="572">
        <v>0</v>
      </c>
      <c r="AW102" s="572">
        <v>0</v>
      </c>
      <c r="AX102" s="572">
        <v>0</v>
      </c>
      <c r="AY102" s="572">
        <v>0</v>
      </c>
      <c r="AZ102" s="572">
        <v>0</v>
      </c>
      <c r="BA102" s="572">
        <v>144</v>
      </c>
      <c r="BB102" s="572">
        <v>121</v>
      </c>
      <c r="BC102" s="572">
        <v>83</v>
      </c>
      <c r="BD102" s="572">
        <v>50</v>
      </c>
      <c r="BE102" s="572">
        <v>112.1</v>
      </c>
      <c r="BF102" s="572">
        <v>100.69999999999999</v>
      </c>
      <c r="BG102" s="572">
        <v>61</v>
      </c>
      <c r="BH102" s="572">
        <v>30</v>
      </c>
      <c r="BI102" s="572">
        <v>27.500000000000004</v>
      </c>
      <c r="BJ102" s="572">
        <v>16.5</v>
      </c>
      <c r="BK102" s="572">
        <v>20.900000000000002</v>
      </c>
      <c r="BL102" s="572">
        <v>19.8</v>
      </c>
      <c r="BM102" s="572">
        <v>0</v>
      </c>
      <c r="BN102" s="572">
        <v>0</v>
      </c>
      <c r="BO102" s="572">
        <v>0</v>
      </c>
      <c r="BP102" s="572">
        <v>0</v>
      </c>
      <c r="BQ102" s="572">
        <v>0</v>
      </c>
      <c r="BR102" s="572">
        <v>0</v>
      </c>
      <c r="BS102" s="572">
        <v>0</v>
      </c>
      <c r="BT102" s="572">
        <v>0</v>
      </c>
      <c r="BU102" s="572">
        <v>0</v>
      </c>
      <c r="BV102" s="572">
        <v>0</v>
      </c>
      <c r="BW102" s="572">
        <v>0</v>
      </c>
      <c r="BX102" s="572">
        <v>0</v>
      </c>
      <c r="BY102" s="572">
        <v>5.5</v>
      </c>
      <c r="BZ102" s="572">
        <v>5.5</v>
      </c>
      <c r="CA102" s="572">
        <v>0</v>
      </c>
    </row>
    <row r="103" spans="1:79">
      <c r="A103" t="s">
        <v>67</v>
      </c>
      <c r="B103" t="s">
        <v>1932</v>
      </c>
      <c r="C103">
        <v>2018</v>
      </c>
      <c r="D103" t="s">
        <v>1971</v>
      </c>
      <c r="E103" s="506">
        <v>538</v>
      </c>
      <c r="F103" s="506">
        <v>384</v>
      </c>
      <c r="G103" s="506">
        <v>234</v>
      </c>
      <c r="H103" s="506">
        <v>117</v>
      </c>
      <c r="I103" s="506">
        <v>42</v>
      </c>
      <c r="J103" s="506">
        <v>0</v>
      </c>
      <c r="K103" s="506">
        <v>0</v>
      </c>
      <c r="L103" s="506">
        <v>0</v>
      </c>
      <c r="M103" s="506">
        <v>0</v>
      </c>
      <c r="N103" s="506">
        <v>0</v>
      </c>
      <c r="O103" s="506">
        <v>0</v>
      </c>
      <c r="P103" s="506">
        <v>0</v>
      </c>
      <c r="Q103" s="506">
        <v>0</v>
      </c>
      <c r="R103" s="506">
        <v>0</v>
      </c>
      <c r="S103" s="506">
        <v>0</v>
      </c>
      <c r="T103" s="506">
        <v>0</v>
      </c>
      <c r="U103" s="506">
        <v>0</v>
      </c>
      <c r="V103" s="506">
        <v>0</v>
      </c>
      <c r="W103" s="506">
        <v>0</v>
      </c>
      <c r="X103" s="506">
        <v>0</v>
      </c>
      <c r="Y103" s="506">
        <v>0</v>
      </c>
      <c r="Z103" s="506">
        <v>0</v>
      </c>
      <c r="AA103" s="506">
        <v>0</v>
      </c>
      <c r="AB103" s="506">
        <v>0</v>
      </c>
      <c r="AC103" s="506">
        <v>484</v>
      </c>
      <c r="AD103" s="506">
        <v>386</v>
      </c>
      <c r="AE103" s="506">
        <v>221</v>
      </c>
      <c r="AF103" s="506">
        <v>141</v>
      </c>
      <c r="AG103" s="506">
        <v>298</v>
      </c>
      <c r="AH103" s="506">
        <v>264</v>
      </c>
      <c r="AI103" s="506">
        <v>108</v>
      </c>
      <c r="AJ103" s="506">
        <v>59</v>
      </c>
      <c r="AK103" s="506">
        <v>186</v>
      </c>
      <c r="AL103" s="506">
        <v>122</v>
      </c>
      <c r="AM103" s="506">
        <v>113</v>
      </c>
      <c r="AN103" s="506">
        <v>82</v>
      </c>
      <c r="AO103" s="506">
        <v>0</v>
      </c>
      <c r="AP103" s="506">
        <v>0</v>
      </c>
      <c r="AQ103" s="506">
        <v>0</v>
      </c>
      <c r="AR103" s="506">
        <v>0</v>
      </c>
      <c r="AS103" s="506">
        <v>0</v>
      </c>
      <c r="AT103" s="506">
        <v>0</v>
      </c>
      <c r="AU103" s="506">
        <v>0</v>
      </c>
      <c r="AV103" s="506">
        <v>0</v>
      </c>
      <c r="AW103" s="506">
        <v>0</v>
      </c>
      <c r="AX103" s="506">
        <v>0</v>
      </c>
      <c r="AY103" s="506">
        <v>0</v>
      </c>
      <c r="AZ103" s="506">
        <v>0</v>
      </c>
      <c r="BA103" s="506">
        <v>403</v>
      </c>
      <c r="BB103" s="506">
        <v>206</v>
      </c>
      <c r="BC103" s="506">
        <v>217</v>
      </c>
      <c r="BD103" s="506">
        <v>142</v>
      </c>
      <c r="BE103" s="506">
        <v>277</v>
      </c>
      <c r="BF103" s="506">
        <v>172</v>
      </c>
      <c r="BG103" s="506">
        <v>149</v>
      </c>
      <c r="BH103" s="506">
        <v>69</v>
      </c>
      <c r="BI103" s="506">
        <v>126</v>
      </c>
      <c r="BJ103" s="506">
        <v>34</v>
      </c>
      <c r="BK103" s="506">
        <v>68</v>
      </c>
      <c r="BL103" s="506">
        <v>73</v>
      </c>
      <c r="BM103" s="506">
        <v>0</v>
      </c>
      <c r="BN103" s="506">
        <v>0</v>
      </c>
      <c r="BO103" s="506">
        <v>0</v>
      </c>
      <c r="BP103" s="506">
        <v>0</v>
      </c>
      <c r="BQ103" s="506">
        <v>0</v>
      </c>
      <c r="BR103" s="506">
        <v>0</v>
      </c>
      <c r="BS103" s="506">
        <v>0</v>
      </c>
      <c r="BT103" s="506">
        <v>0</v>
      </c>
      <c r="BU103" s="506">
        <v>0</v>
      </c>
      <c r="BV103" s="506">
        <v>0</v>
      </c>
      <c r="BW103" s="506">
        <v>0</v>
      </c>
      <c r="BX103" s="506">
        <v>0</v>
      </c>
      <c r="BY103" s="506">
        <v>9</v>
      </c>
      <c r="BZ103" s="506">
        <v>21</v>
      </c>
      <c r="CA103" s="506">
        <v>0</v>
      </c>
    </row>
    <row r="104" spans="1:79">
      <c r="A104" s="571" t="s">
        <v>67</v>
      </c>
      <c r="B104" s="571" t="s">
        <v>1932</v>
      </c>
      <c r="C104" s="571">
        <v>2019</v>
      </c>
      <c r="D104" s="571" t="s">
        <v>1971</v>
      </c>
      <c r="E104" s="572">
        <v>494</v>
      </c>
      <c r="F104" s="572">
        <v>370</v>
      </c>
      <c r="G104" s="572">
        <v>267</v>
      </c>
      <c r="H104" s="572">
        <v>134</v>
      </c>
      <c r="I104" s="572">
        <v>58</v>
      </c>
      <c r="J104" s="572">
        <v>0</v>
      </c>
      <c r="K104" s="572">
        <v>0</v>
      </c>
      <c r="L104" s="572">
        <v>0</v>
      </c>
      <c r="M104" s="572">
        <v>0</v>
      </c>
      <c r="N104" s="572">
        <v>0</v>
      </c>
      <c r="O104" s="572">
        <v>0</v>
      </c>
      <c r="P104" s="572">
        <v>0</v>
      </c>
      <c r="Q104" s="572">
        <v>0</v>
      </c>
      <c r="R104" s="572">
        <v>0</v>
      </c>
      <c r="S104" s="572">
        <v>0</v>
      </c>
      <c r="T104" s="572">
        <v>0</v>
      </c>
      <c r="U104" s="572">
        <v>0</v>
      </c>
      <c r="V104" s="572">
        <v>0</v>
      </c>
      <c r="W104" s="572">
        <v>0</v>
      </c>
      <c r="X104" s="572">
        <v>0</v>
      </c>
      <c r="Y104" s="572">
        <v>0</v>
      </c>
      <c r="Z104" s="572">
        <v>0</v>
      </c>
      <c r="AA104" s="572">
        <v>0</v>
      </c>
      <c r="AB104" s="572">
        <v>0</v>
      </c>
      <c r="AC104" s="572">
        <v>423</v>
      </c>
      <c r="AD104" s="572">
        <v>421</v>
      </c>
      <c r="AE104" s="572">
        <v>191</v>
      </c>
      <c r="AF104" s="572">
        <v>104</v>
      </c>
      <c r="AG104" s="572">
        <v>293</v>
      </c>
      <c r="AH104" s="572">
        <v>291</v>
      </c>
      <c r="AI104" s="572">
        <v>107</v>
      </c>
      <c r="AJ104" s="572">
        <v>38</v>
      </c>
      <c r="AK104" s="572">
        <v>130</v>
      </c>
      <c r="AL104" s="572">
        <v>130</v>
      </c>
      <c r="AM104" s="572">
        <v>84</v>
      </c>
      <c r="AN104" s="572">
        <v>66</v>
      </c>
      <c r="AO104" s="572">
        <v>0</v>
      </c>
      <c r="AP104" s="572">
        <v>0</v>
      </c>
      <c r="AQ104" s="572">
        <v>0</v>
      </c>
      <c r="AR104" s="572">
        <v>0</v>
      </c>
      <c r="AS104" s="572">
        <v>0</v>
      </c>
      <c r="AT104" s="572">
        <v>0</v>
      </c>
      <c r="AU104" s="572">
        <v>0</v>
      </c>
      <c r="AV104" s="572">
        <v>0</v>
      </c>
      <c r="AW104" s="572">
        <v>0</v>
      </c>
      <c r="AX104" s="572">
        <v>0</v>
      </c>
      <c r="AY104" s="572">
        <v>0</v>
      </c>
      <c r="AZ104" s="572">
        <v>0</v>
      </c>
      <c r="BA104" s="572">
        <v>399</v>
      </c>
      <c r="BB104" s="572">
        <v>386</v>
      </c>
      <c r="BC104" s="572">
        <v>206</v>
      </c>
      <c r="BD104" s="572">
        <v>133</v>
      </c>
      <c r="BE104" s="572">
        <v>261</v>
      </c>
      <c r="BF104" s="572">
        <v>250</v>
      </c>
      <c r="BG104" s="572">
        <v>128</v>
      </c>
      <c r="BH104" s="572">
        <v>42</v>
      </c>
      <c r="BI104" s="572">
        <v>138</v>
      </c>
      <c r="BJ104" s="572">
        <v>136</v>
      </c>
      <c r="BK104" s="572">
        <v>78</v>
      </c>
      <c r="BL104" s="572">
        <v>91</v>
      </c>
      <c r="BM104" s="572">
        <v>0</v>
      </c>
      <c r="BN104" s="572">
        <v>0</v>
      </c>
      <c r="BO104" s="572">
        <v>0</v>
      </c>
      <c r="BP104" s="572">
        <v>0</v>
      </c>
      <c r="BQ104" s="572">
        <v>0</v>
      </c>
      <c r="BR104" s="572">
        <v>0</v>
      </c>
      <c r="BS104" s="572">
        <v>0</v>
      </c>
      <c r="BT104" s="572">
        <v>0</v>
      </c>
      <c r="BU104" s="572">
        <v>0</v>
      </c>
      <c r="BV104" s="572">
        <v>0</v>
      </c>
      <c r="BW104" s="572">
        <v>0</v>
      </c>
      <c r="BX104" s="572">
        <v>0</v>
      </c>
      <c r="BY104" s="572">
        <v>1</v>
      </c>
      <c r="BZ104" s="572">
        <v>14</v>
      </c>
      <c r="CA104" s="572">
        <v>0</v>
      </c>
    </row>
    <row r="105" spans="1:79">
      <c r="A105" t="s">
        <v>67</v>
      </c>
      <c r="B105" t="s">
        <v>1932</v>
      </c>
      <c r="C105">
        <v>2020</v>
      </c>
      <c r="D105" t="s">
        <v>1971</v>
      </c>
      <c r="E105" s="506">
        <v>707</v>
      </c>
      <c r="F105" s="506">
        <v>354</v>
      </c>
      <c r="G105" s="506">
        <v>330</v>
      </c>
      <c r="H105" s="506">
        <v>92</v>
      </c>
      <c r="I105" s="506">
        <v>45</v>
      </c>
      <c r="J105" s="506">
        <v>0</v>
      </c>
      <c r="K105" s="506">
        <v>0</v>
      </c>
      <c r="L105" s="506">
        <v>0</v>
      </c>
      <c r="M105" s="506">
        <v>0</v>
      </c>
      <c r="N105" s="506">
        <v>0</v>
      </c>
      <c r="O105" s="506">
        <v>0</v>
      </c>
      <c r="P105" s="506">
        <v>0</v>
      </c>
      <c r="Q105" s="506">
        <v>0</v>
      </c>
      <c r="R105" s="506">
        <v>0</v>
      </c>
      <c r="S105" s="506">
        <v>0</v>
      </c>
      <c r="T105" s="506">
        <v>0</v>
      </c>
      <c r="U105" s="506">
        <v>0</v>
      </c>
      <c r="V105" s="506">
        <v>0</v>
      </c>
      <c r="W105" s="506">
        <v>0</v>
      </c>
      <c r="X105" s="506">
        <v>0</v>
      </c>
      <c r="Y105" s="506">
        <v>0</v>
      </c>
      <c r="Z105" s="506">
        <v>0</v>
      </c>
      <c r="AA105" s="506">
        <v>0</v>
      </c>
      <c r="AB105" s="506">
        <v>0</v>
      </c>
      <c r="AC105" s="506">
        <v>543</v>
      </c>
      <c r="AD105" s="506">
        <v>539</v>
      </c>
      <c r="AE105" s="506">
        <v>215</v>
      </c>
      <c r="AF105" s="506">
        <v>135</v>
      </c>
      <c r="AG105" s="506">
        <v>346</v>
      </c>
      <c r="AH105" s="506">
        <v>344</v>
      </c>
      <c r="AI105" s="506">
        <v>68</v>
      </c>
      <c r="AJ105" s="506">
        <v>27</v>
      </c>
      <c r="AK105" s="506">
        <v>197</v>
      </c>
      <c r="AL105" s="506">
        <v>195</v>
      </c>
      <c r="AM105" s="506">
        <v>147</v>
      </c>
      <c r="AN105" s="506">
        <v>108</v>
      </c>
      <c r="AO105" s="506">
        <v>0</v>
      </c>
      <c r="AP105" s="506">
        <v>0</v>
      </c>
      <c r="AQ105" s="506">
        <v>0</v>
      </c>
      <c r="AR105" s="506">
        <v>0</v>
      </c>
      <c r="AS105" s="506">
        <v>0</v>
      </c>
      <c r="AT105" s="506">
        <v>0</v>
      </c>
      <c r="AU105" s="506">
        <v>0</v>
      </c>
      <c r="AV105" s="506">
        <v>0</v>
      </c>
      <c r="AW105" s="506">
        <v>0</v>
      </c>
      <c r="AX105" s="506">
        <v>0</v>
      </c>
      <c r="AY105" s="506">
        <v>0</v>
      </c>
      <c r="AZ105" s="506">
        <v>0</v>
      </c>
      <c r="BA105" s="506">
        <v>433</v>
      </c>
      <c r="BB105" s="506">
        <v>423</v>
      </c>
      <c r="BC105" s="506">
        <v>218</v>
      </c>
      <c r="BD105" s="506">
        <v>160</v>
      </c>
      <c r="BE105" s="506">
        <v>277</v>
      </c>
      <c r="BF105" s="506">
        <v>270</v>
      </c>
      <c r="BG105" s="506">
        <v>142</v>
      </c>
      <c r="BH105" s="506">
        <v>65</v>
      </c>
      <c r="BI105" s="506">
        <v>156</v>
      </c>
      <c r="BJ105" s="506">
        <v>153</v>
      </c>
      <c r="BK105" s="506">
        <v>76</v>
      </c>
      <c r="BL105" s="506">
        <v>95</v>
      </c>
      <c r="BM105" s="506">
        <v>0</v>
      </c>
      <c r="BN105" s="506">
        <v>0</v>
      </c>
      <c r="BO105" s="506">
        <v>0</v>
      </c>
      <c r="BP105" s="506">
        <v>0</v>
      </c>
      <c r="BQ105" s="506">
        <v>0</v>
      </c>
      <c r="BR105" s="506">
        <v>0</v>
      </c>
      <c r="BS105" s="506">
        <v>0</v>
      </c>
      <c r="BT105" s="506">
        <v>0</v>
      </c>
      <c r="BU105" s="506">
        <v>0</v>
      </c>
      <c r="BV105" s="506">
        <v>0</v>
      </c>
      <c r="BW105" s="506">
        <v>0</v>
      </c>
      <c r="BX105" s="506">
        <v>0</v>
      </c>
      <c r="BY105" s="506">
        <v>17</v>
      </c>
      <c r="BZ105" s="506">
        <v>26</v>
      </c>
      <c r="CA105" s="506">
        <v>0</v>
      </c>
    </row>
    <row r="106" spans="1:79">
      <c r="A106" s="571" t="s">
        <v>67</v>
      </c>
      <c r="B106" s="571" t="s">
        <v>1932</v>
      </c>
      <c r="C106" s="571">
        <v>2021</v>
      </c>
      <c r="D106" s="571" t="s">
        <v>1971</v>
      </c>
      <c r="E106" s="572">
        <v>437</v>
      </c>
      <c r="F106" s="572">
        <v>378</v>
      </c>
      <c r="G106" s="572">
        <v>357</v>
      </c>
      <c r="H106" s="572">
        <v>140</v>
      </c>
      <c r="I106" s="572">
        <v>66</v>
      </c>
      <c r="J106" s="572">
        <v>0</v>
      </c>
      <c r="K106" s="572">
        <v>0</v>
      </c>
      <c r="L106" s="572">
        <v>0</v>
      </c>
      <c r="M106" s="572">
        <v>0</v>
      </c>
      <c r="N106" s="572">
        <v>0</v>
      </c>
      <c r="O106" s="572">
        <v>0</v>
      </c>
      <c r="P106" s="572">
        <v>0</v>
      </c>
      <c r="Q106" s="572">
        <v>0</v>
      </c>
      <c r="R106" s="572">
        <v>0</v>
      </c>
      <c r="S106" s="572">
        <v>0</v>
      </c>
      <c r="T106" s="572">
        <v>0</v>
      </c>
      <c r="U106" s="572">
        <v>0</v>
      </c>
      <c r="V106" s="572">
        <v>0</v>
      </c>
      <c r="W106" s="572">
        <v>0</v>
      </c>
      <c r="X106" s="572">
        <v>0</v>
      </c>
      <c r="Y106" s="572">
        <v>0</v>
      </c>
      <c r="Z106" s="572">
        <v>0</v>
      </c>
      <c r="AA106" s="572">
        <v>0</v>
      </c>
      <c r="AB106" s="572">
        <v>0</v>
      </c>
      <c r="AC106" s="572">
        <v>189</v>
      </c>
      <c r="AD106" s="572">
        <v>186</v>
      </c>
      <c r="AE106" s="572">
        <v>66</v>
      </c>
      <c r="AF106" s="572">
        <v>41</v>
      </c>
      <c r="AG106" s="572">
        <v>117</v>
      </c>
      <c r="AH106" s="572">
        <v>117</v>
      </c>
      <c r="AI106" s="572">
        <v>25</v>
      </c>
      <c r="AJ106" s="572">
        <v>16</v>
      </c>
      <c r="AK106" s="572">
        <v>72</v>
      </c>
      <c r="AL106" s="572">
        <v>69</v>
      </c>
      <c r="AM106" s="572">
        <v>41</v>
      </c>
      <c r="AN106" s="572">
        <v>25</v>
      </c>
      <c r="AO106" s="572">
        <v>1</v>
      </c>
      <c r="AP106" s="572">
        <v>0</v>
      </c>
      <c r="AQ106" s="572">
        <v>1</v>
      </c>
      <c r="AR106" s="572">
        <v>0</v>
      </c>
      <c r="AS106" s="572">
        <v>0</v>
      </c>
      <c r="AT106" s="572">
        <v>0</v>
      </c>
      <c r="AU106" s="572">
        <v>0</v>
      </c>
      <c r="AV106" s="572">
        <v>0</v>
      </c>
      <c r="AW106" s="572">
        <v>1</v>
      </c>
      <c r="AX106" s="572">
        <v>0</v>
      </c>
      <c r="AY106" s="572">
        <v>1</v>
      </c>
      <c r="AZ106" s="572">
        <v>0</v>
      </c>
      <c r="BA106" s="572">
        <v>391</v>
      </c>
      <c r="BB106" s="572">
        <v>368</v>
      </c>
      <c r="BC106" s="572">
        <v>227</v>
      </c>
      <c r="BD106" s="572">
        <v>151</v>
      </c>
      <c r="BE106" s="572">
        <v>252</v>
      </c>
      <c r="BF106" s="572">
        <v>237</v>
      </c>
      <c r="BG106" s="572">
        <v>146</v>
      </c>
      <c r="BH106" s="572">
        <v>70</v>
      </c>
      <c r="BI106" s="572">
        <v>139</v>
      </c>
      <c r="BJ106" s="572">
        <v>131</v>
      </c>
      <c r="BK106" s="572">
        <v>81</v>
      </c>
      <c r="BL106" s="572">
        <v>81</v>
      </c>
      <c r="BM106" s="572">
        <v>0</v>
      </c>
      <c r="BN106" s="572">
        <v>0</v>
      </c>
      <c r="BO106" s="572">
        <v>0</v>
      </c>
      <c r="BP106" s="572">
        <v>0</v>
      </c>
      <c r="BQ106" s="572">
        <v>0</v>
      </c>
      <c r="BR106" s="572">
        <v>0</v>
      </c>
      <c r="BS106" s="572">
        <v>0</v>
      </c>
      <c r="BT106" s="572">
        <v>0</v>
      </c>
      <c r="BU106" s="572">
        <v>0</v>
      </c>
      <c r="BV106" s="572">
        <v>0</v>
      </c>
      <c r="BW106" s="572">
        <v>0</v>
      </c>
      <c r="BX106" s="572">
        <v>0</v>
      </c>
      <c r="BY106" s="572">
        <v>9</v>
      </c>
      <c r="BZ106" s="572">
        <v>16</v>
      </c>
      <c r="CA106" s="572">
        <v>0</v>
      </c>
    </row>
    <row r="107" spans="1:79">
      <c r="A107" t="s">
        <v>67</v>
      </c>
      <c r="B107" t="s">
        <v>1932</v>
      </c>
      <c r="C107">
        <v>2022</v>
      </c>
      <c r="D107" t="s">
        <v>1971</v>
      </c>
      <c r="E107" s="506">
        <v>432</v>
      </c>
      <c r="F107" s="506">
        <v>332</v>
      </c>
      <c r="G107" s="506">
        <v>311</v>
      </c>
      <c r="H107" s="506">
        <v>102</v>
      </c>
      <c r="I107" s="506">
        <v>46</v>
      </c>
      <c r="J107" s="506">
        <v>0</v>
      </c>
      <c r="K107" s="506">
        <v>0</v>
      </c>
      <c r="L107" s="506">
        <v>0</v>
      </c>
      <c r="M107" s="506">
        <v>0</v>
      </c>
      <c r="N107" s="506">
        <v>19</v>
      </c>
      <c r="O107" s="506">
        <v>0</v>
      </c>
      <c r="P107" s="506">
        <v>19</v>
      </c>
      <c r="Q107" s="506">
        <v>119</v>
      </c>
      <c r="R107" s="506">
        <v>0</v>
      </c>
      <c r="S107" s="506">
        <v>0</v>
      </c>
      <c r="T107" s="506">
        <v>0</v>
      </c>
      <c r="U107" s="506">
        <v>76</v>
      </c>
      <c r="V107" s="506">
        <v>0</v>
      </c>
      <c r="W107" s="506">
        <v>0</v>
      </c>
      <c r="X107" s="506">
        <v>0</v>
      </c>
      <c r="Y107" s="506">
        <v>43</v>
      </c>
      <c r="Z107" s="506">
        <v>0</v>
      </c>
      <c r="AA107" s="506">
        <v>0</v>
      </c>
      <c r="AB107" s="506">
        <v>0</v>
      </c>
      <c r="AC107" s="506">
        <v>131</v>
      </c>
      <c r="AD107" s="506">
        <v>112</v>
      </c>
      <c r="AE107" s="506">
        <v>63</v>
      </c>
      <c r="AF107" s="506">
        <v>43</v>
      </c>
      <c r="AG107" s="506">
        <v>54</v>
      </c>
      <c r="AH107" s="506">
        <v>52</v>
      </c>
      <c r="AI107" s="506">
        <v>13</v>
      </c>
      <c r="AJ107" s="506">
        <v>3</v>
      </c>
      <c r="AK107" s="506">
        <v>77</v>
      </c>
      <c r="AL107" s="506">
        <v>60</v>
      </c>
      <c r="AM107" s="506">
        <v>50</v>
      </c>
      <c r="AN107" s="506">
        <v>40</v>
      </c>
      <c r="AO107" s="506">
        <v>0</v>
      </c>
      <c r="AP107" s="506">
        <v>0</v>
      </c>
      <c r="AQ107" s="506">
        <v>0</v>
      </c>
      <c r="AR107" s="506">
        <v>0</v>
      </c>
      <c r="AS107" s="506">
        <v>0</v>
      </c>
      <c r="AT107" s="506">
        <v>0</v>
      </c>
      <c r="AU107" s="506">
        <v>0</v>
      </c>
      <c r="AV107" s="506">
        <v>0</v>
      </c>
      <c r="AW107" s="506">
        <v>0</v>
      </c>
      <c r="AX107" s="506">
        <v>0</v>
      </c>
      <c r="AY107" s="506">
        <v>0</v>
      </c>
      <c r="AZ107" s="506">
        <v>0</v>
      </c>
      <c r="BA107" s="506">
        <v>487</v>
      </c>
      <c r="BB107" s="506">
        <v>353</v>
      </c>
      <c r="BC107" s="506">
        <v>296</v>
      </c>
      <c r="BD107" s="506">
        <v>174</v>
      </c>
      <c r="BE107" s="506">
        <v>307</v>
      </c>
      <c r="BF107" s="506">
        <v>250</v>
      </c>
      <c r="BG107" s="506">
        <v>169</v>
      </c>
      <c r="BH107" s="506">
        <v>53</v>
      </c>
      <c r="BI107" s="506">
        <v>180</v>
      </c>
      <c r="BJ107" s="506">
        <v>103</v>
      </c>
      <c r="BK107" s="506">
        <v>127</v>
      </c>
      <c r="BL107" s="506">
        <v>121</v>
      </c>
      <c r="BM107" s="506">
        <v>0</v>
      </c>
      <c r="BN107" s="506">
        <v>0</v>
      </c>
      <c r="BO107" s="506">
        <v>0</v>
      </c>
      <c r="BP107" s="506">
        <v>0</v>
      </c>
      <c r="BQ107" s="506">
        <v>0</v>
      </c>
      <c r="BR107" s="506">
        <v>0</v>
      </c>
      <c r="BS107" s="506">
        <v>0</v>
      </c>
      <c r="BT107" s="506">
        <v>0</v>
      </c>
      <c r="BU107" s="506">
        <v>0</v>
      </c>
      <c r="BV107" s="506">
        <v>0</v>
      </c>
      <c r="BW107" s="506">
        <v>0</v>
      </c>
      <c r="BX107" s="506">
        <v>0</v>
      </c>
      <c r="BY107" s="506">
        <v>3</v>
      </c>
      <c r="BZ107" s="506">
        <v>36</v>
      </c>
      <c r="CA107" s="506">
        <v>0</v>
      </c>
    </row>
    <row r="108" spans="1:79">
      <c r="A108" s="571" t="s">
        <v>67</v>
      </c>
      <c r="B108" s="571" t="s">
        <v>1932</v>
      </c>
      <c r="C108" s="571">
        <v>2023</v>
      </c>
      <c r="D108" s="571" t="s">
        <v>1971</v>
      </c>
      <c r="E108" s="572">
        <v>508</v>
      </c>
      <c r="F108" s="572">
        <v>328</v>
      </c>
      <c r="G108" s="572">
        <v>278</v>
      </c>
      <c r="H108" s="572">
        <v>113</v>
      </c>
      <c r="I108" s="572">
        <v>58</v>
      </c>
      <c r="J108" s="572">
        <v>0</v>
      </c>
      <c r="K108" s="572">
        <v>0</v>
      </c>
      <c r="L108" s="572">
        <v>0</v>
      </c>
      <c r="M108" s="572">
        <v>0</v>
      </c>
      <c r="N108" s="572">
        <v>284</v>
      </c>
      <c r="O108" s="572">
        <v>64</v>
      </c>
      <c r="P108" s="572">
        <v>220</v>
      </c>
      <c r="Q108" s="572">
        <v>0</v>
      </c>
      <c r="R108" s="572">
        <v>0</v>
      </c>
      <c r="S108" s="572">
        <v>0</v>
      </c>
      <c r="T108" s="572">
        <v>0</v>
      </c>
      <c r="U108" s="572">
        <v>0</v>
      </c>
      <c r="V108" s="572">
        <v>0</v>
      </c>
      <c r="W108" s="572">
        <v>0</v>
      </c>
      <c r="X108" s="572">
        <v>0</v>
      </c>
      <c r="Y108" s="572">
        <v>0</v>
      </c>
      <c r="Z108" s="572">
        <v>0</v>
      </c>
      <c r="AA108" s="572">
        <v>0</v>
      </c>
      <c r="AB108" s="572">
        <v>0</v>
      </c>
      <c r="AC108" s="572">
        <v>309</v>
      </c>
      <c r="AD108" s="572">
        <v>254</v>
      </c>
      <c r="AE108" s="572">
        <v>144</v>
      </c>
      <c r="AF108" s="572">
        <v>64</v>
      </c>
      <c r="AG108" s="572">
        <v>68</v>
      </c>
      <c r="AH108" s="572">
        <v>68</v>
      </c>
      <c r="AI108" s="572">
        <v>8</v>
      </c>
      <c r="AJ108" s="572">
        <v>5</v>
      </c>
      <c r="AK108" s="572">
        <v>241</v>
      </c>
      <c r="AL108" s="572">
        <v>186</v>
      </c>
      <c r="AM108" s="572">
        <v>136</v>
      </c>
      <c r="AN108" s="572">
        <v>59</v>
      </c>
      <c r="AO108" s="572">
        <v>0</v>
      </c>
      <c r="AP108" s="572">
        <v>0</v>
      </c>
      <c r="AQ108" s="572">
        <v>0</v>
      </c>
      <c r="AR108" s="572">
        <v>0</v>
      </c>
      <c r="AS108" s="572">
        <v>0</v>
      </c>
      <c r="AT108" s="572">
        <v>0</v>
      </c>
      <c r="AU108" s="572">
        <v>0</v>
      </c>
      <c r="AV108" s="572">
        <v>0</v>
      </c>
      <c r="AW108" s="572">
        <v>0</v>
      </c>
      <c r="AX108" s="572">
        <v>0</v>
      </c>
      <c r="AY108" s="572">
        <v>0</v>
      </c>
      <c r="AZ108" s="572">
        <v>0</v>
      </c>
      <c r="BA108" s="572">
        <v>425</v>
      </c>
      <c r="BB108" s="572">
        <v>287</v>
      </c>
      <c r="BC108" s="572">
        <v>215</v>
      </c>
      <c r="BD108" s="572">
        <v>156</v>
      </c>
      <c r="BE108" s="572">
        <v>277</v>
      </c>
      <c r="BF108" s="572">
        <v>224</v>
      </c>
      <c r="BG108" s="572">
        <v>126</v>
      </c>
      <c r="BH108" s="572">
        <v>57</v>
      </c>
      <c r="BI108" s="572">
        <v>148</v>
      </c>
      <c r="BJ108" s="572">
        <v>63</v>
      </c>
      <c r="BK108" s="572">
        <v>89</v>
      </c>
      <c r="BL108" s="572">
        <v>99</v>
      </c>
      <c r="BM108" s="572">
        <v>0</v>
      </c>
      <c r="BN108" s="572">
        <v>0</v>
      </c>
      <c r="BO108" s="572">
        <v>0</v>
      </c>
      <c r="BP108" s="572">
        <v>0</v>
      </c>
      <c r="BQ108" s="572">
        <v>0</v>
      </c>
      <c r="BR108" s="572">
        <v>0</v>
      </c>
      <c r="BS108" s="572">
        <v>0</v>
      </c>
      <c r="BT108" s="572">
        <v>0</v>
      </c>
      <c r="BU108" s="572">
        <v>0</v>
      </c>
      <c r="BV108" s="572">
        <v>0</v>
      </c>
      <c r="BW108" s="572">
        <v>0</v>
      </c>
      <c r="BX108" s="572">
        <v>0</v>
      </c>
      <c r="BY108" s="572">
        <v>5</v>
      </c>
      <c r="BZ108" s="572">
        <v>10</v>
      </c>
      <c r="CA108" s="572">
        <v>0</v>
      </c>
    </row>
    <row r="109" spans="1:79">
      <c r="A109" t="s">
        <v>67</v>
      </c>
      <c r="B109" t="s">
        <v>1932</v>
      </c>
      <c r="C109">
        <v>2024</v>
      </c>
      <c r="D109" t="s">
        <v>1971</v>
      </c>
      <c r="E109" s="506">
        <v>588</v>
      </c>
      <c r="F109" s="506">
        <v>271</v>
      </c>
      <c r="G109" s="506">
        <v>231</v>
      </c>
      <c r="H109" s="506">
        <v>90</v>
      </c>
      <c r="I109" s="506">
        <v>41</v>
      </c>
      <c r="J109" s="506">
        <v>0</v>
      </c>
      <c r="K109" s="506">
        <v>0</v>
      </c>
      <c r="L109" s="506">
        <v>0</v>
      </c>
      <c r="M109" s="506">
        <v>0</v>
      </c>
      <c r="N109" s="506">
        <v>186</v>
      </c>
      <c r="O109" s="506">
        <v>0</v>
      </c>
      <c r="P109" s="506">
        <v>186</v>
      </c>
      <c r="Q109" s="506">
        <v>427</v>
      </c>
      <c r="R109" s="506">
        <v>274</v>
      </c>
      <c r="S109" s="506">
        <v>149</v>
      </c>
      <c r="T109" s="506">
        <v>151</v>
      </c>
      <c r="U109" s="506">
        <v>143</v>
      </c>
      <c r="V109" s="506">
        <v>138</v>
      </c>
      <c r="W109" s="506">
        <v>34</v>
      </c>
      <c r="X109" s="506">
        <v>14</v>
      </c>
      <c r="Y109" s="506">
        <v>284</v>
      </c>
      <c r="Z109" s="506">
        <v>136</v>
      </c>
      <c r="AA109" s="506">
        <v>115</v>
      </c>
      <c r="AB109" s="506">
        <v>137</v>
      </c>
      <c r="AC109" s="506">
        <v>287</v>
      </c>
      <c r="AD109" s="506">
        <v>238</v>
      </c>
      <c r="AE109" s="506">
        <v>130</v>
      </c>
      <c r="AF109" s="506">
        <v>49</v>
      </c>
      <c r="AG109" s="506">
        <v>167</v>
      </c>
      <c r="AH109" s="506">
        <v>143</v>
      </c>
      <c r="AI109" s="506">
        <v>53</v>
      </c>
      <c r="AJ109" s="506">
        <v>9</v>
      </c>
      <c r="AK109" s="506">
        <v>120</v>
      </c>
      <c r="AL109" s="506">
        <v>95</v>
      </c>
      <c r="AM109" s="506">
        <v>77</v>
      </c>
      <c r="AN109" s="506">
        <v>40</v>
      </c>
      <c r="AO109" s="506">
        <v>0</v>
      </c>
      <c r="AP109" s="506">
        <v>0</v>
      </c>
      <c r="AQ109" s="506">
        <v>0</v>
      </c>
      <c r="AR109" s="506">
        <v>0</v>
      </c>
      <c r="AS109" s="506">
        <v>0</v>
      </c>
      <c r="AT109" s="506">
        <v>0</v>
      </c>
      <c r="AU109" s="506">
        <v>0</v>
      </c>
      <c r="AV109" s="506">
        <v>0</v>
      </c>
      <c r="AW109" s="506">
        <v>0</v>
      </c>
      <c r="AX109" s="506">
        <v>0</v>
      </c>
      <c r="AY109" s="506">
        <v>0</v>
      </c>
      <c r="AZ109" s="506">
        <v>0</v>
      </c>
      <c r="BA109" s="506">
        <v>381</v>
      </c>
      <c r="BB109" s="506">
        <v>273</v>
      </c>
      <c r="BC109" s="506">
        <v>165</v>
      </c>
      <c r="BD109" s="506">
        <v>96</v>
      </c>
      <c r="BE109" s="506">
        <v>282</v>
      </c>
      <c r="BF109" s="506">
        <v>224</v>
      </c>
      <c r="BG109" s="506">
        <v>101</v>
      </c>
      <c r="BH109" s="506">
        <v>42</v>
      </c>
      <c r="BI109" s="506">
        <v>99</v>
      </c>
      <c r="BJ109" s="506">
        <v>49</v>
      </c>
      <c r="BK109" s="506">
        <v>64</v>
      </c>
      <c r="BL109" s="506">
        <v>54</v>
      </c>
      <c r="BM109" s="506">
        <v>0</v>
      </c>
      <c r="BN109" s="506">
        <v>0</v>
      </c>
      <c r="BO109" s="506">
        <v>0</v>
      </c>
      <c r="BP109" s="506">
        <v>0</v>
      </c>
      <c r="BQ109" s="506">
        <v>0</v>
      </c>
      <c r="BR109" s="506">
        <v>0</v>
      </c>
      <c r="BS109" s="506">
        <v>0</v>
      </c>
      <c r="BT109" s="506">
        <v>0</v>
      </c>
      <c r="BU109" s="506">
        <v>0</v>
      </c>
      <c r="BV109" s="506">
        <v>0</v>
      </c>
      <c r="BW109" s="506">
        <v>0</v>
      </c>
      <c r="BX109" s="506">
        <v>0</v>
      </c>
      <c r="BY109" s="506">
        <v>1</v>
      </c>
      <c r="BZ109" s="506">
        <v>6</v>
      </c>
      <c r="CA109" s="506">
        <v>0</v>
      </c>
    </row>
    <row r="110" spans="1:79">
      <c r="A110" s="571" t="s">
        <v>67</v>
      </c>
      <c r="B110" s="571" t="s">
        <v>1932</v>
      </c>
      <c r="C110" s="571">
        <v>2025</v>
      </c>
      <c r="D110" s="571" t="s">
        <v>1972</v>
      </c>
      <c r="E110" s="572">
        <v>532</v>
      </c>
      <c r="F110" s="572">
        <v>277</v>
      </c>
      <c r="G110" s="572">
        <v>231</v>
      </c>
      <c r="H110" s="572">
        <v>90</v>
      </c>
      <c r="I110" s="572">
        <v>41</v>
      </c>
      <c r="J110" s="572">
        <v>0</v>
      </c>
      <c r="K110" s="572">
        <v>0</v>
      </c>
      <c r="L110" s="572">
        <v>0</v>
      </c>
      <c r="M110" s="572">
        <v>0</v>
      </c>
      <c r="N110" s="572">
        <v>98</v>
      </c>
      <c r="O110" s="572">
        <v>7</v>
      </c>
      <c r="P110" s="572">
        <v>91</v>
      </c>
      <c r="Q110" s="572">
        <v>109</v>
      </c>
      <c r="R110" s="572">
        <v>70</v>
      </c>
      <c r="S110" s="572">
        <v>38</v>
      </c>
      <c r="T110" s="572">
        <v>39</v>
      </c>
      <c r="U110" s="572">
        <v>53</v>
      </c>
      <c r="V110" s="572">
        <v>35</v>
      </c>
      <c r="W110" s="572">
        <v>9</v>
      </c>
      <c r="X110" s="572">
        <v>4</v>
      </c>
      <c r="Y110" s="572">
        <v>56</v>
      </c>
      <c r="Z110" s="572">
        <v>35</v>
      </c>
      <c r="AA110" s="572">
        <v>29</v>
      </c>
      <c r="AB110" s="572">
        <v>35</v>
      </c>
      <c r="AC110" s="572">
        <v>353</v>
      </c>
      <c r="AD110" s="572">
        <v>316</v>
      </c>
      <c r="AE110" s="572">
        <v>154</v>
      </c>
      <c r="AF110" s="572">
        <v>86</v>
      </c>
      <c r="AG110" s="572">
        <v>191</v>
      </c>
      <c r="AH110" s="572">
        <v>179</v>
      </c>
      <c r="AI110" s="572">
        <v>53</v>
      </c>
      <c r="AJ110" s="572">
        <v>21</v>
      </c>
      <c r="AK110" s="572">
        <v>162</v>
      </c>
      <c r="AL110" s="572">
        <v>137</v>
      </c>
      <c r="AM110" s="572">
        <v>101</v>
      </c>
      <c r="AN110" s="572">
        <v>65</v>
      </c>
      <c r="AO110" s="572">
        <v>0</v>
      </c>
      <c r="AP110" s="572">
        <v>0</v>
      </c>
      <c r="AQ110" s="572">
        <v>0</v>
      </c>
      <c r="AR110" s="572">
        <v>0</v>
      </c>
      <c r="AS110" s="572">
        <v>0</v>
      </c>
      <c r="AT110" s="572">
        <v>0</v>
      </c>
      <c r="AU110" s="572">
        <v>0</v>
      </c>
      <c r="AV110" s="572">
        <v>0</v>
      </c>
      <c r="AW110" s="572">
        <v>0</v>
      </c>
      <c r="AX110" s="572">
        <v>0</v>
      </c>
      <c r="AY110" s="572">
        <v>0</v>
      </c>
      <c r="AZ110" s="572">
        <v>0</v>
      </c>
      <c r="BA110" s="572">
        <v>417</v>
      </c>
      <c r="BB110" s="572">
        <v>328</v>
      </c>
      <c r="BC110" s="572">
        <v>220</v>
      </c>
      <c r="BD110" s="572">
        <v>144</v>
      </c>
      <c r="BE110" s="572">
        <v>277</v>
      </c>
      <c r="BF110" s="572">
        <v>238</v>
      </c>
      <c r="BG110" s="572">
        <v>137</v>
      </c>
      <c r="BH110" s="572">
        <v>57</v>
      </c>
      <c r="BI110" s="572">
        <v>140</v>
      </c>
      <c r="BJ110" s="572">
        <v>90</v>
      </c>
      <c r="BK110" s="572">
        <v>83</v>
      </c>
      <c r="BL110" s="572">
        <v>87</v>
      </c>
      <c r="BM110" s="572">
        <v>0</v>
      </c>
      <c r="BN110" s="572">
        <v>0</v>
      </c>
      <c r="BO110" s="572">
        <v>0</v>
      </c>
      <c r="BP110" s="572">
        <v>0</v>
      </c>
      <c r="BQ110" s="572">
        <v>0</v>
      </c>
      <c r="BR110" s="572">
        <v>0</v>
      </c>
      <c r="BS110" s="572">
        <v>0</v>
      </c>
      <c r="BT110" s="572">
        <v>0</v>
      </c>
      <c r="BU110" s="572">
        <v>0</v>
      </c>
      <c r="BV110" s="572">
        <v>0</v>
      </c>
      <c r="BW110" s="572">
        <v>0</v>
      </c>
      <c r="BX110" s="572">
        <v>0</v>
      </c>
      <c r="BY110" s="572">
        <v>6</v>
      </c>
      <c r="BZ110" s="572">
        <v>19</v>
      </c>
      <c r="CA110" s="572">
        <v>0</v>
      </c>
    </row>
    <row r="111" spans="1:79">
      <c r="A111" t="s">
        <v>67</v>
      </c>
      <c r="B111" t="s">
        <v>1932</v>
      </c>
      <c r="C111">
        <v>2024</v>
      </c>
      <c r="D111" t="s">
        <v>1974</v>
      </c>
      <c r="E111" s="506">
        <f>E109</f>
        <v>588</v>
      </c>
      <c r="F111" s="506">
        <f t="shared" ref="F111:BQ111" si="20">F109</f>
        <v>271</v>
      </c>
      <c r="G111" s="506">
        <f t="shared" si="20"/>
        <v>231</v>
      </c>
      <c r="H111" s="506">
        <f t="shared" si="20"/>
        <v>90</v>
      </c>
      <c r="I111" s="506">
        <f t="shared" si="20"/>
        <v>41</v>
      </c>
      <c r="J111" s="506">
        <f t="shared" si="20"/>
        <v>0</v>
      </c>
      <c r="K111" s="506">
        <f t="shared" si="20"/>
        <v>0</v>
      </c>
      <c r="L111" s="506">
        <f t="shared" si="20"/>
        <v>0</v>
      </c>
      <c r="M111" s="506">
        <f t="shared" si="20"/>
        <v>0</v>
      </c>
      <c r="N111" s="506">
        <f t="shared" si="20"/>
        <v>186</v>
      </c>
      <c r="O111" s="506">
        <f t="shared" si="20"/>
        <v>0</v>
      </c>
      <c r="P111" s="506">
        <f t="shared" si="20"/>
        <v>186</v>
      </c>
      <c r="Q111" s="506">
        <f t="shared" si="20"/>
        <v>427</v>
      </c>
      <c r="R111" s="506">
        <f t="shared" si="20"/>
        <v>274</v>
      </c>
      <c r="S111" s="506">
        <f t="shared" si="20"/>
        <v>149</v>
      </c>
      <c r="T111" s="506">
        <f t="shared" si="20"/>
        <v>151</v>
      </c>
      <c r="U111" s="506">
        <f t="shared" si="20"/>
        <v>143</v>
      </c>
      <c r="V111" s="506">
        <f t="shared" si="20"/>
        <v>138</v>
      </c>
      <c r="W111" s="506">
        <f t="shared" si="20"/>
        <v>34</v>
      </c>
      <c r="X111" s="506">
        <f t="shared" si="20"/>
        <v>14</v>
      </c>
      <c r="Y111" s="506">
        <f t="shared" si="20"/>
        <v>284</v>
      </c>
      <c r="Z111" s="506">
        <f t="shared" si="20"/>
        <v>136</v>
      </c>
      <c r="AA111" s="506">
        <f t="shared" si="20"/>
        <v>115</v>
      </c>
      <c r="AB111" s="506">
        <f t="shared" si="20"/>
        <v>137</v>
      </c>
      <c r="AC111" s="506">
        <f t="shared" si="20"/>
        <v>287</v>
      </c>
      <c r="AD111" s="506">
        <f t="shared" si="20"/>
        <v>238</v>
      </c>
      <c r="AE111" s="506">
        <f t="shared" si="20"/>
        <v>130</v>
      </c>
      <c r="AF111" s="506">
        <f t="shared" si="20"/>
        <v>49</v>
      </c>
      <c r="AG111" s="506">
        <f t="shared" si="20"/>
        <v>167</v>
      </c>
      <c r="AH111" s="506">
        <f t="shared" si="20"/>
        <v>143</v>
      </c>
      <c r="AI111" s="506">
        <f t="shared" si="20"/>
        <v>53</v>
      </c>
      <c r="AJ111" s="506">
        <f t="shared" si="20"/>
        <v>9</v>
      </c>
      <c r="AK111" s="506">
        <f t="shared" si="20"/>
        <v>120</v>
      </c>
      <c r="AL111" s="506">
        <f t="shared" si="20"/>
        <v>95</v>
      </c>
      <c r="AM111" s="506">
        <f t="shared" si="20"/>
        <v>77</v>
      </c>
      <c r="AN111" s="506">
        <f t="shared" si="20"/>
        <v>40</v>
      </c>
      <c r="AO111" s="506">
        <f t="shared" si="20"/>
        <v>0</v>
      </c>
      <c r="AP111" s="506">
        <f t="shared" si="20"/>
        <v>0</v>
      </c>
      <c r="AQ111" s="506">
        <f t="shared" si="20"/>
        <v>0</v>
      </c>
      <c r="AR111" s="506">
        <f t="shared" si="20"/>
        <v>0</v>
      </c>
      <c r="AS111" s="506">
        <f t="shared" si="20"/>
        <v>0</v>
      </c>
      <c r="AT111" s="506">
        <f t="shared" si="20"/>
        <v>0</v>
      </c>
      <c r="AU111" s="506">
        <f t="shared" si="20"/>
        <v>0</v>
      </c>
      <c r="AV111" s="506">
        <f t="shared" si="20"/>
        <v>0</v>
      </c>
      <c r="AW111" s="506">
        <f t="shared" si="20"/>
        <v>0</v>
      </c>
      <c r="AX111" s="506">
        <f t="shared" si="20"/>
        <v>0</v>
      </c>
      <c r="AY111" s="506">
        <f t="shared" si="20"/>
        <v>0</v>
      </c>
      <c r="AZ111" s="506">
        <f t="shared" si="20"/>
        <v>0</v>
      </c>
      <c r="BA111" s="506">
        <f t="shared" si="20"/>
        <v>381</v>
      </c>
      <c r="BB111" s="506">
        <f t="shared" si="20"/>
        <v>273</v>
      </c>
      <c r="BC111" s="506">
        <f t="shared" si="20"/>
        <v>165</v>
      </c>
      <c r="BD111" s="506">
        <f t="shared" si="20"/>
        <v>96</v>
      </c>
      <c r="BE111" s="506">
        <f t="shared" si="20"/>
        <v>282</v>
      </c>
      <c r="BF111" s="506">
        <f t="shared" si="20"/>
        <v>224</v>
      </c>
      <c r="BG111" s="506">
        <f t="shared" si="20"/>
        <v>101</v>
      </c>
      <c r="BH111" s="506">
        <f t="shared" si="20"/>
        <v>42</v>
      </c>
      <c r="BI111" s="506">
        <f t="shared" si="20"/>
        <v>99</v>
      </c>
      <c r="BJ111" s="506">
        <f t="shared" si="20"/>
        <v>49</v>
      </c>
      <c r="BK111" s="506">
        <f t="shared" si="20"/>
        <v>64</v>
      </c>
      <c r="BL111" s="506">
        <f t="shared" si="20"/>
        <v>54</v>
      </c>
      <c r="BM111" s="506">
        <f t="shared" si="20"/>
        <v>0</v>
      </c>
      <c r="BN111" s="506">
        <f t="shared" si="20"/>
        <v>0</v>
      </c>
      <c r="BO111" s="506">
        <f t="shared" si="20"/>
        <v>0</v>
      </c>
      <c r="BP111" s="506">
        <f t="shared" si="20"/>
        <v>0</v>
      </c>
      <c r="BQ111" s="506">
        <f t="shared" si="20"/>
        <v>0</v>
      </c>
      <c r="BR111" s="506">
        <f t="shared" ref="BR111:CA111" si="21">BR109</f>
        <v>0</v>
      </c>
      <c r="BS111" s="506">
        <f t="shared" si="21"/>
        <v>0</v>
      </c>
      <c r="BT111" s="506">
        <f t="shared" si="21"/>
        <v>0</v>
      </c>
      <c r="BU111" s="506">
        <f t="shared" si="21"/>
        <v>0</v>
      </c>
      <c r="BV111" s="506">
        <f t="shared" si="21"/>
        <v>0</v>
      </c>
      <c r="BW111" s="506">
        <f t="shared" si="21"/>
        <v>0</v>
      </c>
      <c r="BX111" s="506">
        <f t="shared" si="21"/>
        <v>0</v>
      </c>
      <c r="BY111" s="506">
        <f t="shared" si="21"/>
        <v>1</v>
      </c>
      <c r="BZ111" s="506">
        <f t="shared" si="21"/>
        <v>6</v>
      </c>
      <c r="CA111" s="506">
        <f t="shared" si="21"/>
        <v>0</v>
      </c>
    </row>
    <row r="112" spans="1:79">
      <c r="A112" s="571" t="s">
        <v>67</v>
      </c>
      <c r="B112" s="571" t="s">
        <v>1932</v>
      </c>
      <c r="C112" s="571">
        <v>2025</v>
      </c>
      <c r="D112" s="571" t="s">
        <v>1974</v>
      </c>
      <c r="E112" s="572">
        <v>558.6</v>
      </c>
      <c r="F112" s="572">
        <v>277</v>
      </c>
      <c r="G112" s="572">
        <v>231</v>
      </c>
      <c r="H112" s="572">
        <v>90</v>
      </c>
      <c r="I112" s="572">
        <v>41</v>
      </c>
      <c r="J112" s="572">
        <v>0</v>
      </c>
      <c r="K112" s="572">
        <v>0</v>
      </c>
      <c r="L112" s="572">
        <v>0</v>
      </c>
      <c r="M112" s="572">
        <v>0</v>
      </c>
      <c r="N112" s="572">
        <v>176.7</v>
      </c>
      <c r="O112" s="572">
        <v>7</v>
      </c>
      <c r="P112" s="572">
        <v>176.7</v>
      </c>
      <c r="Q112" s="572">
        <v>405.65</v>
      </c>
      <c r="R112" s="572">
        <v>260.3</v>
      </c>
      <c r="S112" s="572">
        <v>141.54999999999998</v>
      </c>
      <c r="T112" s="572">
        <v>143.44999999999999</v>
      </c>
      <c r="U112" s="572">
        <v>135.85</v>
      </c>
      <c r="V112" s="572">
        <v>131.1</v>
      </c>
      <c r="W112" s="572">
        <v>32.299999999999997</v>
      </c>
      <c r="X112" s="572">
        <v>13.299999999999999</v>
      </c>
      <c r="Y112" s="572">
        <v>269.8</v>
      </c>
      <c r="Z112" s="572">
        <v>129.19999999999999</v>
      </c>
      <c r="AA112" s="572">
        <v>109.25</v>
      </c>
      <c r="AB112" s="572">
        <v>130.15</v>
      </c>
      <c r="AC112" s="572">
        <v>315.70000000000005</v>
      </c>
      <c r="AD112" s="572">
        <v>261.8</v>
      </c>
      <c r="AE112" s="572">
        <v>143</v>
      </c>
      <c r="AF112" s="572">
        <v>53.900000000000006</v>
      </c>
      <c r="AG112" s="572">
        <v>183.70000000000002</v>
      </c>
      <c r="AH112" s="572">
        <v>157.30000000000001</v>
      </c>
      <c r="AI112" s="572">
        <v>53</v>
      </c>
      <c r="AJ112" s="572">
        <v>9.9</v>
      </c>
      <c r="AK112" s="572">
        <v>132</v>
      </c>
      <c r="AL112" s="572">
        <v>104.50000000000001</v>
      </c>
      <c r="AM112" s="572">
        <v>84.7</v>
      </c>
      <c r="AN112" s="572">
        <v>44</v>
      </c>
      <c r="AO112" s="572">
        <v>0</v>
      </c>
      <c r="AP112" s="572">
        <v>0</v>
      </c>
      <c r="AQ112" s="572">
        <v>0</v>
      </c>
      <c r="AR112" s="572">
        <v>0</v>
      </c>
      <c r="AS112" s="572">
        <v>0</v>
      </c>
      <c r="AT112" s="572">
        <v>0</v>
      </c>
      <c r="AU112" s="572">
        <v>0</v>
      </c>
      <c r="AV112" s="572">
        <v>0</v>
      </c>
      <c r="AW112" s="572">
        <v>0</v>
      </c>
      <c r="AX112" s="572">
        <v>0</v>
      </c>
      <c r="AY112" s="572">
        <v>0</v>
      </c>
      <c r="AZ112" s="572">
        <v>0</v>
      </c>
      <c r="BA112" s="572">
        <v>417</v>
      </c>
      <c r="BB112" s="572">
        <v>300.3</v>
      </c>
      <c r="BC112" s="572">
        <v>181.50000000000003</v>
      </c>
      <c r="BD112" s="572">
        <v>105.60000000000001</v>
      </c>
      <c r="BE112" s="572">
        <v>277</v>
      </c>
      <c r="BF112" s="572">
        <v>238</v>
      </c>
      <c r="BG112" s="572">
        <v>111.10000000000001</v>
      </c>
      <c r="BH112" s="572">
        <v>46.2</v>
      </c>
      <c r="BI112" s="572">
        <v>108.9</v>
      </c>
      <c r="BJ112" s="572">
        <v>53.900000000000006</v>
      </c>
      <c r="BK112" s="572">
        <v>70.400000000000006</v>
      </c>
      <c r="BL112" s="572">
        <v>59.400000000000006</v>
      </c>
      <c r="BM112" s="572">
        <v>0</v>
      </c>
      <c r="BN112" s="572">
        <v>0</v>
      </c>
      <c r="BO112" s="572">
        <v>0</v>
      </c>
      <c r="BP112" s="572">
        <v>0</v>
      </c>
      <c r="BQ112" s="572">
        <v>0</v>
      </c>
      <c r="BR112" s="572">
        <v>0</v>
      </c>
      <c r="BS112" s="572">
        <v>0</v>
      </c>
      <c r="BT112" s="572">
        <v>0</v>
      </c>
      <c r="BU112" s="572">
        <v>0</v>
      </c>
      <c r="BV112" s="572">
        <v>0</v>
      </c>
      <c r="BW112" s="572">
        <v>0</v>
      </c>
      <c r="BX112" s="572">
        <v>0</v>
      </c>
      <c r="BY112" s="572">
        <v>1.1000000000000001</v>
      </c>
      <c r="BZ112" s="572">
        <v>6.6000000000000005</v>
      </c>
      <c r="CA112" s="572">
        <v>0</v>
      </c>
    </row>
    <row r="113" spans="1:79">
      <c r="A113" t="s">
        <v>69</v>
      </c>
      <c r="B113" t="s">
        <v>1890</v>
      </c>
      <c r="C113">
        <v>2018</v>
      </c>
      <c r="D113" t="s">
        <v>1971</v>
      </c>
      <c r="E113" s="506">
        <v>416</v>
      </c>
      <c r="F113" s="506">
        <v>266</v>
      </c>
      <c r="G113" s="506">
        <v>124</v>
      </c>
      <c r="H113" s="506">
        <v>76</v>
      </c>
      <c r="I113" s="506">
        <v>60</v>
      </c>
      <c r="J113" s="506">
        <v>0</v>
      </c>
      <c r="K113" s="506">
        <v>0</v>
      </c>
      <c r="L113" s="506">
        <v>0</v>
      </c>
      <c r="M113" s="506">
        <v>0</v>
      </c>
      <c r="N113" s="506">
        <v>0</v>
      </c>
      <c r="O113" s="506">
        <v>0</v>
      </c>
      <c r="P113" s="506">
        <v>0</v>
      </c>
      <c r="Q113" s="506">
        <v>0</v>
      </c>
      <c r="R113" s="506">
        <v>0</v>
      </c>
      <c r="S113" s="506">
        <v>0</v>
      </c>
      <c r="T113" s="506">
        <v>0</v>
      </c>
      <c r="U113" s="506">
        <v>0</v>
      </c>
      <c r="V113" s="506">
        <v>0</v>
      </c>
      <c r="W113" s="506">
        <v>0</v>
      </c>
      <c r="X113" s="506">
        <v>0</v>
      </c>
      <c r="Y113" s="506">
        <v>0</v>
      </c>
      <c r="Z113" s="506">
        <v>0</v>
      </c>
      <c r="AA113" s="506">
        <v>0</v>
      </c>
      <c r="AB113" s="506">
        <v>0</v>
      </c>
      <c r="AC113" s="506">
        <v>290</v>
      </c>
      <c r="AD113" s="506">
        <v>128</v>
      </c>
      <c r="AE113" s="506">
        <v>89</v>
      </c>
      <c r="AF113" s="506">
        <v>189</v>
      </c>
      <c r="AG113" s="506">
        <v>156</v>
      </c>
      <c r="AH113" s="506">
        <v>51</v>
      </c>
      <c r="AI113" s="506">
        <v>30</v>
      </c>
      <c r="AJ113" s="506">
        <v>99</v>
      </c>
      <c r="AK113" s="506">
        <v>134</v>
      </c>
      <c r="AL113" s="506">
        <v>77</v>
      </c>
      <c r="AM113" s="506">
        <v>59</v>
      </c>
      <c r="AN113" s="506">
        <v>90</v>
      </c>
      <c r="AO113" s="506">
        <v>0</v>
      </c>
      <c r="AP113" s="506">
        <v>0</v>
      </c>
      <c r="AQ113" s="506">
        <v>0</v>
      </c>
      <c r="AR113" s="506">
        <v>0</v>
      </c>
      <c r="AS113" s="506">
        <v>0</v>
      </c>
      <c r="AT113" s="506">
        <v>0</v>
      </c>
      <c r="AU113" s="506">
        <v>0</v>
      </c>
      <c r="AV113" s="506">
        <v>0</v>
      </c>
      <c r="AW113" s="506">
        <v>0</v>
      </c>
      <c r="AX113" s="506">
        <v>0</v>
      </c>
      <c r="AY113" s="506">
        <v>0</v>
      </c>
      <c r="AZ113" s="506">
        <v>0</v>
      </c>
      <c r="BA113" s="506">
        <v>601</v>
      </c>
      <c r="BB113" s="506">
        <v>171</v>
      </c>
      <c r="BC113" s="506">
        <v>228</v>
      </c>
      <c r="BD113" s="506">
        <v>234</v>
      </c>
      <c r="BE113" s="506">
        <v>502</v>
      </c>
      <c r="BF113" s="506">
        <v>153</v>
      </c>
      <c r="BG113" s="506">
        <v>189</v>
      </c>
      <c r="BH113" s="506">
        <v>154</v>
      </c>
      <c r="BI113" s="506">
        <v>99</v>
      </c>
      <c r="BJ113" s="506">
        <v>18</v>
      </c>
      <c r="BK113" s="506">
        <v>39</v>
      </c>
      <c r="BL113" s="506">
        <v>80</v>
      </c>
      <c r="BM113" s="506">
        <v>0</v>
      </c>
      <c r="BN113" s="506">
        <v>0</v>
      </c>
      <c r="BO113" s="506">
        <v>0</v>
      </c>
      <c r="BP113" s="506">
        <v>0</v>
      </c>
      <c r="BQ113" s="506">
        <v>0</v>
      </c>
      <c r="BR113" s="506">
        <v>0</v>
      </c>
      <c r="BS113" s="506">
        <v>0</v>
      </c>
      <c r="BT113" s="506">
        <v>0</v>
      </c>
      <c r="BU113" s="506">
        <v>0</v>
      </c>
      <c r="BV113" s="506">
        <v>0</v>
      </c>
      <c r="BW113" s="506">
        <v>0</v>
      </c>
      <c r="BX113" s="506">
        <v>0</v>
      </c>
      <c r="BY113" s="506">
        <v>20</v>
      </c>
      <c r="BZ113" s="506">
        <v>77</v>
      </c>
      <c r="CA113" s="506">
        <v>0</v>
      </c>
    </row>
    <row r="114" spans="1:79">
      <c r="A114" s="571" t="s">
        <v>69</v>
      </c>
      <c r="B114" s="571" t="s">
        <v>1890</v>
      </c>
      <c r="C114" s="571">
        <v>2019</v>
      </c>
      <c r="D114" s="571" t="s">
        <v>1971</v>
      </c>
      <c r="E114" s="572">
        <v>472</v>
      </c>
      <c r="F114" s="572">
        <v>311</v>
      </c>
      <c r="G114" s="572">
        <v>120</v>
      </c>
      <c r="H114" s="572">
        <v>104</v>
      </c>
      <c r="I114" s="572">
        <v>82</v>
      </c>
      <c r="J114" s="572">
        <v>0</v>
      </c>
      <c r="K114" s="572">
        <v>0</v>
      </c>
      <c r="L114" s="572">
        <v>0</v>
      </c>
      <c r="M114" s="572">
        <v>0</v>
      </c>
      <c r="N114" s="572">
        <v>0</v>
      </c>
      <c r="O114" s="572">
        <v>0</v>
      </c>
      <c r="P114" s="572">
        <v>0</v>
      </c>
      <c r="Q114" s="572">
        <v>0</v>
      </c>
      <c r="R114" s="572">
        <v>0</v>
      </c>
      <c r="S114" s="572">
        <v>0</v>
      </c>
      <c r="T114" s="572">
        <v>0</v>
      </c>
      <c r="U114" s="572">
        <v>0</v>
      </c>
      <c r="V114" s="572">
        <v>0</v>
      </c>
      <c r="W114" s="572">
        <v>0</v>
      </c>
      <c r="X114" s="572">
        <v>0</v>
      </c>
      <c r="Y114" s="572">
        <v>0</v>
      </c>
      <c r="Z114" s="572">
        <v>0</v>
      </c>
      <c r="AA114" s="572">
        <v>0</v>
      </c>
      <c r="AB114" s="572">
        <v>0</v>
      </c>
      <c r="AC114" s="572">
        <v>321</v>
      </c>
      <c r="AD114" s="572">
        <v>157</v>
      </c>
      <c r="AE114" s="572">
        <v>108</v>
      </c>
      <c r="AF114" s="572">
        <v>188</v>
      </c>
      <c r="AG114" s="572">
        <v>164</v>
      </c>
      <c r="AH114" s="572">
        <v>72</v>
      </c>
      <c r="AI114" s="572">
        <v>47</v>
      </c>
      <c r="AJ114" s="572">
        <v>94</v>
      </c>
      <c r="AK114" s="572">
        <v>157</v>
      </c>
      <c r="AL114" s="572">
        <v>85</v>
      </c>
      <c r="AM114" s="572">
        <v>61</v>
      </c>
      <c r="AN114" s="572">
        <v>94</v>
      </c>
      <c r="AO114" s="572">
        <v>0</v>
      </c>
      <c r="AP114" s="572">
        <v>0</v>
      </c>
      <c r="AQ114" s="572">
        <v>0</v>
      </c>
      <c r="AR114" s="572">
        <v>0</v>
      </c>
      <c r="AS114" s="572">
        <v>0</v>
      </c>
      <c r="AT114" s="572">
        <v>0</v>
      </c>
      <c r="AU114" s="572">
        <v>0</v>
      </c>
      <c r="AV114" s="572">
        <v>0</v>
      </c>
      <c r="AW114" s="572">
        <v>0</v>
      </c>
      <c r="AX114" s="572">
        <v>0</v>
      </c>
      <c r="AY114" s="572">
        <v>0</v>
      </c>
      <c r="AZ114" s="572">
        <v>0</v>
      </c>
      <c r="BA114" s="572">
        <v>560</v>
      </c>
      <c r="BB114" s="572">
        <v>190</v>
      </c>
      <c r="BC114" s="572">
        <v>203</v>
      </c>
      <c r="BD114" s="572">
        <v>239</v>
      </c>
      <c r="BE114" s="572">
        <v>461</v>
      </c>
      <c r="BF114" s="572">
        <v>178</v>
      </c>
      <c r="BG114" s="572">
        <v>168</v>
      </c>
      <c r="BH114" s="572">
        <v>158</v>
      </c>
      <c r="BI114" s="572">
        <v>99</v>
      </c>
      <c r="BJ114" s="572">
        <v>12</v>
      </c>
      <c r="BK114" s="572">
        <v>35</v>
      </c>
      <c r="BL114" s="572">
        <v>81</v>
      </c>
      <c r="BM114" s="572">
        <v>0</v>
      </c>
      <c r="BN114" s="572">
        <v>0</v>
      </c>
      <c r="BO114" s="572">
        <v>0</v>
      </c>
      <c r="BP114" s="572">
        <v>0</v>
      </c>
      <c r="BQ114" s="572">
        <v>0</v>
      </c>
      <c r="BR114" s="572">
        <v>0</v>
      </c>
      <c r="BS114" s="572">
        <v>0</v>
      </c>
      <c r="BT114" s="572">
        <v>0</v>
      </c>
      <c r="BU114" s="572">
        <v>0</v>
      </c>
      <c r="BV114" s="572">
        <v>0</v>
      </c>
      <c r="BW114" s="572">
        <v>0</v>
      </c>
      <c r="BX114" s="572">
        <v>0</v>
      </c>
      <c r="BY114" s="572">
        <v>30</v>
      </c>
      <c r="BZ114" s="572">
        <v>80</v>
      </c>
      <c r="CA114" s="572">
        <v>0</v>
      </c>
    </row>
    <row r="115" spans="1:79">
      <c r="A115" t="s">
        <v>69</v>
      </c>
      <c r="B115" t="s">
        <v>1890</v>
      </c>
      <c r="C115">
        <v>2020</v>
      </c>
      <c r="D115" t="s">
        <v>1971</v>
      </c>
      <c r="E115" s="506">
        <v>559</v>
      </c>
      <c r="F115" s="506">
        <v>308</v>
      </c>
      <c r="G115" s="506">
        <v>125</v>
      </c>
      <c r="H115" s="506">
        <v>106</v>
      </c>
      <c r="I115" s="506">
        <v>59</v>
      </c>
      <c r="J115" s="506">
        <v>0</v>
      </c>
      <c r="K115" s="506">
        <v>0</v>
      </c>
      <c r="L115" s="506">
        <v>0</v>
      </c>
      <c r="M115" s="506">
        <v>0</v>
      </c>
      <c r="N115" s="506">
        <v>0</v>
      </c>
      <c r="O115" s="506">
        <v>0</v>
      </c>
      <c r="P115" s="506">
        <v>0</v>
      </c>
      <c r="Q115" s="506">
        <v>0</v>
      </c>
      <c r="R115" s="506">
        <v>0</v>
      </c>
      <c r="S115" s="506">
        <v>0</v>
      </c>
      <c r="T115" s="506">
        <v>0</v>
      </c>
      <c r="U115" s="506">
        <v>0</v>
      </c>
      <c r="V115" s="506">
        <v>0</v>
      </c>
      <c r="W115" s="506">
        <v>0</v>
      </c>
      <c r="X115" s="506">
        <v>0</v>
      </c>
      <c r="Y115" s="506">
        <v>0</v>
      </c>
      <c r="Z115" s="506">
        <v>0</v>
      </c>
      <c r="AA115" s="506">
        <v>0</v>
      </c>
      <c r="AB115" s="506">
        <v>0</v>
      </c>
      <c r="AC115" s="506">
        <v>227</v>
      </c>
      <c r="AD115" s="506">
        <v>94</v>
      </c>
      <c r="AE115" s="506">
        <v>90</v>
      </c>
      <c r="AF115" s="506">
        <v>151</v>
      </c>
      <c r="AG115" s="506">
        <v>125</v>
      </c>
      <c r="AH115" s="506">
        <v>42</v>
      </c>
      <c r="AI115" s="506">
        <v>41</v>
      </c>
      <c r="AJ115" s="506">
        <v>85</v>
      </c>
      <c r="AK115" s="506">
        <v>102</v>
      </c>
      <c r="AL115" s="506">
        <v>52</v>
      </c>
      <c r="AM115" s="506">
        <v>49</v>
      </c>
      <c r="AN115" s="506">
        <v>66</v>
      </c>
      <c r="AO115" s="506">
        <v>0</v>
      </c>
      <c r="AP115" s="506">
        <v>0</v>
      </c>
      <c r="AQ115" s="506">
        <v>0</v>
      </c>
      <c r="AR115" s="506">
        <v>0</v>
      </c>
      <c r="AS115" s="506">
        <v>0</v>
      </c>
      <c r="AT115" s="506">
        <v>0</v>
      </c>
      <c r="AU115" s="506">
        <v>0</v>
      </c>
      <c r="AV115" s="506">
        <v>0</v>
      </c>
      <c r="AW115" s="506">
        <v>0</v>
      </c>
      <c r="AX115" s="506">
        <v>0</v>
      </c>
      <c r="AY115" s="506">
        <v>0</v>
      </c>
      <c r="AZ115" s="506">
        <v>0</v>
      </c>
      <c r="BA115" s="506">
        <v>582</v>
      </c>
      <c r="BB115" s="506">
        <v>210</v>
      </c>
      <c r="BC115" s="506">
        <v>196</v>
      </c>
      <c r="BD115" s="506">
        <v>236</v>
      </c>
      <c r="BE115" s="506">
        <v>470</v>
      </c>
      <c r="BF115" s="506">
        <v>196</v>
      </c>
      <c r="BG115" s="506">
        <v>154</v>
      </c>
      <c r="BH115" s="506">
        <v>151</v>
      </c>
      <c r="BI115" s="506">
        <v>112</v>
      </c>
      <c r="BJ115" s="506">
        <v>14</v>
      </c>
      <c r="BK115" s="506">
        <v>42</v>
      </c>
      <c r="BL115" s="506">
        <v>85</v>
      </c>
      <c r="BM115" s="506">
        <v>0</v>
      </c>
      <c r="BN115" s="506">
        <v>0</v>
      </c>
      <c r="BO115" s="506">
        <v>0</v>
      </c>
      <c r="BP115" s="506">
        <v>0</v>
      </c>
      <c r="BQ115" s="506">
        <v>0</v>
      </c>
      <c r="BR115" s="506">
        <v>0</v>
      </c>
      <c r="BS115" s="506">
        <v>0</v>
      </c>
      <c r="BT115" s="506">
        <v>0</v>
      </c>
      <c r="BU115" s="506">
        <v>0</v>
      </c>
      <c r="BV115" s="506">
        <v>0</v>
      </c>
      <c r="BW115" s="506">
        <v>0</v>
      </c>
      <c r="BX115" s="506">
        <v>0</v>
      </c>
      <c r="BY115" s="506">
        <v>13</v>
      </c>
      <c r="BZ115" s="506">
        <v>72</v>
      </c>
      <c r="CA115" s="506">
        <v>0</v>
      </c>
    </row>
    <row r="116" spans="1:79">
      <c r="A116" s="571" t="s">
        <v>69</v>
      </c>
      <c r="B116" s="571" t="s">
        <v>1890</v>
      </c>
      <c r="C116" s="571">
        <v>2021</v>
      </c>
      <c r="D116" s="571" t="s">
        <v>1971</v>
      </c>
      <c r="E116" s="572">
        <v>530</v>
      </c>
      <c r="F116" s="572">
        <v>322</v>
      </c>
      <c r="G116" s="572">
        <v>126</v>
      </c>
      <c r="H116" s="572">
        <v>86</v>
      </c>
      <c r="I116" s="572">
        <v>70</v>
      </c>
      <c r="J116" s="572">
        <v>0</v>
      </c>
      <c r="K116" s="572">
        <v>0</v>
      </c>
      <c r="L116" s="572">
        <v>0</v>
      </c>
      <c r="M116" s="572">
        <v>0</v>
      </c>
      <c r="N116" s="572">
        <v>0</v>
      </c>
      <c r="O116" s="572">
        <v>0</v>
      </c>
      <c r="P116" s="572">
        <v>0</v>
      </c>
      <c r="Q116" s="572">
        <v>50</v>
      </c>
      <c r="R116" s="572">
        <v>0</v>
      </c>
      <c r="S116" s="572">
        <v>0</v>
      </c>
      <c r="T116" s="572">
        <v>0</v>
      </c>
      <c r="U116" s="572">
        <v>0</v>
      </c>
      <c r="V116" s="572">
        <v>0</v>
      </c>
      <c r="W116" s="572">
        <v>0</v>
      </c>
      <c r="X116" s="572">
        <v>0</v>
      </c>
      <c r="Y116" s="572">
        <v>50</v>
      </c>
      <c r="Z116" s="572">
        <v>0</v>
      </c>
      <c r="AA116" s="572">
        <v>0</v>
      </c>
      <c r="AB116" s="572">
        <v>0</v>
      </c>
      <c r="AC116" s="572">
        <v>435</v>
      </c>
      <c r="AD116" s="572">
        <v>174</v>
      </c>
      <c r="AE116" s="572">
        <v>135</v>
      </c>
      <c r="AF116" s="572">
        <v>301</v>
      </c>
      <c r="AG116" s="572">
        <v>244</v>
      </c>
      <c r="AH116" s="572">
        <v>84</v>
      </c>
      <c r="AI116" s="572">
        <v>58</v>
      </c>
      <c r="AJ116" s="572">
        <v>182</v>
      </c>
      <c r="AK116" s="572">
        <v>191</v>
      </c>
      <c r="AL116" s="572">
        <v>90</v>
      </c>
      <c r="AM116" s="572">
        <v>77</v>
      </c>
      <c r="AN116" s="572">
        <v>119</v>
      </c>
      <c r="AO116" s="572">
        <v>0</v>
      </c>
      <c r="AP116" s="572">
        <v>0</v>
      </c>
      <c r="AQ116" s="572">
        <v>0</v>
      </c>
      <c r="AR116" s="572">
        <v>0</v>
      </c>
      <c r="AS116" s="572">
        <v>0</v>
      </c>
      <c r="AT116" s="572">
        <v>0</v>
      </c>
      <c r="AU116" s="572">
        <v>0</v>
      </c>
      <c r="AV116" s="572">
        <v>0</v>
      </c>
      <c r="AW116" s="572">
        <v>0</v>
      </c>
      <c r="AX116" s="572">
        <v>0</v>
      </c>
      <c r="AY116" s="572">
        <v>0</v>
      </c>
      <c r="AZ116" s="572">
        <v>0</v>
      </c>
      <c r="BA116" s="572">
        <v>657</v>
      </c>
      <c r="BB116" s="572">
        <v>219</v>
      </c>
      <c r="BC116" s="572">
        <v>229</v>
      </c>
      <c r="BD116" s="572">
        <v>254</v>
      </c>
      <c r="BE116" s="572">
        <v>535</v>
      </c>
      <c r="BF116" s="572">
        <v>207</v>
      </c>
      <c r="BG116" s="572">
        <v>183</v>
      </c>
      <c r="BH116" s="572">
        <v>157</v>
      </c>
      <c r="BI116" s="572">
        <v>122</v>
      </c>
      <c r="BJ116" s="572">
        <v>12</v>
      </c>
      <c r="BK116" s="572">
        <v>46</v>
      </c>
      <c r="BL116" s="572">
        <v>97</v>
      </c>
      <c r="BM116" s="572">
        <v>0</v>
      </c>
      <c r="BN116" s="572">
        <v>0</v>
      </c>
      <c r="BO116" s="572">
        <v>0</v>
      </c>
      <c r="BP116" s="572">
        <v>0</v>
      </c>
      <c r="BQ116" s="572">
        <v>0</v>
      </c>
      <c r="BR116" s="572">
        <v>0</v>
      </c>
      <c r="BS116" s="572">
        <v>0</v>
      </c>
      <c r="BT116" s="572">
        <v>0</v>
      </c>
      <c r="BU116" s="572">
        <v>0</v>
      </c>
      <c r="BV116" s="572">
        <v>0</v>
      </c>
      <c r="BW116" s="572">
        <v>0</v>
      </c>
      <c r="BX116" s="572">
        <v>0</v>
      </c>
      <c r="BY116" s="572">
        <v>40</v>
      </c>
      <c r="BZ116" s="572">
        <v>76</v>
      </c>
      <c r="CA116" s="572">
        <v>0</v>
      </c>
    </row>
    <row r="117" spans="1:79">
      <c r="A117" t="s">
        <v>69</v>
      </c>
      <c r="B117" t="s">
        <v>1890</v>
      </c>
      <c r="C117">
        <v>2022</v>
      </c>
      <c r="D117" t="s">
        <v>1971</v>
      </c>
      <c r="E117" s="506">
        <v>450</v>
      </c>
      <c r="F117" s="506">
        <v>322</v>
      </c>
      <c r="G117" s="506">
        <v>157</v>
      </c>
      <c r="H117" s="506">
        <v>94</v>
      </c>
      <c r="I117" s="506">
        <v>64</v>
      </c>
      <c r="J117" s="506">
        <v>0</v>
      </c>
      <c r="K117" s="506">
        <v>0</v>
      </c>
      <c r="L117" s="506">
        <v>0</v>
      </c>
      <c r="M117" s="506">
        <v>0</v>
      </c>
      <c r="N117" s="506">
        <v>69</v>
      </c>
      <c r="O117" s="506">
        <v>0</v>
      </c>
      <c r="P117" s="506">
        <v>69</v>
      </c>
      <c r="Q117" s="506">
        <v>143</v>
      </c>
      <c r="R117" s="506">
        <v>0</v>
      </c>
      <c r="S117" s="506">
        <v>0</v>
      </c>
      <c r="T117" s="506">
        <v>0</v>
      </c>
      <c r="U117" s="506">
        <v>0</v>
      </c>
      <c r="V117" s="506">
        <v>0</v>
      </c>
      <c r="W117" s="506">
        <v>0</v>
      </c>
      <c r="X117" s="506">
        <v>0</v>
      </c>
      <c r="Y117" s="506">
        <v>143</v>
      </c>
      <c r="Z117" s="506">
        <v>0</v>
      </c>
      <c r="AA117" s="506">
        <v>0</v>
      </c>
      <c r="AB117" s="506">
        <v>0</v>
      </c>
      <c r="AC117" s="506">
        <v>202</v>
      </c>
      <c r="AD117" s="506">
        <v>112</v>
      </c>
      <c r="AE117" s="506">
        <v>78</v>
      </c>
      <c r="AF117" s="506">
        <v>126</v>
      </c>
      <c r="AG117" s="506">
        <v>99</v>
      </c>
      <c r="AH117" s="506">
        <v>58</v>
      </c>
      <c r="AI117" s="506">
        <v>41</v>
      </c>
      <c r="AJ117" s="506">
        <v>61</v>
      </c>
      <c r="AK117" s="506">
        <v>103</v>
      </c>
      <c r="AL117" s="506">
        <v>54</v>
      </c>
      <c r="AM117" s="506">
        <v>37</v>
      </c>
      <c r="AN117" s="506">
        <v>65</v>
      </c>
      <c r="AO117" s="506">
        <v>0</v>
      </c>
      <c r="AP117" s="506">
        <v>0</v>
      </c>
      <c r="AQ117" s="506">
        <v>0</v>
      </c>
      <c r="AR117" s="506">
        <v>0</v>
      </c>
      <c r="AS117" s="506">
        <v>0</v>
      </c>
      <c r="AT117" s="506">
        <v>0</v>
      </c>
      <c r="AU117" s="506">
        <v>0</v>
      </c>
      <c r="AV117" s="506">
        <v>0</v>
      </c>
      <c r="AW117" s="506">
        <v>0</v>
      </c>
      <c r="AX117" s="506">
        <v>0</v>
      </c>
      <c r="AY117" s="506">
        <v>0</v>
      </c>
      <c r="AZ117" s="506">
        <v>0</v>
      </c>
      <c r="BA117" s="506">
        <v>556</v>
      </c>
      <c r="BB117" s="506">
        <v>240</v>
      </c>
      <c r="BC117" s="506">
        <v>212</v>
      </c>
      <c r="BD117" s="506">
        <v>212</v>
      </c>
      <c r="BE117" s="506">
        <v>457</v>
      </c>
      <c r="BF117" s="506">
        <v>227</v>
      </c>
      <c r="BG117" s="506">
        <v>170</v>
      </c>
      <c r="BH117" s="506">
        <v>138</v>
      </c>
      <c r="BI117" s="506">
        <v>99</v>
      </c>
      <c r="BJ117" s="506">
        <v>13</v>
      </c>
      <c r="BK117" s="506">
        <v>42</v>
      </c>
      <c r="BL117" s="506">
        <v>74</v>
      </c>
      <c r="BM117" s="506">
        <v>0</v>
      </c>
      <c r="BN117" s="506">
        <v>0</v>
      </c>
      <c r="BO117" s="506">
        <v>0</v>
      </c>
      <c r="BP117" s="506">
        <v>0</v>
      </c>
      <c r="BQ117" s="506">
        <v>0</v>
      </c>
      <c r="BR117" s="506">
        <v>0</v>
      </c>
      <c r="BS117" s="506">
        <v>0</v>
      </c>
      <c r="BT117" s="506">
        <v>0</v>
      </c>
      <c r="BU117" s="506">
        <v>0</v>
      </c>
      <c r="BV117" s="506">
        <v>0</v>
      </c>
      <c r="BW117" s="506">
        <v>0</v>
      </c>
      <c r="BX117" s="506">
        <v>0</v>
      </c>
      <c r="BY117" s="506">
        <v>22</v>
      </c>
      <c r="BZ117" s="506">
        <v>78</v>
      </c>
      <c r="CA117" s="506">
        <v>0</v>
      </c>
    </row>
    <row r="118" spans="1:79">
      <c r="A118" s="571" t="s">
        <v>69</v>
      </c>
      <c r="B118" s="571" t="s">
        <v>1890</v>
      </c>
      <c r="C118" s="571">
        <v>2023</v>
      </c>
      <c r="D118" s="571" t="s">
        <v>1971</v>
      </c>
      <c r="E118" s="572">
        <v>466</v>
      </c>
      <c r="F118" s="572">
        <v>288</v>
      </c>
      <c r="G118" s="572">
        <v>149</v>
      </c>
      <c r="H118" s="572">
        <v>90</v>
      </c>
      <c r="I118" s="572">
        <v>54</v>
      </c>
      <c r="J118" s="572">
        <v>0</v>
      </c>
      <c r="K118" s="572">
        <v>0</v>
      </c>
      <c r="L118" s="572">
        <v>0</v>
      </c>
      <c r="M118" s="572">
        <v>0</v>
      </c>
      <c r="N118" s="572">
        <v>63</v>
      </c>
      <c r="O118" s="572">
        <v>0</v>
      </c>
      <c r="P118" s="572">
        <v>63</v>
      </c>
      <c r="Q118" s="572">
        <v>13</v>
      </c>
      <c r="R118" s="572">
        <v>13</v>
      </c>
      <c r="S118" s="572">
        <v>0</v>
      </c>
      <c r="T118" s="572">
        <v>0</v>
      </c>
      <c r="U118" s="572">
        <v>0</v>
      </c>
      <c r="V118" s="572">
        <v>0</v>
      </c>
      <c r="W118" s="572">
        <v>0</v>
      </c>
      <c r="X118" s="572">
        <v>0</v>
      </c>
      <c r="Y118" s="572">
        <v>13</v>
      </c>
      <c r="Z118" s="572">
        <v>13</v>
      </c>
      <c r="AA118" s="572">
        <v>0</v>
      </c>
      <c r="AB118" s="572">
        <v>0</v>
      </c>
      <c r="AC118" s="572">
        <v>315</v>
      </c>
      <c r="AD118" s="572">
        <v>197</v>
      </c>
      <c r="AE118" s="572">
        <v>130</v>
      </c>
      <c r="AF118" s="572">
        <v>157</v>
      </c>
      <c r="AG118" s="572">
        <v>107</v>
      </c>
      <c r="AH118" s="572">
        <v>62</v>
      </c>
      <c r="AI118" s="572">
        <v>31</v>
      </c>
      <c r="AJ118" s="572">
        <v>60</v>
      </c>
      <c r="AK118" s="572">
        <v>208</v>
      </c>
      <c r="AL118" s="572">
        <v>135</v>
      </c>
      <c r="AM118" s="572">
        <v>99</v>
      </c>
      <c r="AN118" s="572">
        <v>97</v>
      </c>
      <c r="AO118" s="572">
        <v>0</v>
      </c>
      <c r="AP118" s="572">
        <v>0</v>
      </c>
      <c r="AQ118" s="572">
        <v>0</v>
      </c>
      <c r="AR118" s="572">
        <v>0</v>
      </c>
      <c r="AS118" s="572">
        <v>0</v>
      </c>
      <c r="AT118" s="572">
        <v>0</v>
      </c>
      <c r="AU118" s="572">
        <v>0</v>
      </c>
      <c r="AV118" s="572">
        <v>0</v>
      </c>
      <c r="AW118" s="572">
        <v>0</v>
      </c>
      <c r="AX118" s="572">
        <v>0</v>
      </c>
      <c r="AY118" s="572">
        <v>0</v>
      </c>
      <c r="AZ118" s="572">
        <v>0</v>
      </c>
      <c r="BA118" s="572">
        <v>545</v>
      </c>
      <c r="BB118" s="572">
        <v>240</v>
      </c>
      <c r="BC118" s="572">
        <v>221</v>
      </c>
      <c r="BD118" s="572">
        <v>188</v>
      </c>
      <c r="BE118" s="572">
        <v>430</v>
      </c>
      <c r="BF118" s="572">
        <v>221</v>
      </c>
      <c r="BG118" s="572">
        <v>170</v>
      </c>
      <c r="BH118" s="572">
        <v>111</v>
      </c>
      <c r="BI118" s="572">
        <v>115</v>
      </c>
      <c r="BJ118" s="572">
        <v>19</v>
      </c>
      <c r="BK118" s="572">
        <v>51</v>
      </c>
      <c r="BL118" s="572">
        <v>77</v>
      </c>
      <c r="BM118" s="572">
        <v>8</v>
      </c>
      <c r="BN118" s="572">
        <v>0</v>
      </c>
      <c r="BO118" s="572">
        <v>1</v>
      </c>
      <c r="BP118" s="572">
        <v>8</v>
      </c>
      <c r="BQ118" s="572">
        <v>0</v>
      </c>
      <c r="BR118" s="572">
        <v>0</v>
      </c>
      <c r="BS118" s="572">
        <v>0</v>
      </c>
      <c r="BT118" s="572">
        <v>0</v>
      </c>
      <c r="BU118" s="572">
        <v>8</v>
      </c>
      <c r="BV118" s="572">
        <v>0</v>
      </c>
      <c r="BW118" s="572">
        <v>1</v>
      </c>
      <c r="BX118" s="572">
        <v>8</v>
      </c>
      <c r="BY118" s="572">
        <v>46</v>
      </c>
      <c r="BZ118" s="572">
        <v>79</v>
      </c>
      <c r="CA118" s="572">
        <v>0</v>
      </c>
    </row>
    <row r="119" spans="1:79">
      <c r="A119" t="s">
        <v>69</v>
      </c>
      <c r="B119" t="s">
        <v>1890</v>
      </c>
      <c r="C119">
        <v>2024</v>
      </c>
      <c r="D119" t="s">
        <v>1971</v>
      </c>
      <c r="E119" s="506">
        <v>495</v>
      </c>
      <c r="F119" s="506">
        <v>302</v>
      </c>
      <c r="G119" s="506">
        <v>166</v>
      </c>
      <c r="H119" s="506">
        <v>96</v>
      </c>
      <c r="I119" s="506">
        <v>61</v>
      </c>
      <c r="J119" s="506">
        <v>0</v>
      </c>
      <c r="K119" s="506">
        <v>0</v>
      </c>
      <c r="L119" s="506">
        <v>0</v>
      </c>
      <c r="M119" s="506">
        <v>0</v>
      </c>
      <c r="N119" s="506">
        <v>210</v>
      </c>
      <c r="O119" s="506">
        <v>113</v>
      </c>
      <c r="P119" s="506">
        <v>97</v>
      </c>
      <c r="Q119" s="506">
        <v>9</v>
      </c>
      <c r="R119" s="506">
        <v>3</v>
      </c>
      <c r="S119" s="506">
        <v>6</v>
      </c>
      <c r="T119" s="506">
        <v>2</v>
      </c>
      <c r="U119" s="506">
        <v>0</v>
      </c>
      <c r="V119" s="506">
        <v>0</v>
      </c>
      <c r="W119" s="506">
        <v>0</v>
      </c>
      <c r="X119" s="506">
        <v>0</v>
      </c>
      <c r="Y119" s="506">
        <v>9</v>
      </c>
      <c r="Z119" s="506">
        <v>3</v>
      </c>
      <c r="AA119" s="506">
        <v>6</v>
      </c>
      <c r="AB119" s="506">
        <v>2</v>
      </c>
      <c r="AC119" s="506">
        <v>328</v>
      </c>
      <c r="AD119" s="506">
        <v>196</v>
      </c>
      <c r="AE119" s="506">
        <v>147</v>
      </c>
      <c r="AF119" s="506">
        <v>145</v>
      </c>
      <c r="AG119" s="506">
        <v>80</v>
      </c>
      <c r="AH119" s="506">
        <v>39</v>
      </c>
      <c r="AI119" s="506">
        <v>32</v>
      </c>
      <c r="AJ119" s="506">
        <v>36</v>
      </c>
      <c r="AK119" s="506">
        <v>248</v>
      </c>
      <c r="AL119" s="506">
        <v>157</v>
      </c>
      <c r="AM119" s="506">
        <v>115</v>
      </c>
      <c r="AN119" s="506">
        <v>109</v>
      </c>
      <c r="AO119" s="506">
        <v>0</v>
      </c>
      <c r="AP119" s="506">
        <v>0</v>
      </c>
      <c r="AQ119" s="506">
        <v>0</v>
      </c>
      <c r="AR119" s="506">
        <v>0</v>
      </c>
      <c r="AS119" s="506">
        <v>0</v>
      </c>
      <c r="AT119" s="506">
        <v>0</v>
      </c>
      <c r="AU119" s="506">
        <v>0</v>
      </c>
      <c r="AV119" s="506">
        <v>0</v>
      </c>
      <c r="AW119" s="506">
        <v>0</v>
      </c>
      <c r="AX119" s="506">
        <v>0</v>
      </c>
      <c r="AY119" s="506">
        <v>0</v>
      </c>
      <c r="AZ119" s="506">
        <v>0</v>
      </c>
      <c r="BA119" s="506">
        <v>608</v>
      </c>
      <c r="BB119" s="506">
        <v>269</v>
      </c>
      <c r="BC119" s="506">
        <v>240</v>
      </c>
      <c r="BD119" s="506">
        <v>187</v>
      </c>
      <c r="BE119" s="506">
        <v>458</v>
      </c>
      <c r="BF119" s="506">
        <v>227</v>
      </c>
      <c r="BG119" s="506">
        <v>171</v>
      </c>
      <c r="BH119" s="506">
        <v>96</v>
      </c>
      <c r="BI119" s="506">
        <v>150</v>
      </c>
      <c r="BJ119" s="506">
        <v>42</v>
      </c>
      <c r="BK119" s="506">
        <v>69</v>
      </c>
      <c r="BL119" s="506">
        <v>91</v>
      </c>
      <c r="BM119" s="506">
        <v>19</v>
      </c>
      <c r="BN119" s="506">
        <v>0</v>
      </c>
      <c r="BO119" s="506">
        <v>8</v>
      </c>
      <c r="BP119" s="506">
        <v>14</v>
      </c>
      <c r="BQ119" s="506">
        <v>0</v>
      </c>
      <c r="BR119" s="506">
        <v>0</v>
      </c>
      <c r="BS119" s="506">
        <v>0</v>
      </c>
      <c r="BT119" s="506">
        <v>0</v>
      </c>
      <c r="BU119" s="506">
        <v>19</v>
      </c>
      <c r="BV119" s="506">
        <v>0</v>
      </c>
      <c r="BW119" s="506">
        <v>8</v>
      </c>
      <c r="BX119" s="506">
        <v>14</v>
      </c>
      <c r="BY119" s="506">
        <v>15</v>
      </c>
      <c r="BZ119" s="506">
        <v>88</v>
      </c>
      <c r="CA119" s="506">
        <v>0</v>
      </c>
    </row>
    <row r="120" spans="1:79">
      <c r="A120" s="571" t="s">
        <v>69</v>
      </c>
      <c r="B120" s="571" t="s">
        <v>1890</v>
      </c>
      <c r="C120" s="571">
        <v>2025</v>
      </c>
      <c r="D120" s="571" t="s">
        <v>1972</v>
      </c>
      <c r="E120" s="572">
        <v>484</v>
      </c>
      <c r="F120" s="572">
        <v>303</v>
      </c>
      <c r="G120" s="572">
        <v>139</v>
      </c>
      <c r="H120" s="572">
        <v>93</v>
      </c>
      <c r="I120" s="572">
        <v>64</v>
      </c>
      <c r="J120" s="572">
        <v>0</v>
      </c>
      <c r="K120" s="572">
        <v>0</v>
      </c>
      <c r="L120" s="572">
        <v>0</v>
      </c>
      <c r="M120" s="572">
        <v>0</v>
      </c>
      <c r="N120" s="572">
        <v>187</v>
      </c>
      <c r="O120" s="572">
        <v>34</v>
      </c>
      <c r="P120" s="572">
        <v>153</v>
      </c>
      <c r="Q120" s="572">
        <v>43</v>
      </c>
      <c r="R120" s="572">
        <v>29</v>
      </c>
      <c r="S120" s="617">
        <v>14</v>
      </c>
      <c r="T120" s="617">
        <v>5</v>
      </c>
      <c r="U120" s="572">
        <v>0</v>
      </c>
      <c r="V120" s="572">
        <v>0</v>
      </c>
      <c r="W120" s="572">
        <v>0</v>
      </c>
      <c r="X120" s="572">
        <v>0</v>
      </c>
      <c r="Y120" s="572">
        <v>43</v>
      </c>
      <c r="Z120" s="572">
        <v>29</v>
      </c>
      <c r="AA120" s="617">
        <v>14</v>
      </c>
      <c r="AB120" s="617">
        <v>5</v>
      </c>
      <c r="AC120" s="572">
        <v>303</v>
      </c>
      <c r="AD120" s="572">
        <v>152</v>
      </c>
      <c r="AE120" s="572">
        <v>112</v>
      </c>
      <c r="AF120" s="572">
        <v>180</v>
      </c>
      <c r="AG120" s="572">
        <v>140</v>
      </c>
      <c r="AH120" s="572">
        <v>61</v>
      </c>
      <c r="AI120" s="572">
        <v>42</v>
      </c>
      <c r="AJ120" s="572">
        <v>85</v>
      </c>
      <c r="AK120" s="572">
        <v>163</v>
      </c>
      <c r="AL120" s="572">
        <v>91</v>
      </c>
      <c r="AM120" s="572">
        <v>70</v>
      </c>
      <c r="AN120" s="572">
        <v>95</v>
      </c>
      <c r="AO120" s="572">
        <v>0</v>
      </c>
      <c r="AP120" s="572">
        <v>0</v>
      </c>
      <c r="AQ120" s="572">
        <v>0</v>
      </c>
      <c r="AR120" s="572">
        <v>0</v>
      </c>
      <c r="AS120" s="572">
        <v>0</v>
      </c>
      <c r="AT120" s="572">
        <v>0</v>
      </c>
      <c r="AU120" s="572">
        <v>0</v>
      </c>
      <c r="AV120" s="572">
        <v>0</v>
      </c>
      <c r="AW120" s="572">
        <v>0</v>
      </c>
      <c r="AX120" s="572">
        <v>0</v>
      </c>
      <c r="AY120" s="572">
        <v>0</v>
      </c>
      <c r="AZ120" s="572">
        <v>0</v>
      </c>
      <c r="BA120" s="572">
        <v>587</v>
      </c>
      <c r="BB120" s="572">
        <v>221</v>
      </c>
      <c r="BC120" s="572">
        <v>219</v>
      </c>
      <c r="BD120" s="572">
        <v>222</v>
      </c>
      <c r="BE120" s="572">
        <v>473</v>
      </c>
      <c r="BF120" s="572">
        <v>203</v>
      </c>
      <c r="BG120" s="572">
        <v>173</v>
      </c>
      <c r="BH120" s="572">
        <v>137</v>
      </c>
      <c r="BI120" s="572">
        <v>114</v>
      </c>
      <c r="BJ120" s="572">
        <v>18</v>
      </c>
      <c r="BK120" s="572">
        <v>46</v>
      </c>
      <c r="BL120" s="572">
        <v>85</v>
      </c>
      <c r="BM120" s="572">
        <v>19</v>
      </c>
      <c r="BN120" s="572">
        <v>0</v>
      </c>
      <c r="BO120" s="572">
        <v>5</v>
      </c>
      <c r="BP120" s="572">
        <v>16</v>
      </c>
      <c r="BQ120" s="572">
        <v>0</v>
      </c>
      <c r="BR120" s="572">
        <v>0</v>
      </c>
      <c r="BS120" s="572">
        <v>0</v>
      </c>
      <c r="BT120" s="572">
        <v>0</v>
      </c>
      <c r="BU120" s="572">
        <v>19</v>
      </c>
      <c r="BV120" s="572">
        <v>0</v>
      </c>
      <c r="BW120" s="572">
        <v>5</v>
      </c>
      <c r="BX120" s="572">
        <v>16</v>
      </c>
      <c r="BY120" s="572">
        <v>27</v>
      </c>
      <c r="BZ120" s="572">
        <v>79</v>
      </c>
      <c r="CA120" s="572">
        <v>0</v>
      </c>
    </row>
    <row r="121" spans="1:79">
      <c r="A121" t="s">
        <v>69</v>
      </c>
      <c r="B121" t="s">
        <v>1890</v>
      </c>
      <c r="C121">
        <v>2024</v>
      </c>
      <c r="D121" t="s">
        <v>1974</v>
      </c>
      <c r="E121" s="506">
        <f>E119</f>
        <v>495</v>
      </c>
      <c r="F121" s="506">
        <f t="shared" ref="F121:BQ121" si="22">F119</f>
        <v>302</v>
      </c>
      <c r="G121" s="506">
        <f t="shared" si="22"/>
        <v>166</v>
      </c>
      <c r="H121" s="506">
        <f t="shared" si="22"/>
        <v>96</v>
      </c>
      <c r="I121" s="506">
        <f t="shared" si="22"/>
        <v>61</v>
      </c>
      <c r="J121" s="506">
        <f t="shared" si="22"/>
        <v>0</v>
      </c>
      <c r="K121" s="506">
        <f t="shared" si="22"/>
        <v>0</v>
      </c>
      <c r="L121" s="506">
        <f t="shared" si="22"/>
        <v>0</v>
      </c>
      <c r="M121" s="506">
        <f t="shared" si="22"/>
        <v>0</v>
      </c>
      <c r="N121" s="506">
        <f t="shared" si="22"/>
        <v>210</v>
      </c>
      <c r="O121" s="506">
        <f t="shared" si="22"/>
        <v>113</v>
      </c>
      <c r="P121" s="506">
        <f t="shared" si="22"/>
        <v>97</v>
      </c>
      <c r="Q121" s="506">
        <f t="shared" si="22"/>
        <v>9</v>
      </c>
      <c r="R121" s="506">
        <f t="shared" si="22"/>
        <v>3</v>
      </c>
      <c r="S121" s="506">
        <f t="shared" si="22"/>
        <v>6</v>
      </c>
      <c r="T121" s="506">
        <f t="shared" si="22"/>
        <v>2</v>
      </c>
      <c r="U121" s="506">
        <f t="shared" si="22"/>
        <v>0</v>
      </c>
      <c r="V121" s="506">
        <f t="shared" si="22"/>
        <v>0</v>
      </c>
      <c r="W121" s="506">
        <f t="shared" si="22"/>
        <v>0</v>
      </c>
      <c r="X121" s="506">
        <f t="shared" si="22"/>
        <v>0</v>
      </c>
      <c r="Y121" s="506">
        <f t="shared" si="22"/>
        <v>9</v>
      </c>
      <c r="Z121" s="506">
        <f t="shared" si="22"/>
        <v>3</v>
      </c>
      <c r="AA121" s="506">
        <f t="shared" si="22"/>
        <v>6</v>
      </c>
      <c r="AB121" s="506">
        <f t="shared" si="22"/>
        <v>2</v>
      </c>
      <c r="AC121" s="506">
        <f t="shared" si="22"/>
        <v>328</v>
      </c>
      <c r="AD121" s="506">
        <f t="shared" si="22"/>
        <v>196</v>
      </c>
      <c r="AE121" s="506">
        <f t="shared" si="22"/>
        <v>147</v>
      </c>
      <c r="AF121" s="506">
        <f t="shared" si="22"/>
        <v>145</v>
      </c>
      <c r="AG121" s="506">
        <f t="shared" si="22"/>
        <v>80</v>
      </c>
      <c r="AH121" s="506">
        <f t="shared" si="22"/>
        <v>39</v>
      </c>
      <c r="AI121" s="506">
        <f t="shared" si="22"/>
        <v>32</v>
      </c>
      <c r="AJ121" s="506">
        <f t="shared" si="22"/>
        <v>36</v>
      </c>
      <c r="AK121" s="506">
        <f t="shared" si="22"/>
        <v>248</v>
      </c>
      <c r="AL121" s="506">
        <f t="shared" si="22"/>
        <v>157</v>
      </c>
      <c r="AM121" s="506">
        <f t="shared" si="22"/>
        <v>115</v>
      </c>
      <c r="AN121" s="506">
        <f t="shared" si="22"/>
        <v>109</v>
      </c>
      <c r="AO121" s="506">
        <f t="shared" si="22"/>
        <v>0</v>
      </c>
      <c r="AP121" s="506">
        <f t="shared" si="22"/>
        <v>0</v>
      </c>
      <c r="AQ121" s="506">
        <f t="shared" si="22"/>
        <v>0</v>
      </c>
      <c r="AR121" s="506">
        <f t="shared" si="22"/>
        <v>0</v>
      </c>
      <c r="AS121" s="506">
        <f t="shared" si="22"/>
        <v>0</v>
      </c>
      <c r="AT121" s="506">
        <f t="shared" si="22"/>
        <v>0</v>
      </c>
      <c r="AU121" s="506">
        <f t="shared" si="22"/>
        <v>0</v>
      </c>
      <c r="AV121" s="506">
        <f t="shared" si="22"/>
        <v>0</v>
      </c>
      <c r="AW121" s="506">
        <f t="shared" si="22"/>
        <v>0</v>
      </c>
      <c r="AX121" s="506">
        <f t="shared" si="22"/>
        <v>0</v>
      </c>
      <c r="AY121" s="506">
        <f t="shared" si="22"/>
        <v>0</v>
      </c>
      <c r="AZ121" s="506">
        <f t="shared" si="22"/>
        <v>0</v>
      </c>
      <c r="BA121" s="506">
        <f t="shared" si="22"/>
        <v>608</v>
      </c>
      <c r="BB121" s="506">
        <f t="shared" si="22"/>
        <v>269</v>
      </c>
      <c r="BC121" s="506">
        <f t="shared" si="22"/>
        <v>240</v>
      </c>
      <c r="BD121" s="506">
        <f t="shared" si="22"/>
        <v>187</v>
      </c>
      <c r="BE121" s="506">
        <f t="shared" si="22"/>
        <v>458</v>
      </c>
      <c r="BF121" s="506">
        <f t="shared" si="22"/>
        <v>227</v>
      </c>
      <c r="BG121" s="506">
        <f t="shared" si="22"/>
        <v>171</v>
      </c>
      <c r="BH121" s="506">
        <f t="shared" si="22"/>
        <v>96</v>
      </c>
      <c r="BI121" s="506">
        <f t="shared" si="22"/>
        <v>150</v>
      </c>
      <c r="BJ121" s="506">
        <f t="shared" si="22"/>
        <v>42</v>
      </c>
      <c r="BK121" s="506">
        <f t="shared" si="22"/>
        <v>69</v>
      </c>
      <c r="BL121" s="506">
        <f t="shared" si="22"/>
        <v>91</v>
      </c>
      <c r="BM121" s="506">
        <f t="shared" si="22"/>
        <v>19</v>
      </c>
      <c r="BN121" s="506">
        <f t="shared" si="22"/>
        <v>0</v>
      </c>
      <c r="BO121" s="506">
        <f t="shared" si="22"/>
        <v>8</v>
      </c>
      <c r="BP121" s="506">
        <f t="shared" si="22"/>
        <v>14</v>
      </c>
      <c r="BQ121" s="506">
        <f t="shared" si="22"/>
        <v>0</v>
      </c>
      <c r="BR121" s="506">
        <f t="shared" ref="BR121:CA121" si="23">BR119</f>
        <v>0</v>
      </c>
      <c r="BS121" s="506">
        <f t="shared" si="23"/>
        <v>0</v>
      </c>
      <c r="BT121" s="506">
        <f t="shared" si="23"/>
        <v>0</v>
      </c>
      <c r="BU121" s="506">
        <f t="shared" si="23"/>
        <v>19</v>
      </c>
      <c r="BV121" s="506">
        <f t="shared" si="23"/>
        <v>0</v>
      </c>
      <c r="BW121" s="506">
        <f t="shared" si="23"/>
        <v>8</v>
      </c>
      <c r="BX121" s="506">
        <f t="shared" si="23"/>
        <v>14</v>
      </c>
      <c r="BY121" s="506">
        <f t="shared" si="23"/>
        <v>15</v>
      </c>
      <c r="BZ121" s="506">
        <f t="shared" si="23"/>
        <v>88</v>
      </c>
      <c r="CA121" s="506">
        <f t="shared" si="23"/>
        <v>0</v>
      </c>
    </row>
    <row r="122" spans="1:79">
      <c r="A122" s="571" t="s">
        <v>69</v>
      </c>
      <c r="B122" s="571" t="s">
        <v>1890</v>
      </c>
      <c r="C122" s="571">
        <v>2025</v>
      </c>
      <c r="D122" s="571" t="s">
        <v>1974</v>
      </c>
      <c r="E122" s="572">
        <v>484</v>
      </c>
      <c r="F122" s="572">
        <v>303</v>
      </c>
      <c r="G122" s="572">
        <v>157.69999999999999</v>
      </c>
      <c r="H122" s="572">
        <v>93</v>
      </c>
      <c r="I122" s="572">
        <v>64</v>
      </c>
      <c r="J122" s="572">
        <v>0</v>
      </c>
      <c r="K122" s="572">
        <v>0</v>
      </c>
      <c r="L122" s="572">
        <v>0</v>
      </c>
      <c r="M122" s="572">
        <v>0</v>
      </c>
      <c r="N122" s="572">
        <v>199.5</v>
      </c>
      <c r="O122" s="572">
        <v>107.35</v>
      </c>
      <c r="P122" s="572">
        <v>106.7</v>
      </c>
      <c r="Q122" s="572">
        <v>9.9</v>
      </c>
      <c r="R122" s="572">
        <v>3.3000000000000003</v>
      </c>
      <c r="S122" s="572">
        <v>6.6000000000000005</v>
      </c>
      <c r="T122" s="572">
        <v>2.2000000000000002</v>
      </c>
      <c r="U122" s="572">
        <v>0</v>
      </c>
      <c r="V122" s="572">
        <v>0</v>
      </c>
      <c r="W122" s="572">
        <v>0</v>
      </c>
      <c r="X122" s="572">
        <v>0</v>
      </c>
      <c r="Y122" s="572">
        <v>9.9</v>
      </c>
      <c r="Z122" s="572">
        <v>3.3000000000000003</v>
      </c>
      <c r="AA122" s="572">
        <v>6.6000000000000005</v>
      </c>
      <c r="AB122" s="572">
        <v>2.2000000000000002</v>
      </c>
      <c r="AC122" s="572">
        <v>311.59999999999997</v>
      </c>
      <c r="AD122" s="572">
        <v>186.2</v>
      </c>
      <c r="AE122" s="572">
        <v>139.65</v>
      </c>
      <c r="AF122" s="572">
        <v>159.5</v>
      </c>
      <c r="AG122" s="572">
        <v>88</v>
      </c>
      <c r="AH122" s="572">
        <v>42.900000000000006</v>
      </c>
      <c r="AI122" s="572">
        <v>35.200000000000003</v>
      </c>
      <c r="AJ122" s="572">
        <v>39.6</v>
      </c>
      <c r="AK122" s="572">
        <v>235.6</v>
      </c>
      <c r="AL122" s="572">
        <v>149.15</v>
      </c>
      <c r="AM122" s="572">
        <v>109.25</v>
      </c>
      <c r="AN122" s="572">
        <v>103.55</v>
      </c>
      <c r="AO122" s="572">
        <v>0</v>
      </c>
      <c r="AP122" s="572">
        <v>0</v>
      </c>
      <c r="AQ122" s="572">
        <v>0</v>
      </c>
      <c r="AR122" s="572">
        <v>0</v>
      </c>
      <c r="AS122" s="572">
        <v>0</v>
      </c>
      <c r="AT122" s="572">
        <v>0</v>
      </c>
      <c r="AU122" s="572">
        <v>0</v>
      </c>
      <c r="AV122" s="572">
        <v>0</v>
      </c>
      <c r="AW122" s="572">
        <v>0</v>
      </c>
      <c r="AX122" s="572">
        <v>0</v>
      </c>
      <c r="AY122" s="572">
        <v>0</v>
      </c>
      <c r="AZ122" s="572">
        <v>0</v>
      </c>
      <c r="BA122" s="572">
        <v>587</v>
      </c>
      <c r="BB122" s="572">
        <v>255.54999999999998</v>
      </c>
      <c r="BC122" s="572">
        <v>228</v>
      </c>
      <c r="BD122" s="572">
        <v>205.70000000000002</v>
      </c>
      <c r="BE122" s="572">
        <v>473</v>
      </c>
      <c r="BF122" s="572">
        <v>215.64999999999998</v>
      </c>
      <c r="BG122" s="572">
        <v>173</v>
      </c>
      <c r="BH122" s="572">
        <v>105.60000000000001</v>
      </c>
      <c r="BI122" s="572">
        <v>142.5</v>
      </c>
      <c r="BJ122" s="572">
        <v>39.9</v>
      </c>
      <c r="BK122" s="572">
        <v>65.55</v>
      </c>
      <c r="BL122" s="572">
        <v>86.45</v>
      </c>
      <c r="BM122" s="572">
        <v>19</v>
      </c>
      <c r="BN122" s="572">
        <v>0</v>
      </c>
      <c r="BO122" s="572">
        <v>7.6</v>
      </c>
      <c r="BP122" s="572">
        <v>15.400000000000002</v>
      </c>
      <c r="BQ122" s="572">
        <v>0</v>
      </c>
      <c r="BR122" s="572">
        <v>0</v>
      </c>
      <c r="BS122" s="572">
        <v>0</v>
      </c>
      <c r="BT122" s="572">
        <v>0</v>
      </c>
      <c r="BU122" s="572">
        <v>19</v>
      </c>
      <c r="BV122" s="572">
        <v>0</v>
      </c>
      <c r="BW122" s="572">
        <v>7.6</v>
      </c>
      <c r="BX122" s="572">
        <v>15.400000000000002</v>
      </c>
      <c r="BY122" s="572">
        <v>16.5</v>
      </c>
      <c r="BZ122" s="572">
        <v>83.6</v>
      </c>
      <c r="CA122" s="572">
        <v>0</v>
      </c>
    </row>
    <row r="123" spans="1:79">
      <c r="A123" t="s">
        <v>71</v>
      </c>
      <c r="B123" t="s">
        <v>1891</v>
      </c>
      <c r="C123">
        <v>2018</v>
      </c>
      <c r="D123" t="s">
        <v>1971</v>
      </c>
      <c r="E123" s="506">
        <v>1191</v>
      </c>
      <c r="F123" s="506">
        <v>2963</v>
      </c>
      <c r="G123" s="506">
        <v>818</v>
      </c>
      <c r="H123" s="506">
        <v>855</v>
      </c>
      <c r="I123" s="506">
        <v>451</v>
      </c>
      <c r="J123" s="506">
        <v>0</v>
      </c>
      <c r="K123" s="506">
        <v>0</v>
      </c>
      <c r="L123" s="506">
        <v>0</v>
      </c>
      <c r="M123" s="506">
        <v>0</v>
      </c>
      <c r="N123" s="506">
        <v>0</v>
      </c>
      <c r="O123" s="506">
        <v>0</v>
      </c>
      <c r="P123" s="506">
        <v>0</v>
      </c>
      <c r="Q123" s="506">
        <v>0</v>
      </c>
      <c r="R123" s="506">
        <v>0</v>
      </c>
      <c r="S123" s="506">
        <v>0</v>
      </c>
      <c r="T123" s="506">
        <v>0</v>
      </c>
      <c r="U123" s="506">
        <v>0</v>
      </c>
      <c r="V123" s="506">
        <v>0</v>
      </c>
      <c r="W123" s="506">
        <v>0</v>
      </c>
      <c r="X123" s="506">
        <v>0</v>
      </c>
      <c r="Y123" s="506">
        <v>0</v>
      </c>
      <c r="Z123" s="506">
        <v>0</v>
      </c>
      <c r="AA123" s="506">
        <v>0</v>
      </c>
      <c r="AB123" s="506">
        <v>0</v>
      </c>
      <c r="AC123" s="506">
        <v>839</v>
      </c>
      <c r="AD123" s="506">
        <v>298</v>
      </c>
      <c r="AE123" s="506">
        <v>198</v>
      </c>
      <c r="AF123" s="506">
        <v>451</v>
      </c>
      <c r="AG123" s="506">
        <v>608</v>
      </c>
      <c r="AH123" s="506">
        <v>223</v>
      </c>
      <c r="AI123" s="506">
        <v>133</v>
      </c>
      <c r="AJ123" s="506">
        <v>300</v>
      </c>
      <c r="AK123" s="506">
        <v>231</v>
      </c>
      <c r="AL123" s="506">
        <v>75</v>
      </c>
      <c r="AM123" s="506">
        <v>65</v>
      </c>
      <c r="AN123" s="506">
        <v>151</v>
      </c>
      <c r="AO123" s="506">
        <v>0</v>
      </c>
      <c r="AP123" s="506">
        <v>0</v>
      </c>
      <c r="AQ123" s="506">
        <v>0</v>
      </c>
      <c r="AR123" s="506">
        <v>0</v>
      </c>
      <c r="AS123" s="506">
        <v>0</v>
      </c>
      <c r="AT123" s="506">
        <v>0</v>
      </c>
      <c r="AU123" s="506">
        <v>0</v>
      </c>
      <c r="AV123" s="506">
        <v>0</v>
      </c>
      <c r="AW123" s="506">
        <v>0</v>
      </c>
      <c r="AX123" s="506">
        <v>0</v>
      </c>
      <c r="AY123" s="506">
        <v>0</v>
      </c>
      <c r="AZ123" s="506">
        <v>0</v>
      </c>
      <c r="BA123" s="506">
        <v>2649</v>
      </c>
      <c r="BB123" s="506">
        <v>605</v>
      </c>
      <c r="BC123" s="506">
        <v>794</v>
      </c>
      <c r="BD123" s="506">
        <v>886</v>
      </c>
      <c r="BE123" s="506">
        <v>2224</v>
      </c>
      <c r="BF123" s="506">
        <v>537</v>
      </c>
      <c r="BG123" s="506">
        <v>655</v>
      </c>
      <c r="BH123" s="506">
        <v>631</v>
      </c>
      <c r="BI123" s="506">
        <v>425</v>
      </c>
      <c r="BJ123" s="506">
        <v>68</v>
      </c>
      <c r="BK123" s="506">
        <v>139</v>
      </c>
      <c r="BL123" s="506">
        <v>255</v>
      </c>
      <c r="BM123" s="506">
        <v>0</v>
      </c>
      <c r="BN123" s="506">
        <v>0</v>
      </c>
      <c r="BO123" s="506">
        <v>0</v>
      </c>
      <c r="BP123" s="506">
        <v>0</v>
      </c>
      <c r="BQ123" s="506">
        <v>0</v>
      </c>
      <c r="BR123" s="506">
        <v>0</v>
      </c>
      <c r="BS123" s="506">
        <v>0</v>
      </c>
      <c r="BT123" s="506">
        <v>0</v>
      </c>
      <c r="BU123" s="506">
        <v>0</v>
      </c>
      <c r="BV123" s="506">
        <v>0</v>
      </c>
      <c r="BW123" s="506">
        <v>0</v>
      </c>
      <c r="BX123" s="506">
        <v>0</v>
      </c>
      <c r="BY123" s="506">
        <v>28</v>
      </c>
      <c r="BZ123" s="506">
        <v>147</v>
      </c>
      <c r="CA123" s="506">
        <v>0</v>
      </c>
    </row>
    <row r="124" spans="1:79">
      <c r="A124" s="571" t="s">
        <v>71</v>
      </c>
      <c r="B124" s="571" t="s">
        <v>1891</v>
      </c>
      <c r="C124" s="571">
        <v>2019</v>
      </c>
      <c r="D124" s="571" t="s">
        <v>1971</v>
      </c>
      <c r="E124" s="572">
        <v>1690</v>
      </c>
      <c r="F124" s="572">
        <v>3171</v>
      </c>
      <c r="G124" s="572">
        <v>932</v>
      </c>
      <c r="H124" s="572">
        <v>827</v>
      </c>
      <c r="I124" s="572">
        <v>434</v>
      </c>
      <c r="J124" s="572">
        <v>0</v>
      </c>
      <c r="K124" s="572">
        <v>0</v>
      </c>
      <c r="L124" s="572">
        <v>0</v>
      </c>
      <c r="M124" s="572">
        <v>0</v>
      </c>
      <c r="N124" s="572">
        <v>0</v>
      </c>
      <c r="O124" s="572">
        <v>0</v>
      </c>
      <c r="P124" s="572">
        <v>0</v>
      </c>
      <c r="Q124" s="572">
        <v>0</v>
      </c>
      <c r="R124" s="572">
        <v>0</v>
      </c>
      <c r="S124" s="572">
        <v>0</v>
      </c>
      <c r="T124" s="572">
        <v>0</v>
      </c>
      <c r="U124" s="572">
        <v>0</v>
      </c>
      <c r="V124" s="572">
        <v>0</v>
      </c>
      <c r="W124" s="572">
        <v>0</v>
      </c>
      <c r="X124" s="572">
        <v>0</v>
      </c>
      <c r="Y124" s="572">
        <v>0</v>
      </c>
      <c r="Z124" s="572">
        <v>0</v>
      </c>
      <c r="AA124" s="572">
        <v>0</v>
      </c>
      <c r="AB124" s="572">
        <v>0</v>
      </c>
      <c r="AC124" s="572">
        <v>732</v>
      </c>
      <c r="AD124" s="572">
        <v>224</v>
      </c>
      <c r="AE124" s="572">
        <v>167</v>
      </c>
      <c r="AF124" s="572">
        <v>413</v>
      </c>
      <c r="AG124" s="572">
        <v>446</v>
      </c>
      <c r="AH124" s="572">
        <v>128</v>
      </c>
      <c r="AI124" s="572">
        <v>99</v>
      </c>
      <c r="AJ124" s="572">
        <v>249</v>
      </c>
      <c r="AK124" s="572">
        <v>286</v>
      </c>
      <c r="AL124" s="572">
        <v>96</v>
      </c>
      <c r="AM124" s="572">
        <v>68</v>
      </c>
      <c r="AN124" s="572">
        <v>164</v>
      </c>
      <c r="AO124" s="572">
        <v>0</v>
      </c>
      <c r="AP124" s="572">
        <v>0</v>
      </c>
      <c r="AQ124" s="572">
        <v>0</v>
      </c>
      <c r="AR124" s="572">
        <v>0</v>
      </c>
      <c r="AS124" s="572">
        <v>0</v>
      </c>
      <c r="AT124" s="572">
        <v>0</v>
      </c>
      <c r="AU124" s="572">
        <v>0</v>
      </c>
      <c r="AV124" s="572">
        <v>0</v>
      </c>
      <c r="AW124" s="572">
        <v>0</v>
      </c>
      <c r="AX124" s="572">
        <v>0</v>
      </c>
      <c r="AY124" s="572">
        <v>0</v>
      </c>
      <c r="AZ124" s="572">
        <v>0</v>
      </c>
      <c r="BA124" s="572">
        <v>3356</v>
      </c>
      <c r="BB124" s="572">
        <v>868</v>
      </c>
      <c r="BC124" s="572">
        <v>969</v>
      </c>
      <c r="BD124" s="572">
        <v>1067</v>
      </c>
      <c r="BE124" s="572">
        <v>2842</v>
      </c>
      <c r="BF124" s="572">
        <v>779</v>
      </c>
      <c r="BG124" s="572">
        <v>824</v>
      </c>
      <c r="BH124" s="572">
        <v>773</v>
      </c>
      <c r="BI124" s="572">
        <v>514</v>
      </c>
      <c r="BJ124" s="572">
        <v>89</v>
      </c>
      <c r="BK124" s="572">
        <v>145</v>
      </c>
      <c r="BL124" s="572">
        <v>294</v>
      </c>
      <c r="BM124" s="572">
        <v>0</v>
      </c>
      <c r="BN124" s="572">
        <v>0</v>
      </c>
      <c r="BO124" s="572">
        <v>0</v>
      </c>
      <c r="BP124" s="572">
        <v>0</v>
      </c>
      <c r="BQ124" s="572">
        <v>0</v>
      </c>
      <c r="BR124" s="572">
        <v>0</v>
      </c>
      <c r="BS124" s="572">
        <v>0</v>
      </c>
      <c r="BT124" s="572">
        <v>0</v>
      </c>
      <c r="BU124" s="572">
        <v>0</v>
      </c>
      <c r="BV124" s="572">
        <v>0</v>
      </c>
      <c r="BW124" s="572">
        <v>0</v>
      </c>
      <c r="BX124" s="572">
        <v>0</v>
      </c>
      <c r="BY124" s="572">
        <v>19</v>
      </c>
      <c r="BZ124" s="572">
        <v>172</v>
      </c>
      <c r="CA124" s="572">
        <v>0</v>
      </c>
    </row>
    <row r="125" spans="1:79">
      <c r="A125" t="s">
        <v>71</v>
      </c>
      <c r="B125" t="s">
        <v>1891</v>
      </c>
      <c r="C125">
        <v>2020</v>
      </c>
      <c r="D125" t="s">
        <v>1971</v>
      </c>
      <c r="E125" s="506">
        <v>2168</v>
      </c>
      <c r="F125" s="506">
        <v>3514</v>
      </c>
      <c r="G125" s="506">
        <v>1106</v>
      </c>
      <c r="H125" s="506">
        <v>897</v>
      </c>
      <c r="I125" s="506">
        <v>460</v>
      </c>
      <c r="J125" s="506">
        <v>0</v>
      </c>
      <c r="K125" s="506">
        <v>0</v>
      </c>
      <c r="L125" s="506">
        <v>0</v>
      </c>
      <c r="M125" s="506">
        <v>0</v>
      </c>
      <c r="N125" s="506">
        <v>0</v>
      </c>
      <c r="O125" s="506">
        <v>0</v>
      </c>
      <c r="P125" s="506">
        <v>0</v>
      </c>
      <c r="Q125" s="506">
        <v>415</v>
      </c>
      <c r="R125" s="506">
        <v>0</v>
      </c>
      <c r="S125" s="506">
        <v>0</v>
      </c>
      <c r="T125" s="506">
        <v>0</v>
      </c>
      <c r="U125" s="506">
        <v>130</v>
      </c>
      <c r="V125" s="506">
        <v>0</v>
      </c>
      <c r="W125" s="506">
        <v>0</v>
      </c>
      <c r="X125" s="506">
        <v>0</v>
      </c>
      <c r="Y125" s="506">
        <v>285</v>
      </c>
      <c r="Z125" s="506">
        <v>0</v>
      </c>
      <c r="AA125" s="506">
        <v>0</v>
      </c>
      <c r="AB125" s="506">
        <v>0</v>
      </c>
      <c r="AC125" s="506">
        <v>798</v>
      </c>
      <c r="AD125" s="506">
        <v>317</v>
      </c>
      <c r="AE125" s="506">
        <v>190</v>
      </c>
      <c r="AF125" s="506">
        <v>416</v>
      </c>
      <c r="AG125" s="506">
        <v>536</v>
      </c>
      <c r="AH125" s="506">
        <v>224</v>
      </c>
      <c r="AI125" s="506">
        <v>133</v>
      </c>
      <c r="AJ125" s="506">
        <v>260</v>
      </c>
      <c r="AK125" s="506">
        <v>262</v>
      </c>
      <c r="AL125" s="506">
        <v>93</v>
      </c>
      <c r="AM125" s="506">
        <v>57</v>
      </c>
      <c r="AN125" s="506">
        <v>156</v>
      </c>
      <c r="AO125" s="506">
        <v>5</v>
      </c>
      <c r="AP125" s="506">
        <v>0</v>
      </c>
      <c r="AQ125" s="506">
        <v>0</v>
      </c>
      <c r="AR125" s="506">
        <v>5</v>
      </c>
      <c r="AS125" s="506">
        <v>0</v>
      </c>
      <c r="AT125" s="506">
        <v>0</v>
      </c>
      <c r="AU125" s="506">
        <v>0</v>
      </c>
      <c r="AV125" s="506">
        <v>0</v>
      </c>
      <c r="AW125" s="506">
        <v>5</v>
      </c>
      <c r="AX125" s="506">
        <v>0</v>
      </c>
      <c r="AY125" s="506">
        <v>0</v>
      </c>
      <c r="AZ125" s="506">
        <v>5</v>
      </c>
      <c r="BA125" s="506">
        <v>4351</v>
      </c>
      <c r="BB125" s="506">
        <v>1180</v>
      </c>
      <c r="BC125" s="506">
        <v>1285</v>
      </c>
      <c r="BD125" s="506">
        <v>1071</v>
      </c>
      <c r="BE125" s="506">
        <v>3824</v>
      </c>
      <c r="BF125" s="506">
        <v>1085</v>
      </c>
      <c r="BG125" s="506">
        <v>1142</v>
      </c>
      <c r="BH125" s="506">
        <v>831</v>
      </c>
      <c r="BI125" s="506">
        <v>527</v>
      </c>
      <c r="BJ125" s="506">
        <v>95</v>
      </c>
      <c r="BK125" s="506">
        <v>143</v>
      </c>
      <c r="BL125" s="506">
        <v>240</v>
      </c>
      <c r="BM125" s="506">
        <v>0</v>
      </c>
      <c r="BN125" s="506">
        <v>0</v>
      </c>
      <c r="BO125" s="506">
        <v>0</v>
      </c>
      <c r="BP125" s="506">
        <v>0</v>
      </c>
      <c r="BQ125" s="506">
        <v>0</v>
      </c>
      <c r="BR125" s="506">
        <v>0</v>
      </c>
      <c r="BS125" s="506">
        <v>0</v>
      </c>
      <c r="BT125" s="506">
        <v>0</v>
      </c>
      <c r="BU125" s="506">
        <v>0</v>
      </c>
      <c r="BV125" s="506">
        <v>0</v>
      </c>
      <c r="BW125" s="506">
        <v>0</v>
      </c>
      <c r="BX125" s="506">
        <v>0</v>
      </c>
      <c r="BY125" s="506">
        <v>29</v>
      </c>
      <c r="BZ125" s="506">
        <v>205</v>
      </c>
      <c r="CA125" s="506">
        <v>0</v>
      </c>
    </row>
    <row r="126" spans="1:79">
      <c r="A126" s="571" t="s">
        <v>71</v>
      </c>
      <c r="B126" s="571" t="s">
        <v>1891</v>
      </c>
      <c r="C126" s="571">
        <v>2021</v>
      </c>
      <c r="D126" s="571" t="s">
        <v>1971</v>
      </c>
      <c r="E126" s="572">
        <v>2648</v>
      </c>
      <c r="F126" s="572">
        <v>3366</v>
      </c>
      <c r="G126" s="572">
        <v>1144</v>
      </c>
      <c r="H126" s="572">
        <v>942</v>
      </c>
      <c r="I126" s="572">
        <v>447</v>
      </c>
      <c r="J126" s="572">
        <v>0</v>
      </c>
      <c r="K126" s="572">
        <v>0</v>
      </c>
      <c r="L126" s="572">
        <v>0</v>
      </c>
      <c r="M126" s="572">
        <v>0</v>
      </c>
      <c r="N126" s="572">
        <v>0</v>
      </c>
      <c r="O126" s="572">
        <v>0</v>
      </c>
      <c r="P126" s="572">
        <v>0</v>
      </c>
      <c r="Q126" s="572">
        <v>653</v>
      </c>
      <c r="R126" s="572">
        <v>0</v>
      </c>
      <c r="S126" s="572">
        <v>0</v>
      </c>
      <c r="T126" s="572">
        <v>0</v>
      </c>
      <c r="U126" s="572">
        <v>89</v>
      </c>
      <c r="V126" s="572">
        <v>0</v>
      </c>
      <c r="W126" s="572">
        <v>0</v>
      </c>
      <c r="X126" s="572">
        <v>0</v>
      </c>
      <c r="Y126" s="572">
        <v>564</v>
      </c>
      <c r="Z126" s="572">
        <v>0</v>
      </c>
      <c r="AA126" s="572">
        <v>0</v>
      </c>
      <c r="AB126" s="572">
        <v>0</v>
      </c>
      <c r="AC126" s="572">
        <v>1148</v>
      </c>
      <c r="AD126" s="572">
        <v>420</v>
      </c>
      <c r="AE126" s="572">
        <v>262</v>
      </c>
      <c r="AF126" s="572">
        <v>611</v>
      </c>
      <c r="AG126" s="572">
        <v>706</v>
      </c>
      <c r="AH126" s="572">
        <v>253</v>
      </c>
      <c r="AI126" s="572">
        <v>159</v>
      </c>
      <c r="AJ126" s="572">
        <v>346</v>
      </c>
      <c r="AK126" s="572">
        <v>442</v>
      </c>
      <c r="AL126" s="572">
        <v>167</v>
      </c>
      <c r="AM126" s="572">
        <v>103</v>
      </c>
      <c r="AN126" s="572">
        <v>265</v>
      </c>
      <c r="AO126" s="572">
        <v>5</v>
      </c>
      <c r="AP126" s="572">
        <v>0</v>
      </c>
      <c r="AQ126" s="572">
        <v>1</v>
      </c>
      <c r="AR126" s="572">
        <v>5</v>
      </c>
      <c r="AS126" s="572">
        <v>0</v>
      </c>
      <c r="AT126" s="572">
        <v>0</v>
      </c>
      <c r="AU126" s="572">
        <v>0</v>
      </c>
      <c r="AV126" s="572">
        <v>0</v>
      </c>
      <c r="AW126" s="572">
        <v>5</v>
      </c>
      <c r="AX126" s="572">
        <v>0</v>
      </c>
      <c r="AY126" s="572">
        <v>1</v>
      </c>
      <c r="AZ126" s="572">
        <v>5</v>
      </c>
      <c r="BA126" s="572">
        <v>4129</v>
      </c>
      <c r="BB126" s="572">
        <v>1290</v>
      </c>
      <c r="BC126" s="572">
        <v>1176</v>
      </c>
      <c r="BD126" s="572">
        <v>1019</v>
      </c>
      <c r="BE126" s="572">
        <v>3623</v>
      </c>
      <c r="BF126" s="572">
        <v>1161</v>
      </c>
      <c r="BG126" s="572">
        <v>1031</v>
      </c>
      <c r="BH126" s="572">
        <v>765</v>
      </c>
      <c r="BI126" s="572">
        <v>506</v>
      </c>
      <c r="BJ126" s="572">
        <v>129</v>
      </c>
      <c r="BK126" s="572">
        <v>145</v>
      </c>
      <c r="BL126" s="572">
        <v>254</v>
      </c>
      <c r="BM126" s="572">
        <v>28</v>
      </c>
      <c r="BN126" s="572">
        <v>0</v>
      </c>
      <c r="BO126" s="572">
        <v>5</v>
      </c>
      <c r="BP126" s="572">
        <v>23</v>
      </c>
      <c r="BQ126" s="572">
        <v>0</v>
      </c>
      <c r="BR126" s="572">
        <v>0</v>
      </c>
      <c r="BS126" s="572">
        <v>0</v>
      </c>
      <c r="BT126" s="572">
        <v>0</v>
      </c>
      <c r="BU126" s="572">
        <v>28</v>
      </c>
      <c r="BV126" s="572">
        <v>0</v>
      </c>
      <c r="BW126" s="572">
        <v>5</v>
      </c>
      <c r="BX126" s="572">
        <v>23</v>
      </c>
      <c r="BY126" s="572">
        <v>27</v>
      </c>
      <c r="BZ126" s="572">
        <v>251</v>
      </c>
      <c r="CA126" s="572">
        <v>0</v>
      </c>
    </row>
    <row r="127" spans="1:79">
      <c r="A127" t="s">
        <v>71</v>
      </c>
      <c r="B127" t="s">
        <v>1891</v>
      </c>
      <c r="C127">
        <v>2022</v>
      </c>
      <c r="D127" t="s">
        <v>1971</v>
      </c>
      <c r="E127" s="506">
        <v>2648</v>
      </c>
      <c r="F127" s="506">
        <v>3511</v>
      </c>
      <c r="G127" s="506">
        <v>1372</v>
      </c>
      <c r="H127" s="506">
        <v>907</v>
      </c>
      <c r="I127" s="506">
        <v>377</v>
      </c>
      <c r="J127" s="506">
        <v>8</v>
      </c>
      <c r="K127" s="506">
        <v>1</v>
      </c>
      <c r="L127" s="506">
        <v>3</v>
      </c>
      <c r="M127" s="506">
        <v>0</v>
      </c>
      <c r="N127" s="506">
        <v>0</v>
      </c>
      <c r="O127" s="506">
        <v>0</v>
      </c>
      <c r="P127" s="506">
        <v>0</v>
      </c>
      <c r="Q127" s="506">
        <v>1004</v>
      </c>
      <c r="R127" s="506">
        <v>0</v>
      </c>
      <c r="S127" s="506">
        <v>0</v>
      </c>
      <c r="T127" s="506">
        <v>0</v>
      </c>
      <c r="U127" s="506">
        <v>250</v>
      </c>
      <c r="V127" s="506">
        <v>0</v>
      </c>
      <c r="W127" s="506">
        <v>0</v>
      </c>
      <c r="X127" s="506">
        <v>0</v>
      </c>
      <c r="Y127" s="506">
        <v>754</v>
      </c>
      <c r="Z127" s="506">
        <v>0</v>
      </c>
      <c r="AA127" s="506">
        <v>0</v>
      </c>
      <c r="AB127" s="506">
        <v>0</v>
      </c>
      <c r="AC127" s="506">
        <v>1769</v>
      </c>
      <c r="AD127" s="506">
        <v>687</v>
      </c>
      <c r="AE127" s="506">
        <v>474</v>
      </c>
      <c r="AF127" s="506">
        <v>843</v>
      </c>
      <c r="AG127" s="506">
        <v>904</v>
      </c>
      <c r="AH127" s="506">
        <v>379</v>
      </c>
      <c r="AI127" s="506">
        <v>232</v>
      </c>
      <c r="AJ127" s="506">
        <v>405</v>
      </c>
      <c r="AK127" s="506">
        <v>865</v>
      </c>
      <c r="AL127" s="506">
        <v>308</v>
      </c>
      <c r="AM127" s="506">
        <v>242</v>
      </c>
      <c r="AN127" s="506">
        <v>438</v>
      </c>
      <c r="AO127" s="506">
        <v>9</v>
      </c>
      <c r="AP127" s="506">
        <v>1</v>
      </c>
      <c r="AQ127" s="506">
        <v>2</v>
      </c>
      <c r="AR127" s="506">
        <v>8</v>
      </c>
      <c r="AS127" s="506">
        <v>0</v>
      </c>
      <c r="AT127" s="506">
        <v>0</v>
      </c>
      <c r="AU127" s="506">
        <v>0</v>
      </c>
      <c r="AV127" s="506">
        <v>0</v>
      </c>
      <c r="AW127" s="506">
        <v>9</v>
      </c>
      <c r="AX127" s="506">
        <v>1</v>
      </c>
      <c r="AY127" s="506">
        <v>2</v>
      </c>
      <c r="AZ127" s="506">
        <v>8</v>
      </c>
      <c r="BA127" s="506">
        <v>4248</v>
      </c>
      <c r="BB127" s="506">
        <v>1438</v>
      </c>
      <c r="BC127" s="506">
        <v>1286</v>
      </c>
      <c r="BD127" s="506">
        <v>1121</v>
      </c>
      <c r="BE127" s="506">
        <v>3525</v>
      </c>
      <c r="BF127" s="506">
        <v>1253</v>
      </c>
      <c r="BG127" s="506">
        <v>1060</v>
      </c>
      <c r="BH127" s="506">
        <v>774</v>
      </c>
      <c r="BI127" s="506">
        <v>723</v>
      </c>
      <c r="BJ127" s="506">
        <v>185</v>
      </c>
      <c r="BK127" s="506">
        <v>226</v>
      </c>
      <c r="BL127" s="506">
        <v>347</v>
      </c>
      <c r="BM127" s="506">
        <v>34</v>
      </c>
      <c r="BN127" s="506">
        <v>1</v>
      </c>
      <c r="BO127" s="506">
        <v>8</v>
      </c>
      <c r="BP127" s="506">
        <v>21</v>
      </c>
      <c r="BQ127" s="506">
        <v>0</v>
      </c>
      <c r="BR127" s="506">
        <v>0</v>
      </c>
      <c r="BS127" s="506">
        <v>0</v>
      </c>
      <c r="BT127" s="506">
        <v>0</v>
      </c>
      <c r="BU127" s="506">
        <v>34</v>
      </c>
      <c r="BV127" s="506">
        <v>1</v>
      </c>
      <c r="BW127" s="506">
        <v>8</v>
      </c>
      <c r="BX127" s="506">
        <v>21</v>
      </c>
      <c r="BY127" s="506">
        <v>57</v>
      </c>
      <c r="BZ127" s="506">
        <v>355</v>
      </c>
      <c r="CA127" s="506">
        <v>0</v>
      </c>
    </row>
    <row r="128" spans="1:79">
      <c r="A128" s="571" t="s">
        <v>71</v>
      </c>
      <c r="B128" s="571" t="s">
        <v>1891</v>
      </c>
      <c r="C128" s="571">
        <v>2023</v>
      </c>
      <c r="D128" s="571" t="s">
        <v>1971</v>
      </c>
      <c r="E128" s="572">
        <v>2637</v>
      </c>
      <c r="F128" s="572">
        <v>3394</v>
      </c>
      <c r="G128" s="572">
        <v>1521</v>
      </c>
      <c r="H128" s="572">
        <v>863</v>
      </c>
      <c r="I128" s="572">
        <v>321</v>
      </c>
      <c r="J128" s="572">
        <v>0</v>
      </c>
      <c r="K128" s="572">
        <v>0</v>
      </c>
      <c r="L128" s="572">
        <v>0</v>
      </c>
      <c r="M128" s="572">
        <v>0</v>
      </c>
      <c r="N128" s="572">
        <v>0</v>
      </c>
      <c r="O128" s="572">
        <v>0</v>
      </c>
      <c r="P128" s="572">
        <v>0</v>
      </c>
      <c r="Q128" s="572">
        <v>1052</v>
      </c>
      <c r="R128" s="572">
        <v>488</v>
      </c>
      <c r="S128" s="572">
        <v>212</v>
      </c>
      <c r="T128" s="572">
        <v>294</v>
      </c>
      <c r="U128" s="572">
        <v>387</v>
      </c>
      <c r="V128" s="572">
        <v>197</v>
      </c>
      <c r="W128" s="572">
        <v>68</v>
      </c>
      <c r="X128" s="572">
        <v>112</v>
      </c>
      <c r="Y128" s="572">
        <v>665</v>
      </c>
      <c r="Z128" s="572">
        <v>291</v>
      </c>
      <c r="AA128" s="572">
        <v>144</v>
      </c>
      <c r="AB128" s="572">
        <v>182</v>
      </c>
      <c r="AC128" s="572">
        <v>2188</v>
      </c>
      <c r="AD128" s="572">
        <v>964</v>
      </c>
      <c r="AE128" s="572">
        <v>537</v>
      </c>
      <c r="AF128" s="572">
        <v>881</v>
      </c>
      <c r="AG128" s="572">
        <v>1162</v>
      </c>
      <c r="AH128" s="572">
        <v>527</v>
      </c>
      <c r="AI128" s="572">
        <v>272</v>
      </c>
      <c r="AJ128" s="572">
        <v>456</v>
      </c>
      <c r="AK128" s="572">
        <v>1026</v>
      </c>
      <c r="AL128" s="572">
        <v>437</v>
      </c>
      <c r="AM128" s="572">
        <v>265</v>
      </c>
      <c r="AN128" s="572">
        <v>425</v>
      </c>
      <c r="AO128" s="572">
        <v>8</v>
      </c>
      <c r="AP128" s="572">
        <v>0</v>
      </c>
      <c r="AQ128" s="572">
        <v>2</v>
      </c>
      <c r="AR128" s="572">
        <v>8</v>
      </c>
      <c r="AS128" s="572">
        <v>0</v>
      </c>
      <c r="AT128" s="572">
        <v>0</v>
      </c>
      <c r="AU128" s="572">
        <v>0</v>
      </c>
      <c r="AV128" s="572">
        <v>0</v>
      </c>
      <c r="AW128" s="572">
        <v>8</v>
      </c>
      <c r="AX128" s="572">
        <v>0</v>
      </c>
      <c r="AY128" s="572">
        <v>2</v>
      </c>
      <c r="AZ128" s="572">
        <v>8</v>
      </c>
      <c r="BA128" s="572">
        <v>4423</v>
      </c>
      <c r="BB128" s="572">
        <v>1634</v>
      </c>
      <c r="BC128" s="572">
        <v>1329</v>
      </c>
      <c r="BD128" s="572">
        <v>1030</v>
      </c>
      <c r="BE128" s="572">
        <v>3607</v>
      </c>
      <c r="BF128" s="572">
        <v>1420</v>
      </c>
      <c r="BG128" s="572">
        <v>1083</v>
      </c>
      <c r="BH128" s="572">
        <v>691</v>
      </c>
      <c r="BI128" s="572">
        <v>816</v>
      </c>
      <c r="BJ128" s="572">
        <v>214</v>
      </c>
      <c r="BK128" s="572">
        <v>246</v>
      </c>
      <c r="BL128" s="572">
        <v>339</v>
      </c>
      <c r="BM128" s="572">
        <v>110</v>
      </c>
      <c r="BN128" s="572">
        <v>16</v>
      </c>
      <c r="BO128" s="572">
        <v>32</v>
      </c>
      <c r="BP128" s="572">
        <v>55</v>
      </c>
      <c r="BQ128" s="572">
        <v>0</v>
      </c>
      <c r="BR128" s="572">
        <v>0</v>
      </c>
      <c r="BS128" s="572">
        <v>0</v>
      </c>
      <c r="BT128" s="572">
        <v>0</v>
      </c>
      <c r="BU128" s="572">
        <v>110</v>
      </c>
      <c r="BV128" s="572">
        <v>16</v>
      </c>
      <c r="BW128" s="572">
        <v>32</v>
      </c>
      <c r="BX128" s="572">
        <v>55</v>
      </c>
      <c r="BY128" s="572">
        <v>77</v>
      </c>
      <c r="BZ128" s="572">
        <v>411</v>
      </c>
      <c r="CA128" s="572">
        <v>0</v>
      </c>
    </row>
    <row r="129" spans="1:79">
      <c r="A129" t="s">
        <v>71</v>
      </c>
      <c r="B129" t="s">
        <v>1891</v>
      </c>
      <c r="C129">
        <v>2024</v>
      </c>
      <c r="D129" t="s">
        <v>1971</v>
      </c>
      <c r="E129" s="506">
        <v>3074</v>
      </c>
      <c r="F129" s="506">
        <v>3305</v>
      </c>
      <c r="G129" s="506">
        <v>1490</v>
      </c>
      <c r="H129" s="506">
        <v>889</v>
      </c>
      <c r="I129" s="506">
        <v>328</v>
      </c>
      <c r="J129" s="506">
        <v>0</v>
      </c>
      <c r="K129" s="506">
        <v>0</v>
      </c>
      <c r="L129" s="506">
        <v>0</v>
      </c>
      <c r="M129" s="506">
        <v>0</v>
      </c>
      <c r="N129" s="506">
        <v>25</v>
      </c>
      <c r="O129" s="506">
        <v>0</v>
      </c>
      <c r="P129" s="506">
        <v>25</v>
      </c>
      <c r="Q129" s="506">
        <v>1299</v>
      </c>
      <c r="R129" s="506">
        <v>579</v>
      </c>
      <c r="S129" s="506">
        <v>254</v>
      </c>
      <c r="T129" s="506">
        <v>375</v>
      </c>
      <c r="U129" s="506">
        <v>554</v>
      </c>
      <c r="V129" s="506">
        <v>265</v>
      </c>
      <c r="W129" s="506">
        <v>95</v>
      </c>
      <c r="X129" s="506">
        <v>152</v>
      </c>
      <c r="Y129" s="506">
        <v>745</v>
      </c>
      <c r="Z129" s="506">
        <v>314</v>
      </c>
      <c r="AA129" s="506">
        <v>159</v>
      </c>
      <c r="AB129" s="506">
        <v>223</v>
      </c>
      <c r="AC129" s="506">
        <v>3173</v>
      </c>
      <c r="AD129" s="506">
        <v>1425</v>
      </c>
      <c r="AE129" s="506">
        <v>767</v>
      </c>
      <c r="AF129" s="506">
        <v>1215</v>
      </c>
      <c r="AG129" s="506">
        <v>1532</v>
      </c>
      <c r="AH129" s="506">
        <v>748</v>
      </c>
      <c r="AI129" s="506">
        <v>349</v>
      </c>
      <c r="AJ129" s="506">
        <v>488</v>
      </c>
      <c r="AK129" s="506">
        <v>1641</v>
      </c>
      <c r="AL129" s="506">
        <v>677</v>
      </c>
      <c r="AM129" s="506">
        <v>418</v>
      </c>
      <c r="AN129" s="506">
        <v>727</v>
      </c>
      <c r="AO129" s="506">
        <v>12</v>
      </c>
      <c r="AP129" s="506">
        <v>1</v>
      </c>
      <c r="AQ129" s="506">
        <v>1</v>
      </c>
      <c r="AR129" s="506">
        <v>12</v>
      </c>
      <c r="AS129" s="506">
        <v>0</v>
      </c>
      <c r="AT129" s="506">
        <v>0</v>
      </c>
      <c r="AU129" s="506">
        <v>0</v>
      </c>
      <c r="AV129" s="506">
        <v>0</v>
      </c>
      <c r="AW129" s="506">
        <v>12</v>
      </c>
      <c r="AX129" s="506">
        <v>1</v>
      </c>
      <c r="AY129" s="506">
        <v>1</v>
      </c>
      <c r="AZ129" s="506">
        <v>12</v>
      </c>
      <c r="BA129" s="506">
        <v>4202</v>
      </c>
      <c r="BB129" s="506">
        <v>1687</v>
      </c>
      <c r="BC129" s="506">
        <v>1238</v>
      </c>
      <c r="BD129" s="506">
        <v>954</v>
      </c>
      <c r="BE129" s="506">
        <v>3371</v>
      </c>
      <c r="BF129" s="506">
        <v>1419</v>
      </c>
      <c r="BG129" s="506">
        <v>972</v>
      </c>
      <c r="BH129" s="506">
        <v>618</v>
      </c>
      <c r="BI129" s="506">
        <v>831</v>
      </c>
      <c r="BJ129" s="506">
        <v>268</v>
      </c>
      <c r="BK129" s="506">
        <v>266</v>
      </c>
      <c r="BL129" s="506">
        <v>336</v>
      </c>
      <c r="BM129" s="506">
        <v>207</v>
      </c>
      <c r="BN129" s="506">
        <v>31</v>
      </c>
      <c r="BO129" s="506">
        <v>52</v>
      </c>
      <c r="BP129" s="506">
        <v>86</v>
      </c>
      <c r="BQ129" s="506">
        <v>10</v>
      </c>
      <c r="BR129" s="506">
        <v>2</v>
      </c>
      <c r="BS129" s="506">
        <v>4</v>
      </c>
      <c r="BT129" s="506">
        <v>4</v>
      </c>
      <c r="BU129" s="506">
        <v>197</v>
      </c>
      <c r="BV129" s="506">
        <v>29</v>
      </c>
      <c r="BW129" s="506">
        <v>48</v>
      </c>
      <c r="BX129" s="506">
        <v>82</v>
      </c>
      <c r="BY129" s="506">
        <v>83</v>
      </c>
      <c r="BZ129" s="506">
        <v>423</v>
      </c>
      <c r="CA129" s="506">
        <v>0</v>
      </c>
    </row>
    <row r="130" spans="1:79">
      <c r="A130" s="571" t="s">
        <v>71</v>
      </c>
      <c r="B130" s="571" t="s">
        <v>1891</v>
      </c>
      <c r="C130" s="571">
        <v>2025</v>
      </c>
      <c r="D130" s="571" t="s">
        <v>1972</v>
      </c>
      <c r="E130" s="572">
        <v>3074</v>
      </c>
      <c r="F130" s="572">
        <v>3312</v>
      </c>
      <c r="G130" s="572">
        <v>1190</v>
      </c>
      <c r="H130" s="572">
        <v>883</v>
      </c>
      <c r="I130" s="572">
        <v>404</v>
      </c>
      <c r="J130" s="572">
        <v>1</v>
      </c>
      <c r="K130" s="572">
        <v>0</v>
      </c>
      <c r="L130" s="572">
        <v>0</v>
      </c>
      <c r="M130" s="572">
        <v>0</v>
      </c>
      <c r="N130" s="572">
        <v>5</v>
      </c>
      <c r="O130" s="572">
        <v>0</v>
      </c>
      <c r="P130" s="572">
        <v>5</v>
      </c>
      <c r="Q130" s="572">
        <v>1299</v>
      </c>
      <c r="R130" s="572">
        <v>591</v>
      </c>
      <c r="S130" s="572">
        <v>258</v>
      </c>
      <c r="T130" s="572">
        <v>369</v>
      </c>
      <c r="U130" s="572">
        <v>388</v>
      </c>
      <c r="V130" s="572">
        <v>255</v>
      </c>
      <c r="W130" s="572">
        <v>90</v>
      </c>
      <c r="X130" s="572">
        <v>145</v>
      </c>
      <c r="Y130" s="572">
        <v>911</v>
      </c>
      <c r="Z130" s="572">
        <v>336</v>
      </c>
      <c r="AA130" s="572">
        <v>168</v>
      </c>
      <c r="AB130" s="572">
        <v>224</v>
      </c>
      <c r="AC130" s="572">
        <v>3341</v>
      </c>
      <c r="AD130" s="572">
        <v>1290</v>
      </c>
      <c r="AE130" s="572">
        <v>804</v>
      </c>
      <c r="AF130" s="572">
        <v>1631</v>
      </c>
      <c r="AG130" s="572">
        <v>1979</v>
      </c>
      <c r="AH130" s="572">
        <v>784</v>
      </c>
      <c r="AI130" s="572">
        <v>462</v>
      </c>
      <c r="AJ130" s="572">
        <v>899</v>
      </c>
      <c r="AK130" s="572">
        <v>1362</v>
      </c>
      <c r="AL130" s="572">
        <v>506</v>
      </c>
      <c r="AM130" s="572">
        <v>342</v>
      </c>
      <c r="AN130" s="572">
        <v>732</v>
      </c>
      <c r="AO130" s="572">
        <v>12</v>
      </c>
      <c r="AP130" s="572">
        <v>0</v>
      </c>
      <c r="AQ130" s="572">
        <v>2</v>
      </c>
      <c r="AR130" s="572">
        <v>12</v>
      </c>
      <c r="AS130" s="572">
        <v>0</v>
      </c>
      <c r="AT130" s="572">
        <v>0</v>
      </c>
      <c r="AU130" s="572">
        <v>0</v>
      </c>
      <c r="AV130" s="572">
        <v>0</v>
      </c>
      <c r="AW130" s="572">
        <v>12</v>
      </c>
      <c r="AX130" s="572">
        <v>0</v>
      </c>
      <c r="AY130" s="572">
        <v>2</v>
      </c>
      <c r="AZ130" s="572">
        <v>12</v>
      </c>
      <c r="BA130" s="572">
        <v>4257</v>
      </c>
      <c r="BB130" s="572">
        <v>1326</v>
      </c>
      <c r="BC130" s="572">
        <v>1257</v>
      </c>
      <c r="BD130" s="572">
        <v>1137</v>
      </c>
      <c r="BE130" s="572">
        <v>3582</v>
      </c>
      <c r="BF130" s="572">
        <v>1172</v>
      </c>
      <c r="BG130" s="572">
        <v>1053</v>
      </c>
      <c r="BH130" s="572">
        <v>808</v>
      </c>
      <c r="BI130" s="572">
        <v>675</v>
      </c>
      <c r="BJ130" s="572">
        <v>154</v>
      </c>
      <c r="BK130" s="572">
        <v>204</v>
      </c>
      <c r="BL130" s="572">
        <v>329</v>
      </c>
      <c r="BM130" s="572">
        <v>207</v>
      </c>
      <c r="BN130" s="572">
        <v>17</v>
      </c>
      <c r="BO130" s="572">
        <v>49</v>
      </c>
      <c r="BP130" s="572">
        <v>122</v>
      </c>
      <c r="BQ130" s="572">
        <v>2</v>
      </c>
      <c r="BR130" s="572">
        <v>0</v>
      </c>
      <c r="BS130" s="572">
        <v>1</v>
      </c>
      <c r="BT130" s="572">
        <v>1</v>
      </c>
      <c r="BU130" s="572">
        <v>204</v>
      </c>
      <c r="BV130" s="572">
        <v>17</v>
      </c>
      <c r="BW130" s="572">
        <v>48</v>
      </c>
      <c r="BX130" s="572">
        <v>121</v>
      </c>
      <c r="BY130" s="572">
        <v>83</v>
      </c>
      <c r="BZ130" s="572">
        <v>433</v>
      </c>
      <c r="CA130" s="572">
        <v>0</v>
      </c>
    </row>
    <row r="131" spans="1:79">
      <c r="A131" t="s">
        <v>71</v>
      </c>
      <c r="B131" t="s">
        <v>1891</v>
      </c>
      <c r="C131">
        <v>2024</v>
      </c>
      <c r="D131" t="s">
        <v>1974</v>
      </c>
      <c r="E131" s="506">
        <f>E129</f>
        <v>3074</v>
      </c>
      <c r="F131" s="506">
        <f t="shared" ref="F131:BQ131" si="24">F129</f>
        <v>3305</v>
      </c>
      <c r="G131" s="506">
        <f t="shared" si="24"/>
        <v>1490</v>
      </c>
      <c r="H131" s="506">
        <f t="shared" si="24"/>
        <v>889</v>
      </c>
      <c r="I131" s="506">
        <f t="shared" si="24"/>
        <v>328</v>
      </c>
      <c r="J131" s="506">
        <f t="shared" si="24"/>
        <v>0</v>
      </c>
      <c r="K131" s="506">
        <f t="shared" si="24"/>
        <v>0</v>
      </c>
      <c r="L131" s="506">
        <f t="shared" si="24"/>
        <v>0</v>
      </c>
      <c r="M131" s="506">
        <f t="shared" si="24"/>
        <v>0</v>
      </c>
      <c r="N131" s="506">
        <f t="shared" si="24"/>
        <v>25</v>
      </c>
      <c r="O131" s="506">
        <f t="shared" si="24"/>
        <v>0</v>
      </c>
      <c r="P131" s="506">
        <f t="shared" si="24"/>
        <v>25</v>
      </c>
      <c r="Q131" s="506">
        <f t="shared" si="24"/>
        <v>1299</v>
      </c>
      <c r="R131" s="506">
        <f t="shared" si="24"/>
        <v>579</v>
      </c>
      <c r="S131" s="506">
        <f t="shared" si="24"/>
        <v>254</v>
      </c>
      <c r="T131" s="506">
        <f t="shared" si="24"/>
        <v>375</v>
      </c>
      <c r="U131" s="506">
        <f t="shared" si="24"/>
        <v>554</v>
      </c>
      <c r="V131" s="506">
        <f t="shared" si="24"/>
        <v>265</v>
      </c>
      <c r="W131" s="506">
        <f t="shared" si="24"/>
        <v>95</v>
      </c>
      <c r="X131" s="506">
        <f t="shared" si="24"/>
        <v>152</v>
      </c>
      <c r="Y131" s="506">
        <f t="shared" si="24"/>
        <v>745</v>
      </c>
      <c r="Z131" s="506">
        <f t="shared" si="24"/>
        <v>314</v>
      </c>
      <c r="AA131" s="506">
        <f t="shared" si="24"/>
        <v>159</v>
      </c>
      <c r="AB131" s="506">
        <f t="shared" si="24"/>
        <v>223</v>
      </c>
      <c r="AC131" s="506">
        <f t="shared" si="24"/>
        <v>3173</v>
      </c>
      <c r="AD131" s="506">
        <f t="shared" si="24"/>
        <v>1425</v>
      </c>
      <c r="AE131" s="506">
        <f t="shared" si="24"/>
        <v>767</v>
      </c>
      <c r="AF131" s="506">
        <f t="shared" si="24"/>
        <v>1215</v>
      </c>
      <c r="AG131" s="506">
        <f t="shared" si="24"/>
        <v>1532</v>
      </c>
      <c r="AH131" s="506">
        <f t="shared" si="24"/>
        <v>748</v>
      </c>
      <c r="AI131" s="506">
        <f t="shared" si="24"/>
        <v>349</v>
      </c>
      <c r="AJ131" s="506">
        <f t="shared" si="24"/>
        <v>488</v>
      </c>
      <c r="AK131" s="506">
        <f t="shared" si="24"/>
        <v>1641</v>
      </c>
      <c r="AL131" s="506">
        <f t="shared" si="24"/>
        <v>677</v>
      </c>
      <c r="AM131" s="506">
        <f t="shared" si="24"/>
        <v>418</v>
      </c>
      <c r="AN131" s="506">
        <f t="shared" si="24"/>
        <v>727</v>
      </c>
      <c r="AO131" s="506">
        <f t="shared" si="24"/>
        <v>12</v>
      </c>
      <c r="AP131" s="506">
        <f t="shared" si="24"/>
        <v>1</v>
      </c>
      <c r="AQ131" s="506">
        <f t="shared" si="24"/>
        <v>1</v>
      </c>
      <c r="AR131" s="506">
        <f t="shared" si="24"/>
        <v>12</v>
      </c>
      <c r="AS131" s="506">
        <f t="shared" si="24"/>
        <v>0</v>
      </c>
      <c r="AT131" s="506">
        <f t="shared" si="24"/>
        <v>0</v>
      </c>
      <c r="AU131" s="506">
        <f t="shared" si="24"/>
        <v>0</v>
      </c>
      <c r="AV131" s="506">
        <f t="shared" si="24"/>
        <v>0</v>
      </c>
      <c r="AW131" s="506">
        <f t="shared" si="24"/>
        <v>12</v>
      </c>
      <c r="AX131" s="506">
        <f t="shared" si="24"/>
        <v>1</v>
      </c>
      <c r="AY131" s="506">
        <f t="shared" si="24"/>
        <v>1</v>
      </c>
      <c r="AZ131" s="506">
        <f t="shared" si="24"/>
        <v>12</v>
      </c>
      <c r="BA131" s="506">
        <f t="shared" si="24"/>
        <v>4202</v>
      </c>
      <c r="BB131" s="506">
        <f t="shared" si="24"/>
        <v>1687</v>
      </c>
      <c r="BC131" s="506">
        <f t="shared" si="24"/>
        <v>1238</v>
      </c>
      <c r="BD131" s="506">
        <f t="shared" si="24"/>
        <v>954</v>
      </c>
      <c r="BE131" s="506">
        <f t="shared" si="24"/>
        <v>3371</v>
      </c>
      <c r="BF131" s="506">
        <f t="shared" si="24"/>
        <v>1419</v>
      </c>
      <c r="BG131" s="506">
        <f t="shared" si="24"/>
        <v>972</v>
      </c>
      <c r="BH131" s="506">
        <f t="shared" si="24"/>
        <v>618</v>
      </c>
      <c r="BI131" s="506">
        <f t="shared" si="24"/>
        <v>831</v>
      </c>
      <c r="BJ131" s="506">
        <f t="shared" si="24"/>
        <v>268</v>
      </c>
      <c r="BK131" s="506">
        <f t="shared" si="24"/>
        <v>266</v>
      </c>
      <c r="BL131" s="506">
        <f t="shared" si="24"/>
        <v>336</v>
      </c>
      <c r="BM131" s="506">
        <f t="shared" si="24"/>
        <v>207</v>
      </c>
      <c r="BN131" s="506">
        <f t="shared" si="24"/>
        <v>31</v>
      </c>
      <c r="BO131" s="506">
        <f t="shared" si="24"/>
        <v>52</v>
      </c>
      <c r="BP131" s="506">
        <f t="shared" si="24"/>
        <v>86</v>
      </c>
      <c r="BQ131" s="506">
        <f t="shared" si="24"/>
        <v>10</v>
      </c>
      <c r="BR131" s="506">
        <f t="shared" ref="BR131:CA131" si="25">BR129</f>
        <v>2</v>
      </c>
      <c r="BS131" s="506">
        <f t="shared" si="25"/>
        <v>4</v>
      </c>
      <c r="BT131" s="506">
        <f t="shared" si="25"/>
        <v>4</v>
      </c>
      <c r="BU131" s="506">
        <f t="shared" si="25"/>
        <v>197</v>
      </c>
      <c r="BV131" s="506">
        <f t="shared" si="25"/>
        <v>29</v>
      </c>
      <c r="BW131" s="506">
        <f t="shared" si="25"/>
        <v>48</v>
      </c>
      <c r="BX131" s="506">
        <f t="shared" si="25"/>
        <v>82</v>
      </c>
      <c r="BY131" s="506">
        <f t="shared" si="25"/>
        <v>83</v>
      </c>
      <c r="BZ131" s="506">
        <f t="shared" si="25"/>
        <v>423</v>
      </c>
      <c r="CA131" s="506">
        <f t="shared" si="25"/>
        <v>0</v>
      </c>
    </row>
    <row r="132" spans="1:79">
      <c r="A132" s="571" t="s">
        <v>71</v>
      </c>
      <c r="B132" s="571" t="s">
        <v>1891</v>
      </c>
      <c r="C132" s="571">
        <v>2025</v>
      </c>
      <c r="D132" s="571" t="s">
        <v>1974</v>
      </c>
      <c r="E132" s="572">
        <v>3074</v>
      </c>
      <c r="F132" s="572">
        <v>3312</v>
      </c>
      <c r="G132" s="572">
        <v>1415.5</v>
      </c>
      <c r="H132" s="572">
        <v>883</v>
      </c>
      <c r="I132" s="572">
        <v>360.8</v>
      </c>
      <c r="J132" s="572">
        <v>1</v>
      </c>
      <c r="K132" s="572">
        <v>0</v>
      </c>
      <c r="L132" s="572">
        <v>0</v>
      </c>
      <c r="M132" s="572">
        <v>0</v>
      </c>
      <c r="N132" s="572">
        <v>23.75</v>
      </c>
      <c r="O132" s="572">
        <v>0</v>
      </c>
      <c r="P132" s="572">
        <v>23.75</v>
      </c>
      <c r="Q132" s="572">
        <v>1299</v>
      </c>
      <c r="R132" s="572">
        <v>591</v>
      </c>
      <c r="S132" s="572">
        <v>258</v>
      </c>
      <c r="T132" s="572">
        <v>369</v>
      </c>
      <c r="U132" s="572">
        <v>526.29999999999995</v>
      </c>
      <c r="V132" s="572">
        <v>255</v>
      </c>
      <c r="W132" s="572">
        <v>90.25</v>
      </c>
      <c r="X132" s="572">
        <v>145</v>
      </c>
      <c r="Y132" s="572">
        <v>819.50000000000011</v>
      </c>
      <c r="Z132" s="572">
        <v>336</v>
      </c>
      <c r="AA132" s="572">
        <v>168</v>
      </c>
      <c r="AB132" s="572">
        <v>224</v>
      </c>
      <c r="AC132" s="572">
        <v>3341</v>
      </c>
      <c r="AD132" s="572">
        <v>1353.75</v>
      </c>
      <c r="AE132" s="572">
        <v>804</v>
      </c>
      <c r="AF132" s="572">
        <v>1336.5</v>
      </c>
      <c r="AG132" s="572">
        <v>1685.2</v>
      </c>
      <c r="AH132" s="572">
        <v>784</v>
      </c>
      <c r="AI132" s="572">
        <v>383.90000000000003</v>
      </c>
      <c r="AJ132" s="572">
        <v>536.80000000000007</v>
      </c>
      <c r="AK132" s="572">
        <v>1558.9499999999998</v>
      </c>
      <c r="AL132" s="572">
        <v>643.15</v>
      </c>
      <c r="AM132" s="572">
        <v>397.09999999999997</v>
      </c>
      <c r="AN132" s="572">
        <v>732</v>
      </c>
      <c r="AO132" s="572">
        <v>12</v>
      </c>
      <c r="AP132" s="572">
        <v>0.95</v>
      </c>
      <c r="AQ132" s="572">
        <v>1.1000000000000001</v>
      </c>
      <c r="AR132" s="572">
        <v>12</v>
      </c>
      <c r="AS132" s="572">
        <v>0</v>
      </c>
      <c r="AT132" s="572">
        <v>0</v>
      </c>
      <c r="AU132" s="572">
        <v>0</v>
      </c>
      <c r="AV132" s="572">
        <v>0</v>
      </c>
      <c r="AW132" s="572">
        <v>12</v>
      </c>
      <c r="AX132" s="572">
        <v>0.95</v>
      </c>
      <c r="AY132" s="572">
        <v>1.1000000000000001</v>
      </c>
      <c r="AZ132" s="572">
        <v>12</v>
      </c>
      <c r="BA132" s="572">
        <v>4257</v>
      </c>
      <c r="BB132" s="572">
        <v>1602.6499999999999</v>
      </c>
      <c r="BC132" s="572">
        <v>1257</v>
      </c>
      <c r="BD132" s="572">
        <v>1049.4000000000001</v>
      </c>
      <c r="BE132" s="572">
        <v>3582</v>
      </c>
      <c r="BF132" s="572">
        <v>1348.05</v>
      </c>
      <c r="BG132" s="572">
        <v>1053</v>
      </c>
      <c r="BH132" s="572">
        <v>679.80000000000007</v>
      </c>
      <c r="BI132" s="572">
        <v>789.44999999999993</v>
      </c>
      <c r="BJ132" s="572">
        <v>254.6</v>
      </c>
      <c r="BK132" s="572">
        <v>252.7</v>
      </c>
      <c r="BL132" s="572">
        <v>329</v>
      </c>
      <c r="BM132" s="572">
        <v>207</v>
      </c>
      <c r="BN132" s="572">
        <v>29.45</v>
      </c>
      <c r="BO132" s="572">
        <v>49.4</v>
      </c>
      <c r="BP132" s="572">
        <v>94.600000000000009</v>
      </c>
      <c r="BQ132" s="572">
        <v>9.5</v>
      </c>
      <c r="BR132" s="572">
        <v>1.9</v>
      </c>
      <c r="BS132" s="572">
        <v>3.8</v>
      </c>
      <c r="BT132" s="572">
        <v>3.8</v>
      </c>
      <c r="BU132" s="572">
        <v>204</v>
      </c>
      <c r="BV132" s="572">
        <v>27.549999999999997</v>
      </c>
      <c r="BW132" s="572">
        <v>48</v>
      </c>
      <c r="BX132" s="572">
        <v>90.2</v>
      </c>
      <c r="BY132" s="572">
        <v>83</v>
      </c>
      <c r="BZ132" s="572">
        <v>433</v>
      </c>
      <c r="CA132" s="572">
        <v>0</v>
      </c>
    </row>
    <row r="133" spans="1:79">
      <c r="A133" t="s">
        <v>73</v>
      </c>
      <c r="B133" t="s">
        <v>1933</v>
      </c>
      <c r="C133">
        <v>2018</v>
      </c>
      <c r="D133" t="s">
        <v>1971</v>
      </c>
      <c r="E133" s="506">
        <v>1172</v>
      </c>
      <c r="F133" s="506">
        <v>5638</v>
      </c>
      <c r="G133" s="506">
        <v>2535</v>
      </c>
      <c r="H133" s="506">
        <v>2223</v>
      </c>
      <c r="I133" s="506">
        <v>1201</v>
      </c>
      <c r="J133" s="506">
        <v>0</v>
      </c>
      <c r="K133" s="506">
        <v>0</v>
      </c>
      <c r="L133" s="506">
        <v>0</v>
      </c>
      <c r="M133" s="506">
        <v>0</v>
      </c>
      <c r="N133" s="506">
        <v>0</v>
      </c>
      <c r="O133" s="506">
        <v>0</v>
      </c>
      <c r="P133" s="506">
        <v>0</v>
      </c>
      <c r="Q133" s="506">
        <v>0</v>
      </c>
      <c r="R133" s="506">
        <v>0</v>
      </c>
      <c r="S133" s="506">
        <v>0</v>
      </c>
      <c r="T133" s="506">
        <v>0</v>
      </c>
      <c r="U133" s="506">
        <v>0</v>
      </c>
      <c r="V133" s="506">
        <v>0</v>
      </c>
      <c r="W133" s="506">
        <v>0</v>
      </c>
      <c r="X133" s="506">
        <v>0</v>
      </c>
      <c r="Y133" s="506">
        <v>0</v>
      </c>
      <c r="Z133" s="506">
        <v>0</v>
      </c>
      <c r="AA133" s="506">
        <v>0</v>
      </c>
      <c r="AB133" s="506">
        <v>0</v>
      </c>
      <c r="AC133" s="506">
        <v>4522</v>
      </c>
      <c r="AD133" s="506">
        <v>2296</v>
      </c>
      <c r="AE133" s="506">
        <v>1657</v>
      </c>
      <c r="AF133" s="506">
        <v>2677</v>
      </c>
      <c r="AG133" s="506">
        <v>2060</v>
      </c>
      <c r="AH133" s="506">
        <v>1020</v>
      </c>
      <c r="AI133" s="506">
        <v>758</v>
      </c>
      <c r="AJ133" s="506">
        <v>1244</v>
      </c>
      <c r="AK133" s="506">
        <v>2462</v>
      </c>
      <c r="AL133" s="506">
        <v>1276</v>
      </c>
      <c r="AM133" s="506">
        <v>899</v>
      </c>
      <c r="AN133" s="506">
        <v>1433</v>
      </c>
      <c r="AO133" s="506">
        <v>76</v>
      </c>
      <c r="AP133" s="506">
        <v>8</v>
      </c>
      <c r="AQ133" s="506">
        <v>9</v>
      </c>
      <c r="AR133" s="506">
        <v>71</v>
      </c>
      <c r="AS133" s="506">
        <v>1</v>
      </c>
      <c r="AT133" s="506">
        <v>0</v>
      </c>
      <c r="AU133" s="506">
        <v>0</v>
      </c>
      <c r="AV133" s="506">
        <v>1</v>
      </c>
      <c r="AW133" s="506">
        <v>75</v>
      </c>
      <c r="AX133" s="506">
        <v>8</v>
      </c>
      <c r="AY133" s="506">
        <v>9</v>
      </c>
      <c r="AZ133" s="506">
        <v>70</v>
      </c>
      <c r="BA133" s="506">
        <v>8555</v>
      </c>
      <c r="BB133" s="506">
        <v>3154</v>
      </c>
      <c r="BC133" s="506">
        <v>3263</v>
      </c>
      <c r="BD133" s="506">
        <v>2879</v>
      </c>
      <c r="BE133" s="506">
        <v>7399</v>
      </c>
      <c r="BF133" s="506">
        <v>2786</v>
      </c>
      <c r="BG133" s="506">
        <v>2763</v>
      </c>
      <c r="BH133" s="506">
        <v>2180</v>
      </c>
      <c r="BI133" s="506">
        <v>1156</v>
      </c>
      <c r="BJ133" s="506">
        <v>368</v>
      </c>
      <c r="BK133" s="506">
        <v>500</v>
      </c>
      <c r="BL133" s="506">
        <v>699</v>
      </c>
      <c r="BM133" s="506">
        <v>0</v>
      </c>
      <c r="BN133" s="506">
        <v>0</v>
      </c>
      <c r="BO133" s="506">
        <v>0</v>
      </c>
      <c r="BP133" s="506">
        <v>0</v>
      </c>
      <c r="BQ133" s="506">
        <v>0</v>
      </c>
      <c r="BR133" s="506">
        <v>0</v>
      </c>
      <c r="BS133" s="506">
        <v>0</v>
      </c>
      <c r="BT133" s="506">
        <v>0</v>
      </c>
      <c r="BU133" s="506">
        <v>0</v>
      </c>
      <c r="BV133" s="506">
        <v>0</v>
      </c>
      <c r="BW133" s="506">
        <v>0</v>
      </c>
      <c r="BX133" s="506">
        <v>0</v>
      </c>
      <c r="BY133" s="506">
        <v>198</v>
      </c>
      <c r="BZ133" s="506">
        <v>537</v>
      </c>
      <c r="CA133" s="506">
        <v>0</v>
      </c>
    </row>
    <row r="134" spans="1:79">
      <c r="A134" s="571" t="s">
        <v>73</v>
      </c>
      <c r="B134" s="571" t="s">
        <v>1933</v>
      </c>
      <c r="C134" s="571">
        <v>2019</v>
      </c>
      <c r="D134" s="571" t="s">
        <v>1971</v>
      </c>
      <c r="E134" s="572">
        <v>4390</v>
      </c>
      <c r="F134" s="572">
        <v>5681</v>
      </c>
      <c r="G134" s="572">
        <v>2797</v>
      </c>
      <c r="H134" s="572">
        <v>2161</v>
      </c>
      <c r="I134" s="572">
        <v>1120</v>
      </c>
      <c r="J134" s="572">
        <v>0</v>
      </c>
      <c r="K134" s="572">
        <v>0</v>
      </c>
      <c r="L134" s="572">
        <v>0</v>
      </c>
      <c r="M134" s="572">
        <v>0</v>
      </c>
      <c r="N134" s="572">
        <v>0</v>
      </c>
      <c r="O134" s="572">
        <v>0</v>
      </c>
      <c r="P134" s="572">
        <v>0</v>
      </c>
      <c r="Q134" s="572">
        <v>0</v>
      </c>
      <c r="R134" s="572">
        <v>0</v>
      </c>
      <c r="S134" s="572">
        <v>0</v>
      </c>
      <c r="T134" s="572">
        <v>0</v>
      </c>
      <c r="U134" s="572">
        <v>0</v>
      </c>
      <c r="V134" s="572">
        <v>0</v>
      </c>
      <c r="W134" s="572">
        <v>0</v>
      </c>
      <c r="X134" s="572">
        <v>0</v>
      </c>
      <c r="Y134" s="572">
        <v>0</v>
      </c>
      <c r="Z134" s="572">
        <v>0</v>
      </c>
      <c r="AA134" s="572">
        <v>0</v>
      </c>
      <c r="AB134" s="572">
        <v>0</v>
      </c>
      <c r="AC134" s="572">
        <v>4998</v>
      </c>
      <c r="AD134" s="572">
        <v>2715</v>
      </c>
      <c r="AE134" s="572">
        <v>1589</v>
      </c>
      <c r="AF134" s="572">
        <v>2634</v>
      </c>
      <c r="AG134" s="572">
        <v>2408</v>
      </c>
      <c r="AH134" s="572">
        <v>1249</v>
      </c>
      <c r="AI134" s="572">
        <v>742</v>
      </c>
      <c r="AJ134" s="572">
        <v>1324</v>
      </c>
      <c r="AK134" s="572">
        <v>2590</v>
      </c>
      <c r="AL134" s="572">
        <v>1466</v>
      </c>
      <c r="AM134" s="572">
        <v>847</v>
      </c>
      <c r="AN134" s="572">
        <v>1310</v>
      </c>
      <c r="AO134" s="572">
        <v>48</v>
      </c>
      <c r="AP134" s="572">
        <v>2</v>
      </c>
      <c r="AQ134" s="572">
        <v>15</v>
      </c>
      <c r="AR134" s="572">
        <v>45</v>
      </c>
      <c r="AS134" s="572">
        <v>0</v>
      </c>
      <c r="AT134" s="572">
        <v>0</v>
      </c>
      <c r="AU134" s="572">
        <v>0</v>
      </c>
      <c r="AV134" s="572">
        <v>0</v>
      </c>
      <c r="AW134" s="572">
        <v>48</v>
      </c>
      <c r="AX134" s="572">
        <v>2</v>
      </c>
      <c r="AY134" s="572">
        <v>15</v>
      </c>
      <c r="AZ134" s="572">
        <v>45</v>
      </c>
      <c r="BA134" s="572">
        <v>8430</v>
      </c>
      <c r="BB134" s="572">
        <v>3418</v>
      </c>
      <c r="BC134" s="572">
        <v>3004</v>
      </c>
      <c r="BD134" s="572">
        <v>2604</v>
      </c>
      <c r="BE134" s="572">
        <v>7289</v>
      </c>
      <c r="BF134" s="572">
        <v>3023</v>
      </c>
      <c r="BG134" s="572">
        <v>2517</v>
      </c>
      <c r="BH134" s="572">
        <v>1969</v>
      </c>
      <c r="BI134" s="572">
        <v>1141</v>
      </c>
      <c r="BJ134" s="572">
        <v>395</v>
      </c>
      <c r="BK134" s="572">
        <v>487</v>
      </c>
      <c r="BL134" s="572">
        <v>635</v>
      </c>
      <c r="BM134" s="572">
        <v>0</v>
      </c>
      <c r="BN134" s="572">
        <v>0</v>
      </c>
      <c r="BO134" s="572">
        <v>0</v>
      </c>
      <c r="BP134" s="572">
        <v>0</v>
      </c>
      <c r="BQ134" s="572">
        <v>0</v>
      </c>
      <c r="BR134" s="572">
        <v>0</v>
      </c>
      <c r="BS134" s="572">
        <v>0</v>
      </c>
      <c r="BT134" s="572">
        <v>0</v>
      </c>
      <c r="BU134" s="572">
        <v>0</v>
      </c>
      <c r="BV134" s="572">
        <v>0</v>
      </c>
      <c r="BW134" s="572">
        <v>0</v>
      </c>
      <c r="BX134" s="572">
        <v>0</v>
      </c>
      <c r="BY134" s="572">
        <v>190</v>
      </c>
      <c r="BZ134" s="572">
        <v>477</v>
      </c>
      <c r="CA134" s="572">
        <v>0</v>
      </c>
    </row>
    <row r="135" spans="1:79">
      <c r="A135" t="s">
        <v>73</v>
      </c>
      <c r="B135" t="s">
        <v>1933</v>
      </c>
      <c r="C135">
        <v>2020</v>
      </c>
      <c r="D135" t="s">
        <v>1971</v>
      </c>
      <c r="E135" s="506">
        <v>4499</v>
      </c>
      <c r="F135" s="506">
        <v>5790</v>
      </c>
      <c r="G135" s="506">
        <v>2937</v>
      </c>
      <c r="H135" s="506">
        <v>2142</v>
      </c>
      <c r="I135" s="506">
        <v>1138</v>
      </c>
      <c r="J135" s="506">
        <v>0</v>
      </c>
      <c r="K135" s="506">
        <v>0</v>
      </c>
      <c r="L135" s="506">
        <v>0</v>
      </c>
      <c r="M135" s="506">
        <v>0</v>
      </c>
      <c r="N135" s="506">
        <v>1122</v>
      </c>
      <c r="O135" s="506">
        <v>615</v>
      </c>
      <c r="P135" s="506">
        <v>507</v>
      </c>
      <c r="Q135" s="506">
        <v>113</v>
      </c>
      <c r="R135" s="506">
        <v>0</v>
      </c>
      <c r="S135" s="506">
        <v>0</v>
      </c>
      <c r="T135" s="506">
        <v>0</v>
      </c>
      <c r="U135" s="506">
        <v>15</v>
      </c>
      <c r="V135" s="506">
        <v>0</v>
      </c>
      <c r="W135" s="506">
        <v>0</v>
      </c>
      <c r="X135" s="506">
        <v>0</v>
      </c>
      <c r="Y135" s="506">
        <v>98</v>
      </c>
      <c r="Z135" s="506">
        <v>0</v>
      </c>
      <c r="AA135" s="506">
        <v>0</v>
      </c>
      <c r="AB135" s="506">
        <v>0</v>
      </c>
      <c r="AC135" s="506">
        <v>4615</v>
      </c>
      <c r="AD135" s="506">
        <v>2759</v>
      </c>
      <c r="AE135" s="506">
        <v>1256</v>
      </c>
      <c r="AF135" s="506">
        <v>2044</v>
      </c>
      <c r="AG135" s="506">
        <v>2516</v>
      </c>
      <c r="AH135" s="506">
        <v>1454</v>
      </c>
      <c r="AI135" s="506">
        <v>661</v>
      </c>
      <c r="AJ135" s="506">
        <v>1201</v>
      </c>
      <c r="AK135" s="506">
        <v>2099</v>
      </c>
      <c r="AL135" s="506">
        <v>1305</v>
      </c>
      <c r="AM135" s="506">
        <v>595</v>
      </c>
      <c r="AN135" s="506">
        <v>843</v>
      </c>
      <c r="AO135" s="506">
        <v>60</v>
      </c>
      <c r="AP135" s="506">
        <v>12</v>
      </c>
      <c r="AQ135" s="506">
        <v>5</v>
      </c>
      <c r="AR135" s="506">
        <v>58</v>
      </c>
      <c r="AS135" s="506">
        <v>0</v>
      </c>
      <c r="AT135" s="506">
        <v>0</v>
      </c>
      <c r="AU135" s="506">
        <v>0</v>
      </c>
      <c r="AV135" s="506">
        <v>0</v>
      </c>
      <c r="AW135" s="506">
        <v>60</v>
      </c>
      <c r="AX135" s="506">
        <v>12</v>
      </c>
      <c r="AY135" s="506">
        <v>5</v>
      </c>
      <c r="AZ135" s="506">
        <v>58</v>
      </c>
      <c r="BA135" s="506">
        <v>8481</v>
      </c>
      <c r="BB135" s="506">
        <v>4225</v>
      </c>
      <c r="BC135" s="506">
        <v>3031</v>
      </c>
      <c r="BD135" s="506">
        <v>2574</v>
      </c>
      <c r="BE135" s="506">
        <v>7379</v>
      </c>
      <c r="BF135" s="506">
        <v>3749</v>
      </c>
      <c r="BG135" s="506">
        <v>2609</v>
      </c>
      <c r="BH135" s="506">
        <v>2021</v>
      </c>
      <c r="BI135" s="506">
        <v>1102</v>
      </c>
      <c r="BJ135" s="506">
        <v>476</v>
      </c>
      <c r="BK135" s="506">
        <v>422</v>
      </c>
      <c r="BL135" s="506">
        <v>553</v>
      </c>
      <c r="BM135" s="506">
        <v>0</v>
      </c>
      <c r="BN135" s="506">
        <v>0</v>
      </c>
      <c r="BO135" s="506">
        <v>0</v>
      </c>
      <c r="BP135" s="506">
        <v>0</v>
      </c>
      <c r="BQ135" s="506">
        <v>0</v>
      </c>
      <c r="BR135" s="506">
        <v>0</v>
      </c>
      <c r="BS135" s="506">
        <v>0</v>
      </c>
      <c r="BT135" s="506">
        <v>0</v>
      </c>
      <c r="BU135" s="506">
        <v>0</v>
      </c>
      <c r="BV135" s="506">
        <v>0</v>
      </c>
      <c r="BW135" s="506">
        <v>0</v>
      </c>
      <c r="BX135" s="506">
        <v>0</v>
      </c>
      <c r="BY135" s="506">
        <v>150</v>
      </c>
      <c r="BZ135" s="506">
        <v>531</v>
      </c>
      <c r="CA135" s="506">
        <v>0</v>
      </c>
    </row>
    <row r="136" spans="1:79">
      <c r="A136" s="571" t="s">
        <v>73</v>
      </c>
      <c r="B136" s="571" t="s">
        <v>1933</v>
      </c>
      <c r="C136" s="571">
        <v>2021</v>
      </c>
      <c r="D136" s="571" t="s">
        <v>1971</v>
      </c>
      <c r="E136" s="572">
        <v>4597</v>
      </c>
      <c r="F136" s="572">
        <v>5963</v>
      </c>
      <c r="G136" s="572">
        <v>3189</v>
      </c>
      <c r="H136" s="572">
        <v>2161</v>
      </c>
      <c r="I136" s="572">
        <v>1162</v>
      </c>
      <c r="J136" s="572">
        <v>0</v>
      </c>
      <c r="K136" s="572">
        <v>0</v>
      </c>
      <c r="L136" s="572">
        <v>0</v>
      </c>
      <c r="M136" s="572">
        <v>0</v>
      </c>
      <c r="N136" s="572">
        <v>199</v>
      </c>
      <c r="O136" s="572">
        <v>6</v>
      </c>
      <c r="P136" s="572">
        <v>193</v>
      </c>
      <c r="Q136" s="572">
        <v>40</v>
      </c>
      <c r="R136" s="572">
        <v>0</v>
      </c>
      <c r="S136" s="572">
        <v>0</v>
      </c>
      <c r="T136" s="572">
        <v>0</v>
      </c>
      <c r="U136" s="572">
        <v>12</v>
      </c>
      <c r="V136" s="572">
        <v>0</v>
      </c>
      <c r="W136" s="572">
        <v>0</v>
      </c>
      <c r="X136" s="572">
        <v>0</v>
      </c>
      <c r="Y136" s="572">
        <v>28</v>
      </c>
      <c r="Z136" s="572">
        <v>0</v>
      </c>
      <c r="AA136" s="572">
        <v>0</v>
      </c>
      <c r="AB136" s="572">
        <v>0</v>
      </c>
      <c r="AC136" s="572">
        <v>3048</v>
      </c>
      <c r="AD136" s="572">
        <v>1833</v>
      </c>
      <c r="AE136" s="572">
        <v>855</v>
      </c>
      <c r="AF136" s="572">
        <v>1440</v>
      </c>
      <c r="AG136" s="572">
        <v>1620</v>
      </c>
      <c r="AH136" s="572">
        <v>945</v>
      </c>
      <c r="AI136" s="572">
        <v>473</v>
      </c>
      <c r="AJ136" s="572">
        <v>840</v>
      </c>
      <c r="AK136" s="572">
        <v>1428</v>
      </c>
      <c r="AL136" s="572">
        <v>888</v>
      </c>
      <c r="AM136" s="572">
        <v>382</v>
      </c>
      <c r="AN136" s="572">
        <v>600</v>
      </c>
      <c r="AO136" s="572">
        <v>53</v>
      </c>
      <c r="AP136" s="572">
        <v>11</v>
      </c>
      <c r="AQ136" s="572">
        <v>16</v>
      </c>
      <c r="AR136" s="572">
        <v>42</v>
      </c>
      <c r="AS136" s="572">
        <v>1</v>
      </c>
      <c r="AT136" s="572">
        <v>0</v>
      </c>
      <c r="AU136" s="572">
        <v>0</v>
      </c>
      <c r="AV136" s="572">
        <v>0</v>
      </c>
      <c r="AW136" s="572">
        <v>52</v>
      </c>
      <c r="AX136" s="572">
        <v>11</v>
      </c>
      <c r="AY136" s="572">
        <v>16</v>
      </c>
      <c r="AZ136" s="572">
        <v>42</v>
      </c>
      <c r="BA136" s="572">
        <v>9226</v>
      </c>
      <c r="BB136" s="572">
        <v>4780</v>
      </c>
      <c r="BC136" s="572">
        <v>3207</v>
      </c>
      <c r="BD136" s="572">
        <v>2646</v>
      </c>
      <c r="BE136" s="572">
        <v>7977</v>
      </c>
      <c r="BF136" s="572">
        <v>4168</v>
      </c>
      <c r="BG136" s="572">
        <v>2717</v>
      </c>
      <c r="BH136" s="572">
        <v>2059</v>
      </c>
      <c r="BI136" s="572">
        <v>1249</v>
      </c>
      <c r="BJ136" s="572">
        <v>612</v>
      </c>
      <c r="BK136" s="572">
        <v>490</v>
      </c>
      <c r="BL136" s="572">
        <v>587</v>
      </c>
      <c r="BM136" s="572">
        <v>0</v>
      </c>
      <c r="BN136" s="572">
        <v>0</v>
      </c>
      <c r="BO136" s="572">
        <v>0</v>
      </c>
      <c r="BP136" s="572">
        <v>0</v>
      </c>
      <c r="BQ136" s="572">
        <v>0</v>
      </c>
      <c r="BR136" s="572">
        <v>0</v>
      </c>
      <c r="BS136" s="572">
        <v>0</v>
      </c>
      <c r="BT136" s="572">
        <v>0</v>
      </c>
      <c r="BU136" s="572">
        <v>0</v>
      </c>
      <c r="BV136" s="572">
        <v>0</v>
      </c>
      <c r="BW136" s="572">
        <v>0</v>
      </c>
      <c r="BX136" s="572">
        <v>0</v>
      </c>
      <c r="BY136" s="572">
        <v>153</v>
      </c>
      <c r="BZ136" s="572">
        <v>645</v>
      </c>
      <c r="CA136" s="572">
        <v>0</v>
      </c>
    </row>
    <row r="137" spans="1:79">
      <c r="A137" t="s">
        <v>73</v>
      </c>
      <c r="B137" t="s">
        <v>1933</v>
      </c>
      <c r="C137">
        <v>2022</v>
      </c>
      <c r="D137" t="s">
        <v>1971</v>
      </c>
      <c r="E137" s="506">
        <v>4521</v>
      </c>
      <c r="F137" s="506">
        <v>5680</v>
      </c>
      <c r="G137" s="506">
        <v>3423</v>
      </c>
      <c r="H137" s="506">
        <v>2072</v>
      </c>
      <c r="I137" s="506">
        <v>907</v>
      </c>
      <c r="J137" s="506">
        <v>9</v>
      </c>
      <c r="K137" s="506">
        <v>3</v>
      </c>
      <c r="L137" s="506">
        <v>4</v>
      </c>
      <c r="M137" s="506">
        <v>0</v>
      </c>
      <c r="N137" s="506">
        <v>193</v>
      </c>
      <c r="O137" s="506">
        <v>6</v>
      </c>
      <c r="P137" s="506">
        <v>187</v>
      </c>
      <c r="Q137" s="506">
        <v>171</v>
      </c>
      <c r="R137" s="506">
        <v>0</v>
      </c>
      <c r="S137" s="506">
        <v>0</v>
      </c>
      <c r="T137" s="506">
        <v>0</v>
      </c>
      <c r="U137" s="506">
        <v>85</v>
      </c>
      <c r="V137" s="506">
        <v>0</v>
      </c>
      <c r="W137" s="506">
        <v>0</v>
      </c>
      <c r="X137" s="506">
        <v>0</v>
      </c>
      <c r="Y137" s="506">
        <v>86</v>
      </c>
      <c r="Z137" s="506">
        <v>0</v>
      </c>
      <c r="AA137" s="506">
        <v>0</v>
      </c>
      <c r="AB137" s="506">
        <v>0</v>
      </c>
      <c r="AC137" s="506">
        <v>4083</v>
      </c>
      <c r="AD137" s="506">
        <v>2626</v>
      </c>
      <c r="AE137" s="506">
        <v>1399</v>
      </c>
      <c r="AF137" s="506">
        <v>1788</v>
      </c>
      <c r="AG137" s="506">
        <v>1915</v>
      </c>
      <c r="AH137" s="506">
        <v>1257</v>
      </c>
      <c r="AI137" s="506">
        <v>713</v>
      </c>
      <c r="AJ137" s="506">
        <v>887</v>
      </c>
      <c r="AK137" s="506">
        <v>2168</v>
      </c>
      <c r="AL137" s="506">
        <v>1369</v>
      </c>
      <c r="AM137" s="506">
        <v>686</v>
      </c>
      <c r="AN137" s="506">
        <v>901</v>
      </c>
      <c r="AO137" s="506">
        <v>48</v>
      </c>
      <c r="AP137" s="506">
        <v>14</v>
      </c>
      <c r="AQ137" s="506">
        <v>7</v>
      </c>
      <c r="AR137" s="506">
        <v>44</v>
      </c>
      <c r="AS137" s="506">
        <v>4</v>
      </c>
      <c r="AT137" s="506">
        <v>2</v>
      </c>
      <c r="AU137" s="506">
        <v>1</v>
      </c>
      <c r="AV137" s="506">
        <v>3</v>
      </c>
      <c r="AW137" s="506">
        <v>44</v>
      </c>
      <c r="AX137" s="506">
        <v>12</v>
      </c>
      <c r="AY137" s="506">
        <v>6</v>
      </c>
      <c r="AZ137" s="506">
        <v>41</v>
      </c>
      <c r="BA137" s="506">
        <v>7602</v>
      </c>
      <c r="BB137" s="506">
        <v>4462</v>
      </c>
      <c r="BC137" s="506">
        <v>3024</v>
      </c>
      <c r="BD137" s="506">
        <v>2166</v>
      </c>
      <c r="BE137" s="506">
        <v>6403</v>
      </c>
      <c r="BF137" s="506">
        <v>3894</v>
      </c>
      <c r="BG137" s="506">
        <v>2530</v>
      </c>
      <c r="BH137" s="506">
        <v>1549</v>
      </c>
      <c r="BI137" s="506">
        <v>1199</v>
      </c>
      <c r="BJ137" s="506">
        <v>568</v>
      </c>
      <c r="BK137" s="506">
        <v>494</v>
      </c>
      <c r="BL137" s="506">
        <v>617</v>
      </c>
      <c r="BM137" s="506">
        <v>0</v>
      </c>
      <c r="BN137" s="506">
        <v>0</v>
      </c>
      <c r="BO137" s="506">
        <v>0</v>
      </c>
      <c r="BP137" s="506">
        <v>0</v>
      </c>
      <c r="BQ137" s="506">
        <v>0</v>
      </c>
      <c r="BR137" s="506">
        <v>0</v>
      </c>
      <c r="BS137" s="506">
        <v>0</v>
      </c>
      <c r="BT137" s="506">
        <v>0</v>
      </c>
      <c r="BU137" s="506">
        <v>0</v>
      </c>
      <c r="BV137" s="506">
        <v>0</v>
      </c>
      <c r="BW137" s="506">
        <v>0</v>
      </c>
      <c r="BX137" s="506">
        <v>0</v>
      </c>
      <c r="BY137" s="506">
        <v>208</v>
      </c>
      <c r="BZ137" s="506">
        <v>738</v>
      </c>
      <c r="CA137" s="506">
        <v>0</v>
      </c>
    </row>
    <row r="138" spans="1:79">
      <c r="A138" s="571" t="s">
        <v>73</v>
      </c>
      <c r="B138" s="571" t="s">
        <v>1933</v>
      </c>
      <c r="C138" s="571">
        <v>2023</v>
      </c>
      <c r="D138" s="571" t="s">
        <v>1971</v>
      </c>
      <c r="E138" s="572">
        <v>3364</v>
      </c>
      <c r="F138" s="572">
        <v>5136</v>
      </c>
      <c r="G138" s="572">
        <v>3318</v>
      </c>
      <c r="H138" s="572">
        <v>1784</v>
      </c>
      <c r="I138" s="572">
        <v>721</v>
      </c>
      <c r="J138" s="572">
        <v>1</v>
      </c>
      <c r="K138" s="572">
        <v>1</v>
      </c>
      <c r="L138" s="572">
        <v>1</v>
      </c>
      <c r="M138" s="572">
        <v>0</v>
      </c>
      <c r="N138" s="572">
        <v>711</v>
      </c>
      <c r="O138" s="572">
        <v>145</v>
      </c>
      <c r="P138" s="572">
        <v>566</v>
      </c>
      <c r="Q138" s="572">
        <v>85</v>
      </c>
      <c r="R138" s="572">
        <v>71</v>
      </c>
      <c r="S138" s="572">
        <v>22</v>
      </c>
      <c r="T138" s="572">
        <v>21</v>
      </c>
      <c r="U138" s="572">
        <v>9</v>
      </c>
      <c r="V138" s="572">
        <v>6</v>
      </c>
      <c r="W138" s="572">
        <v>4</v>
      </c>
      <c r="X138" s="572">
        <v>6</v>
      </c>
      <c r="Y138" s="572">
        <v>76</v>
      </c>
      <c r="Z138" s="572">
        <v>65</v>
      </c>
      <c r="AA138" s="572">
        <v>18</v>
      </c>
      <c r="AB138" s="572">
        <v>15</v>
      </c>
      <c r="AC138" s="572">
        <v>4207</v>
      </c>
      <c r="AD138" s="572">
        <v>2695</v>
      </c>
      <c r="AE138" s="572">
        <v>1448</v>
      </c>
      <c r="AF138" s="572">
        <v>1617</v>
      </c>
      <c r="AG138" s="572">
        <v>1553</v>
      </c>
      <c r="AH138" s="572">
        <v>963</v>
      </c>
      <c r="AI138" s="572">
        <v>632</v>
      </c>
      <c r="AJ138" s="572">
        <v>660</v>
      </c>
      <c r="AK138" s="572">
        <v>2654</v>
      </c>
      <c r="AL138" s="572">
        <v>1732</v>
      </c>
      <c r="AM138" s="572">
        <v>816</v>
      </c>
      <c r="AN138" s="572">
        <v>957</v>
      </c>
      <c r="AO138" s="572">
        <v>23</v>
      </c>
      <c r="AP138" s="572">
        <v>9</v>
      </c>
      <c r="AQ138" s="572">
        <v>2</v>
      </c>
      <c r="AR138" s="572">
        <v>22</v>
      </c>
      <c r="AS138" s="572">
        <v>1</v>
      </c>
      <c r="AT138" s="572">
        <v>0</v>
      </c>
      <c r="AU138" s="572">
        <v>0</v>
      </c>
      <c r="AV138" s="572">
        <v>1</v>
      </c>
      <c r="AW138" s="572">
        <v>22</v>
      </c>
      <c r="AX138" s="572">
        <v>9</v>
      </c>
      <c r="AY138" s="572">
        <v>2</v>
      </c>
      <c r="AZ138" s="572">
        <v>21</v>
      </c>
      <c r="BA138" s="572">
        <v>7519</v>
      </c>
      <c r="BB138" s="572">
        <v>4646</v>
      </c>
      <c r="BC138" s="572">
        <v>2817</v>
      </c>
      <c r="BD138" s="572">
        <v>1974</v>
      </c>
      <c r="BE138" s="572">
        <v>6168</v>
      </c>
      <c r="BF138" s="572">
        <v>3981</v>
      </c>
      <c r="BG138" s="572">
        <v>2283</v>
      </c>
      <c r="BH138" s="572">
        <v>1320</v>
      </c>
      <c r="BI138" s="572">
        <v>1351</v>
      </c>
      <c r="BJ138" s="572">
        <v>665</v>
      </c>
      <c r="BK138" s="572">
        <v>534</v>
      </c>
      <c r="BL138" s="572">
        <v>654</v>
      </c>
      <c r="BM138" s="572">
        <v>88</v>
      </c>
      <c r="BN138" s="572">
        <v>35</v>
      </c>
      <c r="BO138" s="572">
        <v>52</v>
      </c>
      <c r="BP138" s="572">
        <v>41</v>
      </c>
      <c r="BQ138" s="572">
        <v>0</v>
      </c>
      <c r="BR138" s="572">
        <v>0</v>
      </c>
      <c r="BS138" s="572">
        <v>0</v>
      </c>
      <c r="BT138" s="572">
        <v>0</v>
      </c>
      <c r="BU138" s="572">
        <v>88</v>
      </c>
      <c r="BV138" s="572">
        <v>35</v>
      </c>
      <c r="BW138" s="572">
        <v>52</v>
      </c>
      <c r="BX138" s="572">
        <v>41</v>
      </c>
      <c r="BY138" s="572">
        <v>149</v>
      </c>
      <c r="BZ138" s="572">
        <v>753</v>
      </c>
      <c r="CA138" s="572">
        <v>0</v>
      </c>
    </row>
    <row r="139" spans="1:79">
      <c r="A139" t="s">
        <v>73</v>
      </c>
      <c r="B139" t="s">
        <v>1933</v>
      </c>
      <c r="C139">
        <v>2024</v>
      </c>
      <c r="D139" t="s">
        <v>1971</v>
      </c>
      <c r="E139" s="506">
        <v>4874</v>
      </c>
      <c r="F139" s="506">
        <v>5119</v>
      </c>
      <c r="G139" s="506">
        <v>3458</v>
      </c>
      <c r="H139" s="506">
        <v>1664</v>
      </c>
      <c r="I139" s="506">
        <v>669</v>
      </c>
      <c r="J139" s="506">
        <v>1</v>
      </c>
      <c r="K139" s="506">
        <v>1</v>
      </c>
      <c r="L139" s="506">
        <v>0</v>
      </c>
      <c r="M139" s="506">
        <v>0</v>
      </c>
      <c r="N139" s="506">
        <v>1408</v>
      </c>
      <c r="O139" s="506">
        <v>388</v>
      </c>
      <c r="P139" s="506">
        <v>1020</v>
      </c>
      <c r="Q139" s="506">
        <v>1020</v>
      </c>
      <c r="R139" s="506">
        <v>680</v>
      </c>
      <c r="S139" s="506">
        <v>311</v>
      </c>
      <c r="T139" s="506">
        <v>389</v>
      </c>
      <c r="U139" s="506">
        <v>181</v>
      </c>
      <c r="V139" s="506">
        <v>133</v>
      </c>
      <c r="W139" s="506">
        <v>32</v>
      </c>
      <c r="X139" s="506">
        <v>55</v>
      </c>
      <c r="Y139" s="506">
        <v>839</v>
      </c>
      <c r="Z139" s="506">
        <v>547</v>
      </c>
      <c r="AA139" s="506">
        <v>279</v>
      </c>
      <c r="AB139" s="506">
        <v>334</v>
      </c>
      <c r="AC139" s="506">
        <v>5109</v>
      </c>
      <c r="AD139" s="506">
        <v>3193</v>
      </c>
      <c r="AE139" s="506">
        <v>1763</v>
      </c>
      <c r="AF139" s="506">
        <v>1959</v>
      </c>
      <c r="AG139" s="506">
        <v>2303</v>
      </c>
      <c r="AH139" s="506">
        <v>1610</v>
      </c>
      <c r="AI139" s="506">
        <v>940</v>
      </c>
      <c r="AJ139" s="506">
        <v>613</v>
      </c>
      <c r="AK139" s="506">
        <v>2806</v>
      </c>
      <c r="AL139" s="506">
        <v>1583</v>
      </c>
      <c r="AM139" s="506">
        <v>823</v>
      </c>
      <c r="AN139" s="506">
        <v>1346</v>
      </c>
      <c r="AO139" s="506">
        <v>47</v>
      </c>
      <c r="AP139" s="506">
        <v>8</v>
      </c>
      <c r="AQ139" s="506">
        <v>5</v>
      </c>
      <c r="AR139" s="506">
        <v>43</v>
      </c>
      <c r="AS139" s="506">
        <v>0</v>
      </c>
      <c r="AT139" s="506">
        <v>0</v>
      </c>
      <c r="AU139" s="506">
        <v>0</v>
      </c>
      <c r="AV139" s="506">
        <v>0</v>
      </c>
      <c r="AW139" s="506">
        <v>47</v>
      </c>
      <c r="AX139" s="506">
        <v>8</v>
      </c>
      <c r="AY139" s="506">
        <v>5</v>
      </c>
      <c r="AZ139" s="506">
        <v>43</v>
      </c>
      <c r="BA139" s="506">
        <v>8088</v>
      </c>
      <c r="BB139" s="506">
        <v>5152</v>
      </c>
      <c r="BC139" s="506">
        <v>2965</v>
      </c>
      <c r="BD139" s="506">
        <v>1810</v>
      </c>
      <c r="BE139" s="506">
        <v>6557</v>
      </c>
      <c r="BF139" s="506">
        <v>4334</v>
      </c>
      <c r="BG139" s="506">
        <v>2320</v>
      </c>
      <c r="BH139" s="506">
        <v>1167</v>
      </c>
      <c r="BI139" s="506">
        <v>1531</v>
      </c>
      <c r="BJ139" s="506">
        <v>818</v>
      </c>
      <c r="BK139" s="506">
        <v>645</v>
      </c>
      <c r="BL139" s="506">
        <v>643</v>
      </c>
      <c r="BM139" s="506">
        <v>153</v>
      </c>
      <c r="BN139" s="506">
        <v>47</v>
      </c>
      <c r="BO139" s="506">
        <v>96</v>
      </c>
      <c r="BP139" s="506">
        <v>66</v>
      </c>
      <c r="BQ139" s="506">
        <v>0</v>
      </c>
      <c r="BR139" s="506">
        <v>0</v>
      </c>
      <c r="BS139" s="506">
        <v>0</v>
      </c>
      <c r="BT139" s="506">
        <v>0</v>
      </c>
      <c r="BU139" s="506">
        <v>153</v>
      </c>
      <c r="BV139" s="506">
        <v>47</v>
      </c>
      <c r="BW139" s="506">
        <v>96</v>
      </c>
      <c r="BX139" s="506">
        <v>66</v>
      </c>
      <c r="BY139" s="506">
        <v>270</v>
      </c>
      <c r="BZ139" s="506">
        <v>941</v>
      </c>
      <c r="CA139" s="506">
        <v>0</v>
      </c>
    </row>
    <row r="140" spans="1:79">
      <c r="A140" s="571" t="s">
        <v>73</v>
      </c>
      <c r="B140" s="571" t="s">
        <v>1933</v>
      </c>
      <c r="C140" s="571">
        <v>2025</v>
      </c>
      <c r="D140" s="571" t="s">
        <v>1972</v>
      </c>
      <c r="E140" s="572">
        <v>4164</v>
      </c>
      <c r="F140" s="572">
        <v>5126</v>
      </c>
      <c r="G140" s="572">
        <v>2862</v>
      </c>
      <c r="H140" s="572">
        <v>1863</v>
      </c>
      <c r="I140" s="572">
        <v>902</v>
      </c>
      <c r="J140" s="572">
        <v>2</v>
      </c>
      <c r="K140" s="572">
        <v>2</v>
      </c>
      <c r="L140" s="572">
        <v>1</v>
      </c>
      <c r="M140" s="572">
        <v>0</v>
      </c>
      <c r="N140" s="572">
        <v>852</v>
      </c>
      <c r="O140" s="572">
        <v>186</v>
      </c>
      <c r="P140" s="572">
        <v>666</v>
      </c>
      <c r="Q140" s="572">
        <v>286</v>
      </c>
      <c r="R140" s="572">
        <v>215</v>
      </c>
      <c r="S140" s="572">
        <v>81</v>
      </c>
      <c r="T140" s="572">
        <v>90</v>
      </c>
      <c r="U140" s="572">
        <v>69</v>
      </c>
      <c r="V140" s="572">
        <v>30</v>
      </c>
      <c r="W140" s="572">
        <v>12</v>
      </c>
      <c r="X140" s="572">
        <v>19</v>
      </c>
      <c r="Y140" s="572">
        <v>217</v>
      </c>
      <c r="Z140" s="572">
        <v>185</v>
      </c>
      <c r="AA140" s="572">
        <v>69</v>
      </c>
      <c r="AB140" s="572">
        <v>71</v>
      </c>
      <c r="AC140" s="572">
        <v>4394</v>
      </c>
      <c r="AD140" s="572">
        <v>2611</v>
      </c>
      <c r="AE140" s="572">
        <v>1424</v>
      </c>
      <c r="AF140" s="572">
        <v>2034</v>
      </c>
      <c r="AG140" s="572">
        <v>2073</v>
      </c>
      <c r="AH140" s="572">
        <v>1226</v>
      </c>
      <c r="AI140" s="572">
        <v>709</v>
      </c>
      <c r="AJ140" s="572">
        <v>975</v>
      </c>
      <c r="AK140" s="572">
        <v>2321</v>
      </c>
      <c r="AL140" s="572">
        <v>1385</v>
      </c>
      <c r="AM140" s="572">
        <v>715</v>
      </c>
      <c r="AN140" s="572">
        <v>1059</v>
      </c>
      <c r="AO140" s="572">
        <v>51</v>
      </c>
      <c r="AP140" s="572">
        <v>10</v>
      </c>
      <c r="AQ140" s="572">
        <v>8</v>
      </c>
      <c r="AR140" s="572">
        <v>47</v>
      </c>
      <c r="AS140" s="572">
        <v>1</v>
      </c>
      <c r="AT140" s="572">
        <v>0</v>
      </c>
      <c r="AU140" s="572">
        <v>0</v>
      </c>
      <c r="AV140" s="572">
        <v>1</v>
      </c>
      <c r="AW140" s="572">
        <v>50</v>
      </c>
      <c r="AX140" s="572">
        <v>10</v>
      </c>
      <c r="AY140" s="572">
        <v>8</v>
      </c>
      <c r="AZ140" s="572">
        <v>46</v>
      </c>
      <c r="BA140" s="572">
        <v>8279</v>
      </c>
      <c r="BB140" s="572">
        <v>4296</v>
      </c>
      <c r="BC140" s="572">
        <v>3054</v>
      </c>
      <c r="BD140" s="572">
        <v>2374</v>
      </c>
      <c r="BE140" s="572">
        <v>7022</v>
      </c>
      <c r="BF140" s="572">
        <v>3742</v>
      </c>
      <c r="BG140" s="572">
        <v>2540</v>
      </c>
      <c r="BH140" s="572">
        <v>1731</v>
      </c>
      <c r="BI140" s="572">
        <v>1257</v>
      </c>
      <c r="BJ140" s="572">
        <v>554</v>
      </c>
      <c r="BK140" s="572">
        <v>514</v>
      </c>
      <c r="BL140" s="572">
        <v>643</v>
      </c>
      <c r="BM140" s="572">
        <v>153</v>
      </c>
      <c r="BN140" s="572">
        <v>54</v>
      </c>
      <c r="BO140" s="572">
        <v>93</v>
      </c>
      <c r="BP140" s="572">
        <v>69</v>
      </c>
      <c r="BQ140" s="572">
        <v>0</v>
      </c>
      <c r="BR140" s="572">
        <v>0</v>
      </c>
      <c r="BS140" s="572">
        <v>0</v>
      </c>
      <c r="BT140" s="572">
        <v>0</v>
      </c>
      <c r="BU140" s="572">
        <v>153</v>
      </c>
      <c r="BV140" s="572">
        <v>54</v>
      </c>
      <c r="BW140" s="572">
        <v>93</v>
      </c>
      <c r="BX140" s="572">
        <v>69</v>
      </c>
      <c r="BY140" s="572">
        <v>188</v>
      </c>
      <c r="BZ140" s="572">
        <v>953</v>
      </c>
      <c r="CA140" s="572">
        <v>0</v>
      </c>
    </row>
    <row r="141" spans="1:79">
      <c r="A141" t="s">
        <v>73</v>
      </c>
      <c r="B141" t="s">
        <v>1933</v>
      </c>
      <c r="C141">
        <v>2024</v>
      </c>
      <c r="D141" t="s">
        <v>1974</v>
      </c>
      <c r="E141" s="506">
        <f>E139</f>
        <v>4874</v>
      </c>
      <c r="F141" s="506">
        <f t="shared" ref="F141:BQ141" si="26">F139</f>
        <v>5119</v>
      </c>
      <c r="G141" s="506">
        <f t="shared" si="26"/>
        <v>3458</v>
      </c>
      <c r="H141" s="506">
        <f t="shared" si="26"/>
        <v>1664</v>
      </c>
      <c r="I141" s="506">
        <f t="shared" si="26"/>
        <v>669</v>
      </c>
      <c r="J141" s="506">
        <f t="shared" si="26"/>
        <v>1</v>
      </c>
      <c r="K141" s="506">
        <f t="shared" si="26"/>
        <v>1</v>
      </c>
      <c r="L141" s="506">
        <f t="shared" si="26"/>
        <v>0</v>
      </c>
      <c r="M141" s="506">
        <f t="shared" si="26"/>
        <v>0</v>
      </c>
      <c r="N141" s="506">
        <f t="shared" si="26"/>
        <v>1408</v>
      </c>
      <c r="O141" s="506">
        <f t="shared" si="26"/>
        <v>388</v>
      </c>
      <c r="P141" s="506">
        <f t="shared" si="26"/>
        <v>1020</v>
      </c>
      <c r="Q141" s="506">
        <f t="shared" si="26"/>
        <v>1020</v>
      </c>
      <c r="R141" s="506">
        <f t="shared" si="26"/>
        <v>680</v>
      </c>
      <c r="S141" s="506">
        <f t="shared" si="26"/>
        <v>311</v>
      </c>
      <c r="T141" s="506">
        <f t="shared" si="26"/>
        <v>389</v>
      </c>
      <c r="U141" s="506">
        <f t="shared" si="26"/>
        <v>181</v>
      </c>
      <c r="V141" s="506">
        <f t="shared" si="26"/>
        <v>133</v>
      </c>
      <c r="W141" s="506">
        <f t="shared" si="26"/>
        <v>32</v>
      </c>
      <c r="X141" s="506">
        <f t="shared" si="26"/>
        <v>55</v>
      </c>
      <c r="Y141" s="506">
        <f t="shared" si="26"/>
        <v>839</v>
      </c>
      <c r="Z141" s="506">
        <f t="shared" si="26"/>
        <v>547</v>
      </c>
      <c r="AA141" s="506">
        <f t="shared" si="26"/>
        <v>279</v>
      </c>
      <c r="AB141" s="506">
        <f t="shared" si="26"/>
        <v>334</v>
      </c>
      <c r="AC141" s="506">
        <f t="shared" si="26"/>
        <v>5109</v>
      </c>
      <c r="AD141" s="506">
        <f t="shared" si="26"/>
        <v>3193</v>
      </c>
      <c r="AE141" s="506">
        <f t="shared" si="26"/>
        <v>1763</v>
      </c>
      <c r="AF141" s="506">
        <f t="shared" si="26"/>
        <v>1959</v>
      </c>
      <c r="AG141" s="506">
        <f t="shared" si="26"/>
        <v>2303</v>
      </c>
      <c r="AH141" s="506">
        <f t="shared" si="26"/>
        <v>1610</v>
      </c>
      <c r="AI141" s="506">
        <f t="shared" si="26"/>
        <v>940</v>
      </c>
      <c r="AJ141" s="506">
        <f t="shared" si="26"/>
        <v>613</v>
      </c>
      <c r="AK141" s="506">
        <f t="shared" si="26"/>
        <v>2806</v>
      </c>
      <c r="AL141" s="506">
        <f t="shared" si="26"/>
        <v>1583</v>
      </c>
      <c r="AM141" s="506">
        <f t="shared" si="26"/>
        <v>823</v>
      </c>
      <c r="AN141" s="506">
        <f t="shared" si="26"/>
        <v>1346</v>
      </c>
      <c r="AO141" s="506">
        <f t="shared" si="26"/>
        <v>47</v>
      </c>
      <c r="AP141" s="506">
        <f t="shared" si="26"/>
        <v>8</v>
      </c>
      <c r="AQ141" s="506">
        <f t="shared" si="26"/>
        <v>5</v>
      </c>
      <c r="AR141" s="506">
        <f t="shared" si="26"/>
        <v>43</v>
      </c>
      <c r="AS141" s="506">
        <f t="shared" si="26"/>
        <v>0</v>
      </c>
      <c r="AT141" s="506">
        <f t="shared" si="26"/>
        <v>0</v>
      </c>
      <c r="AU141" s="506">
        <f t="shared" si="26"/>
        <v>0</v>
      </c>
      <c r="AV141" s="506">
        <f t="shared" si="26"/>
        <v>0</v>
      </c>
      <c r="AW141" s="506">
        <f t="shared" si="26"/>
        <v>47</v>
      </c>
      <c r="AX141" s="506">
        <f t="shared" si="26"/>
        <v>8</v>
      </c>
      <c r="AY141" s="506">
        <f t="shared" si="26"/>
        <v>5</v>
      </c>
      <c r="AZ141" s="506">
        <f t="shared" si="26"/>
        <v>43</v>
      </c>
      <c r="BA141" s="506">
        <f t="shared" si="26"/>
        <v>8088</v>
      </c>
      <c r="BB141" s="506">
        <f t="shared" si="26"/>
        <v>5152</v>
      </c>
      <c r="BC141" s="506">
        <f t="shared" si="26"/>
        <v>2965</v>
      </c>
      <c r="BD141" s="506">
        <f t="shared" si="26"/>
        <v>1810</v>
      </c>
      <c r="BE141" s="506">
        <f t="shared" si="26"/>
        <v>6557</v>
      </c>
      <c r="BF141" s="506">
        <f t="shared" si="26"/>
        <v>4334</v>
      </c>
      <c r="BG141" s="506">
        <f t="shared" si="26"/>
        <v>2320</v>
      </c>
      <c r="BH141" s="506">
        <f t="shared" si="26"/>
        <v>1167</v>
      </c>
      <c r="BI141" s="506">
        <f t="shared" si="26"/>
        <v>1531</v>
      </c>
      <c r="BJ141" s="506">
        <f t="shared" si="26"/>
        <v>818</v>
      </c>
      <c r="BK141" s="506">
        <f t="shared" si="26"/>
        <v>645</v>
      </c>
      <c r="BL141" s="506">
        <f t="shared" si="26"/>
        <v>643</v>
      </c>
      <c r="BM141" s="506">
        <f t="shared" si="26"/>
        <v>153</v>
      </c>
      <c r="BN141" s="506">
        <f t="shared" si="26"/>
        <v>47</v>
      </c>
      <c r="BO141" s="506">
        <f t="shared" si="26"/>
        <v>96</v>
      </c>
      <c r="BP141" s="506">
        <f t="shared" si="26"/>
        <v>66</v>
      </c>
      <c r="BQ141" s="506">
        <f t="shared" si="26"/>
        <v>0</v>
      </c>
      <c r="BR141" s="506">
        <f t="shared" ref="BR141:CA141" si="27">BR139</f>
        <v>0</v>
      </c>
      <c r="BS141" s="506">
        <f t="shared" si="27"/>
        <v>0</v>
      </c>
      <c r="BT141" s="506">
        <f t="shared" si="27"/>
        <v>0</v>
      </c>
      <c r="BU141" s="506">
        <f t="shared" si="27"/>
        <v>153</v>
      </c>
      <c r="BV141" s="506">
        <f t="shared" si="27"/>
        <v>47</v>
      </c>
      <c r="BW141" s="506">
        <f t="shared" si="27"/>
        <v>96</v>
      </c>
      <c r="BX141" s="506">
        <f t="shared" si="27"/>
        <v>66</v>
      </c>
      <c r="BY141" s="506">
        <f t="shared" si="27"/>
        <v>270</v>
      </c>
      <c r="BZ141" s="506">
        <f t="shared" si="27"/>
        <v>941</v>
      </c>
      <c r="CA141" s="506">
        <f t="shared" si="27"/>
        <v>0</v>
      </c>
    </row>
    <row r="142" spans="1:79">
      <c r="A142" s="571" t="s">
        <v>73</v>
      </c>
      <c r="B142" s="571" t="s">
        <v>1933</v>
      </c>
      <c r="C142" s="571">
        <v>2025</v>
      </c>
      <c r="D142" s="571" t="s">
        <v>1974</v>
      </c>
      <c r="E142" s="572">
        <v>4630.3</v>
      </c>
      <c r="F142" s="572">
        <v>5126</v>
      </c>
      <c r="G142" s="572">
        <v>3285.1</v>
      </c>
      <c r="H142" s="572">
        <v>1830.4</v>
      </c>
      <c r="I142" s="572">
        <v>735.90000000000009</v>
      </c>
      <c r="J142" s="572">
        <v>1.1000000000000001</v>
      </c>
      <c r="K142" s="572">
        <v>1.1000000000000001</v>
      </c>
      <c r="L142" s="572">
        <v>1</v>
      </c>
      <c r="M142" s="572">
        <v>0</v>
      </c>
      <c r="N142" s="572">
        <v>1337.6</v>
      </c>
      <c r="O142" s="572">
        <v>368.59999999999997</v>
      </c>
      <c r="P142" s="572">
        <v>969</v>
      </c>
      <c r="Q142" s="572">
        <v>969</v>
      </c>
      <c r="R142" s="572">
        <v>646</v>
      </c>
      <c r="S142" s="572">
        <v>295.45</v>
      </c>
      <c r="T142" s="572">
        <v>369.54999999999995</v>
      </c>
      <c r="U142" s="572">
        <v>171.95</v>
      </c>
      <c r="V142" s="572">
        <v>126.35</v>
      </c>
      <c r="W142" s="572">
        <v>30.4</v>
      </c>
      <c r="X142" s="572">
        <v>52.25</v>
      </c>
      <c r="Y142" s="572">
        <v>797.05</v>
      </c>
      <c r="Z142" s="572">
        <v>519.65</v>
      </c>
      <c r="AA142" s="572">
        <v>265.05</v>
      </c>
      <c r="AB142" s="572">
        <v>317.3</v>
      </c>
      <c r="AC142" s="572">
        <v>4853.55</v>
      </c>
      <c r="AD142" s="572">
        <v>3033.35</v>
      </c>
      <c r="AE142" s="572">
        <v>1674.85</v>
      </c>
      <c r="AF142" s="572">
        <v>2034</v>
      </c>
      <c r="AG142" s="572">
        <v>2187.85</v>
      </c>
      <c r="AH142" s="572">
        <v>1529.5</v>
      </c>
      <c r="AI142" s="572">
        <v>893</v>
      </c>
      <c r="AJ142" s="572">
        <v>674.30000000000007</v>
      </c>
      <c r="AK142" s="572">
        <v>2665.7</v>
      </c>
      <c r="AL142" s="572">
        <v>1503.85</v>
      </c>
      <c r="AM142" s="572">
        <v>781.84999999999991</v>
      </c>
      <c r="AN142" s="572">
        <v>1278.7</v>
      </c>
      <c r="AO142" s="572">
        <v>51</v>
      </c>
      <c r="AP142" s="572">
        <v>8.8000000000000007</v>
      </c>
      <c r="AQ142" s="572">
        <v>5.5</v>
      </c>
      <c r="AR142" s="572">
        <v>47</v>
      </c>
      <c r="AS142" s="572">
        <v>1</v>
      </c>
      <c r="AT142" s="572">
        <v>0</v>
      </c>
      <c r="AU142" s="572">
        <v>0</v>
      </c>
      <c r="AV142" s="572">
        <v>1</v>
      </c>
      <c r="AW142" s="572">
        <v>50</v>
      </c>
      <c r="AX142" s="572">
        <v>8.8000000000000007</v>
      </c>
      <c r="AY142" s="572">
        <v>5.5</v>
      </c>
      <c r="AZ142" s="572">
        <v>46</v>
      </c>
      <c r="BA142" s="572">
        <v>8279</v>
      </c>
      <c r="BB142" s="572">
        <v>4894.3999999999996</v>
      </c>
      <c r="BC142" s="572">
        <v>3054</v>
      </c>
      <c r="BD142" s="572">
        <v>1991.0000000000002</v>
      </c>
      <c r="BE142" s="572">
        <v>7022</v>
      </c>
      <c r="BF142" s="572">
        <v>4117.3</v>
      </c>
      <c r="BG142" s="572">
        <v>2540</v>
      </c>
      <c r="BH142" s="572">
        <v>1283.7</v>
      </c>
      <c r="BI142" s="572">
        <v>1454.45</v>
      </c>
      <c r="BJ142" s="572">
        <v>777.09999999999991</v>
      </c>
      <c r="BK142" s="572">
        <v>612.75</v>
      </c>
      <c r="BL142" s="572">
        <v>643</v>
      </c>
      <c r="BM142" s="572">
        <v>153</v>
      </c>
      <c r="BN142" s="572">
        <v>51.7</v>
      </c>
      <c r="BO142" s="572">
        <v>93</v>
      </c>
      <c r="BP142" s="572">
        <v>69</v>
      </c>
      <c r="BQ142" s="572">
        <v>0</v>
      </c>
      <c r="BR142" s="572">
        <v>0</v>
      </c>
      <c r="BS142" s="572">
        <v>0</v>
      </c>
      <c r="BT142" s="572">
        <v>0</v>
      </c>
      <c r="BU142" s="572">
        <v>153</v>
      </c>
      <c r="BV142" s="572">
        <v>51.7</v>
      </c>
      <c r="BW142" s="572">
        <v>93</v>
      </c>
      <c r="BX142" s="572">
        <v>69</v>
      </c>
      <c r="BY142" s="572">
        <v>256.5</v>
      </c>
      <c r="BZ142" s="572">
        <v>953</v>
      </c>
      <c r="CA142" s="572">
        <v>0</v>
      </c>
    </row>
    <row r="143" spans="1:79">
      <c r="A143" t="s">
        <v>75</v>
      </c>
      <c r="B143" t="s">
        <v>1892</v>
      </c>
      <c r="C143">
        <v>2018</v>
      </c>
      <c r="D143" t="s">
        <v>1971</v>
      </c>
      <c r="E143" s="506">
        <v>766</v>
      </c>
      <c r="F143" s="506">
        <v>702</v>
      </c>
      <c r="G143" s="506">
        <v>293</v>
      </c>
      <c r="H143" s="506">
        <v>286</v>
      </c>
      <c r="I143" s="506">
        <v>187</v>
      </c>
      <c r="J143" s="506">
        <v>3</v>
      </c>
      <c r="K143" s="506">
        <v>3</v>
      </c>
      <c r="L143" s="506">
        <v>0</v>
      </c>
      <c r="M143" s="506">
        <v>0</v>
      </c>
      <c r="N143" s="506">
        <v>0</v>
      </c>
      <c r="O143" s="506">
        <v>0</v>
      </c>
      <c r="P143" s="506">
        <v>0</v>
      </c>
      <c r="Q143" s="506">
        <v>0</v>
      </c>
      <c r="R143" s="506">
        <v>0</v>
      </c>
      <c r="S143" s="506">
        <v>0</v>
      </c>
      <c r="T143" s="506">
        <v>0</v>
      </c>
      <c r="U143" s="506">
        <v>0</v>
      </c>
      <c r="V143" s="506">
        <v>0</v>
      </c>
      <c r="W143" s="506">
        <v>0</v>
      </c>
      <c r="X143" s="506">
        <v>0</v>
      </c>
      <c r="Y143" s="506">
        <v>0</v>
      </c>
      <c r="Z143" s="506">
        <v>0</v>
      </c>
      <c r="AA143" s="506">
        <v>0</v>
      </c>
      <c r="AB143" s="506">
        <v>0</v>
      </c>
      <c r="AC143" s="506">
        <v>600</v>
      </c>
      <c r="AD143" s="506">
        <v>374</v>
      </c>
      <c r="AE143" s="506">
        <v>260</v>
      </c>
      <c r="AF143" s="506">
        <v>321</v>
      </c>
      <c r="AG143" s="506">
        <v>294</v>
      </c>
      <c r="AH143" s="506">
        <v>183</v>
      </c>
      <c r="AI143" s="506">
        <v>96</v>
      </c>
      <c r="AJ143" s="506">
        <v>151</v>
      </c>
      <c r="AK143" s="506">
        <v>306</v>
      </c>
      <c r="AL143" s="506">
        <v>191</v>
      </c>
      <c r="AM143" s="506">
        <v>164</v>
      </c>
      <c r="AN143" s="506">
        <v>170</v>
      </c>
      <c r="AO143" s="506">
        <v>3</v>
      </c>
      <c r="AP143" s="506">
        <v>0</v>
      </c>
      <c r="AQ143" s="506">
        <v>0</v>
      </c>
      <c r="AR143" s="506">
        <v>2</v>
      </c>
      <c r="AS143" s="506">
        <v>0</v>
      </c>
      <c r="AT143" s="506">
        <v>0</v>
      </c>
      <c r="AU143" s="506">
        <v>0</v>
      </c>
      <c r="AV143" s="506">
        <v>0</v>
      </c>
      <c r="AW143" s="506">
        <v>3</v>
      </c>
      <c r="AX143" s="506">
        <v>0</v>
      </c>
      <c r="AY143" s="506">
        <v>0</v>
      </c>
      <c r="AZ143" s="506">
        <v>2</v>
      </c>
      <c r="BA143" s="506">
        <v>1422</v>
      </c>
      <c r="BB143" s="506">
        <v>562</v>
      </c>
      <c r="BC143" s="506">
        <v>705</v>
      </c>
      <c r="BD143" s="506">
        <v>671</v>
      </c>
      <c r="BE143" s="506">
        <v>817</v>
      </c>
      <c r="BF143" s="506">
        <v>361</v>
      </c>
      <c r="BG143" s="506">
        <v>385</v>
      </c>
      <c r="BH143" s="506">
        <v>331</v>
      </c>
      <c r="BI143" s="506">
        <v>605</v>
      </c>
      <c r="BJ143" s="506">
        <v>201</v>
      </c>
      <c r="BK143" s="506">
        <v>320</v>
      </c>
      <c r="BL143" s="506">
        <v>340</v>
      </c>
      <c r="BM143" s="506">
        <v>0</v>
      </c>
      <c r="BN143" s="506">
        <v>0</v>
      </c>
      <c r="BO143" s="506">
        <v>0</v>
      </c>
      <c r="BP143" s="506">
        <v>0</v>
      </c>
      <c r="BQ143" s="506">
        <v>0</v>
      </c>
      <c r="BR143" s="506">
        <v>0</v>
      </c>
      <c r="BS143" s="506">
        <v>0</v>
      </c>
      <c r="BT143" s="506">
        <v>0</v>
      </c>
      <c r="BU143" s="506">
        <v>0</v>
      </c>
      <c r="BV143" s="506">
        <v>0</v>
      </c>
      <c r="BW143" s="506">
        <v>0</v>
      </c>
      <c r="BX143" s="506">
        <v>0</v>
      </c>
      <c r="BY143" s="506">
        <v>24</v>
      </c>
      <c r="BZ143" s="506">
        <v>62</v>
      </c>
      <c r="CA143" s="506">
        <v>0</v>
      </c>
    </row>
    <row r="144" spans="1:79">
      <c r="A144" s="571" t="s">
        <v>75</v>
      </c>
      <c r="B144" s="571" t="s">
        <v>1892</v>
      </c>
      <c r="C144" s="571">
        <v>2019</v>
      </c>
      <c r="D144" s="571" t="s">
        <v>1971</v>
      </c>
      <c r="E144" s="572">
        <v>787</v>
      </c>
      <c r="F144" s="572">
        <v>737</v>
      </c>
      <c r="G144" s="572">
        <v>306</v>
      </c>
      <c r="H144" s="572">
        <v>281</v>
      </c>
      <c r="I144" s="572">
        <v>176</v>
      </c>
      <c r="J144" s="572">
        <v>1</v>
      </c>
      <c r="K144" s="572">
        <v>1</v>
      </c>
      <c r="L144" s="572">
        <v>1</v>
      </c>
      <c r="M144" s="572">
        <v>0</v>
      </c>
      <c r="N144" s="572">
        <v>0</v>
      </c>
      <c r="O144" s="572">
        <v>0</v>
      </c>
      <c r="P144" s="572">
        <v>0</v>
      </c>
      <c r="Q144" s="572">
        <v>0</v>
      </c>
      <c r="R144" s="572">
        <v>0</v>
      </c>
      <c r="S144" s="572">
        <v>0</v>
      </c>
      <c r="T144" s="572">
        <v>0</v>
      </c>
      <c r="U144" s="572">
        <v>0</v>
      </c>
      <c r="V144" s="572">
        <v>0</v>
      </c>
      <c r="W144" s="572">
        <v>0</v>
      </c>
      <c r="X144" s="572">
        <v>0</v>
      </c>
      <c r="Y144" s="572">
        <v>0</v>
      </c>
      <c r="Z144" s="572">
        <v>0</v>
      </c>
      <c r="AA144" s="572">
        <v>0</v>
      </c>
      <c r="AB144" s="572">
        <v>0</v>
      </c>
      <c r="AC144" s="572">
        <v>490</v>
      </c>
      <c r="AD144" s="572">
        <v>312</v>
      </c>
      <c r="AE144" s="572">
        <v>201</v>
      </c>
      <c r="AF144" s="572">
        <v>230</v>
      </c>
      <c r="AG144" s="572">
        <v>246</v>
      </c>
      <c r="AH144" s="572">
        <v>153</v>
      </c>
      <c r="AI144" s="572">
        <v>93</v>
      </c>
      <c r="AJ144" s="572">
        <v>116</v>
      </c>
      <c r="AK144" s="572">
        <v>244</v>
      </c>
      <c r="AL144" s="572">
        <v>159</v>
      </c>
      <c r="AM144" s="572">
        <v>108</v>
      </c>
      <c r="AN144" s="572">
        <v>114</v>
      </c>
      <c r="AO144" s="572">
        <v>2</v>
      </c>
      <c r="AP144" s="572">
        <v>1</v>
      </c>
      <c r="AQ144" s="572">
        <v>0</v>
      </c>
      <c r="AR144" s="572">
        <v>2</v>
      </c>
      <c r="AS144" s="572">
        <v>0</v>
      </c>
      <c r="AT144" s="572">
        <v>0</v>
      </c>
      <c r="AU144" s="572">
        <v>0</v>
      </c>
      <c r="AV144" s="572">
        <v>0</v>
      </c>
      <c r="AW144" s="572">
        <v>2</v>
      </c>
      <c r="AX144" s="572">
        <v>1</v>
      </c>
      <c r="AY144" s="572">
        <v>0</v>
      </c>
      <c r="AZ144" s="572">
        <v>2</v>
      </c>
      <c r="BA144" s="572">
        <v>1354</v>
      </c>
      <c r="BB144" s="572">
        <v>472</v>
      </c>
      <c r="BC144" s="572">
        <v>653</v>
      </c>
      <c r="BD144" s="572">
        <v>634</v>
      </c>
      <c r="BE144" s="572">
        <v>706</v>
      </c>
      <c r="BF144" s="572">
        <v>280</v>
      </c>
      <c r="BG144" s="572">
        <v>312</v>
      </c>
      <c r="BH144" s="572">
        <v>280</v>
      </c>
      <c r="BI144" s="572">
        <v>648</v>
      </c>
      <c r="BJ144" s="572">
        <v>192</v>
      </c>
      <c r="BK144" s="572">
        <v>341</v>
      </c>
      <c r="BL144" s="572">
        <v>354</v>
      </c>
      <c r="BM144" s="572">
        <v>0</v>
      </c>
      <c r="BN144" s="572">
        <v>0</v>
      </c>
      <c r="BO144" s="572">
        <v>0</v>
      </c>
      <c r="BP144" s="572">
        <v>0</v>
      </c>
      <c r="BQ144" s="572">
        <v>0</v>
      </c>
      <c r="BR144" s="572">
        <v>0</v>
      </c>
      <c r="BS144" s="572">
        <v>0</v>
      </c>
      <c r="BT144" s="572">
        <v>0</v>
      </c>
      <c r="BU144" s="572">
        <v>0</v>
      </c>
      <c r="BV144" s="572">
        <v>0</v>
      </c>
      <c r="BW144" s="572">
        <v>0</v>
      </c>
      <c r="BX144" s="572">
        <v>0</v>
      </c>
      <c r="BY144" s="572">
        <v>7</v>
      </c>
      <c r="BZ144" s="572">
        <v>55</v>
      </c>
      <c r="CA144" s="572">
        <v>0</v>
      </c>
    </row>
    <row r="145" spans="1:79">
      <c r="A145" t="s">
        <v>75</v>
      </c>
      <c r="B145" t="s">
        <v>1892</v>
      </c>
      <c r="C145">
        <v>2020</v>
      </c>
      <c r="D145" t="s">
        <v>1971</v>
      </c>
      <c r="E145" s="506">
        <v>750</v>
      </c>
      <c r="F145" s="506">
        <v>757</v>
      </c>
      <c r="G145" s="506">
        <v>339</v>
      </c>
      <c r="H145" s="506">
        <v>298</v>
      </c>
      <c r="I145" s="506">
        <v>195</v>
      </c>
      <c r="J145" s="506">
        <v>0</v>
      </c>
      <c r="K145" s="506">
        <v>0</v>
      </c>
      <c r="L145" s="506">
        <v>0</v>
      </c>
      <c r="M145" s="506">
        <v>0</v>
      </c>
      <c r="N145" s="506">
        <v>704</v>
      </c>
      <c r="O145" s="506">
        <v>0</v>
      </c>
      <c r="P145" s="506">
        <v>704</v>
      </c>
      <c r="Q145" s="506">
        <v>34</v>
      </c>
      <c r="R145" s="506">
        <v>0</v>
      </c>
      <c r="S145" s="506">
        <v>0</v>
      </c>
      <c r="T145" s="506">
        <v>0</v>
      </c>
      <c r="U145" s="506">
        <v>19</v>
      </c>
      <c r="V145" s="506">
        <v>0</v>
      </c>
      <c r="W145" s="506">
        <v>0</v>
      </c>
      <c r="X145" s="506">
        <v>0</v>
      </c>
      <c r="Y145" s="506">
        <v>15</v>
      </c>
      <c r="Z145" s="506">
        <v>0</v>
      </c>
      <c r="AA145" s="506">
        <v>0</v>
      </c>
      <c r="AB145" s="506">
        <v>0</v>
      </c>
      <c r="AC145" s="506">
        <v>552</v>
      </c>
      <c r="AD145" s="506">
        <v>355</v>
      </c>
      <c r="AE145" s="506">
        <v>224</v>
      </c>
      <c r="AF145" s="506">
        <v>263</v>
      </c>
      <c r="AG145" s="506">
        <v>264</v>
      </c>
      <c r="AH145" s="506">
        <v>146</v>
      </c>
      <c r="AI145" s="506">
        <v>77</v>
      </c>
      <c r="AJ145" s="506">
        <v>117</v>
      </c>
      <c r="AK145" s="506">
        <v>288</v>
      </c>
      <c r="AL145" s="506">
        <v>209</v>
      </c>
      <c r="AM145" s="506">
        <v>147</v>
      </c>
      <c r="AN145" s="506">
        <v>146</v>
      </c>
      <c r="AO145" s="506">
        <v>3</v>
      </c>
      <c r="AP145" s="506">
        <v>0</v>
      </c>
      <c r="AQ145" s="506">
        <v>0</v>
      </c>
      <c r="AR145" s="506">
        <v>3</v>
      </c>
      <c r="AS145" s="506">
        <v>0</v>
      </c>
      <c r="AT145" s="506">
        <v>0</v>
      </c>
      <c r="AU145" s="506">
        <v>0</v>
      </c>
      <c r="AV145" s="506">
        <v>0</v>
      </c>
      <c r="AW145" s="506">
        <v>3</v>
      </c>
      <c r="AX145" s="506">
        <v>0</v>
      </c>
      <c r="AY145" s="506">
        <v>0</v>
      </c>
      <c r="AZ145" s="506">
        <v>3</v>
      </c>
      <c r="BA145" s="506">
        <v>1197</v>
      </c>
      <c r="BB145" s="506">
        <v>442</v>
      </c>
      <c r="BC145" s="506">
        <v>575</v>
      </c>
      <c r="BD145" s="506">
        <v>591</v>
      </c>
      <c r="BE145" s="506">
        <v>628</v>
      </c>
      <c r="BF145" s="506">
        <v>290</v>
      </c>
      <c r="BG145" s="506">
        <v>282</v>
      </c>
      <c r="BH145" s="506">
        <v>266</v>
      </c>
      <c r="BI145" s="506">
        <v>569</v>
      </c>
      <c r="BJ145" s="506">
        <v>152</v>
      </c>
      <c r="BK145" s="506">
        <v>293</v>
      </c>
      <c r="BL145" s="506">
        <v>325</v>
      </c>
      <c r="BM145" s="506">
        <v>0</v>
      </c>
      <c r="BN145" s="506">
        <v>0</v>
      </c>
      <c r="BO145" s="506">
        <v>0</v>
      </c>
      <c r="BP145" s="506">
        <v>0</v>
      </c>
      <c r="BQ145" s="506">
        <v>0</v>
      </c>
      <c r="BR145" s="506">
        <v>0</v>
      </c>
      <c r="BS145" s="506">
        <v>0</v>
      </c>
      <c r="BT145" s="506">
        <v>0</v>
      </c>
      <c r="BU145" s="506">
        <v>0</v>
      </c>
      <c r="BV145" s="506">
        <v>0</v>
      </c>
      <c r="BW145" s="506">
        <v>0</v>
      </c>
      <c r="BX145" s="506">
        <v>0</v>
      </c>
      <c r="BY145" s="506">
        <v>14</v>
      </c>
      <c r="BZ145" s="506">
        <v>42</v>
      </c>
      <c r="CA145" s="506">
        <v>0</v>
      </c>
    </row>
    <row r="146" spans="1:79">
      <c r="A146" s="571" t="s">
        <v>75</v>
      </c>
      <c r="B146" s="571" t="s">
        <v>1892</v>
      </c>
      <c r="C146" s="571">
        <v>2021</v>
      </c>
      <c r="D146" s="571" t="s">
        <v>1971</v>
      </c>
      <c r="E146" s="572">
        <v>797</v>
      </c>
      <c r="F146" s="572">
        <v>753</v>
      </c>
      <c r="G146" s="572">
        <v>370</v>
      </c>
      <c r="H146" s="572">
        <v>303</v>
      </c>
      <c r="I146" s="572">
        <v>204</v>
      </c>
      <c r="J146" s="572">
        <v>0</v>
      </c>
      <c r="K146" s="572">
        <v>0</v>
      </c>
      <c r="L146" s="572">
        <v>0</v>
      </c>
      <c r="M146" s="572">
        <v>0</v>
      </c>
      <c r="N146" s="572">
        <v>1771</v>
      </c>
      <c r="O146" s="572">
        <v>102</v>
      </c>
      <c r="P146" s="572">
        <v>1669</v>
      </c>
      <c r="Q146" s="572">
        <v>22</v>
      </c>
      <c r="R146" s="572">
        <v>0</v>
      </c>
      <c r="S146" s="572">
        <v>0</v>
      </c>
      <c r="T146" s="572">
        <v>0</v>
      </c>
      <c r="U146" s="572">
        <v>17</v>
      </c>
      <c r="V146" s="572">
        <v>0</v>
      </c>
      <c r="W146" s="572">
        <v>0</v>
      </c>
      <c r="X146" s="572">
        <v>0</v>
      </c>
      <c r="Y146" s="572">
        <v>5</v>
      </c>
      <c r="Z146" s="572">
        <v>0</v>
      </c>
      <c r="AA146" s="572">
        <v>0</v>
      </c>
      <c r="AB146" s="572">
        <v>0</v>
      </c>
      <c r="AC146" s="572">
        <v>494</v>
      </c>
      <c r="AD146" s="572">
        <v>298</v>
      </c>
      <c r="AE146" s="572">
        <v>227</v>
      </c>
      <c r="AF146" s="572">
        <v>232</v>
      </c>
      <c r="AG146" s="572">
        <v>189</v>
      </c>
      <c r="AH146" s="572">
        <v>109</v>
      </c>
      <c r="AI146" s="572">
        <v>64</v>
      </c>
      <c r="AJ146" s="572">
        <v>80</v>
      </c>
      <c r="AK146" s="572">
        <v>305</v>
      </c>
      <c r="AL146" s="572">
        <v>189</v>
      </c>
      <c r="AM146" s="572">
        <v>163</v>
      </c>
      <c r="AN146" s="572">
        <v>152</v>
      </c>
      <c r="AO146" s="572">
        <v>3</v>
      </c>
      <c r="AP146" s="572">
        <v>0</v>
      </c>
      <c r="AQ146" s="572">
        <v>0</v>
      </c>
      <c r="AR146" s="572">
        <v>3</v>
      </c>
      <c r="AS146" s="572">
        <v>0</v>
      </c>
      <c r="AT146" s="572">
        <v>0</v>
      </c>
      <c r="AU146" s="572">
        <v>0</v>
      </c>
      <c r="AV146" s="572">
        <v>0</v>
      </c>
      <c r="AW146" s="572">
        <v>3</v>
      </c>
      <c r="AX146" s="572">
        <v>0</v>
      </c>
      <c r="AY146" s="572">
        <v>0</v>
      </c>
      <c r="AZ146" s="572">
        <v>3</v>
      </c>
      <c r="BA146" s="572">
        <v>1340</v>
      </c>
      <c r="BB146" s="572">
        <v>533</v>
      </c>
      <c r="BC146" s="572">
        <v>710</v>
      </c>
      <c r="BD146" s="572">
        <v>638</v>
      </c>
      <c r="BE146" s="572">
        <v>717</v>
      </c>
      <c r="BF146" s="572">
        <v>326</v>
      </c>
      <c r="BG146" s="572">
        <v>326</v>
      </c>
      <c r="BH146" s="572">
        <v>289</v>
      </c>
      <c r="BI146" s="572">
        <v>623</v>
      </c>
      <c r="BJ146" s="572">
        <v>207</v>
      </c>
      <c r="BK146" s="572">
        <v>384</v>
      </c>
      <c r="BL146" s="572">
        <v>349</v>
      </c>
      <c r="BM146" s="572">
        <v>0</v>
      </c>
      <c r="BN146" s="572">
        <v>0</v>
      </c>
      <c r="BO146" s="572">
        <v>0</v>
      </c>
      <c r="BP146" s="572">
        <v>0</v>
      </c>
      <c r="BQ146" s="572">
        <v>0</v>
      </c>
      <c r="BR146" s="572">
        <v>0</v>
      </c>
      <c r="BS146" s="572">
        <v>0</v>
      </c>
      <c r="BT146" s="572">
        <v>0</v>
      </c>
      <c r="BU146" s="572">
        <v>0</v>
      </c>
      <c r="BV146" s="572">
        <v>0</v>
      </c>
      <c r="BW146" s="572">
        <v>0</v>
      </c>
      <c r="BX146" s="572">
        <v>0</v>
      </c>
      <c r="BY146" s="572">
        <v>19</v>
      </c>
      <c r="BZ146" s="572">
        <v>55</v>
      </c>
      <c r="CA146" s="572">
        <v>0</v>
      </c>
    </row>
    <row r="147" spans="1:79">
      <c r="A147" t="s">
        <v>75</v>
      </c>
      <c r="B147" t="s">
        <v>1892</v>
      </c>
      <c r="C147">
        <v>2022</v>
      </c>
      <c r="D147" t="s">
        <v>1971</v>
      </c>
      <c r="E147" s="506">
        <v>875</v>
      </c>
      <c r="F147" s="506">
        <v>680</v>
      </c>
      <c r="G147" s="506">
        <v>303</v>
      </c>
      <c r="H147" s="506">
        <v>265</v>
      </c>
      <c r="I147" s="506">
        <v>137</v>
      </c>
      <c r="J147" s="506">
        <v>5</v>
      </c>
      <c r="K147" s="506">
        <v>2</v>
      </c>
      <c r="L147" s="506">
        <v>3</v>
      </c>
      <c r="M147" s="506">
        <v>0</v>
      </c>
      <c r="N147" s="506">
        <v>2266</v>
      </c>
      <c r="O147" s="506">
        <v>1</v>
      </c>
      <c r="P147" s="506">
        <v>2265</v>
      </c>
      <c r="Q147" s="506">
        <v>36</v>
      </c>
      <c r="R147" s="506">
        <v>0</v>
      </c>
      <c r="S147" s="506">
        <v>0</v>
      </c>
      <c r="T147" s="506">
        <v>0</v>
      </c>
      <c r="U147" s="506">
        <v>3</v>
      </c>
      <c r="V147" s="506">
        <v>0</v>
      </c>
      <c r="W147" s="506">
        <v>0</v>
      </c>
      <c r="X147" s="506">
        <v>0</v>
      </c>
      <c r="Y147" s="506">
        <v>33</v>
      </c>
      <c r="Z147" s="506">
        <v>0</v>
      </c>
      <c r="AA147" s="506">
        <v>0</v>
      </c>
      <c r="AB147" s="506">
        <v>0</v>
      </c>
      <c r="AC147" s="506">
        <v>549</v>
      </c>
      <c r="AD147" s="506">
        <v>346</v>
      </c>
      <c r="AE147" s="506">
        <v>232</v>
      </c>
      <c r="AF147" s="506">
        <v>224</v>
      </c>
      <c r="AG147" s="506">
        <v>244</v>
      </c>
      <c r="AH147" s="506">
        <v>167</v>
      </c>
      <c r="AI147" s="506">
        <v>76</v>
      </c>
      <c r="AJ147" s="506">
        <v>80</v>
      </c>
      <c r="AK147" s="506">
        <v>305</v>
      </c>
      <c r="AL147" s="506">
        <v>179</v>
      </c>
      <c r="AM147" s="506">
        <v>156</v>
      </c>
      <c r="AN147" s="506">
        <v>144</v>
      </c>
      <c r="AO147" s="506">
        <v>2</v>
      </c>
      <c r="AP147" s="506">
        <v>0</v>
      </c>
      <c r="AQ147" s="506">
        <v>0</v>
      </c>
      <c r="AR147" s="506">
        <v>2</v>
      </c>
      <c r="AS147" s="506">
        <v>0</v>
      </c>
      <c r="AT147" s="506">
        <v>0</v>
      </c>
      <c r="AU147" s="506">
        <v>0</v>
      </c>
      <c r="AV147" s="506">
        <v>0</v>
      </c>
      <c r="AW147" s="506">
        <v>2</v>
      </c>
      <c r="AX147" s="506">
        <v>0</v>
      </c>
      <c r="AY147" s="506">
        <v>0</v>
      </c>
      <c r="AZ147" s="506">
        <v>2</v>
      </c>
      <c r="BA147" s="506">
        <v>1320</v>
      </c>
      <c r="BB147" s="506">
        <v>527</v>
      </c>
      <c r="BC147" s="506">
        <v>691</v>
      </c>
      <c r="BD147" s="506">
        <v>581</v>
      </c>
      <c r="BE147" s="506">
        <v>655</v>
      </c>
      <c r="BF147" s="506">
        <v>295</v>
      </c>
      <c r="BG147" s="506">
        <v>308</v>
      </c>
      <c r="BH147" s="506">
        <v>232</v>
      </c>
      <c r="BI147" s="506">
        <v>665</v>
      </c>
      <c r="BJ147" s="506">
        <v>232</v>
      </c>
      <c r="BK147" s="506">
        <v>383</v>
      </c>
      <c r="BL147" s="506">
        <v>349</v>
      </c>
      <c r="BM147" s="506">
        <v>14</v>
      </c>
      <c r="BN147" s="506">
        <v>1</v>
      </c>
      <c r="BO147" s="506">
        <v>8</v>
      </c>
      <c r="BP147" s="506">
        <v>12</v>
      </c>
      <c r="BQ147" s="506">
        <v>0</v>
      </c>
      <c r="BR147" s="506">
        <v>0</v>
      </c>
      <c r="BS147" s="506">
        <v>0</v>
      </c>
      <c r="BT147" s="506">
        <v>0</v>
      </c>
      <c r="BU147" s="506">
        <v>14</v>
      </c>
      <c r="BV147" s="506">
        <v>1</v>
      </c>
      <c r="BW147" s="506">
        <v>8</v>
      </c>
      <c r="BX147" s="506">
        <v>12</v>
      </c>
      <c r="BY147" s="506">
        <v>24</v>
      </c>
      <c r="BZ147" s="506">
        <v>60</v>
      </c>
      <c r="CA147" s="506">
        <v>0</v>
      </c>
    </row>
    <row r="148" spans="1:79">
      <c r="A148" s="571" t="s">
        <v>75</v>
      </c>
      <c r="B148" s="571" t="s">
        <v>1892</v>
      </c>
      <c r="C148" s="571">
        <v>2023</v>
      </c>
      <c r="D148" s="571" t="s">
        <v>1971</v>
      </c>
      <c r="E148" s="572">
        <v>841</v>
      </c>
      <c r="F148" s="572">
        <v>670</v>
      </c>
      <c r="G148" s="572">
        <v>282</v>
      </c>
      <c r="H148" s="572">
        <v>288</v>
      </c>
      <c r="I148" s="572">
        <v>154</v>
      </c>
      <c r="J148" s="572">
        <v>1</v>
      </c>
      <c r="K148" s="572">
        <v>1</v>
      </c>
      <c r="L148" s="572">
        <v>0</v>
      </c>
      <c r="M148" s="572">
        <v>0</v>
      </c>
      <c r="N148" s="572">
        <v>2498</v>
      </c>
      <c r="O148" s="572">
        <v>179</v>
      </c>
      <c r="P148" s="572">
        <v>2319</v>
      </c>
      <c r="Q148" s="572">
        <v>133</v>
      </c>
      <c r="R148" s="572">
        <v>34</v>
      </c>
      <c r="S148" s="572">
        <v>26</v>
      </c>
      <c r="T148" s="572">
        <v>103</v>
      </c>
      <c r="U148" s="572">
        <v>49</v>
      </c>
      <c r="V148" s="572">
        <v>15</v>
      </c>
      <c r="W148" s="572">
        <v>10</v>
      </c>
      <c r="X148" s="572">
        <v>34</v>
      </c>
      <c r="Y148" s="572">
        <v>84</v>
      </c>
      <c r="Z148" s="572">
        <v>19</v>
      </c>
      <c r="AA148" s="572">
        <v>16</v>
      </c>
      <c r="AB148" s="572">
        <v>69</v>
      </c>
      <c r="AC148" s="572">
        <v>546</v>
      </c>
      <c r="AD148" s="572">
        <v>369</v>
      </c>
      <c r="AE148" s="572">
        <v>236</v>
      </c>
      <c r="AF148" s="572">
        <v>197</v>
      </c>
      <c r="AG148" s="572">
        <v>277</v>
      </c>
      <c r="AH148" s="572">
        <v>226</v>
      </c>
      <c r="AI148" s="572">
        <v>87</v>
      </c>
      <c r="AJ148" s="572">
        <v>77</v>
      </c>
      <c r="AK148" s="572">
        <v>269</v>
      </c>
      <c r="AL148" s="572">
        <v>143</v>
      </c>
      <c r="AM148" s="572">
        <v>149</v>
      </c>
      <c r="AN148" s="572">
        <v>120</v>
      </c>
      <c r="AO148" s="572">
        <v>0</v>
      </c>
      <c r="AP148" s="572">
        <v>0</v>
      </c>
      <c r="AQ148" s="572">
        <v>0</v>
      </c>
      <c r="AR148" s="572">
        <v>0</v>
      </c>
      <c r="AS148" s="572">
        <v>0</v>
      </c>
      <c r="AT148" s="572">
        <v>0</v>
      </c>
      <c r="AU148" s="572">
        <v>0</v>
      </c>
      <c r="AV148" s="572">
        <v>0</v>
      </c>
      <c r="AW148" s="572">
        <v>0</v>
      </c>
      <c r="AX148" s="572">
        <v>0</v>
      </c>
      <c r="AY148" s="572">
        <v>0</v>
      </c>
      <c r="AZ148" s="572">
        <v>0</v>
      </c>
      <c r="BA148" s="572">
        <v>1075</v>
      </c>
      <c r="BB148" s="572">
        <v>392</v>
      </c>
      <c r="BC148" s="572">
        <v>578</v>
      </c>
      <c r="BD148" s="572">
        <v>502</v>
      </c>
      <c r="BE148" s="572">
        <v>442</v>
      </c>
      <c r="BF148" s="572">
        <v>193</v>
      </c>
      <c r="BG148" s="572">
        <v>216</v>
      </c>
      <c r="BH148" s="572">
        <v>148</v>
      </c>
      <c r="BI148" s="572">
        <v>633</v>
      </c>
      <c r="BJ148" s="572">
        <v>199</v>
      </c>
      <c r="BK148" s="572">
        <v>362</v>
      </c>
      <c r="BL148" s="572">
        <v>354</v>
      </c>
      <c r="BM148" s="572">
        <v>12</v>
      </c>
      <c r="BN148" s="572">
        <v>1</v>
      </c>
      <c r="BO148" s="572">
        <v>6</v>
      </c>
      <c r="BP148" s="572">
        <v>9</v>
      </c>
      <c r="BQ148" s="572">
        <v>0</v>
      </c>
      <c r="BR148" s="572">
        <v>0</v>
      </c>
      <c r="BS148" s="572">
        <v>0</v>
      </c>
      <c r="BT148" s="572">
        <v>0</v>
      </c>
      <c r="BU148" s="572">
        <v>12</v>
      </c>
      <c r="BV148" s="572">
        <v>1</v>
      </c>
      <c r="BW148" s="572">
        <v>6</v>
      </c>
      <c r="BX148" s="572">
        <v>9</v>
      </c>
      <c r="BY148" s="572">
        <v>15</v>
      </c>
      <c r="BZ148" s="572">
        <v>53</v>
      </c>
      <c r="CA148" s="572">
        <v>0</v>
      </c>
    </row>
    <row r="149" spans="1:79">
      <c r="A149" t="s">
        <v>75</v>
      </c>
      <c r="B149" t="s">
        <v>1892</v>
      </c>
      <c r="C149">
        <v>2024</v>
      </c>
      <c r="D149" t="s">
        <v>1971</v>
      </c>
      <c r="E149" s="506">
        <v>838</v>
      </c>
      <c r="F149" s="506">
        <v>612</v>
      </c>
      <c r="G149" s="506">
        <v>252</v>
      </c>
      <c r="H149" s="506">
        <v>231</v>
      </c>
      <c r="I149" s="506">
        <v>137</v>
      </c>
      <c r="J149" s="506">
        <v>0</v>
      </c>
      <c r="K149" s="506">
        <v>0</v>
      </c>
      <c r="L149" s="506">
        <v>0</v>
      </c>
      <c r="M149" s="506">
        <v>0</v>
      </c>
      <c r="N149" s="506">
        <v>3142</v>
      </c>
      <c r="O149" s="506">
        <v>459</v>
      </c>
      <c r="P149" s="506">
        <v>2683</v>
      </c>
      <c r="Q149" s="506">
        <v>88</v>
      </c>
      <c r="R149" s="506">
        <v>41</v>
      </c>
      <c r="S149" s="506">
        <v>34</v>
      </c>
      <c r="T149" s="506">
        <v>54</v>
      </c>
      <c r="U149" s="506">
        <v>16</v>
      </c>
      <c r="V149" s="506">
        <v>9</v>
      </c>
      <c r="W149" s="506">
        <v>5</v>
      </c>
      <c r="X149" s="506">
        <v>9</v>
      </c>
      <c r="Y149" s="506">
        <v>72</v>
      </c>
      <c r="Z149" s="506">
        <v>32</v>
      </c>
      <c r="AA149" s="506">
        <v>29</v>
      </c>
      <c r="AB149" s="506">
        <v>45</v>
      </c>
      <c r="AC149" s="506">
        <v>701</v>
      </c>
      <c r="AD149" s="506">
        <v>473</v>
      </c>
      <c r="AE149" s="506">
        <v>312</v>
      </c>
      <c r="AF149" s="506">
        <v>243</v>
      </c>
      <c r="AG149" s="506">
        <v>378</v>
      </c>
      <c r="AH149" s="506">
        <v>283</v>
      </c>
      <c r="AI149" s="506">
        <v>149</v>
      </c>
      <c r="AJ149" s="506">
        <v>90</v>
      </c>
      <c r="AK149" s="506">
        <v>323</v>
      </c>
      <c r="AL149" s="506">
        <v>190</v>
      </c>
      <c r="AM149" s="506">
        <v>163</v>
      </c>
      <c r="AN149" s="506">
        <v>153</v>
      </c>
      <c r="AO149" s="506">
        <v>2</v>
      </c>
      <c r="AP149" s="506">
        <v>0</v>
      </c>
      <c r="AQ149" s="506">
        <v>0</v>
      </c>
      <c r="AR149" s="506">
        <v>2</v>
      </c>
      <c r="AS149" s="506">
        <v>1</v>
      </c>
      <c r="AT149" s="506">
        <v>0</v>
      </c>
      <c r="AU149" s="506">
        <v>0</v>
      </c>
      <c r="AV149" s="506">
        <v>1</v>
      </c>
      <c r="AW149" s="506">
        <v>1</v>
      </c>
      <c r="AX149" s="506">
        <v>0</v>
      </c>
      <c r="AY149" s="506">
        <v>0</v>
      </c>
      <c r="AZ149" s="506">
        <v>1</v>
      </c>
      <c r="BA149" s="506">
        <v>1152</v>
      </c>
      <c r="BB149" s="506">
        <v>407</v>
      </c>
      <c r="BC149" s="506">
        <v>620</v>
      </c>
      <c r="BD149" s="506">
        <v>529</v>
      </c>
      <c r="BE149" s="506">
        <v>480</v>
      </c>
      <c r="BF149" s="506">
        <v>222</v>
      </c>
      <c r="BG149" s="506">
        <v>239</v>
      </c>
      <c r="BH149" s="506">
        <v>169</v>
      </c>
      <c r="BI149" s="506">
        <v>672</v>
      </c>
      <c r="BJ149" s="506">
        <v>185</v>
      </c>
      <c r="BK149" s="506">
        <v>381</v>
      </c>
      <c r="BL149" s="506">
        <v>360</v>
      </c>
      <c r="BM149" s="506">
        <v>17</v>
      </c>
      <c r="BN149" s="506">
        <v>2</v>
      </c>
      <c r="BO149" s="506">
        <v>7</v>
      </c>
      <c r="BP149" s="506">
        <v>12</v>
      </c>
      <c r="BQ149" s="506">
        <v>0</v>
      </c>
      <c r="BR149" s="506">
        <v>0</v>
      </c>
      <c r="BS149" s="506">
        <v>0</v>
      </c>
      <c r="BT149" s="506">
        <v>0</v>
      </c>
      <c r="BU149" s="506">
        <v>17</v>
      </c>
      <c r="BV149" s="506">
        <v>2</v>
      </c>
      <c r="BW149" s="506">
        <v>7</v>
      </c>
      <c r="BX149" s="506">
        <v>12</v>
      </c>
      <c r="BY149" s="506">
        <v>25</v>
      </c>
      <c r="BZ149" s="506">
        <v>48</v>
      </c>
      <c r="CA149" s="506">
        <v>0</v>
      </c>
    </row>
    <row r="150" spans="1:79">
      <c r="A150" s="571" t="s">
        <v>75</v>
      </c>
      <c r="B150" s="571" t="s">
        <v>1892</v>
      </c>
      <c r="C150" s="571">
        <v>2025</v>
      </c>
      <c r="D150" s="571" t="s">
        <v>1972</v>
      </c>
      <c r="E150" s="572">
        <v>840</v>
      </c>
      <c r="F150" s="572">
        <v>613</v>
      </c>
      <c r="G150" s="572">
        <v>267</v>
      </c>
      <c r="H150" s="572">
        <v>244</v>
      </c>
      <c r="I150" s="572">
        <v>148</v>
      </c>
      <c r="J150" s="572">
        <v>1</v>
      </c>
      <c r="K150" s="572">
        <v>1</v>
      </c>
      <c r="L150" s="572">
        <v>0</v>
      </c>
      <c r="M150" s="572">
        <v>0</v>
      </c>
      <c r="N150" s="572">
        <v>3142</v>
      </c>
      <c r="O150" s="572">
        <v>173</v>
      </c>
      <c r="P150" s="572">
        <v>2969</v>
      </c>
      <c r="Q150" s="572">
        <v>63</v>
      </c>
      <c r="R150" s="572">
        <v>23</v>
      </c>
      <c r="S150" s="572">
        <v>18</v>
      </c>
      <c r="T150" s="572">
        <v>44</v>
      </c>
      <c r="U150" s="572">
        <v>25</v>
      </c>
      <c r="V150" s="572">
        <v>8</v>
      </c>
      <c r="W150" s="572">
        <v>5</v>
      </c>
      <c r="X150" s="572">
        <v>11</v>
      </c>
      <c r="Y150" s="572">
        <v>38</v>
      </c>
      <c r="Z150" s="572">
        <v>15</v>
      </c>
      <c r="AA150" s="572">
        <v>13</v>
      </c>
      <c r="AB150" s="572">
        <v>33</v>
      </c>
      <c r="AC150" s="572">
        <v>562</v>
      </c>
      <c r="AD150" s="572">
        <v>360</v>
      </c>
      <c r="AE150" s="572">
        <v>242</v>
      </c>
      <c r="AF150" s="572">
        <v>246</v>
      </c>
      <c r="AG150" s="572">
        <v>268</v>
      </c>
      <c r="AH150" s="572">
        <v>177</v>
      </c>
      <c r="AI150" s="572">
        <v>91</v>
      </c>
      <c r="AJ150" s="572">
        <v>101</v>
      </c>
      <c r="AK150" s="572">
        <v>294</v>
      </c>
      <c r="AL150" s="572">
        <v>183</v>
      </c>
      <c r="AM150" s="572">
        <v>151</v>
      </c>
      <c r="AN150" s="572">
        <v>145</v>
      </c>
      <c r="AO150" s="572">
        <v>2</v>
      </c>
      <c r="AP150" s="572">
        <v>0</v>
      </c>
      <c r="AQ150" s="572">
        <v>0</v>
      </c>
      <c r="AR150" s="572">
        <v>2</v>
      </c>
      <c r="AS150" s="572">
        <v>0</v>
      </c>
      <c r="AT150" s="572">
        <v>0</v>
      </c>
      <c r="AU150" s="572">
        <v>0</v>
      </c>
      <c r="AV150" s="572">
        <v>0</v>
      </c>
      <c r="AW150" s="572">
        <v>2</v>
      </c>
      <c r="AX150" s="572">
        <v>0</v>
      </c>
      <c r="AY150" s="572">
        <v>0</v>
      </c>
      <c r="AZ150" s="572">
        <v>2</v>
      </c>
      <c r="BA150" s="572">
        <v>1178</v>
      </c>
      <c r="BB150" s="572">
        <v>442</v>
      </c>
      <c r="BC150" s="572">
        <v>604</v>
      </c>
      <c r="BD150" s="572">
        <v>551</v>
      </c>
      <c r="BE150" s="572">
        <v>586</v>
      </c>
      <c r="BF150" s="572">
        <v>259</v>
      </c>
      <c r="BG150" s="572">
        <v>274</v>
      </c>
      <c r="BH150" s="572">
        <v>224</v>
      </c>
      <c r="BI150" s="572">
        <v>592</v>
      </c>
      <c r="BJ150" s="572">
        <v>183</v>
      </c>
      <c r="BK150" s="572">
        <v>330</v>
      </c>
      <c r="BL150" s="572">
        <v>327</v>
      </c>
      <c r="BM150" s="572">
        <v>16</v>
      </c>
      <c r="BN150" s="572">
        <v>1</v>
      </c>
      <c r="BO150" s="572">
        <v>8</v>
      </c>
      <c r="BP150" s="572">
        <v>12</v>
      </c>
      <c r="BQ150" s="572">
        <v>0</v>
      </c>
      <c r="BR150" s="572">
        <v>0</v>
      </c>
      <c r="BS150" s="572">
        <v>0</v>
      </c>
      <c r="BT150" s="572">
        <v>0</v>
      </c>
      <c r="BU150" s="572">
        <v>16</v>
      </c>
      <c r="BV150" s="572">
        <v>1</v>
      </c>
      <c r="BW150" s="572">
        <v>8</v>
      </c>
      <c r="BX150" s="572">
        <v>12</v>
      </c>
      <c r="BY150" s="572">
        <v>19</v>
      </c>
      <c r="BZ150" s="572">
        <v>54</v>
      </c>
      <c r="CA150" s="572">
        <v>0</v>
      </c>
    </row>
    <row r="151" spans="1:79">
      <c r="A151" t="s">
        <v>75</v>
      </c>
      <c r="B151" t="s">
        <v>1892</v>
      </c>
      <c r="C151">
        <v>2024</v>
      </c>
      <c r="D151" t="s">
        <v>1974</v>
      </c>
      <c r="E151" s="506">
        <f>E149</f>
        <v>838</v>
      </c>
      <c r="F151" s="506">
        <f t="shared" ref="F151:BQ151" si="28">F149</f>
        <v>612</v>
      </c>
      <c r="G151" s="506">
        <f t="shared" si="28"/>
        <v>252</v>
      </c>
      <c r="H151" s="506">
        <f t="shared" si="28"/>
        <v>231</v>
      </c>
      <c r="I151" s="506">
        <f t="shared" si="28"/>
        <v>137</v>
      </c>
      <c r="J151" s="506">
        <f t="shared" si="28"/>
        <v>0</v>
      </c>
      <c r="K151" s="506">
        <f t="shared" si="28"/>
        <v>0</v>
      </c>
      <c r="L151" s="506">
        <f t="shared" si="28"/>
        <v>0</v>
      </c>
      <c r="M151" s="506">
        <f t="shared" si="28"/>
        <v>0</v>
      </c>
      <c r="N151" s="506">
        <f t="shared" si="28"/>
        <v>3142</v>
      </c>
      <c r="O151" s="506">
        <f t="shared" si="28"/>
        <v>459</v>
      </c>
      <c r="P151" s="506">
        <f t="shared" si="28"/>
        <v>2683</v>
      </c>
      <c r="Q151" s="506">
        <f t="shared" si="28"/>
        <v>88</v>
      </c>
      <c r="R151" s="506">
        <f t="shared" si="28"/>
        <v>41</v>
      </c>
      <c r="S151" s="506">
        <f t="shared" si="28"/>
        <v>34</v>
      </c>
      <c r="T151" s="506">
        <f t="shared" si="28"/>
        <v>54</v>
      </c>
      <c r="U151" s="506">
        <f t="shared" si="28"/>
        <v>16</v>
      </c>
      <c r="V151" s="506">
        <f t="shared" si="28"/>
        <v>9</v>
      </c>
      <c r="W151" s="506">
        <f t="shared" si="28"/>
        <v>5</v>
      </c>
      <c r="X151" s="506">
        <f t="shared" si="28"/>
        <v>9</v>
      </c>
      <c r="Y151" s="506">
        <f t="shared" si="28"/>
        <v>72</v>
      </c>
      <c r="Z151" s="506">
        <f t="shared" si="28"/>
        <v>32</v>
      </c>
      <c r="AA151" s="506">
        <f t="shared" si="28"/>
        <v>29</v>
      </c>
      <c r="AB151" s="506">
        <f t="shared" si="28"/>
        <v>45</v>
      </c>
      <c r="AC151" s="506">
        <f t="shared" si="28"/>
        <v>701</v>
      </c>
      <c r="AD151" s="506">
        <f t="shared" si="28"/>
        <v>473</v>
      </c>
      <c r="AE151" s="506">
        <f t="shared" si="28"/>
        <v>312</v>
      </c>
      <c r="AF151" s="506">
        <f t="shared" si="28"/>
        <v>243</v>
      </c>
      <c r="AG151" s="506">
        <f t="shared" si="28"/>
        <v>378</v>
      </c>
      <c r="AH151" s="506">
        <f t="shared" si="28"/>
        <v>283</v>
      </c>
      <c r="AI151" s="506">
        <f t="shared" si="28"/>
        <v>149</v>
      </c>
      <c r="AJ151" s="506">
        <f t="shared" si="28"/>
        <v>90</v>
      </c>
      <c r="AK151" s="506">
        <f t="shared" si="28"/>
        <v>323</v>
      </c>
      <c r="AL151" s="506">
        <f t="shared" si="28"/>
        <v>190</v>
      </c>
      <c r="AM151" s="506">
        <f t="shared" si="28"/>
        <v>163</v>
      </c>
      <c r="AN151" s="506">
        <f t="shared" si="28"/>
        <v>153</v>
      </c>
      <c r="AO151" s="506">
        <f t="shared" si="28"/>
        <v>2</v>
      </c>
      <c r="AP151" s="506">
        <f t="shared" si="28"/>
        <v>0</v>
      </c>
      <c r="AQ151" s="506">
        <f t="shared" si="28"/>
        <v>0</v>
      </c>
      <c r="AR151" s="506">
        <f t="shared" si="28"/>
        <v>2</v>
      </c>
      <c r="AS151" s="506">
        <f t="shared" si="28"/>
        <v>1</v>
      </c>
      <c r="AT151" s="506">
        <f t="shared" si="28"/>
        <v>0</v>
      </c>
      <c r="AU151" s="506">
        <f t="shared" si="28"/>
        <v>0</v>
      </c>
      <c r="AV151" s="506">
        <f t="shared" si="28"/>
        <v>1</v>
      </c>
      <c r="AW151" s="506">
        <f t="shared" si="28"/>
        <v>1</v>
      </c>
      <c r="AX151" s="506">
        <f t="shared" si="28"/>
        <v>0</v>
      </c>
      <c r="AY151" s="506">
        <f t="shared" si="28"/>
        <v>0</v>
      </c>
      <c r="AZ151" s="506">
        <f t="shared" si="28"/>
        <v>1</v>
      </c>
      <c r="BA151" s="506">
        <f t="shared" si="28"/>
        <v>1152</v>
      </c>
      <c r="BB151" s="506">
        <f t="shared" si="28"/>
        <v>407</v>
      </c>
      <c r="BC151" s="506">
        <f t="shared" si="28"/>
        <v>620</v>
      </c>
      <c r="BD151" s="506">
        <f t="shared" si="28"/>
        <v>529</v>
      </c>
      <c r="BE151" s="506">
        <f t="shared" si="28"/>
        <v>480</v>
      </c>
      <c r="BF151" s="506">
        <f t="shared" si="28"/>
        <v>222</v>
      </c>
      <c r="BG151" s="506">
        <f t="shared" si="28"/>
        <v>239</v>
      </c>
      <c r="BH151" s="506">
        <f t="shared" si="28"/>
        <v>169</v>
      </c>
      <c r="BI151" s="506">
        <f t="shared" si="28"/>
        <v>672</v>
      </c>
      <c r="BJ151" s="506">
        <f t="shared" si="28"/>
        <v>185</v>
      </c>
      <c r="BK151" s="506">
        <f t="shared" si="28"/>
        <v>381</v>
      </c>
      <c r="BL151" s="506">
        <f t="shared" si="28"/>
        <v>360</v>
      </c>
      <c r="BM151" s="506">
        <f t="shared" si="28"/>
        <v>17</v>
      </c>
      <c r="BN151" s="506">
        <f t="shared" si="28"/>
        <v>2</v>
      </c>
      <c r="BO151" s="506">
        <f t="shared" si="28"/>
        <v>7</v>
      </c>
      <c r="BP151" s="506">
        <f t="shared" si="28"/>
        <v>12</v>
      </c>
      <c r="BQ151" s="506">
        <f t="shared" si="28"/>
        <v>0</v>
      </c>
      <c r="BR151" s="506">
        <f t="shared" ref="BR151:CA151" si="29">BR149</f>
        <v>0</v>
      </c>
      <c r="BS151" s="506">
        <f t="shared" si="29"/>
        <v>0</v>
      </c>
      <c r="BT151" s="506">
        <f t="shared" si="29"/>
        <v>0</v>
      </c>
      <c r="BU151" s="506">
        <f t="shared" si="29"/>
        <v>17</v>
      </c>
      <c r="BV151" s="506">
        <f t="shared" si="29"/>
        <v>2</v>
      </c>
      <c r="BW151" s="506">
        <f t="shared" si="29"/>
        <v>7</v>
      </c>
      <c r="BX151" s="506">
        <f t="shared" si="29"/>
        <v>12</v>
      </c>
      <c r="BY151" s="506">
        <f t="shared" si="29"/>
        <v>25</v>
      </c>
      <c r="BZ151" s="506">
        <f t="shared" si="29"/>
        <v>48</v>
      </c>
      <c r="CA151" s="506">
        <f t="shared" si="29"/>
        <v>0</v>
      </c>
    </row>
    <row r="152" spans="1:79">
      <c r="A152" s="571" t="s">
        <v>75</v>
      </c>
      <c r="B152" s="571" t="s">
        <v>1892</v>
      </c>
      <c r="C152" s="571">
        <v>2025</v>
      </c>
      <c r="D152" s="571" t="s">
        <v>1974</v>
      </c>
      <c r="E152" s="572">
        <v>840</v>
      </c>
      <c r="F152" s="572">
        <v>613</v>
      </c>
      <c r="G152" s="572">
        <v>267</v>
      </c>
      <c r="H152" s="572">
        <v>244</v>
      </c>
      <c r="I152" s="572">
        <v>148</v>
      </c>
      <c r="J152" s="572">
        <v>1</v>
      </c>
      <c r="K152" s="572">
        <v>1</v>
      </c>
      <c r="L152" s="572">
        <v>0</v>
      </c>
      <c r="M152" s="572">
        <v>0</v>
      </c>
      <c r="N152" s="572">
        <v>3142</v>
      </c>
      <c r="O152" s="572">
        <v>436.04999999999995</v>
      </c>
      <c r="P152" s="572">
        <v>2951.3</v>
      </c>
      <c r="Q152" s="572">
        <v>83.6</v>
      </c>
      <c r="R152" s="572">
        <v>38.949999999999996</v>
      </c>
      <c r="S152" s="572">
        <v>32.299999999999997</v>
      </c>
      <c r="T152" s="572">
        <v>51.3</v>
      </c>
      <c r="U152" s="572">
        <v>17.600000000000001</v>
      </c>
      <c r="V152" s="572">
        <v>8.5499999999999989</v>
      </c>
      <c r="W152" s="572">
        <v>5</v>
      </c>
      <c r="X152" s="572">
        <v>9.9</v>
      </c>
      <c r="Y152" s="572">
        <v>68.399999999999991</v>
      </c>
      <c r="Z152" s="572">
        <v>30.4</v>
      </c>
      <c r="AA152" s="572">
        <v>27.549999999999997</v>
      </c>
      <c r="AB152" s="572">
        <v>42.75</v>
      </c>
      <c r="AC152" s="572">
        <v>665.94999999999993</v>
      </c>
      <c r="AD152" s="572">
        <v>449.34999999999997</v>
      </c>
      <c r="AE152" s="572">
        <v>296.39999999999998</v>
      </c>
      <c r="AF152" s="572">
        <v>246</v>
      </c>
      <c r="AG152" s="572">
        <v>359.09999999999997</v>
      </c>
      <c r="AH152" s="572">
        <v>268.84999999999997</v>
      </c>
      <c r="AI152" s="572">
        <v>141.54999999999998</v>
      </c>
      <c r="AJ152" s="572">
        <v>99.000000000000014</v>
      </c>
      <c r="AK152" s="572">
        <v>306.84999999999997</v>
      </c>
      <c r="AL152" s="572">
        <v>183</v>
      </c>
      <c r="AM152" s="572">
        <v>154.85</v>
      </c>
      <c r="AN152" s="572">
        <v>145.35</v>
      </c>
      <c r="AO152" s="572">
        <v>2</v>
      </c>
      <c r="AP152" s="572">
        <v>0</v>
      </c>
      <c r="AQ152" s="572">
        <v>0</v>
      </c>
      <c r="AR152" s="572">
        <v>2</v>
      </c>
      <c r="AS152" s="572">
        <v>0.95</v>
      </c>
      <c r="AT152" s="572">
        <v>0</v>
      </c>
      <c r="AU152" s="572">
        <v>0</v>
      </c>
      <c r="AV152" s="572">
        <v>0.95</v>
      </c>
      <c r="AW152" s="572">
        <v>1.1000000000000001</v>
      </c>
      <c r="AX152" s="572">
        <v>0</v>
      </c>
      <c r="AY152" s="572">
        <v>0</v>
      </c>
      <c r="AZ152" s="572">
        <v>1.1000000000000001</v>
      </c>
      <c r="BA152" s="572">
        <v>1178</v>
      </c>
      <c r="BB152" s="572">
        <v>442</v>
      </c>
      <c r="BC152" s="572">
        <v>604</v>
      </c>
      <c r="BD152" s="572">
        <v>551</v>
      </c>
      <c r="BE152" s="572">
        <v>528</v>
      </c>
      <c r="BF152" s="572">
        <v>244.20000000000002</v>
      </c>
      <c r="BG152" s="572">
        <v>262.90000000000003</v>
      </c>
      <c r="BH152" s="572">
        <v>185.9</v>
      </c>
      <c r="BI152" s="572">
        <v>638.4</v>
      </c>
      <c r="BJ152" s="572">
        <v>183</v>
      </c>
      <c r="BK152" s="572">
        <v>361.95</v>
      </c>
      <c r="BL152" s="572">
        <v>342</v>
      </c>
      <c r="BM152" s="572">
        <v>16.149999999999999</v>
      </c>
      <c r="BN152" s="572">
        <v>1.9</v>
      </c>
      <c r="BO152" s="572">
        <v>7.7000000000000011</v>
      </c>
      <c r="BP152" s="572">
        <v>12</v>
      </c>
      <c r="BQ152" s="572">
        <v>0</v>
      </c>
      <c r="BR152" s="572">
        <v>0</v>
      </c>
      <c r="BS152" s="572">
        <v>0</v>
      </c>
      <c r="BT152" s="572">
        <v>0</v>
      </c>
      <c r="BU152" s="572">
        <v>16.149999999999999</v>
      </c>
      <c r="BV152" s="572">
        <v>1.9</v>
      </c>
      <c r="BW152" s="572">
        <v>7.7000000000000011</v>
      </c>
      <c r="BX152" s="572">
        <v>12</v>
      </c>
      <c r="BY152" s="572">
        <v>23.75</v>
      </c>
      <c r="BZ152" s="572">
        <v>52.800000000000004</v>
      </c>
      <c r="CA152" s="572">
        <v>0</v>
      </c>
    </row>
    <row r="153" spans="1:79">
      <c r="A153" t="s">
        <v>77</v>
      </c>
      <c r="B153" t="s">
        <v>1934</v>
      </c>
      <c r="C153">
        <v>2018</v>
      </c>
      <c r="D153" t="s">
        <v>1971</v>
      </c>
      <c r="E153" s="506">
        <v>2185</v>
      </c>
      <c r="F153" s="506">
        <v>2557</v>
      </c>
      <c r="G153" s="506">
        <v>1444</v>
      </c>
      <c r="H153" s="506">
        <v>1434</v>
      </c>
      <c r="I153" s="506">
        <v>449</v>
      </c>
      <c r="J153" s="506">
        <v>22</v>
      </c>
      <c r="K153" s="506">
        <v>17</v>
      </c>
      <c r="L153" s="506">
        <v>11</v>
      </c>
      <c r="M153" s="506">
        <v>0</v>
      </c>
      <c r="N153" s="506">
        <v>0</v>
      </c>
      <c r="O153" s="506">
        <v>0</v>
      </c>
      <c r="P153" s="506">
        <v>0</v>
      </c>
      <c r="Q153" s="506">
        <v>0</v>
      </c>
      <c r="R153" s="506">
        <v>0</v>
      </c>
      <c r="S153" s="506">
        <v>0</v>
      </c>
      <c r="T153" s="506">
        <v>0</v>
      </c>
      <c r="U153" s="506">
        <v>0</v>
      </c>
      <c r="V153" s="506">
        <v>0</v>
      </c>
      <c r="W153" s="506">
        <v>0</v>
      </c>
      <c r="X153" s="506">
        <v>0</v>
      </c>
      <c r="Y153" s="506">
        <v>0</v>
      </c>
      <c r="Z153" s="506">
        <v>0</v>
      </c>
      <c r="AA153" s="506">
        <v>0</v>
      </c>
      <c r="AB153" s="506">
        <v>0</v>
      </c>
      <c r="AC153" s="506">
        <v>847</v>
      </c>
      <c r="AD153" s="506">
        <v>321</v>
      </c>
      <c r="AE153" s="506">
        <v>495</v>
      </c>
      <c r="AF153" s="506">
        <v>486</v>
      </c>
      <c r="AG153" s="506">
        <v>284</v>
      </c>
      <c r="AH153" s="506">
        <v>112</v>
      </c>
      <c r="AI153" s="506">
        <v>155</v>
      </c>
      <c r="AJ153" s="506">
        <v>138</v>
      </c>
      <c r="AK153" s="506">
        <v>563</v>
      </c>
      <c r="AL153" s="506">
        <v>209</v>
      </c>
      <c r="AM153" s="506">
        <v>340</v>
      </c>
      <c r="AN153" s="506">
        <v>348</v>
      </c>
      <c r="AO153" s="506">
        <v>0</v>
      </c>
      <c r="AP153" s="506">
        <v>0</v>
      </c>
      <c r="AQ153" s="506">
        <v>0</v>
      </c>
      <c r="AR153" s="506">
        <v>0</v>
      </c>
      <c r="AS153" s="506">
        <v>0</v>
      </c>
      <c r="AT153" s="506">
        <v>0</v>
      </c>
      <c r="AU153" s="506">
        <v>0</v>
      </c>
      <c r="AV153" s="506">
        <v>0</v>
      </c>
      <c r="AW153" s="506">
        <v>0</v>
      </c>
      <c r="AX153" s="506">
        <v>0</v>
      </c>
      <c r="AY153" s="506">
        <v>0</v>
      </c>
      <c r="AZ153" s="506">
        <v>0</v>
      </c>
      <c r="BA153" s="506">
        <v>3581</v>
      </c>
      <c r="BB153" s="506">
        <v>1869</v>
      </c>
      <c r="BC153" s="506">
        <v>1995</v>
      </c>
      <c r="BD153" s="506">
        <v>1051</v>
      </c>
      <c r="BE153" s="506">
        <v>2884</v>
      </c>
      <c r="BF153" s="506">
        <v>1569</v>
      </c>
      <c r="BG153" s="506">
        <v>1517</v>
      </c>
      <c r="BH153" s="506">
        <v>717</v>
      </c>
      <c r="BI153" s="506">
        <v>697</v>
      </c>
      <c r="BJ153" s="506">
        <v>300</v>
      </c>
      <c r="BK153" s="506">
        <v>478</v>
      </c>
      <c r="BL153" s="506">
        <v>334</v>
      </c>
      <c r="BM153" s="506">
        <v>0</v>
      </c>
      <c r="BN153" s="506">
        <v>0</v>
      </c>
      <c r="BO153" s="506">
        <v>0</v>
      </c>
      <c r="BP153" s="506">
        <v>0</v>
      </c>
      <c r="BQ153" s="506">
        <v>0</v>
      </c>
      <c r="BR153" s="506">
        <v>0</v>
      </c>
      <c r="BS153" s="506">
        <v>0</v>
      </c>
      <c r="BT153" s="506">
        <v>0</v>
      </c>
      <c r="BU153" s="506">
        <v>0</v>
      </c>
      <c r="BV153" s="506">
        <v>0</v>
      </c>
      <c r="BW153" s="506">
        <v>0</v>
      </c>
      <c r="BX153" s="506">
        <v>0</v>
      </c>
      <c r="BY153" s="506">
        <v>12</v>
      </c>
      <c r="BZ153" s="506">
        <v>34</v>
      </c>
      <c r="CA153" s="506">
        <v>0</v>
      </c>
    </row>
    <row r="154" spans="1:79">
      <c r="A154" s="571" t="s">
        <v>77</v>
      </c>
      <c r="B154" s="571" t="s">
        <v>1934</v>
      </c>
      <c r="C154" s="571">
        <v>2019</v>
      </c>
      <c r="D154" s="571" t="s">
        <v>1971</v>
      </c>
      <c r="E154" s="572">
        <v>2328</v>
      </c>
      <c r="F154" s="572">
        <v>2530</v>
      </c>
      <c r="G154" s="572">
        <v>1453</v>
      </c>
      <c r="H154" s="572">
        <v>1513</v>
      </c>
      <c r="I154" s="572">
        <v>413</v>
      </c>
      <c r="J154" s="572">
        <v>28</v>
      </c>
      <c r="K154" s="572">
        <v>12</v>
      </c>
      <c r="L154" s="572">
        <v>17</v>
      </c>
      <c r="M154" s="572">
        <v>0</v>
      </c>
      <c r="N154" s="572">
        <v>0</v>
      </c>
      <c r="O154" s="572">
        <v>0</v>
      </c>
      <c r="P154" s="572">
        <v>0</v>
      </c>
      <c r="Q154" s="572">
        <v>0</v>
      </c>
      <c r="R154" s="572">
        <v>0</v>
      </c>
      <c r="S154" s="572">
        <v>0</v>
      </c>
      <c r="T154" s="572">
        <v>0</v>
      </c>
      <c r="U154" s="572">
        <v>0</v>
      </c>
      <c r="V154" s="572">
        <v>0</v>
      </c>
      <c r="W154" s="572">
        <v>0</v>
      </c>
      <c r="X154" s="572">
        <v>0</v>
      </c>
      <c r="Y154" s="572">
        <v>0</v>
      </c>
      <c r="Z154" s="572">
        <v>0</v>
      </c>
      <c r="AA154" s="572">
        <v>0</v>
      </c>
      <c r="AB154" s="572">
        <v>0</v>
      </c>
      <c r="AC154" s="572">
        <v>802</v>
      </c>
      <c r="AD154" s="572">
        <v>303</v>
      </c>
      <c r="AE154" s="572">
        <v>479</v>
      </c>
      <c r="AF154" s="572">
        <v>440</v>
      </c>
      <c r="AG154" s="572">
        <v>251</v>
      </c>
      <c r="AH154" s="572">
        <v>106</v>
      </c>
      <c r="AI154" s="572">
        <v>155</v>
      </c>
      <c r="AJ154" s="572">
        <v>126</v>
      </c>
      <c r="AK154" s="572">
        <v>551</v>
      </c>
      <c r="AL154" s="572">
        <v>197</v>
      </c>
      <c r="AM154" s="572">
        <v>324</v>
      </c>
      <c r="AN154" s="572">
        <v>314</v>
      </c>
      <c r="AO154" s="572">
        <v>0</v>
      </c>
      <c r="AP154" s="572">
        <v>0</v>
      </c>
      <c r="AQ154" s="572">
        <v>0</v>
      </c>
      <c r="AR154" s="572">
        <v>0</v>
      </c>
      <c r="AS154" s="572">
        <v>0</v>
      </c>
      <c r="AT154" s="572">
        <v>0</v>
      </c>
      <c r="AU154" s="572">
        <v>0</v>
      </c>
      <c r="AV154" s="572">
        <v>0</v>
      </c>
      <c r="AW154" s="572">
        <v>0</v>
      </c>
      <c r="AX154" s="572">
        <v>0</v>
      </c>
      <c r="AY154" s="572">
        <v>0</v>
      </c>
      <c r="AZ154" s="572">
        <v>0</v>
      </c>
      <c r="BA154" s="572">
        <v>3527</v>
      </c>
      <c r="BB154" s="572">
        <v>1934</v>
      </c>
      <c r="BC154" s="572">
        <v>1953</v>
      </c>
      <c r="BD154" s="572">
        <v>987</v>
      </c>
      <c r="BE154" s="572">
        <v>2805</v>
      </c>
      <c r="BF154" s="572">
        <v>1622</v>
      </c>
      <c r="BG154" s="572">
        <v>1444</v>
      </c>
      <c r="BH154" s="572">
        <v>662</v>
      </c>
      <c r="BI154" s="572">
        <v>722</v>
      </c>
      <c r="BJ154" s="572">
        <v>312</v>
      </c>
      <c r="BK154" s="572">
        <v>509</v>
      </c>
      <c r="BL154" s="572">
        <v>325</v>
      </c>
      <c r="BM154" s="572">
        <v>0</v>
      </c>
      <c r="BN154" s="572">
        <v>0</v>
      </c>
      <c r="BO154" s="572">
        <v>0</v>
      </c>
      <c r="BP154" s="572">
        <v>0</v>
      </c>
      <c r="BQ154" s="572">
        <v>0</v>
      </c>
      <c r="BR154" s="572">
        <v>0</v>
      </c>
      <c r="BS154" s="572">
        <v>0</v>
      </c>
      <c r="BT154" s="572">
        <v>0</v>
      </c>
      <c r="BU154" s="572">
        <v>0</v>
      </c>
      <c r="BV154" s="572">
        <v>0</v>
      </c>
      <c r="BW154" s="572">
        <v>0</v>
      </c>
      <c r="BX154" s="572">
        <v>0</v>
      </c>
      <c r="BY154" s="572">
        <v>5</v>
      </c>
      <c r="BZ154" s="572">
        <v>49</v>
      </c>
      <c r="CA154" s="572">
        <v>0</v>
      </c>
    </row>
    <row r="155" spans="1:79">
      <c r="A155" t="s">
        <v>77</v>
      </c>
      <c r="B155" t="s">
        <v>1934</v>
      </c>
      <c r="C155">
        <v>2020</v>
      </c>
      <c r="D155" t="s">
        <v>1971</v>
      </c>
      <c r="E155" s="506">
        <v>2469</v>
      </c>
      <c r="F155" s="506">
        <v>2346</v>
      </c>
      <c r="G155" s="506">
        <v>1404</v>
      </c>
      <c r="H155" s="506">
        <v>1438</v>
      </c>
      <c r="I155" s="506">
        <v>419</v>
      </c>
      <c r="J155" s="506">
        <v>21</v>
      </c>
      <c r="K155" s="506">
        <v>7</v>
      </c>
      <c r="L155" s="506">
        <v>12</v>
      </c>
      <c r="M155" s="506">
        <v>0</v>
      </c>
      <c r="N155" s="506">
        <v>1900</v>
      </c>
      <c r="O155" s="506">
        <v>972</v>
      </c>
      <c r="P155" s="506">
        <v>928</v>
      </c>
      <c r="Q155" s="506">
        <v>0</v>
      </c>
      <c r="R155" s="506">
        <v>0</v>
      </c>
      <c r="S155" s="506">
        <v>0</v>
      </c>
      <c r="T155" s="506">
        <v>0</v>
      </c>
      <c r="U155" s="506">
        <v>0</v>
      </c>
      <c r="V155" s="506">
        <v>0</v>
      </c>
      <c r="W155" s="506">
        <v>0</v>
      </c>
      <c r="X155" s="506">
        <v>0</v>
      </c>
      <c r="Y155" s="506">
        <v>0</v>
      </c>
      <c r="Z155" s="506">
        <v>0</v>
      </c>
      <c r="AA155" s="506">
        <v>0</v>
      </c>
      <c r="AB155" s="506">
        <v>0</v>
      </c>
      <c r="AC155" s="506">
        <v>916</v>
      </c>
      <c r="AD155" s="506">
        <v>340</v>
      </c>
      <c r="AE155" s="506">
        <v>499</v>
      </c>
      <c r="AF155" s="506">
        <v>526</v>
      </c>
      <c r="AG155" s="506">
        <v>298</v>
      </c>
      <c r="AH155" s="506">
        <v>112</v>
      </c>
      <c r="AI155" s="506">
        <v>145</v>
      </c>
      <c r="AJ155" s="506">
        <v>167</v>
      </c>
      <c r="AK155" s="506">
        <v>618</v>
      </c>
      <c r="AL155" s="506">
        <v>228</v>
      </c>
      <c r="AM155" s="506">
        <v>354</v>
      </c>
      <c r="AN155" s="506">
        <v>359</v>
      </c>
      <c r="AO155" s="506">
        <v>0</v>
      </c>
      <c r="AP155" s="506">
        <v>0</v>
      </c>
      <c r="AQ155" s="506">
        <v>0</v>
      </c>
      <c r="AR155" s="506">
        <v>0</v>
      </c>
      <c r="AS155" s="506">
        <v>0</v>
      </c>
      <c r="AT155" s="506">
        <v>0</v>
      </c>
      <c r="AU155" s="506">
        <v>0</v>
      </c>
      <c r="AV155" s="506">
        <v>0</v>
      </c>
      <c r="AW155" s="506">
        <v>0</v>
      </c>
      <c r="AX155" s="506">
        <v>0</v>
      </c>
      <c r="AY155" s="506">
        <v>0</v>
      </c>
      <c r="AZ155" s="506">
        <v>0</v>
      </c>
      <c r="BA155" s="506">
        <v>3439</v>
      </c>
      <c r="BB155" s="506">
        <v>1895</v>
      </c>
      <c r="BC155" s="506">
        <v>1867</v>
      </c>
      <c r="BD155" s="506">
        <v>953</v>
      </c>
      <c r="BE155" s="506">
        <v>2753</v>
      </c>
      <c r="BF155" s="506">
        <v>1603</v>
      </c>
      <c r="BG155" s="506">
        <v>1429</v>
      </c>
      <c r="BH155" s="506">
        <v>612</v>
      </c>
      <c r="BI155" s="506">
        <v>686</v>
      </c>
      <c r="BJ155" s="506">
        <v>292</v>
      </c>
      <c r="BK155" s="506">
        <v>438</v>
      </c>
      <c r="BL155" s="506">
        <v>341</v>
      </c>
      <c r="BM155" s="506">
        <v>0</v>
      </c>
      <c r="BN155" s="506">
        <v>0</v>
      </c>
      <c r="BO155" s="506">
        <v>0</v>
      </c>
      <c r="BP155" s="506">
        <v>0</v>
      </c>
      <c r="BQ155" s="506">
        <v>0</v>
      </c>
      <c r="BR155" s="506">
        <v>0</v>
      </c>
      <c r="BS155" s="506">
        <v>0</v>
      </c>
      <c r="BT155" s="506">
        <v>0</v>
      </c>
      <c r="BU155" s="506">
        <v>0</v>
      </c>
      <c r="BV155" s="506">
        <v>0</v>
      </c>
      <c r="BW155" s="506">
        <v>0</v>
      </c>
      <c r="BX155" s="506">
        <v>0</v>
      </c>
      <c r="BY155" s="506">
        <v>4</v>
      </c>
      <c r="BZ155" s="506">
        <v>43</v>
      </c>
      <c r="CA155" s="506">
        <v>0</v>
      </c>
    </row>
    <row r="156" spans="1:79">
      <c r="A156" s="571" t="s">
        <v>77</v>
      </c>
      <c r="B156" s="571" t="s">
        <v>1934</v>
      </c>
      <c r="C156" s="571">
        <v>2021</v>
      </c>
      <c r="D156" s="571" t="s">
        <v>1971</v>
      </c>
      <c r="E156" s="572">
        <v>2442</v>
      </c>
      <c r="F156" s="572">
        <v>1909</v>
      </c>
      <c r="G156" s="572">
        <v>1093</v>
      </c>
      <c r="H156" s="572">
        <v>1247</v>
      </c>
      <c r="I156" s="572">
        <v>363</v>
      </c>
      <c r="J156" s="572">
        <v>0</v>
      </c>
      <c r="K156" s="572">
        <v>0</v>
      </c>
      <c r="L156" s="572">
        <v>0</v>
      </c>
      <c r="M156" s="572">
        <v>0</v>
      </c>
      <c r="N156" s="572">
        <v>1856</v>
      </c>
      <c r="O156" s="572">
        <v>956</v>
      </c>
      <c r="P156" s="572">
        <v>900</v>
      </c>
      <c r="Q156" s="572">
        <v>0</v>
      </c>
      <c r="R156" s="572">
        <v>0</v>
      </c>
      <c r="S156" s="572">
        <v>0</v>
      </c>
      <c r="T156" s="572">
        <v>0</v>
      </c>
      <c r="U156" s="572">
        <v>0</v>
      </c>
      <c r="V156" s="572">
        <v>0</v>
      </c>
      <c r="W156" s="572">
        <v>0</v>
      </c>
      <c r="X156" s="572">
        <v>0</v>
      </c>
      <c r="Y156" s="572">
        <v>0</v>
      </c>
      <c r="Z156" s="572">
        <v>0</v>
      </c>
      <c r="AA156" s="572">
        <v>0</v>
      </c>
      <c r="AB156" s="572">
        <v>0</v>
      </c>
      <c r="AC156" s="572">
        <v>769</v>
      </c>
      <c r="AD156" s="572">
        <v>268</v>
      </c>
      <c r="AE156" s="572">
        <v>417</v>
      </c>
      <c r="AF156" s="572">
        <v>451</v>
      </c>
      <c r="AG156" s="572">
        <v>262</v>
      </c>
      <c r="AH156" s="572">
        <v>102</v>
      </c>
      <c r="AI156" s="572">
        <v>138</v>
      </c>
      <c r="AJ156" s="572">
        <v>140</v>
      </c>
      <c r="AK156" s="572">
        <v>507</v>
      </c>
      <c r="AL156" s="572">
        <v>166</v>
      </c>
      <c r="AM156" s="572">
        <v>279</v>
      </c>
      <c r="AN156" s="572">
        <v>311</v>
      </c>
      <c r="AO156" s="572">
        <v>3</v>
      </c>
      <c r="AP156" s="572">
        <v>1</v>
      </c>
      <c r="AQ156" s="572">
        <v>2</v>
      </c>
      <c r="AR156" s="572">
        <v>3</v>
      </c>
      <c r="AS156" s="572">
        <v>3</v>
      </c>
      <c r="AT156" s="572">
        <v>1</v>
      </c>
      <c r="AU156" s="572">
        <v>2</v>
      </c>
      <c r="AV156" s="572">
        <v>3</v>
      </c>
      <c r="AW156" s="572">
        <v>0</v>
      </c>
      <c r="AX156" s="572">
        <v>0</v>
      </c>
      <c r="AY156" s="572">
        <v>0</v>
      </c>
      <c r="AZ156" s="572">
        <v>0</v>
      </c>
      <c r="BA156" s="572">
        <v>3614</v>
      </c>
      <c r="BB156" s="572">
        <v>2019</v>
      </c>
      <c r="BC156" s="572">
        <v>1893</v>
      </c>
      <c r="BD156" s="572">
        <v>940</v>
      </c>
      <c r="BE156" s="572">
        <v>2912</v>
      </c>
      <c r="BF156" s="572">
        <v>1718</v>
      </c>
      <c r="BG156" s="572">
        <v>1422</v>
      </c>
      <c r="BH156" s="572">
        <v>604</v>
      </c>
      <c r="BI156" s="572">
        <v>702</v>
      </c>
      <c r="BJ156" s="572">
        <v>301</v>
      </c>
      <c r="BK156" s="572">
        <v>471</v>
      </c>
      <c r="BL156" s="572">
        <v>336</v>
      </c>
      <c r="BM156" s="572">
        <v>0</v>
      </c>
      <c r="BN156" s="572">
        <v>0</v>
      </c>
      <c r="BO156" s="572">
        <v>0</v>
      </c>
      <c r="BP156" s="572">
        <v>0</v>
      </c>
      <c r="BQ156" s="572">
        <v>0</v>
      </c>
      <c r="BR156" s="572">
        <v>0</v>
      </c>
      <c r="BS156" s="572">
        <v>0</v>
      </c>
      <c r="BT156" s="572">
        <v>0</v>
      </c>
      <c r="BU156" s="572">
        <v>0</v>
      </c>
      <c r="BV156" s="572">
        <v>0</v>
      </c>
      <c r="BW156" s="572">
        <v>0</v>
      </c>
      <c r="BX156" s="572">
        <v>0</v>
      </c>
      <c r="BY156" s="572">
        <v>9</v>
      </c>
      <c r="BZ156" s="572">
        <v>72</v>
      </c>
      <c r="CA156" s="572">
        <v>0</v>
      </c>
    </row>
    <row r="157" spans="1:79">
      <c r="A157" t="s">
        <v>77</v>
      </c>
      <c r="B157" t="s">
        <v>1934</v>
      </c>
      <c r="C157">
        <v>2022</v>
      </c>
      <c r="D157" t="s">
        <v>1971</v>
      </c>
      <c r="E157" s="506">
        <v>2418</v>
      </c>
      <c r="F157" s="506">
        <v>1906</v>
      </c>
      <c r="G157" s="506">
        <v>1077</v>
      </c>
      <c r="H157" s="506">
        <v>1248</v>
      </c>
      <c r="I157" s="506">
        <v>326</v>
      </c>
      <c r="J157" s="506">
        <v>0</v>
      </c>
      <c r="K157" s="506">
        <v>0</v>
      </c>
      <c r="L157" s="506">
        <v>0</v>
      </c>
      <c r="M157" s="506">
        <v>0</v>
      </c>
      <c r="N157" s="506">
        <v>1447</v>
      </c>
      <c r="O157" s="506">
        <v>752</v>
      </c>
      <c r="P157" s="506">
        <v>695</v>
      </c>
      <c r="Q157" s="506">
        <v>0</v>
      </c>
      <c r="R157" s="506">
        <v>0</v>
      </c>
      <c r="S157" s="506">
        <v>0</v>
      </c>
      <c r="T157" s="506">
        <v>0</v>
      </c>
      <c r="U157" s="506">
        <v>0</v>
      </c>
      <c r="V157" s="506">
        <v>0</v>
      </c>
      <c r="W157" s="506">
        <v>0</v>
      </c>
      <c r="X157" s="506">
        <v>0</v>
      </c>
      <c r="Y157" s="506">
        <v>0</v>
      </c>
      <c r="Z157" s="506">
        <v>0</v>
      </c>
      <c r="AA157" s="506">
        <v>0</v>
      </c>
      <c r="AB157" s="506">
        <v>0</v>
      </c>
      <c r="AC157" s="506">
        <v>660</v>
      </c>
      <c r="AD157" s="506">
        <v>260</v>
      </c>
      <c r="AE157" s="506">
        <v>396</v>
      </c>
      <c r="AF157" s="506">
        <v>351</v>
      </c>
      <c r="AG157" s="506">
        <v>178</v>
      </c>
      <c r="AH157" s="506">
        <v>92</v>
      </c>
      <c r="AI157" s="506">
        <v>111</v>
      </c>
      <c r="AJ157" s="506">
        <v>88</v>
      </c>
      <c r="AK157" s="506">
        <v>482</v>
      </c>
      <c r="AL157" s="506">
        <v>168</v>
      </c>
      <c r="AM157" s="506">
        <v>285</v>
      </c>
      <c r="AN157" s="506">
        <v>263</v>
      </c>
      <c r="AO157" s="506">
        <v>22</v>
      </c>
      <c r="AP157" s="506">
        <v>8</v>
      </c>
      <c r="AQ157" s="506">
        <v>14</v>
      </c>
      <c r="AR157" s="506">
        <v>16</v>
      </c>
      <c r="AS157" s="506">
        <v>11</v>
      </c>
      <c r="AT157" s="506">
        <v>5</v>
      </c>
      <c r="AU157" s="506">
        <v>8</v>
      </c>
      <c r="AV157" s="506">
        <v>10</v>
      </c>
      <c r="AW157" s="506">
        <v>11</v>
      </c>
      <c r="AX157" s="506">
        <v>3</v>
      </c>
      <c r="AY157" s="506">
        <v>6</v>
      </c>
      <c r="AZ157" s="506">
        <v>6</v>
      </c>
      <c r="BA157" s="506">
        <v>3254</v>
      </c>
      <c r="BB157" s="506">
        <v>1783</v>
      </c>
      <c r="BC157" s="506">
        <v>1639</v>
      </c>
      <c r="BD157" s="506">
        <v>875</v>
      </c>
      <c r="BE157" s="506">
        <v>2630</v>
      </c>
      <c r="BF157" s="506">
        <v>1531</v>
      </c>
      <c r="BG157" s="506">
        <v>1239</v>
      </c>
      <c r="BH157" s="506">
        <v>580</v>
      </c>
      <c r="BI157" s="506">
        <v>624</v>
      </c>
      <c r="BJ157" s="506">
        <v>252</v>
      </c>
      <c r="BK157" s="506">
        <v>400</v>
      </c>
      <c r="BL157" s="506">
        <v>295</v>
      </c>
      <c r="BM157" s="506">
        <v>0</v>
      </c>
      <c r="BN157" s="506">
        <v>0</v>
      </c>
      <c r="BO157" s="506">
        <v>0</v>
      </c>
      <c r="BP157" s="506">
        <v>0</v>
      </c>
      <c r="BQ157" s="506">
        <v>0</v>
      </c>
      <c r="BR157" s="506">
        <v>0</v>
      </c>
      <c r="BS157" s="506">
        <v>0</v>
      </c>
      <c r="BT157" s="506">
        <v>0</v>
      </c>
      <c r="BU157" s="506">
        <v>0</v>
      </c>
      <c r="BV157" s="506">
        <v>0</v>
      </c>
      <c r="BW157" s="506">
        <v>0</v>
      </c>
      <c r="BX157" s="506">
        <v>0</v>
      </c>
      <c r="BY157" s="506">
        <v>7</v>
      </c>
      <c r="BZ157" s="506">
        <v>83</v>
      </c>
      <c r="CA157" s="506">
        <v>0</v>
      </c>
    </row>
    <row r="158" spans="1:79">
      <c r="A158" s="571" t="s">
        <v>77</v>
      </c>
      <c r="B158" s="571" t="s">
        <v>1934</v>
      </c>
      <c r="C158" s="571">
        <v>2023</v>
      </c>
      <c r="D158" s="571" t="s">
        <v>1971</v>
      </c>
      <c r="E158" s="572">
        <v>2534</v>
      </c>
      <c r="F158" s="572">
        <v>1896</v>
      </c>
      <c r="G158" s="572">
        <v>1071</v>
      </c>
      <c r="H158" s="572">
        <v>1129</v>
      </c>
      <c r="I158" s="572">
        <v>287</v>
      </c>
      <c r="J158" s="572">
        <v>0</v>
      </c>
      <c r="K158" s="572">
        <v>0</v>
      </c>
      <c r="L158" s="572">
        <v>0</v>
      </c>
      <c r="M158" s="572">
        <v>0</v>
      </c>
      <c r="N158" s="572">
        <v>509</v>
      </c>
      <c r="O158" s="572">
        <v>509</v>
      </c>
      <c r="P158" s="572">
        <v>0</v>
      </c>
      <c r="Q158" s="572">
        <v>0</v>
      </c>
      <c r="R158" s="572">
        <v>0</v>
      </c>
      <c r="S158" s="572">
        <v>0</v>
      </c>
      <c r="T158" s="572">
        <v>0</v>
      </c>
      <c r="U158" s="572">
        <v>0</v>
      </c>
      <c r="V158" s="572">
        <v>0</v>
      </c>
      <c r="W158" s="572">
        <v>0</v>
      </c>
      <c r="X158" s="572">
        <v>0</v>
      </c>
      <c r="Y158" s="572">
        <v>0</v>
      </c>
      <c r="Z158" s="572">
        <v>0</v>
      </c>
      <c r="AA158" s="572">
        <v>0</v>
      </c>
      <c r="AB158" s="572">
        <v>0</v>
      </c>
      <c r="AC158" s="572">
        <v>853</v>
      </c>
      <c r="AD158" s="572">
        <v>304</v>
      </c>
      <c r="AE158" s="572">
        <v>497</v>
      </c>
      <c r="AF158" s="572">
        <v>423</v>
      </c>
      <c r="AG158" s="572">
        <v>255</v>
      </c>
      <c r="AH158" s="572">
        <v>102</v>
      </c>
      <c r="AI158" s="572">
        <v>141</v>
      </c>
      <c r="AJ158" s="572">
        <v>106</v>
      </c>
      <c r="AK158" s="572">
        <v>598</v>
      </c>
      <c r="AL158" s="572">
        <v>202</v>
      </c>
      <c r="AM158" s="572">
        <v>356</v>
      </c>
      <c r="AN158" s="572">
        <v>317</v>
      </c>
      <c r="AO158" s="572">
        <v>4</v>
      </c>
      <c r="AP158" s="572">
        <v>3</v>
      </c>
      <c r="AQ158" s="572">
        <v>2</v>
      </c>
      <c r="AR158" s="572">
        <v>4</v>
      </c>
      <c r="AS158" s="572">
        <v>4</v>
      </c>
      <c r="AT158" s="572">
        <v>3</v>
      </c>
      <c r="AU158" s="572">
        <v>2</v>
      </c>
      <c r="AV158" s="572">
        <v>4</v>
      </c>
      <c r="AW158" s="572">
        <v>0</v>
      </c>
      <c r="AX158" s="572">
        <v>0</v>
      </c>
      <c r="AY158" s="572">
        <v>0</v>
      </c>
      <c r="AZ158" s="572">
        <v>0</v>
      </c>
      <c r="BA158" s="572">
        <v>3257</v>
      </c>
      <c r="BB158" s="572">
        <v>1863</v>
      </c>
      <c r="BC158" s="572">
        <v>1527</v>
      </c>
      <c r="BD158" s="572">
        <v>789</v>
      </c>
      <c r="BE158" s="572">
        <v>2672</v>
      </c>
      <c r="BF158" s="572">
        <v>1630</v>
      </c>
      <c r="BG158" s="572">
        <v>1163</v>
      </c>
      <c r="BH158" s="572">
        <v>501</v>
      </c>
      <c r="BI158" s="572">
        <v>585</v>
      </c>
      <c r="BJ158" s="572">
        <v>233</v>
      </c>
      <c r="BK158" s="572">
        <v>364</v>
      </c>
      <c r="BL158" s="572">
        <v>288</v>
      </c>
      <c r="BM158" s="572">
        <v>0</v>
      </c>
      <c r="BN158" s="572">
        <v>0</v>
      </c>
      <c r="BO158" s="572">
        <v>0</v>
      </c>
      <c r="BP158" s="572">
        <v>0</v>
      </c>
      <c r="BQ158" s="572">
        <v>0</v>
      </c>
      <c r="BR158" s="572">
        <v>0</v>
      </c>
      <c r="BS158" s="572">
        <v>0</v>
      </c>
      <c r="BT158" s="572">
        <v>0</v>
      </c>
      <c r="BU158" s="572">
        <v>0</v>
      </c>
      <c r="BV158" s="572">
        <v>0</v>
      </c>
      <c r="BW158" s="572">
        <v>0</v>
      </c>
      <c r="BX158" s="572">
        <v>0</v>
      </c>
      <c r="BY158" s="572">
        <v>10</v>
      </c>
      <c r="BZ158" s="572">
        <v>50</v>
      </c>
      <c r="CA158" s="572">
        <v>0</v>
      </c>
    </row>
    <row r="159" spans="1:79">
      <c r="A159" t="s">
        <v>77</v>
      </c>
      <c r="B159" t="s">
        <v>1934</v>
      </c>
      <c r="C159">
        <v>2024</v>
      </c>
      <c r="D159" t="s">
        <v>1971</v>
      </c>
      <c r="E159" s="506">
        <v>2673</v>
      </c>
      <c r="F159" s="506">
        <v>2350</v>
      </c>
      <c r="G159" s="506">
        <v>1551</v>
      </c>
      <c r="H159" s="506">
        <v>1128</v>
      </c>
      <c r="I159" s="506">
        <v>278</v>
      </c>
      <c r="J159" s="506">
        <v>0</v>
      </c>
      <c r="K159" s="506">
        <v>0</v>
      </c>
      <c r="L159" s="506">
        <v>0</v>
      </c>
      <c r="M159" s="506">
        <v>0</v>
      </c>
      <c r="N159" s="506">
        <v>697</v>
      </c>
      <c r="O159" s="506">
        <v>197</v>
      </c>
      <c r="P159" s="506">
        <v>500</v>
      </c>
      <c r="Q159" s="506">
        <v>0</v>
      </c>
      <c r="R159" s="506">
        <v>0</v>
      </c>
      <c r="S159" s="506">
        <v>0</v>
      </c>
      <c r="T159" s="506">
        <v>0</v>
      </c>
      <c r="U159" s="506">
        <v>0</v>
      </c>
      <c r="V159" s="506">
        <v>0</v>
      </c>
      <c r="W159" s="506">
        <v>0</v>
      </c>
      <c r="X159" s="506">
        <v>0</v>
      </c>
      <c r="Y159" s="506">
        <v>0</v>
      </c>
      <c r="Z159" s="506">
        <v>0</v>
      </c>
      <c r="AA159" s="506">
        <v>0</v>
      </c>
      <c r="AB159" s="506">
        <v>0</v>
      </c>
      <c r="AC159" s="506">
        <v>1015</v>
      </c>
      <c r="AD159" s="506">
        <v>380</v>
      </c>
      <c r="AE159" s="506">
        <v>566</v>
      </c>
      <c r="AF159" s="506">
        <v>452</v>
      </c>
      <c r="AG159" s="506">
        <v>398</v>
      </c>
      <c r="AH159" s="506">
        <v>206</v>
      </c>
      <c r="AI159" s="506">
        <v>226</v>
      </c>
      <c r="AJ159" s="506">
        <v>101</v>
      </c>
      <c r="AK159" s="506">
        <v>617</v>
      </c>
      <c r="AL159" s="506">
        <v>174</v>
      </c>
      <c r="AM159" s="506">
        <v>340</v>
      </c>
      <c r="AN159" s="506">
        <v>351</v>
      </c>
      <c r="AO159" s="506">
        <v>2</v>
      </c>
      <c r="AP159" s="506">
        <v>1</v>
      </c>
      <c r="AQ159" s="506">
        <v>0</v>
      </c>
      <c r="AR159" s="506">
        <v>2</v>
      </c>
      <c r="AS159" s="506">
        <v>2</v>
      </c>
      <c r="AT159" s="506">
        <v>1</v>
      </c>
      <c r="AU159" s="506">
        <v>0</v>
      </c>
      <c r="AV159" s="506">
        <v>2</v>
      </c>
      <c r="AW159" s="506">
        <v>0</v>
      </c>
      <c r="AX159" s="506">
        <v>0</v>
      </c>
      <c r="AY159" s="506">
        <v>0</v>
      </c>
      <c r="AZ159" s="506">
        <v>0</v>
      </c>
      <c r="BA159" s="506">
        <v>3412</v>
      </c>
      <c r="BB159" s="506">
        <v>2112</v>
      </c>
      <c r="BC159" s="506">
        <v>1548</v>
      </c>
      <c r="BD159" s="506">
        <v>774</v>
      </c>
      <c r="BE159" s="506">
        <v>2452</v>
      </c>
      <c r="BF159" s="506">
        <v>1645</v>
      </c>
      <c r="BG159" s="506">
        <v>894</v>
      </c>
      <c r="BH159" s="506">
        <v>388</v>
      </c>
      <c r="BI159" s="506">
        <v>960</v>
      </c>
      <c r="BJ159" s="506">
        <v>467</v>
      </c>
      <c r="BK159" s="506">
        <v>654</v>
      </c>
      <c r="BL159" s="506">
        <v>386</v>
      </c>
      <c r="BM159" s="506">
        <v>0</v>
      </c>
      <c r="BN159" s="506">
        <v>0</v>
      </c>
      <c r="BO159" s="506">
        <v>0</v>
      </c>
      <c r="BP159" s="506">
        <v>0</v>
      </c>
      <c r="BQ159" s="506">
        <v>0</v>
      </c>
      <c r="BR159" s="506">
        <v>0</v>
      </c>
      <c r="BS159" s="506">
        <v>0</v>
      </c>
      <c r="BT159" s="506">
        <v>0</v>
      </c>
      <c r="BU159" s="506">
        <v>0</v>
      </c>
      <c r="BV159" s="506">
        <v>0</v>
      </c>
      <c r="BW159" s="506">
        <v>0</v>
      </c>
      <c r="BX159" s="506">
        <v>0</v>
      </c>
      <c r="BY159" s="506">
        <v>14</v>
      </c>
      <c r="BZ159" s="506">
        <v>40</v>
      </c>
      <c r="CA159" s="506">
        <v>0</v>
      </c>
    </row>
    <row r="160" spans="1:79">
      <c r="A160" s="571" t="s">
        <v>77</v>
      </c>
      <c r="B160" s="571" t="s">
        <v>1934</v>
      </c>
      <c r="C160" s="571">
        <v>2025</v>
      </c>
      <c r="D160" s="571" t="s">
        <v>1972</v>
      </c>
      <c r="E160" s="572">
        <v>2673</v>
      </c>
      <c r="F160" s="572">
        <v>2350</v>
      </c>
      <c r="G160" s="572">
        <v>1376</v>
      </c>
      <c r="H160" s="572">
        <v>1395</v>
      </c>
      <c r="I160" s="572">
        <v>386</v>
      </c>
      <c r="J160" s="572">
        <v>0</v>
      </c>
      <c r="K160" s="572">
        <v>0</v>
      </c>
      <c r="L160" s="572">
        <v>0</v>
      </c>
      <c r="M160" s="572">
        <v>0</v>
      </c>
      <c r="N160" s="572">
        <v>830</v>
      </c>
      <c r="O160" s="572">
        <v>470</v>
      </c>
      <c r="P160" s="572">
        <v>360</v>
      </c>
      <c r="Q160" s="572">
        <v>0</v>
      </c>
      <c r="R160" s="572">
        <v>0</v>
      </c>
      <c r="S160" s="572">
        <v>0</v>
      </c>
      <c r="T160" s="572">
        <v>0</v>
      </c>
      <c r="U160" s="572">
        <v>0</v>
      </c>
      <c r="V160" s="572">
        <v>0</v>
      </c>
      <c r="W160" s="572">
        <v>0</v>
      </c>
      <c r="X160" s="572">
        <v>0</v>
      </c>
      <c r="Y160" s="572">
        <v>0</v>
      </c>
      <c r="Z160" s="572">
        <v>0</v>
      </c>
      <c r="AA160" s="572">
        <v>0</v>
      </c>
      <c r="AB160" s="572">
        <v>0</v>
      </c>
      <c r="AC160" s="572">
        <v>837</v>
      </c>
      <c r="AD160" s="572">
        <v>311</v>
      </c>
      <c r="AE160" s="572">
        <v>479</v>
      </c>
      <c r="AF160" s="572">
        <v>449</v>
      </c>
      <c r="AG160" s="572">
        <v>272</v>
      </c>
      <c r="AH160" s="572">
        <v>117</v>
      </c>
      <c r="AI160" s="572">
        <v>152</v>
      </c>
      <c r="AJ160" s="572">
        <v>123</v>
      </c>
      <c r="AK160" s="572">
        <v>565</v>
      </c>
      <c r="AL160" s="572">
        <v>194</v>
      </c>
      <c r="AM160" s="572">
        <v>327</v>
      </c>
      <c r="AN160" s="572">
        <v>326</v>
      </c>
      <c r="AO160" s="572">
        <v>4</v>
      </c>
      <c r="AP160" s="572">
        <v>2</v>
      </c>
      <c r="AQ160" s="572">
        <v>2</v>
      </c>
      <c r="AR160" s="572">
        <v>4</v>
      </c>
      <c r="AS160" s="572">
        <v>4</v>
      </c>
      <c r="AT160" s="572">
        <v>2</v>
      </c>
      <c r="AU160" s="572">
        <v>2</v>
      </c>
      <c r="AV160" s="572">
        <v>4</v>
      </c>
      <c r="AW160" s="572">
        <v>0</v>
      </c>
      <c r="AX160" s="572">
        <v>0</v>
      </c>
      <c r="AY160" s="572">
        <v>0</v>
      </c>
      <c r="AZ160" s="572">
        <v>0</v>
      </c>
      <c r="BA160" s="572">
        <v>3442</v>
      </c>
      <c r="BB160" s="572">
        <v>1927</v>
      </c>
      <c r="BC160" s="572">
        <v>1772</v>
      </c>
      <c r="BD160" s="572">
        <v>909</v>
      </c>
      <c r="BE160" s="572">
        <v>2731</v>
      </c>
      <c r="BF160" s="572">
        <v>1621</v>
      </c>
      <c r="BG160" s="572">
        <v>1294</v>
      </c>
      <c r="BH160" s="572">
        <v>576</v>
      </c>
      <c r="BI160" s="572">
        <v>711</v>
      </c>
      <c r="BJ160" s="572">
        <v>306</v>
      </c>
      <c r="BK160" s="572">
        <v>478</v>
      </c>
      <c r="BL160" s="572">
        <v>333</v>
      </c>
      <c r="BM160" s="572">
        <v>0</v>
      </c>
      <c r="BN160" s="572">
        <v>0</v>
      </c>
      <c r="BO160" s="572">
        <v>0</v>
      </c>
      <c r="BP160" s="572">
        <v>0</v>
      </c>
      <c r="BQ160" s="572">
        <v>0</v>
      </c>
      <c r="BR160" s="572">
        <v>0</v>
      </c>
      <c r="BS160" s="572">
        <v>0</v>
      </c>
      <c r="BT160" s="572">
        <v>0</v>
      </c>
      <c r="BU160" s="572">
        <v>0</v>
      </c>
      <c r="BV160" s="572">
        <v>0</v>
      </c>
      <c r="BW160" s="572">
        <v>0</v>
      </c>
      <c r="BX160" s="572">
        <v>0</v>
      </c>
      <c r="BY160" s="572">
        <v>9</v>
      </c>
      <c r="BZ160" s="572">
        <v>53</v>
      </c>
      <c r="CA160" s="572">
        <v>0</v>
      </c>
    </row>
    <row r="161" spans="1:79">
      <c r="A161" t="s">
        <v>77</v>
      </c>
      <c r="B161" t="s">
        <v>1934</v>
      </c>
      <c r="C161">
        <v>2024</v>
      </c>
      <c r="D161" t="s">
        <v>1974</v>
      </c>
      <c r="E161" s="506">
        <f>E159</f>
        <v>2673</v>
      </c>
      <c r="F161" s="506">
        <f t="shared" ref="F161:BQ161" si="30">F159</f>
        <v>2350</v>
      </c>
      <c r="G161" s="506">
        <f t="shared" si="30"/>
        <v>1551</v>
      </c>
      <c r="H161" s="506">
        <f t="shared" si="30"/>
        <v>1128</v>
      </c>
      <c r="I161" s="506">
        <f t="shared" si="30"/>
        <v>278</v>
      </c>
      <c r="J161" s="506">
        <f t="shared" si="30"/>
        <v>0</v>
      </c>
      <c r="K161" s="506">
        <f t="shared" si="30"/>
        <v>0</v>
      </c>
      <c r="L161" s="506">
        <f t="shared" si="30"/>
        <v>0</v>
      </c>
      <c r="M161" s="506">
        <f t="shared" si="30"/>
        <v>0</v>
      </c>
      <c r="N161" s="506">
        <f t="shared" si="30"/>
        <v>697</v>
      </c>
      <c r="O161" s="506">
        <f t="shared" si="30"/>
        <v>197</v>
      </c>
      <c r="P161" s="506">
        <f t="shared" si="30"/>
        <v>500</v>
      </c>
      <c r="Q161" s="506">
        <f t="shared" si="30"/>
        <v>0</v>
      </c>
      <c r="R161" s="506">
        <f t="shared" si="30"/>
        <v>0</v>
      </c>
      <c r="S161" s="506">
        <f t="shared" si="30"/>
        <v>0</v>
      </c>
      <c r="T161" s="506">
        <f t="shared" si="30"/>
        <v>0</v>
      </c>
      <c r="U161" s="506">
        <f t="shared" si="30"/>
        <v>0</v>
      </c>
      <c r="V161" s="506">
        <f t="shared" si="30"/>
        <v>0</v>
      </c>
      <c r="W161" s="506">
        <f t="shared" si="30"/>
        <v>0</v>
      </c>
      <c r="X161" s="506">
        <f t="shared" si="30"/>
        <v>0</v>
      </c>
      <c r="Y161" s="506">
        <f t="shared" si="30"/>
        <v>0</v>
      </c>
      <c r="Z161" s="506">
        <f t="shared" si="30"/>
        <v>0</v>
      </c>
      <c r="AA161" s="506">
        <f t="shared" si="30"/>
        <v>0</v>
      </c>
      <c r="AB161" s="506">
        <f t="shared" si="30"/>
        <v>0</v>
      </c>
      <c r="AC161" s="506">
        <f t="shared" si="30"/>
        <v>1015</v>
      </c>
      <c r="AD161" s="506">
        <f t="shared" si="30"/>
        <v>380</v>
      </c>
      <c r="AE161" s="506">
        <f t="shared" si="30"/>
        <v>566</v>
      </c>
      <c r="AF161" s="506">
        <f t="shared" si="30"/>
        <v>452</v>
      </c>
      <c r="AG161" s="506">
        <f t="shared" si="30"/>
        <v>398</v>
      </c>
      <c r="AH161" s="506">
        <f t="shared" si="30"/>
        <v>206</v>
      </c>
      <c r="AI161" s="506">
        <f t="shared" si="30"/>
        <v>226</v>
      </c>
      <c r="AJ161" s="506">
        <f t="shared" si="30"/>
        <v>101</v>
      </c>
      <c r="AK161" s="506">
        <f t="shared" si="30"/>
        <v>617</v>
      </c>
      <c r="AL161" s="506">
        <f t="shared" si="30"/>
        <v>174</v>
      </c>
      <c r="AM161" s="506">
        <f t="shared" si="30"/>
        <v>340</v>
      </c>
      <c r="AN161" s="506">
        <f t="shared" si="30"/>
        <v>351</v>
      </c>
      <c r="AO161" s="506">
        <f t="shared" si="30"/>
        <v>2</v>
      </c>
      <c r="AP161" s="506">
        <f t="shared" si="30"/>
        <v>1</v>
      </c>
      <c r="AQ161" s="506">
        <f t="shared" si="30"/>
        <v>0</v>
      </c>
      <c r="AR161" s="506">
        <f t="shared" si="30"/>
        <v>2</v>
      </c>
      <c r="AS161" s="506">
        <f t="shared" si="30"/>
        <v>2</v>
      </c>
      <c r="AT161" s="506">
        <f t="shared" si="30"/>
        <v>1</v>
      </c>
      <c r="AU161" s="506">
        <f t="shared" si="30"/>
        <v>0</v>
      </c>
      <c r="AV161" s="506">
        <f t="shared" si="30"/>
        <v>2</v>
      </c>
      <c r="AW161" s="506">
        <f t="shared" si="30"/>
        <v>0</v>
      </c>
      <c r="AX161" s="506">
        <f t="shared" si="30"/>
        <v>0</v>
      </c>
      <c r="AY161" s="506">
        <f t="shared" si="30"/>
        <v>0</v>
      </c>
      <c r="AZ161" s="506">
        <f t="shared" si="30"/>
        <v>0</v>
      </c>
      <c r="BA161" s="506">
        <f t="shared" si="30"/>
        <v>3412</v>
      </c>
      <c r="BB161" s="506">
        <f t="shared" si="30"/>
        <v>2112</v>
      </c>
      <c r="BC161" s="506">
        <f t="shared" si="30"/>
        <v>1548</v>
      </c>
      <c r="BD161" s="506">
        <f t="shared" si="30"/>
        <v>774</v>
      </c>
      <c r="BE161" s="506">
        <f t="shared" si="30"/>
        <v>2452</v>
      </c>
      <c r="BF161" s="506">
        <f t="shared" si="30"/>
        <v>1645</v>
      </c>
      <c r="BG161" s="506">
        <f t="shared" si="30"/>
        <v>894</v>
      </c>
      <c r="BH161" s="506">
        <f t="shared" si="30"/>
        <v>388</v>
      </c>
      <c r="BI161" s="506">
        <f t="shared" si="30"/>
        <v>960</v>
      </c>
      <c r="BJ161" s="506">
        <f t="shared" si="30"/>
        <v>467</v>
      </c>
      <c r="BK161" s="506">
        <f t="shared" si="30"/>
        <v>654</v>
      </c>
      <c r="BL161" s="506">
        <f t="shared" si="30"/>
        <v>386</v>
      </c>
      <c r="BM161" s="506">
        <f t="shared" si="30"/>
        <v>0</v>
      </c>
      <c r="BN161" s="506">
        <f t="shared" si="30"/>
        <v>0</v>
      </c>
      <c r="BO161" s="506">
        <f t="shared" si="30"/>
        <v>0</v>
      </c>
      <c r="BP161" s="506">
        <f t="shared" si="30"/>
        <v>0</v>
      </c>
      <c r="BQ161" s="506">
        <f t="shared" si="30"/>
        <v>0</v>
      </c>
      <c r="BR161" s="506">
        <f t="shared" ref="BR161:CA161" si="31">BR159</f>
        <v>0</v>
      </c>
      <c r="BS161" s="506">
        <f t="shared" si="31"/>
        <v>0</v>
      </c>
      <c r="BT161" s="506">
        <f t="shared" si="31"/>
        <v>0</v>
      </c>
      <c r="BU161" s="506">
        <f t="shared" si="31"/>
        <v>0</v>
      </c>
      <c r="BV161" s="506">
        <f t="shared" si="31"/>
        <v>0</v>
      </c>
      <c r="BW161" s="506">
        <f t="shared" si="31"/>
        <v>0</v>
      </c>
      <c r="BX161" s="506">
        <f t="shared" si="31"/>
        <v>0</v>
      </c>
      <c r="BY161" s="506">
        <f t="shared" si="31"/>
        <v>14</v>
      </c>
      <c r="BZ161" s="506">
        <f t="shared" si="31"/>
        <v>40</v>
      </c>
      <c r="CA161" s="506">
        <f t="shared" si="31"/>
        <v>0</v>
      </c>
    </row>
    <row r="162" spans="1:79">
      <c r="A162" s="571" t="s">
        <v>77</v>
      </c>
      <c r="B162" s="571" t="s">
        <v>1934</v>
      </c>
      <c r="C162" s="571">
        <v>2025</v>
      </c>
      <c r="D162" s="571" t="s">
        <v>1974</v>
      </c>
      <c r="E162" s="572">
        <v>2673</v>
      </c>
      <c r="F162" s="572">
        <v>2350</v>
      </c>
      <c r="G162" s="572">
        <v>1473.4499999999998</v>
      </c>
      <c r="H162" s="572">
        <v>1240.8000000000002</v>
      </c>
      <c r="I162" s="572">
        <v>305.8</v>
      </c>
      <c r="J162" s="572">
        <v>0</v>
      </c>
      <c r="K162" s="572">
        <v>0</v>
      </c>
      <c r="L162" s="572">
        <v>0</v>
      </c>
      <c r="M162" s="572">
        <v>0</v>
      </c>
      <c r="N162" s="572">
        <v>766.7</v>
      </c>
      <c r="O162" s="572">
        <v>216.70000000000002</v>
      </c>
      <c r="P162" s="572">
        <v>475</v>
      </c>
      <c r="Q162" s="572">
        <v>0</v>
      </c>
      <c r="R162" s="572">
        <v>0</v>
      </c>
      <c r="S162" s="572">
        <v>0</v>
      </c>
      <c r="T162" s="572">
        <v>0</v>
      </c>
      <c r="U162" s="572">
        <v>0</v>
      </c>
      <c r="V162" s="572">
        <v>0</v>
      </c>
      <c r="W162" s="572">
        <v>0</v>
      </c>
      <c r="X162" s="572">
        <v>0</v>
      </c>
      <c r="Y162" s="572">
        <v>0</v>
      </c>
      <c r="Z162" s="572">
        <v>0</v>
      </c>
      <c r="AA162" s="572">
        <v>0</v>
      </c>
      <c r="AB162" s="572">
        <v>0</v>
      </c>
      <c r="AC162" s="572">
        <v>964.25</v>
      </c>
      <c r="AD162" s="572">
        <v>361</v>
      </c>
      <c r="AE162" s="572">
        <v>537.69999999999993</v>
      </c>
      <c r="AF162" s="572">
        <v>449</v>
      </c>
      <c r="AG162" s="572">
        <v>378.09999999999997</v>
      </c>
      <c r="AH162" s="572">
        <v>195.7</v>
      </c>
      <c r="AI162" s="572">
        <v>214.7</v>
      </c>
      <c r="AJ162" s="572">
        <v>111.10000000000001</v>
      </c>
      <c r="AK162" s="572">
        <v>586.15</v>
      </c>
      <c r="AL162" s="572">
        <v>191.4</v>
      </c>
      <c r="AM162" s="572">
        <v>327</v>
      </c>
      <c r="AN162" s="572">
        <v>333.45</v>
      </c>
      <c r="AO162" s="572">
        <v>2.2000000000000002</v>
      </c>
      <c r="AP162" s="572">
        <v>1.1000000000000001</v>
      </c>
      <c r="AQ162" s="572">
        <v>2</v>
      </c>
      <c r="AR162" s="572">
        <v>2.2000000000000002</v>
      </c>
      <c r="AS162" s="572">
        <v>2.2000000000000002</v>
      </c>
      <c r="AT162" s="572">
        <v>1.1000000000000001</v>
      </c>
      <c r="AU162" s="572">
        <v>2</v>
      </c>
      <c r="AV162" s="572">
        <v>2.2000000000000002</v>
      </c>
      <c r="AW162" s="572">
        <v>0</v>
      </c>
      <c r="AX162" s="572">
        <v>0</v>
      </c>
      <c r="AY162" s="572">
        <v>0</v>
      </c>
      <c r="AZ162" s="572">
        <v>0</v>
      </c>
      <c r="BA162" s="572">
        <v>3442</v>
      </c>
      <c r="BB162" s="572">
        <v>2006.3999999999999</v>
      </c>
      <c r="BC162" s="572">
        <v>1702.8000000000002</v>
      </c>
      <c r="BD162" s="572">
        <v>851.40000000000009</v>
      </c>
      <c r="BE162" s="572">
        <v>2697.2000000000003</v>
      </c>
      <c r="BF162" s="572">
        <v>1621</v>
      </c>
      <c r="BG162" s="572">
        <v>983.40000000000009</v>
      </c>
      <c r="BH162" s="572">
        <v>426.8</v>
      </c>
      <c r="BI162" s="572">
        <v>912</v>
      </c>
      <c r="BJ162" s="572">
        <v>443.65</v>
      </c>
      <c r="BK162" s="572">
        <v>621.29999999999995</v>
      </c>
      <c r="BL162" s="572">
        <v>366.7</v>
      </c>
      <c r="BM162" s="572">
        <v>0</v>
      </c>
      <c r="BN162" s="572">
        <v>0</v>
      </c>
      <c r="BO162" s="572">
        <v>0</v>
      </c>
      <c r="BP162" s="572">
        <v>0</v>
      </c>
      <c r="BQ162" s="572">
        <v>0</v>
      </c>
      <c r="BR162" s="572">
        <v>0</v>
      </c>
      <c r="BS162" s="572">
        <v>0</v>
      </c>
      <c r="BT162" s="572">
        <v>0</v>
      </c>
      <c r="BU162" s="572">
        <v>0</v>
      </c>
      <c r="BV162" s="572">
        <v>0</v>
      </c>
      <c r="BW162" s="572">
        <v>0</v>
      </c>
      <c r="BX162" s="572">
        <v>0</v>
      </c>
      <c r="BY162" s="572">
        <v>13.299999999999999</v>
      </c>
      <c r="BZ162" s="572">
        <v>44</v>
      </c>
      <c r="CA162" s="572">
        <v>0</v>
      </c>
    </row>
    <row r="163" spans="1:79">
      <c r="A163" t="s">
        <v>79</v>
      </c>
      <c r="B163" t="s">
        <v>1893</v>
      </c>
      <c r="C163">
        <v>2018</v>
      </c>
      <c r="D163" t="s">
        <v>1971</v>
      </c>
      <c r="E163" s="506">
        <v>300</v>
      </c>
      <c r="F163" s="506">
        <v>106</v>
      </c>
      <c r="G163" s="506">
        <v>91</v>
      </c>
      <c r="H163" s="506">
        <v>33</v>
      </c>
      <c r="I163" s="506">
        <v>11</v>
      </c>
      <c r="J163" s="506">
        <v>0</v>
      </c>
      <c r="K163" s="506">
        <v>0</v>
      </c>
      <c r="L163" s="506">
        <v>0</v>
      </c>
      <c r="M163" s="506">
        <v>0</v>
      </c>
      <c r="N163" s="506">
        <v>0</v>
      </c>
      <c r="O163" s="506">
        <v>0</v>
      </c>
      <c r="P163" s="506">
        <v>0</v>
      </c>
      <c r="Q163" s="506">
        <v>0</v>
      </c>
      <c r="R163" s="506">
        <v>0</v>
      </c>
      <c r="S163" s="506">
        <v>0</v>
      </c>
      <c r="T163" s="506">
        <v>0</v>
      </c>
      <c r="U163" s="506">
        <v>0</v>
      </c>
      <c r="V163" s="506">
        <v>0</v>
      </c>
      <c r="W163" s="506">
        <v>0</v>
      </c>
      <c r="X163" s="506">
        <v>0</v>
      </c>
      <c r="Y163" s="506">
        <v>0</v>
      </c>
      <c r="Z163" s="506">
        <v>0</v>
      </c>
      <c r="AA163" s="506">
        <v>0</v>
      </c>
      <c r="AB163" s="506">
        <v>0</v>
      </c>
      <c r="AC163" s="506">
        <v>101</v>
      </c>
      <c r="AD163" s="506">
        <v>94</v>
      </c>
      <c r="AE163" s="506">
        <v>60</v>
      </c>
      <c r="AF163" s="506">
        <v>54</v>
      </c>
      <c r="AG163" s="506">
        <v>15</v>
      </c>
      <c r="AH163" s="506">
        <v>15</v>
      </c>
      <c r="AI163" s="506">
        <v>11</v>
      </c>
      <c r="AJ163" s="506">
        <v>7</v>
      </c>
      <c r="AK163" s="506">
        <v>86</v>
      </c>
      <c r="AL163" s="506">
        <v>79</v>
      </c>
      <c r="AM163" s="506">
        <v>49</v>
      </c>
      <c r="AN163" s="506">
        <v>47</v>
      </c>
      <c r="AO163" s="506">
        <v>0</v>
      </c>
      <c r="AP163" s="506">
        <v>0</v>
      </c>
      <c r="AQ163" s="506">
        <v>0</v>
      </c>
      <c r="AR163" s="506">
        <v>0</v>
      </c>
      <c r="AS163" s="506">
        <v>0</v>
      </c>
      <c r="AT163" s="506">
        <v>0</v>
      </c>
      <c r="AU163" s="506">
        <v>0</v>
      </c>
      <c r="AV163" s="506">
        <v>0</v>
      </c>
      <c r="AW163" s="506">
        <v>0</v>
      </c>
      <c r="AX163" s="506">
        <v>0</v>
      </c>
      <c r="AY163" s="506">
        <v>0</v>
      </c>
      <c r="AZ163" s="506">
        <v>0</v>
      </c>
      <c r="BA163" s="506">
        <v>79</v>
      </c>
      <c r="BB163" s="506">
        <v>71</v>
      </c>
      <c r="BC163" s="506">
        <v>36</v>
      </c>
      <c r="BD163" s="506">
        <v>16</v>
      </c>
      <c r="BE163" s="506">
        <v>70</v>
      </c>
      <c r="BF163" s="506">
        <v>63</v>
      </c>
      <c r="BG163" s="506">
        <v>28</v>
      </c>
      <c r="BH163" s="506">
        <v>13</v>
      </c>
      <c r="BI163" s="506">
        <v>9</v>
      </c>
      <c r="BJ163" s="506">
        <v>8</v>
      </c>
      <c r="BK163" s="506">
        <v>8</v>
      </c>
      <c r="BL163" s="506">
        <v>3</v>
      </c>
      <c r="BM163" s="506">
        <v>0</v>
      </c>
      <c r="BN163" s="506">
        <v>0</v>
      </c>
      <c r="BO163" s="506">
        <v>0</v>
      </c>
      <c r="BP163" s="506">
        <v>0</v>
      </c>
      <c r="BQ163" s="506">
        <v>0</v>
      </c>
      <c r="BR163" s="506">
        <v>0</v>
      </c>
      <c r="BS163" s="506">
        <v>0</v>
      </c>
      <c r="BT163" s="506">
        <v>0</v>
      </c>
      <c r="BU163" s="506">
        <v>0</v>
      </c>
      <c r="BV163" s="506">
        <v>0</v>
      </c>
      <c r="BW163" s="506">
        <v>0</v>
      </c>
      <c r="BX163" s="506">
        <v>0</v>
      </c>
      <c r="BY163" s="506">
        <v>12</v>
      </c>
      <c r="BZ163" s="506">
        <v>2</v>
      </c>
      <c r="CA163" s="506">
        <v>0</v>
      </c>
    </row>
    <row r="164" spans="1:79">
      <c r="A164" s="571" t="s">
        <v>79</v>
      </c>
      <c r="B164" s="571" t="s">
        <v>1893</v>
      </c>
      <c r="C164" s="571">
        <v>2019</v>
      </c>
      <c r="D164" s="571" t="s">
        <v>1971</v>
      </c>
      <c r="E164" s="572">
        <v>267</v>
      </c>
      <c r="F164" s="572">
        <v>118</v>
      </c>
      <c r="G164" s="572">
        <v>111</v>
      </c>
      <c r="H164" s="572">
        <v>24</v>
      </c>
      <c r="I164" s="572">
        <v>13</v>
      </c>
      <c r="J164" s="572">
        <v>0</v>
      </c>
      <c r="K164" s="572">
        <v>0</v>
      </c>
      <c r="L164" s="572">
        <v>0</v>
      </c>
      <c r="M164" s="572">
        <v>0</v>
      </c>
      <c r="N164" s="572">
        <v>0</v>
      </c>
      <c r="O164" s="572">
        <v>0</v>
      </c>
      <c r="P164" s="572">
        <v>0</v>
      </c>
      <c r="Q164" s="572">
        <v>0</v>
      </c>
      <c r="R164" s="572">
        <v>0</v>
      </c>
      <c r="S164" s="572">
        <v>0</v>
      </c>
      <c r="T164" s="572">
        <v>0</v>
      </c>
      <c r="U164" s="572">
        <v>0</v>
      </c>
      <c r="V164" s="572">
        <v>0</v>
      </c>
      <c r="W164" s="572">
        <v>0</v>
      </c>
      <c r="X164" s="572">
        <v>0</v>
      </c>
      <c r="Y164" s="572">
        <v>0</v>
      </c>
      <c r="Z164" s="572">
        <v>0</v>
      </c>
      <c r="AA164" s="572">
        <v>0</v>
      </c>
      <c r="AB164" s="572">
        <v>0</v>
      </c>
      <c r="AC164" s="572">
        <v>109</v>
      </c>
      <c r="AD164" s="572">
        <v>103</v>
      </c>
      <c r="AE164" s="572">
        <v>57</v>
      </c>
      <c r="AF164" s="572">
        <v>49</v>
      </c>
      <c r="AG164" s="572">
        <v>9</v>
      </c>
      <c r="AH164" s="572">
        <v>9</v>
      </c>
      <c r="AI164" s="572">
        <v>5</v>
      </c>
      <c r="AJ164" s="572">
        <v>1</v>
      </c>
      <c r="AK164" s="572">
        <v>100</v>
      </c>
      <c r="AL164" s="572">
        <v>94</v>
      </c>
      <c r="AM164" s="572">
        <v>52</v>
      </c>
      <c r="AN164" s="572">
        <v>48</v>
      </c>
      <c r="AO164" s="572">
        <v>0</v>
      </c>
      <c r="AP164" s="572">
        <v>0</v>
      </c>
      <c r="AQ164" s="572">
        <v>0</v>
      </c>
      <c r="AR164" s="572">
        <v>0</v>
      </c>
      <c r="AS164" s="572">
        <v>0</v>
      </c>
      <c r="AT164" s="572">
        <v>0</v>
      </c>
      <c r="AU164" s="572">
        <v>0</v>
      </c>
      <c r="AV164" s="572">
        <v>0</v>
      </c>
      <c r="AW164" s="572">
        <v>0</v>
      </c>
      <c r="AX164" s="572">
        <v>0</v>
      </c>
      <c r="AY164" s="572">
        <v>0</v>
      </c>
      <c r="AZ164" s="572">
        <v>0</v>
      </c>
      <c r="BA164" s="572">
        <v>112</v>
      </c>
      <c r="BB164" s="572">
        <v>105</v>
      </c>
      <c r="BC164" s="572">
        <v>51</v>
      </c>
      <c r="BD164" s="572">
        <v>18</v>
      </c>
      <c r="BE164" s="572">
        <v>93</v>
      </c>
      <c r="BF164" s="572">
        <v>87</v>
      </c>
      <c r="BG164" s="572">
        <v>43</v>
      </c>
      <c r="BH164" s="572">
        <v>13</v>
      </c>
      <c r="BI164" s="572">
        <v>19</v>
      </c>
      <c r="BJ164" s="572">
        <v>18</v>
      </c>
      <c r="BK164" s="572">
        <v>8</v>
      </c>
      <c r="BL164" s="572">
        <v>5</v>
      </c>
      <c r="BM164" s="572">
        <v>0</v>
      </c>
      <c r="BN164" s="572">
        <v>0</v>
      </c>
      <c r="BO164" s="572">
        <v>0</v>
      </c>
      <c r="BP164" s="572">
        <v>0</v>
      </c>
      <c r="BQ164" s="572">
        <v>0</v>
      </c>
      <c r="BR164" s="572">
        <v>0</v>
      </c>
      <c r="BS164" s="572">
        <v>0</v>
      </c>
      <c r="BT164" s="572">
        <v>0</v>
      </c>
      <c r="BU164" s="572">
        <v>0</v>
      </c>
      <c r="BV164" s="572">
        <v>0</v>
      </c>
      <c r="BW164" s="572">
        <v>0</v>
      </c>
      <c r="BX164" s="572">
        <v>0</v>
      </c>
      <c r="BY164" s="572">
        <v>11</v>
      </c>
      <c r="BZ164" s="572">
        <v>5</v>
      </c>
      <c r="CA164" s="572">
        <v>0</v>
      </c>
    </row>
    <row r="165" spans="1:79">
      <c r="A165" t="s">
        <v>79</v>
      </c>
      <c r="B165" t="s">
        <v>1893</v>
      </c>
      <c r="C165">
        <v>2020</v>
      </c>
      <c r="D165" t="s">
        <v>1971</v>
      </c>
      <c r="E165" s="506">
        <v>295</v>
      </c>
      <c r="F165" s="506">
        <v>108</v>
      </c>
      <c r="G165" s="506">
        <v>104</v>
      </c>
      <c r="H165" s="506">
        <v>45</v>
      </c>
      <c r="I165" s="506">
        <v>9</v>
      </c>
      <c r="J165" s="506">
        <v>0</v>
      </c>
      <c r="K165" s="506">
        <v>0</v>
      </c>
      <c r="L165" s="506">
        <v>0</v>
      </c>
      <c r="M165" s="506">
        <v>0</v>
      </c>
      <c r="N165" s="506">
        <v>140</v>
      </c>
      <c r="O165" s="506">
        <v>34</v>
      </c>
      <c r="P165" s="506">
        <v>106</v>
      </c>
      <c r="Q165" s="506">
        <v>59</v>
      </c>
      <c r="R165" s="506">
        <v>0</v>
      </c>
      <c r="S165" s="506">
        <v>0</v>
      </c>
      <c r="T165" s="506">
        <v>0</v>
      </c>
      <c r="U165" s="506">
        <v>31</v>
      </c>
      <c r="V165" s="506">
        <v>0</v>
      </c>
      <c r="W165" s="506">
        <v>0</v>
      </c>
      <c r="X165" s="506">
        <v>0</v>
      </c>
      <c r="Y165" s="506">
        <v>28</v>
      </c>
      <c r="Z165" s="506">
        <v>0</v>
      </c>
      <c r="AA165" s="506">
        <v>0</v>
      </c>
      <c r="AB165" s="506">
        <v>0</v>
      </c>
      <c r="AC165" s="506">
        <v>117</v>
      </c>
      <c r="AD165" s="506">
        <v>103</v>
      </c>
      <c r="AE165" s="506">
        <v>51</v>
      </c>
      <c r="AF165" s="506">
        <v>38</v>
      </c>
      <c r="AG165" s="506">
        <v>4</v>
      </c>
      <c r="AH165" s="506">
        <v>4</v>
      </c>
      <c r="AI165" s="506">
        <v>1</v>
      </c>
      <c r="AJ165" s="506">
        <v>1</v>
      </c>
      <c r="AK165" s="506">
        <v>113</v>
      </c>
      <c r="AL165" s="506">
        <v>99</v>
      </c>
      <c r="AM165" s="506">
        <v>50</v>
      </c>
      <c r="AN165" s="506">
        <v>37</v>
      </c>
      <c r="AO165" s="506">
        <v>0</v>
      </c>
      <c r="AP165" s="506">
        <v>0</v>
      </c>
      <c r="AQ165" s="506">
        <v>0</v>
      </c>
      <c r="AR165" s="506">
        <v>0</v>
      </c>
      <c r="AS165" s="506">
        <v>0</v>
      </c>
      <c r="AT165" s="506">
        <v>0</v>
      </c>
      <c r="AU165" s="506">
        <v>0</v>
      </c>
      <c r="AV165" s="506">
        <v>0</v>
      </c>
      <c r="AW165" s="506">
        <v>0</v>
      </c>
      <c r="AX165" s="506">
        <v>0</v>
      </c>
      <c r="AY165" s="506">
        <v>0</v>
      </c>
      <c r="AZ165" s="506">
        <v>0</v>
      </c>
      <c r="BA165" s="506">
        <v>125</v>
      </c>
      <c r="BB165" s="506">
        <v>113</v>
      </c>
      <c r="BC165" s="506">
        <v>53</v>
      </c>
      <c r="BD165" s="506">
        <v>22</v>
      </c>
      <c r="BE165" s="506">
        <v>115</v>
      </c>
      <c r="BF165" s="506">
        <v>104</v>
      </c>
      <c r="BG165" s="506">
        <v>48</v>
      </c>
      <c r="BH165" s="506">
        <v>19</v>
      </c>
      <c r="BI165" s="506">
        <v>10</v>
      </c>
      <c r="BJ165" s="506">
        <v>9</v>
      </c>
      <c r="BK165" s="506">
        <v>5</v>
      </c>
      <c r="BL165" s="506">
        <v>3</v>
      </c>
      <c r="BM165" s="506">
        <v>0</v>
      </c>
      <c r="BN165" s="506">
        <v>0</v>
      </c>
      <c r="BO165" s="506">
        <v>0</v>
      </c>
      <c r="BP165" s="506">
        <v>0</v>
      </c>
      <c r="BQ165" s="506">
        <v>0</v>
      </c>
      <c r="BR165" s="506">
        <v>0</v>
      </c>
      <c r="BS165" s="506">
        <v>0</v>
      </c>
      <c r="BT165" s="506">
        <v>0</v>
      </c>
      <c r="BU165" s="506">
        <v>0</v>
      </c>
      <c r="BV165" s="506">
        <v>0</v>
      </c>
      <c r="BW165" s="506">
        <v>0</v>
      </c>
      <c r="BX165" s="506">
        <v>0</v>
      </c>
      <c r="BY165" s="506">
        <v>15</v>
      </c>
      <c r="BZ165" s="506">
        <v>9</v>
      </c>
      <c r="CA165" s="506">
        <v>0</v>
      </c>
    </row>
    <row r="166" spans="1:79">
      <c r="A166" s="571" t="s">
        <v>79</v>
      </c>
      <c r="B166" s="571" t="s">
        <v>1893</v>
      </c>
      <c r="C166" s="571">
        <v>2021</v>
      </c>
      <c r="D166" s="571" t="s">
        <v>1971</v>
      </c>
      <c r="E166" s="572">
        <v>272</v>
      </c>
      <c r="F166" s="572">
        <v>83</v>
      </c>
      <c r="G166" s="572">
        <v>80</v>
      </c>
      <c r="H166" s="572">
        <v>24</v>
      </c>
      <c r="I166" s="572">
        <v>6</v>
      </c>
      <c r="J166" s="572">
        <v>0</v>
      </c>
      <c r="K166" s="572">
        <v>0</v>
      </c>
      <c r="L166" s="572">
        <v>0</v>
      </c>
      <c r="M166" s="572">
        <v>0</v>
      </c>
      <c r="N166" s="572">
        <v>92</v>
      </c>
      <c r="O166" s="572">
        <v>20</v>
      </c>
      <c r="P166" s="572">
        <v>72</v>
      </c>
      <c r="Q166" s="572">
        <v>61</v>
      </c>
      <c r="R166" s="572">
        <v>0</v>
      </c>
      <c r="S166" s="572">
        <v>0</v>
      </c>
      <c r="T166" s="572">
        <v>0</v>
      </c>
      <c r="U166" s="572">
        <v>32</v>
      </c>
      <c r="V166" s="572">
        <v>0</v>
      </c>
      <c r="W166" s="572">
        <v>0</v>
      </c>
      <c r="X166" s="572">
        <v>0</v>
      </c>
      <c r="Y166" s="572">
        <v>29</v>
      </c>
      <c r="Z166" s="572">
        <v>0</v>
      </c>
      <c r="AA166" s="572">
        <v>0</v>
      </c>
      <c r="AB166" s="572">
        <v>0</v>
      </c>
      <c r="AC166" s="572">
        <v>147</v>
      </c>
      <c r="AD166" s="572">
        <v>131</v>
      </c>
      <c r="AE166" s="572">
        <v>85</v>
      </c>
      <c r="AF166" s="572">
        <v>54</v>
      </c>
      <c r="AG166" s="572">
        <v>16</v>
      </c>
      <c r="AH166" s="572">
        <v>16</v>
      </c>
      <c r="AI166" s="572">
        <v>9</v>
      </c>
      <c r="AJ166" s="572">
        <v>4</v>
      </c>
      <c r="AK166" s="572">
        <v>131</v>
      </c>
      <c r="AL166" s="572">
        <v>115</v>
      </c>
      <c r="AM166" s="572">
        <v>76</v>
      </c>
      <c r="AN166" s="572">
        <v>50</v>
      </c>
      <c r="AO166" s="572">
        <v>0</v>
      </c>
      <c r="AP166" s="572">
        <v>0</v>
      </c>
      <c r="AQ166" s="572">
        <v>0</v>
      </c>
      <c r="AR166" s="572">
        <v>0</v>
      </c>
      <c r="AS166" s="572">
        <v>0</v>
      </c>
      <c r="AT166" s="572">
        <v>0</v>
      </c>
      <c r="AU166" s="572">
        <v>0</v>
      </c>
      <c r="AV166" s="572">
        <v>0</v>
      </c>
      <c r="AW166" s="572">
        <v>0</v>
      </c>
      <c r="AX166" s="572">
        <v>0</v>
      </c>
      <c r="AY166" s="572">
        <v>0</v>
      </c>
      <c r="AZ166" s="572">
        <v>0</v>
      </c>
      <c r="BA166" s="572">
        <v>138</v>
      </c>
      <c r="BB166" s="572">
        <v>121</v>
      </c>
      <c r="BC166" s="572">
        <v>44</v>
      </c>
      <c r="BD166" s="572">
        <v>22</v>
      </c>
      <c r="BE166" s="572">
        <v>128</v>
      </c>
      <c r="BF166" s="572">
        <v>114</v>
      </c>
      <c r="BG166" s="572">
        <v>39</v>
      </c>
      <c r="BH166" s="572">
        <v>18</v>
      </c>
      <c r="BI166" s="572">
        <v>10</v>
      </c>
      <c r="BJ166" s="572">
        <v>7</v>
      </c>
      <c r="BK166" s="572">
        <v>5</v>
      </c>
      <c r="BL166" s="572">
        <v>4</v>
      </c>
      <c r="BM166" s="572">
        <v>0</v>
      </c>
      <c r="BN166" s="572">
        <v>0</v>
      </c>
      <c r="BO166" s="572">
        <v>0</v>
      </c>
      <c r="BP166" s="572">
        <v>0</v>
      </c>
      <c r="BQ166" s="572">
        <v>0</v>
      </c>
      <c r="BR166" s="572">
        <v>0</v>
      </c>
      <c r="BS166" s="572">
        <v>0</v>
      </c>
      <c r="BT166" s="572">
        <v>0</v>
      </c>
      <c r="BU166" s="572">
        <v>0</v>
      </c>
      <c r="BV166" s="572">
        <v>0</v>
      </c>
      <c r="BW166" s="572">
        <v>0</v>
      </c>
      <c r="BX166" s="572">
        <v>0</v>
      </c>
      <c r="BY166" s="572">
        <v>26</v>
      </c>
      <c r="BZ166" s="572">
        <v>9</v>
      </c>
      <c r="CA166" s="572">
        <v>0</v>
      </c>
    </row>
    <row r="167" spans="1:79">
      <c r="A167" t="s">
        <v>79</v>
      </c>
      <c r="B167" t="s">
        <v>1893</v>
      </c>
      <c r="C167">
        <v>2022</v>
      </c>
      <c r="D167" t="s">
        <v>1971</v>
      </c>
      <c r="E167" s="506">
        <v>291</v>
      </c>
      <c r="F167" s="506">
        <v>112</v>
      </c>
      <c r="G167" s="506">
        <v>104</v>
      </c>
      <c r="H167" s="506">
        <v>28</v>
      </c>
      <c r="I167" s="506">
        <v>10</v>
      </c>
      <c r="J167" s="506">
        <v>0</v>
      </c>
      <c r="K167" s="506">
        <v>0</v>
      </c>
      <c r="L167" s="506">
        <v>0</v>
      </c>
      <c r="M167" s="506">
        <v>0</v>
      </c>
      <c r="N167" s="506">
        <v>119</v>
      </c>
      <c r="O167" s="506">
        <v>27</v>
      </c>
      <c r="P167" s="506">
        <v>92</v>
      </c>
      <c r="Q167" s="506">
        <v>51</v>
      </c>
      <c r="R167" s="506">
        <v>0</v>
      </c>
      <c r="S167" s="506">
        <v>0</v>
      </c>
      <c r="T167" s="506">
        <v>0</v>
      </c>
      <c r="U167" s="506">
        <v>22</v>
      </c>
      <c r="V167" s="506">
        <v>0</v>
      </c>
      <c r="W167" s="506">
        <v>0</v>
      </c>
      <c r="X167" s="506">
        <v>0</v>
      </c>
      <c r="Y167" s="506">
        <v>29</v>
      </c>
      <c r="Z167" s="506">
        <v>0</v>
      </c>
      <c r="AA167" s="506">
        <v>0</v>
      </c>
      <c r="AB167" s="506">
        <v>0</v>
      </c>
      <c r="AC167" s="506">
        <v>136</v>
      </c>
      <c r="AD167" s="506">
        <v>134</v>
      </c>
      <c r="AE167" s="506">
        <v>67</v>
      </c>
      <c r="AF167" s="506">
        <v>53</v>
      </c>
      <c r="AG167" s="506">
        <v>24</v>
      </c>
      <c r="AH167" s="506">
        <v>24</v>
      </c>
      <c r="AI167" s="506">
        <v>11</v>
      </c>
      <c r="AJ167" s="506">
        <v>3</v>
      </c>
      <c r="AK167" s="506">
        <v>112</v>
      </c>
      <c r="AL167" s="506">
        <v>110</v>
      </c>
      <c r="AM167" s="506">
        <v>56</v>
      </c>
      <c r="AN167" s="506">
        <v>50</v>
      </c>
      <c r="AO167" s="506">
        <v>0</v>
      </c>
      <c r="AP167" s="506">
        <v>0</v>
      </c>
      <c r="AQ167" s="506">
        <v>0</v>
      </c>
      <c r="AR167" s="506">
        <v>0</v>
      </c>
      <c r="AS167" s="506">
        <v>0</v>
      </c>
      <c r="AT167" s="506">
        <v>0</v>
      </c>
      <c r="AU167" s="506">
        <v>0</v>
      </c>
      <c r="AV167" s="506">
        <v>0</v>
      </c>
      <c r="AW167" s="506">
        <v>0</v>
      </c>
      <c r="AX167" s="506">
        <v>0</v>
      </c>
      <c r="AY167" s="506">
        <v>0</v>
      </c>
      <c r="AZ167" s="506">
        <v>0</v>
      </c>
      <c r="BA167" s="506">
        <v>136</v>
      </c>
      <c r="BB167" s="506">
        <v>133</v>
      </c>
      <c r="BC167" s="506">
        <v>52</v>
      </c>
      <c r="BD167" s="506">
        <v>23</v>
      </c>
      <c r="BE167" s="506">
        <v>119</v>
      </c>
      <c r="BF167" s="506">
        <v>117</v>
      </c>
      <c r="BG167" s="506">
        <v>46</v>
      </c>
      <c r="BH167" s="506">
        <v>16</v>
      </c>
      <c r="BI167" s="506">
        <v>17</v>
      </c>
      <c r="BJ167" s="506">
        <v>16</v>
      </c>
      <c r="BK167" s="506">
        <v>6</v>
      </c>
      <c r="BL167" s="506">
        <v>7</v>
      </c>
      <c r="BM167" s="506">
        <v>0</v>
      </c>
      <c r="BN167" s="506">
        <v>0</v>
      </c>
      <c r="BO167" s="506">
        <v>0</v>
      </c>
      <c r="BP167" s="506">
        <v>0</v>
      </c>
      <c r="BQ167" s="506">
        <v>0</v>
      </c>
      <c r="BR167" s="506">
        <v>0</v>
      </c>
      <c r="BS167" s="506">
        <v>0</v>
      </c>
      <c r="BT167" s="506">
        <v>0</v>
      </c>
      <c r="BU167" s="506">
        <v>0</v>
      </c>
      <c r="BV167" s="506">
        <v>0</v>
      </c>
      <c r="BW167" s="506">
        <v>0</v>
      </c>
      <c r="BX167" s="506">
        <v>0</v>
      </c>
      <c r="BY167" s="506">
        <v>23</v>
      </c>
      <c r="BZ167" s="506">
        <v>12</v>
      </c>
      <c r="CA167" s="506">
        <v>0</v>
      </c>
    </row>
    <row r="168" spans="1:79">
      <c r="A168" s="571" t="s">
        <v>79</v>
      </c>
      <c r="B168" s="571" t="s">
        <v>1893</v>
      </c>
      <c r="C168" s="571">
        <v>2023</v>
      </c>
      <c r="D168" s="571" t="s">
        <v>1971</v>
      </c>
      <c r="E168" s="572">
        <v>358</v>
      </c>
      <c r="F168" s="572">
        <v>110</v>
      </c>
      <c r="G168" s="572">
        <v>106</v>
      </c>
      <c r="H168" s="572">
        <v>27</v>
      </c>
      <c r="I168" s="572">
        <v>11</v>
      </c>
      <c r="J168" s="572">
        <v>0</v>
      </c>
      <c r="K168" s="572">
        <v>0</v>
      </c>
      <c r="L168" s="572">
        <v>0</v>
      </c>
      <c r="M168" s="572">
        <v>0</v>
      </c>
      <c r="N168" s="572">
        <v>14</v>
      </c>
      <c r="O168" s="572">
        <v>0</v>
      </c>
      <c r="P168" s="572">
        <v>14</v>
      </c>
      <c r="Q168" s="572">
        <v>156</v>
      </c>
      <c r="R168" s="572">
        <v>140</v>
      </c>
      <c r="S168" s="572">
        <v>13</v>
      </c>
      <c r="T168" s="572">
        <v>5</v>
      </c>
      <c r="U168" s="572">
        <v>117</v>
      </c>
      <c r="V168" s="572">
        <v>105</v>
      </c>
      <c r="W168" s="572">
        <v>8</v>
      </c>
      <c r="X168" s="572">
        <v>2</v>
      </c>
      <c r="Y168" s="572">
        <v>39</v>
      </c>
      <c r="Z168" s="572">
        <v>35</v>
      </c>
      <c r="AA168" s="572">
        <v>5</v>
      </c>
      <c r="AB168" s="572">
        <v>3</v>
      </c>
      <c r="AC168" s="572">
        <v>137</v>
      </c>
      <c r="AD168" s="572">
        <v>112</v>
      </c>
      <c r="AE168" s="572">
        <v>56</v>
      </c>
      <c r="AF168" s="572">
        <v>39</v>
      </c>
      <c r="AG168" s="572">
        <v>41</v>
      </c>
      <c r="AH168" s="572">
        <v>32</v>
      </c>
      <c r="AI168" s="572">
        <v>11</v>
      </c>
      <c r="AJ168" s="572">
        <v>4</v>
      </c>
      <c r="AK168" s="572">
        <v>96</v>
      </c>
      <c r="AL168" s="572">
        <v>80</v>
      </c>
      <c r="AM168" s="572">
        <v>45</v>
      </c>
      <c r="AN168" s="572">
        <v>35</v>
      </c>
      <c r="AO168" s="572">
        <v>0</v>
      </c>
      <c r="AP168" s="572">
        <v>0</v>
      </c>
      <c r="AQ168" s="572">
        <v>0</v>
      </c>
      <c r="AR168" s="572">
        <v>0</v>
      </c>
      <c r="AS168" s="572">
        <v>0</v>
      </c>
      <c r="AT168" s="572">
        <v>0</v>
      </c>
      <c r="AU168" s="572">
        <v>0</v>
      </c>
      <c r="AV168" s="572">
        <v>0</v>
      </c>
      <c r="AW168" s="572">
        <v>0</v>
      </c>
      <c r="AX168" s="572">
        <v>0</v>
      </c>
      <c r="AY168" s="572">
        <v>0</v>
      </c>
      <c r="AZ168" s="572">
        <v>0</v>
      </c>
      <c r="BA168" s="572">
        <v>149</v>
      </c>
      <c r="BB168" s="572">
        <v>141</v>
      </c>
      <c r="BC168" s="572">
        <v>59</v>
      </c>
      <c r="BD168" s="572">
        <v>6</v>
      </c>
      <c r="BE168" s="572">
        <v>137</v>
      </c>
      <c r="BF168" s="572">
        <v>132</v>
      </c>
      <c r="BG168" s="572">
        <v>53</v>
      </c>
      <c r="BH168" s="572">
        <v>6</v>
      </c>
      <c r="BI168" s="572">
        <v>12</v>
      </c>
      <c r="BJ168" s="572">
        <v>9</v>
      </c>
      <c r="BK168" s="572">
        <v>6</v>
      </c>
      <c r="BL168" s="572">
        <v>0</v>
      </c>
      <c r="BM168" s="572">
        <v>0</v>
      </c>
      <c r="BN168" s="572">
        <v>0</v>
      </c>
      <c r="BO168" s="572">
        <v>0</v>
      </c>
      <c r="BP168" s="572">
        <v>0</v>
      </c>
      <c r="BQ168" s="572">
        <v>0</v>
      </c>
      <c r="BR168" s="572">
        <v>0</v>
      </c>
      <c r="BS168" s="572">
        <v>0</v>
      </c>
      <c r="BT168" s="572">
        <v>0</v>
      </c>
      <c r="BU168" s="572">
        <v>0</v>
      </c>
      <c r="BV168" s="572">
        <v>0</v>
      </c>
      <c r="BW168" s="572">
        <v>0</v>
      </c>
      <c r="BX168" s="572">
        <v>0</v>
      </c>
      <c r="BY168" s="572">
        <v>15</v>
      </c>
      <c r="BZ168" s="572">
        <v>4</v>
      </c>
      <c r="CA168" s="572">
        <v>0</v>
      </c>
    </row>
    <row r="169" spans="1:79">
      <c r="A169" t="s">
        <v>79</v>
      </c>
      <c r="B169" t="s">
        <v>1893</v>
      </c>
      <c r="C169">
        <v>2024</v>
      </c>
      <c r="D169" t="s">
        <v>1971</v>
      </c>
      <c r="E169" s="506">
        <v>423</v>
      </c>
      <c r="F169" s="506">
        <v>125</v>
      </c>
      <c r="G169" s="506">
        <v>121</v>
      </c>
      <c r="H169" s="506">
        <v>41</v>
      </c>
      <c r="I169" s="506">
        <v>6</v>
      </c>
      <c r="J169" s="506">
        <v>0</v>
      </c>
      <c r="K169" s="506">
        <v>0</v>
      </c>
      <c r="L169" s="506">
        <v>0</v>
      </c>
      <c r="M169" s="506">
        <v>0</v>
      </c>
      <c r="N169" s="506">
        <v>208</v>
      </c>
      <c r="O169" s="506">
        <v>0</v>
      </c>
      <c r="P169" s="506">
        <v>208</v>
      </c>
      <c r="Q169" s="506">
        <v>97</v>
      </c>
      <c r="R169" s="506">
        <v>74</v>
      </c>
      <c r="S169" s="506">
        <v>20</v>
      </c>
      <c r="T169" s="506">
        <v>7</v>
      </c>
      <c r="U169" s="506">
        <v>54</v>
      </c>
      <c r="V169" s="506">
        <v>40</v>
      </c>
      <c r="W169" s="506">
        <v>7</v>
      </c>
      <c r="X169" s="506">
        <v>1</v>
      </c>
      <c r="Y169" s="506">
        <v>43</v>
      </c>
      <c r="Z169" s="506">
        <v>34</v>
      </c>
      <c r="AA169" s="506">
        <v>13</v>
      </c>
      <c r="AB169" s="506">
        <v>6</v>
      </c>
      <c r="AC169" s="506">
        <v>182</v>
      </c>
      <c r="AD169" s="506">
        <v>105</v>
      </c>
      <c r="AE169" s="506">
        <v>93</v>
      </c>
      <c r="AF169" s="506">
        <v>31</v>
      </c>
      <c r="AG169" s="506">
        <v>67</v>
      </c>
      <c r="AH169" s="506">
        <v>42</v>
      </c>
      <c r="AI169" s="506">
        <v>24</v>
      </c>
      <c r="AJ169" s="506">
        <v>5</v>
      </c>
      <c r="AK169" s="506">
        <v>115</v>
      </c>
      <c r="AL169" s="506">
        <v>63</v>
      </c>
      <c r="AM169" s="506">
        <v>69</v>
      </c>
      <c r="AN169" s="506">
        <v>26</v>
      </c>
      <c r="AO169" s="506">
        <v>0</v>
      </c>
      <c r="AP169" s="506">
        <v>0</v>
      </c>
      <c r="AQ169" s="506">
        <v>0</v>
      </c>
      <c r="AR169" s="506">
        <v>0</v>
      </c>
      <c r="AS169" s="506">
        <v>0</v>
      </c>
      <c r="AT169" s="506">
        <v>0</v>
      </c>
      <c r="AU169" s="506">
        <v>0</v>
      </c>
      <c r="AV169" s="506">
        <v>0</v>
      </c>
      <c r="AW169" s="506">
        <v>0</v>
      </c>
      <c r="AX169" s="506">
        <v>0</v>
      </c>
      <c r="AY169" s="506">
        <v>0</v>
      </c>
      <c r="AZ169" s="506">
        <v>0</v>
      </c>
      <c r="BA169" s="506">
        <v>142</v>
      </c>
      <c r="BB169" s="506">
        <v>123</v>
      </c>
      <c r="BC169" s="506">
        <v>51</v>
      </c>
      <c r="BD169" s="506">
        <v>17</v>
      </c>
      <c r="BE169" s="506">
        <v>128</v>
      </c>
      <c r="BF169" s="506">
        <v>112</v>
      </c>
      <c r="BG169" s="506">
        <v>46</v>
      </c>
      <c r="BH169" s="506">
        <v>12</v>
      </c>
      <c r="BI169" s="506">
        <v>14</v>
      </c>
      <c r="BJ169" s="506">
        <v>11</v>
      </c>
      <c r="BK169" s="506">
        <v>5</v>
      </c>
      <c r="BL169" s="506">
        <v>5</v>
      </c>
      <c r="BM169" s="506">
        <v>0</v>
      </c>
      <c r="BN169" s="506">
        <v>0</v>
      </c>
      <c r="BO169" s="506">
        <v>0</v>
      </c>
      <c r="BP169" s="506">
        <v>0</v>
      </c>
      <c r="BQ169" s="506">
        <v>0</v>
      </c>
      <c r="BR169" s="506">
        <v>0</v>
      </c>
      <c r="BS169" s="506">
        <v>0</v>
      </c>
      <c r="BT169" s="506">
        <v>0</v>
      </c>
      <c r="BU169" s="506">
        <v>0</v>
      </c>
      <c r="BV169" s="506">
        <v>0</v>
      </c>
      <c r="BW169" s="506">
        <v>0</v>
      </c>
      <c r="BX169" s="506">
        <v>0</v>
      </c>
      <c r="BY169" s="506">
        <v>3</v>
      </c>
      <c r="BZ169" s="506">
        <v>2</v>
      </c>
      <c r="CA169" s="506">
        <v>0</v>
      </c>
    </row>
    <row r="170" spans="1:79">
      <c r="A170" s="571" t="s">
        <v>79</v>
      </c>
      <c r="B170" s="571" t="s">
        <v>1893</v>
      </c>
      <c r="C170" s="571">
        <v>2025</v>
      </c>
      <c r="D170" s="571" t="s">
        <v>1972</v>
      </c>
      <c r="E170" s="572">
        <v>427</v>
      </c>
      <c r="F170" s="572">
        <v>109</v>
      </c>
      <c r="G170" s="572">
        <v>103</v>
      </c>
      <c r="H170" s="572">
        <v>32</v>
      </c>
      <c r="I170" s="572">
        <v>9</v>
      </c>
      <c r="J170" s="572">
        <v>0</v>
      </c>
      <c r="K170" s="572">
        <v>0</v>
      </c>
      <c r="L170" s="572">
        <v>0</v>
      </c>
      <c r="M170" s="572">
        <v>0</v>
      </c>
      <c r="N170" s="572">
        <v>115</v>
      </c>
      <c r="O170" s="572">
        <v>16</v>
      </c>
      <c r="P170" s="572">
        <v>99</v>
      </c>
      <c r="Q170" s="572">
        <v>88</v>
      </c>
      <c r="R170" s="572">
        <v>73</v>
      </c>
      <c r="S170" s="572">
        <v>13</v>
      </c>
      <c r="T170" s="572">
        <v>5</v>
      </c>
      <c r="U170" s="572">
        <v>49</v>
      </c>
      <c r="V170" s="572">
        <v>47</v>
      </c>
      <c r="W170" s="572">
        <v>6</v>
      </c>
      <c r="X170" s="572">
        <v>1</v>
      </c>
      <c r="Y170" s="572">
        <v>39</v>
      </c>
      <c r="Z170" s="572">
        <v>26</v>
      </c>
      <c r="AA170" s="572">
        <v>7</v>
      </c>
      <c r="AB170" s="572">
        <v>4</v>
      </c>
      <c r="AC170" s="572">
        <v>185</v>
      </c>
      <c r="AD170" s="572">
        <v>159</v>
      </c>
      <c r="AE170" s="572">
        <v>94</v>
      </c>
      <c r="AF170" s="572">
        <v>67</v>
      </c>
      <c r="AG170" s="572">
        <v>32</v>
      </c>
      <c r="AH170" s="572">
        <v>29</v>
      </c>
      <c r="AI170" s="572">
        <v>14</v>
      </c>
      <c r="AJ170" s="572">
        <v>5</v>
      </c>
      <c r="AK170" s="572">
        <v>153</v>
      </c>
      <c r="AL170" s="572">
        <v>130</v>
      </c>
      <c r="AM170" s="572">
        <v>80</v>
      </c>
      <c r="AN170" s="572">
        <v>62</v>
      </c>
      <c r="AO170" s="572">
        <v>0</v>
      </c>
      <c r="AP170" s="572">
        <v>0</v>
      </c>
      <c r="AQ170" s="572">
        <v>0</v>
      </c>
      <c r="AR170" s="572">
        <v>0</v>
      </c>
      <c r="AS170" s="572">
        <v>0</v>
      </c>
      <c r="AT170" s="572">
        <v>0</v>
      </c>
      <c r="AU170" s="572">
        <v>0</v>
      </c>
      <c r="AV170" s="572">
        <v>0</v>
      </c>
      <c r="AW170" s="572">
        <v>0</v>
      </c>
      <c r="AX170" s="572">
        <v>0</v>
      </c>
      <c r="AY170" s="572">
        <v>0</v>
      </c>
      <c r="AZ170" s="572">
        <v>0</v>
      </c>
      <c r="BA170" s="572">
        <v>142</v>
      </c>
      <c r="BB170" s="572">
        <v>130</v>
      </c>
      <c r="BC170" s="572">
        <v>57</v>
      </c>
      <c r="BD170" s="572">
        <v>21</v>
      </c>
      <c r="BE170" s="572">
        <v>127</v>
      </c>
      <c r="BF170" s="572">
        <v>117</v>
      </c>
      <c r="BG170" s="572">
        <v>50</v>
      </c>
      <c r="BH170" s="572">
        <v>17</v>
      </c>
      <c r="BI170" s="572">
        <v>15</v>
      </c>
      <c r="BJ170" s="572">
        <v>13</v>
      </c>
      <c r="BK170" s="572">
        <v>7</v>
      </c>
      <c r="BL170" s="572">
        <v>4</v>
      </c>
      <c r="BM170" s="572">
        <v>0</v>
      </c>
      <c r="BN170" s="572">
        <v>0</v>
      </c>
      <c r="BO170" s="572">
        <v>0</v>
      </c>
      <c r="BP170" s="572">
        <v>0</v>
      </c>
      <c r="BQ170" s="572">
        <v>0</v>
      </c>
      <c r="BR170" s="572">
        <v>0</v>
      </c>
      <c r="BS170" s="572">
        <v>0</v>
      </c>
      <c r="BT170" s="572">
        <v>0</v>
      </c>
      <c r="BU170" s="572">
        <v>0</v>
      </c>
      <c r="BV170" s="572">
        <v>0</v>
      </c>
      <c r="BW170" s="572">
        <v>0</v>
      </c>
      <c r="BX170" s="572">
        <v>0</v>
      </c>
      <c r="BY170" s="572">
        <v>17</v>
      </c>
      <c r="BZ170" s="572">
        <v>7</v>
      </c>
      <c r="CA170" s="572">
        <v>0</v>
      </c>
    </row>
    <row r="171" spans="1:79">
      <c r="A171" t="s">
        <v>79</v>
      </c>
      <c r="B171" t="s">
        <v>1893</v>
      </c>
      <c r="C171">
        <v>2024</v>
      </c>
      <c r="D171" t="s">
        <v>1974</v>
      </c>
      <c r="E171" s="506">
        <f>E169</f>
        <v>423</v>
      </c>
      <c r="F171" s="506">
        <f t="shared" ref="F171:BQ171" si="32">F169</f>
        <v>125</v>
      </c>
      <c r="G171" s="506">
        <f t="shared" si="32"/>
        <v>121</v>
      </c>
      <c r="H171" s="506">
        <f t="shared" si="32"/>
        <v>41</v>
      </c>
      <c r="I171" s="506">
        <f t="shared" si="32"/>
        <v>6</v>
      </c>
      <c r="J171" s="506">
        <f t="shared" si="32"/>
        <v>0</v>
      </c>
      <c r="K171" s="506">
        <f t="shared" si="32"/>
        <v>0</v>
      </c>
      <c r="L171" s="506">
        <f t="shared" si="32"/>
        <v>0</v>
      </c>
      <c r="M171" s="506">
        <f t="shared" si="32"/>
        <v>0</v>
      </c>
      <c r="N171" s="506">
        <f t="shared" si="32"/>
        <v>208</v>
      </c>
      <c r="O171" s="506">
        <f t="shared" si="32"/>
        <v>0</v>
      </c>
      <c r="P171" s="506">
        <f t="shared" si="32"/>
        <v>208</v>
      </c>
      <c r="Q171" s="506">
        <f t="shared" si="32"/>
        <v>97</v>
      </c>
      <c r="R171" s="506">
        <f t="shared" si="32"/>
        <v>74</v>
      </c>
      <c r="S171" s="506">
        <f t="shared" si="32"/>
        <v>20</v>
      </c>
      <c r="T171" s="506">
        <f t="shared" si="32"/>
        <v>7</v>
      </c>
      <c r="U171" s="506">
        <f t="shared" si="32"/>
        <v>54</v>
      </c>
      <c r="V171" s="506">
        <f t="shared" si="32"/>
        <v>40</v>
      </c>
      <c r="W171" s="506">
        <f t="shared" si="32"/>
        <v>7</v>
      </c>
      <c r="X171" s="506">
        <f t="shared" si="32"/>
        <v>1</v>
      </c>
      <c r="Y171" s="506">
        <f t="shared" si="32"/>
        <v>43</v>
      </c>
      <c r="Z171" s="506">
        <f t="shared" si="32"/>
        <v>34</v>
      </c>
      <c r="AA171" s="506">
        <f t="shared" si="32"/>
        <v>13</v>
      </c>
      <c r="AB171" s="506">
        <f t="shared" si="32"/>
        <v>6</v>
      </c>
      <c r="AC171" s="506">
        <f t="shared" si="32"/>
        <v>182</v>
      </c>
      <c r="AD171" s="506">
        <f t="shared" si="32"/>
        <v>105</v>
      </c>
      <c r="AE171" s="506">
        <f t="shared" si="32"/>
        <v>93</v>
      </c>
      <c r="AF171" s="506">
        <f t="shared" si="32"/>
        <v>31</v>
      </c>
      <c r="AG171" s="506">
        <f t="shared" si="32"/>
        <v>67</v>
      </c>
      <c r="AH171" s="506">
        <f t="shared" si="32"/>
        <v>42</v>
      </c>
      <c r="AI171" s="506">
        <f t="shared" si="32"/>
        <v>24</v>
      </c>
      <c r="AJ171" s="506">
        <f t="shared" si="32"/>
        <v>5</v>
      </c>
      <c r="AK171" s="506">
        <f t="shared" si="32"/>
        <v>115</v>
      </c>
      <c r="AL171" s="506">
        <f t="shared" si="32"/>
        <v>63</v>
      </c>
      <c r="AM171" s="506">
        <f t="shared" si="32"/>
        <v>69</v>
      </c>
      <c r="AN171" s="506">
        <f t="shared" si="32"/>
        <v>26</v>
      </c>
      <c r="AO171" s="506">
        <f t="shared" si="32"/>
        <v>0</v>
      </c>
      <c r="AP171" s="506">
        <f t="shared" si="32"/>
        <v>0</v>
      </c>
      <c r="AQ171" s="506">
        <f t="shared" si="32"/>
        <v>0</v>
      </c>
      <c r="AR171" s="506">
        <f t="shared" si="32"/>
        <v>0</v>
      </c>
      <c r="AS171" s="506">
        <f t="shared" si="32"/>
        <v>0</v>
      </c>
      <c r="AT171" s="506">
        <f t="shared" si="32"/>
        <v>0</v>
      </c>
      <c r="AU171" s="506">
        <f t="shared" si="32"/>
        <v>0</v>
      </c>
      <c r="AV171" s="506">
        <f t="shared" si="32"/>
        <v>0</v>
      </c>
      <c r="AW171" s="506">
        <f t="shared" si="32"/>
        <v>0</v>
      </c>
      <c r="AX171" s="506">
        <f t="shared" si="32"/>
        <v>0</v>
      </c>
      <c r="AY171" s="506">
        <f t="shared" si="32"/>
        <v>0</v>
      </c>
      <c r="AZ171" s="506">
        <f t="shared" si="32"/>
        <v>0</v>
      </c>
      <c r="BA171" s="506">
        <f t="shared" si="32"/>
        <v>142</v>
      </c>
      <c r="BB171" s="506">
        <f t="shared" si="32"/>
        <v>123</v>
      </c>
      <c r="BC171" s="506">
        <f t="shared" si="32"/>
        <v>51</v>
      </c>
      <c r="BD171" s="506">
        <f t="shared" si="32"/>
        <v>17</v>
      </c>
      <c r="BE171" s="506">
        <f t="shared" si="32"/>
        <v>128</v>
      </c>
      <c r="BF171" s="506">
        <f t="shared" si="32"/>
        <v>112</v>
      </c>
      <c r="BG171" s="506">
        <f t="shared" si="32"/>
        <v>46</v>
      </c>
      <c r="BH171" s="506">
        <f t="shared" si="32"/>
        <v>12</v>
      </c>
      <c r="BI171" s="506">
        <f t="shared" si="32"/>
        <v>14</v>
      </c>
      <c r="BJ171" s="506">
        <f t="shared" si="32"/>
        <v>11</v>
      </c>
      <c r="BK171" s="506">
        <f t="shared" si="32"/>
        <v>5</v>
      </c>
      <c r="BL171" s="506">
        <f t="shared" si="32"/>
        <v>5</v>
      </c>
      <c r="BM171" s="506">
        <f t="shared" si="32"/>
        <v>0</v>
      </c>
      <c r="BN171" s="506">
        <f t="shared" si="32"/>
        <v>0</v>
      </c>
      <c r="BO171" s="506">
        <f t="shared" si="32"/>
        <v>0</v>
      </c>
      <c r="BP171" s="506">
        <f t="shared" si="32"/>
        <v>0</v>
      </c>
      <c r="BQ171" s="506">
        <f t="shared" si="32"/>
        <v>0</v>
      </c>
      <c r="BR171" s="506">
        <f t="shared" ref="BR171:CA171" si="33">BR169</f>
        <v>0</v>
      </c>
      <c r="BS171" s="506">
        <f t="shared" si="33"/>
        <v>0</v>
      </c>
      <c r="BT171" s="506">
        <f t="shared" si="33"/>
        <v>0</v>
      </c>
      <c r="BU171" s="506">
        <f t="shared" si="33"/>
        <v>0</v>
      </c>
      <c r="BV171" s="506">
        <f t="shared" si="33"/>
        <v>0</v>
      </c>
      <c r="BW171" s="506">
        <f t="shared" si="33"/>
        <v>0</v>
      </c>
      <c r="BX171" s="506">
        <f t="shared" si="33"/>
        <v>0</v>
      </c>
      <c r="BY171" s="506">
        <f t="shared" si="33"/>
        <v>3</v>
      </c>
      <c r="BZ171" s="506">
        <f t="shared" si="33"/>
        <v>2</v>
      </c>
      <c r="CA171" s="506">
        <f t="shared" si="33"/>
        <v>0</v>
      </c>
    </row>
    <row r="172" spans="1:79">
      <c r="A172" s="571" t="s">
        <v>79</v>
      </c>
      <c r="B172" s="571" t="s">
        <v>1893</v>
      </c>
      <c r="C172" s="571">
        <v>2025</v>
      </c>
      <c r="D172" s="571" t="s">
        <v>1974</v>
      </c>
      <c r="E172" s="572">
        <v>427</v>
      </c>
      <c r="F172" s="572">
        <v>118.75</v>
      </c>
      <c r="G172" s="572">
        <v>114.94999999999999</v>
      </c>
      <c r="H172" s="572">
        <v>38.949999999999996</v>
      </c>
      <c r="I172" s="572">
        <v>6.6000000000000005</v>
      </c>
      <c r="J172" s="572">
        <v>0</v>
      </c>
      <c r="K172" s="572">
        <v>0</v>
      </c>
      <c r="L172" s="572">
        <v>0</v>
      </c>
      <c r="M172" s="572">
        <v>0</v>
      </c>
      <c r="N172" s="572">
        <v>197.6</v>
      </c>
      <c r="O172" s="572">
        <v>16</v>
      </c>
      <c r="P172" s="572">
        <v>197.6</v>
      </c>
      <c r="Q172" s="572">
        <v>92.149999999999991</v>
      </c>
      <c r="R172" s="572">
        <v>73</v>
      </c>
      <c r="S172" s="572">
        <v>19</v>
      </c>
      <c r="T172" s="572">
        <v>6.6499999999999995</v>
      </c>
      <c r="U172" s="572">
        <v>51.3</v>
      </c>
      <c r="V172" s="572">
        <v>44</v>
      </c>
      <c r="W172" s="572">
        <v>6.6499999999999995</v>
      </c>
      <c r="X172" s="572">
        <v>1</v>
      </c>
      <c r="Y172" s="572">
        <v>40.85</v>
      </c>
      <c r="Z172" s="572">
        <v>32.299999999999997</v>
      </c>
      <c r="AA172" s="572">
        <v>12.35</v>
      </c>
      <c r="AB172" s="572">
        <v>5.6999999999999993</v>
      </c>
      <c r="AC172" s="572">
        <v>185</v>
      </c>
      <c r="AD172" s="572">
        <v>115.50000000000001</v>
      </c>
      <c r="AE172" s="572">
        <v>94</v>
      </c>
      <c r="AF172" s="572">
        <v>34.1</v>
      </c>
      <c r="AG172" s="572">
        <v>63.65</v>
      </c>
      <c r="AH172" s="572">
        <v>39.9</v>
      </c>
      <c r="AI172" s="572">
        <v>22.799999999999997</v>
      </c>
      <c r="AJ172" s="572">
        <v>5</v>
      </c>
      <c r="AK172" s="572">
        <v>126.50000000000001</v>
      </c>
      <c r="AL172" s="572">
        <v>69.300000000000011</v>
      </c>
      <c r="AM172" s="572">
        <v>75.900000000000006</v>
      </c>
      <c r="AN172" s="572">
        <v>28.6</v>
      </c>
      <c r="AO172" s="572">
        <v>0</v>
      </c>
      <c r="AP172" s="572">
        <v>0</v>
      </c>
      <c r="AQ172" s="572">
        <v>0</v>
      </c>
      <c r="AR172" s="572">
        <v>0</v>
      </c>
      <c r="AS172" s="572">
        <v>0</v>
      </c>
      <c r="AT172" s="572">
        <v>0</v>
      </c>
      <c r="AU172" s="572">
        <v>0</v>
      </c>
      <c r="AV172" s="572">
        <v>0</v>
      </c>
      <c r="AW172" s="572">
        <v>0</v>
      </c>
      <c r="AX172" s="572">
        <v>0</v>
      </c>
      <c r="AY172" s="572">
        <v>0</v>
      </c>
      <c r="AZ172" s="572">
        <v>0</v>
      </c>
      <c r="BA172" s="572">
        <v>142</v>
      </c>
      <c r="BB172" s="572">
        <v>130</v>
      </c>
      <c r="BC172" s="572">
        <v>56.1</v>
      </c>
      <c r="BD172" s="572">
        <v>18.700000000000003</v>
      </c>
      <c r="BE172" s="572">
        <v>127</v>
      </c>
      <c r="BF172" s="572">
        <v>117</v>
      </c>
      <c r="BG172" s="572">
        <v>50</v>
      </c>
      <c r="BH172" s="572">
        <v>13.200000000000001</v>
      </c>
      <c r="BI172" s="572">
        <v>15</v>
      </c>
      <c r="BJ172" s="572">
        <v>12.100000000000001</v>
      </c>
      <c r="BK172" s="572">
        <v>5.5</v>
      </c>
      <c r="BL172" s="572">
        <v>4.75</v>
      </c>
      <c r="BM172" s="572">
        <v>0</v>
      </c>
      <c r="BN172" s="572">
        <v>0</v>
      </c>
      <c r="BO172" s="572">
        <v>0</v>
      </c>
      <c r="BP172" s="572">
        <v>0</v>
      </c>
      <c r="BQ172" s="572">
        <v>0</v>
      </c>
      <c r="BR172" s="572">
        <v>0</v>
      </c>
      <c r="BS172" s="572">
        <v>0</v>
      </c>
      <c r="BT172" s="572">
        <v>0</v>
      </c>
      <c r="BU172" s="572">
        <v>0</v>
      </c>
      <c r="BV172" s="572">
        <v>0</v>
      </c>
      <c r="BW172" s="572">
        <v>0</v>
      </c>
      <c r="BX172" s="572">
        <v>0</v>
      </c>
      <c r="BY172" s="572">
        <v>3.3000000000000003</v>
      </c>
      <c r="BZ172" s="572">
        <v>2.2000000000000002</v>
      </c>
      <c r="CA172" s="572">
        <v>0</v>
      </c>
    </row>
    <row r="173" spans="1:79">
      <c r="A173" t="s">
        <v>81</v>
      </c>
      <c r="B173" t="s">
        <v>1894</v>
      </c>
      <c r="C173">
        <v>2018</v>
      </c>
      <c r="D173" t="s">
        <v>1971</v>
      </c>
      <c r="E173" s="506">
        <v>112</v>
      </c>
      <c r="F173" s="506">
        <v>223</v>
      </c>
      <c r="G173" s="506">
        <v>119</v>
      </c>
      <c r="H173" s="506">
        <v>81</v>
      </c>
      <c r="I173" s="506">
        <v>49</v>
      </c>
      <c r="J173" s="506">
        <v>0</v>
      </c>
      <c r="K173" s="506">
        <v>0</v>
      </c>
      <c r="L173" s="506">
        <v>0</v>
      </c>
      <c r="M173" s="506">
        <v>0</v>
      </c>
      <c r="N173" s="506">
        <v>0</v>
      </c>
      <c r="O173" s="506">
        <v>0</v>
      </c>
      <c r="P173" s="506">
        <v>0</v>
      </c>
      <c r="Q173" s="506">
        <v>0</v>
      </c>
      <c r="R173" s="506">
        <v>0</v>
      </c>
      <c r="S173" s="506">
        <v>0</v>
      </c>
      <c r="T173" s="506">
        <v>0</v>
      </c>
      <c r="U173" s="506">
        <v>0</v>
      </c>
      <c r="V173" s="506">
        <v>0</v>
      </c>
      <c r="W173" s="506">
        <v>0</v>
      </c>
      <c r="X173" s="506">
        <v>0</v>
      </c>
      <c r="Y173" s="506">
        <v>0</v>
      </c>
      <c r="Z173" s="506">
        <v>0</v>
      </c>
      <c r="AA173" s="506">
        <v>0</v>
      </c>
      <c r="AB173" s="506">
        <v>0</v>
      </c>
      <c r="AC173" s="506">
        <v>253</v>
      </c>
      <c r="AD173" s="506">
        <v>162</v>
      </c>
      <c r="AE173" s="506">
        <v>117</v>
      </c>
      <c r="AF173" s="506">
        <v>122</v>
      </c>
      <c r="AG173" s="506">
        <v>85</v>
      </c>
      <c r="AH173" s="506">
        <v>61</v>
      </c>
      <c r="AI173" s="506">
        <v>38</v>
      </c>
      <c r="AJ173" s="506">
        <v>27</v>
      </c>
      <c r="AK173" s="506">
        <v>168</v>
      </c>
      <c r="AL173" s="506">
        <v>101</v>
      </c>
      <c r="AM173" s="506">
        <v>79</v>
      </c>
      <c r="AN173" s="506">
        <v>95</v>
      </c>
      <c r="AO173" s="506">
        <v>89</v>
      </c>
      <c r="AP173" s="506">
        <v>5</v>
      </c>
      <c r="AQ173" s="506">
        <v>13</v>
      </c>
      <c r="AR173" s="506">
        <v>73</v>
      </c>
      <c r="AS173" s="506">
        <v>0</v>
      </c>
      <c r="AT173" s="506">
        <v>0</v>
      </c>
      <c r="AU173" s="506">
        <v>0</v>
      </c>
      <c r="AV173" s="506">
        <v>0</v>
      </c>
      <c r="AW173" s="506">
        <v>89</v>
      </c>
      <c r="AX173" s="506">
        <v>5</v>
      </c>
      <c r="AY173" s="506">
        <v>13</v>
      </c>
      <c r="AZ173" s="506">
        <v>73</v>
      </c>
      <c r="BA173" s="506">
        <v>293</v>
      </c>
      <c r="BB173" s="506">
        <v>100</v>
      </c>
      <c r="BC173" s="506">
        <v>134</v>
      </c>
      <c r="BD173" s="506">
        <v>142</v>
      </c>
      <c r="BE173" s="506">
        <v>177</v>
      </c>
      <c r="BF173" s="506">
        <v>66</v>
      </c>
      <c r="BG173" s="506">
        <v>85</v>
      </c>
      <c r="BH173" s="506">
        <v>66</v>
      </c>
      <c r="BI173" s="506">
        <v>116</v>
      </c>
      <c r="BJ173" s="506">
        <v>34</v>
      </c>
      <c r="BK173" s="506">
        <v>49</v>
      </c>
      <c r="BL173" s="506">
        <v>76</v>
      </c>
      <c r="BM173" s="506">
        <v>0</v>
      </c>
      <c r="BN173" s="506">
        <v>0</v>
      </c>
      <c r="BO173" s="506">
        <v>0</v>
      </c>
      <c r="BP173" s="506">
        <v>0</v>
      </c>
      <c r="BQ173" s="506">
        <v>0</v>
      </c>
      <c r="BR173" s="506">
        <v>0</v>
      </c>
      <c r="BS173" s="506">
        <v>0</v>
      </c>
      <c r="BT173" s="506">
        <v>0</v>
      </c>
      <c r="BU173" s="506">
        <v>0</v>
      </c>
      <c r="BV173" s="506">
        <v>0</v>
      </c>
      <c r="BW173" s="506">
        <v>0</v>
      </c>
      <c r="BX173" s="506">
        <v>0</v>
      </c>
      <c r="BY173" s="506">
        <v>5</v>
      </c>
      <c r="BZ173" s="506">
        <v>10</v>
      </c>
      <c r="CA173" s="506">
        <v>0</v>
      </c>
    </row>
    <row r="174" spans="1:79">
      <c r="A174" s="571" t="s">
        <v>81</v>
      </c>
      <c r="B174" s="571" t="s">
        <v>1894</v>
      </c>
      <c r="C174" s="571">
        <v>2019</v>
      </c>
      <c r="D174" s="571" t="s">
        <v>1971</v>
      </c>
      <c r="E174" s="572">
        <v>237</v>
      </c>
      <c r="F174" s="572">
        <v>182</v>
      </c>
      <c r="G174" s="572">
        <v>68</v>
      </c>
      <c r="H174" s="572">
        <v>63</v>
      </c>
      <c r="I174" s="572">
        <v>39</v>
      </c>
      <c r="J174" s="572">
        <v>0</v>
      </c>
      <c r="K174" s="572">
        <v>0</v>
      </c>
      <c r="L174" s="572">
        <v>0</v>
      </c>
      <c r="M174" s="572">
        <v>0</v>
      </c>
      <c r="N174" s="572">
        <v>0</v>
      </c>
      <c r="O174" s="572">
        <v>0</v>
      </c>
      <c r="P174" s="572">
        <v>0</v>
      </c>
      <c r="Q174" s="572">
        <v>0</v>
      </c>
      <c r="R174" s="572">
        <v>0</v>
      </c>
      <c r="S174" s="572">
        <v>0</v>
      </c>
      <c r="T174" s="572">
        <v>0</v>
      </c>
      <c r="U174" s="572">
        <v>0</v>
      </c>
      <c r="V174" s="572">
        <v>0</v>
      </c>
      <c r="W174" s="572">
        <v>0</v>
      </c>
      <c r="X174" s="572">
        <v>0</v>
      </c>
      <c r="Y174" s="572">
        <v>0</v>
      </c>
      <c r="Z174" s="572">
        <v>0</v>
      </c>
      <c r="AA174" s="572">
        <v>0</v>
      </c>
      <c r="AB174" s="572">
        <v>0</v>
      </c>
      <c r="AC174" s="572">
        <v>322</v>
      </c>
      <c r="AD174" s="572">
        <v>195</v>
      </c>
      <c r="AE174" s="572">
        <v>123</v>
      </c>
      <c r="AF174" s="572">
        <v>139</v>
      </c>
      <c r="AG174" s="572">
        <v>163</v>
      </c>
      <c r="AH174" s="572">
        <v>119</v>
      </c>
      <c r="AI174" s="572">
        <v>38</v>
      </c>
      <c r="AJ174" s="572">
        <v>44</v>
      </c>
      <c r="AK174" s="572">
        <v>159</v>
      </c>
      <c r="AL174" s="572">
        <v>76</v>
      </c>
      <c r="AM174" s="572">
        <v>85</v>
      </c>
      <c r="AN174" s="572">
        <v>95</v>
      </c>
      <c r="AO174" s="572">
        <v>100</v>
      </c>
      <c r="AP174" s="572">
        <v>2</v>
      </c>
      <c r="AQ174" s="572">
        <v>12</v>
      </c>
      <c r="AR174" s="572">
        <v>80</v>
      </c>
      <c r="AS174" s="572">
        <v>0</v>
      </c>
      <c r="AT174" s="572">
        <v>0</v>
      </c>
      <c r="AU174" s="572">
        <v>0</v>
      </c>
      <c r="AV174" s="572">
        <v>0</v>
      </c>
      <c r="AW174" s="572">
        <v>100</v>
      </c>
      <c r="AX174" s="572">
        <v>2</v>
      </c>
      <c r="AY174" s="572">
        <v>12</v>
      </c>
      <c r="AZ174" s="572">
        <v>80</v>
      </c>
      <c r="BA174" s="572">
        <v>268</v>
      </c>
      <c r="BB174" s="572">
        <v>90</v>
      </c>
      <c r="BC174" s="572">
        <v>149</v>
      </c>
      <c r="BD174" s="572">
        <v>110</v>
      </c>
      <c r="BE174" s="572">
        <v>142</v>
      </c>
      <c r="BF174" s="572">
        <v>58</v>
      </c>
      <c r="BG174" s="572">
        <v>82</v>
      </c>
      <c r="BH174" s="572">
        <v>35</v>
      </c>
      <c r="BI174" s="572">
        <v>126</v>
      </c>
      <c r="BJ174" s="572">
        <v>32</v>
      </c>
      <c r="BK174" s="572">
        <v>67</v>
      </c>
      <c r="BL174" s="572">
        <v>75</v>
      </c>
      <c r="BM174" s="572">
        <v>0</v>
      </c>
      <c r="BN174" s="572">
        <v>0</v>
      </c>
      <c r="BO174" s="572">
        <v>0</v>
      </c>
      <c r="BP174" s="572">
        <v>0</v>
      </c>
      <c r="BQ174" s="572">
        <v>0</v>
      </c>
      <c r="BR174" s="572">
        <v>0</v>
      </c>
      <c r="BS174" s="572">
        <v>0</v>
      </c>
      <c r="BT174" s="572">
        <v>0</v>
      </c>
      <c r="BU174" s="572">
        <v>0</v>
      </c>
      <c r="BV174" s="572">
        <v>0</v>
      </c>
      <c r="BW174" s="572">
        <v>0</v>
      </c>
      <c r="BX174" s="572">
        <v>0</v>
      </c>
      <c r="BY174" s="572">
        <v>19</v>
      </c>
      <c r="BZ174" s="572">
        <v>11</v>
      </c>
      <c r="CA174" s="572">
        <v>0</v>
      </c>
    </row>
    <row r="175" spans="1:79">
      <c r="A175" t="s">
        <v>81</v>
      </c>
      <c r="B175" t="s">
        <v>1894</v>
      </c>
      <c r="C175">
        <v>2020</v>
      </c>
      <c r="D175" t="s">
        <v>1971</v>
      </c>
      <c r="E175" s="506">
        <v>165</v>
      </c>
      <c r="F175" s="506">
        <v>144</v>
      </c>
      <c r="G175" s="506">
        <v>55</v>
      </c>
      <c r="H175" s="506">
        <v>67</v>
      </c>
      <c r="I175" s="506">
        <v>33</v>
      </c>
      <c r="J175" s="506">
        <v>0</v>
      </c>
      <c r="K175" s="506">
        <v>0</v>
      </c>
      <c r="L175" s="506">
        <v>0</v>
      </c>
      <c r="M175" s="506">
        <v>0</v>
      </c>
      <c r="N175" s="506">
        <v>5</v>
      </c>
      <c r="O175" s="506">
        <v>0</v>
      </c>
      <c r="P175" s="506">
        <v>5</v>
      </c>
      <c r="Q175" s="506">
        <v>38</v>
      </c>
      <c r="R175" s="506">
        <v>0</v>
      </c>
      <c r="S175" s="506">
        <v>0</v>
      </c>
      <c r="T175" s="506">
        <v>0</v>
      </c>
      <c r="U175" s="506">
        <v>12</v>
      </c>
      <c r="V175" s="506">
        <v>0</v>
      </c>
      <c r="W175" s="506">
        <v>0</v>
      </c>
      <c r="X175" s="506">
        <v>0</v>
      </c>
      <c r="Y175" s="506">
        <v>26</v>
      </c>
      <c r="Z175" s="506">
        <v>0</v>
      </c>
      <c r="AA175" s="506">
        <v>0</v>
      </c>
      <c r="AB175" s="506">
        <v>0</v>
      </c>
      <c r="AC175" s="506">
        <v>251</v>
      </c>
      <c r="AD175" s="506">
        <v>157</v>
      </c>
      <c r="AE175" s="506">
        <v>116</v>
      </c>
      <c r="AF175" s="506">
        <v>120</v>
      </c>
      <c r="AG175" s="506">
        <v>101</v>
      </c>
      <c r="AH175" s="506">
        <v>69</v>
      </c>
      <c r="AI175" s="506">
        <v>34</v>
      </c>
      <c r="AJ175" s="506">
        <v>31</v>
      </c>
      <c r="AK175" s="506">
        <v>150</v>
      </c>
      <c r="AL175" s="506">
        <v>88</v>
      </c>
      <c r="AM175" s="506">
        <v>82</v>
      </c>
      <c r="AN175" s="506">
        <v>89</v>
      </c>
      <c r="AO175" s="506">
        <v>71</v>
      </c>
      <c r="AP175" s="506">
        <v>2</v>
      </c>
      <c r="AQ175" s="506">
        <v>13</v>
      </c>
      <c r="AR175" s="506">
        <v>53</v>
      </c>
      <c r="AS175" s="506">
        <v>0</v>
      </c>
      <c r="AT175" s="506">
        <v>0</v>
      </c>
      <c r="AU175" s="506">
        <v>0</v>
      </c>
      <c r="AV175" s="506">
        <v>0</v>
      </c>
      <c r="AW175" s="506">
        <v>71</v>
      </c>
      <c r="AX175" s="506">
        <v>2</v>
      </c>
      <c r="AY175" s="506">
        <v>13</v>
      </c>
      <c r="AZ175" s="506">
        <v>53</v>
      </c>
      <c r="BA175" s="506">
        <v>266</v>
      </c>
      <c r="BB175" s="506">
        <v>102</v>
      </c>
      <c r="BC175" s="506">
        <v>157</v>
      </c>
      <c r="BD175" s="506">
        <v>123</v>
      </c>
      <c r="BE175" s="506">
        <v>137</v>
      </c>
      <c r="BF175" s="506">
        <v>57</v>
      </c>
      <c r="BG175" s="506">
        <v>80</v>
      </c>
      <c r="BH175" s="506">
        <v>50</v>
      </c>
      <c r="BI175" s="506">
        <v>129</v>
      </c>
      <c r="BJ175" s="506">
        <v>45</v>
      </c>
      <c r="BK175" s="506">
        <v>77</v>
      </c>
      <c r="BL175" s="506">
        <v>73</v>
      </c>
      <c r="BM175" s="506">
        <v>0</v>
      </c>
      <c r="BN175" s="506">
        <v>0</v>
      </c>
      <c r="BO175" s="506">
        <v>0</v>
      </c>
      <c r="BP175" s="506">
        <v>0</v>
      </c>
      <c r="BQ175" s="506">
        <v>0</v>
      </c>
      <c r="BR175" s="506">
        <v>0</v>
      </c>
      <c r="BS175" s="506">
        <v>0</v>
      </c>
      <c r="BT175" s="506">
        <v>0</v>
      </c>
      <c r="BU175" s="506">
        <v>0</v>
      </c>
      <c r="BV175" s="506">
        <v>0</v>
      </c>
      <c r="BW175" s="506">
        <v>0</v>
      </c>
      <c r="BX175" s="506">
        <v>0</v>
      </c>
      <c r="BY175" s="506">
        <v>20</v>
      </c>
      <c r="BZ175" s="506">
        <v>7</v>
      </c>
      <c r="CA175" s="506">
        <v>0</v>
      </c>
    </row>
    <row r="176" spans="1:79">
      <c r="A176" s="571" t="s">
        <v>81</v>
      </c>
      <c r="B176" s="571" t="s">
        <v>1894</v>
      </c>
      <c r="C176" s="571">
        <v>2021</v>
      </c>
      <c r="D176" s="571" t="s">
        <v>1971</v>
      </c>
      <c r="E176" s="572">
        <v>147</v>
      </c>
      <c r="F176" s="572">
        <v>170</v>
      </c>
      <c r="G176" s="572">
        <v>73</v>
      </c>
      <c r="H176" s="572">
        <v>70</v>
      </c>
      <c r="I176" s="572">
        <v>45</v>
      </c>
      <c r="J176" s="572">
        <v>0</v>
      </c>
      <c r="K176" s="572">
        <v>0</v>
      </c>
      <c r="L176" s="572">
        <v>0</v>
      </c>
      <c r="M176" s="572">
        <v>0</v>
      </c>
      <c r="N176" s="572">
        <v>0</v>
      </c>
      <c r="O176" s="572">
        <v>0</v>
      </c>
      <c r="P176" s="572">
        <v>0</v>
      </c>
      <c r="Q176" s="572">
        <v>75</v>
      </c>
      <c r="R176" s="572">
        <v>0</v>
      </c>
      <c r="S176" s="572">
        <v>0</v>
      </c>
      <c r="T176" s="572">
        <v>0</v>
      </c>
      <c r="U176" s="572">
        <v>22</v>
      </c>
      <c r="V176" s="572">
        <v>0</v>
      </c>
      <c r="W176" s="572">
        <v>0</v>
      </c>
      <c r="X176" s="572">
        <v>0</v>
      </c>
      <c r="Y176" s="572">
        <v>53</v>
      </c>
      <c r="Z176" s="572">
        <v>0</v>
      </c>
      <c r="AA176" s="572">
        <v>0</v>
      </c>
      <c r="AB176" s="572">
        <v>0</v>
      </c>
      <c r="AC176" s="572">
        <v>291</v>
      </c>
      <c r="AD176" s="572">
        <v>156</v>
      </c>
      <c r="AE176" s="572">
        <v>123</v>
      </c>
      <c r="AF176" s="572">
        <v>151</v>
      </c>
      <c r="AG176" s="572">
        <v>93</v>
      </c>
      <c r="AH176" s="572">
        <v>62</v>
      </c>
      <c r="AI176" s="572">
        <v>24</v>
      </c>
      <c r="AJ176" s="572">
        <v>31</v>
      </c>
      <c r="AK176" s="572">
        <v>198</v>
      </c>
      <c r="AL176" s="572">
        <v>94</v>
      </c>
      <c r="AM176" s="572">
        <v>99</v>
      </c>
      <c r="AN176" s="572">
        <v>120</v>
      </c>
      <c r="AO176" s="572">
        <v>55</v>
      </c>
      <c r="AP176" s="572">
        <v>1</v>
      </c>
      <c r="AQ176" s="572">
        <v>7</v>
      </c>
      <c r="AR176" s="572">
        <v>44</v>
      </c>
      <c r="AS176" s="572">
        <v>0</v>
      </c>
      <c r="AT176" s="572">
        <v>0</v>
      </c>
      <c r="AU176" s="572">
        <v>0</v>
      </c>
      <c r="AV176" s="572">
        <v>0</v>
      </c>
      <c r="AW176" s="572">
        <v>55</v>
      </c>
      <c r="AX176" s="572">
        <v>1</v>
      </c>
      <c r="AY176" s="572">
        <v>7</v>
      </c>
      <c r="AZ176" s="572">
        <v>44</v>
      </c>
      <c r="BA176" s="572">
        <v>304</v>
      </c>
      <c r="BB176" s="572">
        <v>93</v>
      </c>
      <c r="BC176" s="572">
        <v>148</v>
      </c>
      <c r="BD176" s="572">
        <v>123</v>
      </c>
      <c r="BE176" s="572">
        <v>156</v>
      </c>
      <c r="BF176" s="572">
        <v>63</v>
      </c>
      <c r="BG176" s="572">
        <v>71</v>
      </c>
      <c r="BH176" s="572">
        <v>45</v>
      </c>
      <c r="BI176" s="572">
        <v>148</v>
      </c>
      <c r="BJ176" s="572">
        <v>30</v>
      </c>
      <c r="BK176" s="572">
        <v>77</v>
      </c>
      <c r="BL176" s="572">
        <v>78</v>
      </c>
      <c r="BM176" s="572">
        <v>16</v>
      </c>
      <c r="BN176" s="572">
        <v>1</v>
      </c>
      <c r="BO176" s="572">
        <v>11</v>
      </c>
      <c r="BP176" s="572">
        <v>15</v>
      </c>
      <c r="BQ176" s="572">
        <v>0</v>
      </c>
      <c r="BR176" s="572">
        <v>0</v>
      </c>
      <c r="BS176" s="572">
        <v>0</v>
      </c>
      <c r="BT176" s="572">
        <v>0</v>
      </c>
      <c r="BU176" s="572">
        <v>16</v>
      </c>
      <c r="BV176" s="572">
        <v>1</v>
      </c>
      <c r="BW176" s="572">
        <v>11</v>
      </c>
      <c r="BX176" s="572">
        <v>15</v>
      </c>
      <c r="BY176" s="572">
        <v>19</v>
      </c>
      <c r="BZ176" s="572">
        <v>13</v>
      </c>
      <c r="CA176" s="572">
        <v>0</v>
      </c>
    </row>
    <row r="177" spans="1:79">
      <c r="A177" t="s">
        <v>81</v>
      </c>
      <c r="B177" t="s">
        <v>1894</v>
      </c>
      <c r="C177">
        <v>2022</v>
      </c>
      <c r="D177" t="s">
        <v>1971</v>
      </c>
      <c r="E177" s="506">
        <v>130</v>
      </c>
      <c r="F177" s="506">
        <v>149</v>
      </c>
      <c r="G177" s="506">
        <v>64</v>
      </c>
      <c r="H177" s="506">
        <v>44</v>
      </c>
      <c r="I177" s="506">
        <v>20</v>
      </c>
      <c r="J177" s="506">
        <v>0</v>
      </c>
      <c r="K177" s="506">
        <v>0</v>
      </c>
      <c r="L177" s="506">
        <v>0</v>
      </c>
      <c r="M177" s="506">
        <v>0</v>
      </c>
      <c r="N177" s="506">
        <v>0</v>
      </c>
      <c r="O177" s="506">
        <v>0</v>
      </c>
      <c r="P177" s="506">
        <v>0</v>
      </c>
      <c r="Q177" s="506">
        <v>154</v>
      </c>
      <c r="R177" s="506">
        <v>0</v>
      </c>
      <c r="S177" s="506">
        <v>0</v>
      </c>
      <c r="T177" s="506">
        <v>0</v>
      </c>
      <c r="U177" s="506">
        <v>25</v>
      </c>
      <c r="V177" s="506">
        <v>0</v>
      </c>
      <c r="W177" s="506">
        <v>0</v>
      </c>
      <c r="X177" s="506">
        <v>0</v>
      </c>
      <c r="Y177" s="506">
        <v>129</v>
      </c>
      <c r="Z177" s="506">
        <v>0</v>
      </c>
      <c r="AA177" s="506">
        <v>0</v>
      </c>
      <c r="AB177" s="506">
        <v>0</v>
      </c>
      <c r="AC177" s="506">
        <v>326</v>
      </c>
      <c r="AD177" s="506">
        <v>200</v>
      </c>
      <c r="AE177" s="506">
        <v>149</v>
      </c>
      <c r="AF177" s="506">
        <v>143</v>
      </c>
      <c r="AG177" s="506">
        <v>95</v>
      </c>
      <c r="AH177" s="506">
        <v>69</v>
      </c>
      <c r="AI177" s="506">
        <v>35</v>
      </c>
      <c r="AJ177" s="506">
        <v>21</v>
      </c>
      <c r="AK177" s="506">
        <v>231</v>
      </c>
      <c r="AL177" s="506">
        <v>131</v>
      </c>
      <c r="AM177" s="506">
        <v>114</v>
      </c>
      <c r="AN177" s="506">
        <v>122</v>
      </c>
      <c r="AO177" s="506">
        <v>67</v>
      </c>
      <c r="AP177" s="506">
        <v>3</v>
      </c>
      <c r="AQ177" s="506">
        <v>15</v>
      </c>
      <c r="AR177" s="506">
        <v>47</v>
      </c>
      <c r="AS177" s="506">
        <v>0</v>
      </c>
      <c r="AT177" s="506">
        <v>0</v>
      </c>
      <c r="AU177" s="506">
        <v>0</v>
      </c>
      <c r="AV177" s="506">
        <v>0</v>
      </c>
      <c r="AW177" s="506">
        <v>67</v>
      </c>
      <c r="AX177" s="506">
        <v>3</v>
      </c>
      <c r="AY177" s="506">
        <v>15</v>
      </c>
      <c r="AZ177" s="506">
        <v>47</v>
      </c>
      <c r="BA177" s="506">
        <v>339</v>
      </c>
      <c r="BB177" s="506">
        <v>131</v>
      </c>
      <c r="BC177" s="506">
        <v>160</v>
      </c>
      <c r="BD177" s="506">
        <v>125</v>
      </c>
      <c r="BE177" s="506">
        <v>201</v>
      </c>
      <c r="BF177" s="506">
        <v>89</v>
      </c>
      <c r="BG177" s="506">
        <v>93</v>
      </c>
      <c r="BH177" s="506">
        <v>46</v>
      </c>
      <c r="BI177" s="506">
        <v>138</v>
      </c>
      <c r="BJ177" s="506">
        <v>42</v>
      </c>
      <c r="BK177" s="506">
        <v>67</v>
      </c>
      <c r="BL177" s="506">
        <v>79</v>
      </c>
      <c r="BM177" s="506">
        <v>7</v>
      </c>
      <c r="BN177" s="506">
        <v>0</v>
      </c>
      <c r="BO177" s="506">
        <v>2</v>
      </c>
      <c r="BP177" s="506">
        <v>5</v>
      </c>
      <c r="BQ177" s="506">
        <v>0</v>
      </c>
      <c r="BR177" s="506">
        <v>0</v>
      </c>
      <c r="BS177" s="506">
        <v>0</v>
      </c>
      <c r="BT177" s="506">
        <v>0</v>
      </c>
      <c r="BU177" s="506">
        <v>7</v>
      </c>
      <c r="BV177" s="506">
        <v>0</v>
      </c>
      <c r="BW177" s="506">
        <v>2</v>
      </c>
      <c r="BX177" s="506">
        <v>5</v>
      </c>
      <c r="BY177" s="506">
        <v>17</v>
      </c>
      <c r="BZ177" s="506">
        <v>16</v>
      </c>
      <c r="CA177" s="506">
        <v>0</v>
      </c>
    </row>
    <row r="178" spans="1:79">
      <c r="A178" s="571" t="s">
        <v>81</v>
      </c>
      <c r="B178" s="571" t="s">
        <v>1894</v>
      </c>
      <c r="C178" s="571">
        <v>2023</v>
      </c>
      <c r="D178" s="571" t="s">
        <v>1971</v>
      </c>
      <c r="E178" s="572">
        <v>145</v>
      </c>
      <c r="F178" s="572">
        <v>133</v>
      </c>
      <c r="G178" s="572">
        <v>61</v>
      </c>
      <c r="H178" s="572">
        <v>44</v>
      </c>
      <c r="I178" s="572">
        <v>23</v>
      </c>
      <c r="J178" s="572">
        <v>0</v>
      </c>
      <c r="K178" s="572">
        <v>0</v>
      </c>
      <c r="L178" s="572">
        <v>0</v>
      </c>
      <c r="M178" s="572">
        <v>0</v>
      </c>
      <c r="N178" s="572">
        <v>0</v>
      </c>
      <c r="O178" s="572">
        <v>0</v>
      </c>
      <c r="P178" s="572">
        <v>0</v>
      </c>
      <c r="Q178" s="572">
        <v>156</v>
      </c>
      <c r="R178" s="572">
        <v>86</v>
      </c>
      <c r="S178" s="572">
        <v>10</v>
      </c>
      <c r="T178" s="572">
        <v>13</v>
      </c>
      <c r="U178" s="572">
        <v>0</v>
      </c>
      <c r="V178" s="572">
        <v>0</v>
      </c>
      <c r="W178" s="572">
        <v>0</v>
      </c>
      <c r="X178" s="572">
        <v>0</v>
      </c>
      <c r="Y178" s="572">
        <v>156</v>
      </c>
      <c r="Z178" s="572">
        <v>86</v>
      </c>
      <c r="AA178" s="572">
        <v>10</v>
      </c>
      <c r="AB178" s="572">
        <v>13</v>
      </c>
      <c r="AC178" s="572">
        <v>269</v>
      </c>
      <c r="AD178" s="572">
        <v>171</v>
      </c>
      <c r="AE178" s="572">
        <v>150</v>
      </c>
      <c r="AF178" s="572">
        <v>133</v>
      </c>
      <c r="AG178" s="572">
        <v>79</v>
      </c>
      <c r="AH178" s="572">
        <v>69</v>
      </c>
      <c r="AI178" s="572">
        <v>38</v>
      </c>
      <c r="AJ178" s="572">
        <v>21</v>
      </c>
      <c r="AK178" s="572">
        <v>190</v>
      </c>
      <c r="AL178" s="572">
        <v>102</v>
      </c>
      <c r="AM178" s="572">
        <v>112</v>
      </c>
      <c r="AN178" s="572">
        <v>112</v>
      </c>
      <c r="AO178" s="572">
        <v>57</v>
      </c>
      <c r="AP178" s="572">
        <v>2</v>
      </c>
      <c r="AQ178" s="572">
        <v>20</v>
      </c>
      <c r="AR178" s="572">
        <v>40</v>
      </c>
      <c r="AS178" s="572">
        <v>0</v>
      </c>
      <c r="AT178" s="572">
        <v>0</v>
      </c>
      <c r="AU178" s="572">
        <v>0</v>
      </c>
      <c r="AV178" s="572">
        <v>0</v>
      </c>
      <c r="AW178" s="572">
        <v>57</v>
      </c>
      <c r="AX178" s="572">
        <v>2</v>
      </c>
      <c r="AY178" s="572">
        <v>20</v>
      </c>
      <c r="AZ178" s="572">
        <v>40</v>
      </c>
      <c r="BA178" s="572">
        <v>329</v>
      </c>
      <c r="BB178" s="572">
        <v>113</v>
      </c>
      <c r="BC178" s="572">
        <v>174</v>
      </c>
      <c r="BD178" s="572">
        <v>133</v>
      </c>
      <c r="BE178" s="572">
        <v>188</v>
      </c>
      <c r="BF178" s="572">
        <v>84</v>
      </c>
      <c r="BG178" s="572">
        <v>97</v>
      </c>
      <c r="BH178" s="572">
        <v>47</v>
      </c>
      <c r="BI178" s="572">
        <v>141</v>
      </c>
      <c r="BJ178" s="572">
        <v>29</v>
      </c>
      <c r="BK178" s="572">
        <v>77</v>
      </c>
      <c r="BL178" s="572">
        <v>86</v>
      </c>
      <c r="BM178" s="572">
        <v>23</v>
      </c>
      <c r="BN178" s="572">
        <v>3</v>
      </c>
      <c r="BO178" s="572">
        <v>11</v>
      </c>
      <c r="BP178" s="572">
        <v>20</v>
      </c>
      <c r="BQ178" s="572">
        <v>0</v>
      </c>
      <c r="BR178" s="572">
        <v>0</v>
      </c>
      <c r="BS178" s="572">
        <v>0</v>
      </c>
      <c r="BT178" s="572">
        <v>0</v>
      </c>
      <c r="BU178" s="572">
        <v>23</v>
      </c>
      <c r="BV178" s="572">
        <v>3</v>
      </c>
      <c r="BW178" s="572">
        <v>11</v>
      </c>
      <c r="BX178" s="572">
        <v>20</v>
      </c>
      <c r="BY178" s="572">
        <v>11</v>
      </c>
      <c r="BZ178" s="572">
        <v>21</v>
      </c>
      <c r="CA178" s="572">
        <v>0</v>
      </c>
    </row>
    <row r="179" spans="1:79">
      <c r="A179" t="s">
        <v>81</v>
      </c>
      <c r="B179" t="s">
        <v>1894</v>
      </c>
      <c r="C179">
        <v>2024</v>
      </c>
      <c r="D179" t="s">
        <v>1971</v>
      </c>
      <c r="E179" s="506">
        <v>178</v>
      </c>
      <c r="F179" s="506">
        <v>155</v>
      </c>
      <c r="G179" s="506">
        <v>81</v>
      </c>
      <c r="H179" s="506">
        <v>63</v>
      </c>
      <c r="I179" s="506">
        <v>23</v>
      </c>
      <c r="J179" s="506">
        <v>0</v>
      </c>
      <c r="K179" s="506">
        <v>0</v>
      </c>
      <c r="L179" s="506">
        <v>0</v>
      </c>
      <c r="M179" s="506">
        <v>0</v>
      </c>
      <c r="N179" s="506">
        <v>0</v>
      </c>
      <c r="O179" s="506">
        <v>0</v>
      </c>
      <c r="P179" s="506">
        <v>0</v>
      </c>
      <c r="Q179" s="506">
        <v>101</v>
      </c>
      <c r="R179" s="506">
        <v>58</v>
      </c>
      <c r="S179" s="506">
        <v>5</v>
      </c>
      <c r="T179" s="506">
        <v>13</v>
      </c>
      <c r="U179" s="506">
        <v>0</v>
      </c>
      <c r="V179" s="506">
        <v>0</v>
      </c>
      <c r="W179" s="506">
        <v>0</v>
      </c>
      <c r="X179" s="506">
        <v>0</v>
      </c>
      <c r="Y179" s="506">
        <v>101</v>
      </c>
      <c r="Z179" s="506">
        <v>58</v>
      </c>
      <c r="AA179" s="506">
        <v>5</v>
      </c>
      <c r="AB179" s="506">
        <v>13</v>
      </c>
      <c r="AC179" s="506">
        <v>269</v>
      </c>
      <c r="AD179" s="506">
        <v>184</v>
      </c>
      <c r="AE179" s="506">
        <v>145</v>
      </c>
      <c r="AF179" s="506">
        <v>110</v>
      </c>
      <c r="AG179" s="506">
        <v>16</v>
      </c>
      <c r="AH179" s="506">
        <v>7</v>
      </c>
      <c r="AI179" s="506">
        <v>7</v>
      </c>
      <c r="AJ179" s="506">
        <v>11</v>
      </c>
      <c r="AK179" s="506">
        <v>253</v>
      </c>
      <c r="AL179" s="506">
        <v>177</v>
      </c>
      <c r="AM179" s="506">
        <v>138</v>
      </c>
      <c r="AN179" s="506">
        <v>99</v>
      </c>
      <c r="AO179" s="506">
        <v>63</v>
      </c>
      <c r="AP179" s="506">
        <v>5</v>
      </c>
      <c r="AQ179" s="506">
        <v>23</v>
      </c>
      <c r="AR179" s="506">
        <v>37</v>
      </c>
      <c r="AS179" s="506">
        <v>0</v>
      </c>
      <c r="AT179" s="506">
        <v>0</v>
      </c>
      <c r="AU179" s="506">
        <v>0</v>
      </c>
      <c r="AV179" s="506">
        <v>0</v>
      </c>
      <c r="AW179" s="506">
        <v>63</v>
      </c>
      <c r="AX179" s="506">
        <v>5</v>
      </c>
      <c r="AY179" s="506">
        <v>23</v>
      </c>
      <c r="AZ179" s="506">
        <v>37</v>
      </c>
      <c r="BA179" s="506">
        <v>306</v>
      </c>
      <c r="BB179" s="506">
        <v>143</v>
      </c>
      <c r="BC179" s="506">
        <v>175</v>
      </c>
      <c r="BD179" s="506">
        <v>107</v>
      </c>
      <c r="BE179" s="506">
        <v>156</v>
      </c>
      <c r="BF179" s="506">
        <v>89</v>
      </c>
      <c r="BG179" s="506">
        <v>74</v>
      </c>
      <c r="BH179" s="506">
        <v>46</v>
      </c>
      <c r="BI179" s="506">
        <v>150</v>
      </c>
      <c r="BJ179" s="506">
        <v>54</v>
      </c>
      <c r="BK179" s="506">
        <v>101</v>
      </c>
      <c r="BL179" s="506">
        <v>61</v>
      </c>
      <c r="BM179" s="506">
        <v>37</v>
      </c>
      <c r="BN179" s="506">
        <v>6</v>
      </c>
      <c r="BO179" s="506">
        <v>22</v>
      </c>
      <c r="BP179" s="506">
        <v>33</v>
      </c>
      <c r="BQ179" s="506">
        <v>0</v>
      </c>
      <c r="BR179" s="506">
        <v>0</v>
      </c>
      <c r="BS179" s="506">
        <v>0</v>
      </c>
      <c r="BT179" s="506">
        <v>0</v>
      </c>
      <c r="BU179" s="506">
        <v>37</v>
      </c>
      <c r="BV179" s="506">
        <v>6</v>
      </c>
      <c r="BW179" s="506">
        <v>22</v>
      </c>
      <c r="BX179" s="506">
        <v>33</v>
      </c>
      <c r="BY179" s="506">
        <v>11</v>
      </c>
      <c r="BZ179" s="506">
        <v>13</v>
      </c>
      <c r="CA179" s="506">
        <v>0</v>
      </c>
    </row>
    <row r="180" spans="1:79">
      <c r="A180" s="571" t="s">
        <v>81</v>
      </c>
      <c r="B180" s="571" t="s">
        <v>1894</v>
      </c>
      <c r="C180" s="571">
        <v>2025</v>
      </c>
      <c r="D180" s="571" t="s">
        <v>1972</v>
      </c>
      <c r="E180" s="572">
        <v>159</v>
      </c>
      <c r="F180" s="572">
        <v>153</v>
      </c>
      <c r="G180" s="572">
        <v>68</v>
      </c>
      <c r="H180" s="572">
        <v>57</v>
      </c>
      <c r="I180" s="572">
        <v>30</v>
      </c>
      <c r="J180" s="572">
        <v>0</v>
      </c>
      <c r="K180" s="572">
        <v>0</v>
      </c>
      <c r="L180" s="572">
        <v>0</v>
      </c>
      <c r="M180" s="572">
        <v>0</v>
      </c>
      <c r="N180" s="572">
        <v>1</v>
      </c>
      <c r="O180" s="572">
        <v>0</v>
      </c>
      <c r="P180" s="572">
        <v>1</v>
      </c>
      <c r="Q180" s="572">
        <v>121</v>
      </c>
      <c r="R180" s="572">
        <v>68</v>
      </c>
      <c r="S180" s="572">
        <v>7</v>
      </c>
      <c r="T180" s="572">
        <v>13</v>
      </c>
      <c r="U180" s="617">
        <v>19</v>
      </c>
      <c r="V180" s="572">
        <v>0</v>
      </c>
      <c r="W180" s="572">
        <v>0</v>
      </c>
      <c r="X180" s="572">
        <v>0</v>
      </c>
      <c r="Y180" s="572">
        <v>102</v>
      </c>
      <c r="Z180" s="572">
        <v>68</v>
      </c>
      <c r="AA180" s="572">
        <v>7</v>
      </c>
      <c r="AB180" s="572">
        <v>13</v>
      </c>
      <c r="AC180" s="572">
        <v>284</v>
      </c>
      <c r="AD180" s="572">
        <v>176</v>
      </c>
      <c r="AE180" s="572">
        <v>133</v>
      </c>
      <c r="AF180" s="572">
        <v>132</v>
      </c>
      <c r="AG180" s="572">
        <v>90</v>
      </c>
      <c r="AH180" s="572">
        <v>66</v>
      </c>
      <c r="AI180" s="572">
        <v>32</v>
      </c>
      <c r="AJ180" s="572">
        <v>27</v>
      </c>
      <c r="AK180" s="572">
        <v>194</v>
      </c>
      <c r="AL180" s="572">
        <v>110</v>
      </c>
      <c r="AM180" s="572">
        <v>101</v>
      </c>
      <c r="AN180" s="572">
        <v>105</v>
      </c>
      <c r="AO180" s="572">
        <v>64</v>
      </c>
      <c r="AP180" s="572">
        <v>3</v>
      </c>
      <c r="AQ180" s="572">
        <v>14</v>
      </c>
      <c r="AR180" s="572">
        <v>47</v>
      </c>
      <c r="AS180" s="572">
        <v>0</v>
      </c>
      <c r="AT180" s="572">
        <v>0</v>
      </c>
      <c r="AU180" s="572">
        <v>0</v>
      </c>
      <c r="AV180" s="572">
        <v>0</v>
      </c>
      <c r="AW180" s="572">
        <v>64</v>
      </c>
      <c r="AX180" s="572">
        <v>3</v>
      </c>
      <c r="AY180" s="572">
        <v>14</v>
      </c>
      <c r="AZ180" s="572">
        <v>47</v>
      </c>
      <c r="BA180" s="572">
        <v>306</v>
      </c>
      <c r="BB180" s="572">
        <v>112</v>
      </c>
      <c r="BC180" s="572">
        <v>160</v>
      </c>
      <c r="BD180" s="572">
        <v>126</v>
      </c>
      <c r="BE180" s="572">
        <v>168</v>
      </c>
      <c r="BF180" s="572">
        <v>73</v>
      </c>
      <c r="BG180" s="572">
        <v>85</v>
      </c>
      <c r="BH180" s="572">
        <v>49</v>
      </c>
      <c r="BI180" s="572">
        <v>138</v>
      </c>
      <c r="BJ180" s="572">
        <v>39</v>
      </c>
      <c r="BK180" s="572">
        <v>75</v>
      </c>
      <c r="BL180" s="572">
        <v>77</v>
      </c>
      <c r="BM180" s="572">
        <v>36</v>
      </c>
      <c r="BN180" s="572">
        <v>3</v>
      </c>
      <c r="BO180" s="572">
        <v>18</v>
      </c>
      <c r="BP180" s="572">
        <v>31</v>
      </c>
      <c r="BQ180" s="572">
        <v>0</v>
      </c>
      <c r="BR180" s="572">
        <v>0</v>
      </c>
      <c r="BS180" s="572">
        <v>0</v>
      </c>
      <c r="BT180" s="572">
        <v>0</v>
      </c>
      <c r="BU180" s="572">
        <v>36</v>
      </c>
      <c r="BV180" s="572">
        <v>3</v>
      </c>
      <c r="BW180" s="572">
        <v>18</v>
      </c>
      <c r="BX180" s="572">
        <v>31</v>
      </c>
      <c r="BY180" s="572">
        <v>15</v>
      </c>
      <c r="BZ180" s="572">
        <v>16</v>
      </c>
      <c r="CA180" s="572">
        <v>0</v>
      </c>
    </row>
    <row r="181" spans="1:79">
      <c r="A181" t="s">
        <v>81</v>
      </c>
      <c r="B181" t="s">
        <v>1894</v>
      </c>
      <c r="C181">
        <v>2024</v>
      </c>
      <c r="D181" t="s">
        <v>1974</v>
      </c>
      <c r="E181" s="506">
        <f>E179</f>
        <v>178</v>
      </c>
      <c r="F181" s="506">
        <f t="shared" ref="F181:BQ181" si="34">F179</f>
        <v>155</v>
      </c>
      <c r="G181" s="506">
        <f t="shared" si="34"/>
        <v>81</v>
      </c>
      <c r="H181" s="506">
        <f t="shared" si="34"/>
        <v>63</v>
      </c>
      <c r="I181" s="506">
        <f t="shared" si="34"/>
        <v>23</v>
      </c>
      <c r="J181" s="506">
        <f t="shared" si="34"/>
        <v>0</v>
      </c>
      <c r="K181" s="506">
        <f t="shared" si="34"/>
        <v>0</v>
      </c>
      <c r="L181" s="506">
        <f t="shared" si="34"/>
        <v>0</v>
      </c>
      <c r="M181" s="506">
        <f t="shared" si="34"/>
        <v>0</v>
      </c>
      <c r="N181" s="506">
        <f t="shared" si="34"/>
        <v>0</v>
      </c>
      <c r="O181" s="506">
        <f t="shared" si="34"/>
        <v>0</v>
      </c>
      <c r="P181" s="506">
        <f t="shared" si="34"/>
        <v>0</v>
      </c>
      <c r="Q181" s="506">
        <f t="shared" si="34"/>
        <v>101</v>
      </c>
      <c r="R181" s="506">
        <f t="shared" si="34"/>
        <v>58</v>
      </c>
      <c r="S181" s="506">
        <f t="shared" si="34"/>
        <v>5</v>
      </c>
      <c r="T181" s="506">
        <f t="shared" si="34"/>
        <v>13</v>
      </c>
      <c r="U181" s="506">
        <f t="shared" si="34"/>
        <v>0</v>
      </c>
      <c r="V181" s="506">
        <f t="shared" si="34"/>
        <v>0</v>
      </c>
      <c r="W181" s="506">
        <f t="shared" si="34"/>
        <v>0</v>
      </c>
      <c r="X181" s="506">
        <f t="shared" si="34"/>
        <v>0</v>
      </c>
      <c r="Y181" s="506">
        <f t="shared" si="34"/>
        <v>101</v>
      </c>
      <c r="Z181" s="506">
        <f t="shared" si="34"/>
        <v>58</v>
      </c>
      <c r="AA181" s="506">
        <f t="shared" si="34"/>
        <v>5</v>
      </c>
      <c r="AB181" s="506">
        <f t="shared" si="34"/>
        <v>13</v>
      </c>
      <c r="AC181" s="506">
        <f t="shared" si="34"/>
        <v>269</v>
      </c>
      <c r="AD181" s="506">
        <f t="shared" si="34"/>
        <v>184</v>
      </c>
      <c r="AE181" s="506">
        <f t="shared" si="34"/>
        <v>145</v>
      </c>
      <c r="AF181" s="506">
        <f t="shared" si="34"/>
        <v>110</v>
      </c>
      <c r="AG181" s="506">
        <f t="shared" si="34"/>
        <v>16</v>
      </c>
      <c r="AH181" s="506">
        <f t="shared" si="34"/>
        <v>7</v>
      </c>
      <c r="AI181" s="506">
        <f t="shared" si="34"/>
        <v>7</v>
      </c>
      <c r="AJ181" s="506">
        <f t="shared" si="34"/>
        <v>11</v>
      </c>
      <c r="AK181" s="506">
        <f t="shared" si="34"/>
        <v>253</v>
      </c>
      <c r="AL181" s="506">
        <f t="shared" si="34"/>
        <v>177</v>
      </c>
      <c r="AM181" s="506">
        <f t="shared" si="34"/>
        <v>138</v>
      </c>
      <c r="AN181" s="506">
        <f t="shared" si="34"/>
        <v>99</v>
      </c>
      <c r="AO181" s="506">
        <f t="shared" si="34"/>
        <v>63</v>
      </c>
      <c r="AP181" s="506">
        <f t="shared" si="34"/>
        <v>5</v>
      </c>
      <c r="AQ181" s="506">
        <f t="shared" si="34"/>
        <v>23</v>
      </c>
      <c r="AR181" s="506">
        <f t="shared" si="34"/>
        <v>37</v>
      </c>
      <c r="AS181" s="506">
        <f t="shared" si="34"/>
        <v>0</v>
      </c>
      <c r="AT181" s="506">
        <f t="shared" si="34"/>
        <v>0</v>
      </c>
      <c r="AU181" s="506">
        <f t="shared" si="34"/>
        <v>0</v>
      </c>
      <c r="AV181" s="506">
        <f t="shared" si="34"/>
        <v>0</v>
      </c>
      <c r="AW181" s="506">
        <f t="shared" si="34"/>
        <v>63</v>
      </c>
      <c r="AX181" s="506">
        <f t="shared" si="34"/>
        <v>5</v>
      </c>
      <c r="AY181" s="506">
        <f t="shared" si="34"/>
        <v>23</v>
      </c>
      <c r="AZ181" s="506">
        <f t="shared" si="34"/>
        <v>37</v>
      </c>
      <c r="BA181" s="506">
        <f t="shared" si="34"/>
        <v>306</v>
      </c>
      <c r="BB181" s="506">
        <f t="shared" si="34"/>
        <v>143</v>
      </c>
      <c r="BC181" s="506">
        <f t="shared" si="34"/>
        <v>175</v>
      </c>
      <c r="BD181" s="506">
        <f t="shared" si="34"/>
        <v>107</v>
      </c>
      <c r="BE181" s="506">
        <f t="shared" si="34"/>
        <v>156</v>
      </c>
      <c r="BF181" s="506">
        <f t="shared" si="34"/>
        <v>89</v>
      </c>
      <c r="BG181" s="506">
        <f t="shared" si="34"/>
        <v>74</v>
      </c>
      <c r="BH181" s="506">
        <f t="shared" si="34"/>
        <v>46</v>
      </c>
      <c r="BI181" s="506">
        <f t="shared" si="34"/>
        <v>150</v>
      </c>
      <c r="BJ181" s="506">
        <f t="shared" si="34"/>
        <v>54</v>
      </c>
      <c r="BK181" s="506">
        <f t="shared" si="34"/>
        <v>101</v>
      </c>
      <c r="BL181" s="506">
        <f t="shared" si="34"/>
        <v>61</v>
      </c>
      <c r="BM181" s="506">
        <f t="shared" si="34"/>
        <v>37</v>
      </c>
      <c r="BN181" s="506">
        <f t="shared" si="34"/>
        <v>6</v>
      </c>
      <c r="BO181" s="506">
        <f t="shared" si="34"/>
        <v>22</v>
      </c>
      <c r="BP181" s="506">
        <f t="shared" si="34"/>
        <v>33</v>
      </c>
      <c r="BQ181" s="506">
        <f t="shared" si="34"/>
        <v>0</v>
      </c>
      <c r="BR181" s="506">
        <f t="shared" ref="BR181:CA181" si="35">BR179</f>
        <v>0</v>
      </c>
      <c r="BS181" s="506">
        <f t="shared" si="35"/>
        <v>0</v>
      </c>
      <c r="BT181" s="506">
        <f t="shared" si="35"/>
        <v>0</v>
      </c>
      <c r="BU181" s="506">
        <f t="shared" si="35"/>
        <v>37</v>
      </c>
      <c r="BV181" s="506">
        <f t="shared" si="35"/>
        <v>6</v>
      </c>
      <c r="BW181" s="506">
        <f t="shared" si="35"/>
        <v>22</v>
      </c>
      <c r="BX181" s="506">
        <f t="shared" si="35"/>
        <v>33</v>
      </c>
      <c r="BY181" s="506">
        <f t="shared" si="35"/>
        <v>11</v>
      </c>
      <c r="BZ181" s="506">
        <f t="shared" si="35"/>
        <v>13</v>
      </c>
      <c r="CA181" s="506">
        <f t="shared" si="35"/>
        <v>0</v>
      </c>
    </row>
    <row r="182" spans="1:79">
      <c r="A182" s="571" t="s">
        <v>81</v>
      </c>
      <c r="B182" s="571" t="s">
        <v>1894</v>
      </c>
      <c r="C182" s="571">
        <v>2025</v>
      </c>
      <c r="D182" s="571" t="s">
        <v>1974</v>
      </c>
      <c r="E182" s="572">
        <v>169.1</v>
      </c>
      <c r="F182" s="572">
        <v>153</v>
      </c>
      <c r="G182" s="572">
        <v>76.95</v>
      </c>
      <c r="H182" s="572">
        <v>59.849999999999994</v>
      </c>
      <c r="I182" s="572">
        <v>25.3</v>
      </c>
      <c r="J182" s="572">
        <v>0</v>
      </c>
      <c r="K182" s="572">
        <v>0</v>
      </c>
      <c r="L182" s="572">
        <v>0</v>
      </c>
      <c r="M182" s="572">
        <v>0</v>
      </c>
      <c r="N182" s="572">
        <v>1</v>
      </c>
      <c r="O182" s="572">
        <v>0</v>
      </c>
      <c r="P182" s="572">
        <v>1</v>
      </c>
      <c r="Q182" s="572">
        <v>111.10000000000001</v>
      </c>
      <c r="R182" s="572">
        <v>63.800000000000004</v>
      </c>
      <c r="S182" s="572">
        <v>5.5</v>
      </c>
      <c r="T182" s="572">
        <v>13</v>
      </c>
      <c r="U182" s="572">
        <v>19</v>
      </c>
      <c r="V182" s="572">
        <v>0</v>
      </c>
      <c r="W182" s="572">
        <v>0</v>
      </c>
      <c r="X182" s="572">
        <v>0</v>
      </c>
      <c r="Y182" s="572">
        <v>102</v>
      </c>
      <c r="Z182" s="572">
        <v>63.800000000000004</v>
      </c>
      <c r="AA182" s="572">
        <v>5.5</v>
      </c>
      <c r="AB182" s="572">
        <v>13</v>
      </c>
      <c r="AC182" s="572">
        <v>284</v>
      </c>
      <c r="AD182" s="572">
        <v>176</v>
      </c>
      <c r="AE182" s="572">
        <v>137.75</v>
      </c>
      <c r="AF182" s="572">
        <v>121.00000000000001</v>
      </c>
      <c r="AG182" s="572">
        <v>17.600000000000001</v>
      </c>
      <c r="AH182" s="572">
        <v>7.7000000000000011</v>
      </c>
      <c r="AI182" s="572">
        <v>7.7000000000000011</v>
      </c>
      <c r="AJ182" s="572">
        <v>12.100000000000001</v>
      </c>
      <c r="AK182" s="572">
        <v>240.35</v>
      </c>
      <c r="AL182" s="572">
        <v>168.15</v>
      </c>
      <c r="AM182" s="572">
        <v>131.1</v>
      </c>
      <c r="AN182" s="572">
        <v>105</v>
      </c>
      <c r="AO182" s="572">
        <v>64</v>
      </c>
      <c r="AP182" s="572">
        <v>4.75</v>
      </c>
      <c r="AQ182" s="572">
        <v>21.849999999999998</v>
      </c>
      <c r="AR182" s="572">
        <v>40.700000000000003</v>
      </c>
      <c r="AS182" s="572">
        <v>0</v>
      </c>
      <c r="AT182" s="572">
        <v>0</v>
      </c>
      <c r="AU182" s="572">
        <v>0</v>
      </c>
      <c r="AV182" s="572">
        <v>0</v>
      </c>
      <c r="AW182" s="572">
        <v>64</v>
      </c>
      <c r="AX182" s="572">
        <v>4.75</v>
      </c>
      <c r="AY182" s="572">
        <v>21.849999999999998</v>
      </c>
      <c r="AZ182" s="572">
        <v>40.700000000000003</v>
      </c>
      <c r="BA182" s="572">
        <v>306</v>
      </c>
      <c r="BB182" s="572">
        <v>135.85</v>
      </c>
      <c r="BC182" s="572">
        <v>166.25</v>
      </c>
      <c r="BD182" s="572">
        <v>117.7</v>
      </c>
      <c r="BE182" s="572">
        <v>168</v>
      </c>
      <c r="BF182" s="572">
        <v>84.55</v>
      </c>
      <c r="BG182" s="572">
        <v>81.400000000000006</v>
      </c>
      <c r="BH182" s="572">
        <v>49</v>
      </c>
      <c r="BI182" s="572">
        <v>142.5</v>
      </c>
      <c r="BJ182" s="572">
        <v>51.3</v>
      </c>
      <c r="BK182" s="572">
        <v>95.949999999999989</v>
      </c>
      <c r="BL182" s="572">
        <v>67.100000000000009</v>
      </c>
      <c r="BM182" s="572">
        <v>36</v>
      </c>
      <c r="BN182" s="572">
        <v>5.6999999999999993</v>
      </c>
      <c r="BO182" s="572">
        <v>20.9</v>
      </c>
      <c r="BP182" s="572">
        <v>31.349999999999998</v>
      </c>
      <c r="BQ182" s="572">
        <v>0</v>
      </c>
      <c r="BR182" s="572">
        <v>0</v>
      </c>
      <c r="BS182" s="572">
        <v>0</v>
      </c>
      <c r="BT182" s="572">
        <v>0</v>
      </c>
      <c r="BU182" s="572">
        <v>36</v>
      </c>
      <c r="BV182" s="572">
        <v>5.6999999999999993</v>
      </c>
      <c r="BW182" s="572">
        <v>20.9</v>
      </c>
      <c r="BX182" s="572">
        <v>31.349999999999998</v>
      </c>
      <c r="BY182" s="572">
        <v>12.100000000000001</v>
      </c>
      <c r="BZ182" s="572">
        <v>14.3</v>
      </c>
      <c r="CA182" s="572">
        <v>0</v>
      </c>
    </row>
    <row r="183" spans="1:79">
      <c r="A183" t="s">
        <v>83</v>
      </c>
      <c r="B183" t="s">
        <v>1935</v>
      </c>
      <c r="C183">
        <v>2018</v>
      </c>
      <c r="D183" t="s">
        <v>1971</v>
      </c>
      <c r="E183" s="506">
        <v>339</v>
      </c>
      <c r="F183" s="506">
        <v>349</v>
      </c>
      <c r="G183" s="506">
        <v>294</v>
      </c>
      <c r="H183" s="506">
        <v>116</v>
      </c>
      <c r="I183" s="506">
        <v>73</v>
      </c>
      <c r="J183" s="506">
        <v>0</v>
      </c>
      <c r="K183" s="506">
        <v>0</v>
      </c>
      <c r="L183" s="506">
        <v>0</v>
      </c>
      <c r="M183" s="506">
        <v>0</v>
      </c>
      <c r="N183" s="506">
        <v>0</v>
      </c>
      <c r="O183" s="506">
        <v>0</v>
      </c>
      <c r="P183" s="506">
        <v>0</v>
      </c>
      <c r="Q183" s="506">
        <v>0</v>
      </c>
      <c r="R183" s="506">
        <v>0</v>
      </c>
      <c r="S183" s="506">
        <v>0</v>
      </c>
      <c r="T183" s="506">
        <v>0</v>
      </c>
      <c r="U183" s="506">
        <v>0</v>
      </c>
      <c r="V183" s="506">
        <v>0</v>
      </c>
      <c r="W183" s="506">
        <v>0</v>
      </c>
      <c r="X183" s="506">
        <v>0</v>
      </c>
      <c r="Y183" s="506">
        <v>0</v>
      </c>
      <c r="Z183" s="506">
        <v>0</v>
      </c>
      <c r="AA183" s="506">
        <v>0</v>
      </c>
      <c r="AB183" s="506">
        <v>0</v>
      </c>
      <c r="AC183" s="506">
        <v>335</v>
      </c>
      <c r="AD183" s="506">
        <v>304</v>
      </c>
      <c r="AE183" s="506">
        <v>207</v>
      </c>
      <c r="AF183" s="506">
        <v>168</v>
      </c>
      <c r="AG183" s="506">
        <v>174</v>
      </c>
      <c r="AH183" s="506">
        <v>154</v>
      </c>
      <c r="AI183" s="506">
        <v>110</v>
      </c>
      <c r="AJ183" s="506">
        <v>88</v>
      </c>
      <c r="AK183" s="506">
        <v>161</v>
      </c>
      <c r="AL183" s="506">
        <v>150</v>
      </c>
      <c r="AM183" s="506">
        <v>97</v>
      </c>
      <c r="AN183" s="506">
        <v>80</v>
      </c>
      <c r="AO183" s="506">
        <v>0</v>
      </c>
      <c r="AP183" s="506">
        <v>0</v>
      </c>
      <c r="AQ183" s="506">
        <v>0</v>
      </c>
      <c r="AR183" s="506">
        <v>0</v>
      </c>
      <c r="AS183" s="506">
        <v>0</v>
      </c>
      <c r="AT183" s="506">
        <v>0</v>
      </c>
      <c r="AU183" s="506">
        <v>0</v>
      </c>
      <c r="AV183" s="506">
        <v>0</v>
      </c>
      <c r="AW183" s="506">
        <v>0</v>
      </c>
      <c r="AX183" s="506">
        <v>0</v>
      </c>
      <c r="AY183" s="506">
        <v>0</v>
      </c>
      <c r="AZ183" s="506">
        <v>0</v>
      </c>
      <c r="BA183" s="506">
        <v>566</v>
      </c>
      <c r="BB183" s="506">
        <v>448</v>
      </c>
      <c r="BC183" s="506">
        <v>306</v>
      </c>
      <c r="BD183" s="506">
        <v>242</v>
      </c>
      <c r="BE183" s="506">
        <v>357</v>
      </c>
      <c r="BF183" s="506">
        <v>286</v>
      </c>
      <c r="BG183" s="506">
        <v>188</v>
      </c>
      <c r="BH183" s="506">
        <v>126</v>
      </c>
      <c r="BI183" s="506">
        <v>209</v>
      </c>
      <c r="BJ183" s="506">
        <v>162</v>
      </c>
      <c r="BK183" s="506">
        <v>118</v>
      </c>
      <c r="BL183" s="506">
        <v>116</v>
      </c>
      <c r="BM183" s="506">
        <v>0</v>
      </c>
      <c r="BN183" s="506">
        <v>0</v>
      </c>
      <c r="BO183" s="506">
        <v>0</v>
      </c>
      <c r="BP183" s="506">
        <v>0</v>
      </c>
      <c r="BQ183" s="506">
        <v>0</v>
      </c>
      <c r="BR183" s="506">
        <v>0</v>
      </c>
      <c r="BS183" s="506">
        <v>0</v>
      </c>
      <c r="BT183" s="506">
        <v>0</v>
      </c>
      <c r="BU183" s="506">
        <v>0</v>
      </c>
      <c r="BV183" s="506">
        <v>0</v>
      </c>
      <c r="BW183" s="506">
        <v>0</v>
      </c>
      <c r="BX183" s="506">
        <v>0</v>
      </c>
      <c r="BY183" s="506">
        <v>5</v>
      </c>
      <c r="BZ183" s="506">
        <v>45</v>
      </c>
      <c r="CA183" s="506">
        <v>0</v>
      </c>
    </row>
    <row r="184" spans="1:79">
      <c r="A184" s="571" t="s">
        <v>83</v>
      </c>
      <c r="B184" s="571" t="s">
        <v>1935</v>
      </c>
      <c r="C184" s="571">
        <v>2019</v>
      </c>
      <c r="D184" s="571" t="s">
        <v>1971</v>
      </c>
      <c r="E184" s="572">
        <v>382</v>
      </c>
      <c r="F184" s="572">
        <v>264</v>
      </c>
      <c r="G184" s="572">
        <v>218</v>
      </c>
      <c r="H184" s="572">
        <v>88</v>
      </c>
      <c r="I184" s="572">
        <v>54</v>
      </c>
      <c r="J184" s="572">
        <v>0</v>
      </c>
      <c r="K184" s="572">
        <v>0</v>
      </c>
      <c r="L184" s="572">
        <v>0</v>
      </c>
      <c r="M184" s="572">
        <v>0</v>
      </c>
      <c r="N184" s="572">
        <v>0</v>
      </c>
      <c r="O184" s="572">
        <v>0</v>
      </c>
      <c r="P184" s="572">
        <v>0</v>
      </c>
      <c r="Q184" s="572">
        <v>0</v>
      </c>
      <c r="R184" s="572">
        <v>0</v>
      </c>
      <c r="S184" s="572">
        <v>0</v>
      </c>
      <c r="T184" s="572">
        <v>0</v>
      </c>
      <c r="U184" s="572">
        <v>0</v>
      </c>
      <c r="V184" s="572">
        <v>0</v>
      </c>
      <c r="W184" s="572">
        <v>0</v>
      </c>
      <c r="X184" s="572">
        <v>0</v>
      </c>
      <c r="Y184" s="572">
        <v>0</v>
      </c>
      <c r="Z184" s="572">
        <v>0</v>
      </c>
      <c r="AA184" s="572">
        <v>0</v>
      </c>
      <c r="AB184" s="572">
        <v>0</v>
      </c>
      <c r="AC184" s="572">
        <v>484</v>
      </c>
      <c r="AD184" s="572">
        <v>376</v>
      </c>
      <c r="AE184" s="572">
        <v>202</v>
      </c>
      <c r="AF184" s="572">
        <v>264</v>
      </c>
      <c r="AG184" s="572">
        <v>227</v>
      </c>
      <c r="AH184" s="572">
        <v>193</v>
      </c>
      <c r="AI184" s="572">
        <v>88</v>
      </c>
      <c r="AJ184" s="572">
        <v>117</v>
      </c>
      <c r="AK184" s="572">
        <v>257</v>
      </c>
      <c r="AL184" s="572">
        <v>183</v>
      </c>
      <c r="AM184" s="572">
        <v>114</v>
      </c>
      <c r="AN184" s="572">
        <v>147</v>
      </c>
      <c r="AO184" s="572">
        <v>0</v>
      </c>
      <c r="AP184" s="572">
        <v>0</v>
      </c>
      <c r="AQ184" s="572">
        <v>0</v>
      </c>
      <c r="AR184" s="572">
        <v>0</v>
      </c>
      <c r="AS184" s="572">
        <v>0</v>
      </c>
      <c r="AT184" s="572">
        <v>0</v>
      </c>
      <c r="AU184" s="572">
        <v>0</v>
      </c>
      <c r="AV184" s="572">
        <v>0</v>
      </c>
      <c r="AW184" s="572">
        <v>0</v>
      </c>
      <c r="AX184" s="572">
        <v>0</v>
      </c>
      <c r="AY184" s="572">
        <v>0</v>
      </c>
      <c r="AZ184" s="572">
        <v>0</v>
      </c>
      <c r="BA184" s="572">
        <v>660</v>
      </c>
      <c r="BB184" s="572">
        <v>498</v>
      </c>
      <c r="BC184" s="572">
        <v>325</v>
      </c>
      <c r="BD184" s="572">
        <v>278</v>
      </c>
      <c r="BE184" s="572">
        <v>436</v>
      </c>
      <c r="BF184" s="572">
        <v>328</v>
      </c>
      <c r="BG184" s="572">
        <v>212</v>
      </c>
      <c r="BH184" s="572">
        <v>153</v>
      </c>
      <c r="BI184" s="572">
        <v>224</v>
      </c>
      <c r="BJ184" s="572">
        <v>170</v>
      </c>
      <c r="BK184" s="572">
        <v>113</v>
      </c>
      <c r="BL184" s="572">
        <v>125</v>
      </c>
      <c r="BM184" s="572">
        <v>0</v>
      </c>
      <c r="BN184" s="572">
        <v>0</v>
      </c>
      <c r="BO184" s="572">
        <v>0</v>
      </c>
      <c r="BP184" s="572">
        <v>0</v>
      </c>
      <c r="BQ184" s="572">
        <v>0</v>
      </c>
      <c r="BR184" s="572">
        <v>0</v>
      </c>
      <c r="BS184" s="572">
        <v>0</v>
      </c>
      <c r="BT184" s="572">
        <v>0</v>
      </c>
      <c r="BU184" s="572">
        <v>0</v>
      </c>
      <c r="BV184" s="572">
        <v>0</v>
      </c>
      <c r="BW184" s="572">
        <v>0</v>
      </c>
      <c r="BX184" s="572">
        <v>0</v>
      </c>
      <c r="BY184" s="572">
        <v>10</v>
      </c>
      <c r="BZ184" s="572">
        <v>39</v>
      </c>
      <c r="CA184" s="572">
        <v>0</v>
      </c>
    </row>
    <row r="185" spans="1:79">
      <c r="A185" t="s">
        <v>83</v>
      </c>
      <c r="B185" t="s">
        <v>1935</v>
      </c>
      <c r="C185">
        <v>2020</v>
      </c>
      <c r="D185" t="s">
        <v>1971</v>
      </c>
      <c r="E185" s="506">
        <v>314</v>
      </c>
      <c r="F185" s="506">
        <v>241</v>
      </c>
      <c r="G185" s="506">
        <v>192</v>
      </c>
      <c r="H185" s="506">
        <v>101</v>
      </c>
      <c r="I185" s="506">
        <v>56</v>
      </c>
      <c r="J185" s="506">
        <v>0</v>
      </c>
      <c r="K185" s="506">
        <v>0</v>
      </c>
      <c r="L185" s="506">
        <v>0</v>
      </c>
      <c r="M185" s="506">
        <v>0</v>
      </c>
      <c r="N185" s="506">
        <v>54</v>
      </c>
      <c r="O185" s="506">
        <v>0</v>
      </c>
      <c r="P185" s="506">
        <v>54</v>
      </c>
      <c r="Q185" s="506">
        <v>0</v>
      </c>
      <c r="R185" s="506">
        <v>0</v>
      </c>
      <c r="S185" s="506">
        <v>0</v>
      </c>
      <c r="T185" s="506">
        <v>0</v>
      </c>
      <c r="U185" s="506">
        <v>0</v>
      </c>
      <c r="V185" s="506">
        <v>0</v>
      </c>
      <c r="W185" s="506">
        <v>0</v>
      </c>
      <c r="X185" s="506">
        <v>0</v>
      </c>
      <c r="Y185" s="506">
        <v>0</v>
      </c>
      <c r="Z185" s="506">
        <v>0</v>
      </c>
      <c r="AA185" s="506">
        <v>0</v>
      </c>
      <c r="AB185" s="506">
        <v>0</v>
      </c>
      <c r="AC185" s="506">
        <v>285</v>
      </c>
      <c r="AD185" s="506">
        <v>201</v>
      </c>
      <c r="AE185" s="506">
        <v>131</v>
      </c>
      <c r="AF185" s="506">
        <v>141</v>
      </c>
      <c r="AG185" s="506">
        <v>89</v>
      </c>
      <c r="AH185" s="506">
        <v>60</v>
      </c>
      <c r="AI185" s="506">
        <v>39</v>
      </c>
      <c r="AJ185" s="506">
        <v>46</v>
      </c>
      <c r="AK185" s="506">
        <v>196</v>
      </c>
      <c r="AL185" s="506">
        <v>141</v>
      </c>
      <c r="AM185" s="506">
        <v>92</v>
      </c>
      <c r="AN185" s="506">
        <v>95</v>
      </c>
      <c r="AO185" s="506">
        <v>0</v>
      </c>
      <c r="AP185" s="506">
        <v>0</v>
      </c>
      <c r="AQ185" s="506">
        <v>0</v>
      </c>
      <c r="AR185" s="506">
        <v>0</v>
      </c>
      <c r="AS185" s="506">
        <v>0</v>
      </c>
      <c r="AT185" s="506">
        <v>0</v>
      </c>
      <c r="AU185" s="506">
        <v>0</v>
      </c>
      <c r="AV185" s="506">
        <v>0</v>
      </c>
      <c r="AW185" s="506">
        <v>0</v>
      </c>
      <c r="AX185" s="506">
        <v>0</v>
      </c>
      <c r="AY185" s="506">
        <v>0</v>
      </c>
      <c r="AZ185" s="506">
        <v>0</v>
      </c>
      <c r="BA185" s="506">
        <v>691</v>
      </c>
      <c r="BB185" s="506">
        <v>529</v>
      </c>
      <c r="BC185" s="506">
        <v>351</v>
      </c>
      <c r="BD185" s="506">
        <v>280</v>
      </c>
      <c r="BE185" s="506">
        <v>389</v>
      </c>
      <c r="BF185" s="506">
        <v>299</v>
      </c>
      <c r="BG185" s="506">
        <v>192</v>
      </c>
      <c r="BH185" s="506">
        <v>113</v>
      </c>
      <c r="BI185" s="506">
        <v>302</v>
      </c>
      <c r="BJ185" s="506">
        <v>230</v>
      </c>
      <c r="BK185" s="506">
        <v>159</v>
      </c>
      <c r="BL185" s="506">
        <v>167</v>
      </c>
      <c r="BM185" s="506">
        <v>49</v>
      </c>
      <c r="BN185" s="506">
        <v>21</v>
      </c>
      <c r="BO185" s="506">
        <v>16</v>
      </c>
      <c r="BP185" s="506">
        <v>36</v>
      </c>
      <c r="BQ185" s="506">
        <v>0</v>
      </c>
      <c r="BR185" s="506">
        <v>0</v>
      </c>
      <c r="BS185" s="506">
        <v>0</v>
      </c>
      <c r="BT185" s="506">
        <v>0</v>
      </c>
      <c r="BU185" s="506">
        <v>49</v>
      </c>
      <c r="BV185" s="506">
        <v>21</v>
      </c>
      <c r="BW185" s="506">
        <v>16</v>
      </c>
      <c r="BX185" s="506">
        <v>36</v>
      </c>
      <c r="BY185" s="506">
        <v>12</v>
      </c>
      <c r="BZ185" s="506">
        <v>51</v>
      </c>
      <c r="CA185" s="506">
        <v>0</v>
      </c>
    </row>
    <row r="186" spans="1:79">
      <c r="A186" s="571" t="s">
        <v>83</v>
      </c>
      <c r="B186" s="571" t="s">
        <v>1935</v>
      </c>
      <c r="C186" s="571">
        <v>2021</v>
      </c>
      <c r="D186" s="571" t="s">
        <v>1971</v>
      </c>
      <c r="E186" s="572">
        <v>396</v>
      </c>
      <c r="F186" s="572">
        <v>203</v>
      </c>
      <c r="G186" s="572">
        <v>140</v>
      </c>
      <c r="H186" s="572">
        <v>87</v>
      </c>
      <c r="I186" s="572">
        <v>45</v>
      </c>
      <c r="J186" s="572">
        <v>0</v>
      </c>
      <c r="K186" s="572">
        <v>0</v>
      </c>
      <c r="L186" s="572">
        <v>0</v>
      </c>
      <c r="M186" s="572">
        <v>0</v>
      </c>
      <c r="N186" s="572">
        <v>103</v>
      </c>
      <c r="O186" s="572">
        <v>0</v>
      </c>
      <c r="P186" s="572">
        <v>103</v>
      </c>
      <c r="Q186" s="572">
        <v>0</v>
      </c>
      <c r="R186" s="572">
        <v>0</v>
      </c>
      <c r="S186" s="572">
        <v>0</v>
      </c>
      <c r="T186" s="572">
        <v>0</v>
      </c>
      <c r="U186" s="572">
        <v>0</v>
      </c>
      <c r="V186" s="572">
        <v>0</v>
      </c>
      <c r="W186" s="572">
        <v>0</v>
      </c>
      <c r="X186" s="572">
        <v>0</v>
      </c>
      <c r="Y186" s="572">
        <v>0</v>
      </c>
      <c r="Z186" s="572">
        <v>0</v>
      </c>
      <c r="AA186" s="572">
        <v>0</v>
      </c>
      <c r="AB186" s="572">
        <v>0</v>
      </c>
      <c r="AC186" s="572">
        <v>223</v>
      </c>
      <c r="AD186" s="572">
        <v>148</v>
      </c>
      <c r="AE186" s="572">
        <v>117</v>
      </c>
      <c r="AF186" s="572">
        <v>107</v>
      </c>
      <c r="AG186" s="572">
        <v>78</v>
      </c>
      <c r="AH186" s="572">
        <v>52</v>
      </c>
      <c r="AI186" s="572">
        <v>33</v>
      </c>
      <c r="AJ186" s="572">
        <v>32</v>
      </c>
      <c r="AK186" s="572">
        <v>145</v>
      </c>
      <c r="AL186" s="572">
        <v>96</v>
      </c>
      <c r="AM186" s="572">
        <v>84</v>
      </c>
      <c r="AN186" s="572">
        <v>75</v>
      </c>
      <c r="AO186" s="572">
        <v>0</v>
      </c>
      <c r="AP186" s="572">
        <v>0</v>
      </c>
      <c r="AQ186" s="572">
        <v>0</v>
      </c>
      <c r="AR186" s="572">
        <v>0</v>
      </c>
      <c r="AS186" s="572">
        <v>0</v>
      </c>
      <c r="AT186" s="572">
        <v>0</v>
      </c>
      <c r="AU186" s="572">
        <v>0</v>
      </c>
      <c r="AV186" s="572">
        <v>0</v>
      </c>
      <c r="AW186" s="572">
        <v>0</v>
      </c>
      <c r="AX186" s="572">
        <v>0</v>
      </c>
      <c r="AY186" s="572">
        <v>0</v>
      </c>
      <c r="AZ186" s="572">
        <v>0</v>
      </c>
      <c r="BA186" s="572">
        <v>481</v>
      </c>
      <c r="BB186" s="572">
        <v>311</v>
      </c>
      <c r="BC186" s="572">
        <v>253</v>
      </c>
      <c r="BD186" s="572">
        <v>203</v>
      </c>
      <c r="BE186" s="572">
        <v>234</v>
      </c>
      <c r="BF186" s="572">
        <v>157</v>
      </c>
      <c r="BG186" s="572">
        <v>109</v>
      </c>
      <c r="BH186" s="572">
        <v>66</v>
      </c>
      <c r="BI186" s="572">
        <v>247</v>
      </c>
      <c r="BJ186" s="572">
        <v>154</v>
      </c>
      <c r="BK186" s="572">
        <v>144</v>
      </c>
      <c r="BL186" s="572">
        <v>137</v>
      </c>
      <c r="BM186" s="572">
        <v>61</v>
      </c>
      <c r="BN186" s="572">
        <v>27</v>
      </c>
      <c r="BO186" s="572">
        <v>23</v>
      </c>
      <c r="BP186" s="572">
        <v>40</v>
      </c>
      <c r="BQ186" s="572">
        <v>0</v>
      </c>
      <c r="BR186" s="572">
        <v>0</v>
      </c>
      <c r="BS186" s="572">
        <v>0</v>
      </c>
      <c r="BT186" s="572">
        <v>0</v>
      </c>
      <c r="BU186" s="572">
        <v>61</v>
      </c>
      <c r="BV186" s="572">
        <v>27</v>
      </c>
      <c r="BW186" s="572">
        <v>23</v>
      </c>
      <c r="BX186" s="572">
        <v>40</v>
      </c>
      <c r="BY186" s="572">
        <v>13</v>
      </c>
      <c r="BZ186" s="572">
        <v>23</v>
      </c>
      <c r="CA186" s="572">
        <v>0</v>
      </c>
    </row>
    <row r="187" spans="1:79">
      <c r="A187" t="s">
        <v>83</v>
      </c>
      <c r="B187" t="s">
        <v>1935</v>
      </c>
      <c r="C187">
        <v>2022</v>
      </c>
      <c r="D187" t="s">
        <v>1971</v>
      </c>
      <c r="E187" s="506">
        <v>382</v>
      </c>
      <c r="F187" s="506">
        <v>180</v>
      </c>
      <c r="G187" s="506">
        <v>120</v>
      </c>
      <c r="H187" s="506">
        <v>78</v>
      </c>
      <c r="I187" s="506">
        <v>40</v>
      </c>
      <c r="J187" s="506">
        <v>0</v>
      </c>
      <c r="K187" s="506">
        <v>0</v>
      </c>
      <c r="L187" s="506">
        <v>0</v>
      </c>
      <c r="M187" s="506">
        <v>0</v>
      </c>
      <c r="N187" s="506">
        <v>95</v>
      </c>
      <c r="O187" s="506">
        <v>0</v>
      </c>
      <c r="P187" s="506">
        <v>95</v>
      </c>
      <c r="Q187" s="506">
        <v>0</v>
      </c>
      <c r="R187" s="506">
        <v>0</v>
      </c>
      <c r="S187" s="506">
        <v>0</v>
      </c>
      <c r="T187" s="506">
        <v>0</v>
      </c>
      <c r="U187" s="506">
        <v>0</v>
      </c>
      <c r="V187" s="506">
        <v>0</v>
      </c>
      <c r="W187" s="506">
        <v>0</v>
      </c>
      <c r="X187" s="506">
        <v>0</v>
      </c>
      <c r="Y187" s="506">
        <v>0</v>
      </c>
      <c r="Z187" s="506">
        <v>0</v>
      </c>
      <c r="AA187" s="506">
        <v>0</v>
      </c>
      <c r="AB187" s="506">
        <v>0</v>
      </c>
      <c r="AC187" s="506">
        <v>442</v>
      </c>
      <c r="AD187" s="506">
        <v>201</v>
      </c>
      <c r="AE187" s="506">
        <v>228</v>
      </c>
      <c r="AF187" s="506">
        <v>214</v>
      </c>
      <c r="AG187" s="506">
        <v>201</v>
      </c>
      <c r="AH187" s="506">
        <v>101</v>
      </c>
      <c r="AI187" s="506">
        <v>91</v>
      </c>
      <c r="AJ187" s="506">
        <v>96</v>
      </c>
      <c r="AK187" s="506">
        <v>241</v>
      </c>
      <c r="AL187" s="506">
        <v>100</v>
      </c>
      <c r="AM187" s="506">
        <v>137</v>
      </c>
      <c r="AN187" s="506">
        <v>118</v>
      </c>
      <c r="AO187" s="506">
        <v>0</v>
      </c>
      <c r="AP187" s="506">
        <v>0</v>
      </c>
      <c r="AQ187" s="506">
        <v>0</v>
      </c>
      <c r="AR187" s="506">
        <v>0</v>
      </c>
      <c r="AS187" s="506">
        <v>0</v>
      </c>
      <c r="AT187" s="506">
        <v>0</v>
      </c>
      <c r="AU187" s="506">
        <v>0</v>
      </c>
      <c r="AV187" s="506">
        <v>0</v>
      </c>
      <c r="AW187" s="506">
        <v>0</v>
      </c>
      <c r="AX187" s="506">
        <v>0</v>
      </c>
      <c r="AY187" s="506">
        <v>0</v>
      </c>
      <c r="AZ187" s="506">
        <v>0</v>
      </c>
      <c r="BA187" s="506">
        <v>624</v>
      </c>
      <c r="BB187" s="506">
        <v>316</v>
      </c>
      <c r="BC187" s="506">
        <v>303</v>
      </c>
      <c r="BD187" s="506">
        <v>236</v>
      </c>
      <c r="BE187" s="506">
        <v>391</v>
      </c>
      <c r="BF187" s="506">
        <v>209</v>
      </c>
      <c r="BG187" s="506">
        <v>174</v>
      </c>
      <c r="BH187" s="506">
        <v>124</v>
      </c>
      <c r="BI187" s="506">
        <v>233</v>
      </c>
      <c r="BJ187" s="506">
        <v>107</v>
      </c>
      <c r="BK187" s="506">
        <v>129</v>
      </c>
      <c r="BL187" s="506">
        <v>112</v>
      </c>
      <c r="BM187" s="506">
        <v>45</v>
      </c>
      <c r="BN187" s="506">
        <v>19</v>
      </c>
      <c r="BO187" s="506">
        <v>24</v>
      </c>
      <c r="BP187" s="506">
        <v>29</v>
      </c>
      <c r="BQ187" s="506">
        <v>0</v>
      </c>
      <c r="BR187" s="506">
        <v>0</v>
      </c>
      <c r="BS187" s="506">
        <v>0</v>
      </c>
      <c r="BT187" s="506">
        <v>0</v>
      </c>
      <c r="BU187" s="506">
        <v>45</v>
      </c>
      <c r="BV187" s="506">
        <v>19</v>
      </c>
      <c r="BW187" s="506">
        <v>24</v>
      </c>
      <c r="BX187" s="506">
        <v>29</v>
      </c>
      <c r="BY187" s="506">
        <v>10</v>
      </c>
      <c r="BZ187" s="506">
        <v>41</v>
      </c>
      <c r="CA187" s="506">
        <v>0</v>
      </c>
    </row>
    <row r="188" spans="1:79">
      <c r="A188" s="571" t="s">
        <v>83</v>
      </c>
      <c r="B188" s="571" t="s">
        <v>1935</v>
      </c>
      <c r="C188" s="571">
        <v>2023</v>
      </c>
      <c r="D188" s="571" t="s">
        <v>1971</v>
      </c>
      <c r="E188" s="572">
        <v>351</v>
      </c>
      <c r="F188" s="572">
        <v>189</v>
      </c>
      <c r="G188" s="572">
        <v>116</v>
      </c>
      <c r="H188" s="572">
        <v>76</v>
      </c>
      <c r="I188" s="572">
        <v>27</v>
      </c>
      <c r="J188" s="572">
        <v>0</v>
      </c>
      <c r="K188" s="572">
        <v>0</v>
      </c>
      <c r="L188" s="572">
        <v>0</v>
      </c>
      <c r="M188" s="572">
        <v>0</v>
      </c>
      <c r="N188" s="572">
        <v>182</v>
      </c>
      <c r="O188" s="572">
        <v>0</v>
      </c>
      <c r="P188" s="572">
        <v>182</v>
      </c>
      <c r="Q188" s="572">
        <v>140</v>
      </c>
      <c r="R188" s="572">
        <v>31</v>
      </c>
      <c r="S188" s="572">
        <v>29</v>
      </c>
      <c r="T188" s="572">
        <v>73</v>
      </c>
      <c r="U188" s="572">
        <v>5</v>
      </c>
      <c r="V188" s="572">
        <v>2</v>
      </c>
      <c r="W188" s="572">
        <v>4</v>
      </c>
      <c r="X188" s="572">
        <v>4</v>
      </c>
      <c r="Y188" s="572">
        <v>135</v>
      </c>
      <c r="Z188" s="572">
        <v>29</v>
      </c>
      <c r="AA188" s="572">
        <v>25</v>
      </c>
      <c r="AB188" s="572">
        <v>69</v>
      </c>
      <c r="AC188" s="572">
        <v>376</v>
      </c>
      <c r="AD188" s="572">
        <v>127</v>
      </c>
      <c r="AE188" s="572">
        <v>187</v>
      </c>
      <c r="AF188" s="572">
        <v>169</v>
      </c>
      <c r="AG188" s="572">
        <v>174</v>
      </c>
      <c r="AH188" s="572">
        <v>61</v>
      </c>
      <c r="AI188" s="572">
        <v>76</v>
      </c>
      <c r="AJ188" s="572">
        <v>74</v>
      </c>
      <c r="AK188" s="572">
        <v>202</v>
      </c>
      <c r="AL188" s="572">
        <v>66</v>
      </c>
      <c r="AM188" s="572">
        <v>111</v>
      </c>
      <c r="AN188" s="572">
        <v>95</v>
      </c>
      <c r="AO188" s="572">
        <v>0</v>
      </c>
      <c r="AP188" s="572">
        <v>0</v>
      </c>
      <c r="AQ188" s="572">
        <v>0</v>
      </c>
      <c r="AR188" s="572">
        <v>0</v>
      </c>
      <c r="AS188" s="572">
        <v>0</v>
      </c>
      <c r="AT188" s="572">
        <v>0</v>
      </c>
      <c r="AU188" s="572">
        <v>0</v>
      </c>
      <c r="AV188" s="572">
        <v>0</v>
      </c>
      <c r="AW188" s="572">
        <v>0</v>
      </c>
      <c r="AX188" s="572">
        <v>0</v>
      </c>
      <c r="AY188" s="572">
        <v>0</v>
      </c>
      <c r="AZ188" s="572">
        <v>0</v>
      </c>
      <c r="BA188" s="572">
        <v>579</v>
      </c>
      <c r="BB188" s="572">
        <v>248</v>
      </c>
      <c r="BC188" s="572">
        <v>283</v>
      </c>
      <c r="BD188" s="572">
        <v>203</v>
      </c>
      <c r="BE188" s="572">
        <v>322</v>
      </c>
      <c r="BF188" s="572">
        <v>146</v>
      </c>
      <c r="BG188" s="572">
        <v>140</v>
      </c>
      <c r="BH188" s="572">
        <v>71</v>
      </c>
      <c r="BI188" s="572">
        <v>257</v>
      </c>
      <c r="BJ188" s="572">
        <v>102</v>
      </c>
      <c r="BK188" s="572">
        <v>143</v>
      </c>
      <c r="BL188" s="572">
        <v>132</v>
      </c>
      <c r="BM188" s="572">
        <v>50</v>
      </c>
      <c r="BN188" s="572">
        <v>9</v>
      </c>
      <c r="BO188" s="572">
        <v>16</v>
      </c>
      <c r="BP188" s="572">
        <v>25</v>
      </c>
      <c r="BQ188" s="572">
        <v>0</v>
      </c>
      <c r="BR188" s="572">
        <v>0</v>
      </c>
      <c r="BS188" s="572">
        <v>0</v>
      </c>
      <c r="BT188" s="572">
        <v>0</v>
      </c>
      <c r="BU188" s="572">
        <v>50</v>
      </c>
      <c r="BV188" s="572">
        <v>9</v>
      </c>
      <c r="BW188" s="572">
        <v>16</v>
      </c>
      <c r="BX188" s="572">
        <v>25</v>
      </c>
      <c r="BY188" s="572">
        <v>21</v>
      </c>
      <c r="BZ188" s="572">
        <v>40</v>
      </c>
      <c r="CA188" s="572">
        <v>0</v>
      </c>
    </row>
    <row r="189" spans="1:79">
      <c r="A189" t="s">
        <v>83</v>
      </c>
      <c r="B189" t="s">
        <v>1935</v>
      </c>
      <c r="C189">
        <v>2024</v>
      </c>
      <c r="D189" t="s">
        <v>1971</v>
      </c>
      <c r="E189" s="506">
        <v>469</v>
      </c>
      <c r="F189" s="506">
        <v>208</v>
      </c>
      <c r="G189" s="506">
        <v>88</v>
      </c>
      <c r="H189" s="506">
        <v>66</v>
      </c>
      <c r="I189" s="506">
        <v>33</v>
      </c>
      <c r="J189" s="506">
        <v>0</v>
      </c>
      <c r="K189" s="506">
        <v>0</v>
      </c>
      <c r="L189" s="506">
        <v>0</v>
      </c>
      <c r="M189" s="506">
        <v>0</v>
      </c>
      <c r="N189" s="506">
        <v>59</v>
      </c>
      <c r="O189" s="506">
        <v>0</v>
      </c>
      <c r="P189" s="506">
        <v>59</v>
      </c>
      <c r="Q189" s="506">
        <v>219</v>
      </c>
      <c r="R189" s="506">
        <v>28</v>
      </c>
      <c r="S189" s="506">
        <v>38</v>
      </c>
      <c r="T189" s="506">
        <v>114</v>
      </c>
      <c r="U189" s="506">
        <v>38</v>
      </c>
      <c r="V189" s="506">
        <v>11</v>
      </c>
      <c r="W189" s="506">
        <v>13</v>
      </c>
      <c r="X189" s="506">
        <v>15</v>
      </c>
      <c r="Y189" s="506">
        <v>181</v>
      </c>
      <c r="Z189" s="506">
        <v>17</v>
      </c>
      <c r="AA189" s="506">
        <v>25</v>
      </c>
      <c r="AB189" s="506">
        <v>99</v>
      </c>
      <c r="AC189" s="506">
        <v>573</v>
      </c>
      <c r="AD189" s="506">
        <v>201</v>
      </c>
      <c r="AE189" s="506">
        <v>250</v>
      </c>
      <c r="AF189" s="506">
        <v>238</v>
      </c>
      <c r="AG189" s="506">
        <v>208</v>
      </c>
      <c r="AH189" s="506">
        <v>70</v>
      </c>
      <c r="AI189" s="506">
        <v>96</v>
      </c>
      <c r="AJ189" s="506">
        <v>66</v>
      </c>
      <c r="AK189" s="506">
        <v>365</v>
      </c>
      <c r="AL189" s="506">
        <v>131</v>
      </c>
      <c r="AM189" s="506">
        <v>154</v>
      </c>
      <c r="AN189" s="506">
        <v>172</v>
      </c>
      <c r="AO189" s="506">
        <v>0</v>
      </c>
      <c r="AP189" s="506">
        <v>0</v>
      </c>
      <c r="AQ189" s="506">
        <v>0</v>
      </c>
      <c r="AR189" s="506">
        <v>0</v>
      </c>
      <c r="AS189" s="506">
        <v>0</v>
      </c>
      <c r="AT189" s="506">
        <v>0</v>
      </c>
      <c r="AU189" s="506">
        <v>0</v>
      </c>
      <c r="AV189" s="506">
        <v>0</v>
      </c>
      <c r="AW189" s="506">
        <v>0</v>
      </c>
      <c r="AX189" s="506">
        <v>0</v>
      </c>
      <c r="AY189" s="506">
        <v>0</v>
      </c>
      <c r="AZ189" s="506">
        <v>0</v>
      </c>
      <c r="BA189" s="506">
        <v>702</v>
      </c>
      <c r="BB189" s="506">
        <v>320</v>
      </c>
      <c r="BC189" s="506">
        <v>288</v>
      </c>
      <c r="BD189" s="506">
        <v>199</v>
      </c>
      <c r="BE189" s="506">
        <v>369</v>
      </c>
      <c r="BF189" s="506">
        <v>138</v>
      </c>
      <c r="BG189" s="506">
        <v>113</v>
      </c>
      <c r="BH189" s="506">
        <v>60</v>
      </c>
      <c r="BI189" s="506">
        <v>333</v>
      </c>
      <c r="BJ189" s="506">
        <v>182</v>
      </c>
      <c r="BK189" s="506">
        <v>175</v>
      </c>
      <c r="BL189" s="506">
        <v>139</v>
      </c>
      <c r="BM189" s="506">
        <v>60</v>
      </c>
      <c r="BN189" s="506">
        <v>38</v>
      </c>
      <c r="BO189" s="506">
        <v>27</v>
      </c>
      <c r="BP189" s="506">
        <v>42</v>
      </c>
      <c r="BQ189" s="506">
        <v>0</v>
      </c>
      <c r="BR189" s="506">
        <v>0</v>
      </c>
      <c r="BS189" s="506">
        <v>0</v>
      </c>
      <c r="BT189" s="506">
        <v>0</v>
      </c>
      <c r="BU189" s="506">
        <v>60</v>
      </c>
      <c r="BV189" s="506">
        <v>38</v>
      </c>
      <c r="BW189" s="506">
        <v>27</v>
      </c>
      <c r="BX189" s="506">
        <v>42</v>
      </c>
      <c r="BY189" s="506">
        <v>39</v>
      </c>
      <c r="BZ189" s="506">
        <v>39</v>
      </c>
      <c r="CA189" s="506">
        <v>0</v>
      </c>
    </row>
    <row r="190" spans="1:79">
      <c r="A190" s="571" t="s">
        <v>83</v>
      </c>
      <c r="B190" s="571" t="s">
        <v>1935</v>
      </c>
      <c r="C190" s="571">
        <v>2025</v>
      </c>
      <c r="D190" s="571" t="s">
        <v>1972</v>
      </c>
      <c r="E190" s="572">
        <v>376</v>
      </c>
      <c r="F190" s="572">
        <v>211</v>
      </c>
      <c r="G190" s="572">
        <v>146</v>
      </c>
      <c r="H190" s="572">
        <v>80</v>
      </c>
      <c r="I190" s="572">
        <v>42</v>
      </c>
      <c r="J190" s="572">
        <v>0</v>
      </c>
      <c r="K190" s="572">
        <v>0</v>
      </c>
      <c r="L190" s="572">
        <v>0</v>
      </c>
      <c r="M190" s="572">
        <v>0</v>
      </c>
      <c r="N190" s="572">
        <v>99</v>
      </c>
      <c r="O190" s="572">
        <v>0</v>
      </c>
      <c r="P190" s="572">
        <v>99</v>
      </c>
      <c r="Q190" s="572">
        <v>219</v>
      </c>
      <c r="R190" s="572">
        <v>38</v>
      </c>
      <c r="S190" s="572">
        <v>42</v>
      </c>
      <c r="T190" s="572">
        <v>114</v>
      </c>
      <c r="U190" s="572">
        <v>23</v>
      </c>
      <c r="V190" s="572">
        <v>9</v>
      </c>
      <c r="W190" s="572">
        <v>10</v>
      </c>
      <c r="X190" s="572">
        <v>11</v>
      </c>
      <c r="Y190" s="572">
        <v>196</v>
      </c>
      <c r="Z190" s="572">
        <v>29</v>
      </c>
      <c r="AA190" s="572">
        <v>32</v>
      </c>
      <c r="AB190" s="572">
        <v>103</v>
      </c>
      <c r="AC190" s="572">
        <v>388</v>
      </c>
      <c r="AD190" s="572">
        <v>233</v>
      </c>
      <c r="AE190" s="572">
        <v>192</v>
      </c>
      <c r="AF190" s="572">
        <v>187</v>
      </c>
      <c r="AG190" s="572">
        <v>162</v>
      </c>
      <c r="AH190" s="572">
        <v>100</v>
      </c>
      <c r="AI190" s="572">
        <v>75</v>
      </c>
      <c r="AJ190" s="572">
        <v>74</v>
      </c>
      <c r="AK190" s="572">
        <v>226</v>
      </c>
      <c r="AL190" s="572">
        <v>133</v>
      </c>
      <c r="AM190" s="572">
        <v>117</v>
      </c>
      <c r="AN190" s="572">
        <v>113</v>
      </c>
      <c r="AO190" s="572">
        <v>0</v>
      </c>
      <c r="AP190" s="572">
        <v>0</v>
      </c>
      <c r="AQ190" s="572">
        <v>0</v>
      </c>
      <c r="AR190" s="572">
        <v>0</v>
      </c>
      <c r="AS190" s="572">
        <v>0</v>
      </c>
      <c r="AT190" s="572">
        <v>0</v>
      </c>
      <c r="AU190" s="572">
        <v>0</v>
      </c>
      <c r="AV190" s="572">
        <v>0</v>
      </c>
      <c r="AW190" s="572">
        <v>0</v>
      </c>
      <c r="AX190" s="572">
        <v>0</v>
      </c>
      <c r="AY190" s="572">
        <v>0</v>
      </c>
      <c r="AZ190" s="572">
        <v>0</v>
      </c>
      <c r="BA190" s="572">
        <v>617</v>
      </c>
      <c r="BB190" s="572">
        <v>383</v>
      </c>
      <c r="BC190" s="572">
        <v>304</v>
      </c>
      <c r="BD190" s="572">
        <v>237</v>
      </c>
      <c r="BE190" s="572">
        <v>357</v>
      </c>
      <c r="BF190" s="572">
        <v>222</v>
      </c>
      <c r="BG190" s="572">
        <v>161</v>
      </c>
      <c r="BH190" s="572">
        <v>101</v>
      </c>
      <c r="BI190" s="572">
        <v>260</v>
      </c>
      <c r="BJ190" s="572">
        <v>161</v>
      </c>
      <c r="BK190" s="572">
        <v>143</v>
      </c>
      <c r="BL190" s="572">
        <v>136</v>
      </c>
      <c r="BM190" s="572">
        <v>60</v>
      </c>
      <c r="BN190" s="572">
        <v>25</v>
      </c>
      <c r="BO190" s="572">
        <v>24</v>
      </c>
      <c r="BP190" s="572">
        <v>39</v>
      </c>
      <c r="BQ190" s="572">
        <v>0</v>
      </c>
      <c r="BR190" s="572">
        <v>0</v>
      </c>
      <c r="BS190" s="572">
        <v>0</v>
      </c>
      <c r="BT190" s="572">
        <v>0</v>
      </c>
      <c r="BU190" s="572">
        <v>60</v>
      </c>
      <c r="BV190" s="572">
        <v>25</v>
      </c>
      <c r="BW190" s="572">
        <v>24</v>
      </c>
      <c r="BX190" s="572">
        <v>39</v>
      </c>
      <c r="BY190" s="572">
        <v>45</v>
      </c>
      <c r="BZ190" s="572">
        <v>40</v>
      </c>
      <c r="CA190" s="572">
        <v>0</v>
      </c>
    </row>
    <row r="191" spans="1:79">
      <c r="A191" t="s">
        <v>83</v>
      </c>
      <c r="B191" t="s">
        <v>1935</v>
      </c>
      <c r="C191">
        <v>2024</v>
      </c>
      <c r="D191" t="s">
        <v>1974</v>
      </c>
      <c r="E191" s="506">
        <f>E189</f>
        <v>469</v>
      </c>
      <c r="F191" s="506">
        <f t="shared" ref="F191:BQ191" si="36">F189</f>
        <v>208</v>
      </c>
      <c r="G191" s="506">
        <f t="shared" si="36"/>
        <v>88</v>
      </c>
      <c r="H191" s="506">
        <f t="shared" si="36"/>
        <v>66</v>
      </c>
      <c r="I191" s="506">
        <f t="shared" si="36"/>
        <v>33</v>
      </c>
      <c r="J191" s="506">
        <f t="shared" si="36"/>
        <v>0</v>
      </c>
      <c r="K191" s="506">
        <f t="shared" si="36"/>
        <v>0</v>
      </c>
      <c r="L191" s="506">
        <f t="shared" si="36"/>
        <v>0</v>
      </c>
      <c r="M191" s="506">
        <f t="shared" si="36"/>
        <v>0</v>
      </c>
      <c r="N191" s="506">
        <f t="shared" si="36"/>
        <v>59</v>
      </c>
      <c r="O191" s="506">
        <f t="shared" si="36"/>
        <v>0</v>
      </c>
      <c r="P191" s="506">
        <f t="shared" si="36"/>
        <v>59</v>
      </c>
      <c r="Q191" s="506">
        <f t="shared" si="36"/>
        <v>219</v>
      </c>
      <c r="R191" s="506">
        <f t="shared" si="36"/>
        <v>28</v>
      </c>
      <c r="S191" s="506">
        <f t="shared" si="36"/>
        <v>38</v>
      </c>
      <c r="T191" s="506">
        <f t="shared" si="36"/>
        <v>114</v>
      </c>
      <c r="U191" s="506">
        <f t="shared" si="36"/>
        <v>38</v>
      </c>
      <c r="V191" s="506">
        <f t="shared" si="36"/>
        <v>11</v>
      </c>
      <c r="W191" s="506">
        <f t="shared" si="36"/>
        <v>13</v>
      </c>
      <c r="X191" s="506">
        <f t="shared" si="36"/>
        <v>15</v>
      </c>
      <c r="Y191" s="506">
        <f t="shared" si="36"/>
        <v>181</v>
      </c>
      <c r="Z191" s="506">
        <f t="shared" si="36"/>
        <v>17</v>
      </c>
      <c r="AA191" s="506">
        <f t="shared" si="36"/>
        <v>25</v>
      </c>
      <c r="AB191" s="506">
        <f t="shared" si="36"/>
        <v>99</v>
      </c>
      <c r="AC191" s="506">
        <f t="shared" si="36"/>
        <v>573</v>
      </c>
      <c r="AD191" s="506">
        <f t="shared" si="36"/>
        <v>201</v>
      </c>
      <c r="AE191" s="506">
        <f t="shared" si="36"/>
        <v>250</v>
      </c>
      <c r="AF191" s="506">
        <f t="shared" si="36"/>
        <v>238</v>
      </c>
      <c r="AG191" s="506">
        <f t="shared" si="36"/>
        <v>208</v>
      </c>
      <c r="AH191" s="506">
        <f t="shared" si="36"/>
        <v>70</v>
      </c>
      <c r="AI191" s="506">
        <f t="shared" si="36"/>
        <v>96</v>
      </c>
      <c r="AJ191" s="506">
        <f t="shared" si="36"/>
        <v>66</v>
      </c>
      <c r="AK191" s="506">
        <f t="shared" si="36"/>
        <v>365</v>
      </c>
      <c r="AL191" s="506">
        <f t="shared" si="36"/>
        <v>131</v>
      </c>
      <c r="AM191" s="506">
        <f t="shared" si="36"/>
        <v>154</v>
      </c>
      <c r="AN191" s="506">
        <f t="shared" si="36"/>
        <v>172</v>
      </c>
      <c r="AO191" s="506">
        <f t="shared" si="36"/>
        <v>0</v>
      </c>
      <c r="AP191" s="506">
        <f t="shared" si="36"/>
        <v>0</v>
      </c>
      <c r="AQ191" s="506">
        <f t="shared" si="36"/>
        <v>0</v>
      </c>
      <c r="AR191" s="506">
        <f t="shared" si="36"/>
        <v>0</v>
      </c>
      <c r="AS191" s="506">
        <f t="shared" si="36"/>
        <v>0</v>
      </c>
      <c r="AT191" s="506">
        <f t="shared" si="36"/>
        <v>0</v>
      </c>
      <c r="AU191" s="506">
        <f t="shared" si="36"/>
        <v>0</v>
      </c>
      <c r="AV191" s="506">
        <f t="shared" si="36"/>
        <v>0</v>
      </c>
      <c r="AW191" s="506">
        <f t="shared" si="36"/>
        <v>0</v>
      </c>
      <c r="AX191" s="506">
        <f t="shared" si="36"/>
        <v>0</v>
      </c>
      <c r="AY191" s="506">
        <f t="shared" si="36"/>
        <v>0</v>
      </c>
      <c r="AZ191" s="506">
        <f t="shared" si="36"/>
        <v>0</v>
      </c>
      <c r="BA191" s="506">
        <f t="shared" si="36"/>
        <v>702</v>
      </c>
      <c r="BB191" s="506">
        <f t="shared" si="36"/>
        <v>320</v>
      </c>
      <c r="BC191" s="506">
        <f t="shared" si="36"/>
        <v>288</v>
      </c>
      <c r="BD191" s="506">
        <f t="shared" si="36"/>
        <v>199</v>
      </c>
      <c r="BE191" s="506">
        <f t="shared" si="36"/>
        <v>369</v>
      </c>
      <c r="BF191" s="506">
        <f t="shared" si="36"/>
        <v>138</v>
      </c>
      <c r="BG191" s="506">
        <f t="shared" si="36"/>
        <v>113</v>
      </c>
      <c r="BH191" s="506">
        <f t="shared" si="36"/>
        <v>60</v>
      </c>
      <c r="BI191" s="506">
        <f t="shared" si="36"/>
        <v>333</v>
      </c>
      <c r="BJ191" s="506">
        <f t="shared" si="36"/>
        <v>182</v>
      </c>
      <c r="BK191" s="506">
        <f t="shared" si="36"/>
        <v>175</v>
      </c>
      <c r="BL191" s="506">
        <f t="shared" si="36"/>
        <v>139</v>
      </c>
      <c r="BM191" s="506">
        <f t="shared" si="36"/>
        <v>60</v>
      </c>
      <c r="BN191" s="506">
        <f t="shared" si="36"/>
        <v>38</v>
      </c>
      <c r="BO191" s="506">
        <f t="shared" si="36"/>
        <v>27</v>
      </c>
      <c r="BP191" s="506">
        <f t="shared" si="36"/>
        <v>42</v>
      </c>
      <c r="BQ191" s="506">
        <f t="shared" si="36"/>
        <v>0</v>
      </c>
      <c r="BR191" s="506">
        <f t="shared" ref="BR191:CA191" si="37">BR189</f>
        <v>0</v>
      </c>
      <c r="BS191" s="506">
        <f t="shared" si="37"/>
        <v>0</v>
      </c>
      <c r="BT191" s="506">
        <f t="shared" si="37"/>
        <v>0</v>
      </c>
      <c r="BU191" s="506">
        <f t="shared" si="37"/>
        <v>60</v>
      </c>
      <c r="BV191" s="506">
        <f t="shared" si="37"/>
        <v>38</v>
      </c>
      <c r="BW191" s="506">
        <f t="shared" si="37"/>
        <v>27</v>
      </c>
      <c r="BX191" s="506">
        <f t="shared" si="37"/>
        <v>42</v>
      </c>
      <c r="BY191" s="506">
        <f t="shared" si="37"/>
        <v>39</v>
      </c>
      <c r="BZ191" s="506">
        <f t="shared" si="37"/>
        <v>39</v>
      </c>
      <c r="CA191" s="506">
        <f t="shared" si="37"/>
        <v>0</v>
      </c>
    </row>
    <row r="192" spans="1:79">
      <c r="A192" s="571" t="s">
        <v>83</v>
      </c>
      <c r="B192" s="571" t="s">
        <v>1935</v>
      </c>
      <c r="C192" s="571">
        <v>2025</v>
      </c>
      <c r="D192" s="571" t="s">
        <v>1974</v>
      </c>
      <c r="E192" s="572">
        <v>445.54999999999995</v>
      </c>
      <c r="F192" s="572">
        <v>211</v>
      </c>
      <c r="G192" s="572">
        <v>96.800000000000011</v>
      </c>
      <c r="H192" s="572">
        <v>72.600000000000009</v>
      </c>
      <c r="I192" s="572">
        <v>36.300000000000004</v>
      </c>
      <c r="J192" s="572">
        <v>0</v>
      </c>
      <c r="K192" s="572">
        <v>0</v>
      </c>
      <c r="L192" s="572">
        <v>0</v>
      </c>
      <c r="M192" s="572">
        <v>0</v>
      </c>
      <c r="N192" s="572">
        <v>64.900000000000006</v>
      </c>
      <c r="O192" s="572">
        <v>0</v>
      </c>
      <c r="P192" s="572">
        <v>64.900000000000006</v>
      </c>
      <c r="Q192" s="572">
        <v>219</v>
      </c>
      <c r="R192" s="572">
        <v>30.800000000000004</v>
      </c>
      <c r="S192" s="572">
        <v>41.800000000000004</v>
      </c>
      <c r="T192" s="572">
        <v>114</v>
      </c>
      <c r="U192" s="572">
        <v>36.1</v>
      </c>
      <c r="V192" s="572">
        <v>10.45</v>
      </c>
      <c r="W192" s="572">
        <v>12.35</v>
      </c>
      <c r="X192" s="572">
        <v>14.25</v>
      </c>
      <c r="Y192" s="572">
        <v>196</v>
      </c>
      <c r="Z192" s="572">
        <v>18.700000000000003</v>
      </c>
      <c r="AA192" s="572">
        <v>27.500000000000004</v>
      </c>
      <c r="AB192" s="572">
        <v>103</v>
      </c>
      <c r="AC192" s="572">
        <v>544.35</v>
      </c>
      <c r="AD192" s="572">
        <v>221.10000000000002</v>
      </c>
      <c r="AE192" s="572">
        <v>237.5</v>
      </c>
      <c r="AF192" s="572">
        <v>226.1</v>
      </c>
      <c r="AG192" s="572">
        <v>197.6</v>
      </c>
      <c r="AH192" s="572">
        <v>77</v>
      </c>
      <c r="AI192" s="572">
        <v>91.199999999999989</v>
      </c>
      <c r="AJ192" s="572">
        <v>72.600000000000009</v>
      </c>
      <c r="AK192" s="572">
        <v>346.75</v>
      </c>
      <c r="AL192" s="572">
        <v>133</v>
      </c>
      <c r="AM192" s="572">
        <v>146.29999999999998</v>
      </c>
      <c r="AN192" s="572">
        <v>163.4</v>
      </c>
      <c r="AO192" s="572">
        <v>0</v>
      </c>
      <c r="AP192" s="572">
        <v>0</v>
      </c>
      <c r="AQ192" s="572">
        <v>0</v>
      </c>
      <c r="AR192" s="572">
        <v>0</v>
      </c>
      <c r="AS192" s="572">
        <v>0</v>
      </c>
      <c r="AT192" s="572">
        <v>0</v>
      </c>
      <c r="AU192" s="572">
        <v>0</v>
      </c>
      <c r="AV192" s="572">
        <v>0</v>
      </c>
      <c r="AW192" s="572">
        <v>0</v>
      </c>
      <c r="AX192" s="572">
        <v>0</v>
      </c>
      <c r="AY192" s="572">
        <v>0</v>
      </c>
      <c r="AZ192" s="572">
        <v>0</v>
      </c>
      <c r="BA192" s="572">
        <v>666.9</v>
      </c>
      <c r="BB192" s="572">
        <v>352</v>
      </c>
      <c r="BC192" s="572">
        <v>304</v>
      </c>
      <c r="BD192" s="572">
        <v>218.9</v>
      </c>
      <c r="BE192" s="572">
        <v>357</v>
      </c>
      <c r="BF192" s="572">
        <v>151.80000000000001</v>
      </c>
      <c r="BG192" s="572">
        <v>124.30000000000001</v>
      </c>
      <c r="BH192" s="572">
        <v>66</v>
      </c>
      <c r="BI192" s="572">
        <v>316.34999999999997</v>
      </c>
      <c r="BJ192" s="572">
        <v>172.9</v>
      </c>
      <c r="BK192" s="572">
        <v>166.25</v>
      </c>
      <c r="BL192" s="572">
        <v>136</v>
      </c>
      <c r="BM192" s="572">
        <v>60</v>
      </c>
      <c r="BN192" s="572">
        <v>36.1</v>
      </c>
      <c r="BO192" s="572">
        <v>25.65</v>
      </c>
      <c r="BP192" s="572">
        <v>39.9</v>
      </c>
      <c r="BQ192" s="572">
        <v>0</v>
      </c>
      <c r="BR192" s="572">
        <v>0</v>
      </c>
      <c r="BS192" s="572">
        <v>0</v>
      </c>
      <c r="BT192" s="572">
        <v>0</v>
      </c>
      <c r="BU192" s="572">
        <v>60</v>
      </c>
      <c r="BV192" s="572">
        <v>36.1</v>
      </c>
      <c r="BW192" s="572">
        <v>25.65</v>
      </c>
      <c r="BX192" s="572">
        <v>39.9</v>
      </c>
      <c r="BY192" s="572">
        <v>42.900000000000006</v>
      </c>
      <c r="BZ192" s="572">
        <v>40</v>
      </c>
      <c r="CA192" s="572">
        <v>0</v>
      </c>
    </row>
    <row r="193" spans="1:79">
      <c r="A193" t="s">
        <v>85</v>
      </c>
      <c r="B193" t="s">
        <v>1759</v>
      </c>
      <c r="C193">
        <v>2018</v>
      </c>
      <c r="D193" t="s">
        <v>1971</v>
      </c>
      <c r="E193" s="506">
        <v>544</v>
      </c>
      <c r="F193" s="506">
        <v>359</v>
      </c>
      <c r="G193" s="506">
        <v>128</v>
      </c>
      <c r="H193" s="506">
        <v>113</v>
      </c>
      <c r="I193" s="506">
        <v>64</v>
      </c>
      <c r="J193" s="506">
        <v>0</v>
      </c>
      <c r="K193" s="506">
        <v>0</v>
      </c>
      <c r="L193" s="506">
        <v>0</v>
      </c>
      <c r="M193" s="506">
        <v>0</v>
      </c>
      <c r="N193" s="506">
        <v>0</v>
      </c>
      <c r="O193" s="506">
        <v>0</v>
      </c>
      <c r="P193" s="506">
        <v>0</v>
      </c>
      <c r="Q193" s="506">
        <v>0</v>
      </c>
      <c r="R193" s="506">
        <v>0</v>
      </c>
      <c r="S193" s="506">
        <v>0</v>
      </c>
      <c r="T193" s="506">
        <v>0</v>
      </c>
      <c r="U193" s="506">
        <v>0</v>
      </c>
      <c r="V193" s="506">
        <v>0</v>
      </c>
      <c r="W193" s="506">
        <v>0</v>
      </c>
      <c r="X193" s="506">
        <v>0</v>
      </c>
      <c r="Y193" s="506">
        <v>0</v>
      </c>
      <c r="Z193" s="506">
        <v>0</v>
      </c>
      <c r="AA193" s="506">
        <v>0</v>
      </c>
      <c r="AB193" s="506">
        <v>0</v>
      </c>
      <c r="AC193" s="506">
        <v>287</v>
      </c>
      <c r="AD193" s="506">
        <v>109</v>
      </c>
      <c r="AE193" s="506">
        <v>153</v>
      </c>
      <c r="AF193" s="506">
        <v>138</v>
      </c>
      <c r="AG193" s="506">
        <v>161</v>
      </c>
      <c r="AH193" s="506">
        <v>62</v>
      </c>
      <c r="AI193" s="506">
        <v>84</v>
      </c>
      <c r="AJ193" s="506">
        <v>73</v>
      </c>
      <c r="AK193" s="506">
        <v>126</v>
      </c>
      <c r="AL193" s="506">
        <v>47</v>
      </c>
      <c r="AM193" s="506">
        <v>69</v>
      </c>
      <c r="AN193" s="506">
        <v>65</v>
      </c>
      <c r="AO193" s="506">
        <v>0</v>
      </c>
      <c r="AP193" s="506">
        <v>0</v>
      </c>
      <c r="AQ193" s="506">
        <v>0</v>
      </c>
      <c r="AR193" s="506">
        <v>0</v>
      </c>
      <c r="AS193" s="506">
        <v>0</v>
      </c>
      <c r="AT193" s="506">
        <v>0</v>
      </c>
      <c r="AU193" s="506">
        <v>0</v>
      </c>
      <c r="AV193" s="506">
        <v>0</v>
      </c>
      <c r="AW193" s="506">
        <v>0</v>
      </c>
      <c r="AX193" s="506">
        <v>0</v>
      </c>
      <c r="AY193" s="506">
        <v>0</v>
      </c>
      <c r="AZ193" s="506">
        <v>0</v>
      </c>
      <c r="BA193" s="506">
        <v>414</v>
      </c>
      <c r="BB193" s="506">
        <v>172</v>
      </c>
      <c r="BC193" s="506">
        <v>210</v>
      </c>
      <c r="BD193" s="506">
        <v>140</v>
      </c>
      <c r="BE193" s="506">
        <v>360</v>
      </c>
      <c r="BF193" s="506">
        <v>152</v>
      </c>
      <c r="BG193" s="506">
        <v>179</v>
      </c>
      <c r="BH193" s="506">
        <v>111</v>
      </c>
      <c r="BI193" s="506">
        <v>54</v>
      </c>
      <c r="BJ193" s="506">
        <v>20</v>
      </c>
      <c r="BK193" s="506">
        <v>31</v>
      </c>
      <c r="BL193" s="506">
        <v>29</v>
      </c>
      <c r="BM193" s="506">
        <v>0</v>
      </c>
      <c r="BN193" s="506">
        <v>0</v>
      </c>
      <c r="BO193" s="506">
        <v>0</v>
      </c>
      <c r="BP193" s="506">
        <v>0</v>
      </c>
      <c r="BQ193" s="506">
        <v>0</v>
      </c>
      <c r="BR193" s="506">
        <v>0</v>
      </c>
      <c r="BS193" s="506">
        <v>0</v>
      </c>
      <c r="BT193" s="506">
        <v>0</v>
      </c>
      <c r="BU193" s="506">
        <v>0</v>
      </c>
      <c r="BV193" s="506">
        <v>0</v>
      </c>
      <c r="BW193" s="506">
        <v>0</v>
      </c>
      <c r="BX193" s="506">
        <v>0</v>
      </c>
      <c r="BY193" s="506">
        <v>2</v>
      </c>
      <c r="BZ193" s="506">
        <v>14</v>
      </c>
      <c r="CA193" s="506">
        <v>0</v>
      </c>
    </row>
    <row r="194" spans="1:79">
      <c r="A194" s="571" t="s">
        <v>85</v>
      </c>
      <c r="B194" s="571" t="s">
        <v>1759</v>
      </c>
      <c r="C194" s="571">
        <v>2019</v>
      </c>
      <c r="D194" s="571" t="s">
        <v>1971</v>
      </c>
      <c r="E194" s="572">
        <v>662</v>
      </c>
      <c r="F194" s="572">
        <v>361</v>
      </c>
      <c r="G194" s="572">
        <v>152</v>
      </c>
      <c r="H194" s="572">
        <v>120</v>
      </c>
      <c r="I194" s="572">
        <v>61</v>
      </c>
      <c r="J194" s="572">
        <v>0</v>
      </c>
      <c r="K194" s="572">
        <v>0</v>
      </c>
      <c r="L194" s="572">
        <v>0</v>
      </c>
      <c r="M194" s="572">
        <v>0</v>
      </c>
      <c r="N194" s="572">
        <v>0</v>
      </c>
      <c r="O194" s="572">
        <v>0</v>
      </c>
      <c r="P194" s="572">
        <v>0</v>
      </c>
      <c r="Q194" s="572">
        <v>0</v>
      </c>
      <c r="R194" s="572">
        <v>0</v>
      </c>
      <c r="S194" s="572">
        <v>0</v>
      </c>
      <c r="T194" s="572">
        <v>0</v>
      </c>
      <c r="U194" s="572">
        <v>0</v>
      </c>
      <c r="V194" s="572">
        <v>0</v>
      </c>
      <c r="W194" s="572">
        <v>0</v>
      </c>
      <c r="X194" s="572">
        <v>0</v>
      </c>
      <c r="Y194" s="572">
        <v>0</v>
      </c>
      <c r="Z194" s="572">
        <v>0</v>
      </c>
      <c r="AA194" s="572">
        <v>0</v>
      </c>
      <c r="AB194" s="572">
        <v>0</v>
      </c>
      <c r="AC194" s="572">
        <v>325</v>
      </c>
      <c r="AD194" s="572">
        <v>116</v>
      </c>
      <c r="AE194" s="572">
        <v>176</v>
      </c>
      <c r="AF194" s="572">
        <v>129</v>
      </c>
      <c r="AG194" s="572">
        <v>171</v>
      </c>
      <c r="AH194" s="572">
        <v>68</v>
      </c>
      <c r="AI194" s="572">
        <v>98</v>
      </c>
      <c r="AJ194" s="572">
        <v>64</v>
      </c>
      <c r="AK194" s="572">
        <v>154</v>
      </c>
      <c r="AL194" s="572">
        <v>48</v>
      </c>
      <c r="AM194" s="572">
        <v>78</v>
      </c>
      <c r="AN194" s="572">
        <v>65</v>
      </c>
      <c r="AO194" s="572">
        <v>0</v>
      </c>
      <c r="AP194" s="572">
        <v>0</v>
      </c>
      <c r="AQ194" s="572">
        <v>0</v>
      </c>
      <c r="AR194" s="572">
        <v>0</v>
      </c>
      <c r="AS194" s="572">
        <v>0</v>
      </c>
      <c r="AT194" s="572">
        <v>0</v>
      </c>
      <c r="AU194" s="572">
        <v>0</v>
      </c>
      <c r="AV194" s="572">
        <v>0</v>
      </c>
      <c r="AW194" s="572">
        <v>0</v>
      </c>
      <c r="AX194" s="572">
        <v>0</v>
      </c>
      <c r="AY194" s="572">
        <v>0</v>
      </c>
      <c r="AZ194" s="572">
        <v>0</v>
      </c>
      <c r="BA194" s="572">
        <v>463</v>
      </c>
      <c r="BB194" s="572">
        <v>207</v>
      </c>
      <c r="BC194" s="572">
        <v>263</v>
      </c>
      <c r="BD194" s="572">
        <v>143</v>
      </c>
      <c r="BE194" s="572">
        <v>368</v>
      </c>
      <c r="BF194" s="572">
        <v>180</v>
      </c>
      <c r="BG194" s="572">
        <v>214</v>
      </c>
      <c r="BH194" s="572">
        <v>97</v>
      </c>
      <c r="BI194" s="572">
        <v>95</v>
      </c>
      <c r="BJ194" s="572">
        <v>27</v>
      </c>
      <c r="BK194" s="572">
        <v>49</v>
      </c>
      <c r="BL194" s="572">
        <v>46</v>
      </c>
      <c r="BM194" s="572">
        <v>0</v>
      </c>
      <c r="BN194" s="572">
        <v>0</v>
      </c>
      <c r="BO194" s="572">
        <v>0</v>
      </c>
      <c r="BP194" s="572">
        <v>0</v>
      </c>
      <c r="BQ194" s="572">
        <v>0</v>
      </c>
      <c r="BR194" s="572">
        <v>0</v>
      </c>
      <c r="BS194" s="572">
        <v>0</v>
      </c>
      <c r="BT194" s="572">
        <v>0</v>
      </c>
      <c r="BU194" s="572">
        <v>0</v>
      </c>
      <c r="BV194" s="572">
        <v>0</v>
      </c>
      <c r="BW194" s="572">
        <v>0</v>
      </c>
      <c r="BX194" s="572">
        <v>0</v>
      </c>
      <c r="BY194" s="572">
        <v>10</v>
      </c>
      <c r="BZ194" s="572">
        <v>16</v>
      </c>
      <c r="CA194" s="572">
        <v>0</v>
      </c>
    </row>
    <row r="195" spans="1:79">
      <c r="A195" t="s">
        <v>85</v>
      </c>
      <c r="B195" t="s">
        <v>1759</v>
      </c>
      <c r="C195">
        <v>2020</v>
      </c>
      <c r="D195" t="s">
        <v>1971</v>
      </c>
      <c r="E195" s="506">
        <v>644</v>
      </c>
      <c r="F195" s="506">
        <v>376</v>
      </c>
      <c r="G195" s="506">
        <v>180</v>
      </c>
      <c r="H195" s="506">
        <v>118</v>
      </c>
      <c r="I195" s="506">
        <v>54</v>
      </c>
      <c r="J195" s="506">
        <v>0</v>
      </c>
      <c r="K195" s="506">
        <v>0</v>
      </c>
      <c r="L195" s="506">
        <v>0</v>
      </c>
      <c r="M195" s="506">
        <v>0</v>
      </c>
      <c r="N195" s="506">
        <v>96</v>
      </c>
      <c r="O195" s="506">
        <v>0</v>
      </c>
      <c r="P195" s="506">
        <v>96</v>
      </c>
      <c r="Q195" s="506">
        <v>62</v>
      </c>
      <c r="R195" s="506">
        <v>0</v>
      </c>
      <c r="S195" s="506">
        <v>0</v>
      </c>
      <c r="T195" s="506">
        <v>0</v>
      </c>
      <c r="U195" s="506">
        <v>62</v>
      </c>
      <c r="V195" s="506">
        <v>0</v>
      </c>
      <c r="W195" s="506">
        <v>0</v>
      </c>
      <c r="X195" s="506">
        <v>0</v>
      </c>
      <c r="Y195" s="506">
        <v>0</v>
      </c>
      <c r="Z195" s="506">
        <v>0</v>
      </c>
      <c r="AA195" s="506">
        <v>0</v>
      </c>
      <c r="AB195" s="506">
        <v>0</v>
      </c>
      <c r="AC195" s="506">
        <v>270</v>
      </c>
      <c r="AD195" s="506">
        <v>92</v>
      </c>
      <c r="AE195" s="506">
        <v>136</v>
      </c>
      <c r="AF195" s="506">
        <v>109</v>
      </c>
      <c r="AG195" s="506">
        <v>147</v>
      </c>
      <c r="AH195" s="506">
        <v>52</v>
      </c>
      <c r="AI195" s="506">
        <v>76</v>
      </c>
      <c r="AJ195" s="506">
        <v>57</v>
      </c>
      <c r="AK195" s="506">
        <v>123</v>
      </c>
      <c r="AL195" s="506">
        <v>40</v>
      </c>
      <c r="AM195" s="506">
        <v>60</v>
      </c>
      <c r="AN195" s="506">
        <v>52</v>
      </c>
      <c r="AO195" s="506">
        <v>0</v>
      </c>
      <c r="AP195" s="506">
        <v>0</v>
      </c>
      <c r="AQ195" s="506">
        <v>0</v>
      </c>
      <c r="AR195" s="506">
        <v>0</v>
      </c>
      <c r="AS195" s="506">
        <v>0</v>
      </c>
      <c r="AT195" s="506">
        <v>0</v>
      </c>
      <c r="AU195" s="506">
        <v>0</v>
      </c>
      <c r="AV195" s="506">
        <v>0</v>
      </c>
      <c r="AW195" s="506">
        <v>0</v>
      </c>
      <c r="AX195" s="506">
        <v>0</v>
      </c>
      <c r="AY195" s="506">
        <v>0</v>
      </c>
      <c r="AZ195" s="506">
        <v>0</v>
      </c>
      <c r="BA195" s="506">
        <v>481</v>
      </c>
      <c r="BB195" s="506">
        <v>238</v>
      </c>
      <c r="BC195" s="506">
        <v>227</v>
      </c>
      <c r="BD195" s="506">
        <v>136</v>
      </c>
      <c r="BE195" s="506">
        <v>392</v>
      </c>
      <c r="BF195" s="506">
        <v>199</v>
      </c>
      <c r="BG195" s="506">
        <v>183</v>
      </c>
      <c r="BH195" s="506">
        <v>106</v>
      </c>
      <c r="BI195" s="506">
        <v>89</v>
      </c>
      <c r="BJ195" s="506">
        <v>39</v>
      </c>
      <c r="BK195" s="506">
        <v>44</v>
      </c>
      <c r="BL195" s="506">
        <v>30</v>
      </c>
      <c r="BM195" s="506">
        <v>0</v>
      </c>
      <c r="BN195" s="506">
        <v>0</v>
      </c>
      <c r="BO195" s="506">
        <v>0</v>
      </c>
      <c r="BP195" s="506">
        <v>0</v>
      </c>
      <c r="BQ195" s="506">
        <v>0</v>
      </c>
      <c r="BR195" s="506">
        <v>0</v>
      </c>
      <c r="BS195" s="506">
        <v>0</v>
      </c>
      <c r="BT195" s="506">
        <v>0</v>
      </c>
      <c r="BU195" s="506">
        <v>0</v>
      </c>
      <c r="BV195" s="506">
        <v>0</v>
      </c>
      <c r="BW195" s="506">
        <v>0</v>
      </c>
      <c r="BX195" s="506">
        <v>0</v>
      </c>
      <c r="BY195" s="506">
        <v>2</v>
      </c>
      <c r="BZ195" s="506">
        <v>26</v>
      </c>
      <c r="CA195" s="506">
        <v>0</v>
      </c>
    </row>
    <row r="196" spans="1:79">
      <c r="A196" s="571" t="s">
        <v>85</v>
      </c>
      <c r="B196" s="571" t="s">
        <v>1759</v>
      </c>
      <c r="C196" s="571">
        <v>2021</v>
      </c>
      <c r="D196" s="571" t="s">
        <v>1971</v>
      </c>
      <c r="E196" s="572">
        <v>595</v>
      </c>
      <c r="F196" s="572">
        <v>373</v>
      </c>
      <c r="G196" s="572">
        <v>161</v>
      </c>
      <c r="H196" s="572">
        <v>119</v>
      </c>
      <c r="I196" s="572">
        <v>48</v>
      </c>
      <c r="J196" s="572">
        <v>0</v>
      </c>
      <c r="K196" s="572">
        <v>0</v>
      </c>
      <c r="L196" s="572">
        <v>0</v>
      </c>
      <c r="M196" s="572">
        <v>0</v>
      </c>
      <c r="N196" s="572">
        <v>149</v>
      </c>
      <c r="O196" s="572">
        <v>0</v>
      </c>
      <c r="P196" s="572">
        <v>149</v>
      </c>
      <c r="Q196" s="572">
        <v>86</v>
      </c>
      <c r="R196" s="572">
        <v>0</v>
      </c>
      <c r="S196" s="572">
        <v>0</v>
      </c>
      <c r="T196" s="572">
        <v>0</v>
      </c>
      <c r="U196" s="572">
        <v>86</v>
      </c>
      <c r="V196" s="572">
        <v>0</v>
      </c>
      <c r="W196" s="572">
        <v>0</v>
      </c>
      <c r="X196" s="572">
        <v>0</v>
      </c>
      <c r="Y196" s="572">
        <v>0</v>
      </c>
      <c r="Z196" s="572">
        <v>0</v>
      </c>
      <c r="AA196" s="572">
        <v>0</v>
      </c>
      <c r="AB196" s="572">
        <v>0</v>
      </c>
      <c r="AC196" s="572">
        <v>368</v>
      </c>
      <c r="AD196" s="572">
        <v>113</v>
      </c>
      <c r="AE196" s="572">
        <v>172</v>
      </c>
      <c r="AF196" s="572">
        <v>149</v>
      </c>
      <c r="AG196" s="572">
        <v>189</v>
      </c>
      <c r="AH196" s="572">
        <v>53</v>
      </c>
      <c r="AI196" s="572">
        <v>94</v>
      </c>
      <c r="AJ196" s="572">
        <v>79</v>
      </c>
      <c r="AK196" s="572">
        <v>179</v>
      </c>
      <c r="AL196" s="572">
        <v>60</v>
      </c>
      <c r="AM196" s="572">
        <v>78</v>
      </c>
      <c r="AN196" s="572">
        <v>70</v>
      </c>
      <c r="AO196" s="572">
        <v>0</v>
      </c>
      <c r="AP196" s="572">
        <v>0</v>
      </c>
      <c r="AQ196" s="572">
        <v>0</v>
      </c>
      <c r="AR196" s="572">
        <v>0</v>
      </c>
      <c r="AS196" s="572">
        <v>0</v>
      </c>
      <c r="AT196" s="572">
        <v>0</v>
      </c>
      <c r="AU196" s="572">
        <v>0</v>
      </c>
      <c r="AV196" s="572">
        <v>0</v>
      </c>
      <c r="AW196" s="572">
        <v>0</v>
      </c>
      <c r="AX196" s="572">
        <v>0</v>
      </c>
      <c r="AY196" s="572">
        <v>0</v>
      </c>
      <c r="AZ196" s="572">
        <v>0</v>
      </c>
      <c r="BA196" s="572">
        <v>447</v>
      </c>
      <c r="BB196" s="572">
        <v>209</v>
      </c>
      <c r="BC196" s="572">
        <v>200</v>
      </c>
      <c r="BD196" s="572">
        <v>107</v>
      </c>
      <c r="BE196" s="572">
        <v>350</v>
      </c>
      <c r="BF196" s="572">
        <v>175</v>
      </c>
      <c r="BG196" s="572">
        <v>147</v>
      </c>
      <c r="BH196" s="572">
        <v>74</v>
      </c>
      <c r="BI196" s="572">
        <v>97</v>
      </c>
      <c r="BJ196" s="572">
        <v>34</v>
      </c>
      <c r="BK196" s="572">
        <v>53</v>
      </c>
      <c r="BL196" s="572">
        <v>33</v>
      </c>
      <c r="BM196" s="572">
        <v>0</v>
      </c>
      <c r="BN196" s="572">
        <v>0</v>
      </c>
      <c r="BO196" s="572">
        <v>0</v>
      </c>
      <c r="BP196" s="572">
        <v>0</v>
      </c>
      <c r="BQ196" s="572">
        <v>0</v>
      </c>
      <c r="BR196" s="572">
        <v>0</v>
      </c>
      <c r="BS196" s="572">
        <v>0</v>
      </c>
      <c r="BT196" s="572">
        <v>0</v>
      </c>
      <c r="BU196" s="572">
        <v>0</v>
      </c>
      <c r="BV196" s="572">
        <v>0</v>
      </c>
      <c r="BW196" s="572">
        <v>0</v>
      </c>
      <c r="BX196" s="572">
        <v>0</v>
      </c>
      <c r="BY196" s="572">
        <v>12</v>
      </c>
      <c r="BZ196" s="572">
        <v>26</v>
      </c>
      <c r="CA196" s="572">
        <v>0</v>
      </c>
    </row>
    <row r="197" spans="1:79">
      <c r="A197" t="s">
        <v>85</v>
      </c>
      <c r="B197" t="s">
        <v>1759</v>
      </c>
      <c r="C197">
        <v>2022</v>
      </c>
      <c r="D197" t="s">
        <v>1971</v>
      </c>
      <c r="E197" s="506">
        <v>575</v>
      </c>
      <c r="F197" s="506">
        <v>386</v>
      </c>
      <c r="G197" s="506">
        <v>209</v>
      </c>
      <c r="H197" s="506">
        <v>93</v>
      </c>
      <c r="I197" s="506">
        <v>34</v>
      </c>
      <c r="J197" s="506">
        <v>0</v>
      </c>
      <c r="K197" s="506">
        <v>0</v>
      </c>
      <c r="L197" s="506">
        <v>0</v>
      </c>
      <c r="M197" s="506">
        <v>0</v>
      </c>
      <c r="N197" s="506">
        <v>115</v>
      </c>
      <c r="O197" s="506">
        <v>0</v>
      </c>
      <c r="P197" s="506">
        <v>115</v>
      </c>
      <c r="Q197" s="506">
        <v>60</v>
      </c>
      <c r="R197" s="506">
        <v>0</v>
      </c>
      <c r="S197" s="506">
        <v>0</v>
      </c>
      <c r="T197" s="506">
        <v>0</v>
      </c>
      <c r="U197" s="506">
        <v>60</v>
      </c>
      <c r="V197" s="506">
        <v>0</v>
      </c>
      <c r="W197" s="506">
        <v>0</v>
      </c>
      <c r="X197" s="506">
        <v>0</v>
      </c>
      <c r="Y197" s="506">
        <v>0</v>
      </c>
      <c r="Z197" s="506">
        <v>0</v>
      </c>
      <c r="AA197" s="506">
        <v>0</v>
      </c>
      <c r="AB197" s="506">
        <v>0</v>
      </c>
      <c r="AC197" s="506">
        <v>251</v>
      </c>
      <c r="AD197" s="506">
        <v>211</v>
      </c>
      <c r="AE197" s="506">
        <v>112</v>
      </c>
      <c r="AF197" s="506">
        <v>95</v>
      </c>
      <c r="AG197" s="506">
        <v>115</v>
      </c>
      <c r="AH197" s="506">
        <v>92</v>
      </c>
      <c r="AI197" s="506">
        <v>43</v>
      </c>
      <c r="AJ197" s="506">
        <v>42</v>
      </c>
      <c r="AK197" s="506">
        <v>136</v>
      </c>
      <c r="AL197" s="506">
        <v>119</v>
      </c>
      <c r="AM197" s="506">
        <v>69</v>
      </c>
      <c r="AN197" s="506">
        <v>53</v>
      </c>
      <c r="AO197" s="506">
        <v>0</v>
      </c>
      <c r="AP197" s="506">
        <v>0</v>
      </c>
      <c r="AQ197" s="506">
        <v>0</v>
      </c>
      <c r="AR197" s="506">
        <v>0</v>
      </c>
      <c r="AS197" s="506">
        <v>0</v>
      </c>
      <c r="AT197" s="506">
        <v>0</v>
      </c>
      <c r="AU197" s="506">
        <v>0</v>
      </c>
      <c r="AV197" s="506">
        <v>0</v>
      </c>
      <c r="AW197" s="506">
        <v>0</v>
      </c>
      <c r="AX197" s="506">
        <v>0</v>
      </c>
      <c r="AY197" s="506">
        <v>0</v>
      </c>
      <c r="AZ197" s="506">
        <v>0</v>
      </c>
      <c r="BA197" s="506">
        <v>380</v>
      </c>
      <c r="BB197" s="506">
        <v>336</v>
      </c>
      <c r="BC197" s="506">
        <v>146</v>
      </c>
      <c r="BD197" s="506">
        <v>85</v>
      </c>
      <c r="BE197" s="506">
        <v>289</v>
      </c>
      <c r="BF197" s="506">
        <v>257</v>
      </c>
      <c r="BG197" s="506">
        <v>103</v>
      </c>
      <c r="BH197" s="506">
        <v>56</v>
      </c>
      <c r="BI197" s="506">
        <v>91</v>
      </c>
      <c r="BJ197" s="506">
        <v>79</v>
      </c>
      <c r="BK197" s="506">
        <v>43</v>
      </c>
      <c r="BL197" s="506">
        <v>29</v>
      </c>
      <c r="BM197" s="506">
        <v>0</v>
      </c>
      <c r="BN197" s="506">
        <v>0</v>
      </c>
      <c r="BO197" s="506">
        <v>0</v>
      </c>
      <c r="BP197" s="506">
        <v>0</v>
      </c>
      <c r="BQ197" s="506">
        <v>0</v>
      </c>
      <c r="BR197" s="506">
        <v>0</v>
      </c>
      <c r="BS197" s="506">
        <v>0</v>
      </c>
      <c r="BT197" s="506">
        <v>0</v>
      </c>
      <c r="BU197" s="506">
        <v>0</v>
      </c>
      <c r="BV197" s="506">
        <v>0</v>
      </c>
      <c r="BW197" s="506">
        <v>0</v>
      </c>
      <c r="BX197" s="506">
        <v>0</v>
      </c>
      <c r="BY197" s="506">
        <v>11</v>
      </c>
      <c r="BZ197" s="506">
        <v>23</v>
      </c>
      <c r="CA197" s="506">
        <v>0</v>
      </c>
    </row>
    <row r="198" spans="1:79">
      <c r="A198" s="571" t="s">
        <v>85</v>
      </c>
      <c r="B198" s="571" t="s">
        <v>1759</v>
      </c>
      <c r="C198" s="571">
        <v>2023</v>
      </c>
      <c r="D198" s="571" t="s">
        <v>1971</v>
      </c>
      <c r="E198" s="572">
        <v>418</v>
      </c>
      <c r="F198" s="572">
        <v>340</v>
      </c>
      <c r="G198" s="572">
        <v>287</v>
      </c>
      <c r="H198" s="572">
        <v>80</v>
      </c>
      <c r="I198" s="572">
        <v>33</v>
      </c>
      <c r="J198" s="572">
        <v>0</v>
      </c>
      <c r="K198" s="572">
        <v>0</v>
      </c>
      <c r="L198" s="572">
        <v>0</v>
      </c>
      <c r="M198" s="572">
        <v>0</v>
      </c>
      <c r="N198" s="572">
        <v>33</v>
      </c>
      <c r="O198" s="572">
        <v>0</v>
      </c>
      <c r="P198" s="572">
        <v>33</v>
      </c>
      <c r="Q198" s="572">
        <v>89</v>
      </c>
      <c r="R198" s="572">
        <v>57</v>
      </c>
      <c r="S198" s="572">
        <v>22</v>
      </c>
      <c r="T198" s="572">
        <v>9</v>
      </c>
      <c r="U198" s="572">
        <v>89</v>
      </c>
      <c r="V198" s="572">
        <v>57</v>
      </c>
      <c r="W198" s="572">
        <v>22</v>
      </c>
      <c r="X198" s="572">
        <v>9</v>
      </c>
      <c r="Y198" s="572">
        <v>0</v>
      </c>
      <c r="Z198" s="572">
        <v>0</v>
      </c>
      <c r="AA198" s="572">
        <v>0</v>
      </c>
      <c r="AB198" s="572">
        <v>0</v>
      </c>
      <c r="AC198" s="572">
        <v>199</v>
      </c>
      <c r="AD198" s="572">
        <v>133</v>
      </c>
      <c r="AE198" s="572">
        <v>76</v>
      </c>
      <c r="AF198" s="572">
        <v>61</v>
      </c>
      <c r="AG198" s="572">
        <v>111</v>
      </c>
      <c r="AH198" s="572">
        <v>73</v>
      </c>
      <c r="AI198" s="572">
        <v>38</v>
      </c>
      <c r="AJ198" s="572">
        <v>31</v>
      </c>
      <c r="AK198" s="572">
        <v>88</v>
      </c>
      <c r="AL198" s="572">
        <v>60</v>
      </c>
      <c r="AM198" s="572">
        <v>38</v>
      </c>
      <c r="AN198" s="572">
        <v>30</v>
      </c>
      <c r="AO198" s="572">
        <v>0</v>
      </c>
      <c r="AP198" s="572">
        <v>0</v>
      </c>
      <c r="AQ198" s="572">
        <v>0</v>
      </c>
      <c r="AR198" s="572">
        <v>0</v>
      </c>
      <c r="AS198" s="572">
        <v>0</v>
      </c>
      <c r="AT198" s="572">
        <v>0</v>
      </c>
      <c r="AU198" s="572">
        <v>0</v>
      </c>
      <c r="AV198" s="572">
        <v>0</v>
      </c>
      <c r="AW198" s="572">
        <v>0</v>
      </c>
      <c r="AX198" s="572">
        <v>0</v>
      </c>
      <c r="AY198" s="572">
        <v>0</v>
      </c>
      <c r="AZ198" s="572">
        <v>0</v>
      </c>
      <c r="BA198" s="572">
        <v>403</v>
      </c>
      <c r="BB198" s="572">
        <v>337</v>
      </c>
      <c r="BC198" s="572">
        <v>151</v>
      </c>
      <c r="BD198" s="572">
        <v>101</v>
      </c>
      <c r="BE198" s="572">
        <v>314</v>
      </c>
      <c r="BF198" s="572">
        <v>261</v>
      </c>
      <c r="BG198" s="572">
        <v>100</v>
      </c>
      <c r="BH198" s="572">
        <v>59</v>
      </c>
      <c r="BI198" s="572">
        <v>89</v>
      </c>
      <c r="BJ198" s="572">
        <v>76</v>
      </c>
      <c r="BK198" s="572">
        <v>51</v>
      </c>
      <c r="BL198" s="572">
        <v>42</v>
      </c>
      <c r="BM198" s="572">
        <v>0</v>
      </c>
      <c r="BN198" s="572">
        <v>0</v>
      </c>
      <c r="BO198" s="572">
        <v>0</v>
      </c>
      <c r="BP198" s="572">
        <v>0</v>
      </c>
      <c r="BQ198" s="572">
        <v>0</v>
      </c>
      <c r="BR198" s="572">
        <v>0</v>
      </c>
      <c r="BS198" s="572">
        <v>0</v>
      </c>
      <c r="BT198" s="572">
        <v>0</v>
      </c>
      <c r="BU198" s="572">
        <v>0</v>
      </c>
      <c r="BV198" s="572">
        <v>0</v>
      </c>
      <c r="BW198" s="572">
        <v>0</v>
      </c>
      <c r="BX198" s="572">
        <v>0</v>
      </c>
      <c r="BY198" s="572">
        <v>4</v>
      </c>
      <c r="BZ198" s="572">
        <v>24</v>
      </c>
      <c r="CA198" s="572">
        <v>0</v>
      </c>
    </row>
    <row r="199" spans="1:79">
      <c r="A199" t="s">
        <v>85</v>
      </c>
      <c r="B199" t="s">
        <v>1759</v>
      </c>
      <c r="C199">
        <v>2024</v>
      </c>
      <c r="D199" t="s">
        <v>1971</v>
      </c>
      <c r="E199" s="506">
        <v>599</v>
      </c>
      <c r="F199" s="506">
        <v>359</v>
      </c>
      <c r="G199" s="506">
        <v>299</v>
      </c>
      <c r="H199" s="506">
        <v>97</v>
      </c>
      <c r="I199" s="506">
        <v>41</v>
      </c>
      <c r="J199" s="506">
        <v>0</v>
      </c>
      <c r="K199" s="506">
        <v>0</v>
      </c>
      <c r="L199" s="506">
        <v>0</v>
      </c>
      <c r="M199" s="506">
        <v>0</v>
      </c>
      <c r="N199" s="506">
        <v>96</v>
      </c>
      <c r="O199" s="506">
        <v>0</v>
      </c>
      <c r="P199" s="506">
        <v>96</v>
      </c>
      <c r="Q199" s="506">
        <v>114</v>
      </c>
      <c r="R199" s="506">
        <v>48</v>
      </c>
      <c r="S199" s="506">
        <v>27</v>
      </c>
      <c r="T199" s="506">
        <v>13</v>
      </c>
      <c r="U199" s="506">
        <v>3</v>
      </c>
      <c r="V199" s="506">
        <v>2</v>
      </c>
      <c r="W199" s="506">
        <v>1</v>
      </c>
      <c r="X199" s="506">
        <v>1</v>
      </c>
      <c r="Y199" s="506">
        <v>111</v>
      </c>
      <c r="Z199" s="506">
        <v>46</v>
      </c>
      <c r="AA199" s="506">
        <v>26</v>
      </c>
      <c r="AB199" s="506">
        <v>12</v>
      </c>
      <c r="AC199" s="506">
        <v>347</v>
      </c>
      <c r="AD199" s="506">
        <v>161</v>
      </c>
      <c r="AE199" s="506">
        <v>151</v>
      </c>
      <c r="AF199" s="506">
        <v>100</v>
      </c>
      <c r="AG199" s="506">
        <v>35</v>
      </c>
      <c r="AH199" s="506">
        <v>16</v>
      </c>
      <c r="AI199" s="506">
        <v>18</v>
      </c>
      <c r="AJ199" s="506">
        <v>8</v>
      </c>
      <c r="AK199" s="506">
        <v>312</v>
      </c>
      <c r="AL199" s="506">
        <v>145</v>
      </c>
      <c r="AM199" s="506">
        <v>133</v>
      </c>
      <c r="AN199" s="506">
        <v>92</v>
      </c>
      <c r="AO199" s="506">
        <v>0</v>
      </c>
      <c r="AP199" s="506">
        <v>0</v>
      </c>
      <c r="AQ199" s="506">
        <v>0</v>
      </c>
      <c r="AR199" s="506">
        <v>0</v>
      </c>
      <c r="AS199" s="506">
        <v>0</v>
      </c>
      <c r="AT199" s="506">
        <v>0</v>
      </c>
      <c r="AU199" s="506">
        <v>0</v>
      </c>
      <c r="AV199" s="506">
        <v>0</v>
      </c>
      <c r="AW199" s="506">
        <v>0</v>
      </c>
      <c r="AX199" s="506">
        <v>0</v>
      </c>
      <c r="AY199" s="506">
        <v>0</v>
      </c>
      <c r="AZ199" s="506">
        <v>0</v>
      </c>
      <c r="BA199" s="506">
        <v>413</v>
      </c>
      <c r="BB199" s="506">
        <v>339</v>
      </c>
      <c r="BC199" s="506">
        <v>165</v>
      </c>
      <c r="BD199" s="506">
        <v>100</v>
      </c>
      <c r="BE199" s="506">
        <v>261</v>
      </c>
      <c r="BF199" s="506">
        <v>220</v>
      </c>
      <c r="BG199" s="506">
        <v>87</v>
      </c>
      <c r="BH199" s="506">
        <v>36</v>
      </c>
      <c r="BI199" s="506">
        <v>152</v>
      </c>
      <c r="BJ199" s="506">
        <v>119</v>
      </c>
      <c r="BK199" s="506">
        <v>78</v>
      </c>
      <c r="BL199" s="506">
        <v>64</v>
      </c>
      <c r="BM199" s="506">
        <v>0</v>
      </c>
      <c r="BN199" s="506">
        <v>0</v>
      </c>
      <c r="BO199" s="506">
        <v>0</v>
      </c>
      <c r="BP199" s="506">
        <v>0</v>
      </c>
      <c r="BQ199" s="506">
        <v>0</v>
      </c>
      <c r="BR199" s="506">
        <v>0</v>
      </c>
      <c r="BS199" s="506">
        <v>0</v>
      </c>
      <c r="BT199" s="506">
        <v>0</v>
      </c>
      <c r="BU199" s="506">
        <v>0</v>
      </c>
      <c r="BV199" s="506">
        <v>0</v>
      </c>
      <c r="BW199" s="506">
        <v>0</v>
      </c>
      <c r="BX199" s="506">
        <v>0</v>
      </c>
      <c r="BY199" s="506">
        <v>12</v>
      </c>
      <c r="BZ199" s="506">
        <v>29</v>
      </c>
      <c r="CA199" s="506">
        <v>0</v>
      </c>
    </row>
    <row r="200" spans="1:79">
      <c r="A200" s="571" t="s">
        <v>85</v>
      </c>
      <c r="B200" s="571" t="s">
        <v>1759</v>
      </c>
      <c r="C200" s="571">
        <v>2025</v>
      </c>
      <c r="D200" s="571" t="s">
        <v>1972</v>
      </c>
      <c r="E200" s="572">
        <v>579</v>
      </c>
      <c r="F200" s="572">
        <v>365</v>
      </c>
      <c r="G200" s="572">
        <v>204</v>
      </c>
      <c r="H200" s="572">
        <v>106</v>
      </c>
      <c r="I200" s="572">
        <v>48</v>
      </c>
      <c r="J200" s="572">
        <v>0</v>
      </c>
      <c r="K200" s="572">
        <v>0</v>
      </c>
      <c r="L200" s="572">
        <v>0</v>
      </c>
      <c r="M200" s="572">
        <v>0</v>
      </c>
      <c r="N200" s="572">
        <v>107</v>
      </c>
      <c r="O200" s="572">
        <v>0</v>
      </c>
      <c r="P200" s="572">
        <v>107</v>
      </c>
      <c r="Q200" s="572">
        <v>81</v>
      </c>
      <c r="R200" s="572">
        <v>43</v>
      </c>
      <c r="S200" s="572">
        <v>20</v>
      </c>
      <c r="T200" s="572">
        <v>9</v>
      </c>
      <c r="U200" s="572">
        <v>65</v>
      </c>
      <c r="V200" s="572">
        <v>22</v>
      </c>
      <c r="W200" s="572">
        <v>10</v>
      </c>
      <c r="X200" s="572">
        <v>5</v>
      </c>
      <c r="Y200" s="617">
        <v>16</v>
      </c>
      <c r="Z200" s="617">
        <v>21</v>
      </c>
      <c r="AA200" s="617">
        <v>10</v>
      </c>
      <c r="AB200" s="617">
        <v>4</v>
      </c>
      <c r="AC200" s="572">
        <v>295</v>
      </c>
      <c r="AD200" s="572">
        <v>141</v>
      </c>
      <c r="AE200" s="572">
        <v>139</v>
      </c>
      <c r="AF200" s="572">
        <v>112</v>
      </c>
      <c r="AG200" s="572">
        <v>137</v>
      </c>
      <c r="AH200" s="572">
        <v>66</v>
      </c>
      <c r="AI200" s="572">
        <v>64</v>
      </c>
      <c r="AJ200" s="572">
        <v>50</v>
      </c>
      <c r="AK200" s="572">
        <v>158</v>
      </c>
      <c r="AL200" s="572">
        <v>75</v>
      </c>
      <c r="AM200" s="572">
        <v>75</v>
      </c>
      <c r="AN200" s="572">
        <v>62</v>
      </c>
      <c r="AO200" s="572">
        <v>0</v>
      </c>
      <c r="AP200" s="572">
        <v>0</v>
      </c>
      <c r="AQ200" s="572">
        <v>0</v>
      </c>
      <c r="AR200" s="572">
        <v>0</v>
      </c>
      <c r="AS200" s="572">
        <v>0</v>
      </c>
      <c r="AT200" s="572">
        <v>0</v>
      </c>
      <c r="AU200" s="572">
        <v>0</v>
      </c>
      <c r="AV200" s="572">
        <v>0</v>
      </c>
      <c r="AW200" s="572">
        <v>0</v>
      </c>
      <c r="AX200" s="572">
        <v>0</v>
      </c>
      <c r="AY200" s="572">
        <v>0</v>
      </c>
      <c r="AZ200" s="572">
        <v>0</v>
      </c>
      <c r="BA200" s="572">
        <v>429</v>
      </c>
      <c r="BB200" s="572">
        <v>268</v>
      </c>
      <c r="BC200" s="572">
        <v>193</v>
      </c>
      <c r="BD200" s="572">
        <v>116</v>
      </c>
      <c r="BE200" s="572">
        <v>333</v>
      </c>
      <c r="BF200" s="572">
        <v>215</v>
      </c>
      <c r="BG200" s="572">
        <v>141</v>
      </c>
      <c r="BH200" s="572">
        <v>75</v>
      </c>
      <c r="BI200" s="572">
        <v>96</v>
      </c>
      <c r="BJ200" s="572">
        <v>53</v>
      </c>
      <c r="BK200" s="572">
        <v>52</v>
      </c>
      <c r="BL200" s="572">
        <v>41</v>
      </c>
      <c r="BM200" s="572">
        <v>0</v>
      </c>
      <c r="BN200" s="572">
        <v>0</v>
      </c>
      <c r="BO200" s="572">
        <v>0</v>
      </c>
      <c r="BP200" s="572">
        <v>0</v>
      </c>
      <c r="BQ200" s="572">
        <v>0</v>
      </c>
      <c r="BR200" s="572">
        <v>0</v>
      </c>
      <c r="BS200" s="572">
        <v>0</v>
      </c>
      <c r="BT200" s="572">
        <v>0</v>
      </c>
      <c r="BU200" s="572">
        <v>0</v>
      </c>
      <c r="BV200" s="572">
        <v>0</v>
      </c>
      <c r="BW200" s="572">
        <v>0</v>
      </c>
      <c r="BX200" s="572">
        <v>0</v>
      </c>
      <c r="BY200" s="572">
        <v>8</v>
      </c>
      <c r="BZ200" s="572">
        <v>29</v>
      </c>
      <c r="CA200" s="572">
        <v>0</v>
      </c>
    </row>
    <row r="201" spans="1:79">
      <c r="A201" t="s">
        <v>85</v>
      </c>
      <c r="B201" t="s">
        <v>1759</v>
      </c>
      <c r="C201">
        <v>2024</v>
      </c>
      <c r="D201" t="s">
        <v>1974</v>
      </c>
      <c r="E201" s="506">
        <f>E199</f>
        <v>599</v>
      </c>
      <c r="F201" s="506">
        <f t="shared" ref="F201:BQ201" si="38">F199</f>
        <v>359</v>
      </c>
      <c r="G201" s="506">
        <f t="shared" si="38"/>
        <v>299</v>
      </c>
      <c r="H201" s="506">
        <f t="shared" si="38"/>
        <v>97</v>
      </c>
      <c r="I201" s="506">
        <f t="shared" si="38"/>
        <v>41</v>
      </c>
      <c r="J201" s="506">
        <f t="shared" si="38"/>
        <v>0</v>
      </c>
      <c r="K201" s="506">
        <f t="shared" si="38"/>
        <v>0</v>
      </c>
      <c r="L201" s="506">
        <f t="shared" si="38"/>
        <v>0</v>
      </c>
      <c r="M201" s="506">
        <f t="shared" si="38"/>
        <v>0</v>
      </c>
      <c r="N201" s="506">
        <f t="shared" si="38"/>
        <v>96</v>
      </c>
      <c r="O201" s="506">
        <f t="shared" si="38"/>
        <v>0</v>
      </c>
      <c r="P201" s="506">
        <f t="shared" si="38"/>
        <v>96</v>
      </c>
      <c r="Q201" s="506">
        <f t="shared" si="38"/>
        <v>114</v>
      </c>
      <c r="R201" s="506">
        <f t="shared" si="38"/>
        <v>48</v>
      </c>
      <c r="S201" s="506">
        <f t="shared" si="38"/>
        <v>27</v>
      </c>
      <c r="T201" s="506">
        <f t="shared" si="38"/>
        <v>13</v>
      </c>
      <c r="U201" s="506">
        <f t="shared" si="38"/>
        <v>3</v>
      </c>
      <c r="V201" s="506">
        <f t="shared" si="38"/>
        <v>2</v>
      </c>
      <c r="W201" s="506">
        <f t="shared" si="38"/>
        <v>1</v>
      </c>
      <c r="X201" s="506">
        <f t="shared" si="38"/>
        <v>1</v>
      </c>
      <c r="Y201" s="506">
        <f t="shared" si="38"/>
        <v>111</v>
      </c>
      <c r="Z201" s="506">
        <f t="shared" si="38"/>
        <v>46</v>
      </c>
      <c r="AA201" s="506">
        <f t="shared" si="38"/>
        <v>26</v>
      </c>
      <c r="AB201" s="506">
        <f t="shared" si="38"/>
        <v>12</v>
      </c>
      <c r="AC201" s="506">
        <f t="shared" si="38"/>
        <v>347</v>
      </c>
      <c r="AD201" s="506">
        <f t="shared" si="38"/>
        <v>161</v>
      </c>
      <c r="AE201" s="506">
        <f t="shared" si="38"/>
        <v>151</v>
      </c>
      <c r="AF201" s="506">
        <f t="shared" si="38"/>
        <v>100</v>
      </c>
      <c r="AG201" s="506">
        <f t="shared" si="38"/>
        <v>35</v>
      </c>
      <c r="AH201" s="506">
        <f t="shared" si="38"/>
        <v>16</v>
      </c>
      <c r="AI201" s="506">
        <f t="shared" si="38"/>
        <v>18</v>
      </c>
      <c r="AJ201" s="506">
        <f t="shared" si="38"/>
        <v>8</v>
      </c>
      <c r="AK201" s="506">
        <f t="shared" si="38"/>
        <v>312</v>
      </c>
      <c r="AL201" s="506">
        <f t="shared" si="38"/>
        <v>145</v>
      </c>
      <c r="AM201" s="506">
        <f t="shared" si="38"/>
        <v>133</v>
      </c>
      <c r="AN201" s="506">
        <f t="shared" si="38"/>
        <v>92</v>
      </c>
      <c r="AO201" s="506">
        <f t="shared" si="38"/>
        <v>0</v>
      </c>
      <c r="AP201" s="506">
        <f t="shared" si="38"/>
        <v>0</v>
      </c>
      <c r="AQ201" s="506">
        <f t="shared" si="38"/>
        <v>0</v>
      </c>
      <c r="AR201" s="506">
        <f t="shared" si="38"/>
        <v>0</v>
      </c>
      <c r="AS201" s="506">
        <f t="shared" si="38"/>
        <v>0</v>
      </c>
      <c r="AT201" s="506">
        <f t="shared" si="38"/>
        <v>0</v>
      </c>
      <c r="AU201" s="506">
        <f t="shared" si="38"/>
        <v>0</v>
      </c>
      <c r="AV201" s="506">
        <f t="shared" si="38"/>
        <v>0</v>
      </c>
      <c r="AW201" s="506">
        <f t="shared" si="38"/>
        <v>0</v>
      </c>
      <c r="AX201" s="506">
        <f t="shared" si="38"/>
        <v>0</v>
      </c>
      <c r="AY201" s="506">
        <f t="shared" si="38"/>
        <v>0</v>
      </c>
      <c r="AZ201" s="506">
        <f t="shared" si="38"/>
        <v>0</v>
      </c>
      <c r="BA201" s="506">
        <f t="shared" si="38"/>
        <v>413</v>
      </c>
      <c r="BB201" s="506">
        <f t="shared" si="38"/>
        <v>339</v>
      </c>
      <c r="BC201" s="506">
        <f t="shared" si="38"/>
        <v>165</v>
      </c>
      <c r="BD201" s="506">
        <f t="shared" si="38"/>
        <v>100</v>
      </c>
      <c r="BE201" s="506">
        <f t="shared" si="38"/>
        <v>261</v>
      </c>
      <c r="BF201" s="506">
        <f t="shared" si="38"/>
        <v>220</v>
      </c>
      <c r="BG201" s="506">
        <f t="shared" si="38"/>
        <v>87</v>
      </c>
      <c r="BH201" s="506">
        <f t="shared" si="38"/>
        <v>36</v>
      </c>
      <c r="BI201" s="506">
        <f t="shared" si="38"/>
        <v>152</v>
      </c>
      <c r="BJ201" s="506">
        <f t="shared" si="38"/>
        <v>119</v>
      </c>
      <c r="BK201" s="506">
        <f t="shared" si="38"/>
        <v>78</v>
      </c>
      <c r="BL201" s="506">
        <f t="shared" si="38"/>
        <v>64</v>
      </c>
      <c r="BM201" s="506">
        <f t="shared" si="38"/>
        <v>0</v>
      </c>
      <c r="BN201" s="506">
        <f t="shared" si="38"/>
        <v>0</v>
      </c>
      <c r="BO201" s="506">
        <f t="shared" si="38"/>
        <v>0</v>
      </c>
      <c r="BP201" s="506">
        <f t="shared" si="38"/>
        <v>0</v>
      </c>
      <c r="BQ201" s="506">
        <f t="shared" si="38"/>
        <v>0</v>
      </c>
      <c r="BR201" s="506">
        <f t="shared" ref="BR201:CA201" si="39">BR199</f>
        <v>0</v>
      </c>
      <c r="BS201" s="506">
        <f t="shared" si="39"/>
        <v>0</v>
      </c>
      <c r="BT201" s="506">
        <f t="shared" si="39"/>
        <v>0</v>
      </c>
      <c r="BU201" s="506">
        <f t="shared" si="39"/>
        <v>0</v>
      </c>
      <c r="BV201" s="506">
        <f t="shared" si="39"/>
        <v>0</v>
      </c>
      <c r="BW201" s="506">
        <f t="shared" si="39"/>
        <v>0</v>
      </c>
      <c r="BX201" s="506">
        <f t="shared" si="39"/>
        <v>0</v>
      </c>
      <c r="BY201" s="506">
        <f t="shared" si="39"/>
        <v>12</v>
      </c>
      <c r="BZ201" s="506">
        <f t="shared" si="39"/>
        <v>29</v>
      </c>
      <c r="CA201" s="506">
        <f t="shared" si="39"/>
        <v>0</v>
      </c>
    </row>
    <row r="202" spans="1:79">
      <c r="A202" s="571" t="s">
        <v>85</v>
      </c>
      <c r="B202" s="571" t="s">
        <v>1759</v>
      </c>
      <c r="C202" s="571">
        <v>2025</v>
      </c>
      <c r="D202" s="571" t="s">
        <v>1974</v>
      </c>
      <c r="E202" s="572">
        <v>579</v>
      </c>
      <c r="F202" s="572">
        <v>365</v>
      </c>
      <c r="G202" s="572">
        <v>284.05</v>
      </c>
      <c r="H202" s="572">
        <v>106</v>
      </c>
      <c r="I202" s="572">
        <v>45.1</v>
      </c>
      <c r="J202" s="572">
        <v>0</v>
      </c>
      <c r="K202" s="572">
        <v>0</v>
      </c>
      <c r="L202" s="572">
        <v>0</v>
      </c>
      <c r="M202" s="572">
        <v>0</v>
      </c>
      <c r="N202" s="572">
        <v>105.60000000000001</v>
      </c>
      <c r="O202" s="572">
        <v>0</v>
      </c>
      <c r="P202" s="572">
        <v>105.60000000000001</v>
      </c>
      <c r="Q202" s="572">
        <v>108.3</v>
      </c>
      <c r="R202" s="572">
        <v>45.599999999999994</v>
      </c>
      <c r="S202" s="572">
        <v>25.65</v>
      </c>
      <c r="T202" s="572">
        <v>12.35</v>
      </c>
      <c r="U202" s="572">
        <v>3.3000000000000003</v>
      </c>
      <c r="V202" s="572">
        <v>2.2000000000000002</v>
      </c>
      <c r="W202" s="572">
        <v>1.1000000000000001</v>
      </c>
      <c r="X202" s="572">
        <v>1.1000000000000001</v>
      </c>
      <c r="Y202" s="572">
        <v>105.44999999999999</v>
      </c>
      <c r="Z202" s="572">
        <v>43.699999999999996</v>
      </c>
      <c r="AA202" s="572">
        <v>24.7</v>
      </c>
      <c r="AB202" s="572">
        <v>11.399999999999999</v>
      </c>
      <c r="AC202" s="572">
        <v>329.65</v>
      </c>
      <c r="AD202" s="572">
        <v>152.94999999999999</v>
      </c>
      <c r="AE202" s="572">
        <v>143.44999999999999</v>
      </c>
      <c r="AF202" s="572">
        <v>110.00000000000001</v>
      </c>
      <c r="AG202" s="572">
        <v>38.5</v>
      </c>
      <c r="AH202" s="572">
        <v>17.600000000000001</v>
      </c>
      <c r="AI202" s="572">
        <v>19.8</v>
      </c>
      <c r="AJ202" s="572">
        <v>8.8000000000000007</v>
      </c>
      <c r="AK202" s="572">
        <v>296.39999999999998</v>
      </c>
      <c r="AL202" s="572">
        <v>137.75</v>
      </c>
      <c r="AM202" s="572">
        <v>126.35</v>
      </c>
      <c r="AN202" s="572">
        <v>87.399999999999991</v>
      </c>
      <c r="AO202" s="572">
        <v>0</v>
      </c>
      <c r="AP202" s="572">
        <v>0</v>
      </c>
      <c r="AQ202" s="572">
        <v>0</v>
      </c>
      <c r="AR202" s="572">
        <v>0</v>
      </c>
      <c r="AS202" s="572">
        <v>0</v>
      </c>
      <c r="AT202" s="572">
        <v>0</v>
      </c>
      <c r="AU202" s="572">
        <v>0</v>
      </c>
      <c r="AV202" s="572">
        <v>0</v>
      </c>
      <c r="AW202" s="572">
        <v>0</v>
      </c>
      <c r="AX202" s="572">
        <v>0</v>
      </c>
      <c r="AY202" s="572">
        <v>0</v>
      </c>
      <c r="AZ202" s="572">
        <v>0</v>
      </c>
      <c r="BA202" s="572">
        <v>429</v>
      </c>
      <c r="BB202" s="572">
        <v>322.05</v>
      </c>
      <c r="BC202" s="572">
        <v>181.50000000000003</v>
      </c>
      <c r="BD202" s="572">
        <v>110.00000000000001</v>
      </c>
      <c r="BE202" s="572">
        <v>287.10000000000002</v>
      </c>
      <c r="BF202" s="572">
        <v>215</v>
      </c>
      <c r="BG202" s="572">
        <v>95.7</v>
      </c>
      <c r="BH202" s="572">
        <v>39.6</v>
      </c>
      <c r="BI202" s="572">
        <v>144.4</v>
      </c>
      <c r="BJ202" s="572">
        <v>113.05</v>
      </c>
      <c r="BK202" s="572">
        <v>74.099999999999994</v>
      </c>
      <c r="BL202" s="572">
        <v>60.8</v>
      </c>
      <c r="BM202" s="572">
        <v>0</v>
      </c>
      <c r="BN202" s="572">
        <v>0</v>
      </c>
      <c r="BO202" s="572">
        <v>0</v>
      </c>
      <c r="BP202" s="572">
        <v>0</v>
      </c>
      <c r="BQ202" s="572">
        <v>0</v>
      </c>
      <c r="BR202" s="572">
        <v>0</v>
      </c>
      <c r="BS202" s="572">
        <v>0</v>
      </c>
      <c r="BT202" s="572">
        <v>0</v>
      </c>
      <c r="BU202" s="572">
        <v>0</v>
      </c>
      <c r="BV202" s="572">
        <v>0</v>
      </c>
      <c r="BW202" s="572">
        <v>0</v>
      </c>
      <c r="BX202" s="572">
        <v>0</v>
      </c>
      <c r="BY202" s="572">
        <v>11.399999999999999</v>
      </c>
      <c r="BZ202" s="572">
        <v>29</v>
      </c>
      <c r="CA202" s="572">
        <v>0</v>
      </c>
    </row>
    <row r="203" spans="1:79">
      <c r="A203" t="s">
        <v>87</v>
      </c>
      <c r="B203" t="s">
        <v>1760</v>
      </c>
      <c r="C203">
        <v>2018</v>
      </c>
      <c r="D203" t="s">
        <v>1971</v>
      </c>
      <c r="E203" s="506">
        <v>1603</v>
      </c>
      <c r="F203" s="506">
        <v>4040</v>
      </c>
      <c r="G203" s="506">
        <v>2699</v>
      </c>
      <c r="H203" s="506">
        <v>2179</v>
      </c>
      <c r="I203" s="506">
        <v>1184</v>
      </c>
      <c r="J203" s="506">
        <v>0</v>
      </c>
      <c r="K203" s="506">
        <v>0</v>
      </c>
      <c r="L203" s="506">
        <v>0</v>
      </c>
      <c r="M203" s="506">
        <v>0</v>
      </c>
      <c r="N203" s="506">
        <v>0</v>
      </c>
      <c r="O203" s="506">
        <v>0</v>
      </c>
      <c r="P203" s="506">
        <v>0</v>
      </c>
      <c r="Q203" s="506">
        <v>0</v>
      </c>
      <c r="R203" s="506">
        <v>0</v>
      </c>
      <c r="S203" s="506">
        <v>0</v>
      </c>
      <c r="T203" s="506">
        <v>0</v>
      </c>
      <c r="U203" s="506">
        <v>0</v>
      </c>
      <c r="V203" s="506">
        <v>0</v>
      </c>
      <c r="W203" s="506">
        <v>0</v>
      </c>
      <c r="X203" s="506">
        <v>0</v>
      </c>
      <c r="Y203" s="506">
        <v>0</v>
      </c>
      <c r="Z203" s="506">
        <v>0</v>
      </c>
      <c r="AA203" s="506">
        <v>0</v>
      </c>
      <c r="AB203" s="506">
        <v>0</v>
      </c>
      <c r="AC203" s="506">
        <v>1351</v>
      </c>
      <c r="AD203" s="506">
        <v>528</v>
      </c>
      <c r="AE203" s="506">
        <v>661</v>
      </c>
      <c r="AF203" s="506">
        <v>848</v>
      </c>
      <c r="AG203" s="506">
        <v>670</v>
      </c>
      <c r="AH203" s="506">
        <v>247</v>
      </c>
      <c r="AI203" s="506">
        <v>318</v>
      </c>
      <c r="AJ203" s="506">
        <v>433</v>
      </c>
      <c r="AK203" s="506">
        <v>681</v>
      </c>
      <c r="AL203" s="506">
        <v>281</v>
      </c>
      <c r="AM203" s="506">
        <v>343</v>
      </c>
      <c r="AN203" s="506">
        <v>415</v>
      </c>
      <c r="AO203" s="506">
        <v>21</v>
      </c>
      <c r="AP203" s="506">
        <v>0</v>
      </c>
      <c r="AQ203" s="506">
        <v>0</v>
      </c>
      <c r="AR203" s="506">
        <v>18</v>
      </c>
      <c r="AS203" s="506">
        <v>0</v>
      </c>
      <c r="AT203" s="506">
        <v>0</v>
      </c>
      <c r="AU203" s="506">
        <v>0</v>
      </c>
      <c r="AV203" s="506">
        <v>0</v>
      </c>
      <c r="AW203" s="506">
        <v>21</v>
      </c>
      <c r="AX203" s="506">
        <v>0</v>
      </c>
      <c r="AY203" s="506">
        <v>0</v>
      </c>
      <c r="AZ203" s="506">
        <v>18</v>
      </c>
      <c r="BA203" s="506">
        <v>5814</v>
      </c>
      <c r="BB203" s="506">
        <v>3581</v>
      </c>
      <c r="BC203" s="506">
        <v>2668</v>
      </c>
      <c r="BD203" s="506">
        <v>2579</v>
      </c>
      <c r="BE203" s="506">
        <v>5178</v>
      </c>
      <c r="BF203" s="506">
        <v>3306</v>
      </c>
      <c r="BG203" s="506">
        <v>2391</v>
      </c>
      <c r="BH203" s="506">
        <v>2160</v>
      </c>
      <c r="BI203" s="506">
        <v>636</v>
      </c>
      <c r="BJ203" s="506">
        <v>275</v>
      </c>
      <c r="BK203" s="506">
        <v>277</v>
      </c>
      <c r="BL203" s="506">
        <v>419</v>
      </c>
      <c r="BM203" s="506">
        <v>0</v>
      </c>
      <c r="BN203" s="506">
        <v>0</v>
      </c>
      <c r="BO203" s="506">
        <v>0</v>
      </c>
      <c r="BP203" s="506">
        <v>0</v>
      </c>
      <c r="BQ203" s="506">
        <v>0</v>
      </c>
      <c r="BR203" s="506">
        <v>0</v>
      </c>
      <c r="BS203" s="506">
        <v>0</v>
      </c>
      <c r="BT203" s="506">
        <v>0</v>
      </c>
      <c r="BU203" s="506">
        <v>0</v>
      </c>
      <c r="BV203" s="506">
        <v>0</v>
      </c>
      <c r="BW203" s="506">
        <v>0</v>
      </c>
      <c r="BX203" s="506">
        <v>0</v>
      </c>
      <c r="BY203" s="506">
        <v>77</v>
      </c>
      <c r="BZ203" s="506">
        <v>373</v>
      </c>
      <c r="CA203" s="506">
        <v>0</v>
      </c>
    </row>
    <row r="204" spans="1:79">
      <c r="A204" s="571" t="s">
        <v>87</v>
      </c>
      <c r="B204" s="571" t="s">
        <v>1760</v>
      </c>
      <c r="C204" s="571">
        <v>2019</v>
      </c>
      <c r="D204" s="571" t="s">
        <v>1971</v>
      </c>
      <c r="E204" s="572">
        <v>1703</v>
      </c>
      <c r="F204" s="572">
        <v>3899</v>
      </c>
      <c r="G204" s="572">
        <v>2874</v>
      </c>
      <c r="H204" s="572">
        <v>1957</v>
      </c>
      <c r="I204" s="572">
        <v>1114</v>
      </c>
      <c r="J204" s="572">
        <v>0</v>
      </c>
      <c r="K204" s="572">
        <v>0</v>
      </c>
      <c r="L204" s="572">
        <v>0</v>
      </c>
      <c r="M204" s="572">
        <v>0</v>
      </c>
      <c r="N204" s="572">
        <v>0</v>
      </c>
      <c r="O204" s="572">
        <v>0</v>
      </c>
      <c r="P204" s="572">
        <v>0</v>
      </c>
      <c r="Q204" s="572">
        <v>0</v>
      </c>
      <c r="R204" s="572">
        <v>0</v>
      </c>
      <c r="S204" s="572">
        <v>0</v>
      </c>
      <c r="T204" s="572">
        <v>0</v>
      </c>
      <c r="U204" s="572">
        <v>0</v>
      </c>
      <c r="V204" s="572">
        <v>0</v>
      </c>
      <c r="W204" s="572">
        <v>0</v>
      </c>
      <c r="X204" s="572">
        <v>0</v>
      </c>
      <c r="Y204" s="572">
        <v>0</v>
      </c>
      <c r="Z204" s="572">
        <v>0</v>
      </c>
      <c r="AA204" s="572">
        <v>0</v>
      </c>
      <c r="AB204" s="572">
        <v>0</v>
      </c>
      <c r="AC204" s="572">
        <v>1414</v>
      </c>
      <c r="AD204" s="572">
        <v>545</v>
      </c>
      <c r="AE204" s="572">
        <v>624</v>
      </c>
      <c r="AF204" s="572">
        <v>801</v>
      </c>
      <c r="AG204" s="572">
        <v>680</v>
      </c>
      <c r="AH204" s="572">
        <v>217</v>
      </c>
      <c r="AI204" s="572">
        <v>295</v>
      </c>
      <c r="AJ204" s="572">
        <v>397</v>
      </c>
      <c r="AK204" s="572">
        <v>734</v>
      </c>
      <c r="AL204" s="572">
        <v>328</v>
      </c>
      <c r="AM204" s="572">
        <v>329</v>
      </c>
      <c r="AN204" s="572">
        <v>404</v>
      </c>
      <c r="AO204" s="572">
        <v>26</v>
      </c>
      <c r="AP204" s="572">
        <v>4</v>
      </c>
      <c r="AQ204" s="572">
        <v>0</v>
      </c>
      <c r="AR204" s="572">
        <v>22</v>
      </c>
      <c r="AS204" s="572">
        <v>0</v>
      </c>
      <c r="AT204" s="572">
        <v>0</v>
      </c>
      <c r="AU204" s="572">
        <v>0</v>
      </c>
      <c r="AV204" s="572">
        <v>0</v>
      </c>
      <c r="AW204" s="572">
        <v>26</v>
      </c>
      <c r="AX204" s="572">
        <v>4</v>
      </c>
      <c r="AY204" s="572">
        <v>0</v>
      </c>
      <c r="AZ204" s="572">
        <v>22</v>
      </c>
      <c r="BA204" s="572">
        <v>5711</v>
      </c>
      <c r="BB204" s="572">
        <v>4118</v>
      </c>
      <c r="BC204" s="572">
        <v>2568</v>
      </c>
      <c r="BD204" s="572">
        <v>2533</v>
      </c>
      <c r="BE204" s="572">
        <v>5017</v>
      </c>
      <c r="BF204" s="572">
        <v>3723</v>
      </c>
      <c r="BG204" s="572">
        <v>2256</v>
      </c>
      <c r="BH204" s="572">
        <v>2103</v>
      </c>
      <c r="BI204" s="572">
        <v>694</v>
      </c>
      <c r="BJ204" s="572">
        <v>395</v>
      </c>
      <c r="BK204" s="572">
        <v>312</v>
      </c>
      <c r="BL204" s="572">
        <v>430</v>
      </c>
      <c r="BM204" s="572">
        <v>0</v>
      </c>
      <c r="BN204" s="572">
        <v>0</v>
      </c>
      <c r="BO204" s="572">
        <v>0</v>
      </c>
      <c r="BP204" s="572">
        <v>0</v>
      </c>
      <c r="BQ204" s="572">
        <v>0</v>
      </c>
      <c r="BR204" s="572">
        <v>0</v>
      </c>
      <c r="BS204" s="572">
        <v>0</v>
      </c>
      <c r="BT204" s="572">
        <v>0</v>
      </c>
      <c r="BU204" s="572">
        <v>0</v>
      </c>
      <c r="BV204" s="572">
        <v>0</v>
      </c>
      <c r="BW204" s="572">
        <v>0</v>
      </c>
      <c r="BX204" s="572">
        <v>0</v>
      </c>
      <c r="BY204" s="572">
        <v>84</v>
      </c>
      <c r="BZ204" s="572">
        <v>375</v>
      </c>
      <c r="CA204" s="572">
        <v>0</v>
      </c>
    </row>
    <row r="205" spans="1:79">
      <c r="A205" t="s">
        <v>87</v>
      </c>
      <c r="B205" t="s">
        <v>1760</v>
      </c>
      <c r="C205">
        <v>2020</v>
      </c>
      <c r="D205" t="s">
        <v>1971</v>
      </c>
      <c r="E205" s="506">
        <v>1923</v>
      </c>
      <c r="F205" s="506">
        <v>3826</v>
      </c>
      <c r="G205" s="506">
        <v>2733</v>
      </c>
      <c r="H205" s="506">
        <v>1927</v>
      </c>
      <c r="I205" s="506">
        <v>1087</v>
      </c>
      <c r="J205" s="506">
        <v>0</v>
      </c>
      <c r="K205" s="506">
        <v>0</v>
      </c>
      <c r="L205" s="506">
        <v>0</v>
      </c>
      <c r="M205" s="506">
        <v>0</v>
      </c>
      <c r="N205" s="506">
        <v>662</v>
      </c>
      <c r="O205" s="506">
        <v>348</v>
      </c>
      <c r="P205" s="506">
        <v>314</v>
      </c>
      <c r="Q205" s="506">
        <v>1009</v>
      </c>
      <c r="R205" s="506">
        <v>0</v>
      </c>
      <c r="S205" s="506">
        <v>0</v>
      </c>
      <c r="T205" s="506">
        <v>0</v>
      </c>
      <c r="U205" s="506">
        <v>184</v>
      </c>
      <c r="V205" s="506">
        <v>0</v>
      </c>
      <c r="W205" s="506">
        <v>0</v>
      </c>
      <c r="X205" s="506">
        <v>0</v>
      </c>
      <c r="Y205" s="506">
        <v>825</v>
      </c>
      <c r="Z205" s="506">
        <v>0</v>
      </c>
      <c r="AA205" s="506">
        <v>0</v>
      </c>
      <c r="AB205" s="506">
        <v>0</v>
      </c>
      <c r="AC205" s="506">
        <v>1255</v>
      </c>
      <c r="AD205" s="506">
        <v>430</v>
      </c>
      <c r="AE205" s="506">
        <v>535</v>
      </c>
      <c r="AF205" s="506">
        <v>706</v>
      </c>
      <c r="AG205" s="506">
        <v>608</v>
      </c>
      <c r="AH205" s="506">
        <v>184</v>
      </c>
      <c r="AI205" s="506">
        <v>261</v>
      </c>
      <c r="AJ205" s="506">
        <v>347</v>
      </c>
      <c r="AK205" s="506">
        <v>647</v>
      </c>
      <c r="AL205" s="506">
        <v>246</v>
      </c>
      <c r="AM205" s="506">
        <v>274</v>
      </c>
      <c r="AN205" s="506">
        <v>359</v>
      </c>
      <c r="AO205" s="506">
        <v>25</v>
      </c>
      <c r="AP205" s="506">
        <v>6</v>
      </c>
      <c r="AQ205" s="506">
        <v>3</v>
      </c>
      <c r="AR205" s="506">
        <v>25</v>
      </c>
      <c r="AS205" s="506">
        <v>0</v>
      </c>
      <c r="AT205" s="506">
        <v>0</v>
      </c>
      <c r="AU205" s="506">
        <v>0</v>
      </c>
      <c r="AV205" s="506">
        <v>0</v>
      </c>
      <c r="AW205" s="506">
        <v>25</v>
      </c>
      <c r="AX205" s="506">
        <v>6</v>
      </c>
      <c r="AY205" s="506">
        <v>3</v>
      </c>
      <c r="AZ205" s="506">
        <v>25</v>
      </c>
      <c r="BA205" s="506">
        <v>5690</v>
      </c>
      <c r="BB205" s="506">
        <v>3912</v>
      </c>
      <c r="BC205" s="506">
        <v>2597</v>
      </c>
      <c r="BD205" s="506">
        <v>2546</v>
      </c>
      <c r="BE205" s="506">
        <v>4848</v>
      </c>
      <c r="BF205" s="506">
        <v>3442</v>
      </c>
      <c r="BG205" s="506">
        <v>2265</v>
      </c>
      <c r="BH205" s="506">
        <v>1998</v>
      </c>
      <c r="BI205" s="506">
        <v>842</v>
      </c>
      <c r="BJ205" s="506">
        <v>470</v>
      </c>
      <c r="BK205" s="506">
        <v>332</v>
      </c>
      <c r="BL205" s="506">
        <v>548</v>
      </c>
      <c r="BM205" s="506">
        <v>0</v>
      </c>
      <c r="BN205" s="506">
        <v>0</v>
      </c>
      <c r="BO205" s="506">
        <v>0</v>
      </c>
      <c r="BP205" s="506">
        <v>0</v>
      </c>
      <c r="BQ205" s="506">
        <v>0</v>
      </c>
      <c r="BR205" s="506">
        <v>0</v>
      </c>
      <c r="BS205" s="506">
        <v>0</v>
      </c>
      <c r="BT205" s="506">
        <v>0</v>
      </c>
      <c r="BU205" s="506">
        <v>0</v>
      </c>
      <c r="BV205" s="506">
        <v>0</v>
      </c>
      <c r="BW205" s="506">
        <v>0</v>
      </c>
      <c r="BX205" s="506">
        <v>0</v>
      </c>
      <c r="BY205" s="506">
        <v>55</v>
      </c>
      <c r="BZ205" s="506">
        <v>308</v>
      </c>
      <c r="CA205" s="506">
        <v>0</v>
      </c>
    </row>
    <row r="206" spans="1:79">
      <c r="A206" s="571" t="s">
        <v>87</v>
      </c>
      <c r="B206" s="571" t="s">
        <v>1760</v>
      </c>
      <c r="C206" s="571">
        <v>2021</v>
      </c>
      <c r="D206" s="571" t="s">
        <v>1971</v>
      </c>
      <c r="E206" s="572">
        <v>1798</v>
      </c>
      <c r="F206" s="572">
        <v>3889</v>
      </c>
      <c r="G206" s="572">
        <v>2469</v>
      </c>
      <c r="H206" s="572">
        <v>2007</v>
      </c>
      <c r="I206" s="572">
        <v>1187</v>
      </c>
      <c r="J206" s="572">
        <v>0</v>
      </c>
      <c r="K206" s="572">
        <v>0</v>
      </c>
      <c r="L206" s="572">
        <v>0</v>
      </c>
      <c r="M206" s="572">
        <v>0</v>
      </c>
      <c r="N206" s="572">
        <v>857</v>
      </c>
      <c r="O206" s="572">
        <v>242</v>
      </c>
      <c r="P206" s="572">
        <v>615</v>
      </c>
      <c r="Q206" s="572">
        <v>1106</v>
      </c>
      <c r="R206" s="572">
        <v>0</v>
      </c>
      <c r="S206" s="572">
        <v>0</v>
      </c>
      <c r="T206" s="572">
        <v>0</v>
      </c>
      <c r="U206" s="572">
        <v>264</v>
      </c>
      <c r="V206" s="572">
        <v>0</v>
      </c>
      <c r="W206" s="572">
        <v>0</v>
      </c>
      <c r="X206" s="572">
        <v>0</v>
      </c>
      <c r="Y206" s="572">
        <v>842</v>
      </c>
      <c r="Z206" s="572">
        <v>0</v>
      </c>
      <c r="AA206" s="572">
        <v>0</v>
      </c>
      <c r="AB206" s="572">
        <v>0</v>
      </c>
      <c r="AC206" s="572">
        <v>1347</v>
      </c>
      <c r="AD206" s="572">
        <v>436</v>
      </c>
      <c r="AE206" s="572">
        <v>560</v>
      </c>
      <c r="AF206" s="572">
        <v>745</v>
      </c>
      <c r="AG206" s="572">
        <v>540</v>
      </c>
      <c r="AH206" s="572">
        <v>111</v>
      </c>
      <c r="AI206" s="572">
        <v>211</v>
      </c>
      <c r="AJ206" s="572">
        <v>291</v>
      </c>
      <c r="AK206" s="572">
        <v>807</v>
      </c>
      <c r="AL206" s="572">
        <v>325</v>
      </c>
      <c r="AM206" s="572">
        <v>349</v>
      </c>
      <c r="AN206" s="572">
        <v>454</v>
      </c>
      <c r="AO206" s="572">
        <v>20</v>
      </c>
      <c r="AP206" s="572">
        <v>3</v>
      </c>
      <c r="AQ206" s="572">
        <v>2</v>
      </c>
      <c r="AR206" s="572">
        <v>17</v>
      </c>
      <c r="AS206" s="572">
        <v>0</v>
      </c>
      <c r="AT206" s="572">
        <v>0</v>
      </c>
      <c r="AU206" s="572">
        <v>0</v>
      </c>
      <c r="AV206" s="572">
        <v>0</v>
      </c>
      <c r="AW206" s="572">
        <v>20</v>
      </c>
      <c r="AX206" s="572">
        <v>3</v>
      </c>
      <c r="AY206" s="572">
        <v>2</v>
      </c>
      <c r="AZ206" s="572">
        <v>17</v>
      </c>
      <c r="BA206" s="572">
        <v>5565</v>
      </c>
      <c r="BB206" s="572">
        <v>3173</v>
      </c>
      <c r="BC206" s="572">
        <v>2570</v>
      </c>
      <c r="BD206" s="572">
        <v>2453</v>
      </c>
      <c r="BE206" s="572">
        <v>4645</v>
      </c>
      <c r="BF206" s="572">
        <v>2721</v>
      </c>
      <c r="BG206" s="572">
        <v>2173</v>
      </c>
      <c r="BH206" s="572">
        <v>1874</v>
      </c>
      <c r="BI206" s="572">
        <v>920</v>
      </c>
      <c r="BJ206" s="572">
        <v>452</v>
      </c>
      <c r="BK206" s="572">
        <v>397</v>
      </c>
      <c r="BL206" s="572">
        <v>579</v>
      </c>
      <c r="BM206" s="572">
        <v>0</v>
      </c>
      <c r="BN206" s="572">
        <v>0</v>
      </c>
      <c r="BO206" s="572">
        <v>0</v>
      </c>
      <c r="BP206" s="572">
        <v>0</v>
      </c>
      <c r="BQ206" s="572">
        <v>0</v>
      </c>
      <c r="BR206" s="572">
        <v>0</v>
      </c>
      <c r="BS206" s="572">
        <v>0</v>
      </c>
      <c r="BT206" s="572">
        <v>0</v>
      </c>
      <c r="BU206" s="572">
        <v>0</v>
      </c>
      <c r="BV206" s="572">
        <v>0</v>
      </c>
      <c r="BW206" s="572">
        <v>0</v>
      </c>
      <c r="BX206" s="572">
        <v>0</v>
      </c>
      <c r="BY206" s="572">
        <v>66</v>
      </c>
      <c r="BZ206" s="572">
        <v>318</v>
      </c>
      <c r="CA206" s="572">
        <v>0</v>
      </c>
    </row>
    <row r="207" spans="1:79">
      <c r="A207" t="s">
        <v>87</v>
      </c>
      <c r="B207" t="s">
        <v>1760</v>
      </c>
      <c r="C207">
        <v>2022</v>
      </c>
      <c r="D207" t="s">
        <v>1971</v>
      </c>
      <c r="E207" s="506">
        <v>1988</v>
      </c>
      <c r="F207" s="506">
        <v>3652</v>
      </c>
      <c r="G207" s="506">
        <v>2027</v>
      </c>
      <c r="H207" s="506">
        <v>1953</v>
      </c>
      <c r="I207" s="506">
        <v>996</v>
      </c>
      <c r="J207" s="506">
        <v>0</v>
      </c>
      <c r="K207" s="506">
        <v>0</v>
      </c>
      <c r="L207" s="506">
        <v>0</v>
      </c>
      <c r="M207" s="506">
        <v>0</v>
      </c>
      <c r="N207" s="506">
        <v>1057</v>
      </c>
      <c r="O207" s="506">
        <v>462</v>
      </c>
      <c r="P207" s="506">
        <v>595</v>
      </c>
      <c r="Q207" s="506">
        <v>1288</v>
      </c>
      <c r="R207" s="506">
        <v>0</v>
      </c>
      <c r="S207" s="506">
        <v>0</v>
      </c>
      <c r="T207" s="506">
        <v>0</v>
      </c>
      <c r="U207" s="506">
        <v>254</v>
      </c>
      <c r="V207" s="506">
        <v>0</v>
      </c>
      <c r="W207" s="506">
        <v>0</v>
      </c>
      <c r="X207" s="506">
        <v>0</v>
      </c>
      <c r="Y207" s="506">
        <v>1034</v>
      </c>
      <c r="Z207" s="506">
        <v>0</v>
      </c>
      <c r="AA207" s="506">
        <v>0</v>
      </c>
      <c r="AB207" s="506">
        <v>0</v>
      </c>
      <c r="AC207" s="506">
        <v>1259</v>
      </c>
      <c r="AD207" s="506">
        <v>393</v>
      </c>
      <c r="AE207" s="506">
        <v>585</v>
      </c>
      <c r="AF207" s="506">
        <v>669</v>
      </c>
      <c r="AG207" s="506">
        <v>512</v>
      </c>
      <c r="AH207" s="506">
        <v>110</v>
      </c>
      <c r="AI207" s="506">
        <v>210</v>
      </c>
      <c r="AJ207" s="506">
        <v>248</v>
      </c>
      <c r="AK207" s="506">
        <v>747</v>
      </c>
      <c r="AL207" s="506">
        <v>283</v>
      </c>
      <c r="AM207" s="506">
        <v>375</v>
      </c>
      <c r="AN207" s="506">
        <v>421</v>
      </c>
      <c r="AO207" s="506">
        <v>19</v>
      </c>
      <c r="AP207" s="506">
        <v>3</v>
      </c>
      <c r="AQ207" s="506">
        <v>0</v>
      </c>
      <c r="AR207" s="506">
        <v>16</v>
      </c>
      <c r="AS207" s="506">
        <v>0</v>
      </c>
      <c r="AT207" s="506">
        <v>0</v>
      </c>
      <c r="AU207" s="506">
        <v>0</v>
      </c>
      <c r="AV207" s="506">
        <v>0</v>
      </c>
      <c r="AW207" s="506">
        <v>19</v>
      </c>
      <c r="AX207" s="506">
        <v>3</v>
      </c>
      <c r="AY207" s="506">
        <v>0</v>
      </c>
      <c r="AZ207" s="506">
        <v>16</v>
      </c>
      <c r="BA207" s="506">
        <v>5181</v>
      </c>
      <c r="BB207" s="506">
        <v>2645</v>
      </c>
      <c r="BC207" s="506">
        <v>2576</v>
      </c>
      <c r="BD207" s="506">
        <v>2284</v>
      </c>
      <c r="BE207" s="506">
        <v>4285</v>
      </c>
      <c r="BF207" s="506">
        <v>2250</v>
      </c>
      <c r="BG207" s="506">
        <v>2152</v>
      </c>
      <c r="BH207" s="506">
        <v>1729</v>
      </c>
      <c r="BI207" s="506">
        <v>896</v>
      </c>
      <c r="BJ207" s="506">
        <v>395</v>
      </c>
      <c r="BK207" s="506">
        <v>424</v>
      </c>
      <c r="BL207" s="506">
        <v>555</v>
      </c>
      <c r="BM207" s="506">
        <v>0</v>
      </c>
      <c r="BN207" s="506">
        <v>0</v>
      </c>
      <c r="BO207" s="506">
        <v>0</v>
      </c>
      <c r="BP207" s="506">
        <v>0</v>
      </c>
      <c r="BQ207" s="506">
        <v>0</v>
      </c>
      <c r="BR207" s="506">
        <v>0</v>
      </c>
      <c r="BS207" s="506">
        <v>0</v>
      </c>
      <c r="BT207" s="506">
        <v>0</v>
      </c>
      <c r="BU207" s="506">
        <v>0</v>
      </c>
      <c r="BV207" s="506">
        <v>0</v>
      </c>
      <c r="BW207" s="506">
        <v>0</v>
      </c>
      <c r="BX207" s="506">
        <v>0</v>
      </c>
      <c r="BY207" s="506">
        <v>96</v>
      </c>
      <c r="BZ207" s="506">
        <v>294</v>
      </c>
      <c r="CA207" s="506">
        <v>0</v>
      </c>
    </row>
    <row r="208" spans="1:79">
      <c r="A208" s="571" t="s">
        <v>87</v>
      </c>
      <c r="B208" s="571" t="s">
        <v>1760</v>
      </c>
      <c r="C208" s="571">
        <v>2023</v>
      </c>
      <c r="D208" s="571" t="s">
        <v>1971</v>
      </c>
      <c r="E208" s="572">
        <v>2357</v>
      </c>
      <c r="F208" s="572">
        <v>3524</v>
      </c>
      <c r="G208" s="572">
        <v>1761</v>
      </c>
      <c r="H208" s="572">
        <v>1836</v>
      </c>
      <c r="I208" s="572">
        <v>885</v>
      </c>
      <c r="J208" s="572">
        <v>63</v>
      </c>
      <c r="K208" s="572">
        <v>19</v>
      </c>
      <c r="L208" s="572">
        <v>15</v>
      </c>
      <c r="M208" s="572">
        <v>0</v>
      </c>
      <c r="N208" s="572">
        <v>969</v>
      </c>
      <c r="O208" s="572">
        <v>299</v>
      </c>
      <c r="P208" s="572">
        <v>670</v>
      </c>
      <c r="Q208" s="572">
        <v>969</v>
      </c>
      <c r="R208" s="572">
        <v>147</v>
      </c>
      <c r="S208" s="572">
        <v>136</v>
      </c>
      <c r="T208" s="572">
        <v>649</v>
      </c>
      <c r="U208" s="572">
        <v>61</v>
      </c>
      <c r="V208" s="572">
        <v>5</v>
      </c>
      <c r="W208" s="572">
        <v>3</v>
      </c>
      <c r="X208" s="572">
        <v>33</v>
      </c>
      <c r="Y208" s="572">
        <v>908</v>
      </c>
      <c r="Z208" s="572">
        <v>142</v>
      </c>
      <c r="AA208" s="572">
        <v>133</v>
      </c>
      <c r="AB208" s="572">
        <v>616</v>
      </c>
      <c r="AC208" s="572">
        <v>1546</v>
      </c>
      <c r="AD208" s="572">
        <v>490</v>
      </c>
      <c r="AE208" s="572">
        <v>643</v>
      </c>
      <c r="AF208" s="572">
        <v>777</v>
      </c>
      <c r="AG208" s="572">
        <v>817</v>
      </c>
      <c r="AH208" s="572">
        <v>191</v>
      </c>
      <c r="AI208" s="572">
        <v>291</v>
      </c>
      <c r="AJ208" s="572">
        <v>400</v>
      </c>
      <c r="AK208" s="572">
        <v>729</v>
      </c>
      <c r="AL208" s="572">
        <v>299</v>
      </c>
      <c r="AM208" s="572">
        <v>352</v>
      </c>
      <c r="AN208" s="572">
        <v>377</v>
      </c>
      <c r="AO208" s="572">
        <v>30</v>
      </c>
      <c r="AP208" s="572">
        <v>3</v>
      </c>
      <c r="AQ208" s="572">
        <v>6</v>
      </c>
      <c r="AR208" s="572">
        <v>25</v>
      </c>
      <c r="AS208" s="572">
        <v>4</v>
      </c>
      <c r="AT208" s="572">
        <v>0</v>
      </c>
      <c r="AU208" s="572">
        <v>0</v>
      </c>
      <c r="AV208" s="572">
        <v>4</v>
      </c>
      <c r="AW208" s="572">
        <v>26</v>
      </c>
      <c r="AX208" s="572">
        <v>3</v>
      </c>
      <c r="AY208" s="572">
        <v>6</v>
      </c>
      <c r="AZ208" s="572">
        <v>21</v>
      </c>
      <c r="BA208" s="572">
        <v>5213</v>
      </c>
      <c r="BB208" s="572">
        <v>2433</v>
      </c>
      <c r="BC208" s="572">
        <v>2606</v>
      </c>
      <c r="BD208" s="572">
        <v>2122</v>
      </c>
      <c r="BE208" s="572">
        <v>4323</v>
      </c>
      <c r="BF208" s="572">
        <v>2108</v>
      </c>
      <c r="BG208" s="572">
        <v>2182</v>
      </c>
      <c r="BH208" s="572">
        <v>1618</v>
      </c>
      <c r="BI208" s="572">
        <v>890</v>
      </c>
      <c r="BJ208" s="572">
        <v>325</v>
      </c>
      <c r="BK208" s="572">
        <v>424</v>
      </c>
      <c r="BL208" s="572">
        <v>504</v>
      </c>
      <c r="BM208" s="572">
        <v>0</v>
      </c>
      <c r="BN208" s="572">
        <v>0</v>
      </c>
      <c r="BO208" s="572">
        <v>0</v>
      </c>
      <c r="BP208" s="572">
        <v>0</v>
      </c>
      <c r="BQ208" s="572">
        <v>0</v>
      </c>
      <c r="BR208" s="572">
        <v>0</v>
      </c>
      <c r="BS208" s="572">
        <v>0</v>
      </c>
      <c r="BT208" s="572">
        <v>0</v>
      </c>
      <c r="BU208" s="572">
        <v>0</v>
      </c>
      <c r="BV208" s="572">
        <v>0</v>
      </c>
      <c r="BW208" s="572">
        <v>0</v>
      </c>
      <c r="BX208" s="572">
        <v>0</v>
      </c>
      <c r="BY208" s="572">
        <v>95</v>
      </c>
      <c r="BZ208" s="572">
        <v>314</v>
      </c>
      <c r="CA208" s="572">
        <v>0</v>
      </c>
    </row>
    <row r="209" spans="1:79">
      <c r="A209" t="s">
        <v>87</v>
      </c>
      <c r="B209" t="s">
        <v>1760</v>
      </c>
      <c r="C209">
        <v>2024</v>
      </c>
      <c r="D209" t="s">
        <v>1971</v>
      </c>
      <c r="E209" s="506">
        <v>2788</v>
      </c>
      <c r="F209" s="506">
        <v>3671</v>
      </c>
      <c r="G209" s="506">
        <v>1882</v>
      </c>
      <c r="H209" s="506">
        <v>1875</v>
      </c>
      <c r="I209" s="506">
        <v>877</v>
      </c>
      <c r="J209" s="506">
        <v>61</v>
      </c>
      <c r="K209" s="506">
        <v>17</v>
      </c>
      <c r="L209" s="506">
        <v>21</v>
      </c>
      <c r="M209" s="506">
        <v>0</v>
      </c>
      <c r="N209" s="506">
        <v>1035</v>
      </c>
      <c r="O209" s="506">
        <v>196</v>
      </c>
      <c r="P209" s="506">
        <v>839</v>
      </c>
      <c r="Q209" s="506">
        <v>1038</v>
      </c>
      <c r="R209" s="506">
        <v>208</v>
      </c>
      <c r="S209" s="506">
        <v>163</v>
      </c>
      <c r="T209" s="506">
        <v>638</v>
      </c>
      <c r="U209" s="506">
        <v>25</v>
      </c>
      <c r="V209" s="506">
        <v>12</v>
      </c>
      <c r="W209" s="506">
        <v>13</v>
      </c>
      <c r="X209" s="506">
        <v>12</v>
      </c>
      <c r="Y209" s="506">
        <v>1013</v>
      </c>
      <c r="Z209" s="506">
        <v>196</v>
      </c>
      <c r="AA209" s="506">
        <v>150</v>
      </c>
      <c r="AB209" s="506">
        <v>626</v>
      </c>
      <c r="AC209" s="506">
        <v>2221</v>
      </c>
      <c r="AD209" s="506">
        <v>944</v>
      </c>
      <c r="AE209" s="506">
        <v>833</v>
      </c>
      <c r="AF209" s="506">
        <v>1028</v>
      </c>
      <c r="AG209" s="506">
        <v>603</v>
      </c>
      <c r="AH209" s="506">
        <v>258</v>
      </c>
      <c r="AI209" s="506">
        <v>295</v>
      </c>
      <c r="AJ209" s="506">
        <v>298</v>
      </c>
      <c r="AK209" s="506">
        <v>1618</v>
      </c>
      <c r="AL209" s="506">
        <v>686</v>
      </c>
      <c r="AM209" s="506">
        <v>538</v>
      </c>
      <c r="AN209" s="506">
        <v>730</v>
      </c>
      <c r="AO209" s="506">
        <v>15</v>
      </c>
      <c r="AP209" s="506">
        <v>2</v>
      </c>
      <c r="AQ209" s="506">
        <v>0</v>
      </c>
      <c r="AR209" s="506">
        <v>12</v>
      </c>
      <c r="AS209" s="506">
        <v>4</v>
      </c>
      <c r="AT209" s="506">
        <v>1</v>
      </c>
      <c r="AU209" s="506">
        <v>0</v>
      </c>
      <c r="AV209" s="506">
        <v>4</v>
      </c>
      <c r="AW209" s="506">
        <v>11</v>
      </c>
      <c r="AX209" s="506">
        <v>1</v>
      </c>
      <c r="AY209" s="506">
        <v>0</v>
      </c>
      <c r="AZ209" s="506">
        <v>8</v>
      </c>
      <c r="BA209" s="506">
        <v>5223</v>
      </c>
      <c r="BB209" s="506">
        <v>2582</v>
      </c>
      <c r="BC209" s="506">
        <v>2727</v>
      </c>
      <c r="BD209" s="506">
        <v>1971</v>
      </c>
      <c r="BE209" s="506">
        <v>4226</v>
      </c>
      <c r="BF209" s="506">
        <v>2160</v>
      </c>
      <c r="BG209" s="506">
        <v>2170</v>
      </c>
      <c r="BH209" s="506">
        <v>1450</v>
      </c>
      <c r="BI209" s="506">
        <v>997</v>
      </c>
      <c r="BJ209" s="506">
        <v>422</v>
      </c>
      <c r="BK209" s="506">
        <v>557</v>
      </c>
      <c r="BL209" s="506">
        <v>521</v>
      </c>
      <c r="BM209" s="506">
        <v>0</v>
      </c>
      <c r="BN209" s="506">
        <v>0</v>
      </c>
      <c r="BO209" s="506">
        <v>0</v>
      </c>
      <c r="BP209" s="506">
        <v>0</v>
      </c>
      <c r="BQ209" s="506">
        <v>0</v>
      </c>
      <c r="BR209" s="506">
        <v>0</v>
      </c>
      <c r="BS209" s="506">
        <v>0</v>
      </c>
      <c r="BT209" s="506">
        <v>0</v>
      </c>
      <c r="BU209" s="506">
        <v>0</v>
      </c>
      <c r="BV209" s="506">
        <v>0</v>
      </c>
      <c r="BW209" s="506">
        <v>0</v>
      </c>
      <c r="BX209" s="506">
        <v>0</v>
      </c>
      <c r="BY209" s="506">
        <v>107</v>
      </c>
      <c r="BZ209" s="506">
        <v>366</v>
      </c>
      <c r="CA209" s="506">
        <v>0</v>
      </c>
    </row>
    <row r="210" spans="1:79">
      <c r="A210" s="571" t="s">
        <v>87</v>
      </c>
      <c r="B210" s="571" t="s">
        <v>1760</v>
      </c>
      <c r="C210" s="571">
        <v>2025</v>
      </c>
      <c r="D210" s="571" t="s">
        <v>1972</v>
      </c>
      <c r="E210" s="572">
        <v>2813</v>
      </c>
      <c r="F210" s="572">
        <v>3671</v>
      </c>
      <c r="G210" s="572">
        <v>2266</v>
      </c>
      <c r="H210" s="572">
        <v>1902</v>
      </c>
      <c r="I210" s="572">
        <v>1013</v>
      </c>
      <c r="J210" s="572">
        <v>61</v>
      </c>
      <c r="K210" s="572">
        <v>18</v>
      </c>
      <c r="L210" s="572">
        <v>18</v>
      </c>
      <c r="M210" s="572">
        <v>0</v>
      </c>
      <c r="N210" s="572">
        <v>1056</v>
      </c>
      <c r="O210" s="572">
        <v>368</v>
      </c>
      <c r="P210" s="572">
        <v>688</v>
      </c>
      <c r="Q210" s="572">
        <v>1085</v>
      </c>
      <c r="R210" s="572">
        <v>191</v>
      </c>
      <c r="S210" s="572">
        <v>161</v>
      </c>
      <c r="T210" s="572">
        <v>697</v>
      </c>
      <c r="U210" s="572">
        <v>153</v>
      </c>
      <c r="V210" s="572">
        <v>9</v>
      </c>
      <c r="W210" s="572">
        <v>8</v>
      </c>
      <c r="X210" s="572">
        <v>24</v>
      </c>
      <c r="Y210" s="572">
        <v>932</v>
      </c>
      <c r="Z210" s="572">
        <v>182</v>
      </c>
      <c r="AA210" s="572">
        <v>153</v>
      </c>
      <c r="AB210" s="572">
        <v>673</v>
      </c>
      <c r="AC210" s="572">
        <v>2265</v>
      </c>
      <c r="AD210" s="572">
        <v>808</v>
      </c>
      <c r="AE210" s="572">
        <v>980</v>
      </c>
      <c r="AF210" s="572">
        <v>1232</v>
      </c>
      <c r="AG210" s="572">
        <v>993</v>
      </c>
      <c r="AH210" s="572">
        <v>288</v>
      </c>
      <c r="AI210" s="572">
        <v>418</v>
      </c>
      <c r="AJ210" s="572">
        <v>539</v>
      </c>
      <c r="AK210" s="572">
        <v>1272</v>
      </c>
      <c r="AL210" s="572">
        <v>520</v>
      </c>
      <c r="AM210" s="572">
        <v>562</v>
      </c>
      <c r="AN210" s="572">
        <v>693</v>
      </c>
      <c r="AO210" s="572">
        <v>22</v>
      </c>
      <c r="AP210" s="572">
        <v>3</v>
      </c>
      <c r="AQ210" s="572">
        <v>1</v>
      </c>
      <c r="AR210" s="572">
        <v>19</v>
      </c>
      <c r="AS210" s="572">
        <v>1</v>
      </c>
      <c r="AT210" s="572">
        <v>0</v>
      </c>
      <c r="AU210" s="572">
        <v>0</v>
      </c>
      <c r="AV210" s="572">
        <v>1</v>
      </c>
      <c r="AW210" s="572">
        <v>21</v>
      </c>
      <c r="AX210" s="572">
        <v>3</v>
      </c>
      <c r="AY210" s="572">
        <v>1</v>
      </c>
      <c r="AZ210" s="572">
        <v>18</v>
      </c>
      <c r="BA210" s="572">
        <v>5226</v>
      </c>
      <c r="BB210" s="572">
        <v>3036</v>
      </c>
      <c r="BC210" s="572">
        <v>2498</v>
      </c>
      <c r="BD210" s="572">
        <v>2240</v>
      </c>
      <c r="BE210" s="572">
        <v>4421</v>
      </c>
      <c r="BF210" s="572">
        <v>2654</v>
      </c>
      <c r="BG210" s="572">
        <v>2127</v>
      </c>
      <c r="BH210" s="572">
        <v>1751</v>
      </c>
      <c r="BI210" s="572">
        <v>805</v>
      </c>
      <c r="BJ210" s="572">
        <v>382</v>
      </c>
      <c r="BK210" s="572">
        <v>371</v>
      </c>
      <c r="BL210" s="572">
        <v>489</v>
      </c>
      <c r="BM210" s="572">
        <v>0</v>
      </c>
      <c r="BN210" s="572">
        <v>0</v>
      </c>
      <c r="BO210" s="572">
        <v>0</v>
      </c>
      <c r="BP210" s="572">
        <v>0</v>
      </c>
      <c r="BQ210" s="572">
        <v>0</v>
      </c>
      <c r="BR210" s="572">
        <v>0</v>
      </c>
      <c r="BS210" s="572">
        <v>0</v>
      </c>
      <c r="BT210" s="572">
        <v>0</v>
      </c>
      <c r="BU210" s="572">
        <v>0</v>
      </c>
      <c r="BV210" s="572">
        <v>0</v>
      </c>
      <c r="BW210" s="572">
        <v>0</v>
      </c>
      <c r="BX210" s="572">
        <v>0</v>
      </c>
      <c r="BY210" s="572">
        <v>104</v>
      </c>
      <c r="BZ210" s="572">
        <v>335</v>
      </c>
      <c r="CA210" s="572">
        <v>0</v>
      </c>
    </row>
    <row r="211" spans="1:79">
      <c r="A211" t="s">
        <v>87</v>
      </c>
      <c r="B211" t="s">
        <v>1760</v>
      </c>
      <c r="C211">
        <v>2024</v>
      </c>
      <c r="D211" t="s">
        <v>1974</v>
      </c>
      <c r="E211" s="506">
        <f>E209</f>
        <v>2788</v>
      </c>
      <c r="F211" s="506">
        <f t="shared" ref="F211:BQ211" si="40">F209</f>
        <v>3671</v>
      </c>
      <c r="G211" s="506">
        <f t="shared" si="40"/>
        <v>1882</v>
      </c>
      <c r="H211" s="506">
        <f t="shared" si="40"/>
        <v>1875</v>
      </c>
      <c r="I211" s="506">
        <f t="shared" si="40"/>
        <v>877</v>
      </c>
      <c r="J211" s="506">
        <f t="shared" si="40"/>
        <v>61</v>
      </c>
      <c r="K211" s="506">
        <f t="shared" si="40"/>
        <v>17</v>
      </c>
      <c r="L211" s="506">
        <f t="shared" si="40"/>
        <v>21</v>
      </c>
      <c r="M211" s="506">
        <f t="shared" si="40"/>
        <v>0</v>
      </c>
      <c r="N211" s="506">
        <f t="shared" si="40"/>
        <v>1035</v>
      </c>
      <c r="O211" s="506">
        <f t="shared" si="40"/>
        <v>196</v>
      </c>
      <c r="P211" s="506">
        <f t="shared" si="40"/>
        <v>839</v>
      </c>
      <c r="Q211" s="506">
        <f t="shared" si="40"/>
        <v>1038</v>
      </c>
      <c r="R211" s="506">
        <f t="shared" si="40"/>
        <v>208</v>
      </c>
      <c r="S211" s="506">
        <f t="shared" si="40"/>
        <v>163</v>
      </c>
      <c r="T211" s="506">
        <f t="shared" si="40"/>
        <v>638</v>
      </c>
      <c r="U211" s="506">
        <f t="shared" si="40"/>
        <v>25</v>
      </c>
      <c r="V211" s="506">
        <f t="shared" si="40"/>
        <v>12</v>
      </c>
      <c r="W211" s="506">
        <f t="shared" si="40"/>
        <v>13</v>
      </c>
      <c r="X211" s="506">
        <f t="shared" si="40"/>
        <v>12</v>
      </c>
      <c r="Y211" s="506">
        <f t="shared" si="40"/>
        <v>1013</v>
      </c>
      <c r="Z211" s="506">
        <f t="shared" si="40"/>
        <v>196</v>
      </c>
      <c r="AA211" s="506">
        <f t="shared" si="40"/>
        <v>150</v>
      </c>
      <c r="AB211" s="506">
        <f t="shared" si="40"/>
        <v>626</v>
      </c>
      <c r="AC211" s="506">
        <f t="shared" si="40"/>
        <v>2221</v>
      </c>
      <c r="AD211" s="506">
        <f t="shared" si="40"/>
        <v>944</v>
      </c>
      <c r="AE211" s="506">
        <f t="shared" si="40"/>
        <v>833</v>
      </c>
      <c r="AF211" s="506">
        <f t="shared" si="40"/>
        <v>1028</v>
      </c>
      <c r="AG211" s="506">
        <f t="shared" si="40"/>
        <v>603</v>
      </c>
      <c r="AH211" s="506">
        <f t="shared" si="40"/>
        <v>258</v>
      </c>
      <c r="AI211" s="506">
        <f t="shared" si="40"/>
        <v>295</v>
      </c>
      <c r="AJ211" s="506">
        <f t="shared" si="40"/>
        <v>298</v>
      </c>
      <c r="AK211" s="506">
        <f t="shared" si="40"/>
        <v>1618</v>
      </c>
      <c r="AL211" s="506">
        <f t="shared" si="40"/>
        <v>686</v>
      </c>
      <c r="AM211" s="506">
        <f t="shared" si="40"/>
        <v>538</v>
      </c>
      <c r="AN211" s="506">
        <f t="shared" si="40"/>
        <v>730</v>
      </c>
      <c r="AO211" s="506">
        <f t="shared" si="40"/>
        <v>15</v>
      </c>
      <c r="AP211" s="506">
        <f t="shared" si="40"/>
        <v>2</v>
      </c>
      <c r="AQ211" s="506">
        <f t="shared" si="40"/>
        <v>0</v>
      </c>
      <c r="AR211" s="506">
        <f t="shared" si="40"/>
        <v>12</v>
      </c>
      <c r="AS211" s="506">
        <f t="shared" si="40"/>
        <v>4</v>
      </c>
      <c r="AT211" s="506">
        <f t="shared" si="40"/>
        <v>1</v>
      </c>
      <c r="AU211" s="506">
        <f t="shared" si="40"/>
        <v>0</v>
      </c>
      <c r="AV211" s="506">
        <f t="shared" si="40"/>
        <v>4</v>
      </c>
      <c r="AW211" s="506">
        <f t="shared" si="40"/>
        <v>11</v>
      </c>
      <c r="AX211" s="506">
        <f t="shared" si="40"/>
        <v>1</v>
      </c>
      <c r="AY211" s="506">
        <f t="shared" si="40"/>
        <v>0</v>
      </c>
      <c r="AZ211" s="506">
        <f t="shared" si="40"/>
        <v>8</v>
      </c>
      <c r="BA211" s="506">
        <f t="shared" si="40"/>
        <v>5223</v>
      </c>
      <c r="BB211" s="506">
        <f t="shared" si="40"/>
        <v>2582</v>
      </c>
      <c r="BC211" s="506">
        <f t="shared" si="40"/>
        <v>2727</v>
      </c>
      <c r="BD211" s="506">
        <f t="shared" si="40"/>
        <v>1971</v>
      </c>
      <c r="BE211" s="506">
        <f t="shared" si="40"/>
        <v>4226</v>
      </c>
      <c r="BF211" s="506">
        <f t="shared" si="40"/>
        <v>2160</v>
      </c>
      <c r="BG211" s="506">
        <f t="shared" si="40"/>
        <v>2170</v>
      </c>
      <c r="BH211" s="506">
        <f t="shared" si="40"/>
        <v>1450</v>
      </c>
      <c r="BI211" s="506">
        <f t="shared" si="40"/>
        <v>997</v>
      </c>
      <c r="BJ211" s="506">
        <f t="shared" si="40"/>
        <v>422</v>
      </c>
      <c r="BK211" s="506">
        <f t="shared" si="40"/>
        <v>557</v>
      </c>
      <c r="BL211" s="506">
        <f t="shared" si="40"/>
        <v>521</v>
      </c>
      <c r="BM211" s="506">
        <f t="shared" si="40"/>
        <v>0</v>
      </c>
      <c r="BN211" s="506">
        <f t="shared" si="40"/>
        <v>0</v>
      </c>
      <c r="BO211" s="506">
        <f t="shared" si="40"/>
        <v>0</v>
      </c>
      <c r="BP211" s="506">
        <f t="shared" si="40"/>
        <v>0</v>
      </c>
      <c r="BQ211" s="506">
        <f t="shared" si="40"/>
        <v>0</v>
      </c>
      <c r="BR211" s="506">
        <f t="shared" ref="BR211:CA211" si="41">BR209</f>
        <v>0</v>
      </c>
      <c r="BS211" s="506">
        <f t="shared" si="41"/>
        <v>0</v>
      </c>
      <c r="BT211" s="506">
        <f t="shared" si="41"/>
        <v>0</v>
      </c>
      <c r="BU211" s="506">
        <f t="shared" si="41"/>
        <v>0</v>
      </c>
      <c r="BV211" s="506">
        <f t="shared" si="41"/>
        <v>0</v>
      </c>
      <c r="BW211" s="506">
        <f t="shared" si="41"/>
        <v>0</v>
      </c>
      <c r="BX211" s="506">
        <f t="shared" si="41"/>
        <v>0</v>
      </c>
      <c r="BY211" s="506">
        <f t="shared" si="41"/>
        <v>107</v>
      </c>
      <c r="BZ211" s="506">
        <f t="shared" si="41"/>
        <v>366</v>
      </c>
      <c r="CA211" s="506">
        <f t="shared" si="41"/>
        <v>0</v>
      </c>
    </row>
    <row r="212" spans="1:79">
      <c r="A212" s="571" t="s">
        <v>87</v>
      </c>
      <c r="B212" s="571" t="s">
        <v>1760</v>
      </c>
      <c r="C212" s="571">
        <v>2025</v>
      </c>
      <c r="D212" s="571" t="s">
        <v>1974</v>
      </c>
      <c r="E212" s="572">
        <v>2813</v>
      </c>
      <c r="F212" s="572">
        <v>3671</v>
      </c>
      <c r="G212" s="572">
        <v>2070.2000000000003</v>
      </c>
      <c r="H212" s="572">
        <v>1902</v>
      </c>
      <c r="I212" s="572">
        <v>964.7</v>
      </c>
      <c r="J212" s="572">
        <v>61</v>
      </c>
      <c r="K212" s="572">
        <v>18</v>
      </c>
      <c r="L212" s="572">
        <v>19.95</v>
      </c>
      <c r="M212" s="572">
        <v>0</v>
      </c>
      <c r="N212" s="572">
        <v>1056</v>
      </c>
      <c r="O212" s="572">
        <v>215.60000000000002</v>
      </c>
      <c r="P212" s="572">
        <v>797.05</v>
      </c>
      <c r="Q212" s="572">
        <v>1085</v>
      </c>
      <c r="R212" s="572">
        <v>197.6</v>
      </c>
      <c r="S212" s="572">
        <v>161</v>
      </c>
      <c r="T212" s="572">
        <v>697</v>
      </c>
      <c r="U212" s="572">
        <v>27.500000000000004</v>
      </c>
      <c r="V212" s="572">
        <v>11.399999999999999</v>
      </c>
      <c r="W212" s="572">
        <v>12.35</v>
      </c>
      <c r="X212" s="572">
        <v>13.200000000000001</v>
      </c>
      <c r="Y212" s="572">
        <v>962.34999999999991</v>
      </c>
      <c r="Z212" s="572">
        <v>186.2</v>
      </c>
      <c r="AA212" s="572">
        <v>153</v>
      </c>
      <c r="AB212" s="572">
        <v>673</v>
      </c>
      <c r="AC212" s="572">
        <v>2265</v>
      </c>
      <c r="AD212" s="572">
        <v>896.8</v>
      </c>
      <c r="AE212" s="572">
        <v>916.30000000000007</v>
      </c>
      <c r="AF212" s="572">
        <v>1130.8000000000002</v>
      </c>
      <c r="AG212" s="572">
        <v>663.30000000000007</v>
      </c>
      <c r="AH212" s="572">
        <v>283.8</v>
      </c>
      <c r="AI212" s="572">
        <v>324.5</v>
      </c>
      <c r="AJ212" s="572">
        <v>327.8</v>
      </c>
      <c r="AK212" s="572">
        <v>1537.1</v>
      </c>
      <c r="AL212" s="572">
        <v>651.69999999999993</v>
      </c>
      <c r="AM212" s="572">
        <v>562</v>
      </c>
      <c r="AN212" s="572">
        <v>693.5</v>
      </c>
      <c r="AO212" s="572">
        <v>16.5</v>
      </c>
      <c r="AP212" s="572">
        <v>2.2000000000000002</v>
      </c>
      <c r="AQ212" s="572">
        <v>1</v>
      </c>
      <c r="AR212" s="572">
        <v>13.200000000000001</v>
      </c>
      <c r="AS212" s="572">
        <v>3.8</v>
      </c>
      <c r="AT212" s="572">
        <v>0.95</v>
      </c>
      <c r="AU212" s="572">
        <v>0</v>
      </c>
      <c r="AV212" s="572">
        <v>3.8</v>
      </c>
      <c r="AW212" s="572">
        <v>12.100000000000001</v>
      </c>
      <c r="AX212" s="572">
        <v>1.1000000000000001</v>
      </c>
      <c r="AY212" s="572">
        <v>1</v>
      </c>
      <c r="AZ212" s="572">
        <v>8.8000000000000007</v>
      </c>
      <c r="BA212" s="572">
        <v>5226</v>
      </c>
      <c r="BB212" s="572">
        <v>2840.2000000000003</v>
      </c>
      <c r="BC212" s="572">
        <v>2590.65</v>
      </c>
      <c r="BD212" s="572">
        <v>2168.1000000000004</v>
      </c>
      <c r="BE212" s="572">
        <v>4421</v>
      </c>
      <c r="BF212" s="572">
        <v>2376</v>
      </c>
      <c r="BG212" s="572">
        <v>2127</v>
      </c>
      <c r="BH212" s="572">
        <v>1595.0000000000002</v>
      </c>
      <c r="BI212" s="572">
        <v>947.15</v>
      </c>
      <c r="BJ212" s="572">
        <v>400.9</v>
      </c>
      <c r="BK212" s="572">
        <v>529.15</v>
      </c>
      <c r="BL212" s="572">
        <v>494.95</v>
      </c>
      <c r="BM212" s="572">
        <v>0</v>
      </c>
      <c r="BN212" s="572">
        <v>0</v>
      </c>
      <c r="BO212" s="572">
        <v>0</v>
      </c>
      <c r="BP212" s="572">
        <v>0</v>
      </c>
      <c r="BQ212" s="572">
        <v>0</v>
      </c>
      <c r="BR212" s="572">
        <v>0</v>
      </c>
      <c r="BS212" s="572">
        <v>0</v>
      </c>
      <c r="BT212" s="572">
        <v>0</v>
      </c>
      <c r="BU212" s="572">
        <v>0</v>
      </c>
      <c r="BV212" s="572">
        <v>0</v>
      </c>
      <c r="BW212" s="572">
        <v>0</v>
      </c>
      <c r="BX212" s="572">
        <v>0</v>
      </c>
      <c r="BY212" s="572">
        <v>104</v>
      </c>
      <c r="BZ212" s="572">
        <v>347.7</v>
      </c>
      <c r="CA212" s="572">
        <v>0</v>
      </c>
    </row>
    <row r="213" spans="1:79">
      <c r="A213" t="s">
        <v>89</v>
      </c>
      <c r="B213" t="s">
        <v>1762</v>
      </c>
      <c r="C213">
        <v>2018</v>
      </c>
      <c r="D213" t="s">
        <v>1971</v>
      </c>
      <c r="E213" s="506">
        <v>393</v>
      </c>
      <c r="F213" s="506">
        <v>276</v>
      </c>
      <c r="G213" s="506">
        <v>137</v>
      </c>
      <c r="H213" s="506">
        <v>111</v>
      </c>
      <c r="I213" s="506">
        <v>69</v>
      </c>
      <c r="J213" s="506">
        <v>0</v>
      </c>
      <c r="K213" s="506">
        <v>0</v>
      </c>
      <c r="L213" s="506">
        <v>0</v>
      </c>
      <c r="M213" s="506">
        <v>0</v>
      </c>
      <c r="N213" s="506">
        <v>0</v>
      </c>
      <c r="O213" s="506">
        <v>0</v>
      </c>
      <c r="P213" s="506">
        <v>0</v>
      </c>
      <c r="Q213" s="506">
        <v>0</v>
      </c>
      <c r="R213" s="506">
        <v>0</v>
      </c>
      <c r="S213" s="506">
        <v>0</v>
      </c>
      <c r="T213" s="506">
        <v>0</v>
      </c>
      <c r="U213" s="506">
        <v>0</v>
      </c>
      <c r="V213" s="506">
        <v>0</v>
      </c>
      <c r="W213" s="506">
        <v>0</v>
      </c>
      <c r="X213" s="506">
        <v>0</v>
      </c>
      <c r="Y213" s="506">
        <v>0</v>
      </c>
      <c r="Z213" s="506">
        <v>0</v>
      </c>
      <c r="AA213" s="506">
        <v>0</v>
      </c>
      <c r="AB213" s="506">
        <v>0</v>
      </c>
      <c r="AC213" s="506">
        <v>166</v>
      </c>
      <c r="AD213" s="506">
        <v>55</v>
      </c>
      <c r="AE213" s="506">
        <v>88</v>
      </c>
      <c r="AF213" s="506">
        <v>76</v>
      </c>
      <c r="AG213" s="506">
        <v>12</v>
      </c>
      <c r="AH213" s="506">
        <v>8</v>
      </c>
      <c r="AI213" s="506">
        <v>10</v>
      </c>
      <c r="AJ213" s="506">
        <v>10</v>
      </c>
      <c r="AK213" s="506">
        <v>154</v>
      </c>
      <c r="AL213" s="506">
        <v>47</v>
      </c>
      <c r="AM213" s="506">
        <v>78</v>
      </c>
      <c r="AN213" s="506">
        <v>66</v>
      </c>
      <c r="AO213" s="506">
        <v>0</v>
      </c>
      <c r="AP213" s="506">
        <v>0</v>
      </c>
      <c r="AQ213" s="506">
        <v>0</v>
      </c>
      <c r="AR213" s="506">
        <v>0</v>
      </c>
      <c r="AS213" s="506">
        <v>0</v>
      </c>
      <c r="AT213" s="506">
        <v>0</v>
      </c>
      <c r="AU213" s="506">
        <v>0</v>
      </c>
      <c r="AV213" s="506">
        <v>0</v>
      </c>
      <c r="AW213" s="506">
        <v>0</v>
      </c>
      <c r="AX213" s="506">
        <v>0</v>
      </c>
      <c r="AY213" s="506">
        <v>0</v>
      </c>
      <c r="AZ213" s="506">
        <v>0</v>
      </c>
      <c r="BA213" s="506">
        <v>489</v>
      </c>
      <c r="BB213" s="506">
        <v>162</v>
      </c>
      <c r="BC213" s="506">
        <v>233</v>
      </c>
      <c r="BD213" s="506">
        <v>165</v>
      </c>
      <c r="BE213" s="506">
        <v>352</v>
      </c>
      <c r="BF213" s="506">
        <v>139</v>
      </c>
      <c r="BG213" s="506">
        <v>160</v>
      </c>
      <c r="BH213" s="506">
        <v>82</v>
      </c>
      <c r="BI213" s="506">
        <v>137</v>
      </c>
      <c r="BJ213" s="506">
        <v>23</v>
      </c>
      <c r="BK213" s="506">
        <v>73</v>
      </c>
      <c r="BL213" s="506">
        <v>83</v>
      </c>
      <c r="BM213" s="506">
        <v>0</v>
      </c>
      <c r="BN213" s="506">
        <v>0</v>
      </c>
      <c r="BO213" s="506">
        <v>0</v>
      </c>
      <c r="BP213" s="506">
        <v>0</v>
      </c>
      <c r="BQ213" s="506">
        <v>0</v>
      </c>
      <c r="BR213" s="506">
        <v>0</v>
      </c>
      <c r="BS213" s="506">
        <v>0</v>
      </c>
      <c r="BT213" s="506">
        <v>0</v>
      </c>
      <c r="BU213" s="506">
        <v>0</v>
      </c>
      <c r="BV213" s="506">
        <v>0</v>
      </c>
      <c r="BW213" s="506">
        <v>0</v>
      </c>
      <c r="BX213" s="506">
        <v>0</v>
      </c>
      <c r="BY213" s="506">
        <v>4</v>
      </c>
      <c r="BZ213" s="506">
        <v>31</v>
      </c>
      <c r="CA213" s="506">
        <v>0</v>
      </c>
    </row>
    <row r="214" spans="1:79">
      <c r="A214" s="571" t="s">
        <v>89</v>
      </c>
      <c r="B214" s="571" t="s">
        <v>1762</v>
      </c>
      <c r="C214" s="571">
        <v>2019</v>
      </c>
      <c r="D214" s="571" t="s">
        <v>1971</v>
      </c>
      <c r="E214" s="572">
        <v>434</v>
      </c>
      <c r="F214" s="572">
        <v>263</v>
      </c>
      <c r="G214" s="572">
        <v>134</v>
      </c>
      <c r="H214" s="572">
        <v>128</v>
      </c>
      <c r="I214" s="572">
        <v>78</v>
      </c>
      <c r="J214" s="572">
        <v>0</v>
      </c>
      <c r="K214" s="572">
        <v>0</v>
      </c>
      <c r="L214" s="572">
        <v>0</v>
      </c>
      <c r="M214" s="572">
        <v>0</v>
      </c>
      <c r="N214" s="572">
        <v>0</v>
      </c>
      <c r="O214" s="572">
        <v>0</v>
      </c>
      <c r="P214" s="572">
        <v>0</v>
      </c>
      <c r="Q214" s="572">
        <v>0</v>
      </c>
      <c r="R214" s="572">
        <v>0</v>
      </c>
      <c r="S214" s="572">
        <v>0</v>
      </c>
      <c r="T214" s="572">
        <v>0</v>
      </c>
      <c r="U214" s="572">
        <v>0</v>
      </c>
      <c r="V214" s="572">
        <v>0</v>
      </c>
      <c r="W214" s="572">
        <v>0</v>
      </c>
      <c r="X214" s="572">
        <v>0</v>
      </c>
      <c r="Y214" s="572">
        <v>0</v>
      </c>
      <c r="Z214" s="572">
        <v>0</v>
      </c>
      <c r="AA214" s="572">
        <v>0</v>
      </c>
      <c r="AB214" s="572">
        <v>0</v>
      </c>
      <c r="AC214" s="572">
        <v>228</v>
      </c>
      <c r="AD214" s="572">
        <v>76</v>
      </c>
      <c r="AE214" s="572">
        <v>105</v>
      </c>
      <c r="AF214" s="572">
        <v>104</v>
      </c>
      <c r="AG214" s="572">
        <v>43</v>
      </c>
      <c r="AH214" s="572">
        <v>16</v>
      </c>
      <c r="AI214" s="572">
        <v>24</v>
      </c>
      <c r="AJ214" s="572">
        <v>23</v>
      </c>
      <c r="AK214" s="572">
        <v>185</v>
      </c>
      <c r="AL214" s="572">
        <v>60</v>
      </c>
      <c r="AM214" s="572">
        <v>81</v>
      </c>
      <c r="AN214" s="572">
        <v>81</v>
      </c>
      <c r="AO214" s="572">
        <v>0</v>
      </c>
      <c r="AP214" s="572">
        <v>0</v>
      </c>
      <c r="AQ214" s="572">
        <v>0</v>
      </c>
      <c r="AR214" s="572">
        <v>0</v>
      </c>
      <c r="AS214" s="572">
        <v>0</v>
      </c>
      <c r="AT214" s="572">
        <v>0</v>
      </c>
      <c r="AU214" s="572">
        <v>0</v>
      </c>
      <c r="AV214" s="572">
        <v>0</v>
      </c>
      <c r="AW214" s="572">
        <v>0</v>
      </c>
      <c r="AX214" s="572">
        <v>0</v>
      </c>
      <c r="AY214" s="572">
        <v>0</v>
      </c>
      <c r="AZ214" s="572">
        <v>0</v>
      </c>
      <c r="BA214" s="572">
        <v>495</v>
      </c>
      <c r="BB214" s="572">
        <v>180</v>
      </c>
      <c r="BC214" s="572">
        <v>251</v>
      </c>
      <c r="BD214" s="572">
        <v>178</v>
      </c>
      <c r="BE214" s="572">
        <v>363</v>
      </c>
      <c r="BF214" s="572">
        <v>152</v>
      </c>
      <c r="BG214" s="572">
        <v>182</v>
      </c>
      <c r="BH214" s="572">
        <v>104</v>
      </c>
      <c r="BI214" s="572">
        <v>132</v>
      </c>
      <c r="BJ214" s="572">
        <v>28</v>
      </c>
      <c r="BK214" s="572">
        <v>69</v>
      </c>
      <c r="BL214" s="572">
        <v>74</v>
      </c>
      <c r="BM214" s="572">
        <v>0</v>
      </c>
      <c r="BN214" s="572">
        <v>0</v>
      </c>
      <c r="BO214" s="572">
        <v>0</v>
      </c>
      <c r="BP214" s="572">
        <v>0</v>
      </c>
      <c r="BQ214" s="572">
        <v>0</v>
      </c>
      <c r="BR214" s="572">
        <v>0</v>
      </c>
      <c r="BS214" s="572">
        <v>0</v>
      </c>
      <c r="BT214" s="572">
        <v>0</v>
      </c>
      <c r="BU214" s="572">
        <v>0</v>
      </c>
      <c r="BV214" s="572">
        <v>0</v>
      </c>
      <c r="BW214" s="572">
        <v>0</v>
      </c>
      <c r="BX214" s="572">
        <v>0</v>
      </c>
      <c r="BY214" s="572">
        <v>9</v>
      </c>
      <c r="BZ214" s="572">
        <v>32</v>
      </c>
      <c r="CA214" s="572">
        <v>0</v>
      </c>
    </row>
    <row r="215" spans="1:79">
      <c r="A215" t="s">
        <v>89</v>
      </c>
      <c r="B215" t="s">
        <v>1762</v>
      </c>
      <c r="C215">
        <v>2020</v>
      </c>
      <c r="D215" t="s">
        <v>1971</v>
      </c>
      <c r="E215" s="506">
        <v>418</v>
      </c>
      <c r="F215" s="506">
        <v>247</v>
      </c>
      <c r="G215" s="506">
        <v>133</v>
      </c>
      <c r="H215" s="506">
        <v>117</v>
      </c>
      <c r="I215" s="506">
        <v>74</v>
      </c>
      <c r="J215" s="506">
        <v>0</v>
      </c>
      <c r="K215" s="506">
        <v>0</v>
      </c>
      <c r="L215" s="506">
        <v>0</v>
      </c>
      <c r="M215" s="506">
        <v>0</v>
      </c>
      <c r="N215" s="506">
        <v>295</v>
      </c>
      <c r="O215" s="506">
        <v>31</v>
      </c>
      <c r="P215" s="506">
        <v>264</v>
      </c>
      <c r="Q215" s="506">
        <v>0</v>
      </c>
      <c r="R215" s="506">
        <v>0</v>
      </c>
      <c r="S215" s="506">
        <v>0</v>
      </c>
      <c r="T215" s="506">
        <v>0</v>
      </c>
      <c r="U215" s="506">
        <v>0</v>
      </c>
      <c r="V215" s="506">
        <v>0</v>
      </c>
      <c r="W215" s="506">
        <v>0</v>
      </c>
      <c r="X215" s="506">
        <v>0</v>
      </c>
      <c r="Y215" s="506">
        <v>0</v>
      </c>
      <c r="Z215" s="506">
        <v>0</v>
      </c>
      <c r="AA215" s="506">
        <v>0</v>
      </c>
      <c r="AB215" s="506">
        <v>0</v>
      </c>
      <c r="AC215" s="506">
        <v>180</v>
      </c>
      <c r="AD215" s="506">
        <v>52</v>
      </c>
      <c r="AE215" s="506">
        <v>98</v>
      </c>
      <c r="AF215" s="506">
        <v>78</v>
      </c>
      <c r="AG215" s="506">
        <v>25</v>
      </c>
      <c r="AH215" s="506">
        <v>7</v>
      </c>
      <c r="AI215" s="506">
        <v>16</v>
      </c>
      <c r="AJ215" s="506">
        <v>10</v>
      </c>
      <c r="AK215" s="506">
        <v>155</v>
      </c>
      <c r="AL215" s="506">
        <v>45</v>
      </c>
      <c r="AM215" s="506">
        <v>82</v>
      </c>
      <c r="AN215" s="506">
        <v>68</v>
      </c>
      <c r="AO215" s="506">
        <v>0</v>
      </c>
      <c r="AP215" s="506">
        <v>0</v>
      </c>
      <c r="AQ215" s="506">
        <v>0</v>
      </c>
      <c r="AR215" s="506">
        <v>0</v>
      </c>
      <c r="AS215" s="506">
        <v>0</v>
      </c>
      <c r="AT215" s="506">
        <v>0</v>
      </c>
      <c r="AU215" s="506">
        <v>0</v>
      </c>
      <c r="AV215" s="506">
        <v>0</v>
      </c>
      <c r="AW215" s="506">
        <v>0</v>
      </c>
      <c r="AX215" s="506">
        <v>0</v>
      </c>
      <c r="AY215" s="506">
        <v>0</v>
      </c>
      <c r="AZ215" s="506">
        <v>0</v>
      </c>
      <c r="BA215" s="506">
        <v>407</v>
      </c>
      <c r="BB215" s="506">
        <v>152</v>
      </c>
      <c r="BC215" s="506">
        <v>212</v>
      </c>
      <c r="BD215" s="506">
        <v>182</v>
      </c>
      <c r="BE215" s="506">
        <v>267</v>
      </c>
      <c r="BF215" s="506">
        <v>117</v>
      </c>
      <c r="BG215" s="506">
        <v>139</v>
      </c>
      <c r="BH215" s="506">
        <v>95</v>
      </c>
      <c r="BI215" s="506">
        <v>140</v>
      </c>
      <c r="BJ215" s="506">
        <v>35</v>
      </c>
      <c r="BK215" s="506">
        <v>73</v>
      </c>
      <c r="BL215" s="506">
        <v>87</v>
      </c>
      <c r="BM215" s="506">
        <v>0</v>
      </c>
      <c r="BN215" s="506">
        <v>0</v>
      </c>
      <c r="BO215" s="506">
        <v>0</v>
      </c>
      <c r="BP215" s="506">
        <v>0</v>
      </c>
      <c r="BQ215" s="506">
        <v>0</v>
      </c>
      <c r="BR215" s="506">
        <v>0</v>
      </c>
      <c r="BS215" s="506">
        <v>0</v>
      </c>
      <c r="BT215" s="506">
        <v>0</v>
      </c>
      <c r="BU215" s="506">
        <v>0</v>
      </c>
      <c r="BV215" s="506">
        <v>0</v>
      </c>
      <c r="BW215" s="506">
        <v>0</v>
      </c>
      <c r="BX215" s="506">
        <v>0</v>
      </c>
      <c r="BY215" s="506">
        <v>4</v>
      </c>
      <c r="BZ215" s="506">
        <v>26</v>
      </c>
      <c r="CA215" s="506">
        <v>0</v>
      </c>
    </row>
    <row r="216" spans="1:79">
      <c r="A216" s="571" t="s">
        <v>89</v>
      </c>
      <c r="B216" s="571" t="s">
        <v>1762</v>
      </c>
      <c r="C216" s="571">
        <v>2021</v>
      </c>
      <c r="D216" s="571" t="s">
        <v>1971</v>
      </c>
      <c r="E216" s="572">
        <v>314</v>
      </c>
      <c r="F216" s="572">
        <v>260</v>
      </c>
      <c r="G216" s="572">
        <v>105</v>
      </c>
      <c r="H216" s="572">
        <v>127</v>
      </c>
      <c r="I216" s="572">
        <v>81</v>
      </c>
      <c r="J216" s="572">
        <v>0</v>
      </c>
      <c r="K216" s="572">
        <v>0</v>
      </c>
      <c r="L216" s="572">
        <v>0</v>
      </c>
      <c r="M216" s="572">
        <v>0</v>
      </c>
      <c r="N216" s="572">
        <v>351</v>
      </c>
      <c r="O216" s="572">
        <v>30</v>
      </c>
      <c r="P216" s="572">
        <v>321</v>
      </c>
      <c r="Q216" s="572">
        <v>0</v>
      </c>
      <c r="R216" s="572">
        <v>0</v>
      </c>
      <c r="S216" s="572">
        <v>0</v>
      </c>
      <c r="T216" s="572">
        <v>0</v>
      </c>
      <c r="U216" s="572">
        <v>0</v>
      </c>
      <c r="V216" s="572">
        <v>0</v>
      </c>
      <c r="W216" s="572">
        <v>0</v>
      </c>
      <c r="X216" s="572">
        <v>0</v>
      </c>
      <c r="Y216" s="572">
        <v>0</v>
      </c>
      <c r="Z216" s="572">
        <v>0</v>
      </c>
      <c r="AA216" s="572">
        <v>0</v>
      </c>
      <c r="AB216" s="572">
        <v>0</v>
      </c>
      <c r="AC216" s="572">
        <v>197</v>
      </c>
      <c r="AD216" s="572">
        <v>65</v>
      </c>
      <c r="AE216" s="572">
        <v>90</v>
      </c>
      <c r="AF216" s="572">
        <v>77</v>
      </c>
      <c r="AG216" s="572">
        <v>15</v>
      </c>
      <c r="AH216" s="572">
        <v>7</v>
      </c>
      <c r="AI216" s="572">
        <v>9</v>
      </c>
      <c r="AJ216" s="572">
        <v>7</v>
      </c>
      <c r="AK216" s="572">
        <v>182</v>
      </c>
      <c r="AL216" s="572">
        <v>58</v>
      </c>
      <c r="AM216" s="572">
        <v>81</v>
      </c>
      <c r="AN216" s="572">
        <v>70</v>
      </c>
      <c r="AO216" s="572">
        <v>5</v>
      </c>
      <c r="AP216" s="572">
        <v>0</v>
      </c>
      <c r="AQ216" s="572">
        <v>1</v>
      </c>
      <c r="AR216" s="572">
        <v>5</v>
      </c>
      <c r="AS216" s="572">
        <v>0</v>
      </c>
      <c r="AT216" s="572">
        <v>0</v>
      </c>
      <c r="AU216" s="572">
        <v>0</v>
      </c>
      <c r="AV216" s="572">
        <v>0</v>
      </c>
      <c r="AW216" s="572">
        <v>5</v>
      </c>
      <c r="AX216" s="572">
        <v>0</v>
      </c>
      <c r="AY216" s="572">
        <v>1</v>
      </c>
      <c r="AZ216" s="572">
        <v>5</v>
      </c>
      <c r="BA216" s="572">
        <v>499</v>
      </c>
      <c r="BB216" s="572">
        <v>195</v>
      </c>
      <c r="BC216" s="572">
        <v>244</v>
      </c>
      <c r="BD216" s="572">
        <v>191</v>
      </c>
      <c r="BE216" s="572">
        <v>359</v>
      </c>
      <c r="BF216" s="572">
        <v>164</v>
      </c>
      <c r="BG216" s="572">
        <v>168</v>
      </c>
      <c r="BH216" s="572">
        <v>110</v>
      </c>
      <c r="BI216" s="572">
        <v>140</v>
      </c>
      <c r="BJ216" s="572">
        <v>31</v>
      </c>
      <c r="BK216" s="572">
        <v>76</v>
      </c>
      <c r="BL216" s="572">
        <v>81</v>
      </c>
      <c r="BM216" s="572">
        <v>0</v>
      </c>
      <c r="BN216" s="572">
        <v>0</v>
      </c>
      <c r="BO216" s="572">
        <v>0</v>
      </c>
      <c r="BP216" s="572">
        <v>0</v>
      </c>
      <c r="BQ216" s="572">
        <v>0</v>
      </c>
      <c r="BR216" s="572">
        <v>0</v>
      </c>
      <c r="BS216" s="572">
        <v>0</v>
      </c>
      <c r="BT216" s="572">
        <v>0</v>
      </c>
      <c r="BU216" s="572">
        <v>0</v>
      </c>
      <c r="BV216" s="572">
        <v>0</v>
      </c>
      <c r="BW216" s="572">
        <v>0</v>
      </c>
      <c r="BX216" s="572">
        <v>0</v>
      </c>
      <c r="BY216" s="572">
        <v>7</v>
      </c>
      <c r="BZ216" s="572">
        <v>34</v>
      </c>
      <c r="CA216" s="572">
        <v>0</v>
      </c>
    </row>
    <row r="217" spans="1:79">
      <c r="A217" t="s">
        <v>89</v>
      </c>
      <c r="B217" t="s">
        <v>1762</v>
      </c>
      <c r="C217">
        <v>2022</v>
      </c>
      <c r="D217" t="s">
        <v>1971</v>
      </c>
      <c r="E217" s="506">
        <v>365</v>
      </c>
      <c r="F217" s="506">
        <v>244</v>
      </c>
      <c r="G217" s="506">
        <v>89</v>
      </c>
      <c r="H217" s="506">
        <v>93</v>
      </c>
      <c r="I217" s="506">
        <v>61</v>
      </c>
      <c r="J217" s="506">
        <v>0</v>
      </c>
      <c r="K217" s="506">
        <v>0</v>
      </c>
      <c r="L217" s="506">
        <v>0</v>
      </c>
      <c r="M217" s="506">
        <v>0</v>
      </c>
      <c r="N217" s="506">
        <v>325</v>
      </c>
      <c r="O217" s="506">
        <v>13</v>
      </c>
      <c r="P217" s="506">
        <v>312</v>
      </c>
      <c r="Q217" s="506">
        <v>0</v>
      </c>
      <c r="R217" s="506">
        <v>0</v>
      </c>
      <c r="S217" s="506">
        <v>0</v>
      </c>
      <c r="T217" s="506">
        <v>0</v>
      </c>
      <c r="U217" s="506">
        <v>0</v>
      </c>
      <c r="V217" s="506">
        <v>0</v>
      </c>
      <c r="W217" s="506">
        <v>0</v>
      </c>
      <c r="X217" s="506">
        <v>0</v>
      </c>
      <c r="Y217" s="506">
        <v>0</v>
      </c>
      <c r="Z217" s="506">
        <v>0</v>
      </c>
      <c r="AA217" s="506">
        <v>0</v>
      </c>
      <c r="AB217" s="506">
        <v>0</v>
      </c>
      <c r="AC217" s="506">
        <v>198</v>
      </c>
      <c r="AD217" s="506">
        <v>62</v>
      </c>
      <c r="AE217" s="506">
        <v>126</v>
      </c>
      <c r="AF217" s="506">
        <v>62</v>
      </c>
      <c r="AG217" s="506">
        <v>8</v>
      </c>
      <c r="AH217" s="506">
        <v>3</v>
      </c>
      <c r="AI217" s="506">
        <v>8</v>
      </c>
      <c r="AJ217" s="506">
        <v>4</v>
      </c>
      <c r="AK217" s="506">
        <v>190</v>
      </c>
      <c r="AL217" s="506">
        <v>59</v>
      </c>
      <c r="AM217" s="506">
        <v>118</v>
      </c>
      <c r="AN217" s="506">
        <v>58</v>
      </c>
      <c r="AO217" s="506">
        <v>3</v>
      </c>
      <c r="AP217" s="506">
        <v>0</v>
      </c>
      <c r="AQ217" s="506">
        <v>2</v>
      </c>
      <c r="AR217" s="506">
        <v>2</v>
      </c>
      <c r="AS217" s="506">
        <v>0</v>
      </c>
      <c r="AT217" s="506">
        <v>0</v>
      </c>
      <c r="AU217" s="506">
        <v>0</v>
      </c>
      <c r="AV217" s="506">
        <v>0</v>
      </c>
      <c r="AW217" s="506">
        <v>3</v>
      </c>
      <c r="AX217" s="506">
        <v>0</v>
      </c>
      <c r="AY217" s="506">
        <v>2</v>
      </c>
      <c r="AZ217" s="506">
        <v>2</v>
      </c>
      <c r="BA217" s="506">
        <v>424</v>
      </c>
      <c r="BB217" s="506">
        <v>143</v>
      </c>
      <c r="BC217" s="506">
        <v>221</v>
      </c>
      <c r="BD217" s="506">
        <v>164</v>
      </c>
      <c r="BE217" s="506">
        <v>290</v>
      </c>
      <c r="BF217" s="506">
        <v>112</v>
      </c>
      <c r="BG217" s="506">
        <v>144</v>
      </c>
      <c r="BH217" s="506">
        <v>82</v>
      </c>
      <c r="BI217" s="506">
        <v>134</v>
      </c>
      <c r="BJ217" s="506">
        <v>31</v>
      </c>
      <c r="BK217" s="506">
        <v>77</v>
      </c>
      <c r="BL217" s="506">
        <v>82</v>
      </c>
      <c r="BM217" s="506">
        <v>0</v>
      </c>
      <c r="BN217" s="506">
        <v>0</v>
      </c>
      <c r="BO217" s="506">
        <v>0</v>
      </c>
      <c r="BP217" s="506">
        <v>0</v>
      </c>
      <c r="BQ217" s="506">
        <v>0</v>
      </c>
      <c r="BR217" s="506">
        <v>0</v>
      </c>
      <c r="BS217" s="506">
        <v>0</v>
      </c>
      <c r="BT217" s="506">
        <v>0</v>
      </c>
      <c r="BU217" s="506">
        <v>0</v>
      </c>
      <c r="BV217" s="506">
        <v>0</v>
      </c>
      <c r="BW217" s="506">
        <v>0</v>
      </c>
      <c r="BX217" s="506">
        <v>0</v>
      </c>
      <c r="BY217" s="506">
        <v>17</v>
      </c>
      <c r="BZ217" s="506">
        <v>44</v>
      </c>
      <c r="CA217" s="506">
        <v>0</v>
      </c>
    </row>
    <row r="218" spans="1:79">
      <c r="A218" s="571" t="s">
        <v>89</v>
      </c>
      <c r="B218" s="571" t="s">
        <v>1762</v>
      </c>
      <c r="C218" s="571">
        <v>2023</v>
      </c>
      <c r="D218" s="571" t="s">
        <v>1971</v>
      </c>
      <c r="E218" s="572">
        <v>484</v>
      </c>
      <c r="F218" s="572">
        <v>237</v>
      </c>
      <c r="G218" s="572">
        <v>89</v>
      </c>
      <c r="H218" s="572">
        <v>101</v>
      </c>
      <c r="I218" s="572">
        <v>51</v>
      </c>
      <c r="J218" s="572">
        <v>0</v>
      </c>
      <c r="K218" s="572">
        <v>0</v>
      </c>
      <c r="L218" s="572">
        <v>0</v>
      </c>
      <c r="M218" s="572">
        <v>0</v>
      </c>
      <c r="N218" s="572">
        <v>611</v>
      </c>
      <c r="O218" s="572">
        <v>0</v>
      </c>
      <c r="P218" s="572">
        <v>611</v>
      </c>
      <c r="Q218" s="572">
        <v>0</v>
      </c>
      <c r="R218" s="572">
        <v>0</v>
      </c>
      <c r="S218" s="572">
        <v>0</v>
      </c>
      <c r="T218" s="572">
        <v>0</v>
      </c>
      <c r="U218" s="572">
        <v>0</v>
      </c>
      <c r="V218" s="572">
        <v>0</v>
      </c>
      <c r="W218" s="572">
        <v>0</v>
      </c>
      <c r="X218" s="572">
        <v>0</v>
      </c>
      <c r="Y218" s="572">
        <v>0</v>
      </c>
      <c r="Z218" s="572">
        <v>0</v>
      </c>
      <c r="AA218" s="572">
        <v>0</v>
      </c>
      <c r="AB218" s="572">
        <v>0</v>
      </c>
      <c r="AC218" s="572">
        <v>186</v>
      </c>
      <c r="AD218" s="572">
        <v>40</v>
      </c>
      <c r="AE218" s="572">
        <v>96</v>
      </c>
      <c r="AF218" s="572">
        <v>81</v>
      </c>
      <c r="AG218" s="572">
        <v>19</v>
      </c>
      <c r="AH218" s="572">
        <v>2</v>
      </c>
      <c r="AI218" s="572">
        <v>16</v>
      </c>
      <c r="AJ218" s="572">
        <v>12</v>
      </c>
      <c r="AK218" s="572">
        <v>167</v>
      </c>
      <c r="AL218" s="572">
        <v>38</v>
      </c>
      <c r="AM218" s="572">
        <v>80</v>
      </c>
      <c r="AN218" s="572">
        <v>69</v>
      </c>
      <c r="AO218" s="572">
        <v>2</v>
      </c>
      <c r="AP218" s="572">
        <v>0</v>
      </c>
      <c r="AQ218" s="572">
        <v>1</v>
      </c>
      <c r="AR218" s="572">
        <v>2</v>
      </c>
      <c r="AS218" s="572">
        <v>0</v>
      </c>
      <c r="AT218" s="572">
        <v>0</v>
      </c>
      <c r="AU218" s="572">
        <v>0</v>
      </c>
      <c r="AV218" s="572">
        <v>0</v>
      </c>
      <c r="AW218" s="572">
        <v>2</v>
      </c>
      <c r="AX218" s="572">
        <v>0</v>
      </c>
      <c r="AY218" s="572">
        <v>1</v>
      </c>
      <c r="AZ218" s="572">
        <v>2</v>
      </c>
      <c r="BA218" s="572">
        <v>418</v>
      </c>
      <c r="BB218" s="572">
        <v>146</v>
      </c>
      <c r="BC218" s="572">
        <v>214</v>
      </c>
      <c r="BD218" s="572">
        <v>163</v>
      </c>
      <c r="BE218" s="572">
        <v>276</v>
      </c>
      <c r="BF218" s="572">
        <v>108</v>
      </c>
      <c r="BG218" s="572">
        <v>134</v>
      </c>
      <c r="BH218" s="572">
        <v>85</v>
      </c>
      <c r="BI218" s="572">
        <v>142</v>
      </c>
      <c r="BJ218" s="572">
        <v>38</v>
      </c>
      <c r="BK218" s="572">
        <v>80</v>
      </c>
      <c r="BL218" s="572">
        <v>78</v>
      </c>
      <c r="BM218" s="572">
        <v>0</v>
      </c>
      <c r="BN218" s="572">
        <v>0</v>
      </c>
      <c r="BO218" s="572">
        <v>0</v>
      </c>
      <c r="BP218" s="572">
        <v>0</v>
      </c>
      <c r="BQ218" s="572">
        <v>0</v>
      </c>
      <c r="BR218" s="572">
        <v>0</v>
      </c>
      <c r="BS218" s="572">
        <v>0</v>
      </c>
      <c r="BT218" s="572">
        <v>0</v>
      </c>
      <c r="BU218" s="572">
        <v>0</v>
      </c>
      <c r="BV218" s="572">
        <v>0</v>
      </c>
      <c r="BW218" s="572">
        <v>0</v>
      </c>
      <c r="BX218" s="572">
        <v>0</v>
      </c>
      <c r="BY218" s="572">
        <v>5</v>
      </c>
      <c r="BZ218" s="572">
        <v>37</v>
      </c>
      <c r="CA218" s="572">
        <v>0</v>
      </c>
    </row>
    <row r="219" spans="1:79">
      <c r="A219" t="s">
        <v>89</v>
      </c>
      <c r="B219" t="s">
        <v>1762</v>
      </c>
      <c r="C219">
        <v>2024</v>
      </c>
      <c r="D219" t="s">
        <v>1971</v>
      </c>
      <c r="E219" s="506">
        <v>518</v>
      </c>
      <c r="F219" s="506">
        <v>242</v>
      </c>
      <c r="G219" s="506">
        <v>81</v>
      </c>
      <c r="H219" s="506">
        <v>99</v>
      </c>
      <c r="I219" s="506">
        <v>63</v>
      </c>
      <c r="J219" s="506">
        <v>0</v>
      </c>
      <c r="K219" s="506">
        <v>0</v>
      </c>
      <c r="L219" s="506">
        <v>0</v>
      </c>
      <c r="M219" s="506">
        <v>0</v>
      </c>
      <c r="N219" s="506">
        <v>838</v>
      </c>
      <c r="O219" s="506">
        <v>84</v>
      </c>
      <c r="P219" s="506">
        <v>754</v>
      </c>
      <c r="Q219" s="506">
        <v>1</v>
      </c>
      <c r="R219" s="506">
        <v>1</v>
      </c>
      <c r="S219" s="506">
        <v>0</v>
      </c>
      <c r="T219" s="506">
        <v>0</v>
      </c>
      <c r="U219" s="506">
        <v>1</v>
      </c>
      <c r="V219" s="506">
        <v>1</v>
      </c>
      <c r="W219" s="506">
        <v>0</v>
      </c>
      <c r="X219" s="506">
        <v>0</v>
      </c>
      <c r="Y219" s="506">
        <v>0</v>
      </c>
      <c r="Z219" s="506">
        <v>0</v>
      </c>
      <c r="AA219" s="506">
        <v>0</v>
      </c>
      <c r="AB219" s="506">
        <v>0</v>
      </c>
      <c r="AC219" s="506">
        <v>184</v>
      </c>
      <c r="AD219" s="506">
        <v>138</v>
      </c>
      <c r="AE219" s="506">
        <v>107</v>
      </c>
      <c r="AF219" s="506">
        <v>70</v>
      </c>
      <c r="AG219" s="506">
        <v>23</v>
      </c>
      <c r="AH219" s="506">
        <v>17</v>
      </c>
      <c r="AI219" s="506">
        <v>12</v>
      </c>
      <c r="AJ219" s="506">
        <v>11</v>
      </c>
      <c r="AK219" s="506">
        <v>161</v>
      </c>
      <c r="AL219" s="506">
        <v>121</v>
      </c>
      <c r="AM219" s="506">
        <v>95</v>
      </c>
      <c r="AN219" s="506">
        <v>59</v>
      </c>
      <c r="AO219" s="506">
        <v>0</v>
      </c>
      <c r="AP219" s="506">
        <v>0</v>
      </c>
      <c r="AQ219" s="506">
        <v>0</v>
      </c>
      <c r="AR219" s="506">
        <v>0</v>
      </c>
      <c r="AS219" s="506">
        <v>0</v>
      </c>
      <c r="AT219" s="506">
        <v>0</v>
      </c>
      <c r="AU219" s="506">
        <v>0</v>
      </c>
      <c r="AV219" s="506">
        <v>0</v>
      </c>
      <c r="AW219" s="506">
        <v>0</v>
      </c>
      <c r="AX219" s="506">
        <v>0</v>
      </c>
      <c r="AY219" s="506">
        <v>0</v>
      </c>
      <c r="AZ219" s="506">
        <v>0</v>
      </c>
      <c r="BA219" s="506">
        <v>475</v>
      </c>
      <c r="BB219" s="506">
        <v>195</v>
      </c>
      <c r="BC219" s="506">
        <v>249</v>
      </c>
      <c r="BD219" s="506">
        <v>174</v>
      </c>
      <c r="BE219" s="506">
        <v>280</v>
      </c>
      <c r="BF219" s="506">
        <v>138</v>
      </c>
      <c r="BG219" s="506">
        <v>134</v>
      </c>
      <c r="BH219" s="506">
        <v>61</v>
      </c>
      <c r="BI219" s="506">
        <v>195</v>
      </c>
      <c r="BJ219" s="506">
        <v>57</v>
      </c>
      <c r="BK219" s="506">
        <v>115</v>
      </c>
      <c r="BL219" s="506">
        <v>113</v>
      </c>
      <c r="BM219" s="506">
        <v>0</v>
      </c>
      <c r="BN219" s="506">
        <v>0</v>
      </c>
      <c r="BO219" s="506">
        <v>0</v>
      </c>
      <c r="BP219" s="506">
        <v>0</v>
      </c>
      <c r="BQ219" s="506">
        <v>0</v>
      </c>
      <c r="BR219" s="506">
        <v>0</v>
      </c>
      <c r="BS219" s="506">
        <v>0</v>
      </c>
      <c r="BT219" s="506">
        <v>0</v>
      </c>
      <c r="BU219" s="506">
        <v>0</v>
      </c>
      <c r="BV219" s="506">
        <v>0</v>
      </c>
      <c r="BW219" s="506">
        <v>0</v>
      </c>
      <c r="BX219" s="506">
        <v>0</v>
      </c>
      <c r="BY219" s="506">
        <v>11</v>
      </c>
      <c r="BZ219" s="506">
        <v>42</v>
      </c>
      <c r="CA219" s="506">
        <v>0</v>
      </c>
    </row>
    <row r="220" spans="1:79">
      <c r="A220" s="571" t="s">
        <v>89</v>
      </c>
      <c r="B220" s="571" t="s">
        <v>1762</v>
      </c>
      <c r="C220" s="571">
        <v>2025</v>
      </c>
      <c r="D220" s="571" t="s">
        <v>1972</v>
      </c>
      <c r="E220" s="572">
        <v>420</v>
      </c>
      <c r="F220" s="572">
        <v>242</v>
      </c>
      <c r="G220" s="572">
        <v>105</v>
      </c>
      <c r="H220" s="572">
        <v>106</v>
      </c>
      <c r="I220" s="572">
        <v>65</v>
      </c>
      <c r="J220" s="572">
        <v>0</v>
      </c>
      <c r="K220" s="572">
        <v>0</v>
      </c>
      <c r="L220" s="572">
        <v>0</v>
      </c>
      <c r="M220" s="572">
        <v>0</v>
      </c>
      <c r="N220" s="572">
        <v>913</v>
      </c>
      <c r="O220" s="572">
        <v>60</v>
      </c>
      <c r="P220" s="572">
        <v>853</v>
      </c>
      <c r="Q220" s="572">
        <v>0</v>
      </c>
      <c r="R220" s="572">
        <v>0</v>
      </c>
      <c r="S220" s="572">
        <v>0</v>
      </c>
      <c r="T220" s="572">
        <v>0</v>
      </c>
      <c r="U220" s="572">
        <v>0</v>
      </c>
      <c r="V220" s="572">
        <v>0</v>
      </c>
      <c r="W220" s="572">
        <v>0</v>
      </c>
      <c r="X220" s="572">
        <v>0</v>
      </c>
      <c r="Y220" s="572">
        <v>0</v>
      </c>
      <c r="Z220" s="572">
        <v>0</v>
      </c>
      <c r="AA220" s="572">
        <v>0</v>
      </c>
      <c r="AB220" s="572">
        <v>0</v>
      </c>
      <c r="AC220" s="572">
        <v>191</v>
      </c>
      <c r="AD220" s="572">
        <v>70</v>
      </c>
      <c r="AE220" s="572">
        <v>102</v>
      </c>
      <c r="AF220" s="572">
        <v>78</v>
      </c>
      <c r="AG220" s="572">
        <v>20</v>
      </c>
      <c r="AH220" s="572">
        <v>8</v>
      </c>
      <c r="AI220" s="572">
        <v>14</v>
      </c>
      <c r="AJ220" s="572">
        <v>10</v>
      </c>
      <c r="AK220" s="572">
        <v>171</v>
      </c>
      <c r="AL220" s="572">
        <v>62</v>
      </c>
      <c r="AM220" s="572">
        <v>88</v>
      </c>
      <c r="AN220" s="572">
        <v>68</v>
      </c>
      <c r="AO220" s="572">
        <v>1</v>
      </c>
      <c r="AP220" s="572">
        <v>0</v>
      </c>
      <c r="AQ220" s="572">
        <v>0</v>
      </c>
      <c r="AR220" s="572">
        <v>1</v>
      </c>
      <c r="AS220" s="572">
        <v>0</v>
      </c>
      <c r="AT220" s="572">
        <v>0</v>
      </c>
      <c r="AU220" s="572">
        <v>0</v>
      </c>
      <c r="AV220" s="572">
        <v>0</v>
      </c>
      <c r="AW220" s="572">
        <v>1</v>
      </c>
      <c r="AX220" s="572">
        <v>0</v>
      </c>
      <c r="AY220" s="572">
        <v>0</v>
      </c>
      <c r="AZ220" s="572">
        <v>1</v>
      </c>
      <c r="BA220" s="572">
        <v>458</v>
      </c>
      <c r="BB220" s="572">
        <v>167</v>
      </c>
      <c r="BC220" s="572">
        <v>232</v>
      </c>
      <c r="BD220" s="572">
        <v>175</v>
      </c>
      <c r="BE220" s="572">
        <v>312</v>
      </c>
      <c r="BF220" s="572">
        <v>132</v>
      </c>
      <c r="BG220" s="572">
        <v>152</v>
      </c>
      <c r="BH220" s="572">
        <v>89</v>
      </c>
      <c r="BI220" s="572">
        <v>146</v>
      </c>
      <c r="BJ220" s="572">
        <v>35</v>
      </c>
      <c r="BK220" s="572">
        <v>80</v>
      </c>
      <c r="BL220" s="572">
        <v>86</v>
      </c>
      <c r="BM220" s="572">
        <v>0</v>
      </c>
      <c r="BN220" s="572">
        <v>0</v>
      </c>
      <c r="BO220" s="572">
        <v>0</v>
      </c>
      <c r="BP220" s="572">
        <v>0</v>
      </c>
      <c r="BQ220" s="572">
        <v>0</v>
      </c>
      <c r="BR220" s="572">
        <v>0</v>
      </c>
      <c r="BS220" s="572">
        <v>0</v>
      </c>
      <c r="BT220" s="572">
        <v>0</v>
      </c>
      <c r="BU220" s="572">
        <v>0</v>
      </c>
      <c r="BV220" s="572">
        <v>0</v>
      </c>
      <c r="BW220" s="572">
        <v>0</v>
      </c>
      <c r="BX220" s="572">
        <v>0</v>
      </c>
      <c r="BY220" s="572">
        <v>8</v>
      </c>
      <c r="BZ220" s="572">
        <v>40</v>
      </c>
      <c r="CA220" s="572">
        <v>0</v>
      </c>
    </row>
    <row r="221" spans="1:79">
      <c r="A221" t="s">
        <v>89</v>
      </c>
      <c r="B221" t="s">
        <v>1762</v>
      </c>
      <c r="C221">
        <v>2024</v>
      </c>
      <c r="D221" t="s">
        <v>1974</v>
      </c>
      <c r="E221" s="506">
        <f>E219</f>
        <v>518</v>
      </c>
      <c r="F221" s="506">
        <f t="shared" ref="F221:BQ221" si="42">F219</f>
        <v>242</v>
      </c>
      <c r="G221" s="506">
        <f t="shared" si="42"/>
        <v>81</v>
      </c>
      <c r="H221" s="506">
        <f t="shared" si="42"/>
        <v>99</v>
      </c>
      <c r="I221" s="506">
        <f t="shared" si="42"/>
        <v>63</v>
      </c>
      <c r="J221" s="506">
        <f t="shared" si="42"/>
        <v>0</v>
      </c>
      <c r="K221" s="506">
        <f t="shared" si="42"/>
        <v>0</v>
      </c>
      <c r="L221" s="506">
        <f t="shared" si="42"/>
        <v>0</v>
      </c>
      <c r="M221" s="506">
        <f t="shared" si="42"/>
        <v>0</v>
      </c>
      <c r="N221" s="506">
        <f t="shared" si="42"/>
        <v>838</v>
      </c>
      <c r="O221" s="506">
        <f t="shared" si="42"/>
        <v>84</v>
      </c>
      <c r="P221" s="506">
        <f t="shared" si="42"/>
        <v>754</v>
      </c>
      <c r="Q221" s="506">
        <f t="shared" si="42"/>
        <v>1</v>
      </c>
      <c r="R221" s="506">
        <f t="shared" si="42"/>
        <v>1</v>
      </c>
      <c r="S221" s="506">
        <f t="shared" si="42"/>
        <v>0</v>
      </c>
      <c r="T221" s="506">
        <f t="shared" si="42"/>
        <v>0</v>
      </c>
      <c r="U221" s="506">
        <f t="shared" si="42"/>
        <v>1</v>
      </c>
      <c r="V221" s="506">
        <f t="shared" si="42"/>
        <v>1</v>
      </c>
      <c r="W221" s="506">
        <f t="shared" si="42"/>
        <v>0</v>
      </c>
      <c r="X221" s="506">
        <f t="shared" si="42"/>
        <v>0</v>
      </c>
      <c r="Y221" s="506">
        <f t="shared" si="42"/>
        <v>0</v>
      </c>
      <c r="Z221" s="506">
        <f t="shared" si="42"/>
        <v>0</v>
      </c>
      <c r="AA221" s="506">
        <f t="shared" si="42"/>
        <v>0</v>
      </c>
      <c r="AB221" s="506">
        <f t="shared" si="42"/>
        <v>0</v>
      </c>
      <c r="AC221" s="506">
        <f t="shared" si="42"/>
        <v>184</v>
      </c>
      <c r="AD221" s="506">
        <f t="shared" si="42"/>
        <v>138</v>
      </c>
      <c r="AE221" s="506">
        <f t="shared" si="42"/>
        <v>107</v>
      </c>
      <c r="AF221" s="506">
        <f t="shared" si="42"/>
        <v>70</v>
      </c>
      <c r="AG221" s="506">
        <f t="shared" si="42"/>
        <v>23</v>
      </c>
      <c r="AH221" s="506">
        <f t="shared" si="42"/>
        <v>17</v>
      </c>
      <c r="AI221" s="506">
        <f t="shared" si="42"/>
        <v>12</v>
      </c>
      <c r="AJ221" s="506">
        <f t="shared" si="42"/>
        <v>11</v>
      </c>
      <c r="AK221" s="506">
        <f t="shared" si="42"/>
        <v>161</v>
      </c>
      <c r="AL221" s="506">
        <f t="shared" si="42"/>
        <v>121</v>
      </c>
      <c r="AM221" s="506">
        <f t="shared" si="42"/>
        <v>95</v>
      </c>
      <c r="AN221" s="506">
        <f t="shared" si="42"/>
        <v>59</v>
      </c>
      <c r="AO221" s="506">
        <f t="shared" si="42"/>
        <v>0</v>
      </c>
      <c r="AP221" s="506">
        <f t="shared" si="42"/>
        <v>0</v>
      </c>
      <c r="AQ221" s="506">
        <f t="shared" si="42"/>
        <v>0</v>
      </c>
      <c r="AR221" s="506">
        <f t="shared" si="42"/>
        <v>0</v>
      </c>
      <c r="AS221" s="506">
        <f t="shared" si="42"/>
        <v>0</v>
      </c>
      <c r="AT221" s="506">
        <f t="shared" si="42"/>
        <v>0</v>
      </c>
      <c r="AU221" s="506">
        <f t="shared" si="42"/>
        <v>0</v>
      </c>
      <c r="AV221" s="506">
        <f t="shared" si="42"/>
        <v>0</v>
      </c>
      <c r="AW221" s="506">
        <f t="shared" si="42"/>
        <v>0</v>
      </c>
      <c r="AX221" s="506">
        <f t="shared" si="42"/>
        <v>0</v>
      </c>
      <c r="AY221" s="506">
        <f t="shared" si="42"/>
        <v>0</v>
      </c>
      <c r="AZ221" s="506">
        <f t="shared" si="42"/>
        <v>0</v>
      </c>
      <c r="BA221" s="506">
        <f t="shared" si="42"/>
        <v>475</v>
      </c>
      <c r="BB221" s="506">
        <f t="shared" si="42"/>
        <v>195</v>
      </c>
      <c r="BC221" s="506">
        <f t="shared" si="42"/>
        <v>249</v>
      </c>
      <c r="BD221" s="506">
        <f t="shared" si="42"/>
        <v>174</v>
      </c>
      <c r="BE221" s="506">
        <f t="shared" si="42"/>
        <v>280</v>
      </c>
      <c r="BF221" s="506">
        <f t="shared" si="42"/>
        <v>138</v>
      </c>
      <c r="BG221" s="506">
        <f t="shared" si="42"/>
        <v>134</v>
      </c>
      <c r="BH221" s="506">
        <f t="shared" si="42"/>
        <v>61</v>
      </c>
      <c r="BI221" s="506">
        <f t="shared" si="42"/>
        <v>195</v>
      </c>
      <c r="BJ221" s="506">
        <f t="shared" si="42"/>
        <v>57</v>
      </c>
      <c r="BK221" s="506">
        <f t="shared" si="42"/>
        <v>115</v>
      </c>
      <c r="BL221" s="506">
        <f t="shared" si="42"/>
        <v>113</v>
      </c>
      <c r="BM221" s="506">
        <f t="shared" si="42"/>
        <v>0</v>
      </c>
      <c r="BN221" s="506">
        <f t="shared" si="42"/>
        <v>0</v>
      </c>
      <c r="BO221" s="506">
        <f t="shared" si="42"/>
        <v>0</v>
      </c>
      <c r="BP221" s="506">
        <f t="shared" si="42"/>
        <v>0</v>
      </c>
      <c r="BQ221" s="506">
        <f t="shared" si="42"/>
        <v>0</v>
      </c>
      <c r="BR221" s="506">
        <f t="shared" ref="BR221:CA221" si="43">BR219</f>
        <v>0</v>
      </c>
      <c r="BS221" s="506">
        <f t="shared" si="43"/>
        <v>0</v>
      </c>
      <c r="BT221" s="506">
        <f t="shared" si="43"/>
        <v>0</v>
      </c>
      <c r="BU221" s="506">
        <f t="shared" si="43"/>
        <v>0</v>
      </c>
      <c r="BV221" s="506">
        <f t="shared" si="43"/>
        <v>0</v>
      </c>
      <c r="BW221" s="506">
        <f t="shared" si="43"/>
        <v>0</v>
      </c>
      <c r="BX221" s="506">
        <f t="shared" si="43"/>
        <v>0</v>
      </c>
      <c r="BY221" s="506">
        <f t="shared" si="43"/>
        <v>11</v>
      </c>
      <c r="BZ221" s="506">
        <f t="shared" si="43"/>
        <v>42</v>
      </c>
      <c r="CA221" s="506">
        <f t="shared" si="43"/>
        <v>0</v>
      </c>
    </row>
    <row r="222" spans="1:79">
      <c r="A222" s="571" t="s">
        <v>89</v>
      </c>
      <c r="B222" s="571" t="s">
        <v>1762</v>
      </c>
      <c r="C222" s="571">
        <v>2025</v>
      </c>
      <c r="D222" s="571" t="s">
        <v>1974</v>
      </c>
      <c r="E222" s="572">
        <v>492.09999999999997</v>
      </c>
      <c r="F222" s="572">
        <v>242</v>
      </c>
      <c r="G222" s="572">
        <v>89.100000000000009</v>
      </c>
      <c r="H222" s="572">
        <v>106</v>
      </c>
      <c r="I222" s="572">
        <v>65</v>
      </c>
      <c r="J222" s="572">
        <v>0</v>
      </c>
      <c r="K222" s="572">
        <v>0</v>
      </c>
      <c r="L222" s="572">
        <v>0</v>
      </c>
      <c r="M222" s="572">
        <v>0</v>
      </c>
      <c r="N222" s="572">
        <v>913</v>
      </c>
      <c r="O222" s="572">
        <v>79.8</v>
      </c>
      <c r="P222" s="572">
        <v>829.40000000000009</v>
      </c>
      <c r="Q222" s="572">
        <v>0.95</v>
      </c>
      <c r="R222" s="572">
        <v>0.95</v>
      </c>
      <c r="S222" s="572">
        <v>0</v>
      </c>
      <c r="T222" s="572">
        <v>0</v>
      </c>
      <c r="U222" s="572">
        <v>0.95</v>
      </c>
      <c r="V222" s="572">
        <v>0.95</v>
      </c>
      <c r="W222" s="572">
        <v>0</v>
      </c>
      <c r="X222" s="572">
        <v>0</v>
      </c>
      <c r="Y222" s="572">
        <v>0</v>
      </c>
      <c r="Z222" s="572">
        <v>0</v>
      </c>
      <c r="AA222" s="572">
        <v>0</v>
      </c>
      <c r="AB222" s="572">
        <v>0</v>
      </c>
      <c r="AC222" s="572">
        <v>191</v>
      </c>
      <c r="AD222" s="572">
        <v>131.1</v>
      </c>
      <c r="AE222" s="572">
        <v>102</v>
      </c>
      <c r="AF222" s="572">
        <v>77</v>
      </c>
      <c r="AG222" s="572">
        <v>21.849999999999998</v>
      </c>
      <c r="AH222" s="572">
        <v>16.149999999999999</v>
      </c>
      <c r="AI222" s="572">
        <v>13.200000000000001</v>
      </c>
      <c r="AJ222" s="572">
        <v>10.45</v>
      </c>
      <c r="AK222" s="572">
        <v>171</v>
      </c>
      <c r="AL222" s="572">
        <v>114.94999999999999</v>
      </c>
      <c r="AM222" s="572">
        <v>90.25</v>
      </c>
      <c r="AN222" s="572">
        <v>64.900000000000006</v>
      </c>
      <c r="AO222" s="572">
        <v>1</v>
      </c>
      <c r="AP222" s="572">
        <v>0</v>
      </c>
      <c r="AQ222" s="572">
        <v>0</v>
      </c>
      <c r="AR222" s="572">
        <v>1</v>
      </c>
      <c r="AS222" s="572">
        <v>0</v>
      </c>
      <c r="AT222" s="572">
        <v>0</v>
      </c>
      <c r="AU222" s="572">
        <v>0</v>
      </c>
      <c r="AV222" s="572">
        <v>0</v>
      </c>
      <c r="AW222" s="572">
        <v>1</v>
      </c>
      <c r="AX222" s="572">
        <v>0</v>
      </c>
      <c r="AY222" s="572">
        <v>0</v>
      </c>
      <c r="AZ222" s="572">
        <v>1</v>
      </c>
      <c r="BA222" s="572">
        <v>458</v>
      </c>
      <c r="BB222" s="572">
        <v>185.25</v>
      </c>
      <c r="BC222" s="572">
        <v>236.54999999999998</v>
      </c>
      <c r="BD222" s="572">
        <v>175</v>
      </c>
      <c r="BE222" s="572">
        <v>308</v>
      </c>
      <c r="BF222" s="572">
        <v>132</v>
      </c>
      <c r="BG222" s="572">
        <v>147.4</v>
      </c>
      <c r="BH222" s="572">
        <v>67.100000000000009</v>
      </c>
      <c r="BI222" s="572">
        <v>185.25</v>
      </c>
      <c r="BJ222" s="572">
        <v>54.15</v>
      </c>
      <c r="BK222" s="572">
        <v>109.25</v>
      </c>
      <c r="BL222" s="572">
        <v>107.35</v>
      </c>
      <c r="BM222" s="572">
        <v>0</v>
      </c>
      <c r="BN222" s="572">
        <v>0</v>
      </c>
      <c r="BO222" s="572">
        <v>0</v>
      </c>
      <c r="BP222" s="572">
        <v>0</v>
      </c>
      <c r="BQ222" s="572">
        <v>0</v>
      </c>
      <c r="BR222" s="572">
        <v>0</v>
      </c>
      <c r="BS222" s="572">
        <v>0</v>
      </c>
      <c r="BT222" s="572">
        <v>0</v>
      </c>
      <c r="BU222" s="572">
        <v>0</v>
      </c>
      <c r="BV222" s="572">
        <v>0</v>
      </c>
      <c r="BW222" s="572">
        <v>0</v>
      </c>
      <c r="BX222" s="572">
        <v>0</v>
      </c>
      <c r="BY222" s="572">
        <v>10.45</v>
      </c>
      <c r="BZ222" s="572">
        <v>40</v>
      </c>
      <c r="CA222" s="572">
        <v>0</v>
      </c>
    </row>
    <row r="223" spans="1:79">
      <c r="A223" t="s">
        <v>91</v>
      </c>
      <c r="B223" t="s">
        <v>1895</v>
      </c>
      <c r="C223">
        <v>2018</v>
      </c>
      <c r="D223" t="s">
        <v>1971</v>
      </c>
      <c r="E223" s="506">
        <v>422</v>
      </c>
      <c r="F223" s="506">
        <v>392</v>
      </c>
      <c r="G223" s="506">
        <v>172</v>
      </c>
      <c r="H223" s="506">
        <v>205</v>
      </c>
      <c r="I223" s="506">
        <v>93</v>
      </c>
      <c r="J223" s="506">
        <v>0</v>
      </c>
      <c r="K223" s="506">
        <v>0</v>
      </c>
      <c r="L223" s="506">
        <v>0</v>
      </c>
      <c r="M223" s="506">
        <v>0</v>
      </c>
      <c r="N223" s="506">
        <v>0</v>
      </c>
      <c r="O223" s="506">
        <v>0</v>
      </c>
      <c r="P223" s="506">
        <v>0</v>
      </c>
      <c r="Q223" s="506">
        <v>0</v>
      </c>
      <c r="R223" s="506">
        <v>0</v>
      </c>
      <c r="S223" s="506">
        <v>0</v>
      </c>
      <c r="T223" s="506">
        <v>0</v>
      </c>
      <c r="U223" s="506">
        <v>0</v>
      </c>
      <c r="V223" s="506">
        <v>0</v>
      </c>
      <c r="W223" s="506">
        <v>0</v>
      </c>
      <c r="X223" s="506">
        <v>0</v>
      </c>
      <c r="Y223" s="506">
        <v>0</v>
      </c>
      <c r="Z223" s="506">
        <v>0</v>
      </c>
      <c r="AA223" s="506">
        <v>0</v>
      </c>
      <c r="AB223" s="506">
        <v>0</v>
      </c>
      <c r="AC223" s="506">
        <v>336</v>
      </c>
      <c r="AD223" s="506">
        <v>102</v>
      </c>
      <c r="AE223" s="506">
        <v>199</v>
      </c>
      <c r="AF223" s="506">
        <v>170</v>
      </c>
      <c r="AG223" s="506">
        <v>197</v>
      </c>
      <c r="AH223" s="506">
        <v>62</v>
      </c>
      <c r="AI223" s="506">
        <v>91</v>
      </c>
      <c r="AJ223" s="506">
        <v>87</v>
      </c>
      <c r="AK223" s="506">
        <v>139</v>
      </c>
      <c r="AL223" s="506">
        <v>40</v>
      </c>
      <c r="AM223" s="506">
        <v>108</v>
      </c>
      <c r="AN223" s="506">
        <v>83</v>
      </c>
      <c r="AO223" s="506">
        <v>0</v>
      </c>
      <c r="AP223" s="506">
        <v>0</v>
      </c>
      <c r="AQ223" s="506">
        <v>0</v>
      </c>
      <c r="AR223" s="506">
        <v>0</v>
      </c>
      <c r="AS223" s="506">
        <v>0</v>
      </c>
      <c r="AT223" s="506">
        <v>0</v>
      </c>
      <c r="AU223" s="506">
        <v>0</v>
      </c>
      <c r="AV223" s="506">
        <v>0</v>
      </c>
      <c r="AW223" s="506">
        <v>0</v>
      </c>
      <c r="AX223" s="506">
        <v>0</v>
      </c>
      <c r="AY223" s="506">
        <v>0</v>
      </c>
      <c r="AZ223" s="506">
        <v>0</v>
      </c>
      <c r="BA223" s="506">
        <v>672</v>
      </c>
      <c r="BB223" s="506">
        <v>277</v>
      </c>
      <c r="BC223" s="506">
        <v>388</v>
      </c>
      <c r="BD223" s="506">
        <v>240</v>
      </c>
      <c r="BE223" s="506">
        <v>538</v>
      </c>
      <c r="BF223" s="506">
        <v>244</v>
      </c>
      <c r="BG223" s="506">
        <v>306</v>
      </c>
      <c r="BH223" s="506">
        <v>169</v>
      </c>
      <c r="BI223" s="506">
        <v>134</v>
      </c>
      <c r="BJ223" s="506">
        <v>33</v>
      </c>
      <c r="BK223" s="506">
        <v>82</v>
      </c>
      <c r="BL223" s="506">
        <v>71</v>
      </c>
      <c r="BM223" s="506">
        <v>0</v>
      </c>
      <c r="BN223" s="506">
        <v>0</v>
      </c>
      <c r="BO223" s="506">
        <v>0</v>
      </c>
      <c r="BP223" s="506">
        <v>0</v>
      </c>
      <c r="BQ223" s="506">
        <v>0</v>
      </c>
      <c r="BR223" s="506">
        <v>0</v>
      </c>
      <c r="BS223" s="506">
        <v>0</v>
      </c>
      <c r="BT223" s="506">
        <v>0</v>
      </c>
      <c r="BU223" s="506">
        <v>0</v>
      </c>
      <c r="BV223" s="506">
        <v>0</v>
      </c>
      <c r="BW223" s="506">
        <v>0</v>
      </c>
      <c r="BX223" s="506">
        <v>0</v>
      </c>
      <c r="BY223" s="506">
        <v>11</v>
      </c>
      <c r="BZ223" s="506">
        <v>38</v>
      </c>
      <c r="CA223" s="506">
        <v>0</v>
      </c>
    </row>
    <row r="224" spans="1:79">
      <c r="A224" s="571" t="s">
        <v>91</v>
      </c>
      <c r="B224" s="571" t="s">
        <v>1895</v>
      </c>
      <c r="C224" s="571">
        <v>2019</v>
      </c>
      <c r="D224" s="571" t="s">
        <v>1971</v>
      </c>
      <c r="E224" s="572">
        <v>381</v>
      </c>
      <c r="F224" s="572">
        <v>403</v>
      </c>
      <c r="G224" s="572">
        <v>205</v>
      </c>
      <c r="H224" s="572">
        <v>213</v>
      </c>
      <c r="I224" s="572">
        <v>92</v>
      </c>
      <c r="J224" s="572">
        <v>0</v>
      </c>
      <c r="K224" s="572">
        <v>0</v>
      </c>
      <c r="L224" s="572">
        <v>0</v>
      </c>
      <c r="M224" s="572">
        <v>0</v>
      </c>
      <c r="N224" s="572">
        <v>0</v>
      </c>
      <c r="O224" s="572">
        <v>0</v>
      </c>
      <c r="P224" s="572">
        <v>0</v>
      </c>
      <c r="Q224" s="572">
        <v>0</v>
      </c>
      <c r="R224" s="572">
        <v>0</v>
      </c>
      <c r="S224" s="572">
        <v>0</v>
      </c>
      <c r="T224" s="572">
        <v>0</v>
      </c>
      <c r="U224" s="572">
        <v>0</v>
      </c>
      <c r="V224" s="572">
        <v>0</v>
      </c>
      <c r="W224" s="572">
        <v>0</v>
      </c>
      <c r="X224" s="572">
        <v>0</v>
      </c>
      <c r="Y224" s="572">
        <v>0</v>
      </c>
      <c r="Z224" s="572">
        <v>0</v>
      </c>
      <c r="AA224" s="572">
        <v>0</v>
      </c>
      <c r="AB224" s="572">
        <v>0</v>
      </c>
      <c r="AC224" s="572">
        <v>540</v>
      </c>
      <c r="AD224" s="572">
        <v>94</v>
      </c>
      <c r="AE224" s="572">
        <v>142</v>
      </c>
      <c r="AF224" s="572">
        <v>287</v>
      </c>
      <c r="AG224" s="572">
        <v>395</v>
      </c>
      <c r="AH224" s="572">
        <v>49</v>
      </c>
      <c r="AI224" s="572">
        <v>46</v>
      </c>
      <c r="AJ224" s="572">
        <v>213</v>
      </c>
      <c r="AK224" s="572">
        <v>145</v>
      </c>
      <c r="AL224" s="572">
        <v>45</v>
      </c>
      <c r="AM224" s="572">
        <v>96</v>
      </c>
      <c r="AN224" s="572">
        <v>74</v>
      </c>
      <c r="AO224" s="572">
        <v>0</v>
      </c>
      <c r="AP224" s="572">
        <v>0</v>
      </c>
      <c r="AQ224" s="572">
        <v>0</v>
      </c>
      <c r="AR224" s="572">
        <v>0</v>
      </c>
      <c r="AS224" s="572">
        <v>0</v>
      </c>
      <c r="AT224" s="572">
        <v>0</v>
      </c>
      <c r="AU224" s="572">
        <v>0</v>
      </c>
      <c r="AV224" s="572">
        <v>0</v>
      </c>
      <c r="AW224" s="572">
        <v>0</v>
      </c>
      <c r="AX224" s="572">
        <v>0</v>
      </c>
      <c r="AY224" s="572">
        <v>0</v>
      </c>
      <c r="AZ224" s="572">
        <v>0</v>
      </c>
      <c r="BA224" s="572">
        <v>734</v>
      </c>
      <c r="BB224" s="572">
        <v>380</v>
      </c>
      <c r="BC224" s="572">
        <v>414</v>
      </c>
      <c r="BD224" s="572">
        <v>250</v>
      </c>
      <c r="BE224" s="572">
        <v>576</v>
      </c>
      <c r="BF224" s="572">
        <v>324</v>
      </c>
      <c r="BG224" s="572">
        <v>318</v>
      </c>
      <c r="BH224" s="572">
        <v>170</v>
      </c>
      <c r="BI224" s="572">
        <v>158</v>
      </c>
      <c r="BJ224" s="572">
        <v>56</v>
      </c>
      <c r="BK224" s="572">
        <v>96</v>
      </c>
      <c r="BL224" s="572">
        <v>80</v>
      </c>
      <c r="BM224" s="572">
        <v>0</v>
      </c>
      <c r="BN224" s="572">
        <v>0</v>
      </c>
      <c r="BO224" s="572">
        <v>0</v>
      </c>
      <c r="BP224" s="572">
        <v>0</v>
      </c>
      <c r="BQ224" s="572">
        <v>0</v>
      </c>
      <c r="BR224" s="572">
        <v>0</v>
      </c>
      <c r="BS224" s="572">
        <v>0</v>
      </c>
      <c r="BT224" s="572">
        <v>0</v>
      </c>
      <c r="BU224" s="572">
        <v>0</v>
      </c>
      <c r="BV224" s="572">
        <v>0</v>
      </c>
      <c r="BW224" s="572">
        <v>0</v>
      </c>
      <c r="BX224" s="572">
        <v>0</v>
      </c>
      <c r="BY224" s="572">
        <v>31</v>
      </c>
      <c r="BZ224" s="572">
        <v>38</v>
      </c>
      <c r="CA224" s="572">
        <v>0</v>
      </c>
    </row>
    <row r="225" spans="1:79">
      <c r="A225" t="s">
        <v>91</v>
      </c>
      <c r="B225" t="s">
        <v>1895</v>
      </c>
      <c r="C225">
        <v>2020</v>
      </c>
      <c r="D225" t="s">
        <v>1971</v>
      </c>
      <c r="E225" s="506">
        <v>391</v>
      </c>
      <c r="F225" s="506">
        <v>419</v>
      </c>
      <c r="G225" s="506">
        <v>244</v>
      </c>
      <c r="H225" s="506">
        <v>201</v>
      </c>
      <c r="I225" s="506">
        <v>98</v>
      </c>
      <c r="J225" s="506">
        <v>0</v>
      </c>
      <c r="K225" s="506">
        <v>0</v>
      </c>
      <c r="L225" s="506">
        <v>0</v>
      </c>
      <c r="M225" s="506">
        <v>0</v>
      </c>
      <c r="N225" s="506">
        <v>125</v>
      </c>
      <c r="O225" s="506">
        <v>15</v>
      </c>
      <c r="P225" s="506">
        <v>110</v>
      </c>
      <c r="Q225" s="506">
        <v>43</v>
      </c>
      <c r="R225" s="506">
        <v>0</v>
      </c>
      <c r="S225" s="506">
        <v>0</v>
      </c>
      <c r="T225" s="506">
        <v>0</v>
      </c>
      <c r="U225" s="506">
        <v>1</v>
      </c>
      <c r="V225" s="506">
        <v>0</v>
      </c>
      <c r="W225" s="506">
        <v>0</v>
      </c>
      <c r="X225" s="506">
        <v>0</v>
      </c>
      <c r="Y225" s="506">
        <v>42</v>
      </c>
      <c r="Z225" s="506">
        <v>0</v>
      </c>
      <c r="AA225" s="506">
        <v>0</v>
      </c>
      <c r="AB225" s="506">
        <v>0</v>
      </c>
      <c r="AC225" s="506">
        <v>458</v>
      </c>
      <c r="AD225" s="506">
        <v>104</v>
      </c>
      <c r="AE225" s="506">
        <v>152</v>
      </c>
      <c r="AF225" s="506">
        <v>219</v>
      </c>
      <c r="AG225" s="506">
        <v>323</v>
      </c>
      <c r="AH225" s="506">
        <v>50</v>
      </c>
      <c r="AI225" s="506">
        <v>52</v>
      </c>
      <c r="AJ225" s="506">
        <v>155</v>
      </c>
      <c r="AK225" s="506">
        <v>135</v>
      </c>
      <c r="AL225" s="506">
        <v>54</v>
      </c>
      <c r="AM225" s="506">
        <v>100</v>
      </c>
      <c r="AN225" s="506">
        <v>64</v>
      </c>
      <c r="AO225" s="506">
        <v>0</v>
      </c>
      <c r="AP225" s="506">
        <v>0</v>
      </c>
      <c r="AQ225" s="506">
        <v>0</v>
      </c>
      <c r="AR225" s="506">
        <v>0</v>
      </c>
      <c r="AS225" s="506">
        <v>0</v>
      </c>
      <c r="AT225" s="506">
        <v>0</v>
      </c>
      <c r="AU225" s="506">
        <v>0</v>
      </c>
      <c r="AV225" s="506">
        <v>0</v>
      </c>
      <c r="AW225" s="506">
        <v>0</v>
      </c>
      <c r="AX225" s="506">
        <v>0</v>
      </c>
      <c r="AY225" s="506">
        <v>0</v>
      </c>
      <c r="AZ225" s="506">
        <v>0</v>
      </c>
      <c r="BA225" s="506">
        <v>843</v>
      </c>
      <c r="BB225" s="506">
        <v>470</v>
      </c>
      <c r="BC225" s="506">
        <v>463</v>
      </c>
      <c r="BD225" s="506">
        <v>281</v>
      </c>
      <c r="BE225" s="506">
        <v>676</v>
      </c>
      <c r="BF225" s="506">
        <v>398</v>
      </c>
      <c r="BG225" s="506">
        <v>344</v>
      </c>
      <c r="BH225" s="506">
        <v>182</v>
      </c>
      <c r="BI225" s="506">
        <v>167</v>
      </c>
      <c r="BJ225" s="506">
        <v>72</v>
      </c>
      <c r="BK225" s="506">
        <v>119</v>
      </c>
      <c r="BL225" s="506">
        <v>99</v>
      </c>
      <c r="BM225" s="506">
        <v>0</v>
      </c>
      <c r="BN225" s="506">
        <v>0</v>
      </c>
      <c r="BO225" s="506">
        <v>0</v>
      </c>
      <c r="BP225" s="506">
        <v>0</v>
      </c>
      <c r="BQ225" s="506">
        <v>0</v>
      </c>
      <c r="BR225" s="506">
        <v>0</v>
      </c>
      <c r="BS225" s="506">
        <v>0</v>
      </c>
      <c r="BT225" s="506">
        <v>0</v>
      </c>
      <c r="BU225" s="506">
        <v>0</v>
      </c>
      <c r="BV225" s="506">
        <v>0</v>
      </c>
      <c r="BW225" s="506">
        <v>0</v>
      </c>
      <c r="BX225" s="506">
        <v>0</v>
      </c>
      <c r="BY225" s="506">
        <v>17</v>
      </c>
      <c r="BZ225" s="506">
        <v>59</v>
      </c>
      <c r="CA225" s="506">
        <v>0</v>
      </c>
    </row>
    <row r="226" spans="1:79">
      <c r="A226" s="571" t="s">
        <v>91</v>
      </c>
      <c r="B226" s="571" t="s">
        <v>1895</v>
      </c>
      <c r="C226" s="571">
        <v>2021</v>
      </c>
      <c r="D226" s="571" t="s">
        <v>1971</v>
      </c>
      <c r="E226" s="572">
        <v>445</v>
      </c>
      <c r="F226" s="572">
        <v>424</v>
      </c>
      <c r="G226" s="572">
        <v>256</v>
      </c>
      <c r="H226" s="572">
        <v>204</v>
      </c>
      <c r="I226" s="572">
        <v>78</v>
      </c>
      <c r="J226" s="572">
        <v>0</v>
      </c>
      <c r="K226" s="572">
        <v>0</v>
      </c>
      <c r="L226" s="572">
        <v>0</v>
      </c>
      <c r="M226" s="572">
        <v>0</v>
      </c>
      <c r="N226" s="572">
        <v>221</v>
      </c>
      <c r="O226" s="572">
        <v>44</v>
      </c>
      <c r="P226" s="572">
        <v>177</v>
      </c>
      <c r="Q226" s="572">
        <v>63</v>
      </c>
      <c r="R226" s="572">
        <v>0</v>
      </c>
      <c r="S226" s="572">
        <v>0</v>
      </c>
      <c r="T226" s="572">
        <v>0</v>
      </c>
      <c r="U226" s="572">
        <v>0</v>
      </c>
      <c r="V226" s="572">
        <v>0</v>
      </c>
      <c r="W226" s="572">
        <v>0</v>
      </c>
      <c r="X226" s="572">
        <v>0</v>
      </c>
      <c r="Y226" s="572">
        <v>63</v>
      </c>
      <c r="Z226" s="572">
        <v>0</v>
      </c>
      <c r="AA226" s="572">
        <v>0</v>
      </c>
      <c r="AB226" s="572">
        <v>0</v>
      </c>
      <c r="AC226" s="572">
        <v>602</v>
      </c>
      <c r="AD226" s="572">
        <v>124</v>
      </c>
      <c r="AE226" s="572">
        <v>167</v>
      </c>
      <c r="AF226" s="572">
        <v>284</v>
      </c>
      <c r="AG226" s="572">
        <v>429</v>
      </c>
      <c r="AH226" s="572">
        <v>59</v>
      </c>
      <c r="AI226" s="572">
        <v>55</v>
      </c>
      <c r="AJ226" s="572">
        <v>204</v>
      </c>
      <c r="AK226" s="572">
        <v>173</v>
      </c>
      <c r="AL226" s="572">
        <v>65</v>
      </c>
      <c r="AM226" s="572">
        <v>112</v>
      </c>
      <c r="AN226" s="572">
        <v>80</v>
      </c>
      <c r="AO226" s="572">
        <v>0</v>
      </c>
      <c r="AP226" s="572">
        <v>0</v>
      </c>
      <c r="AQ226" s="572">
        <v>0</v>
      </c>
      <c r="AR226" s="572">
        <v>0</v>
      </c>
      <c r="AS226" s="572">
        <v>0</v>
      </c>
      <c r="AT226" s="572">
        <v>0</v>
      </c>
      <c r="AU226" s="572">
        <v>0</v>
      </c>
      <c r="AV226" s="572">
        <v>0</v>
      </c>
      <c r="AW226" s="572">
        <v>0</v>
      </c>
      <c r="AX226" s="572">
        <v>0</v>
      </c>
      <c r="AY226" s="572">
        <v>0</v>
      </c>
      <c r="AZ226" s="572">
        <v>0</v>
      </c>
      <c r="BA226" s="572">
        <v>702</v>
      </c>
      <c r="BB226" s="572">
        <v>393</v>
      </c>
      <c r="BC226" s="572">
        <v>413</v>
      </c>
      <c r="BD226" s="572">
        <v>257</v>
      </c>
      <c r="BE226" s="572">
        <v>515</v>
      </c>
      <c r="BF226" s="572">
        <v>306</v>
      </c>
      <c r="BG226" s="572">
        <v>298</v>
      </c>
      <c r="BH226" s="572">
        <v>150</v>
      </c>
      <c r="BI226" s="572">
        <v>187</v>
      </c>
      <c r="BJ226" s="572">
        <v>87</v>
      </c>
      <c r="BK226" s="572">
        <v>115</v>
      </c>
      <c r="BL226" s="572">
        <v>107</v>
      </c>
      <c r="BM226" s="572">
        <v>0</v>
      </c>
      <c r="BN226" s="572">
        <v>0</v>
      </c>
      <c r="BO226" s="572">
        <v>0</v>
      </c>
      <c r="BP226" s="572">
        <v>0</v>
      </c>
      <c r="BQ226" s="572">
        <v>0</v>
      </c>
      <c r="BR226" s="572">
        <v>0</v>
      </c>
      <c r="BS226" s="572">
        <v>0</v>
      </c>
      <c r="BT226" s="572">
        <v>0</v>
      </c>
      <c r="BU226" s="572">
        <v>0</v>
      </c>
      <c r="BV226" s="572">
        <v>0</v>
      </c>
      <c r="BW226" s="572">
        <v>0</v>
      </c>
      <c r="BX226" s="572">
        <v>0</v>
      </c>
      <c r="BY226" s="572">
        <v>28</v>
      </c>
      <c r="BZ226" s="572">
        <v>43</v>
      </c>
      <c r="CA226" s="572">
        <v>0</v>
      </c>
    </row>
    <row r="227" spans="1:79">
      <c r="A227" t="s">
        <v>91</v>
      </c>
      <c r="B227" t="s">
        <v>1895</v>
      </c>
      <c r="C227">
        <v>2022</v>
      </c>
      <c r="D227" t="s">
        <v>1971</v>
      </c>
      <c r="E227" s="506">
        <v>510</v>
      </c>
      <c r="F227" s="506">
        <v>395</v>
      </c>
      <c r="G227" s="506">
        <v>227</v>
      </c>
      <c r="H227" s="506">
        <v>196</v>
      </c>
      <c r="I227" s="506">
        <v>83</v>
      </c>
      <c r="J227" s="506">
        <v>0</v>
      </c>
      <c r="K227" s="506">
        <v>0</v>
      </c>
      <c r="L227" s="506">
        <v>0</v>
      </c>
      <c r="M227" s="506">
        <v>0</v>
      </c>
      <c r="N227" s="506">
        <v>193</v>
      </c>
      <c r="O227" s="506">
        <v>36</v>
      </c>
      <c r="P227" s="506">
        <v>157</v>
      </c>
      <c r="Q227" s="506">
        <v>59</v>
      </c>
      <c r="R227" s="506">
        <v>0</v>
      </c>
      <c r="S227" s="506">
        <v>0</v>
      </c>
      <c r="T227" s="506">
        <v>0</v>
      </c>
      <c r="U227" s="506">
        <v>0</v>
      </c>
      <c r="V227" s="506">
        <v>0</v>
      </c>
      <c r="W227" s="506">
        <v>0</v>
      </c>
      <c r="X227" s="506">
        <v>0</v>
      </c>
      <c r="Y227" s="506">
        <v>59</v>
      </c>
      <c r="Z227" s="506">
        <v>0</v>
      </c>
      <c r="AA227" s="506">
        <v>0</v>
      </c>
      <c r="AB227" s="506">
        <v>0</v>
      </c>
      <c r="AC227" s="506">
        <v>619</v>
      </c>
      <c r="AD227" s="506">
        <v>108</v>
      </c>
      <c r="AE227" s="506">
        <v>145</v>
      </c>
      <c r="AF227" s="506">
        <v>239</v>
      </c>
      <c r="AG227" s="506">
        <v>480</v>
      </c>
      <c r="AH227" s="506">
        <v>61</v>
      </c>
      <c r="AI227" s="506">
        <v>57</v>
      </c>
      <c r="AJ227" s="506">
        <v>179</v>
      </c>
      <c r="AK227" s="506">
        <v>139</v>
      </c>
      <c r="AL227" s="506">
        <v>47</v>
      </c>
      <c r="AM227" s="506">
        <v>88</v>
      </c>
      <c r="AN227" s="506">
        <v>60</v>
      </c>
      <c r="AO227" s="506">
        <v>0</v>
      </c>
      <c r="AP227" s="506">
        <v>0</v>
      </c>
      <c r="AQ227" s="506">
        <v>0</v>
      </c>
      <c r="AR227" s="506">
        <v>0</v>
      </c>
      <c r="AS227" s="506">
        <v>0</v>
      </c>
      <c r="AT227" s="506">
        <v>0</v>
      </c>
      <c r="AU227" s="506">
        <v>0</v>
      </c>
      <c r="AV227" s="506">
        <v>0</v>
      </c>
      <c r="AW227" s="506">
        <v>0</v>
      </c>
      <c r="AX227" s="506">
        <v>0</v>
      </c>
      <c r="AY227" s="506">
        <v>0</v>
      </c>
      <c r="AZ227" s="506">
        <v>0</v>
      </c>
      <c r="BA227" s="506">
        <v>679</v>
      </c>
      <c r="BB227" s="506">
        <v>372</v>
      </c>
      <c r="BC227" s="506">
        <v>384</v>
      </c>
      <c r="BD227" s="506">
        <v>231</v>
      </c>
      <c r="BE227" s="506">
        <v>514</v>
      </c>
      <c r="BF227" s="506">
        <v>295</v>
      </c>
      <c r="BG227" s="506">
        <v>277</v>
      </c>
      <c r="BH227" s="506">
        <v>137</v>
      </c>
      <c r="BI227" s="506">
        <v>165</v>
      </c>
      <c r="BJ227" s="506">
        <v>77</v>
      </c>
      <c r="BK227" s="506">
        <v>107</v>
      </c>
      <c r="BL227" s="506">
        <v>94</v>
      </c>
      <c r="BM227" s="506">
        <v>0</v>
      </c>
      <c r="BN227" s="506">
        <v>0</v>
      </c>
      <c r="BO227" s="506">
        <v>0</v>
      </c>
      <c r="BP227" s="506">
        <v>0</v>
      </c>
      <c r="BQ227" s="506">
        <v>0</v>
      </c>
      <c r="BR227" s="506">
        <v>0</v>
      </c>
      <c r="BS227" s="506">
        <v>0</v>
      </c>
      <c r="BT227" s="506">
        <v>0</v>
      </c>
      <c r="BU227" s="506">
        <v>0</v>
      </c>
      <c r="BV227" s="506">
        <v>0</v>
      </c>
      <c r="BW227" s="506">
        <v>0</v>
      </c>
      <c r="BX227" s="506">
        <v>0</v>
      </c>
      <c r="BY227" s="506">
        <v>41</v>
      </c>
      <c r="BZ227" s="506">
        <v>68</v>
      </c>
      <c r="CA227" s="506">
        <v>0</v>
      </c>
    </row>
    <row r="228" spans="1:79">
      <c r="A228" s="571" t="s">
        <v>91</v>
      </c>
      <c r="B228" s="571" t="s">
        <v>1895</v>
      </c>
      <c r="C228" s="571">
        <v>2023</v>
      </c>
      <c r="D228" s="571" t="s">
        <v>1971</v>
      </c>
      <c r="E228" s="572">
        <v>549</v>
      </c>
      <c r="F228" s="572">
        <v>370</v>
      </c>
      <c r="G228" s="572">
        <v>225</v>
      </c>
      <c r="H228" s="572">
        <v>165</v>
      </c>
      <c r="I228" s="572">
        <v>84</v>
      </c>
      <c r="J228" s="572">
        <v>0</v>
      </c>
      <c r="K228" s="572">
        <v>0</v>
      </c>
      <c r="L228" s="572">
        <v>0</v>
      </c>
      <c r="M228" s="572">
        <v>0</v>
      </c>
      <c r="N228" s="572">
        <v>296</v>
      </c>
      <c r="O228" s="572">
        <v>22</v>
      </c>
      <c r="P228" s="572">
        <v>274</v>
      </c>
      <c r="Q228" s="572">
        <v>71</v>
      </c>
      <c r="R228" s="572">
        <v>3</v>
      </c>
      <c r="S228" s="572">
        <v>3</v>
      </c>
      <c r="T228" s="572">
        <v>14</v>
      </c>
      <c r="U228" s="572">
        <v>0</v>
      </c>
      <c r="V228" s="572">
        <v>0</v>
      </c>
      <c r="W228" s="572">
        <v>0</v>
      </c>
      <c r="X228" s="572">
        <v>0</v>
      </c>
      <c r="Y228" s="572">
        <v>71</v>
      </c>
      <c r="Z228" s="572">
        <v>3</v>
      </c>
      <c r="AA228" s="572">
        <v>3</v>
      </c>
      <c r="AB228" s="572">
        <v>14</v>
      </c>
      <c r="AC228" s="572">
        <v>544</v>
      </c>
      <c r="AD228" s="572">
        <v>90</v>
      </c>
      <c r="AE228" s="572">
        <v>159</v>
      </c>
      <c r="AF228" s="572">
        <v>224</v>
      </c>
      <c r="AG228" s="572">
        <v>396</v>
      </c>
      <c r="AH228" s="572">
        <v>62</v>
      </c>
      <c r="AI228" s="572">
        <v>62</v>
      </c>
      <c r="AJ228" s="572">
        <v>173</v>
      </c>
      <c r="AK228" s="572">
        <v>148</v>
      </c>
      <c r="AL228" s="572">
        <v>28</v>
      </c>
      <c r="AM228" s="572">
        <v>97</v>
      </c>
      <c r="AN228" s="572">
        <v>51</v>
      </c>
      <c r="AO228" s="572">
        <v>0</v>
      </c>
      <c r="AP228" s="572">
        <v>0</v>
      </c>
      <c r="AQ228" s="572">
        <v>0</v>
      </c>
      <c r="AR228" s="572">
        <v>0</v>
      </c>
      <c r="AS228" s="572">
        <v>0</v>
      </c>
      <c r="AT228" s="572">
        <v>0</v>
      </c>
      <c r="AU228" s="572">
        <v>0</v>
      </c>
      <c r="AV228" s="572">
        <v>0</v>
      </c>
      <c r="AW228" s="572">
        <v>0</v>
      </c>
      <c r="AX228" s="572">
        <v>0</v>
      </c>
      <c r="AY228" s="572">
        <v>0</v>
      </c>
      <c r="AZ228" s="572">
        <v>0</v>
      </c>
      <c r="BA228" s="572">
        <v>657</v>
      </c>
      <c r="BB228" s="572">
        <v>376</v>
      </c>
      <c r="BC228" s="572">
        <v>404</v>
      </c>
      <c r="BD228" s="572">
        <v>193</v>
      </c>
      <c r="BE228" s="572">
        <v>529</v>
      </c>
      <c r="BF228" s="572">
        <v>309</v>
      </c>
      <c r="BG228" s="572">
        <v>311</v>
      </c>
      <c r="BH228" s="572">
        <v>126</v>
      </c>
      <c r="BI228" s="572">
        <v>128</v>
      </c>
      <c r="BJ228" s="572">
        <v>67</v>
      </c>
      <c r="BK228" s="572">
        <v>93</v>
      </c>
      <c r="BL228" s="572">
        <v>67</v>
      </c>
      <c r="BM228" s="572">
        <v>0</v>
      </c>
      <c r="BN228" s="572">
        <v>0</v>
      </c>
      <c r="BO228" s="572">
        <v>0</v>
      </c>
      <c r="BP228" s="572">
        <v>0</v>
      </c>
      <c r="BQ228" s="572">
        <v>0</v>
      </c>
      <c r="BR228" s="572">
        <v>0</v>
      </c>
      <c r="BS228" s="572">
        <v>0</v>
      </c>
      <c r="BT228" s="572">
        <v>0</v>
      </c>
      <c r="BU228" s="572">
        <v>0</v>
      </c>
      <c r="BV228" s="572">
        <v>0</v>
      </c>
      <c r="BW228" s="572">
        <v>0</v>
      </c>
      <c r="BX228" s="572">
        <v>0</v>
      </c>
      <c r="BY228" s="572">
        <v>23</v>
      </c>
      <c r="BZ228" s="572">
        <v>58</v>
      </c>
      <c r="CA228" s="572">
        <v>0</v>
      </c>
    </row>
    <row r="229" spans="1:79">
      <c r="A229" t="s">
        <v>91</v>
      </c>
      <c r="B229" t="s">
        <v>1895</v>
      </c>
      <c r="C229">
        <v>2024</v>
      </c>
      <c r="D229" t="s">
        <v>1971</v>
      </c>
      <c r="E229" s="506">
        <v>794</v>
      </c>
      <c r="F229" s="506">
        <v>408</v>
      </c>
      <c r="G229" s="506">
        <v>249</v>
      </c>
      <c r="H229" s="506">
        <v>181</v>
      </c>
      <c r="I229" s="506">
        <v>66</v>
      </c>
      <c r="J229" s="506">
        <v>0</v>
      </c>
      <c r="K229" s="506">
        <v>0</v>
      </c>
      <c r="L229" s="506">
        <v>0</v>
      </c>
      <c r="M229" s="506">
        <v>0</v>
      </c>
      <c r="N229" s="506">
        <v>585</v>
      </c>
      <c r="O229" s="506">
        <v>49</v>
      </c>
      <c r="P229" s="506">
        <v>536</v>
      </c>
      <c r="Q229" s="506">
        <v>48</v>
      </c>
      <c r="R229" s="506">
        <v>1</v>
      </c>
      <c r="S229" s="506">
        <v>1</v>
      </c>
      <c r="T229" s="506">
        <v>11</v>
      </c>
      <c r="U229" s="506">
        <v>0</v>
      </c>
      <c r="V229" s="506">
        <v>0</v>
      </c>
      <c r="W229" s="506">
        <v>0</v>
      </c>
      <c r="X229" s="506">
        <v>0</v>
      </c>
      <c r="Y229" s="506">
        <v>48</v>
      </c>
      <c r="Z229" s="506">
        <v>1</v>
      </c>
      <c r="AA229" s="506">
        <v>1</v>
      </c>
      <c r="AB229" s="506">
        <v>11</v>
      </c>
      <c r="AC229" s="506">
        <v>495</v>
      </c>
      <c r="AD229" s="506">
        <v>80</v>
      </c>
      <c r="AE229" s="506">
        <v>128</v>
      </c>
      <c r="AF229" s="506">
        <v>225</v>
      </c>
      <c r="AG229" s="506">
        <v>253</v>
      </c>
      <c r="AH229" s="506">
        <v>25</v>
      </c>
      <c r="AI229" s="506">
        <v>28</v>
      </c>
      <c r="AJ229" s="506">
        <v>143</v>
      </c>
      <c r="AK229" s="506">
        <v>242</v>
      </c>
      <c r="AL229" s="506">
        <v>55</v>
      </c>
      <c r="AM229" s="506">
        <v>100</v>
      </c>
      <c r="AN229" s="506">
        <v>82</v>
      </c>
      <c r="AO229" s="506">
        <v>0</v>
      </c>
      <c r="AP229" s="506">
        <v>0</v>
      </c>
      <c r="AQ229" s="506">
        <v>0</v>
      </c>
      <c r="AR229" s="506">
        <v>0</v>
      </c>
      <c r="AS229" s="506">
        <v>0</v>
      </c>
      <c r="AT229" s="506">
        <v>0</v>
      </c>
      <c r="AU229" s="506">
        <v>0</v>
      </c>
      <c r="AV229" s="506">
        <v>0</v>
      </c>
      <c r="AW229" s="506">
        <v>0</v>
      </c>
      <c r="AX229" s="506">
        <v>0</v>
      </c>
      <c r="AY229" s="506">
        <v>0</v>
      </c>
      <c r="AZ229" s="506">
        <v>0</v>
      </c>
      <c r="BA229" s="506">
        <v>708</v>
      </c>
      <c r="BB229" s="506">
        <v>417</v>
      </c>
      <c r="BC229" s="506">
        <v>404</v>
      </c>
      <c r="BD229" s="506">
        <v>205</v>
      </c>
      <c r="BE229" s="506">
        <v>540</v>
      </c>
      <c r="BF229" s="506">
        <v>317</v>
      </c>
      <c r="BG229" s="506">
        <v>303</v>
      </c>
      <c r="BH229" s="506">
        <v>136</v>
      </c>
      <c r="BI229" s="506">
        <v>168</v>
      </c>
      <c r="BJ229" s="506">
        <v>100</v>
      </c>
      <c r="BK229" s="506">
        <v>101</v>
      </c>
      <c r="BL229" s="506">
        <v>69</v>
      </c>
      <c r="BM229" s="506">
        <v>0</v>
      </c>
      <c r="BN229" s="506">
        <v>0</v>
      </c>
      <c r="BO229" s="506">
        <v>0</v>
      </c>
      <c r="BP229" s="506">
        <v>0</v>
      </c>
      <c r="BQ229" s="506">
        <v>0</v>
      </c>
      <c r="BR229" s="506">
        <v>0</v>
      </c>
      <c r="BS229" s="506">
        <v>0</v>
      </c>
      <c r="BT229" s="506">
        <v>0</v>
      </c>
      <c r="BU229" s="506">
        <v>0</v>
      </c>
      <c r="BV229" s="506">
        <v>0</v>
      </c>
      <c r="BW229" s="506">
        <v>0</v>
      </c>
      <c r="BX229" s="506">
        <v>0</v>
      </c>
      <c r="BY229" s="506">
        <v>27</v>
      </c>
      <c r="BZ229" s="506">
        <v>57</v>
      </c>
      <c r="CA229" s="506">
        <v>0</v>
      </c>
    </row>
    <row r="230" spans="1:79">
      <c r="A230" s="571" t="s">
        <v>91</v>
      </c>
      <c r="B230" s="571" t="s">
        <v>1895</v>
      </c>
      <c r="C230" s="571">
        <v>2025</v>
      </c>
      <c r="D230" s="571" t="s">
        <v>1972</v>
      </c>
      <c r="E230" s="572">
        <v>809</v>
      </c>
      <c r="F230" s="572">
        <v>402</v>
      </c>
      <c r="G230" s="572">
        <v>226</v>
      </c>
      <c r="H230" s="572">
        <v>195</v>
      </c>
      <c r="I230" s="572">
        <v>85</v>
      </c>
      <c r="J230" s="572">
        <v>0</v>
      </c>
      <c r="K230" s="572">
        <v>0</v>
      </c>
      <c r="L230" s="572">
        <v>0</v>
      </c>
      <c r="M230" s="572">
        <v>0</v>
      </c>
      <c r="N230" s="572">
        <v>681</v>
      </c>
      <c r="O230" s="572">
        <v>90</v>
      </c>
      <c r="P230" s="572">
        <v>591</v>
      </c>
      <c r="Q230" s="572">
        <v>57</v>
      </c>
      <c r="R230" s="572">
        <v>2</v>
      </c>
      <c r="S230" s="572">
        <v>2</v>
      </c>
      <c r="T230" s="572">
        <v>12</v>
      </c>
      <c r="U230" s="617">
        <v>0</v>
      </c>
      <c r="V230" s="572">
        <v>0</v>
      </c>
      <c r="W230" s="572">
        <v>0</v>
      </c>
      <c r="X230" s="572">
        <v>0</v>
      </c>
      <c r="Y230" s="572">
        <v>57</v>
      </c>
      <c r="Z230" s="572">
        <v>2</v>
      </c>
      <c r="AA230" s="572">
        <v>2</v>
      </c>
      <c r="AB230" s="572">
        <v>12</v>
      </c>
      <c r="AC230" s="572">
        <v>514</v>
      </c>
      <c r="AD230" s="572">
        <v>104</v>
      </c>
      <c r="AE230" s="572">
        <v>165</v>
      </c>
      <c r="AF230" s="572">
        <v>238</v>
      </c>
      <c r="AG230" s="572">
        <v>349</v>
      </c>
      <c r="AH230" s="572">
        <v>54</v>
      </c>
      <c r="AI230" s="572">
        <v>58</v>
      </c>
      <c r="AJ230" s="572">
        <v>164</v>
      </c>
      <c r="AK230" s="572">
        <v>165</v>
      </c>
      <c r="AL230" s="572">
        <v>50</v>
      </c>
      <c r="AM230" s="572">
        <v>107</v>
      </c>
      <c r="AN230" s="572">
        <v>74</v>
      </c>
      <c r="AO230" s="572">
        <v>0</v>
      </c>
      <c r="AP230" s="572">
        <v>0</v>
      </c>
      <c r="AQ230" s="572">
        <v>0</v>
      </c>
      <c r="AR230" s="572">
        <v>0</v>
      </c>
      <c r="AS230" s="572">
        <v>0</v>
      </c>
      <c r="AT230" s="572">
        <v>0</v>
      </c>
      <c r="AU230" s="572">
        <v>0</v>
      </c>
      <c r="AV230" s="572">
        <v>0</v>
      </c>
      <c r="AW230" s="572">
        <v>0</v>
      </c>
      <c r="AX230" s="572">
        <v>0</v>
      </c>
      <c r="AY230" s="572">
        <v>0</v>
      </c>
      <c r="AZ230" s="572">
        <v>0</v>
      </c>
      <c r="BA230" s="572">
        <v>714</v>
      </c>
      <c r="BB230" s="572">
        <v>383</v>
      </c>
      <c r="BC230" s="572">
        <v>411</v>
      </c>
      <c r="BD230" s="572">
        <v>237</v>
      </c>
      <c r="BE230" s="572">
        <v>555</v>
      </c>
      <c r="BF230" s="572">
        <v>314</v>
      </c>
      <c r="BG230" s="572">
        <v>309</v>
      </c>
      <c r="BH230" s="572">
        <v>153</v>
      </c>
      <c r="BI230" s="572">
        <v>159</v>
      </c>
      <c r="BJ230" s="572">
        <v>69</v>
      </c>
      <c r="BK230" s="572">
        <v>102</v>
      </c>
      <c r="BL230" s="572">
        <v>84</v>
      </c>
      <c r="BM230" s="572">
        <v>0</v>
      </c>
      <c r="BN230" s="572">
        <v>0</v>
      </c>
      <c r="BO230" s="572">
        <v>0</v>
      </c>
      <c r="BP230" s="572">
        <v>0</v>
      </c>
      <c r="BQ230" s="572">
        <v>0</v>
      </c>
      <c r="BR230" s="572">
        <v>0</v>
      </c>
      <c r="BS230" s="572">
        <v>0</v>
      </c>
      <c r="BT230" s="572">
        <v>0</v>
      </c>
      <c r="BU230" s="572">
        <v>0</v>
      </c>
      <c r="BV230" s="572">
        <v>0</v>
      </c>
      <c r="BW230" s="572">
        <v>0</v>
      </c>
      <c r="BX230" s="572">
        <v>0</v>
      </c>
      <c r="BY230" s="572">
        <v>27</v>
      </c>
      <c r="BZ230" s="572">
        <v>52</v>
      </c>
      <c r="CA230" s="572">
        <v>0</v>
      </c>
    </row>
    <row r="231" spans="1:79">
      <c r="A231" t="s">
        <v>91</v>
      </c>
      <c r="B231" t="s">
        <v>1895</v>
      </c>
      <c r="C231">
        <v>2024</v>
      </c>
      <c r="D231" t="s">
        <v>1974</v>
      </c>
      <c r="E231" s="506">
        <f>E229</f>
        <v>794</v>
      </c>
      <c r="F231" s="506">
        <f t="shared" ref="F231:BQ231" si="44">F229</f>
        <v>408</v>
      </c>
      <c r="G231" s="506">
        <f t="shared" si="44"/>
        <v>249</v>
      </c>
      <c r="H231" s="506">
        <f t="shared" si="44"/>
        <v>181</v>
      </c>
      <c r="I231" s="506">
        <f t="shared" si="44"/>
        <v>66</v>
      </c>
      <c r="J231" s="506">
        <f t="shared" si="44"/>
        <v>0</v>
      </c>
      <c r="K231" s="506">
        <f t="shared" si="44"/>
        <v>0</v>
      </c>
      <c r="L231" s="506">
        <f t="shared" si="44"/>
        <v>0</v>
      </c>
      <c r="M231" s="506">
        <f t="shared" si="44"/>
        <v>0</v>
      </c>
      <c r="N231" s="506">
        <f t="shared" si="44"/>
        <v>585</v>
      </c>
      <c r="O231" s="506">
        <f t="shared" si="44"/>
        <v>49</v>
      </c>
      <c r="P231" s="506">
        <f t="shared" si="44"/>
        <v>536</v>
      </c>
      <c r="Q231" s="506">
        <f t="shared" si="44"/>
        <v>48</v>
      </c>
      <c r="R231" s="506">
        <f t="shared" si="44"/>
        <v>1</v>
      </c>
      <c r="S231" s="506">
        <f t="shared" si="44"/>
        <v>1</v>
      </c>
      <c r="T231" s="506">
        <f t="shared" si="44"/>
        <v>11</v>
      </c>
      <c r="U231" s="506">
        <f t="shared" si="44"/>
        <v>0</v>
      </c>
      <c r="V231" s="506">
        <f t="shared" si="44"/>
        <v>0</v>
      </c>
      <c r="W231" s="506">
        <f t="shared" si="44"/>
        <v>0</v>
      </c>
      <c r="X231" s="506">
        <f t="shared" si="44"/>
        <v>0</v>
      </c>
      <c r="Y231" s="506">
        <f t="shared" si="44"/>
        <v>48</v>
      </c>
      <c r="Z231" s="506">
        <f t="shared" si="44"/>
        <v>1</v>
      </c>
      <c r="AA231" s="506">
        <f t="shared" si="44"/>
        <v>1</v>
      </c>
      <c r="AB231" s="506">
        <f t="shared" si="44"/>
        <v>11</v>
      </c>
      <c r="AC231" s="506">
        <f t="shared" si="44"/>
        <v>495</v>
      </c>
      <c r="AD231" s="506">
        <f t="shared" si="44"/>
        <v>80</v>
      </c>
      <c r="AE231" s="506">
        <f t="shared" si="44"/>
        <v>128</v>
      </c>
      <c r="AF231" s="506">
        <f t="shared" si="44"/>
        <v>225</v>
      </c>
      <c r="AG231" s="506">
        <f t="shared" si="44"/>
        <v>253</v>
      </c>
      <c r="AH231" s="506">
        <f t="shared" si="44"/>
        <v>25</v>
      </c>
      <c r="AI231" s="506">
        <f t="shared" si="44"/>
        <v>28</v>
      </c>
      <c r="AJ231" s="506">
        <f t="shared" si="44"/>
        <v>143</v>
      </c>
      <c r="AK231" s="506">
        <f t="shared" si="44"/>
        <v>242</v>
      </c>
      <c r="AL231" s="506">
        <f t="shared" si="44"/>
        <v>55</v>
      </c>
      <c r="AM231" s="506">
        <f t="shared" si="44"/>
        <v>100</v>
      </c>
      <c r="AN231" s="506">
        <f t="shared" si="44"/>
        <v>82</v>
      </c>
      <c r="AO231" s="506">
        <f t="shared" si="44"/>
        <v>0</v>
      </c>
      <c r="AP231" s="506">
        <f t="shared" si="44"/>
        <v>0</v>
      </c>
      <c r="AQ231" s="506">
        <f t="shared" si="44"/>
        <v>0</v>
      </c>
      <c r="AR231" s="506">
        <f t="shared" si="44"/>
        <v>0</v>
      </c>
      <c r="AS231" s="506">
        <f t="shared" si="44"/>
        <v>0</v>
      </c>
      <c r="AT231" s="506">
        <f t="shared" si="44"/>
        <v>0</v>
      </c>
      <c r="AU231" s="506">
        <f t="shared" si="44"/>
        <v>0</v>
      </c>
      <c r="AV231" s="506">
        <f t="shared" si="44"/>
        <v>0</v>
      </c>
      <c r="AW231" s="506">
        <f t="shared" si="44"/>
        <v>0</v>
      </c>
      <c r="AX231" s="506">
        <f t="shared" si="44"/>
        <v>0</v>
      </c>
      <c r="AY231" s="506">
        <f t="shared" si="44"/>
        <v>0</v>
      </c>
      <c r="AZ231" s="506">
        <f t="shared" si="44"/>
        <v>0</v>
      </c>
      <c r="BA231" s="506">
        <f t="shared" si="44"/>
        <v>708</v>
      </c>
      <c r="BB231" s="506">
        <f t="shared" si="44"/>
        <v>417</v>
      </c>
      <c r="BC231" s="506">
        <f t="shared" si="44"/>
        <v>404</v>
      </c>
      <c r="BD231" s="506">
        <f t="shared" si="44"/>
        <v>205</v>
      </c>
      <c r="BE231" s="506">
        <f t="shared" si="44"/>
        <v>540</v>
      </c>
      <c r="BF231" s="506">
        <f t="shared" si="44"/>
        <v>317</v>
      </c>
      <c r="BG231" s="506">
        <f t="shared" si="44"/>
        <v>303</v>
      </c>
      <c r="BH231" s="506">
        <f t="shared" si="44"/>
        <v>136</v>
      </c>
      <c r="BI231" s="506">
        <f t="shared" si="44"/>
        <v>168</v>
      </c>
      <c r="BJ231" s="506">
        <f t="shared" si="44"/>
        <v>100</v>
      </c>
      <c r="BK231" s="506">
        <f t="shared" si="44"/>
        <v>101</v>
      </c>
      <c r="BL231" s="506">
        <f t="shared" si="44"/>
        <v>69</v>
      </c>
      <c r="BM231" s="506">
        <f t="shared" si="44"/>
        <v>0</v>
      </c>
      <c r="BN231" s="506">
        <f t="shared" si="44"/>
        <v>0</v>
      </c>
      <c r="BO231" s="506">
        <f t="shared" si="44"/>
        <v>0</v>
      </c>
      <c r="BP231" s="506">
        <f t="shared" si="44"/>
        <v>0</v>
      </c>
      <c r="BQ231" s="506">
        <f t="shared" si="44"/>
        <v>0</v>
      </c>
      <c r="BR231" s="506">
        <f t="shared" ref="BR231:CA231" si="45">BR229</f>
        <v>0</v>
      </c>
      <c r="BS231" s="506">
        <f t="shared" si="45"/>
        <v>0</v>
      </c>
      <c r="BT231" s="506">
        <f t="shared" si="45"/>
        <v>0</v>
      </c>
      <c r="BU231" s="506">
        <f t="shared" si="45"/>
        <v>0</v>
      </c>
      <c r="BV231" s="506">
        <f t="shared" si="45"/>
        <v>0</v>
      </c>
      <c r="BW231" s="506">
        <f t="shared" si="45"/>
        <v>0</v>
      </c>
      <c r="BX231" s="506">
        <f t="shared" si="45"/>
        <v>0</v>
      </c>
      <c r="BY231" s="506">
        <f t="shared" si="45"/>
        <v>27</v>
      </c>
      <c r="BZ231" s="506">
        <f t="shared" si="45"/>
        <v>57</v>
      </c>
      <c r="CA231" s="506">
        <f t="shared" si="45"/>
        <v>0</v>
      </c>
    </row>
    <row r="232" spans="1:79">
      <c r="A232" s="571" t="s">
        <v>91</v>
      </c>
      <c r="B232" s="571" t="s">
        <v>1895</v>
      </c>
      <c r="C232" s="571">
        <v>2025</v>
      </c>
      <c r="D232" s="571" t="s">
        <v>1974</v>
      </c>
      <c r="E232" s="572">
        <v>809</v>
      </c>
      <c r="F232" s="572">
        <v>402</v>
      </c>
      <c r="G232" s="572">
        <v>236.54999999999998</v>
      </c>
      <c r="H232" s="572">
        <v>195</v>
      </c>
      <c r="I232" s="572">
        <v>72.600000000000009</v>
      </c>
      <c r="J232" s="572">
        <v>0</v>
      </c>
      <c r="K232" s="572">
        <v>0</v>
      </c>
      <c r="L232" s="572">
        <v>0</v>
      </c>
      <c r="M232" s="572">
        <v>0</v>
      </c>
      <c r="N232" s="572">
        <v>643.5</v>
      </c>
      <c r="O232" s="572">
        <v>53.900000000000006</v>
      </c>
      <c r="P232" s="572">
        <v>589.6</v>
      </c>
      <c r="Q232" s="572">
        <v>52.800000000000004</v>
      </c>
      <c r="R232" s="572">
        <v>1.1000000000000001</v>
      </c>
      <c r="S232" s="572">
        <v>1.1000000000000001</v>
      </c>
      <c r="T232" s="572">
        <v>12</v>
      </c>
      <c r="U232" s="572">
        <v>0</v>
      </c>
      <c r="V232" s="572">
        <v>0</v>
      </c>
      <c r="W232" s="572">
        <v>0</v>
      </c>
      <c r="X232" s="572">
        <v>0</v>
      </c>
      <c r="Y232" s="572">
        <v>52.800000000000004</v>
      </c>
      <c r="Z232" s="572">
        <v>1.1000000000000001</v>
      </c>
      <c r="AA232" s="572">
        <v>1.1000000000000001</v>
      </c>
      <c r="AB232" s="572">
        <v>12</v>
      </c>
      <c r="AC232" s="572">
        <v>514</v>
      </c>
      <c r="AD232" s="572">
        <v>88</v>
      </c>
      <c r="AE232" s="572">
        <v>140.80000000000001</v>
      </c>
      <c r="AF232" s="572">
        <v>238</v>
      </c>
      <c r="AG232" s="572">
        <v>278.3</v>
      </c>
      <c r="AH232" s="572">
        <v>27.500000000000004</v>
      </c>
      <c r="AI232" s="572">
        <v>30.800000000000004</v>
      </c>
      <c r="AJ232" s="572">
        <v>157.30000000000001</v>
      </c>
      <c r="AK232" s="572">
        <v>229.89999999999998</v>
      </c>
      <c r="AL232" s="572">
        <v>52.25</v>
      </c>
      <c r="AM232" s="572">
        <v>107</v>
      </c>
      <c r="AN232" s="572">
        <v>77.899999999999991</v>
      </c>
      <c r="AO232" s="572">
        <v>0</v>
      </c>
      <c r="AP232" s="572">
        <v>0</v>
      </c>
      <c r="AQ232" s="572">
        <v>0</v>
      </c>
      <c r="AR232" s="572">
        <v>0</v>
      </c>
      <c r="AS232" s="572">
        <v>0</v>
      </c>
      <c r="AT232" s="572">
        <v>0</v>
      </c>
      <c r="AU232" s="572">
        <v>0</v>
      </c>
      <c r="AV232" s="572">
        <v>0</v>
      </c>
      <c r="AW232" s="572">
        <v>0</v>
      </c>
      <c r="AX232" s="572">
        <v>0</v>
      </c>
      <c r="AY232" s="572">
        <v>0</v>
      </c>
      <c r="AZ232" s="572">
        <v>0</v>
      </c>
      <c r="BA232" s="572">
        <v>714</v>
      </c>
      <c r="BB232" s="572">
        <v>396.15</v>
      </c>
      <c r="BC232" s="572">
        <v>411</v>
      </c>
      <c r="BD232" s="572">
        <v>225.50000000000003</v>
      </c>
      <c r="BE232" s="572">
        <v>555</v>
      </c>
      <c r="BF232" s="572">
        <v>314</v>
      </c>
      <c r="BG232" s="572">
        <v>309</v>
      </c>
      <c r="BH232" s="572">
        <v>149.60000000000002</v>
      </c>
      <c r="BI232" s="572">
        <v>159.6</v>
      </c>
      <c r="BJ232" s="572">
        <v>95</v>
      </c>
      <c r="BK232" s="572">
        <v>102</v>
      </c>
      <c r="BL232" s="572">
        <v>75.900000000000006</v>
      </c>
      <c r="BM232" s="572">
        <v>0</v>
      </c>
      <c r="BN232" s="572">
        <v>0</v>
      </c>
      <c r="BO232" s="572">
        <v>0</v>
      </c>
      <c r="BP232" s="572">
        <v>0</v>
      </c>
      <c r="BQ232" s="572">
        <v>0</v>
      </c>
      <c r="BR232" s="572">
        <v>0</v>
      </c>
      <c r="BS232" s="572">
        <v>0</v>
      </c>
      <c r="BT232" s="572">
        <v>0</v>
      </c>
      <c r="BU232" s="572">
        <v>0</v>
      </c>
      <c r="BV232" s="572">
        <v>0</v>
      </c>
      <c r="BW232" s="572">
        <v>0</v>
      </c>
      <c r="BX232" s="572">
        <v>0</v>
      </c>
      <c r="BY232" s="572">
        <v>27</v>
      </c>
      <c r="BZ232" s="572">
        <v>54.15</v>
      </c>
      <c r="CA232" s="572">
        <v>0</v>
      </c>
    </row>
    <row r="233" spans="1:79">
      <c r="A233" t="s">
        <v>93</v>
      </c>
      <c r="B233" t="s">
        <v>1936</v>
      </c>
      <c r="C233">
        <v>2018</v>
      </c>
      <c r="D233" t="s">
        <v>1971</v>
      </c>
      <c r="E233" s="506">
        <v>561</v>
      </c>
      <c r="F233" s="506">
        <v>772</v>
      </c>
      <c r="G233" s="506">
        <v>345</v>
      </c>
      <c r="H233" s="506">
        <v>570</v>
      </c>
      <c r="I233" s="506">
        <v>113</v>
      </c>
      <c r="J233" s="506">
        <v>0</v>
      </c>
      <c r="K233" s="506">
        <v>0</v>
      </c>
      <c r="L233" s="506">
        <v>0</v>
      </c>
      <c r="M233" s="506">
        <v>0</v>
      </c>
      <c r="N233" s="506">
        <v>0</v>
      </c>
      <c r="O233" s="506">
        <v>0</v>
      </c>
      <c r="P233" s="506">
        <v>0</v>
      </c>
      <c r="Q233" s="506">
        <v>0</v>
      </c>
      <c r="R233" s="506">
        <v>0</v>
      </c>
      <c r="S233" s="506">
        <v>0</v>
      </c>
      <c r="T233" s="506">
        <v>0</v>
      </c>
      <c r="U233" s="506">
        <v>0</v>
      </c>
      <c r="V233" s="506">
        <v>0</v>
      </c>
      <c r="W233" s="506">
        <v>0</v>
      </c>
      <c r="X233" s="506">
        <v>0</v>
      </c>
      <c r="Y233" s="506">
        <v>0</v>
      </c>
      <c r="Z233" s="506">
        <v>0</v>
      </c>
      <c r="AA233" s="506">
        <v>0</v>
      </c>
      <c r="AB233" s="506">
        <v>0</v>
      </c>
      <c r="AC233" s="506">
        <v>974</v>
      </c>
      <c r="AD233" s="506">
        <v>676</v>
      </c>
      <c r="AE233" s="506">
        <v>498</v>
      </c>
      <c r="AF233" s="506">
        <v>241</v>
      </c>
      <c r="AG233" s="506">
        <v>414</v>
      </c>
      <c r="AH233" s="506">
        <v>300</v>
      </c>
      <c r="AI233" s="506">
        <v>164</v>
      </c>
      <c r="AJ233" s="506">
        <v>86</v>
      </c>
      <c r="AK233" s="506">
        <v>560</v>
      </c>
      <c r="AL233" s="506">
        <v>376</v>
      </c>
      <c r="AM233" s="506">
        <v>334</v>
      </c>
      <c r="AN233" s="506">
        <v>155</v>
      </c>
      <c r="AO233" s="506">
        <v>0</v>
      </c>
      <c r="AP233" s="506">
        <v>0</v>
      </c>
      <c r="AQ233" s="506">
        <v>0</v>
      </c>
      <c r="AR233" s="506">
        <v>0</v>
      </c>
      <c r="AS233" s="506">
        <v>0</v>
      </c>
      <c r="AT233" s="506">
        <v>0</v>
      </c>
      <c r="AU233" s="506">
        <v>0</v>
      </c>
      <c r="AV233" s="506">
        <v>0</v>
      </c>
      <c r="AW233" s="506">
        <v>0</v>
      </c>
      <c r="AX233" s="506">
        <v>0</v>
      </c>
      <c r="AY233" s="506">
        <v>0</v>
      </c>
      <c r="AZ233" s="506">
        <v>0</v>
      </c>
      <c r="BA233" s="506">
        <v>1066</v>
      </c>
      <c r="BB233" s="506">
        <v>400</v>
      </c>
      <c r="BC233" s="506">
        <v>719</v>
      </c>
      <c r="BD233" s="506">
        <v>220</v>
      </c>
      <c r="BE233" s="506">
        <v>918</v>
      </c>
      <c r="BF233" s="506">
        <v>362</v>
      </c>
      <c r="BG233" s="506">
        <v>618</v>
      </c>
      <c r="BH233" s="506">
        <v>165</v>
      </c>
      <c r="BI233" s="506">
        <v>148</v>
      </c>
      <c r="BJ233" s="506">
        <v>38</v>
      </c>
      <c r="BK233" s="506">
        <v>101</v>
      </c>
      <c r="BL233" s="506">
        <v>55</v>
      </c>
      <c r="BM233" s="506">
        <v>0</v>
      </c>
      <c r="BN233" s="506">
        <v>0</v>
      </c>
      <c r="BO233" s="506">
        <v>0</v>
      </c>
      <c r="BP233" s="506">
        <v>0</v>
      </c>
      <c r="BQ233" s="506">
        <v>0</v>
      </c>
      <c r="BR233" s="506">
        <v>0</v>
      </c>
      <c r="BS233" s="506">
        <v>0</v>
      </c>
      <c r="BT233" s="506">
        <v>0</v>
      </c>
      <c r="BU233" s="506">
        <v>0</v>
      </c>
      <c r="BV233" s="506">
        <v>0</v>
      </c>
      <c r="BW233" s="506">
        <v>0</v>
      </c>
      <c r="BX233" s="506">
        <v>0</v>
      </c>
      <c r="BY233" s="506">
        <v>11</v>
      </c>
      <c r="BZ233" s="506">
        <v>21</v>
      </c>
      <c r="CA233" s="506">
        <v>0</v>
      </c>
    </row>
    <row r="234" spans="1:79">
      <c r="A234" s="571" t="s">
        <v>93</v>
      </c>
      <c r="B234" s="571" t="s">
        <v>1936</v>
      </c>
      <c r="C234" s="571">
        <v>2019</v>
      </c>
      <c r="D234" s="571" t="s">
        <v>1971</v>
      </c>
      <c r="E234" s="572">
        <v>1093</v>
      </c>
      <c r="F234" s="572">
        <v>810</v>
      </c>
      <c r="G234" s="572">
        <v>431</v>
      </c>
      <c r="H234" s="572">
        <v>563</v>
      </c>
      <c r="I234" s="572">
        <v>110</v>
      </c>
      <c r="J234" s="572">
        <v>0</v>
      </c>
      <c r="K234" s="572">
        <v>0</v>
      </c>
      <c r="L234" s="572">
        <v>0</v>
      </c>
      <c r="M234" s="572">
        <v>0</v>
      </c>
      <c r="N234" s="572">
        <v>0</v>
      </c>
      <c r="O234" s="572">
        <v>0</v>
      </c>
      <c r="P234" s="572">
        <v>0</v>
      </c>
      <c r="Q234" s="572">
        <v>0</v>
      </c>
      <c r="R234" s="572">
        <v>0</v>
      </c>
      <c r="S234" s="572">
        <v>0</v>
      </c>
      <c r="T234" s="572">
        <v>0</v>
      </c>
      <c r="U234" s="572">
        <v>0</v>
      </c>
      <c r="V234" s="572">
        <v>0</v>
      </c>
      <c r="W234" s="572">
        <v>0</v>
      </c>
      <c r="X234" s="572">
        <v>0</v>
      </c>
      <c r="Y234" s="572">
        <v>0</v>
      </c>
      <c r="Z234" s="572">
        <v>0</v>
      </c>
      <c r="AA234" s="572">
        <v>0</v>
      </c>
      <c r="AB234" s="572">
        <v>0</v>
      </c>
      <c r="AC234" s="572">
        <v>884</v>
      </c>
      <c r="AD234" s="572">
        <v>634</v>
      </c>
      <c r="AE234" s="572">
        <v>422</v>
      </c>
      <c r="AF234" s="572">
        <v>180</v>
      </c>
      <c r="AG234" s="572">
        <v>346</v>
      </c>
      <c r="AH234" s="572">
        <v>257</v>
      </c>
      <c r="AI234" s="572">
        <v>145</v>
      </c>
      <c r="AJ234" s="572">
        <v>53</v>
      </c>
      <c r="AK234" s="572">
        <v>538</v>
      </c>
      <c r="AL234" s="572">
        <v>377</v>
      </c>
      <c r="AM234" s="572">
        <v>277</v>
      </c>
      <c r="AN234" s="572">
        <v>127</v>
      </c>
      <c r="AO234" s="572">
        <v>0</v>
      </c>
      <c r="AP234" s="572">
        <v>0</v>
      </c>
      <c r="AQ234" s="572">
        <v>0</v>
      </c>
      <c r="AR234" s="572">
        <v>0</v>
      </c>
      <c r="AS234" s="572">
        <v>0</v>
      </c>
      <c r="AT234" s="572">
        <v>0</v>
      </c>
      <c r="AU234" s="572">
        <v>0</v>
      </c>
      <c r="AV234" s="572">
        <v>0</v>
      </c>
      <c r="AW234" s="572">
        <v>0</v>
      </c>
      <c r="AX234" s="572">
        <v>0</v>
      </c>
      <c r="AY234" s="572">
        <v>0</v>
      </c>
      <c r="AZ234" s="572">
        <v>0</v>
      </c>
      <c r="BA234" s="572">
        <v>977</v>
      </c>
      <c r="BB234" s="572">
        <v>496</v>
      </c>
      <c r="BC234" s="572">
        <v>656</v>
      </c>
      <c r="BD234" s="572">
        <v>191</v>
      </c>
      <c r="BE234" s="572">
        <v>859</v>
      </c>
      <c r="BF234" s="572">
        <v>467</v>
      </c>
      <c r="BG234" s="572">
        <v>577</v>
      </c>
      <c r="BH234" s="572">
        <v>143</v>
      </c>
      <c r="BI234" s="572">
        <v>118</v>
      </c>
      <c r="BJ234" s="572">
        <v>29</v>
      </c>
      <c r="BK234" s="572">
        <v>79</v>
      </c>
      <c r="BL234" s="572">
        <v>48</v>
      </c>
      <c r="BM234" s="572">
        <v>0</v>
      </c>
      <c r="BN234" s="572">
        <v>0</v>
      </c>
      <c r="BO234" s="572">
        <v>0</v>
      </c>
      <c r="BP234" s="572">
        <v>0</v>
      </c>
      <c r="BQ234" s="572">
        <v>0</v>
      </c>
      <c r="BR234" s="572">
        <v>0</v>
      </c>
      <c r="BS234" s="572">
        <v>0</v>
      </c>
      <c r="BT234" s="572">
        <v>0</v>
      </c>
      <c r="BU234" s="572">
        <v>0</v>
      </c>
      <c r="BV234" s="572">
        <v>0</v>
      </c>
      <c r="BW234" s="572">
        <v>0</v>
      </c>
      <c r="BX234" s="572">
        <v>0</v>
      </c>
      <c r="BY234" s="572">
        <v>8</v>
      </c>
      <c r="BZ234" s="572">
        <v>20</v>
      </c>
      <c r="CA234" s="572">
        <v>0</v>
      </c>
    </row>
    <row r="235" spans="1:79">
      <c r="A235" t="s">
        <v>93</v>
      </c>
      <c r="B235" t="s">
        <v>1936</v>
      </c>
      <c r="C235">
        <v>2020</v>
      </c>
      <c r="D235" t="s">
        <v>1971</v>
      </c>
      <c r="E235" s="506">
        <v>1626</v>
      </c>
      <c r="F235" s="506">
        <v>844</v>
      </c>
      <c r="G235" s="506">
        <v>525</v>
      </c>
      <c r="H235" s="506">
        <v>538</v>
      </c>
      <c r="I235" s="506">
        <v>94</v>
      </c>
      <c r="J235" s="506">
        <v>0</v>
      </c>
      <c r="K235" s="506">
        <v>0</v>
      </c>
      <c r="L235" s="506">
        <v>0</v>
      </c>
      <c r="M235" s="506">
        <v>0</v>
      </c>
      <c r="N235" s="506">
        <v>115</v>
      </c>
      <c r="O235" s="506">
        <v>0</v>
      </c>
      <c r="P235" s="506">
        <v>115</v>
      </c>
      <c r="Q235" s="506">
        <v>304</v>
      </c>
      <c r="R235" s="506">
        <v>0</v>
      </c>
      <c r="S235" s="506">
        <v>0</v>
      </c>
      <c r="T235" s="506">
        <v>0</v>
      </c>
      <c r="U235" s="506">
        <v>0</v>
      </c>
      <c r="V235" s="506">
        <v>0</v>
      </c>
      <c r="W235" s="506">
        <v>0</v>
      </c>
      <c r="X235" s="506">
        <v>0</v>
      </c>
      <c r="Y235" s="506">
        <v>304</v>
      </c>
      <c r="Z235" s="506">
        <v>0</v>
      </c>
      <c r="AA235" s="506">
        <v>0</v>
      </c>
      <c r="AB235" s="506">
        <v>0</v>
      </c>
      <c r="AC235" s="506">
        <v>823</v>
      </c>
      <c r="AD235" s="506">
        <v>600</v>
      </c>
      <c r="AE235" s="506">
        <v>345</v>
      </c>
      <c r="AF235" s="506">
        <v>155</v>
      </c>
      <c r="AG235" s="506">
        <v>312</v>
      </c>
      <c r="AH235" s="506">
        <v>215</v>
      </c>
      <c r="AI235" s="506">
        <v>84</v>
      </c>
      <c r="AJ235" s="506">
        <v>40</v>
      </c>
      <c r="AK235" s="506">
        <v>511</v>
      </c>
      <c r="AL235" s="506">
        <v>385</v>
      </c>
      <c r="AM235" s="506">
        <v>261</v>
      </c>
      <c r="AN235" s="506">
        <v>115</v>
      </c>
      <c r="AO235" s="506">
        <v>0</v>
      </c>
      <c r="AP235" s="506">
        <v>0</v>
      </c>
      <c r="AQ235" s="506">
        <v>0</v>
      </c>
      <c r="AR235" s="506">
        <v>0</v>
      </c>
      <c r="AS235" s="506">
        <v>0</v>
      </c>
      <c r="AT235" s="506">
        <v>0</v>
      </c>
      <c r="AU235" s="506">
        <v>0</v>
      </c>
      <c r="AV235" s="506">
        <v>0</v>
      </c>
      <c r="AW235" s="506">
        <v>0</v>
      </c>
      <c r="AX235" s="506">
        <v>0</v>
      </c>
      <c r="AY235" s="506">
        <v>0</v>
      </c>
      <c r="AZ235" s="506">
        <v>0</v>
      </c>
      <c r="BA235" s="506">
        <v>939</v>
      </c>
      <c r="BB235" s="506">
        <v>544</v>
      </c>
      <c r="BC235" s="506">
        <v>609</v>
      </c>
      <c r="BD235" s="506">
        <v>173</v>
      </c>
      <c r="BE235" s="506">
        <v>813</v>
      </c>
      <c r="BF235" s="506">
        <v>503</v>
      </c>
      <c r="BG235" s="506">
        <v>536</v>
      </c>
      <c r="BH235" s="506">
        <v>128</v>
      </c>
      <c r="BI235" s="506">
        <v>126</v>
      </c>
      <c r="BJ235" s="506">
        <v>41</v>
      </c>
      <c r="BK235" s="506">
        <v>73</v>
      </c>
      <c r="BL235" s="506">
        <v>45</v>
      </c>
      <c r="BM235" s="506">
        <v>21</v>
      </c>
      <c r="BN235" s="506">
        <v>1</v>
      </c>
      <c r="BO235" s="506">
        <v>1</v>
      </c>
      <c r="BP235" s="506">
        <v>17</v>
      </c>
      <c r="BQ235" s="506">
        <v>0</v>
      </c>
      <c r="BR235" s="506">
        <v>0</v>
      </c>
      <c r="BS235" s="506">
        <v>0</v>
      </c>
      <c r="BT235" s="506">
        <v>0</v>
      </c>
      <c r="BU235" s="506">
        <v>21</v>
      </c>
      <c r="BV235" s="506">
        <v>1</v>
      </c>
      <c r="BW235" s="506">
        <v>1</v>
      </c>
      <c r="BX235" s="506">
        <v>17</v>
      </c>
      <c r="BY235" s="506">
        <v>11</v>
      </c>
      <c r="BZ235" s="506">
        <v>16</v>
      </c>
      <c r="CA235" s="506">
        <v>0</v>
      </c>
    </row>
    <row r="236" spans="1:79">
      <c r="A236" s="571" t="s">
        <v>93</v>
      </c>
      <c r="B236" s="571" t="s">
        <v>1936</v>
      </c>
      <c r="C236" s="571">
        <v>2021</v>
      </c>
      <c r="D236" s="571" t="s">
        <v>1971</v>
      </c>
      <c r="E236" s="572">
        <v>1286</v>
      </c>
      <c r="F236" s="572">
        <v>897</v>
      </c>
      <c r="G236" s="572">
        <v>597</v>
      </c>
      <c r="H236" s="572">
        <v>504</v>
      </c>
      <c r="I236" s="572">
        <v>101</v>
      </c>
      <c r="J236" s="572">
        <v>0</v>
      </c>
      <c r="K236" s="572">
        <v>0</v>
      </c>
      <c r="L236" s="572">
        <v>0</v>
      </c>
      <c r="M236" s="572">
        <v>0</v>
      </c>
      <c r="N236" s="572">
        <v>170</v>
      </c>
      <c r="O236" s="572">
        <v>0</v>
      </c>
      <c r="P236" s="572">
        <v>170</v>
      </c>
      <c r="Q236" s="572">
        <v>279</v>
      </c>
      <c r="R236" s="572">
        <v>0</v>
      </c>
      <c r="S236" s="572">
        <v>0</v>
      </c>
      <c r="T236" s="572">
        <v>0</v>
      </c>
      <c r="U236" s="572">
        <v>0</v>
      </c>
      <c r="V236" s="572">
        <v>0</v>
      </c>
      <c r="W236" s="572">
        <v>0</v>
      </c>
      <c r="X236" s="572">
        <v>0</v>
      </c>
      <c r="Y236" s="572">
        <v>279</v>
      </c>
      <c r="Z236" s="572">
        <v>0</v>
      </c>
      <c r="AA236" s="572">
        <v>0</v>
      </c>
      <c r="AB236" s="572">
        <v>0</v>
      </c>
      <c r="AC236" s="572">
        <v>467</v>
      </c>
      <c r="AD236" s="572">
        <v>311</v>
      </c>
      <c r="AE236" s="572">
        <v>279</v>
      </c>
      <c r="AF236" s="572">
        <v>148</v>
      </c>
      <c r="AG236" s="572">
        <v>241</v>
      </c>
      <c r="AH236" s="572">
        <v>178</v>
      </c>
      <c r="AI236" s="572">
        <v>134</v>
      </c>
      <c r="AJ236" s="572">
        <v>50</v>
      </c>
      <c r="AK236" s="572">
        <v>226</v>
      </c>
      <c r="AL236" s="572">
        <v>133</v>
      </c>
      <c r="AM236" s="572">
        <v>145</v>
      </c>
      <c r="AN236" s="572">
        <v>98</v>
      </c>
      <c r="AO236" s="572">
        <v>0</v>
      </c>
      <c r="AP236" s="572">
        <v>0</v>
      </c>
      <c r="AQ236" s="572">
        <v>0</v>
      </c>
      <c r="AR236" s="572">
        <v>0</v>
      </c>
      <c r="AS236" s="572">
        <v>0</v>
      </c>
      <c r="AT236" s="572">
        <v>0</v>
      </c>
      <c r="AU236" s="572">
        <v>0</v>
      </c>
      <c r="AV236" s="572">
        <v>0</v>
      </c>
      <c r="AW236" s="572">
        <v>0</v>
      </c>
      <c r="AX236" s="572">
        <v>0</v>
      </c>
      <c r="AY236" s="572">
        <v>0</v>
      </c>
      <c r="AZ236" s="572">
        <v>0</v>
      </c>
      <c r="BA236" s="572">
        <v>1127</v>
      </c>
      <c r="BB236" s="572">
        <v>739</v>
      </c>
      <c r="BC236" s="572">
        <v>677</v>
      </c>
      <c r="BD236" s="572">
        <v>202</v>
      </c>
      <c r="BE236" s="572">
        <v>1000</v>
      </c>
      <c r="BF236" s="572">
        <v>705</v>
      </c>
      <c r="BG236" s="572">
        <v>593</v>
      </c>
      <c r="BH236" s="572">
        <v>137</v>
      </c>
      <c r="BI236" s="572">
        <v>127</v>
      </c>
      <c r="BJ236" s="572">
        <v>34</v>
      </c>
      <c r="BK236" s="572">
        <v>84</v>
      </c>
      <c r="BL236" s="572">
        <v>65</v>
      </c>
      <c r="BM236" s="572">
        <v>9</v>
      </c>
      <c r="BN236" s="572">
        <v>0</v>
      </c>
      <c r="BO236" s="572">
        <v>2</v>
      </c>
      <c r="BP236" s="572">
        <v>9</v>
      </c>
      <c r="BQ236" s="572">
        <v>0</v>
      </c>
      <c r="BR236" s="572">
        <v>0</v>
      </c>
      <c r="BS236" s="572">
        <v>0</v>
      </c>
      <c r="BT236" s="572">
        <v>0</v>
      </c>
      <c r="BU236" s="572">
        <v>9</v>
      </c>
      <c r="BV236" s="572">
        <v>0</v>
      </c>
      <c r="BW236" s="572">
        <v>2</v>
      </c>
      <c r="BX236" s="572">
        <v>9</v>
      </c>
      <c r="BY236" s="572">
        <v>12</v>
      </c>
      <c r="BZ236" s="572">
        <v>25</v>
      </c>
      <c r="CA236" s="572">
        <v>0</v>
      </c>
    </row>
    <row r="237" spans="1:79">
      <c r="A237" t="s">
        <v>93</v>
      </c>
      <c r="B237" t="s">
        <v>1936</v>
      </c>
      <c r="C237">
        <v>2022</v>
      </c>
      <c r="D237" t="s">
        <v>1971</v>
      </c>
      <c r="E237" s="506">
        <v>1431</v>
      </c>
      <c r="F237" s="506">
        <v>1083</v>
      </c>
      <c r="G237" s="506">
        <v>804</v>
      </c>
      <c r="H237" s="506">
        <v>486</v>
      </c>
      <c r="I237" s="506">
        <v>70</v>
      </c>
      <c r="J237" s="506">
        <v>0</v>
      </c>
      <c r="K237" s="506">
        <v>0</v>
      </c>
      <c r="L237" s="506">
        <v>0</v>
      </c>
      <c r="M237" s="506">
        <v>0</v>
      </c>
      <c r="N237" s="506">
        <v>343</v>
      </c>
      <c r="O237" s="506">
        <v>0</v>
      </c>
      <c r="P237" s="506">
        <v>343</v>
      </c>
      <c r="Q237" s="506">
        <v>344</v>
      </c>
      <c r="R237" s="506">
        <v>0</v>
      </c>
      <c r="S237" s="506">
        <v>0</v>
      </c>
      <c r="T237" s="506">
        <v>0</v>
      </c>
      <c r="U237" s="506">
        <v>0</v>
      </c>
      <c r="V237" s="506">
        <v>0</v>
      </c>
      <c r="W237" s="506">
        <v>0</v>
      </c>
      <c r="X237" s="506">
        <v>0</v>
      </c>
      <c r="Y237" s="506">
        <v>344</v>
      </c>
      <c r="Z237" s="506">
        <v>0</v>
      </c>
      <c r="AA237" s="506">
        <v>0</v>
      </c>
      <c r="AB237" s="506">
        <v>0</v>
      </c>
      <c r="AC237" s="506">
        <v>801</v>
      </c>
      <c r="AD237" s="506">
        <v>566</v>
      </c>
      <c r="AE237" s="506">
        <v>417</v>
      </c>
      <c r="AF237" s="506">
        <v>194</v>
      </c>
      <c r="AG237" s="506">
        <v>390</v>
      </c>
      <c r="AH237" s="506">
        <v>280</v>
      </c>
      <c r="AI237" s="506">
        <v>182</v>
      </c>
      <c r="AJ237" s="506">
        <v>84</v>
      </c>
      <c r="AK237" s="506">
        <v>411</v>
      </c>
      <c r="AL237" s="506">
        <v>286</v>
      </c>
      <c r="AM237" s="506">
        <v>235</v>
      </c>
      <c r="AN237" s="506">
        <v>110</v>
      </c>
      <c r="AO237" s="506">
        <v>0</v>
      </c>
      <c r="AP237" s="506">
        <v>0</v>
      </c>
      <c r="AQ237" s="506">
        <v>0</v>
      </c>
      <c r="AR237" s="506">
        <v>0</v>
      </c>
      <c r="AS237" s="506">
        <v>0</v>
      </c>
      <c r="AT237" s="506">
        <v>0</v>
      </c>
      <c r="AU237" s="506">
        <v>0</v>
      </c>
      <c r="AV237" s="506">
        <v>0</v>
      </c>
      <c r="AW237" s="506">
        <v>0</v>
      </c>
      <c r="AX237" s="506">
        <v>0</v>
      </c>
      <c r="AY237" s="506">
        <v>0</v>
      </c>
      <c r="AZ237" s="506">
        <v>0</v>
      </c>
      <c r="BA237" s="506">
        <v>1238</v>
      </c>
      <c r="BB237" s="506">
        <v>836</v>
      </c>
      <c r="BC237" s="506">
        <v>726</v>
      </c>
      <c r="BD237" s="506">
        <v>213</v>
      </c>
      <c r="BE237" s="506">
        <v>1121</v>
      </c>
      <c r="BF237" s="506">
        <v>786</v>
      </c>
      <c r="BG237" s="506">
        <v>660</v>
      </c>
      <c r="BH237" s="506">
        <v>172</v>
      </c>
      <c r="BI237" s="506">
        <v>117</v>
      </c>
      <c r="BJ237" s="506">
        <v>50</v>
      </c>
      <c r="BK237" s="506">
        <v>66</v>
      </c>
      <c r="BL237" s="506">
        <v>41</v>
      </c>
      <c r="BM237" s="506">
        <v>12</v>
      </c>
      <c r="BN237" s="506">
        <v>0</v>
      </c>
      <c r="BO237" s="506">
        <v>4</v>
      </c>
      <c r="BP237" s="506">
        <v>10</v>
      </c>
      <c r="BQ237" s="506">
        <v>0</v>
      </c>
      <c r="BR237" s="506">
        <v>0</v>
      </c>
      <c r="BS237" s="506">
        <v>0</v>
      </c>
      <c r="BT237" s="506">
        <v>0</v>
      </c>
      <c r="BU237" s="506">
        <v>12</v>
      </c>
      <c r="BV237" s="506">
        <v>0</v>
      </c>
      <c r="BW237" s="506">
        <v>4</v>
      </c>
      <c r="BX237" s="506">
        <v>10</v>
      </c>
      <c r="BY237" s="506">
        <v>22</v>
      </c>
      <c r="BZ237" s="506">
        <v>47</v>
      </c>
      <c r="CA237" s="506">
        <v>0</v>
      </c>
    </row>
    <row r="238" spans="1:79">
      <c r="A238" s="571" t="s">
        <v>93</v>
      </c>
      <c r="B238" s="571" t="s">
        <v>1936</v>
      </c>
      <c r="C238" s="571">
        <v>2023</v>
      </c>
      <c r="D238" s="571" t="s">
        <v>1971</v>
      </c>
      <c r="E238" s="572">
        <v>1392</v>
      </c>
      <c r="F238" s="572">
        <v>1074</v>
      </c>
      <c r="G238" s="572">
        <v>820</v>
      </c>
      <c r="H238" s="572">
        <v>464</v>
      </c>
      <c r="I238" s="572">
        <v>80</v>
      </c>
      <c r="J238" s="572">
        <v>0</v>
      </c>
      <c r="K238" s="572">
        <v>0</v>
      </c>
      <c r="L238" s="572">
        <v>0</v>
      </c>
      <c r="M238" s="572">
        <v>0</v>
      </c>
      <c r="N238" s="572">
        <v>399</v>
      </c>
      <c r="O238" s="572">
        <v>0</v>
      </c>
      <c r="P238" s="572">
        <v>399</v>
      </c>
      <c r="Q238" s="572">
        <v>245</v>
      </c>
      <c r="R238" s="572">
        <v>160</v>
      </c>
      <c r="S238" s="572">
        <v>78</v>
      </c>
      <c r="T238" s="572">
        <v>41</v>
      </c>
      <c r="U238" s="572">
        <v>70</v>
      </c>
      <c r="V238" s="572">
        <v>60</v>
      </c>
      <c r="W238" s="572">
        <v>2</v>
      </c>
      <c r="X238" s="572">
        <v>0</v>
      </c>
      <c r="Y238" s="572">
        <v>175</v>
      </c>
      <c r="Z238" s="572">
        <v>100</v>
      </c>
      <c r="AA238" s="572">
        <v>76</v>
      </c>
      <c r="AB238" s="572">
        <v>41</v>
      </c>
      <c r="AC238" s="572">
        <v>732</v>
      </c>
      <c r="AD238" s="572">
        <v>504</v>
      </c>
      <c r="AE238" s="572">
        <v>408</v>
      </c>
      <c r="AF238" s="572">
        <v>184</v>
      </c>
      <c r="AG238" s="572">
        <v>310</v>
      </c>
      <c r="AH238" s="572">
        <v>212</v>
      </c>
      <c r="AI238" s="572">
        <v>138</v>
      </c>
      <c r="AJ238" s="572">
        <v>76</v>
      </c>
      <c r="AK238" s="572">
        <v>422</v>
      </c>
      <c r="AL238" s="572">
        <v>292</v>
      </c>
      <c r="AM238" s="572">
        <v>270</v>
      </c>
      <c r="AN238" s="572">
        <v>108</v>
      </c>
      <c r="AO238" s="572">
        <v>0</v>
      </c>
      <c r="AP238" s="572">
        <v>0</v>
      </c>
      <c r="AQ238" s="572">
        <v>0</v>
      </c>
      <c r="AR238" s="572">
        <v>0</v>
      </c>
      <c r="AS238" s="572">
        <v>0</v>
      </c>
      <c r="AT238" s="572">
        <v>0</v>
      </c>
      <c r="AU238" s="572">
        <v>0</v>
      </c>
      <c r="AV238" s="572">
        <v>0</v>
      </c>
      <c r="AW238" s="572">
        <v>0</v>
      </c>
      <c r="AX238" s="572">
        <v>0</v>
      </c>
      <c r="AY238" s="572">
        <v>0</v>
      </c>
      <c r="AZ238" s="572">
        <v>0</v>
      </c>
      <c r="BA238" s="572">
        <v>1118</v>
      </c>
      <c r="BB238" s="572">
        <v>712</v>
      </c>
      <c r="BC238" s="572">
        <v>632</v>
      </c>
      <c r="BD238" s="572">
        <v>186</v>
      </c>
      <c r="BE238" s="572">
        <v>966</v>
      </c>
      <c r="BF238" s="572">
        <v>675</v>
      </c>
      <c r="BG238" s="572">
        <v>536</v>
      </c>
      <c r="BH238" s="572">
        <v>122</v>
      </c>
      <c r="BI238" s="572">
        <v>152</v>
      </c>
      <c r="BJ238" s="572">
        <v>37</v>
      </c>
      <c r="BK238" s="572">
        <v>96</v>
      </c>
      <c r="BL238" s="572">
        <v>64</v>
      </c>
      <c r="BM238" s="572">
        <v>63</v>
      </c>
      <c r="BN238" s="572">
        <v>5</v>
      </c>
      <c r="BO238" s="572">
        <v>21</v>
      </c>
      <c r="BP238" s="572">
        <v>55</v>
      </c>
      <c r="BQ238" s="572">
        <v>46</v>
      </c>
      <c r="BR238" s="572">
        <v>5</v>
      </c>
      <c r="BS238" s="572">
        <v>16</v>
      </c>
      <c r="BT238" s="572">
        <v>40</v>
      </c>
      <c r="BU238" s="572">
        <v>17</v>
      </c>
      <c r="BV238" s="572">
        <v>0</v>
      </c>
      <c r="BW238" s="572">
        <v>5</v>
      </c>
      <c r="BX238" s="572">
        <v>15</v>
      </c>
      <c r="BY238" s="572">
        <v>11</v>
      </c>
      <c r="BZ238" s="572">
        <v>29</v>
      </c>
      <c r="CA238" s="572">
        <v>0</v>
      </c>
    </row>
    <row r="239" spans="1:79">
      <c r="A239" t="s">
        <v>93</v>
      </c>
      <c r="B239" t="s">
        <v>1936</v>
      </c>
      <c r="C239">
        <v>2024</v>
      </c>
      <c r="D239" t="s">
        <v>1971</v>
      </c>
      <c r="E239" s="506">
        <v>1672</v>
      </c>
      <c r="F239" s="506">
        <v>1086</v>
      </c>
      <c r="G239" s="506">
        <v>791</v>
      </c>
      <c r="H239" s="506">
        <v>518</v>
      </c>
      <c r="I239" s="506">
        <v>86</v>
      </c>
      <c r="J239" s="506">
        <v>0</v>
      </c>
      <c r="K239" s="506">
        <v>0</v>
      </c>
      <c r="L239" s="506">
        <v>0</v>
      </c>
      <c r="M239" s="506">
        <v>0</v>
      </c>
      <c r="N239" s="506">
        <v>416</v>
      </c>
      <c r="O239" s="506">
        <v>40</v>
      </c>
      <c r="P239" s="506">
        <v>376</v>
      </c>
      <c r="Q239" s="506">
        <v>155</v>
      </c>
      <c r="R239" s="506">
        <v>120</v>
      </c>
      <c r="S239" s="506">
        <v>65</v>
      </c>
      <c r="T239" s="506">
        <v>13</v>
      </c>
      <c r="U239" s="506">
        <v>61</v>
      </c>
      <c r="V239" s="506">
        <v>42</v>
      </c>
      <c r="W239" s="506">
        <v>9</v>
      </c>
      <c r="X239" s="506">
        <v>6</v>
      </c>
      <c r="Y239" s="506">
        <v>94</v>
      </c>
      <c r="Z239" s="506">
        <v>78</v>
      </c>
      <c r="AA239" s="506">
        <v>56</v>
      </c>
      <c r="AB239" s="506">
        <v>7</v>
      </c>
      <c r="AC239" s="506">
        <v>1020</v>
      </c>
      <c r="AD239" s="506">
        <v>766</v>
      </c>
      <c r="AE239" s="506">
        <v>635</v>
      </c>
      <c r="AF239" s="506">
        <v>223</v>
      </c>
      <c r="AG239" s="506">
        <v>433</v>
      </c>
      <c r="AH239" s="506">
        <v>351</v>
      </c>
      <c r="AI239" s="506">
        <v>277</v>
      </c>
      <c r="AJ239" s="506">
        <v>56</v>
      </c>
      <c r="AK239" s="506">
        <v>587</v>
      </c>
      <c r="AL239" s="506">
        <v>415</v>
      </c>
      <c r="AM239" s="506">
        <v>358</v>
      </c>
      <c r="AN239" s="506">
        <v>167</v>
      </c>
      <c r="AO239" s="506">
        <v>0</v>
      </c>
      <c r="AP239" s="506">
        <v>0</v>
      </c>
      <c r="AQ239" s="506">
        <v>0</v>
      </c>
      <c r="AR239" s="506">
        <v>0</v>
      </c>
      <c r="AS239" s="506">
        <v>0</v>
      </c>
      <c r="AT239" s="506">
        <v>0</v>
      </c>
      <c r="AU239" s="506">
        <v>0</v>
      </c>
      <c r="AV239" s="506">
        <v>0</v>
      </c>
      <c r="AW239" s="506">
        <v>0</v>
      </c>
      <c r="AX239" s="506">
        <v>0</v>
      </c>
      <c r="AY239" s="506">
        <v>0</v>
      </c>
      <c r="AZ239" s="506">
        <v>0</v>
      </c>
      <c r="BA239" s="506">
        <v>1298</v>
      </c>
      <c r="BB239" s="506">
        <v>860</v>
      </c>
      <c r="BC239" s="506">
        <v>808</v>
      </c>
      <c r="BD239" s="506">
        <v>208</v>
      </c>
      <c r="BE239" s="506">
        <v>1139</v>
      </c>
      <c r="BF239" s="506">
        <v>810</v>
      </c>
      <c r="BG239" s="506">
        <v>700</v>
      </c>
      <c r="BH239" s="506">
        <v>160</v>
      </c>
      <c r="BI239" s="506">
        <v>159</v>
      </c>
      <c r="BJ239" s="506">
        <v>50</v>
      </c>
      <c r="BK239" s="506">
        <v>108</v>
      </c>
      <c r="BL239" s="506">
        <v>48</v>
      </c>
      <c r="BM239" s="506">
        <v>71</v>
      </c>
      <c r="BN239" s="506">
        <v>10</v>
      </c>
      <c r="BO239" s="506">
        <v>36</v>
      </c>
      <c r="BP239" s="506">
        <v>50</v>
      </c>
      <c r="BQ239" s="506">
        <v>0</v>
      </c>
      <c r="BR239" s="506">
        <v>0</v>
      </c>
      <c r="BS239" s="506">
        <v>0</v>
      </c>
      <c r="BT239" s="506">
        <v>0</v>
      </c>
      <c r="BU239" s="506">
        <v>71</v>
      </c>
      <c r="BV239" s="506">
        <v>10</v>
      </c>
      <c r="BW239" s="506">
        <v>36</v>
      </c>
      <c r="BX239" s="506">
        <v>50</v>
      </c>
      <c r="BY239" s="506">
        <v>28</v>
      </c>
      <c r="BZ239" s="506">
        <v>30</v>
      </c>
      <c r="CA239" s="506">
        <v>0</v>
      </c>
    </row>
    <row r="240" spans="1:79">
      <c r="A240" s="571" t="s">
        <v>93</v>
      </c>
      <c r="B240" s="571" t="s">
        <v>1936</v>
      </c>
      <c r="C240" s="571">
        <v>2025</v>
      </c>
      <c r="D240" s="571" t="s">
        <v>1972</v>
      </c>
      <c r="E240" s="572">
        <v>1790</v>
      </c>
      <c r="F240" s="572">
        <v>1091</v>
      </c>
      <c r="G240" s="572">
        <v>701</v>
      </c>
      <c r="H240" s="572">
        <v>622</v>
      </c>
      <c r="I240" s="572">
        <v>113</v>
      </c>
      <c r="J240" s="572">
        <v>0</v>
      </c>
      <c r="K240" s="572">
        <v>0</v>
      </c>
      <c r="L240" s="572">
        <v>0</v>
      </c>
      <c r="M240" s="572">
        <v>0</v>
      </c>
      <c r="N240" s="572">
        <v>416</v>
      </c>
      <c r="O240" s="572">
        <v>8</v>
      </c>
      <c r="P240" s="572">
        <v>408</v>
      </c>
      <c r="Q240" s="572">
        <v>165</v>
      </c>
      <c r="R240" s="572">
        <v>118</v>
      </c>
      <c r="S240" s="572">
        <v>61</v>
      </c>
      <c r="T240" s="572">
        <v>21</v>
      </c>
      <c r="U240" s="617">
        <v>22</v>
      </c>
      <c r="V240" s="572">
        <v>43</v>
      </c>
      <c r="W240" s="572">
        <v>5</v>
      </c>
      <c r="X240" s="617">
        <v>5</v>
      </c>
      <c r="Y240" s="572">
        <v>143</v>
      </c>
      <c r="Z240" s="572">
        <v>75</v>
      </c>
      <c r="AA240" s="572">
        <v>56</v>
      </c>
      <c r="AB240" s="572">
        <v>16</v>
      </c>
      <c r="AC240" s="572">
        <v>825</v>
      </c>
      <c r="AD240" s="572">
        <v>584</v>
      </c>
      <c r="AE240" s="572">
        <v>437</v>
      </c>
      <c r="AF240" s="572">
        <v>197</v>
      </c>
      <c r="AG240" s="572">
        <v>359</v>
      </c>
      <c r="AH240" s="572">
        <v>263</v>
      </c>
      <c r="AI240" s="572">
        <v>163</v>
      </c>
      <c r="AJ240" s="572">
        <v>66</v>
      </c>
      <c r="AK240" s="572">
        <v>466</v>
      </c>
      <c r="AL240" s="572">
        <v>321</v>
      </c>
      <c r="AM240" s="572">
        <v>274</v>
      </c>
      <c r="AN240" s="572">
        <v>131</v>
      </c>
      <c r="AO240" s="572">
        <v>0</v>
      </c>
      <c r="AP240" s="572">
        <v>0</v>
      </c>
      <c r="AQ240" s="572">
        <v>0</v>
      </c>
      <c r="AR240" s="572">
        <v>0</v>
      </c>
      <c r="AS240" s="572">
        <v>0</v>
      </c>
      <c r="AT240" s="572">
        <v>0</v>
      </c>
      <c r="AU240" s="572">
        <v>0</v>
      </c>
      <c r="AV240" s="572">
        <v>0</v>
      </c>
      <c r="AW240" s="572">
        <v>0</v>
      </c>
      <c r="AX240" s="572">
        <v>0</v>
      </c>
      <c r="AY240" s="572">
        <v>0</v>
      </c>
      <c r="AZ240" s="572">
        <v>0</v>
      </c>
      <c r="BA240" s="572">
        <v>1241</v>
      </c>
      <c r="BB240" s="572">
        <v>726</v>
      </c>
      <c r="BC240" s="572">
        <v>775</v>
      </c>
      <c r="BD240" s="572">
        <v>224</v>
      </c>
      <c r="BE240" s="572">
        <v>1089</v>
      </c>
      <c r="BF240" s="572">
        <v>680</v>
      </c>
      <c r="BG240" s="572">
        <v>677</v>
      </c>
      <c r="BH240" s="572">
        <v>165</v>
      </c>
      <c r="BI240" s="572">
        <v>152</v>
      </c>
      <c r="BJ240" s="572">
        <v>46</v>
      </c>
      <c r="BK240" s="572">
        <v>98</v>
      </c>
      <c r="BL240" s="572">
        <v>59</v>
      </c>
      <c r="BM240" s="572">
        <v>71</v>
      </c>
      <c r="BN240" s="572">
        <v>4</v>
      </c>
      <c r="BO240" s="572">
        <v>20</v>
      </c>
      <c r="BP240" s="572">
        <v>60</v>
      </c>
      <c r="BQ240" s="572">
        <v>10</v>
      </c>
      <c r="BR240" s="572">
        <v>1</v>
      </c>
      <c r="BS240" s="572">
        <v>3</v>
      </c>
      <c r="BT240" s="572">
        <v>9</v>
      </c>
      <c r="BU240" s="572">
        <v>61</v>
      </c>
      <c r="BV240" s="572">
        <v>3</v>
      </c>
      <c r="BW240" s="572">
        <v>17</v>
      </c>
      <c r="BX240" s="572">
        <v>51</v>
      </c>
      <c r="BY240" s="572">
        <v>15</v>
      </c>
      <c r="BZ240" s="572">
        <v>27</v>
      </c>
      <c r="CA240" s="572">
        <v>0</v>
      </c>
    </row>
    <row r="241" spans="1:79">
      <c r="A241" t="s">
        <v>93</v>
      </c>
      <c r="B241" t="s">
        <v>1936</v>
      </c>
      <c r="C241">
        <v>2024</v>
      </c>
      <c r="D241" t="s">
        <v>1974</v>
      </c>
      <c r="E241" s="506">
        <f>E239</f>
        <v>1672</v>
      </c>
      <c r="F241" s="506">
        <f t="shared" ref="F241:BQ241" si="46">F239</f>
        <v>1086</v>
      </c>
      <c r="G241" s="506">
        <f t="shared" si="46"/>
        <v>791</v>
      </c>
      <c r="H241" s="506">
        <f t="shared" si="46"/>
        <v>518</v>
      </c>
      <c r="I241" s="506">
        <f t="shared" si="46"/>
        <v>86</v>
      </c>
      <c r="J241" s="506">
        <f t="shared" si="46"/>
        <v>0</v>
      </c>
      <c r="K241" s="506">
        <f t="shared" si="46"/>
        <v>0</v>
      </c>
      <c r="L241" s="506">
        <f t="shared" si="46"/>
        <v>0</v>
      </c>
      <c r="M241" s="506">
        <f t="shared" si="46"/>
        <v>0</v>
      </c>
      <c r="N241" s="506">
        <f t="shared" si="46"/>
        <v>416</v>
      </c>
      <c r="O241" s="506">
        <f t="shared" si="46"/>
        <v>40</v>
      </c>
      <c r="P241" s="506">
        <f t="shared" si="46"/>
        <v>376</v>
      </c>
      <c r="Q241" s="506">
        <f t="shared" si="46"/>
        <v>155</v>
      </c>
      <c r="R241" s="506">
        <f t="shared" si="46"/>
        <v>120</v>
      </c>
      <c r="S241" s="506">
        <f t="shared" si="46"/>
        <v>65</v>
      </c>
      <c r="T241" s="506">
        <f t="shared" si="46"/>
        <v>13</v>
      </c>
      <c r="U241" s="506">
        <f t="shared" si="46"/>
        <v>61</v>
      </c>
      <c r="V241" s="506">
        <f t="shared" si="46"/>
        <v>42</v>
      </c>
      <c r="W241" s="506">
        <f t="shared" si="46"/>
        <v>9</v>
      </c>
      <c r="X241" s="506">
        <f t="shared" si="46"/>
        <v>6</v>
      </c>
      <c r="Y241" s="506">
        <f t="shared" si="46"/>
        <v>94</v>
      </c>
      <c r="Z241" s="506">
        <f t="shared" si="46"/>
        <v>78</v>
      </c>
      <c r="AA241" s="506">
        <f t="shared" si="46"/>
        <v>56</v>
      </c>
      <c r="AB241" s="506">
        <f t="shared" si="46"/>
        <v>7</v>
      </c>
      <c r="AC241" s="506">
        <f t="shared" si="46"/>
        <v>1020</v>
      </c>
      <c r="AD241" s="506">
        <f t="shared" si="46"/>
        <v>766</v>
      </c>
      <c r="AE241" s="506">
        <f t="shared" si="46"/>
        <v>635</v>
      </c>
      <c r="AF241" s="506">
        <f t="shared" si="46"/>
        <v>223</v>
      </c>
      <c r="AG241" s="506">
        <f t="shared" si="46"/>
        <v>433</v>
      </c>
      <c r="AH241" s="506">
        <f t="shared" si="46"/>
        <v>351</v>
      </c>
      <c r="AI241" s="506">
        <f t="shared" si="46"/>
        <v>277</v>
      </c>
      <c r="AJ241" s="506">
        <f t="shared" si="46"/>
        <v>56</v>
      </c>
      <c r="AK241" s="506">
        <f t="shared" si="46"/>
        <v>587</v>
      </c>
      <c r="AL241" s="506">
        <f t="shared" si="46"/>
        <v>415</v>
      </c>
      <c r="AM241" s="506">
        <f t="shared" si="46"/>
        <v>358</v>
      </c>
      <c r="AN241" s="506">
        <f t="shared" si="46"/>
        <v>167</v>
      </c>
      <c r="AO241" s="506">
        <f t="shared" si="46"/>
        <v>0</v>
      </c>
      <c r="AP241" s="506">
        <f t="shared" si="46"/>
        <v>0</v>
      </c>
      <c r="AQ241" s="506">
        <f t="shared" si="46"/>
        <v>0</v>
      </c>
      <c r="AR241" s="506">
        <f t="shared" si="46"/>
        <v>0</v>
      </c>
      <c r="AS241" s="506">
        <f t="shared" si="46"/>
        <v>0</v>
      </c>
      <c r="AT241" s="506">
        <f t="shared" si="46"/>
        <v>0</v>
      </c>
      <c r="AU241" s="506">
        <f t="shared" si="46"/>
        <v>0</v>
      </c>
      <c r="AV241" s="506">
        <f t="shared" si="46"/>
        <v>0</v>
      </c>
      <c r="AW241" s="506">
        <f t="shared" si="46"/>
        <v>0</v>
      </c>
      <c r="AX241" s="506">
        <f t="shared" si="46"/>
        <v>0</v>
      </c>
      <c r="AY241" s="506">
        <f t="shared" si="46"/>
        <v>0</v>
      </c>
      <c r="AZ241" s="506">
        <f t="shared" si="46"/>
        <v>0</v>
      </c>
      <c r="BA241" s="506">
        <f t="shared" si="46"/>
        <v>1298</v>
      </c>
      <c r="BB241" s="506">
        <f t="shared" si="46"/>
        <v>860</v>
      </c>
      <c r="BC241" s="506">
        <f t="shared" si="46"/>
        <v>808</v>
      </c>
      <c r="BD241" s="506">
        <f t="shared" si="46"/>
        <v>208</v>
      </c>
      <c r="BE241" s="506">
        <f t="shared" si="46"/>
        <v>1139</v>
      </c>
      <c r="BF241" s="506">
        <f t="shared" si="46"/>
        <v>810</v>
      </c>
      <c r="BG241" s="506">
        <f t="shared" si="46"/>
        <v>700</v>
      </c>
      <c r="BH241" s="506">
        <f t="shared" si="46"/>
        <v>160</v>
      </c>
      <c r="BI241" s="506">
        <f t="shared" si="46"/>
        <v>159</v>
      </c>
      <c r="BJ241" s="506">
        <f t="shared" si="46"/>
        <v>50</v>
      </c>
      <c r="BK241" s="506">
        <f t="shared" si="46"/>
        <v>108</v>
      </c>
      <c r="BL241" s="506">
        <f t="shared" si="46"/>
        <v>48</v>
      </c>
      <c r="BM241" s="506">
        <f t="shared" si="46"/>
        <v>71</v>
      </c>
      <c r="BN241" s="506">
        <f t="shared" si="46"/>
        <v>10</v>
      </c>
      <c r="BO241" s="506">
        <f t="shared" si="46"/>
        <v>36</v>
      </c>
      <c r="BP241" s="506">
        <f t="shared" si="46"/>
        <v>50</v>
      </c>
      <c r="BQ241" s="506">
        <f t="shared" si="46"/>
        <v>0</v>
      </c>
      <c r="BR241" s="506">
        <f t="shared" ref="BR241:CA241" si="47">BR239</f>
        <v>0</v>
      </c>
      <c r="BS241" s="506">
        <f t="shared" si="47"/>
        <v>0</v>
      </c>
      <c r="BT241" s="506">
        <f t="shared" si="47"/>
        <v>0</v>
      </c>
      <c r="BU241" s="506">
        <f t="shared" si="47"/>
        <v>71</v>
      </c>
      <c r="BV241" s="506">
        <f t="shared" si="47"/>
        <v>10</v>
      </c>
      <c r="BW241" s="506">
        <f t="shared" si="47"/>
        <v>36</v>
      </c>
      <c r="BX241" s="506">
        <f t="shared" si="47"/>
        <v>50</v>
      </c>
      <c r="BY241" s="506">
        <f t="shared" si="47"/>
        <v>28</v>
      </c>
      <c r="BZ241" s="506">
        <f t="shared" si="47"/>
        <v>30</v>
      </c>
      <c r="CA241" s="506">
        <f t="shared" si="47"/>
        <v>0</v>
      </c>
    </row>
    <row r="242" spans="1:79">
      <c r="A242" s="571" t="s">
        <v>93</v>
      </c>
      <c r="B242" s="571" t="s">
        <v>1936</v>
      </c>
      <c r="C242" s="571">
        <v>2025</v>
      </c>
      <c r="D242" s="571" t="s">
        <v>1974</v>
      </c>
      <c r="E242" s="572">
        <v>1790</v>
      </c>
      <c r="F242" s="572">
        <v>1091</v>
      </c>
      <c r="G242" s="572">
        <v>751.44999999999993</v>
      </c>
      <c r="H242" s="572">
        <v>569.80000000000007</v>
      </c>
      <c r="I242" s="572">
        <v>94.600000000000009</v>
      </c>
      <c r="J242" s="572">
        <v>0</v>
      </c>
      <c r="K242" s="572">
        <v>0</v>
      </c>
      <c r="L242" s="572">
        <v>0</v>
      </c>
      <c r="M242" s="572">
        <v>0</v>
      </c>
      <c r="N242" s="572">
        <v>416</v>
      </c>
      <c r="O242" s="572">
        <v>38</v>
      </c>
      <c r="P242" s="572">
        <v>408</v>
      </c>
      <c r="Q242" s="572">
        <v>165</v>
      </c>
      <c r="R242" s="572">
        <v>118</v>
      </c>
      <c r="S242" s="572">
        <v>61.75</v>
      </c>
      <c r="T242" s="572">
        <v>14.3</v>
      </c>
      <c r="U242" s="572">
        <v>57.949999999999996</v>
      </c>
      <c r="V242" s="572">
        <v>43</v>
      </c>
      <c r="W242" s="572">
        <v>8.5499999999999989</v>
      </c>
      <c r="X242" s="572">
        <v>5.6999999999999993</v>
      </c>
      <c r="Y242" s="572">
        <v>103.4</v>
      </c>
      <c r="Z242" s="572">
        <v>75</v>
      </c>
      <c r="AA242" s="572">
        <v>56</v>
      </c>
      <c r="AB242" s="572">
        <v>7.7000000000000011</v>
      </c>
      <c r="AC242" s="572">
        <v>969</v>
      </c>
      <c r="AD242" s="572">
        <v>727.69999999999993</v>
      </c>
      <c r="AE242" s="572">
        <v>603.25</v>
      </c>
      <c r="AF242" s="572">
        <v>211.85</v>
      </c>
      <c r="AG242" s="572">
        <v>411.34999999999997</v>
      </c>
      <c r="AH242" s="572">
        <v>333.45</v>
      </c>
      <c r="AI242" s="572">
        <v>263.14999999999998</v>
      </c>
      <c r="AJ242" s="572">
        <v>61.600000000000009</v>
      </c>
      <c r="AK242" s="572">
        <v>557.65</v>
      </c>
      <c r="AL242" s="572">
        <v>394.25</v>
      </c>
      <c r="AM242" s="572">
        <v>340.09999999999997</v>
      </c>
      <c r="AN242" s="572">
        <v>158.65</v>
      </c>
      <c r="AO242" s="572">
        <v>0</v>
      </c>
      <c r="AP242" s="572">
        <v>0</v>
      </c>
      <c r="AQ242" s="572">
        <v>0</v>
      </c>
      <c r="AR242" s="572">
        <v>0</v>
      </c>
      <c r="AS242" s="572">
        <v>0</v>
      </c>
      <c r="AT242" s="572">
        <v>0</v>
      </c>
      <c r="AU242" s="572">
        <v>0</v>
      </c>
      <c r="AV242" s="572">
        <v>0</v>
      </c>
      <c r="AW242" s="572">
        <v>0</v>
      </c>
      <c r="AX242" s="572">
        <v>0</v>
      </c>
      <c r="AY242" s="572">
        <v>0</v>
      </c>
      <c r="AZ242" s="572">
        <v>0</v>
      </c>
      <c r="BA242" s="572">
        <v>1241</v>
      </c>
      <c r="BB242" s="572">
        <v>817</v>
      </c>
      <c r="BC242" s="572">
        <v>775</v>
      </c>
      <c r="BD242" s="572">
        <v>224</v>
      </c>
      <c r="BE242" s="572">
        <v>1089</v>
      </c>
      <c r="BF242" s="572">
        <v>769.5</v>
      </c>
      <c r="BG242" s="572">
        <v>677</v>
      </c>
      <c r="BH242" s="572">
        <v>165</v>
      </c>
      <c r="BI242" s="572">
        <v>152</v>
      </c>
      <c r="BJ242" s="572">
        <v>47.5</v>
      </c>
      <c r="BK242" s="572">
        <v>102.6</v>
      </c>
      <c r="BL242" s="572">
        <v>52.800000000000004</v>
      </c>
      <c r="BM242" s="572">
        <v>71</v>
      </c>
      <c r="BN242" s="572">
        <v>9.5</v>
      </c>
      <c r="BO242" s="572">
        <v>34.199999999999996</v>
      </c>
      <c r="BP242" s="572">
        <v>55.000000000000007</v>
      </c>
      <c r="BQ242" s="572">
        <v>10</v>
      </c>
      <c r="BR242" s="572">
        <v>1</v>
      </c>
      <c r="BS242" s="572">
        <v>3</v>
      </c>
      <c r="BT242" s="572">
        <v>9</v>
      </c>
      <c r="BU242" s="572">
        <v>67.45</v>
      </c>
      <c r="BV242" s="572">
        <v>9.5</v>
      </c>
      <c r="BW242" s="572">
        <v>34.199999999999996</v>
      </c>
      <c r="BX242" s="572">
        <v>51</v>
      </c>
      <c r="BY242" s="572">
        <v>26.599999999999998</v>
      </c>
      <c r="BZ242" s="572">
        <v>28.5</v>
      </c>
      <c r="CA242" s="572">
        <v>0</v>
      </c>
    </row>
    <row r="243" spans="1:79">
      <c r="A243" t="s">
        <v>95</v>
      </c>
      <c r="B243" t="s">
        <v>1896</v>
      </c>
      <c r="C243">
        <v>2018</v>
      </c>
      <c r="D243" t="s">
        <v>1971</v>
      </c>
      <c r="E243" s="506">
        <v>466</v>
      </c>
      <c r="F243" s="506">
        <v>363</v>
      </c>
      <c r="G243" s="506">
        <v>170</v>
      </c>
      <c r="H243" s="506">
        <v>119</v>
      </c>
      <c r="I243" s="506">
        <v>75</v>
      </c>
      <c r="J243" s="506">
        <v>0</v>
      </c>
      <c r="K243" s="506">
        <v>0</v>
      </c>
      <c r="L243" s="506">
        <v>0</v>
      </c>
      <c r="M243" s="506">
        <v>0</v>
      </c>
      <c r="N243" s="506">
        <v>0</v>
      </c>
      <c r="O243" s="506">
        <v>0</v>
      </c>
      <c r="P243" s="506">
        <v>0</v>
      </c>
      <c r="Q243" s="506">
        <v>0</v>
      </c>
      <c r="R243" s="506">
        <v>0</v>
      </c>
      <c r="S243" s="506">
        <v>0</v>
      </c>
      <c r="T243" s="506">
        <v>0</v>
      </c>
      <c r="U243" s="506">
        <v>0</v>
      </c>
      <c r="V243" s="506">
        <v>0</v>
      </c>
      <c r="W243" s="506">
        <v>0</v>
      </c>
      <c r="X243" s="506">
        <v>0</v>
      </c>
      <c r="Y243" s="506">
        <v>0</v>
      </c>
      <c r="Z243" s="506">
        <v>0</v>
      </c>
      <c r="AA243" s="506">
        <v>0</v>
      </c>
      <c r="AB243" s="506">
        <v>0</v>
      </c>
      <c r="AC243" s="506">
        <v>2114</v>
      </c>
      <c r="AD243" s="506">
        <v>1355</v>
      </c>
      <c r="AE243" s="506">
        <v>957</v>
      </c>
      <c r="AF243" s="506">
        <v>1681</v>
      </c>
      <c r="AG243" s="506">
        <v>1490</v>
      </c>
      <c r="AH243" s="506">
        <v>1008</v>
      </c>
      <c r="AI243" s="506">
        <v>732</v>
      </c>
      <c r="AJ243" s="506">
        <v>1338</v>
      </c>
      <c r="AK243" s="506">
        <v>624</v>
      </c>
      <c r="AL243" s="506">
        <v>347</v>
      </c>
      <c r="AM243" s="506">
        <v>225</v>
      </c>
      <c r="AN243" s="506">
        <v>343</v>
      </c>
      <c r="AO243" s="506">
        <v>0</v>
      </c>
      <c r="AP243" s="506">
        <v>0</v>
      </c>
      <c r="AQ243" s="506">
        <v>0</v>
      </c>
      <c r="AR243" s="506">
        <v>0</v>
      </c>
      <c r="AS243" s="506">
        <v>0</v>
      </c>
      <c r="AT243" s="506">
        <v>0</v>
      </c>
      <c r="AU243" s="506">
        <v>0</v>
      </c>
      <c r="AV243" s="506">
        <v>0</v>
      </c>
      <c r="AW243" s="506">
        <v>0</v>
      </c>
      <c r="AX243" s="506">
        <v>0</v>
      </c>
      <c r="AY243" s="506">
        <v>0</v>
      </c>
      <c r="AZ243" s="506">
        <v>0</v>
      </c>
      <c r="BA243" s="506">
        <v>1145</v>
      </c>
      <c r="BB243" s="506">
        <v>547</v>
      </c>
      <c r="BC243" s="506">
        <v>463</v>
      </c>
      <c r="BD243" s="506">
        <v>540</v>
      </c>
      <c r="BE243" s="506">
        <v>818</v>
      </c>
      <c r="BF243" s="506">
        <v>419</v>
      </c>
      <c r="BG243" s="506">
        <v>338</v>
      </c>
      <c r="BH243" s="506">
        <v>360</v>
      </c>
      <c r="BI243" s="506">
        <v>327</v>
      </c>
      <c r="BJ243" s="506">
        <v>128</v>
      </c>
      <c r="BK243" s="506">
        <v>125</v>
      </c>
      <c r="BL243" s="506">
        <v>180</v>
      </c>
      <c r="BM243" s="506">
        <v>0</v>
      </c>
      <c r="BN243" s="506">
        <v>0</v>
      </c>
      <c r="BO243" s="506">
        <v>0</v>
      </c>
      <c r="BP243" s="506">
        <v>0</v>
      </c>
      <c r="BQ243" s="506">
        <v>0</v>
      </c>
      <c r="BR243" s="506">
        <v>0</v>
      </c>
      <c r="BS243" s="506">
        <v>0</v>
      </c>
      <c r="BT243" s="506">
        <v>0</v>
      </c>
      <c r="BU243" s="506">
        <v>0</v>
      </c>
      <c r="BV243" s="506">
        <v>0</v>
      </c>
      <c r="BW243" s="506">
        <v>0</v>
      </c>
      <c r="BX243" s="506">
        <v>0</v>
      </c>
      <c r="BY243" s="506">
        <v>43</v>
      </c>
      <c r="BZ243" s="506">
        <v>110</v>
      </c>
      <c r="CA243" s="506">
        <v>0</v>
      </c>
    </row>
    <row r="244" spans="1:79">
      <c r="A244" s="571" t="s">
        <v>95</v>
      </c>
      <c r="B244" s="571" t="s">
        <v>1896</v>
      </c>
      <c r="C244" s="571">
        <v>2019</v>
      </c>
      <c r="D244" s="571" t="s">
        <v>1971</v>
      </c>
      <c r="E244" s="572">
        <v>575</v>
      </c>
      <c r="F244" s="572">
        <v>409</v>
      </c>
      <c r="G244" s="572">
        <v>227</v>
      </c>
      <c r="H244" s="572">
        <v>118</v>
      </c>
      <c r="I244" s="572">
        <v>76</v>
      </c>
      <c r="J244" s="572">
        <v>0</v>
      </c>
      <c r="K244" s="572">
        <v>0</v>
      </c>
      <c r="L244" s="572">
        <v>0</v>
      </c>
      <c r="M244" s="572">
        <v>0</v>
      </c>
      <c r="N244" s="572">
        <v>0</v>
      </c>
      <c r="O244" s="572">
        <v>0</v>
      </c>
      <c r="P244" s="572">
        <v>0</v>
      </c>
      <c r="Q244" s="572">
        <v>0</v>
      </c>
      <c r="R244" s="572">
        <v>0</v>
      </c>
      <c r="S244" s="572">
        <v>0</v>
      </c>
      <c r="T244" s="572">
        <v>0</v>
      </c>
      <c r="U244" s="572">
        <v>0</v>
      </c>
      <c r="V244" s="572">
        <v>0</v>
      </c>
      <c r="W244" s="572">
        <v>0</v>
      </c>
      <c r="X244" s="572">
        <v>0</v>
      </c>
      <c r="Y244" s="572">
        <v>0</v>
      </c>
      <c r="Z244" s="572">
        <v>0</v>
      </c>
      <c r="AA244" s="572">
        <v>0</v>
      </c>
      <c r="AB244" s="572">
        <v>0</v>
      </c>
      <c r="AC244" s="572">
        <v>1993</v>
      </c>
      <c r="AD244" s="572">
        <v>1406</v>
      </c>
      <c r="AE244" s="572">
        <v>1274</v>
      </c>
      <c r="AF244" s="572">
        <v>1669</v>
      </c>
      <c r="AG244" s="572">
        <v>1530</v>
      </c>
      <c r="AH244" s="572">
        <v>1169</v>
      </c>
      <c r="AI244" s="572">
        <v>1070</v>
      </c>
      <c r="AJ244" s="572">
        <v>1409</v>
      </c>
      <c r="AK244" s="572">
        <v>463</v>
      </c>
      <c r="AL244" s="572">
        <v>237</v>
      </c>
      <c r="AM244" s="572">
        <v>204</v>
      </c>
      <c r="AN244" s="572">
        <v>260</v>
      </c>
      <c r="AO244" s="572">
        <v>0</v>
      </c>
      <c r="AP244" s="572">
        <v>0</v>
      </c>
      <c r="AQ244" s="572">
        <v>0</v>
      </c>
      <c r="AR244" s="572">
        <v>0</v>
      </c>
      <c r="AS244" s="572">
        <v>0</v>
      </c>
      <c r="AT244" s="572">
        <v>0</v>
      </c>
      <c r="AU244" s="572">
        <v>0</v>
      </c>
      <c r="AV244" s="572">
        <v>0</v>
      </c>
      <c r="AW244" s="572">
        <v>0</v>
      </c>
      <c r="AX244" s="572">
        <v>0</v>
      </c>
      <c r="AY244" s="572">
        <v>0</v>
      </c>
      <c r="AZ244" s="572">
        <v>0</v>
      </c>
      <c r="BA244" s="572">
        <v>1218</v>
      </c>
      <c r="BB244" s="572">
        <v>626</v>
      </c>
      <c r="BC244" s="572">
        <v>557</v>
      </c>
      <c r="BD244" s="572">
        <v>552</v>
      </c>
      <c r="BE244" s="572">
        <v>849</v>
      </c>
      <c r="BF244" s="572">
        <v>486</v>
      </c>
      <c r="BG244" s="572">
        <v>391</v>
      </c>
      <c r="BH244" s="572">
        <v>370</v>
      </c>
      <c r="BI244" s="572">
        <v>369</v>
      </c>
      <c r="BJ244" s="572">
        <v>140</v>
      </c>
      <c r="BK244" s="572">
        <v>166</v>
      </c>
      <c r="BL244" s="572">
        <v>182</v>
      </c>
      <c r="BM244" s="572">
        <v>0</v>
      </c>
      <c r="BN244" s="572">
        <v>0</v>
      </c>
      <c r="BO244" s="572">
        <v>0</v>
      </c>
      <c r="BP244" s="572">
        <v>0</v>
      </c>
      <c r="BQ244" s="572">
        <v>0</v>
      </c>
      <c r="BR244" s="572">
        <v>0</v>
      </c>
      <c r="BS244" s="572">
        <v>0</v>
      </c>
      <c r="BT244" s="572">
        <v>0</v>
      </c>
      <c r="BU244" s="572">
        <v>0</v>
      </c>
      <c r="BV244" s="572">
        <v>0</v>
      </c>
      <c r="BW244" s="572">
        <v>0</v>
      </c>
      <c r="BX244" s="572">
        <v>0</v>
      </c>
      <c r="BY244" s="572">
        <v>21</v>
      </c>
      <c r="BZ244" s="572">
        <v>139</v>
      </c>
      <c r="CA244" s="572">
        <v>0</v>
      </c>
    </row>
    <row r="245" spans="1:79">
      <c r="A245" t="s">
        <v>95</v>
      </c>
      <c r="B245" t="s">
        <v>1896</v>
      </c>
      <c r="C245">
        <v>2020</v>
      </c>
      <c r="D245" t="s">
        <v>1971</v>
      </c>
      <c r="E245" s="506">
        <v>659</v>
      </c>
      <c r="F245" s="506">
        <v>395</v>
      </c>
      <c r="G245" s="506">
        <v>230</v>
      </c>
      <c r="H245" s="506">
        <v>124</v>
      </c>
      <c r="I245" s="506">
        <v>72</v>
      </c>
      <c r="J245" s="506">
        <v>0</v>
      </c>
      <c r="K245" s="506">
        <v>0</v>
      </c>
      <c r="L245" s="506">
        <v>0</v>
      </c>
      <c r="M245" s="506">
        <v>0</v>
      </c>
      <c r="N245" s="506">
        <v>140</v>
      </c>
      <c r="O245" s="506">
        <v>27</v>
      </c>
      <c r="P245" s="506">
        <v>113</v>
      </c>
      <c r="Q245" s="506">
        <v>7</v>
      </c>
      <c r="R245" s="506">
        <v>0</v>
      </c>
      <c r="S245" s="506">
        <v>0</v>
      </c>
      <c r="T245" s="506">
        <v>0</v>
      </c>
      <c r="U245" s="506">
        <v>1</v>
      </c>
      <c r="V245" s="506">
        <v>0</v>
      </c>
      <c r="W245" s="506">
        <v>0</v>
      </c>
      <c r="X245" s="506">
        <v>0</v>
      </c>
      <c r="Y245" s="506">
        <v>6</v>
      </c>
      <c r="Z245" s="506">
        <v>0</v>
      </c>
      <c r="AA245" s="506">
        <v>0</v>
      </c>
      <c r="AB245" s="506">
        <v>0</v>
      </c>
      <c r="AC245" s="506">
        <v>2235</v>
      </c>
      <c r="AD245" s="506">
        <v>1683</v>
      </c>
      <c r="AE245" s="506">
        <v>1376</v>
      </c>
      <c r="AF245" s="506">
        <v>1757</v>
      </c>
      <c r="AG245" s="506">
        <v>1765</v>
      </c>
      <c r="AH245" s="506">
        <v>1389</v>
      </c>
      <c r="AI245" s="506">
        <v>1191</v>
      </c>
      <c r="AJ245" s="506">
        <v>1499</v>
      </c>
      <c r="AK245" s="506">
        <v>470</v>
      </c>
      <c r="AL245" s="506">
        <v>294</v>
      </c>
      <c r="AM245" s="506">
        <v>185</v>
      </c>
      <c r="AN245" s="506">
        <v>258</v>
      </c>
      <c r="AO245" s="506">
        <v>0</v>
      </c>
      <c r="AP245" s="506">
        <v>0</v>
      </c>
      <c r="AQ245" s="506">
        <v>0</v>
      </c>
      <c r="AR245" s="506">
        <v>0</v>
      </c>
      <c r="AS245" s="506">
        <v>0</v>
      </c>
      <c r="AT245" s="506">
        <v>0</v>
      </c>
      <c r="AU245" s="506">
        <v>0</v>
      </c>
      <c r="AV245" s="506">
        <v>0</v>
      </c>
      <c r="AW245" s="506">
        <v>0</v>
      </c>
      <c r="AX245" s="506">
        <v>0</v>
      </c>
      <c r="AY245" s="506">
        <v>0</v>
      </c>
      <c r="AZ245" s="506">
        <v>0</v>
      </c>
      <c r="BA245" s="506">
        <v>1174</v>
      </c>
      <c r="BB245" s="506">
        <v>676</v>
      </c>
      <c r="BC245" s="506">
        <v>609</v>
      </c>
      <c r="BD245" s="506">
        <v>571</v>
      </c>
      <c r="BE245" s="506">
        <v>897</v>
      </c>
      <c r="BF245" s="506">
        <v>551</v>
      </c>
      <c r="BG245" s="506">
        <v>462</v>
      </c>
      <c r="BH245" s="506">
        <v>419</v>
      </c>
      <c r="BI245" s="506">
        <v>277</v>
      </c>
      <c r="BJ245" s="506">
        <v>125</v>
      </c>
      <c r="BK245" s="506">
        <v>147</v>
      </c>
      <c r="BL245" s="506">
        <v>152</v>
      </c>
      <c r="BM245" s="506">
        <v>0</v>
      </c>
      <c r="BN245" s="506">
        <v>0</v>
      </c>
      <c r="BO245" s="506">
        <v>0</v>
      </c>
      <c r="BP245" s="506">
        <v>0</v>
      </c>
      <c r="BQ245" s="506">
        <v>0</v>
      </c>
      <c r="BR245" s="506">
        <v>0</v>
      </c>
      <c r="BS245" s="506">
        <v>0</v>
      </c>
      <c r="BT245" s="506">
        <v>0</v>
      </c>
      <c r="BU245" s="506">
        <v>0</v>
      </c>
      <c r="BV245" s="506">
        <v>0</v>
      </c>
      <c r="BW245" s="506">
        <v>0</v>
      </c>
      <c r="BX245" s="506">
        <v>0</v>
      </c>
      <c r="BY245" s="506">
        <v>28</v>
      </c>
      <c r="BZ245" s="506">
        <v>110</v>
      </c>
      <c r="CA245" s="506">
        <v>0</v>
      </c>
    </row>
    <row r="246" spans="1:79">
      <c r="A246" s="571" t="s">
        <v>95</v>
      </c>
      <c r="B246" s="571" t="s">
        <v>1896</v>
      </c>
      <c r="C246" s="571">
        <v>2021</v>
      </c>
      <c r="D246" s="571" t="s">
        <v>1971</v>
      </c>
      <c r="E246" s="572">
        <v>592</v>
      </c>
      <c r="F246" s="572">
        <v>514</v>
      </c>
      <c r="G246" s="572">
        <v>297</v>
      </c>
      <c r="H246" s="572">
        <v>188</v>
      </c>
      <c r="I246" s="572">
        <v>101</v>
      </c>
      <c r="J246" s="572">
        <v>0</v>
      </c>
      <c r="K246" s="572">
        <v>0</v>
      </c>
      <c r="L246" s="572">
        <v>0</v>
      </c>
      <c r="M246" s="572">
        <v>0</v>
      </c>
      <c r="N246" s="572">
        <v>281</v>
      </c>
      <c r="O246" s="572">
        <v>107</v>
      </c>
      <c r="P246" s="572">
        <v>174</v>
      </c>
      <c r="Q246" s="572">
        <v>19</v>
      </c>
      <c r="R246" s="572">
        <v>0</v>
      </c>
      <c r="S246" s="572">
        <v>0</v>
      </c>
      <c r="T246" s="572">
        <v>0</v>
      </c>
      <c r="U246" s="572">
        <v>9</v>
      </c>
      <c r="V246" s="572">
        <v>0</v>
      </c>
      <c r="W246" s="572">
        <v>0</v>
      </c>
      <c r="X246" s="572">
        <v>0</v>
      </c>
      <c r="Y246" s="572">
        <v>10</v>
      </c>
      <c r="Z246" s="572">
        <v>0</v>
      </c>
      <c r="AA246" s="572">
        <v>0</v>
      </c>
      <c r="AB246" s="572">
        <v>0</v>
      </c>
      <c r="AC246" s="572">
        <v>2521</v>
      </c>
      <c r="AD246" s="572">
        <v>1957</v>
      </c>
      <c r="AE246" s="572">
        <v>1569</v>
      </c>
      <c r="AF246" s="572">
        <v>2043</v>
      </c>
      <c r="AG246" s="572">
        <v>1983</v>
      </c>
      <c r="AH246" s="572">
        <v>1626</v>
      </c>
      <c r="AI246" s="572">
        <v>1336</v>
      </c>
      <c r="AJ246" s="572">
        <v>1745</v>
      </c>
      <c r="AK246" s="572">
        <v>538</v>
      </c>
      <c r="AL246" s="572">
        <v>331</v>
      </c>
      <c r="AM246" s="572">
        <v>233</v>
      </c>
      <c r="AN246" s="572">
        <v>298</v>
      </c>
      <c r="AO246" s="572">
        <v>0</v>
      </c>
      <c r="AP246" s="572">
        <v>0</v>
      </c>
      <c r="AQ246" s="572">
        <v>0</v>
      </c>
      <c r="AR246" s="572">
        <v>0</v>
      </c>
      <c r="AS246" s="572">
        <v>0</v>
      </c>
      <c r="AT246" s="572">
        <v>0</v>
      </c>
      <c r="AU246" s="572">
        <v>0</v>
      </c>
      <c r="AV246" s="572">
        <v>0</v>
      </c>
      <c r="AW246" s="572">
        <v>0</v>
      </c>
      <c r="AX246" s="572">
        <v>0</v>
      </c>
      <c r="AY246" s="572">
        <v>0</v>
      </c>
      <c r="AZ246" s="572">
        <v>0</v>
      </c>
      <c r="BA246" s="572">
        <v>1236</v>
      </c>
      <c r="BB246" s="572">
        <v>715</v>
      </c>
      <c r="BC246" s="572">
        <v>620</v>
      </c>
      <c r="BD246" s="572">
        <v>568</v>
      </c>
      <c r="BE246" s="572">
        <v>957</v>
      </c>
      <c r="BF246" s="572">
        <v>593</v>
      </c>
      <c r="BG246" s="572">
        <v>488</v>
      </c>
      <c r="BH246" s="572">
        <v>421</v>
      </c>
      <c r="BI246" s="572">
        <v>279</v>
      </c>
      <c r="BJ246" s="572">
        <v>122</v>
      </c>
      <c r="BK246" s="572">
        <v>132</v>
      </c>
      <c r="BL246" s="572">
        <v>147</v>
      </c>
      <c r="BM246" s="572">
        <v>0</v>
      </c>
      <c r="BN246" s="572">
        <v>0</v>
      </c>
      <c r="BO246" s="572">
        <v>0</v>
      </c>
      <c r="BP246" s="572">
        <v>0</v>
      </c>
      <c r="BQ246" s="572">
        <v>0</v>
      </c>
      <c r="BR246" s="572">
        <v>0</v>
      </c>
      <c r="BS246" s="572">
        <v>0</v>
      </c>
      <c r="BT246" s="572">
        <v>0</v>
      </c>
      <c r="BU246" s="572">
        <v>0</v>
      </c>
      <c r="BV246" s="572">
        <v>0</v>
      </c>
      <c r="BW246" s="572">
        <v>0</v>
      </c>
      <c r="BX246" s="572">
        <v>0</v>
      </c>
      <c r="BY246" s="572">
        <v>27</v>
      </c>
      <c r="BZ246" s="572">
        <v>144</v>
      </c>
      <c r="CA246" s="572">
        <v>0</v>
      </c>
    </row>
    <row r="247" spans="1:79">
      <c r="A247" t="s">
        <v>95</v>
      </c>
      <c r="B247" t="s">
        <v>1896</v>
      </c>
      <c r="C247">
        <v>2022</v>
      </c>
      <c r="D247" t="s">
        <v>1971</v>
      </c>
      <c r="E247" s="506">
        <v>702</v>
      </c>
      <c r="F247" s="506">
        <v>455</v>
      </c>
      <c r="G247" s="506">
        <v>286</v>
      </c>
      <c r="H247" s="506">
        <v>157</v>
      </c>
      <c r="I247" s="506">
        <v>63</v>
      </c>
      <c r="J247" s="506">
        <v>0</v>
      </c>
      <c r="K247" s="506">
        <v>0</v>
      </c>
      <c r="L247" s="506">
        <v>0</v>
      </c>
      <c r="M247" s="506">
        <v>0</v>
      </c>
      <c r="N247" s="506">
        <v>216</v>
      </c>
      <c r="O247" s="506">
        <v>70</v>
      </c>
      <c r="P247" s="506">
        <v>146</v>
      </c>
      <c r="Q247" s="506">
        <v>8</v>
      </c>
      <c r="R247" s="506">
        <v>0</v>
      </c>
      <c r="S247" s="506">
        <v>0</v>
      </c>
      <c r="T247" s="506">
        <v>0</v>
      </c>
      <c r="U247" s="506">
        <v>4</v>
      </c>
      <c r="V247" s="506">
        <v>0</v>
      </c>
      <c r="W247" s="506">
        <v>0</v>
      </c>
      <c r="X247" s="506">
        <v>0</v>
      </c>
      <c r="Y247" s="506">
        <v>4</v>
      </c>
      <c r="Z247" s="506">
        <v>0</v>
      </c>
      <c r="AA247" s="506">
        <v>0</v>
      </c>
      <c r="AB247" s="506">
        <v>0</v>
      </c>
      <c r="AC247" s="506">
        <v>2275</v>
      </c>
      <c r="AD247" s="506">
        <v>1737</v>
      </c>
      <c r="AE247" s="506">
        <v>1533</v>
      </c>
      <c r="AF247" s="506">
        <v>1747</v>
      </c>
      <c r="AG247" s="506">
        <v>1756</v>
      </c>
      <c r="AH247" s="506">
        <v>1407</v>
      </c>
      <c r="AI247" s="506">
        <v>1280</v>
      </c>
      <c r="AJ247" s="506">
        <v>1460</v>
      </c>
      <c r="AK247" s="506">
        <v>519</v>
      </c>
      <c r="AL247" s="506">
        <v>330</v>
      </c>
      <c r="AM247" s="506">
        <v>253</v>
      </c>
      <c r="AN247" s="506">
        <v>287</v>
      </c>
      <c r="AO247" s="506">
        <v>0</v>
      </c>
      <c r="AP247" s="506">
        <v>0</v>
      </c>
      <c r="AQ247" s="506">
        <v>0</v>
      </c>
      <c r="AR247" s="506">
        <v>0</v>
      </c>
      <c r="AS247" s="506">
        <v>0</v>
      </c>
      <c r="AT247" s="506">
        <v>0</v>
      </c>
      <c r="AU247" s="506">
        <v>0</v>
      </c>
      <c r="AV247" s="506">
        <v>0</v>
      </c>
      <c r="AW247" s="506">
        <v>0</v>
      </c>
      <c r="AX247" s="506">
        <v>0</v>
      </c>
      <c r="AY247" s="506">
        <v>0</v>
      </c>
      <c r="AZ247" s="506">
        <v>0</v>
      </c>
      <c r="BA247" s="506">
        <v>1216</v>
      </c>
      <c r="BB247" s="506">
        <v>784</v>
      </c>
      <c r="BC247" s="506">
        <v>629</v>
      </c>
      <c r="BD247" s="506">
        <v>554</v>
      </c>
      <c r="BE247" s="506">
        <v>984</v>
      </c>
      <c r="BF247" s="506">
        <v>667</v>
      </c>
      <c r="BG247" s="506">
        <v>515</v>
      </c>
      <c r="BH247" s="506">
        <v>439</v>
      </c>
      <c r="BI247" s="506">
        <v>232</v>
      </c>
      <c r="BJ247" s="506">
        <v>117</v>
      </c>
      <c r="BK247" s="506">
        <v>114</v>
      </c>
      <c r="BL247" s="506">
        <v>115</v>
      </c>
      <c r="BM247" s="506">
        <v>0</v>
      </c>
      <c r="BN247" s="506">
        <v>0</v>
      </c>
      <c r="BO247" s="506">
        <v>0</v>
      </c>
      <c r="BP247" s="506">
        <v>0</v>
      </c>
      <c r="BQ247" s="506">
        <v>0</v>
      </c>
      <c r="BR247" s="506">
        <v>0</v>
      </c>
      <c r="BS247" s="506">
        <v>0</v>
      </c>
      <c r="BT247" s="506">
        <v>0</v>
      </c>
      <c r="BU247" s="506">
        <v>0</v>
      </c>
      <c r="BV247" s="506">
        <v>0</v>
      </c>
      <c r="BW247" s="506">
        <v>0</v>
      </c>
      <c r="BX247" s="506">
        <v>0</v>
      </c>
      <c r="BY247" s="506">
        <v>37</v>
      </c>
      <c r="BZ247" s="506">
        <v>138</v>
      </c>
      <c r="CA247" s="506">
        <v>0</v>
      </c>
    </row>
    <row r="248" spans="1:79">
      <c r="A248" s="571" t="s">
        <v>95</v>
      </c>
      <c r="B248" s="571" t="s">
        <v>1896</v>
      </c>
      <c r="C248" s="571">
        <v>2023</v>
      </c>
      <c r="D248" s="571" t="s">
        <v>1971</v>
      </c>
      <c r="E248" s="572">
        <v>809</v>
      </c>
      <c r="F248" s="572">
        <v>419</v>
      </c>
      <c r="G248" s="572">
        <v>277</v>
      </c>
      <c r="H248" s="572">
        <v>129</v>
      </c>
      <c r="I248" s="572">
        <v>63</v>
      </c>
      <c r="J248" s="572">
        <v>0</v>
      </c>
      <c r="K248" s="572">
        <v>0</v>
      </c>
      <c r="L248" s="572">
        <v>0</v>
      </c>
      <c r="M248" s="572">
        <v>0</v>
      </c>
      <c r="N248" s="572">
        <v>292</v>
      </c>
      <c r="O248" s="572">
        <v>102</v>
      </c>
      <c r="P248" s="572">
        <v>190</v>
      </c>
      <c r="Q248" s="572">
        <v>7</v>
      </c>
      <c r="R248" s="572">
        <v>5</v>
      </c>
      <c r="S248" s="572">
        <v>6</v>
      </c>
      <c r="T248" s="572">
        <v>2</v>
      </c>
      <c r="U248" s="572">
        <v>6</v>
      </c>
      <c r="V248" s="572">
        <v>5</v>
      </c>
      <c r="W248" s="572">
        <v>5</v>
      </c>
      <c r="X248" s="572">
        <v>2</v>
      </c>
      <c r="Y248" s="572">
        <v>1</v>
      </c>
      <c r="Z248" s="572">
        <v>0</v>
      </c>
      <c r="AA248" s="572">
        <v>1</v>
      </c>
      <c r="AB248" s="572">
        <v>0</v>
      </c>
      <c r="AC248" s="572">
        <v>2386</v>
      </c>
      <c r="AD248" s="572">
        <v>1968</v>
      </c>
      <c r="AE248" s="572">
        <v>1680</v>
      </c>
      <c r="AF248" s="572">
        <v>1809</v>
      </c>
      <c r="AG248" s="572">
        <v>1832</v>
      </c>
      <c r="AH248" s="572">
        <v>1563</v>
      </c>
      <c r="AI248" s="572">
        <v>1394</v>
      </c>
      <c r="AJ248" s="572">
        <v>1502</v>
      </c>
      <c r="AK248" s="572">
        <v>554</v>
      </c>
      <c r="AL248" s="572">
        <v>405</v>
      </c>
      <c r="AM248" s="572">
        <v>286</v>
      </c>
      <c r="AN248" s="572">
        <v>307</v>
      </c>
      <c r="AO248" s="572">
        <v>0</v>
      </c>
      <c r="AP248" s="572">
        <v>0</v>
      </c>
      <c r="AQ248" s="572">
        <v>0</v>
      </c>
      <c r="AR248" s="572">
        <v>0</v>
      </c>
      <c r="AS248" s="572">
        <v>0</v>
      </c>
      <c r="AT248" s="572">
        <v>0</v>
      </c>
      <c r="AU248" s="572">
        <v>0</v>
      </c>
      <c r="AV248" s="572">
        <v>0</v>
      </c>
      <c r="AW248" s="572">
        <v>0</v>
      </c>
      <c r="AX248" s="572">
        <v>0</v>
      </c>
      <c r="AY248" s="572">
        <v>0</v>
      </c>
      <c r="AZ248" s="572">
        <v>0</v>
      </c>
      <c r="BA248" s="572">
        <v>1100</v>
      </c>
      <c r="BB248" s="572">
        <v>723</v>
      </c>
      <c r="BC248" s="572">
        <v>544</v>
      </c>
      <c r="BD248" s="572">
        <v>446</v>
      </c>
      <c r="BE248" s="572">
        <v>881</v>
      </c>
      <c r="BF248" s="572">
        <v>594</v>
      </c>
      <c r="BG248" s="572">
        <v>431</v>
      </c>
      <c r="BH248" s="572">
        <v>341</v>
      </c>
      <c r="BI248" s="572">
        <v>219</v>
      </c>
      <c r="BJ248" s="572">
        <v>129</v>
      </c>
      <c r="BK248" s="572">
        <v>113</v>
      </c>
      <c r="BL248" s="572">
        <v>105</v>
      </c>
      <c r="BM248" s="572">
        <v>0</v>
      </c>
      <c r="BN248" s="572">
        <v>0</v>
      </c>
      <c r="BO248" s="572">
        <v>0</v>
      </c>
      <c r="BP248" s="572">
        <v>0</v>
      </c>
      <c r="BQ248" s="572">
        <v>0</v>
      </c>
      <c r="BR248" s="572">
        <v>0</v>
      </c>
      <c r="BS248" s="572">
        <v>0</v>
      </c>
      <c r="BT248" s="572">
        <v>0</v>
      </c>
      <c r="BU248" s="572">
        <v>0</v>
      </c>
      <c r="BV248" s="572">
        <v>0</v>
      </c>
      <c r="BW248" s="572">
        <v>0</v>
      </c>
      <c r="BX248" s="572">
        <v>0</v>
      </c>
      <c r="BY248" s="572">
        <v>28</v>
      </c>
      <c r="BZ248" s="572">
        <v>117</v>
      </c>
      <c r="CA248" s="572">
        <v>0</v>
      </c>
    </row>
    <row r="249" spans="1:79">
      <c r="A249" t="s">
        <v>95</v>
      </c>
      <c r="B249" t="s">
        <v>1896</v>
      </c>
      <c r="C249">
        <v>2024</v>
      </c>
      <c r="D249" t="s">
        <v>1971</v>
      </c>
      <c r="E249" s="506">
        <v>873</v>
      </c>
      <c r="F249" s="506">
        <v>440</v>
      </c>
      <c r="G249" s="506">
        <v>307</v>
      </c>
      <c r="H249" s="506">
        <v>130</v>
      </c>
      <c r="I249" s="506">
        <v>63</v>
      </c>
      <c r="J249" s="506">
        <v>0</v>
      </c>
      <c r="K249" s="506">
        <v>0</v>
      </c>
      <c r="L249" s="506">
        <v>0</v>
      </c>
      <c r="M249" s="506">
        <v>0</v>
      </c>
      <c r="N249" s="506">
        <v>454</v>
      </c>
      <c r="O249" s="506">
        <v>0</v>
      </c>
      <c r="P249" s="506">
        <v>454</v>
      </c>
      <c r="Q249" s="506">
        <v>4</v>
      </c>
      <c r="R249" s="506">
        <v>2</v>
      </c>
      <c r="S249" s="506">
        <v>1</v>
      </c>
      <c r="T249" s="506">
        <v>4</v>
      </c>
      <c r="U249" s="506">
        <v>0</v>
      </c>
      <c r="V249" s="506">
        <v>0</v>
      </c>
      <c r="W249" s="506">
        <v>0</v>
      </c>
      <c r="X249" s="506">
        <v>0</v>
      </c>
      <c r="Y249" s="506">
        <v>4</v>
      </c>
      <c r="Z249" s="506">
        <v>2</v>
      </c>
      <c r="AA249" s="506">
        <v>1</v>
      </c>
      <c r="AB249" s="506">
        <v>4</v>
      </c>
      <c r="AC249" s="506">
        <v>2444</v>
      </c>
      <c r="AD249" s="506">
        <v>1992</v>
      </c>
      <c r="AE249" s="506">
        <v>1691</v>
      </c>
      <c r="AF249" s="506">
        <v>1809</v>
      </c>
      <c r="AG249" s="506">
        <v>1834</v>
      </c>
      <c r="AH249" s="506">
        <v>1575</v>
      </c>
      <c r="AI249" s="506">
        <v>1467</v>
      </c>
      <c r="AJ249" s="506">
        <v>1563</v>
      </c>
      <c r="AK249" s="506">
        <v>610</v>
      </c>
      <c r="AL249" s="506">
        <v>417</v>
      </c>
      <c r="AM249" s="506">
        <v>224</v>
      </c>
      <c r="AN249" s="506">
        <v>246</v>
      </c>
      <c r="AO249" s="506">
        <v>0</v>
      </c>
      <c r="AP249" s="506">
        <v>0</v>
      </c>
      <c r="AQ249" s="506">
        <v>0</v>
      </c>
      <c r="AR249" s="506">
        <v>0</v>
      </c>
      <c r="AS249" s="506">
        <v>0</v>
      </c>
      <c r="AT249" s="506">
        <v>0</v>
      </c>
      <c r="AU249" s="506">
        <v>0</v>
      </c>
      <c r="AV249" s="506">
        <v>0</v>
      </c>
      <c r="AW249" s="506">
        <v>0</v>
      </c>
      <c r="AX249" s="506">
        <v>0</v>
      </c>
      <c r="AY249" s="506">
        <v>0</v>
      </c>
      <c r="AZ249" s="506">
        <v>0</v>
      </c>
      <c r="BA249" s="506">
        <v>1143</v>
      </c>
      <c r="BB249" s="506">
        <v>761</v>
      </c>
      <c r="BC249" s="506">
        <v>605</v>
      </c>
      <c r="BD249" s="506">
        <v>509</v>
      </c>
      <c r="BE249" s="506">
        <v>825</v>
      </c>
      <c r="BF249" s="506">
        <v>579</v>
      </c>
      <c r="BG249" s="506">
        <v>440</v>
      </c>
      <c r="BH249" s="506">
        <v>361</v>
      </c>
      <c r="BI249" s="506">
        <v>318</v>
      </c>
      <c r="BJ249" s="506">
        <v>182</v>
      </c>
      <c r="BK249" s="506">
        <v>165</v>
      </c>
      <c r="BL249" s="506">
        <v>148</v>
      </c>
      <c r="BM249" s="506">
        <v>0</v>
      </c>
      <c r="BN249" s="506">
        <v>0</v>
      </c>
      <c r="BO249" s="506">
        <v>0</v>
      </c>
      <c r="BP249" s="506">
        <v>0</v>
      </c>
      <c r="BQ249" s="506">
        <v>0</v>
      </c>
      <c r="BR249" s="506">
        <v>0</v>
      </c>
      <c r="BS249" s="506">
        <v>0</v>
      </c>
      <c r="BT249" s="506">
        <v>0</v>
      </c>
      <c r="BU249" s="506">
        <v>0</v>
      </c>
      <c r="BV249" s="506">
        <v>0</v>
      </c>
      <c r="BW249" s="506">
        <v>0</v>
      </c>
      <c r="BX249" s="506">
        <v>0</v>
      </c>
      <c r="BY249" s="506">
        <v>47</v>
      </c>
      <c r="BZ249" s="506">
        <v>118</v>
      </c>
      <c r="CA249" s="506">
        <v>0</v>
      </c>
    </row>
    <row r="250" spans="1:79">
      <c r="A250" s="571" t="s">
        <v>95</v>
      </c>
      <c r="B250" s="571" t="s">
        <v>1896</v>
      </c>
      <c r="C250" s="571">
        <v>2025</v>
      </c>
      <c r="D250" s="571" t="s">
        <v>1972</v>
      </c>
      <c r="E250" s="572">
        <v>873</v>
      </c>
      <c r="F250" s="572">
        <v>428</v>
      </c>
      <c r="G250" s="572">
        <v>255</v>
      </c>
      <c r="H250" s="572">
        <v>137</v>
      </c>
      <c r="I250" s="572">
        <v>74</v>
      </c>
      <c r="J250" s="572">
        <v>0</v>
      </c>
      <c r="K250" s="572">
        <v>0</v>
      </c>
      <c r="L250" s="572">
        <v>0</v>
      </c>
      <c r="M250" s="572">
        <v>0</v>
      </c>
      <c r="N250" s="572">
        <v>277</v>
      </c>
      <c r="O250" s="572">
        <v>69</v>
      </c>
      <c r="P250" s="572">
        <v>208</v>
      </c>
      <c r="Q250" s="572">
        <v>9</v>
      </c>
      <c r="R250" s="572">
        <v>5</v>
      </c>
      <c r="S250" s="572">
        <v>5</v>
      </c>
      <c r="T250" s="572">
        <v>6</v>
      </c>
      <c r="U250" s="617">
        <v>4</v>
      </c>
      <c r="V250" s="617">
        <v>2</v>
      </c>
      <c r="W250" s="617">
        <v>2</v>
      </c>
      <c r="X250" s="617">
        <v>3</v>
      </c>
      <c r="Y250" s="572">
        <v>5</v>
      </c>
      <c r="Z250" s="617">
        <v>2</v>
      </c>
      <c r="AA250" s="572">
        <v>3</v>
      </c>
      <c r="AB250" s="617">
        <v>3</v>
      </c>
      <c r="AC250" s="572">
        <v>2420</v>
      </c>
      <c r="AD250" s="572">
        <v>1825</v>
      </c>
      <c r="AE250" s="572">
        <v>1521</v>
      </c>
      <c r="AF250" s="572">
        <v>1900</v>
      </c>
      <c r="AG250" s="572">
        <v>1846</v>
      </c>
      <c r="AH250" s="572">
        <v>1467</v>
      </c>
      <c r="AI250" s="572">
        <v>1272</v>
      </c>
      <c r="AJ250" s="572">
        <v>1595</v>
      </c>
      <c r="AK250" s="572">
        <v>574</v>
      </c>
      <c r="AL250" s="572">
        <v>358</v>
      </c>
      <c r="AM250" s="572">
        <v>249</v>
      </c>
      <c r="AN250" s="572">
        <v>305</v>
      </c>
      <c r="AO250" s="572">
        <v>0</v>
      </c>
      <c r="AP250" s="572">
        <v>0</v>
      </c>
      <c r="AQ250" s="572">
        <v>0</v>
      </c>
      <c r="AR250" s="572">
        <v>0</v>
      </c>
      <c r="AS250" s="572">
        <v>0</v>
      </c>
      <c r="AT250" s="572">
        <v>0</v>
      </c>
      <c r="AU250" s="572">
        <v>0</v>
      </c>
      <c r="AV250" s="572">
        <v>0</v>
      </c>
      <c r="AW250" s="572">
        <v>0</v>
      </c>
      <c r="AX250" s="572">
        <v>0</v>
      </c>
      <c r="AY250" s="572">
        <v>0</v>
      </c>
      <c r="AZ250" s="572">
        <v>0</v>
      </c>
      <c r="BA250" s="572">
        <v>1176</v>
      </c>
      <c r="BB250" s="572">
        <v>691</v>
      </c>
      <c r="BC250" s="572">
        <v>575</v>
      </c>
      <c r="BD250" s="572">
        <v>534</v>
      </c>
      <c r="BE250" s="572">
        <v>887</v>
      </c>
      <c r="BF250" s="572">
        <v>555</v>
      </c>
      <c r="BG250" s="572">
        <v>437</v>
      </c>
      <c r="BH250" s="572">
        <v>387</v>
      </c>
      <c r="BI250" s="572">
        <v>289</v>
      </c>
      <c r="BJ250" s="572">
        <v>136</v>
      </c>
      <c r="BK250" s="572">
        <v>138</v>
      </c>
      <c r="BL250" s="572">
        <v>147</v>
      </c>
      <c r="BM250" s="572">
        <v>0</v>
      </c>
      <c r="BN250" s="572">
        <v>0</v>
      </c>
      <c r="BO250" s="572">
        <v>0</v>
      </c>
      <c r="BP250" s="572">
        <v>0</v>
      </c>
      <c r="BQ250" s="572">
        <v>0</v>
      </c>
      <c r="BR250" s="572">
        <v>0</v>
      </c>
      <c r="BS250" s="572">
        <v>0</v>
      </c>
      <c r="BT250" s="572">
        <v>0</v>
      </c>
      <c r="BU250" s="572">
        <v>0</v>
      </c>
      <c r="BV250" s="572">
        <v>0</v>
      </c>
      <c r="BW250" s="572">
        <v>0</v>
      </c>
      <c r="BX250" s="572">
        <v>0</v>
      </c>
      <c r="BY250" s="572">
        <v>33</v>
      </c>
      <c r="BZ250" s="572">
        <v>125</v>
      </c>
      <c r="CA250" s="572">
        <v>0</v>
      </c>
    </row>
    <row r="251" spans="1:79">
      <c r="A251" t="s">
        <v>95</v>
      </c>
      <c r="B251" t="s">
        <v>1896</v>
      </c>
      <c r="C251">
        <v>2024</v>
      </c>
      <c r="D251" t="s">
        <v>1974</v>
      </c>
      <c r="E251" s="506">
        <f>E249</f>
        <v>873</v>
      </c>
      <c r="F251" s="506">
        <f t="shared" ref="F251:BQ251" si="48">F249</f>
        <v>440</v>
      </c>
      <c r="G251" s="506">
        <f t="shared" si="48"/>
        <v>307</v>
      </c>
      <c r="H251" s="506">
        <f t="shared" si="48"/>
        <v>130</v>
      </c>
      <c r="I251" s="506">
        <f t="shared" si="48"/>
        <v>63</v>
      </c>
      <c r="J251" s="506">
        <f t="shared" si="48"/>
        <v>0</v>
      </c>
      <c r="K251" s="506">
        <f t="shared" si="48"/>
        <v>0</v>
      </c>
      <c r="L251" s="506">
        <f t="shared" si="48"/>
        <v>0</v>
      </c>
      <c r="M251" s="506">
        <f t="shared" si="48"/>
        <v>0</v>
      </c>
      <c r="N251" s="506">
        <f t="shared" si="48"/>
        <v>454</v>
      </c>
      <c r="O251" s="506">
        <f t="shared" si="48"/>
        <v>0</v>
      </c>
      <c r="P251" s="506">
        <f t="shared" si="48"/>
        <v>454</v>
      </c>
      <c r="Q251" s="506">
        <f t="shared" si="48"/>
        <v>4</v>
      </c>
      <c r="R251" s="506">
        <f t="shared" si="48"/>
        <v>2</v>
      </c>
      <c r="S251" s="506">
        <f t="shared" si="48"/>
        <v>1</v>
      </c>
      <c r="T251" s="506">
        <f t="shared" si="48"/>
        <v>4</v>
      </c>
      <c r="U251" s="506">
        <f t="shared" si="48"/>
        <v>0</v>
      </c>
      <c r="V251" s="506">
        <f t="shared" si="48"/>
        <v>0</v>
      </c>
      <c r="W251" s="506">
        <f t="shared" si="48"/>
        <v>0</v>
      </c>
      <c r="X251" s="506">
        <f t="shared" si="48"/>
        <v>0</v>
      </c>
      <c r="Y251" s="506">
        <f t="shared" si="48"/>
        <v>4</v>
      </c>
      <c r="Z251" s="506">
        <f t="shared" si="48"/>
        <v>2</v>
      </c>
      <c r="AA251" s="506">
        <f t="shared" si="48"/>
        <v>1</v>
      </c>
      <c r="AB251" s="506">
        <f t="shared" si="48"/>
        <v>4</v>
      </c>
      <c r="AC251" s="506">
        <f t="shared" si="48"/>
        <v>2444</v>
      </c>
      <c r="AD251" s="506">
        <f t="shared" si="48"/>
        <v>1992</v>
      </c>
      <c r="AE251" s="506">
        <f t="shared" si="48"/>
        <v>1691</v>
      </c>
      <c r="AF251" s="506">
        <f t="shared" si="48"/>
        <v>1809</v>
      </c>
      <c r="AG251" s="506">
        <f t="shared" si="48"/>
        <v>1834</v>
      </c>
      <c r="AH251" s="506">
        <f t="shared" si="48"/>
        <v>1575</v>
      </c>
      <c r="AI251" s="506">
        <f t="shared" si="48"/>
        <v>1467</v>
      </c>
      <c r="AJ251" s="506">
        <f t="shared" si="48"/>
        <v>1563</v>
      </c>
      <c r="AK251" s="506">
        <f t="shared" si="48"/>
        <v>610</v>
      </c>
      <c r="AL251" s="506">
        <f t="shared" si="48"/>
        <v>417</v>
      </c>
      <c r="AM251" s="506">
        <f t="shared" si="48"/>
        <v>224</v>
      </c>
      <c r="AN251" s="506">
        <f t="shared" si="48"/>
        <v>246</v>
      </c>
      <c r="AO251" s="506">
        <f t="shared" si="48"/>
        <v>0</v>
      </c>
      <c r="AP251" s="506">
        <f t="shared" si="48"/>
        <v>0</v>
      </c>
      <c r="AQ251" s="506">
        <f t="shared" si="48"/>
        <v>0</v>
      </c>
      <c r="AR251" s="506">
        <f t="shared" si="48"/>
        <v>0</v>
      </c>
      <c r="AS251" s="506">
        <f t="shared" si="48"/>
        <v>0</v>
      </c>
      <c r="AT251" s="506">
        <f t="shared" si="48"/>
        <v>0</v>
      </c>
      <c r="AU251" s="506">
        <f t="shared" si="48"/>
        <v>0</v>
      </c>
      <c r="AV251" s="506">
        <f t="shared" si="48"/>
        <v>0</v>
      </c>
      <c r="AW251" s="506">
        <f t="shared" si="48"/>
        <v>0</v>
      </c>
      <c r="AX251" s="506">
        <f t="shared" si="48"/>
        <v>0</v>
      </c>
      <c r="AY251" s="506">
        <f t="shared" si="48"/>
        <v>0</v>
      </c>
      <c r="AZ251" s="506">
        <f t="shared" si="48"/>
        <v>0</v>
      </c>
      <c r="BA251" s="506">
        <f t="shared" si="48"/>
        <v>1143</v>
      </c>
      <c r="BB251" s="506">
        <f t="shared" si="48"/>
        <v>761</v>
      </c>
      <c r="BC251" s="506">
        <f t="shared" si="48"/>
        <v>605</v>
      </c>
      <c r="BD251" s="506">
        <f t="shared" si="48"/>
        <v>509</v>
      </c>
      <c r="BE251" s="506">
        <f t="shared" si="48"/>
        <v>825</v>
      </c>
      <c r="BF251" s="506">
        <f t="shared" si="48"/>
        <v>579</v>
      </c>
      <c r="BG251" s="506">
        <f t="shared" si="48"/>
        <v>440</v>
      </c>
      <c r="BH251" s="506">
        <f t="shared" si="48"/>
        <v>361</v>
      </c>
      <c r="BI251" s="506">
        <f t="shared" si="48"/>
        <v>318</v>
      </c>
      <c r="BJ251" s="506">
        <f t="shared" si="48"/>
        <v>182</v>
      </c>
      <c r="BK251" s="506">
        <f t="shared" si="48"/>
        <v>165</v>
      </c>
      <c r="BL251" s="506">
        <f t="shared" si="48"/>
        <v>148</v>
      </c>
      <c r="BM251" s="506">
        <f t="shared" si="48"/>
        <v>0</v>
      </c>
      <c r="BN251" s="506">
        <f t="shared" si="48"/>
        <v>0</v>
      </c>
      <c r="BO251" s="506">
        <f t="shared" si="48"/>
        <v>0</v>
      </c>
      <c r="BP251" s="506">
        <f t="shared" si="48"/>
        <v>0</v>
      </c>
      <c r="BQ251" s="506">
        <f t="shared" si="48"/>
        <v>0</v>
      </c>
      <c r="BR251" s="506">
        <f t="shared" ref="BR251:CA251" si="49">BR249</f>
        <v>0</v>
      </c>
      <c r="BS251" s="506">
        <f t="shared" si="49"/>
        <v>0</v>
      </c>
      <c r="BT251" s="506">
        <f t="shared" si="49"/>
        <v>0</v>
      </c>
      <c r="BU251" s="506">
        <f t="shared" si="49"/>
        <v>0</v>
      </c>
      <c r="BV251" s="506">
        <f t="shared" si="49"/>
        <v>0</v>
      </c>
      <c r="BW251" s="506">
        <f t="shared" si="49"/>
        <v>0</v>
      </c>
      <c r="BX251" s="506">
        <f t="shared" si="49"/>
        <v>0</v>
      </c>
      <c r="BY251" s="506">
        <f t="shared" si="49"/>
        <v>47</v>
      </c>
      <c r="BZ251" s="506">
        <f t="shared" si="49"/>
        <v>118</v>
      </c>
      <c r="CA251" s="506">
        <f t="shared" si="49"/>
        <v>0</v>
      </c>
    </row>
    <row r="252" spans="1:79">
      <c r="A252" s="571" t="s">
        <v>95</v>
      </c>
      <c r="B252" s="571" t="s">
        <v>1896</v>
      </c>
      <c r="C252" s="571">
        <v>2025</v>
      </c>
      <c r="D252" s="571" t="s">
        <v>1974</v>
      </c>
      <c r="E252" s="572">
        <v>873</v>
      </c>
      <c r="F252" s="572">
        <v>428</v>
      </c>
      <c r="G252" s="572">
        <v>291.64999999999998</v>
      </c>
      <c r="H252" s="572">
        <v>137</v>
      </c>
      <c r="I252" s="572">
        <v>69.300000000000011</v>
      </c>
      <c r="J252" s="572">
        <v>0</v>
      </c>
      <c r="K252" s="572">
        <v>0</v>
      </c>
      <c r="L252" s="572">
        <v>0</v>
      </c>
      <c r="M252" s="572">
        <v>0</v>
      </c>
      <c r="N252" s="572">
        <v>431.29999999999995</v>
      </c>
      <c r="O252" s="572">
        <v>69</v>
      </c>
      <c r="P252" s="572">
        <v>431.29999999999995</v>
      </c>
      <c r="Q252" s="572">
        <v>4.4000000000000004</v>
      </c>
      <c r="R252" s="572">
        <v>2.2000000000000002</v>
      </c>
      <c r="S252" s="572">
        <v>1.1000000000000001</v>
      </c>
      <c r="T252" s="572">
        <v>4.4000000000000004</v>
      </c>
      <c r="U252" s="572">
        <v>4</v>
      </c>
      <c r="V252" s="572">
        <v>2</v>
      </c>
      <c r="W252" s="572">
        <v>2</v>
      </c>
      <c r="X252" s="572">
        <v>3</v>
      </c>
      <c r="Y252" s="572">
        <v>4.4000000000000004</v>
      </c>
      <c r="Z252" s="572">
        <v>2</v>
      </c>
      <c r="AA252" s="572">
        <v>1.1000000000000001</v>
      </c>
      <c r="AB252" s="572">
        <v>3.8</v>
      </c>
      <c r="AC252" s="572">
        <v>2420</v>
      </c>
      <c r="AD252" s="572">
        <v>1892.3999999999999</v>
      </c>
      <c r="AE252" s="572">
        <v>1606.4499999999998</v>
      </c>
      <c r="AF252" s="572">
        <v>1900</v>
      </c>
      <c r="AG252" s="572">
        <v>1846</v>
      </c>
      <c r="AH252" s="572">
        <v>1496.25</v>
      </c>
      <c r="AI252" s="572">
        <v>1393.6499999999999</v>
      </c>
      <c r="AJ252" s="572">
        <v>1595</v>
      </c>
      <c r="AK252" s="572">
        <v>579.5</v>
      </c>
      <c r="AL252" s="572">
        <v>396.15</v>
      </c>
      <c r="AM252" s="572">
        <v>246.40000000000003</v>
      </c>
      <c r="AN252" s="572">
        <v>270.60000000000002</v>
      </c>
      <c r="AO252" s="572">
        <v>0</v>
      </c>
      <c r="AP252" s="572">
        <v>0</v>
      </c>
      <c r="AQ252" s="572">
        <v>0</v>
      </c>
      <c r="AR252" s="572">
        <v>0</v>
      </c>
      <c r="AS252" s="572">
        <v>0</v>
      </c>
      <c r="AT252" s="572">
        <v>0</v>
      </c>
      <c r="AU252" s="572">
        <v>0</v>
      </c>
      <c r="AV252" s="572">
        <v>0</v>
      </c>
      <c r="AW252" s="572">
        <v>0</v>
      </c>
      <c r="AX252" s="572">
        <v>0</v>
      </c>
      <c r="AY252" s="572">
        <v>0</v>
      </c>
      <c r="AZ252" s="572">
        <v>0</v>
      </c>
      <c r="BA252" s="572">
        <v>1176</v>
      </c>
      <c r="BB252" s="572">
        <v>722.94999999999993</v>
      </c>
      <c r="BC252" s="572">
        <v>575</v>
      </c>
      <c r="BD252" s="572">
        <v>534</v>
      </c>
      <c r="BE252" s="572">
        <v>887</v>
      </c>
      <c r="BF252" s="572">
        <v>555</v>
      </c>
      <c r="BG252" s="572">
        <v>437</v>
      </c>
      <c r="BH252" s="572">
        <v>387</v>
      </c>
      <c r="BI252" s="572">
        <v>302.09999999999997</v>
      </c>
      <c r="BJ252" s="572">
        <v>172.9</v>
      </c>
      <c r="BK252" s="572">
        <v>156.75</v>
      </c>
      <c r="BL252" s="572">
        <v>147</v>
      </c>
      <c r="BM252" s="572">
        <v>0</v>
      </c>
      <c r="BN252" s="572">
        <v>0</v>
      </c>
      <c r="BO252" s="572">
        <v>0</v>
      </c>
      <c r="BP252" s="572">
        <v>0</v>
      </c>
      <c r="BQ252" s="572">
        <v>0</v>
      </c>
      <c r="BR252" s="572">
        <v>0</v>
      </c>
      <c r="BS252" s="572">
        <v>0</v>
      </c>
      <c r="BT252" s="572">
        <v>0</v>
      </c>
      <c r="BU252" s="572">
        <v>0</v>
      </c>
      <c r="BV252" s="572">
        <v>0</v>
      </c>
      <c r="BW252" s="572">
        <v>0</v>
      </c>
      <c r="BX252" s="572">
        <v>0</v>
      </c>
      <c r="BY252" s="572">
        <v>44.65</v>
      </c>
      <c r="BZ252" s="572">
        <v>125</v>
      </c>
      <c r="CA252" s="572">
        <v>0</v>
      </c>
    </row>
    <row r="253" spans="1:79">
      <c r="A253" t="s">
        <v>97</v>
      </c>
      <c r="B253" t="s">
        <v>1897</v>
      </c>
      <c r="C253">
        <v>2018</v>
      </c>
      <c r="D253" t="s">
        <v>1971</v>
      </c>
      <c r="E253" s="506">
        <v>4408</v>
      </c>
      <c r="F253" s="506">
        <v>5757</v>
      </c>
      <c r="G253" s="506">
        <v>2407</v>
      </c>
      <c r="H253" s="506">
        <v>2428</v>
      </c>
      <c r="I253" s="506">
        <v>1168</v>
      </c>
      <c r="J253" s="506">
        <v>0</v>
      </c>
      <c r="K253" s="506">
        <v>0</v>
      </c>
      <c r="L253" s="506">
        <v>0</v>
      </c>
      <c r="M253" s="506">
        <v>0</v>
      </c>
      <c r="N253" s="506">
        <v>0</v>
      </c>
      <c r="O253" s="506">
        <v>0</v>
      </c>
      <c r="P253" s="506">
        <v>0</v>
      </c>
      <c r="Q253" s="506">
        <v>0</v>
      </c>
      <c r="R253" s="506">
        <v>0</v>
      </c>
      <c r="S253" s="506">
        <v>0</v>
      </c>
      <c r="T253" s="506">
        <v>0</v>
      </c>
      <c r="U253" s="506">
        <v>0</v>
      </c>
      <c r="V253" s="506">
        <v>0</v>
      </c>
      <c r="W253" s="506">
        <v>0</v>
      </c>
      <c r="X253" s="506">
        <v>0</v>
      </c>
      <c r="Y253" s="506">
        <v>0</v>
      </c>
      <c r="Z253" s="506">
        <v>0</v>
      </c>
      <c r="AA253" s="506">
        <v>0</v>
      </c>
      <c r="AB253" s="506">
        <v>0</v>
      </c>
      <c r="AC253" s="506">
        <v>1221</v>
      </c>
      <c r="AD253" s="506">
        <v>591</v>
      </c>
      <c r="AE253" s="506">
        <v>516</v>
      </c>
      <c r="AF253" s="506">
        <v>687</v>
      </c>
      <c r="AG253" s="506">
        <v>324</v>
      </c>
      <c r="AH253" s="506">
        <v>181</v>
      </c>
      <c r="AI253" s="506">
        <v>137</v>
      </c>
      <c r="AJ253" s="506">
        <v>172</v>
      </c>
      <c r="AK253" s="506">
        <v>897</v>
      </c>
      <c r="AL253" s="506">
        <v>410</v>
      </c>
      <c r="AM253" s="506">
        <v>379</v>
      </c>
      <c r="AN253" s="506">
        <v>515</v>
      </c>
      <c r="AO253" s="506">
        <v>95</v>
      </c>
      <c r="AP253" s="506">
        <v>16</v>
      </c>
      <c r="AQ253" s="506">
        <v>14</v>
      </c>
      <c r="AR253" s="506">
        <v>81</v>
      </c>
      <c r="AS253" s="506">
        <v>11</v>
      </c>
      <c r="AT253" s="506">
        <v>3</v>
      </c>
      <c r="AU253" s="506">
        <v>2</v>
      </c>
      <c r="AV253" s="506">
        <v>8</v>
      </c>
      <c r="AW253" s="506">
        <v>84</v>
      </c>
      <c r="AX253" s="506">
        <v>13</v>
      </c>
      <c r="AY253" s="506">
        <v>12</v>
      </c>
      <c r="AZ253" s="506">
        <v>73</v>
      </c>
      <c r="BA253" s="506">
        <v>7292</v>
      </c>
      <c r="BB253" s="506">
        <v>2731</v>
      </c>
      <c r="BC253" s="506">
        <v>2954</v>
      </c>
      <c r="BD253" s="506">
        <v>2287</v>
      </c>
      <c r="BE253" s="506">
        <v>6279</v>
      </c>
      <c r="BF253" s="506">
        <v>2489</v>
      </c>
      <c r="BG253" s="506">
        <v>2541</v>
      </c>
      <c r="BH253" s="506">
        <v>1635</v>
      </c>
      <c r="BI253" s="506">
        <v>1013</v>
      </c>
      <c r="BJ253" s="506">
        <v>242</v>
      </c>
      <c r="BK253" s="506">
        <v>413</v>
      </c>
      <c r="BL253" s="506">
        <v>652</v>
      </c>
      <c r="BM253" s="506">
        <v>0</v>
      </c>
      <c r="BN253" s="506">
        <v>0</v>
      </c>
      <c r="BO253" s="506">
        <v>0</v>
      </c>
      <c r="BP253" s="506">
        <v>0</v>
      </c>
      <c r="BQ253" s="506">
        <v>0</v>
      </c>
      <c r="BR253" s="506">
        <v>0</v>
      </c>
      <c r="BS253" s="506">
        <v>0</v>
      </c>
      <c r="BT253" s="506">
        <v>0</v>
      </c>
      <c r="BU253" s="506">
        <v>0</v>
      </c>
      <c r="BV253" s="506">
        <v>0</v>
      </c>
      <c r="BW253" s="506">
        <v>0</v>
      </c>
      <c r="BX253" s="506">
        <v>0</v>
      </c>
      <c r="BY253" s="506">
        <v>57</v>
      </c>
      <c r="BZ253" s="506">
        <v>432</v>
      </c>
      <c r="CA253" s="506">
        <v>0</v>
      </c>
    </row>
    <row r="254" spans="1:79">
      <c r="A254" s="571" t="s">
        <v>97</v>
      </c>
      <c r="B254" s="571" t="s">
        <v>1897</v>
      </c>
      <c r="C254" s="571">
        <v>2019</v>
      </c>
      <c r="D254" s="571" t="s">
        <v>1971</v>
      </c>
      <c r="E254" s="572">
        <v>4657</v>
      </c>
      <c r="F254" s="572">
        <v>5683</v>
      </c>
      <c r="G254" s="572">
        <v>2415</v>
      </c>
      <c r="H254" s="572">
        <v>2445</v>
      </c>
      <c r="I254" s="572">
        <v>1218</v>
      </c>
      <c r="J254" s="572">
        <v>0</v>
      </c>
      <c r="K254" s="572">
        <v>0</v>
      </c>
      <c r="L254" s="572">
        <v>0</v>
      </c>
      <c r="M254" s="572">
        <v>0</v>
      </c>
      <c r="N254" s="572">
        <v>0</v>
      </c>
      <c r="O254" s="572">
        <v>0</v>
      </c>
      <c r="P254" s="572">
        <v>0</v>
      </c>
      <c r="Q254" s="572">
        <v>0</v>
      </c>
      <c r="R254" s="572">
        <v>0</v>
      </c>
      <c r="S254" s="572">
        <v>0</v>
      </c>
      <c r="T254" s="572">
        <v>0</v>
      </c>
      <c r="U254" s="572">
        <v>0</v>
      </c>
      <c r="V254" s="572">
        <v>0</v>
      </c>
      <c r="W254" s="572">
        <v>0</v>
      </c>
      <c r="X254" s="572">
        <v>0</v>
      </c>
      <c r="Y254" s="572">
        <v>0</v>
      </c>
      <c r="Z254" s="572">
        <v>0</v>
      </c>
      <c r="AA254" s="572">
        <v>0</v>
      </c>
      <c r="AB254" s="572">
        <v>0</v>
      </c>
      <c r="AC254" s="572">
        <v>2278</v>
      </c>
      <c r="AD254" s="572">
        <v>1169</v>
      </c>
      <c r="AE254" s="572">
        <v>885</v>
      </c>
      <c r="AF254" s="572">
        <v>1343</v>
      </c>
      <c r="AG254" s="572">
        <v>843</v>
      </c>
      <c r="AH254" s="572">
        <v>521</v>
      </c>
      <c r="AI254" s="572">
        <v>337</v>
      </c>
      <c r="AJ254" s="572">
        <v>428</v>
      </c>
      <c r="AK254" s="572">
        <v>1435</v>
      </c>
      <c r="AL254" s="572">
        <v>648</v>
      </c>
      <c r="AM254" s="572">
        <v>548</v>
      </c>
      <c r="AN254" s="572">
        <v>915</v>
      </c>
      <c r="AO254" s="572">
        <v>118</v>
      </c>
      <c r="AP254" s="572">
        <v>31</v>
      </c>
      <c r="AQ254" s="572">
        <v>27</v>
      </c>
      <c r="AR254" s="572">
        <v>100</v>
      </c>
      <c r="AS254" s="572">
        <v>8</v>
      </c>
      <c r="AT254" s="572">
        <v>0</v>
      </c>
      <c r="AU254" s="572">
        <v>3</v>
      </c>
      <c r="AV254" s="572">
        <v>4</v>
      </c>
      <c r="AW254" s="572">
        <v>110</v>
      </c>
      <c r="AX254" s="572">
        <v>31</v>
      </c>
      <c r="AY254" s="572">
        <v>24</v>
      </c>
      <c r="AZ254" s="572">
        <v>96</v>
      </c>
      <c r="BA254" s="572">
        <v>7659</v>
      </c>
      <c r="BB254" s="572">
        <v>3080</v>
      </c>
      <c r="BC254" s="572">
        <v>2965</v>
      </c>
      <c r="BD254" s="572">
        <v>2338</v>
      </c>
      <c r="BE254" s="572">
        <v>6679</v>
      </c>
      <c r="BF254" s="572">
        <v>2804</v>
      </c>
      <c r="BG254" s="572">
        <v>2587</v>
      </c>
      <c r="BH254" s="572">
        <v>1658</v>
      </c>
      <c r="BI254" s="572">
        <v>980</v>
      </c>
      <c r="BJ254" s="572">
        <v>276</v>
      </c>
      <c r="BK254" s="572">
        <v>378</v>
      </c>
      <c r="BL254" s="572">
        <v>680</v>
      </c>
      <c r="BM254" s="572">
        <v>0</v>
      </c>
      <c r="BN254" s="572">
        <v>0</v>
      </c>
      <c r="BO254" s="572">
        <v>0</v>
      </c>
      <c r="BP254" s="572">
        <v>0</v>
      </c>
      <c r="BQ254" s="572">
        <v>0</v>
      </c>
      <c r="BR254" s="572">
        <v>0</v>
      </c>
      <c r="BS254" s="572">
        <v>0</v>
      </c>
      <c r="BT254" s="572">
        <v>0</v>
      </c>
      <c r="BU254" s="572">
        <v>0</v>
      </c>
      <c r="BV254" s="572">
        <v>0</v>
      </c>
      <c r="BW254" s="572">
        <v>0</v>
      </c>
      <c r="BX254" s="572">
        <v>0</v>
      </c>
      <c r="BY254" s="572">
        <v>63</v>
      </c>
      <c r="BZ254" s="572">
        <v>403</v>
      </c>
      <c r="CA254" s="572">
        <v>0</v>
      </c>
    </row>
    <row r="255" spans="1:79">
      <c r="A255" t="s">
        <v>97</v>
      </c>
      <c r="B255" t="s">
        <v>1897</v>
      </c>
      <c r="C255">
        <v>2020</v>
      </c>
      <c r="D255" t="s">
        <v>1971</v>
      </c>
      <c r="E255" s="506">
        <v>4510</v>
      </c>
      <c r="F255" s="506">
        <v>5785</v>
      </c>
      <c r="G255" s="506">
        <v>2688</v>
      </c>
      <c r="H255" s="506">
        <v>2268</v>
      </c>
      <c r="I255" s="506">
        <v>1063</v>
      </c>
      <c r="J255" s="506">
        <v>0</v>
      </c>
      <c r="K255" s="506">
        <v>0</v>
      </c>
      <c r="L255" s="506">
        <v>0</v>
      </c>
      <c r="M255" s="506">
        <v>0</v>
      </c>
      <c r="N255" s="506">
        <v>0</v>
      </c>
      <c r="O255" s="506">
        <v>0</v>
      </c>
      <c r="P255" s="506">
        <v>0</v>
      </c>
      <c r="Q255" s="506">
        <v>335</v>
      </c>
      <c r="R255" s="506">
        <v>0</v>
      </c>
      <c r="S255" s="506">
        <v>0</v>
      </c>
      <c r="T255" s="506">
        <v>0</v>
      </c>
      <c r="U255" s="506">
        <v>31</v>
      </c>
      <c r="V255" s="506">
        <v>0</v>
      </c>
      <c r="W255" s="506">
        <v>0</v>
      </c>
      <c r="X255" s="506">
        <v>0</v>
      </c>
      <c r="Y255" s="506">
        <v>304</v>
      </c>
      <c r="Z255" s="506">
        <v>0</v>
      </c>
      <c r="AA255" s="506">
        <v>0</v>
      </c>
      <c r="AB255" s="506">
        <v>0</v>
      </c>
      <c r="AC255" s="506">
        <v>2293</v>
      </c>
      <c r="AD255" s="506">
        <v>1289</v>
      </c>
      <c r="AE255" s="506">
        <v>911</v>
      </c>
      <c r="AF255" s="506">
        <v>1293</v>
      </c>
      <c r="AG255" s="506">
        <v>933</v>
      </c>
      <c r="AH255" s="506">
        <v>587</v>
      </c>
      <c r="AI255" s="506">
        <v>393</v>
      </c>
      <c r="AJ255" s="506">
        <v>483</v>
      </c>
      <c r="AK255" s="506">
        <v>1360</v>
      </c>
      <c r="AL255" s="506">
        <v>702</v>
      </c>
      <c r="AM255" s="506">
        <v>518</v>
      </c>
      <c r="AN255" s="506">
        <v>810</v>
      </c>
      <c r="AO255" s="506">
        <v>132</v>
      </c>
      <c r="AP255" s="506">
        <v>31</v>
      </c>
      <c r="AQ255" s="506">
        <v>25</v>
      </c>
      <c r="AR255" s="506">
        <v>104</v>
      </c>
      <c r="AS255" s="506">
        <v>4</v>
      </c>
      <c r="AT255" s="506">
        <v>1</v>
      </c>
      <c r="AU255" s="506">
        <v>1</v>
      </c>
      <c r="AV255" s="506">
        <v>3</v>
      </c>
      <c r="AW255" s="506">
        <v>128</v>
      </c>
      <c r="AX255" s="506">
        <v>30</v>
      </c>
      <c r="AY255" s="506">
        <v>24</v>
      </c>
      <c r="AZ255" s="506">
        <v>101</v>
      </c>
      <c r="BA255" s="506">
        <v>7947</v>
      </c>
      <c r="BB255" s="506">
        <v>3650</v>
      </c>
      <c r="BC255" s="506">
        <v>3130</v>
      </c>
      <c r="BD255" s="506">
        <v>2232</v>
      </c>
      <c r="BE255" s="506">
        <v>6966</v>
      </c>
      <c r="BF255" s="506">
        <v>3364</v>
      </c>
      <c r="BG255" s="506">
        <v>2771</v>
      </c>
      <c r="BH255" s="506">
        <v>1619</v>
      </c>
      <c r="BI255" s="506">
        <v>981</v>
      </c>
      <c r="BJ255" s="506">
        <v>286</v>
      </c>
      <c r="BK255" s="506">
        <v>359</v>
      </c>
      <c r="BL255" s="506">
        <v>613</v>
      </c>
      <c r="BM255" s="506">
        <v>0</v>
      </c>
      <c r="BN255" s="506">
        <v>0</v>
      </c>
      <c r="BO255" s="506">
        <v>0</v>
      </c>
      <c r="BP255" s="506">
        <v>0</v>
      </c>
      <c r="BQ255" s="506">
        <v>0</v>
      </c>
      <c r="BR255" s="506">
        <v>0</v>
      </c>
      <c r="BS255" s="506">
        <v>0</v>
      </c>
      <c r="BT255" s="506">
        <v>0</v>
      </c>
      <c r="BU255" s="506">
        <v>0</v>
      </c>
      <c r="BV255" s="506">
        <v>0</v>
      </c>
      <c r="BW255" s="506">
        <v>0</v>
      </c>
      <c r="BX255" s="506">
        <v>0</v>
      </c>
      <c r="BY255" s="506">
        <v>85</v>
      </c>
      <c r="BZ255" s="506">
        <v>397</v>
      </c>
      <c r="CA255" s="506">
        <v>0</v>
      </c>
    </row>
    <row r="256" spans="1:79">
      <c r="A256" s="571" t="s">
        <v>97</v>
      </c>
      <c r="B256" s="571" t="s">
        <v>1897</v>
      </c>
      <c r="C256" s="571">
        <v>2021</v>
      </c>
      <c r="D256" s="571" t="s">
        <v>1971</v>
      </c>
      <c r="E256" s="572">
        <v>6331</v>
      </c>
      <c r="F256" s="572">
        <v>6089</v>
      </c>
      <c r="G256" s="572">
        <v>3141</v>
      </c>
      <c r="H256" s="572">
        <v>2377</v>
      </c>
      <c r="I256" s="572">
        <v>1138</v>
      </c>
      <c r="J256" s="572">
        <v>0</v>
      </c>
      <c r="K256" s="572">
        <v>0</v>
      </c>
      <c r="L256" s="572">
        <v>0</v>
      </c>
      <c r="M256" s="572">
        <v>0</v>
      </c>
      <c r="N256" s="572">
        <v>0</v>
      </c>
      <c r="O256" s="572">
        <v>0</v>
      </c>
      <c r="P256" s="572">
        <v>0</v>
      </c>
      <c r="Q256" s="572">
        <v>569</v>
      </c>
      <c r="R256" s="572">
        <v>0</v>
      </c>
      <c r="S256" s="572">
        <v>0</v>
      </c>
      <c r="T256" s="572">
        <v>0</v>
      </c>
      <c r="U256" s="572">
        <v>7</v>
      </c>
      <c r="V256" s="572">
        <v>0</v>
      </c>
      <c r="W256" s="572">
        <v>0</v>
      </c>
      <c r="X256" s="572">
        <v>0</v>
      </c>
      <c r="Y256" s="572">
        <v>562</v>
      </c>
      <c r="Z256" s="572">
        <v>0</v>
      </c>
      <c r="AA256" s="572">
        <v>0</v>
      </c>
      <c r="AB256" s="572">
        <v>0</v>
      </c>
      <c r="AC256" s="572">
        <v>2921</v>
      </c>
      <c r="AD256" s="572">
        <v>1654</v>
      </c>
      <c r="AE256" s="572">
        <v>1159</v>
      </c>
      <c r="AF256" s="572">
        <v>1678</v>
      </c>
      <c r="AG256" s="572">
        <v>1095</v>
      </c>
      <c r="AH256" s="572">
        <v>728</v>
      </c>
      <c r="AI256" s="572">
        <v>435</v>
      </c>
      <c r="AJ256" s="572">
        <v>603</v>
      </c>
      <c r="AK256" s="572">
        <v>1826</v>
      </c>
      <c r="AL256" s="572">
        <v>926</v>
      </c>
      <c r="AM256" s="572">
        <v>724</v>
      </c>
      <c r="AN256" s="572">
        <v>1075</v>
      </c>
      <c r="AO256" s="572">
        <v>135</v>
      </c>
      <c r="AP256" s="572">
        <v>42</v>
      </c>
      <c r="AQ256" s="572">
        <v>27</v>
      </c>
      <c r="AR256" s="572">
        <v>111</v>
      </c>
      <c r="AS256" s="572">
        <v>11</v>
      </c>
      <c r="AT256" s="572">
        <v>2</v>
      </c>
      <c r="AU256" s="572">
        <v>4</v>
      </c>
      <c r="AV256" s="572">
        <v>9</v>
      </c>
      <c r="AW256" s="572">
        <v>124</v>
      </c>
      <c r="AX256" s="572">
        <v>40</v>
      </c>
      <c r="AY256" s="572">
        <v>23</v>
      </c>
      <c r="AZ256" s="572">
        <v>102</v>
      </c>
      <c r="BA256" s="572">
        <v>8051</v>
      </c>
      <c r="BB256" s="572">
        <v>3900</v>
      </c>
      <c r="BC256" s="572">
        <v>3104</v>
      </c>
      <c r="BD256" s="572">
        <v>2407</v>
      </c>
      <c r="BE256" s="572">
        <v>6930</v>
      </c>
      <c r="BF256" s="572">
        <v>3518</v>
      </c>
      <c r="BG256" s="572">
        <v>2680</v>
      </c>
      <c r="BH256" s="572">
        <v>1676</v>
      </c>
      <c r="BI256" s="572">
        <v>1121</v>
      </c>
      <c r="BJ256" s="572">
        <v>382</v>
      </c>
      <c r="BK256" s="572">
        <v>424</v>
      </c>
      <c r="BL256" s="572">
        <v>731</v>
      </c>
      <c r="BM256" s="572">
        <v>24</v>
      </c>
      <c r="BN256" s="572">
        <v>0</v>
      </c>
      <c r="BO256" s="572">
        <v>6</v>
      </c>
      <c r="BP256" s="572">
        <v>23</v>
      </c>
      <c r="BQ256" s="572">
        <v>0</v>
      </c>
      <c r="BR256" s="572">
        <v>0</v>
      </c>
      <c r="BS256" s="572">
        <v>0</v>
      </c>
      <c r="BT256" s="572">
        <v>0</v>
      </c>
      <c r="BU256" s="572">
        <v>24</v>
      </c>
      <c r="BV256" s="572">
        <v>0</v>
      </c>
      <c r="BW256" s="572">
        <v>6</v>
      </c>
      <c r="BX256" s="572">
        <v>23</v>
      </c>
      <c r="BY256" s="572">
        <v>111</v>
      </c>
      <c r="BZ256" s="572">
        <v>472</v>
      </c>
      <c r="CA256" s="572">
        <v>0</v>
      </c>
    </row>
    <row r="257" spans="1:79">
      <c r="A257" t="s">
        <v>97</v>
      </c>
      <c r="B257" t="s">
        <v>1897</v>
      </c>
      <c r="C257">
        <v>2022</v>
      </c>
      <c r="D257" t="s">
        <v>1971</v>
      </c>
      <c r="E257" s="506">
        <v>6165</v>
      </c>
      <c r="F257" s="506">
        <v>6279</v>
      </c>
      <c r="G257" s="506">
        <v>3361</v>
      </c>
      <c r="H257" s="506">
        <v>2302</v>
      </c>
      <c r="I257" s="506">
        <v>1043</v>
      </c>
      <c r="J257" s="506">
        <v>1</v>
      </c>
      <c r="K257" s="506">
        <v>1</v>
      </c>
      <c r="L257" s="506">
        <v>1</v>
      </c>
      <c r="M257" s="506">
        <v>0</v>
      </c>
      <c r="N257" s="506">
        <v>0</v>
      </c>
      <c r="O257" s="506">
        <v>0</v>
      </c>
      <c r="P257" s="506">
        <v>0</v>
      </c>
      <c r="Q257" s="506">
        <v>1113</v>
      </c>
      <c r="R257" s="506">
        <v>0</v>
      </c>
      <c r="S257" s="506">
        <v>0</v>
      </c>
      <c r="T257" s="506">
        <v>0</v>
      </c>
      <c r="U257" s="506">
        <v>0</v>
      </c>
      <c r="V257" s="506">
        <v>0</v>
      </c>
      <c r="W257" s="506">
        <v>0</v>
      </c>
      <c r="X257" s="506">
        <v>0</v>
      </c>
      <c r="Y257" s="506">
        <v>1113</v>
      </c>
      <c r="Z257" s="506">
        <v>0</v>
      </c>
      <c r="AA257" s="506">
        <v>0</v>
      </c>
      <c r="AB257" s="506">
        <v>0</v>
      </c>
      <c r="AC257" s="506">
        <v>1775</v>
      </c>
      <c r="AD257" s="506">
        <v>1021</v>
      </c>
      <c r="AE257" s="506">
        <v>731</v>
      </c>
      <c r="AF257" s="506">
        <v>905</v>
      </c>
      <c r="AG257" s="506">
        <v>665</v>
      </c>
      <c r="AH257" s="506">
        <v>450</v>
      </c>
      <c r="AI257" s="506">
        <v>285</v>
      </c>
      <c r="AJ257" s="506">
        <v>303</v>
      </c>
      <c r="AK257" s="506">
        <v>1110</v>
      </c>
      <c r="AL257" s="506">
        <v>571</v>
      </c>
      <c r="AM257" s="506">
        <v>446</v>
      </c>
      <c r="AN257" s="506">
        <v>602</v>
      </c>
      <c r="AO257" s="506">
        <v>101</v>
      </c>
      <c r="AP257" s="506">
        <v>24</v>
      </c>
      <c r="AQ257" s="506">
        <v>10</v>
      </c>
      <c r="AR257" s="506">
        <v>86</v>
      </c>
      <c r="AS257" s="506">
        <v>7</v>
      </c>
      <c r="AT257" s="506">
        <v>3</v>
      </c>
      <c r="AU257" s="506">
        <v>0</v>
      </c>
      <c r="AV257" s="506">
        <v>5</v>
      </c>
      <c r="AW257" s="506">
        <v>94</v>
      </c>
      <c r="AX257" s="506">
        <v>21</v>
      </c>
      <c r="AY257" s="506">
        <v>10</v>
      </c>
      <c r="AZ257" s="506">
        <v>81</v>
      </c>
      <c r="BA257" s="506">
        <v>8231</v>
      </c>
      <c r="BB257" s="506">
        <v>4060</v>
      </c>
      <c r="BC257" s="506">
        <v>3112</v>
      </c>
      <c r="BD257" s="506">
        <v>2181</v>
      </c>
      <c r="BE257" s="506">
        <v>7116</v>
      </c>
      <c r="BF257" s="506">
        <v>3691</v>
      </c>
      <c r="BG257" s="506">
        <v>2681</v>
      </c>
      <c r="BH257" s="506">
        <v>1559</v>
      </c>
      <c r="BI257" s="506">
        <v>1115</v>
      </c>
      <c r="BJ257" s="506">
        <v>369</v>
      </c>
      <c r="BK257" s="506">
        <v>431</v>
      </c>
      <c r="BL257" s="506">
        <v>622</v>
      </c>
      <c r="BM257" s="506">
        <v>99</v>
      </c>
      <c r="BN257" s="506">
        <v>8</v>
      </c>
      <c r="BO257" s="506">
        <v>31</v>
      </c>
      <c r="BP257" s="506">
        <v>81</v>
      </c>
      <c r="BQ257" s="506">
        <v>33</v>
      </c>
      <c r="BR257" s="506">
        <v>6</v>
      </c>
      <c r="BS257" s="506">
        <v>10</v>
      </c>
      <c r="BT257" s="506">
        <v>25</v>
      </c>
      <c r="BU257" s="506">
        <v>66</v>
      </c>
      <c r="BV257" s="506">
        <v>2</v>
      </c>
      <c r="BW257" s="506">
        <v>21</v>
      </c>
      <c r="BX257" s="506">
        <v>56</v>
      </c>
      <c r="BY257" s="506">
        <v>63</v>
      </c>
      <c r="BZ257" s="506">
        <v>599</v>
      </c>
      <c r="CA257" s="506">
        <v>0</v>
      </c>
    </row>
    <row r="258" spans="1:79">
      <c r="A258" s="571" t="s">
        <v>97</v>
      </c>
      <c r="B258" s="571" t="s">
        <v>1897</v>
      </c>
      <c r="C258" s="571">
        <v>2023</v>
      </c>
      <c r="D258" s="571" t="s">
        <v>1971</v>
      </c>
      <c r="E258" s="572">
        <v>6918</v>
      </c>
      <c r="F258" s="572">
        <v>6077</v>
      </c>
      <c r="G258" s="572">
        <v>3673</v>
      </c>
      <c r="H258" s="572">
        <v>2155</v>
      </c>
      <c r="I258" s="572">
        <v>894</v>
      </c>
      <c r="J258" s="572">
        <v>1</v>
      </c>
      <c r="K258" s="572">
        <v>1</v>
      </c>
      <c r="L258" s="572">
        <v>0</v>
      </c>
      <c r="M258" s="572">
        <v>0</v>
      </c>
      <c r="N258" s="572">
        <v>592</v>
      </c>
      <c r="O258" s="572">
        <v>0</v>
      </c>
      <c r="P258" s="572">
        <v>592</v>
      </c>
      <c r="Q258" s="572">
        <v>386</v>
      </c>
      <c r="R258" s="572">
        <v>62</v>
      </c>
      <c r="S258" s="572">
        <v>29</v>
      </c>
      <c r="T258" s="572">
        <v>269</v>
      </c>
      <c r="U258" s="572">
        <v>64</v>
      </c>
      <c r="V258" s="572">
        <v>5</v>
      </c>
      <c r="W258" s="572">
        <v>0</v>
      </c>
      <c r="X258" s="572">
        <v>45</v>
      </c>
      <c r="Y258" s="572">
        <v>322</v>
      </c>
      <c r="Z258" s="572">
        <v>57</v>
      </c>
      <c r="AA258" s="572">
        <v>29</v>
      </c>
      <c r="AB258" s="572">
        <v>224</v>
      </c>
      <c r="AC258" s="572">
        <v>1813</v>
      </c>
      <c r="AD258" s="572">
        <v>1049</v>
      </c>
      <c r="AE258" s="572">
        <v>732</v>
      </c>
      <c r="AF258" s="572">
        <v>907</v>
      </c>
      <c r="AG258" s="572">
        <v>654</v>
      </c>
      <c r="AH258" s="572">
        <v>426</v>
      </c>
      <c r="AI258" s="572">
        <v>269</v>
      </c>
      <c r="AJ258" s="572">
        <v>307</v>
      </c>
      <c r="AK258" s="572">
        <v>1159</v>
      </c>
      <c r="AL258" s="572">
        <v>623</v>
      </c>
      <c r="AM258" s="572">
        <v>463</v>
      </c>
      <c r="AN258" s="572">
        <v>600</v>
      </c>
      <c r="AO258" s="572">
        <v>118</v>
      </c>
      <c r="AP258" s="572">
        <v>39</v>
      </c>
      <c r="AQ258" s="572">
        <v>24</v>
      </c>
      <c r="AR258" s="572">
        <v>84</v>
      </c>
      <c r="AS258" s="572">
        <v>4</v>
      </c>
      <c r="AT258" s="572">
        <v>0</v>
      </c>
      <c r="AU258" s="572">
        <v>0</v>
      </c>
      <c r="AV258" s="572">
        <v>1</v>
      </c>
      <c r="AW258" s="572">
        <v>114</v>
      </c>
      <c r="AX258" s="572">
        <v>39</v>
      </c>
      <c r="AY258" s="572">
        <v>24</v>
      </c>
      <c r="AZ258" s="572">
        <v>83</v>
      </c>
      <c r="BA258" s="572">
        <v>8261</v>
      </c>
      <c r="BB258" s="572">
        <v>4444</v>
      </c>
      <c r="BC258" s="572">
        <v>2932</v>
      </c>
      <c r="BD258" s="572">
        <v>1935</v>
      </c>
      <c r="BE258" s="572">
        <v>7073</v>
      </c>
      <c r="BF258" s="572">
        <v>4000</v>
      </c>
      <c r="BG258" s="572">
        <v>2477</v>
      </c>
      <c r="BH258" s="572">
        <v>1280</v>
      </c>
      <c r="BI258" s="572">
        <v>1188</v>
      </c>
      <c r="BJ258" s="572">
        <v>444</v>
      </c>
      <c r="BK258" s="572">
        <v>455</v>
      </c>
      <c r="BL258" s="572">
        <v>655</v>
      </c>
      <c r="BM258" s="572">
        <v>221</v>
      </c>
      <c r="BN258" s="572">
        <v>52</v>
      </c>
      <c r="BO258" s="572">
        <v>86</v>
      </c>
      <c r="BP258" s="572">
        <v>177</v>
      </c>
      <c r="BQ258" s="572">
        <v>85</v>
      </c>
      <c r="BR258" s="572">
        <v>28</v>
      </c>
      <c r="BS258" s="572">
        <v>33</v>
      </c>
      <c r="BT258" s="572">
        <v>73</v>
      </c>
      <c r="BU258" s="572">
        <v>136</v>
      </c>
      <c r="BV258" s="572">
        <v>24</v>
      </c>
      <c r="BW258" s="572">
        <v>53</v>
      </c>
      <c r="BX258" s="572">
        <v>104</v>
      </c>
      <c r="BY258" s="572">
        <v>79</v>
      </c>
      <c r="BZ258" s="572">
        <v>573</v>
      </c>
      <c r="CA258" s="572">
        <v>0</v>
      </c>
    </row>
    <row r="259" spans="1:79">
      <c r="A259" t="s">
        <v>97</v>
      </c>
      <c r="B259" t="s">
        <v>1897</v>
      </c>
      <c r="C259">
        <v>2024</v>
      </c>
      <c r="D259" t="s">
        <v>1971</v>
      </c>
      <c r="E259" s="506">
        <v>8177</v>
      </c>
      <c r="F259" s="506">
        <v>6254</v>
      </c>
      <c r="G259" s="506">
        <v>3734</v>
      </c>
      <c r="H259" s="506">
        <v>2190</v>
      </c>
      <c r="I259" s="506">
        <v>846</v>
      </c>
      <c r="J259" s="506">
        <v>0</v>
      </c>
      <c r="K259" s="506">
        <v>0</v>
      </c>
      <c r="L259" s="506">
        <v>0</v>
      </c>
      <c r="M259" s="506">
        <v>0</v>
      </c>
      <c r="N259" s="506">
        <v>579</v>
      </c>
      <c r="O259" s="506">
        <v>0</v>
      </c>
      <c r="P259" s="506">
        <v>579</v>
      </c>
      <c r="Q259" s="506">
        <v>212</v>
      </c>
      <c r="R259" s="506">
        <v>58</v>
      </c>
      <c r="S259" s="506">
        <v>22</v>
      </c>
      <c r="T259" s="506">
        <v>93</v>
      </c>
      <c r="U259" s="506">
        <v>13</v>
      </c>
      <c r="V259" s="506">
        <v>2</v>
      </c>
      <c r="W259" s="506">
        <v>0</v>
      </c>
      <c r="X259" s="506">
        <v>2</v>
      </c>
      <c r="Y259" s="506">
        <v>199</v>
      </c>
      <c r="Z259" s="506">
        <v>56</v>
      </c>
      <c r="AA259" s="506">
        <v>22</v>
      </c>
      <c r="AB259" s="506">
        <v>91</v>
      </c>
      <c r="AC259" s="506">
        <v>2106</v>
      </c>
      <c r="AD259" s="506">
        <v>1262</v>
      </c>
      <c r="AE259" s="506">
        <v>824</v>
      </c>
      <c r="AF259" s="506">
        <v>927</v>
      </c>
      <c r="AG259" s="506">
        <v>969</v>
      </c>
      <c r="AH259" s="506">
        <v>558</v>
      </c>
      <c r="AI259" s="506">
        <v>387</v>
      </c>
      <c r="AJ259" s="506">
        <v>501</v>
      </c>
      <c r="AK259" s="506">
        <v>1137</v>
      </c>
      <c r="AL259" s="506">
        <v>704</v>
      </c>
      <c r="AM259" s="506">
        <v>437</v>
      </c>
      <c r="AN259" s="506">
        <v>426</v>
      </c>
      <c r="AO259" s="506">
        <v>98</v>
      </c>
      <c r="AP259" s="506">
        <v>24</v>
      </c>
      <c r="AQ259" s="506">
        <v>16</v>
      </c>
      <c r="AR259" s="506">
        <v>75</v>
      </c>
      <c r="AS259" s="506">
        <v>56</v>
      </c>
      <c r="AT259" s="506">
        <v>16</v>
      </c>
      <c r="AU259" s="506">
        <v>8</v>
      </c>
      <c r="AV259" s="506">
        <v>40</v>
      </c>
      <c r="AW259" s="506">
        <v>42</v>
      </c>
      <c r="AX259" s="506">
        <v>8</v>
      </c>
      <c r="AY259" s="506">
        <v>8</v>
      </c>
      <c r="AZ259" s="506">
        <v>35</v>
      </c>
      <c r="BA259" s="506">
        <v>8526</v>
      </c>
      <c r="BB259" s="506">
        <v>4554</v>
      </c>
      <c r="BC259" s="506">
        <v>3016</v>
      </c>
      <c r="BD259" s="506">
        <v>1966</v>
      </c>
      <c r="BE259" s="506">
        <v>7257</v>
      </c>
      <c r="BF259" s="506">
        <v>4027</v>
      </c>
      <c r="BG259" s="506">
        <v>2445</v>
      </c>
      <c r="BH259" s="506">
        <v>1346</v>
      </c>
      <c r="BI259" s="506">
        <v>1269</v>
      </c>
      <c r="BJ259" s="506">
        <v>527</v>
      </c>
      <c r="BK259" s="506">
        <v>571</v>
      </c>
      <c r="BL259" s="506">
        <v>620</v>
      </c>
      <c r="BM259" s="506">
        <v>258</v>
      </c>
      <c r="BN259" s="506">
        <v>47</v>
      </c>
      <c r="BO259" s="506">
        <v>102</v>
      </c>
      <c r="BP259" s="506">
        <v>188</v>
      </c>
      <c r="BQ259" s="506">
        <v>91</v>
      </c>
      <c r="BR259" s="506">
        <v>31</v>
      </c>
      <c r="BS259" s="506">
        <v>38</v>
      </c>
      <c r="BT259" s="506">
        <v>75</v>
      </c>
      <c r="BU259" s="506">
        <v>167</v>
      </c>
      <c r="BV259" s="506">
        <v>16</v>
      </c>
      <c r="BW259" s="506">
        <v>64</v>
      </c>
      <c r="BX259" s="506">
        <v>113</v>
      </c>
      <c r="BY259" s="506">
        <v>74</v>
      </c>
      <c r="BZ259" s="506">
        <v>596</v>
      </c>
      <c r="CA259" s="506">
        <v>0</v>
      </c>
    </row>
    <row r="260" spans="1:79">
      <c r="A260" s="571" t="s">
        <v>97</v>
      </c>
      <c r="B260" s="571" t="s">
        <v>1897</v>
      </c>
      <c r="C260" s="571">
        <v>2025</v>
      </c>
      <c r="D260" s="571" t="s">
        <v>1972</v>
      </c>
      <c r="E260" s="572">
        <v>8177</v>
      </c>
      <c r="F260" s="572">
        <v>6258</v>
      </c>
      <c r="G260" s="572">
        <v>3183</v>
      </c>
      <c r="H260" s="572">
        <v>2419</v>
      </c>
      <c r="I260" s="572">
        <v>1105</v>
      </c>
      <c r="J260" s="572">
        <v>0</v>
      </c>
      <c r="K260" s="572">
        <v>0</v>
      </c>
      <c r="L260" s="572">
        <v>0</v>
      </c>
      <c r="M260" s="572">
        <v>0</v>
      </c>
      <c r="N260" s="572">
        <v>579</v>
      </c>
      <c r="O260" s="572">
        <v>0</v>
      </c>
      <c r="P260" s="572">
        <v>579</v>
      </c>
      <c r="Q260" s="572">
        <v>523</v>
      </c>
      <c r="R260" s="572">
        <v>114</v>
      </c>
      <c r="S260" s="572">
        <v>47</v>
      </c>
      <c r="T260" s="572">
        <v>297</v>
      </c>
      <c r="U260" s="617">
        <v>35</v>
      </c>
      <c r="V260" s="572">
        <v>7</v>
      </c>
      <c r="W260" s="572">
        <v>0</v>
      </c>
      <c r="X260" s="572">
        <v>28</v>
      </c>
      <c r="Y260" s="572">
        <v>488</v>
      </c>
      <c r="Z260" s="572">
        <v>107</v>
      </c>
      <c r="AA260" s="572">
        <v>47</v>
      </c>
      <c r="AB260" s="572">
        <v>269</v>
      </c>
      <c r="AC260" s="572">
        <v>2058</v>
      </c>
      <c r="AD260" s="572">
        <v>1140</v>
      </c>
      <c r="AE260" s="572">
        <v>827</v>
      </c>
      <c r="AF260" s="572">
        <v>1100</v>
      </c>
      <c r="AG260" s="572">
        <v>768</v>
      </c>
      <c r="AH260" s="572">
        <v>478</v>
      </c>
      <c r="AI260" s="572">
        <v>317</v>
      </c>
      <c r="AJ260" s="572">
        <v>395</v>
      </c>
      <c r="AK260" s="572">
        <v>1290</v>
      </c>
      <c r="AL260" s="572">
        <v>662</v>
      </c>
      <c r="AM260" s="572">
        <v>510</v>
      </c>
      <c r="AN260" s="572">
        <v>705</v>
      </c>
      <c r="AO260" s="572">
        <v>114</v>
      </c>
      <c r="AP260" s="572">
        <v>29</v>
      </c>
      <c r="AQ260" s="572">
        <v>20</v>
      </c>
      <c r="AR260" s="572">
        <v>92</v>
      </c>
      <c r="AS260" s="572">
        <v>16</v>
      </c>
      <c r="AT260" s="572">
        <v>4</v>
      </c>
      <c r="AU260" s="572">
        <v>3</v>
      </c>
      <c r="AV260" s="572">
        <v>11</v>
      </c>
      <c r="AW260" s="572">
        <v>98</v>
      </c>
      <c r="AX260" s="572">
        <v>25</v>
      </c>
      <c r="AY260" s="572">
        <v>17</v>
      </c>
      <c r="AZ260" s="572">
        <v>81</v>
      </c>
      <c r="BA260" s="572">
        <v>8526</v>
      </c>
      <c r="BB260" s="572">
        <v>4002</v>
      </c>
      <c r="BC260" s="572">
        <v>3238</v>
      </c>
      <c r="BD260" s="572">
        <v>2349</v>
      </c>
      <c r="BE260" s="572">
        <v>7360</v>
      </c>
      <c r="BF260" s="572">
        <v>3624</v>
      </c>
      <c r="BG260" s="572">
        <v>2775</v>
      </c>
      <c r="BH260" s="572">
        <v>1647</v>
      </c>
      <c r="BI260" s="572">
        <v>1166</v>
      </c>
      <c r="BJ260" s="572">
        <v>378</v>
      </c>
      <c r="BK260" s="572">
        <v>463</v>
      </c>
      <c r="BL260" s="572">
        <v>702</v>
      </c>
      <c r="BM260" s="572">
        <v>258</v>
      </c>
      <c r="BN260" s="572">
        <v>32</v>
      </c>
      <c r="BO260" s="572">
        <v>87</v>
      </c>
      <c r="BP260" s="572">
        <v>213</v>
      </c>
      <c r="BQ260" s="572">
        <v>69</v>
      </c>
      <c r="BR260" s="572">
        <v>21</v>
      </c>
      <c r="BS260" s="572">
        <v>23</v>
      </c>
      <c r="BT260" s="572">
        <v>60</v>
      </c>
      <c r="BU260" s="572">
        <v>189</v>
      </c>
      <c r="BV260" s="572">
        <v>11</v>
      </c>
      <c r="BW260" s="572">
        <v>64</v>
      </c>
      <c r="BX260" s="572">
        <v>153</v>
      </c>
      <c r="BY260" s="572">
        <v>76</v>
      </c>
      <c r="BZ260" s="572">
        <v>596</v>
      </c>
      <c r="CA260" s="572">
        <v>0</v>
      </c>
    </row>
    <row r="261" spans="1:79">
      <c r="A261" t="s">
        <v>97</v>
      </c>
      <c r="B261" t="s">
        <v>1897</v>
      </c>
      <c r="C261">
        <v>2024</v>
      </c>
      <c r="D261" t="s">
        <v>1974</v>
      </c>
      <c r="E261" s="506">
        <f>E259</f>
        <v>8177</v>
      </c>
      <c r="F261" s="506">
        <f t="shared" ref="F261:BQ261" si="50">F259</f>
        <v>6254</v>
      </c>
      <c r="G261" s="506">
        <f t="shared" si="50"/>
        <v>3734</v>
      </c>
      <c r="H261" s="506">
        <f t="shared" si="50"/>
        <v>2190</v>
      </c>
      <c r="I261" s="506">
        <f t="shared" si="50"/>
        <v>846</v>
      </c>
      <c r="J261" s="506">
        <f t="shared" si="50"/>
        <v>0</v>
      </c>
      <c r="K261" s="506">
        <f t="shared" si="50"/>
        <v>0</v>
      </c>
      <c r="L261" s="506">
        <f t="shared" si="50"/>
        <v>0</v>
      </c>
      <c r="M261" s="506">
        <f t="shared" si="50"/>
        <v>0</v>
      </c>
      <c r="N261" s="506">
        <f t="shared" si="50"/>
        <v>579</v>
      </c>
      <c r="O261" s="506">
        <f t="shared" si="50"/>
        <v>0</v>
      </c>
      <c r="P261" s="506">
        <f t="shared" si="50"/>
        <v>579</v>
      </c>
      <c r="Q261" s="506">
        <f t="shared" si="50"/>
        <v>212</v>
      </c>
      <c r="R261" s="506">
        <f t="shared" si="50"/>
        <v>58</v>
      </c>
      <c r="S261" s="506">
        <f t="shared" si="50"/>
        <v>22</v>
      </c>
      <c r="T261" s="506">
        <f t="shared" si="50"/>
        <v>93</v>
      </c>
      <c r="U261" s="506">
        <f t="shared" si="50"/>
        <v>13</v>
      </c>
      <c r="V261" s="506">
        <f t="shared" si="50"/>
        <v>2</v>
      </c>
      <c r="W261" s="506">
        <f t="shared" si="50"/>
        <v>0</v>
      </c>
      <c r="X261" s="506">
        <f t="shared" si="50"/>
        <v>2</v>
      </c>
      <c r="Y261" s="506">
        <f t="shared" si="50"/>
        <v>199</v>
      </c>
      <c r="Z261" s="506">
        <f t="shared" si="50"/>
        <v>56</v>
      </c>
      <c r="AA261" s="506">
        <f t="shared" si="50"/>
        <v>22</v>
      </c>
      <c r="AB261" s="506">
        <f t="shared" si="50"/>
        <v>91</v>
      </c>
      <c r="AC261" s="506">
        <f t="shared" si="50"/>
        <v>2106</v>
      </c>
      <c r="AD261" s="506">
        <f t="shared" si="50"/>
        <v>1262</v>
      </c>
      <c r="AE261" s="506">
        <f t="shared" si="50"/>
        <v>824</v>
      </c>
      <c r="AF261" s="506">
        <f t="shared" si="50"/>
        <v>927</v>
      </c>
      <c r="AG261" s="506">
        <f t="shared" si="50"/>
        <v>969</v>
      </c>
      <c r="AH261" s="506">
        <f t="shared" si="50"/>
        <v>558</v>
      </c>
      <c r="AI261" s="506">
        <f t="shared" si="50"/>
        <v>387</v>
      </c>
      <c r="AJ261" s="506">
        <f t="shared" si="50"/>
        <v>501</v>
      </c>
      <c r="AK261" s="506">
        <f t="shared" si="50"/>
        <v>1137</v>
      </c>
      <c r="AL261" s="506">
        <f t="shared" si="50"/>
        <v>704</v>
      </c>
      <c r="AM261" s="506">
        <f t="shared" si="50"/>
        <v>437</v>
      </c>
      <c r="AN261" s="506">
        <f t="shared" si="50"/>
        <v>426</v>
      </c>
      <c r="AO261" s="506">
        <f t="shared" si="50"/>
        <v>98</v>
      </c>
      <c r="AP261" s="506">
        <f t="shared" si="50"/>
        <v>24</v>
      </c>
      <c r="AQ261" s="506">
        <f t="shared" si="50"/>
        <v>16</v>
      </c>
      <c r="AR261" s="506">
        <f t="shared" si="50"/>
        <v>75</v>
      </c>
      <c r="AS261" s="506">
        <f t="shared" si="50"/>
        <v>56</v>
      </c>
      <c r="AT261" s="506">
        <f t="shared" si="50"/>
        <v>16</v>
      </c>
      <c r="AU261" s="506">
        <f t="shared" si="50"/>
        <v>8</v>
      </c>
      <c r="AV261" s="506">
        <f t="shared" si="50"/>
        <v>40</v>
      </c>
      <c r="AW261" s="506">
        <f t="shared" si="50"/>
        <v>42</v>
      </c>
      <c r="AX261" s="506">
        <f t="shared" si="50"/>
        <v>8</v>
      </c>
      <c r="AY261" s="506">
        <f t="shared" si="50"/>
        <v>8</v>
      </c>
      <c r="AZ261" s="506">
        <f t="shared" si="50"/>
        <v>35</v>
      </c>
      <c r="BA261" s="506">
        <f t="shared" si="50"/>
        <v>8526</v>
      </c>
      <c r="BB261" s="506">
        <f t="shared" si="50"/>
        <v>4554</v>
      </c>
      <c r="BC261" s="506">
        <f t="shared" si="50"/>
        <v>3016</v>
      </c>
      <c r="BD261" s="506">
        <f t="shared" si="50"/>
        <v>1966</v>
      </c>
      <c r="BE261" s="506">
        <f t="shared" si="50"/>
        <v>7257</v>
      </c>
      <c r="BF261" s="506">
        <f t="shared" si="50"/>
        <v>4027</v>
      </c>
      <c r="BG261" s="506">
        <f t="shared" si="50"/>
        <v>2445</v>
      </c>
      <c r="BH261" s="506">
        <f t="shared" si="50"/>
        <v>1346</v>
      </c>
      <c r="BI261" s="506">
        <f t="shared" si="50"/>
        <v>1269</v>
      </c>
      <c r="BJ261" s="506">
        <f t="shared" si="50"/>
        <v>527</v>
      </c>
      <c r="BK261" s="506">
        <f t="shared" si="50"/>
        <v>571</v>
      </c>
      <c r="BL261" s="506">
        <f t="shared" si="50"/>
        <v>620</v>
      </c>
      <c r="BM261" s="506">
        <f t="shared" si="50"/>
        <v>258</v>
      </c>
      <c r="BN261" s="506">
        <f t="shared" si="50"/>
        <v>47</v>
      </c>
      <c r="BO261" s="506">
        <f t="shared" si="50"/>
        <v>102</v>
      </c>
      <c r="BP261" s="506">
        <f t="shared" si="50"/>
        <v>188</v>
      </c>
      <c r="BQ261" s="506">
        <f t="shared" si="50"/>
        <v>91</v>
      </c>
      <c r="BR261" s="506">
        <f t="shared" ref="BR261:CA261" si="51">BR259</f>
        <v>31</v>
      </c>
      <c r="BS261" s="506">
        <f t="shared" si="51"/>
        <v>38</v>
      </c>
      <c r="BT261" s="506">
        <f t="shared" si="51"/>
        <v>75</v>
      </c>
      <c r="BU261" s="506">
        <f t="shared" si="51"/>
        <v>167</v>
      </c>
      <c r="BV261" s="506">
        <f t="shared" si="51"/>
        <v>16</v>
      </c>
      <c r="BW261" s="506">
        <f t="shared" si="51"/>
        <v>64</v>
      </c>
      <c r="BX261" s="506">
        <f t="shared" si="51"/>
        <v>113</v>
      </c>
      <c r="BY261" s="506">
        <f t="shared" si="51"/>
        <v>74</v>
      </c>
      <c r="BZ261" s="506">
        <f t="shared" si="51"/>
        <v>596</v>
      </c>
      <c r="CA261" s="506">
        <f t="shared" si="51"/>
        <v>0</v>
      </c>
    </row>
    <row r="262" spans="1:79">
      <c r="A262" s="571" t="s">
        <v>97</v>
      </c>
      <c r="B262" s="571" t="s">
        <v>1897</v>
      </c>
      <c r="C262" s="571">
        <v>2025</v>
      </c>
      <c r="D262" s="571" t="s">
        <v>1974</v>
      </c>
      <c r="E262" s="572">
        <v>8177</v>
      </c>
      <c r="F262" s="572">
        <v>6258</v>
      </c>
      <c r="G262" s="572">
        <v>3547.2999999999997</v>
      </c>
      <c r="H262" s="572">
        <v>2409</v>
      </c>
      <c r="I262" s="572">
        <v>930.6</v>
      </c>
      <c r="J262" s="572">
        <v>0</v>
      </c>
      <c r="K262" s="572">
        <v>0</v>
      </c>
      <c r="L262" s="572">
        <v>0</v>
      </c>
      <c r="M262" s="572">
        <v>0</v>
      </c>
      <c r="N262" s="572">
        <v>579</v>
      </c>
      <c r="O262" s="572">
        <v>0</v>
      </c>
      <c r="P262" s="572">
        <v>579</v>
      </c>
      <c r="Q262" s="572">
        <v>233.20000000000002</v>
      </c>
      <c r="R262" s="572">
        <v>63.800000000000004</v>
      </c>
      <c r="S262" s="572">
        <v>24.200000000000003</v>
      </c>
      <c r="T262" s="572">
        <v>102.30000000000001</v>
      </c>
      <c r="U262" s="572">
        <v>14.3</v>
      </c>
      <c r="V262" s="572">
        <v>2.2000000000000002</v>
      </c>
      <c r="W262" s="572">
        <v>0</v>
      </c>
      <c r="X262" s="572">
        <v>2.2000000000000002</v>
      </c>
      <c r="Y262" s="572">
        <v>218.9</v>
      </c>
      <c r="Z262" s="572">
        <v>61.600000000000009</v>
      </c>
      <c r="AA262" s="572">
        <v>24.200000000000003</v>
      </c>
      <c r="AB262" s="572">
        <v>100.10000000000001</v>
      </c>
      <c r="AC262" s="572">
        <v>2058</v>
      </c>
      <c r="AD262" s="572">
        <v>1198.8999999999999</v>
      </c>
      <c r="AE262" s="572">
        <v>827</v>
      </c>
      <c r="AF262" s="572">
        <v>1019.7</v>
      </c>
      <c r="AG262" s="572">
        <v>920.55</v>
      </c>
      <c r="AH262" s="572">
        <v>530.1</v>
      </c>
      <c r="AI262" s="572">
        <v>367.65</v>
      </c>
      <c r="AJ262" s="572">
        <v>475.95</v>
      </c>
      <c r="AK262" s="572">
        <v>1250.7</v>
      </c>
      <c r="AL262" s="572">
        <v>668.8</v>
      </c>
      <c r="AM262" s="572">
        <v>480.70000000000005</v>
      </c>
      <c r="AN262" s="572">
        <v>468.6</v>
      </c>
      <c r="AO262" s="572">
        <v>107.80000000000001</v>
      </c>
      <c r="AP262" s="572">
        <v>26.400000000000002</v>
      </c>
      <c r="AQ262" s="572">
        <v>17.600000000000001</v>
      </c>
      <c r="AR262" s="572">
        <v>82.5</v>
      </c>
      <c r="AS262" s="572">
        <v>53.199999999999996</v>
      </c>
      <c r="AT262" s="572">
        <v>15.2</v>
      </c>
      <c r="AU262" s="572">
        <v>7.6</v>
      </c>
      <c r="AV262" s="572">
        <v>38</v>
      </c>
      <c r="AW262" s="572">
        <v>46.2</v>
      </c>
      <c r="AX262" s="572">
        <v>8.8000000000000007</v>
      </c>
      <c r="AY262" s="572">
        <v>8.8000000000000007</v>
      </c>
      <c r="AZ262" s="572">
        <v>38.5</v>
      </c>
      <c r="BA262" s="572">
        <v>8526</v>
      </c>
      <c r="BB262" s="572">
        <v>4326.3</v>
      </c>
      <c r="BC262" s="572">
        <v>3238</v>
      </c>
      <c r="BD262" s="572">
        <v>2162.6000000000004</v>
      </c>
      <c r="BE262" s="572">
        <v>7360</v>
      </c>
      <c r="BF262" s="572">
        <v>3825.6499999999996</v>
      </c>
      <c r="BG262" s="572">
        <v>2689.5</v>
      </c>
      <c r="BH262" s="572">
        <v>1480.6000000000001</v>
      </c>
      <c r="BI262" s="572">
        <v>1205.55</v>
      </c>
      <c r="BJ262" s="572">
        <v>500.65</v>
      </c>
      <c r="BK262" s="572">
        <v>542.44999999999993</v>
      </c>
      <c r="BL262" s="572">
        <v>682</v>
      </c>
      <c r="BM262" s="572">
        <v>258</v>
      </c>
      <c r="BN262" s="572">
        <v>44.65</v>
      </c>
      <c r="BO262" s="572">
        <v>96.899999999999991</v>
      </c>
      <c r="BP262" s="572">
        <v>206.8</v>
      </c>
      <c r="BQ262" s="572">
        <v>86.45</v>
      </c>
      <c r="BR262" s="572">
        <v>29.45</v>
      </c>
      <c r="BS262" s="572">
        <v>36.1</v>
      </c>
      <c r="BT262" s="572">
        <v>71.25</v>
      </c>
      <c r="BU262" s="572">
        <v>183.70000000000002</v>
      </c>
      <c r="BV262" s="572">
        <v>15.2</v>
      </c>
      <c r="BW262" s="572">
        <v>64</v>
      </c>
      <c r="BX262" s="572">
        <v>124.30000000000001</v>
      </c>
      <c r="BY262" s="572">
        <v>76</v>
      </c>
      <c r="BZ262" s="572">
        <v>596</v>
      </c>
      <c r="CA262" s="572">
        <v>0</v>
      </c>
    </row>
    <row r="263" spans="1:79">
      <c r="A263" t="s">
        <v>99</v>
      </c>
      <c r="B263" t="s">
        <v>1898</v>
      </c>
      <c r="C263">
        <v>2018</v>
      </c>
      <c r="D263" t="s">
        <v>1971</v>
      </c>
      <c r="E263" s="506">
        <v>297</v>
      </c>
      <c r="F263" s="506">
        <v>800</v>
      </c>
      <c r="G263" s="506">
        <v>277</v>
      </c>
      <c r="H263" s="506">
        <v>363</v>
      </c>
      <c r="I263" s="506">
        <v>185</v>
      </c>
      <c r="J263" s="506">
        <v>0</v>
      </c>
      <c r="K263" s="506">
        <v>0</v>
      </c>
      <c r="L263" s="506">
        <v>0</v>
      </c>
      <c r="M263" s="506">
        <v>0</v>
      </c>
      <c r="N263" s="506">
        <v>0</v>
      </c>
      <c r="O263" s="506">
        <v>0</v>
      </c>
      <c r="P263" s="506">
        <v>0</v>
      </c>
      <c r="Q263" s="506">
        <v>0</v>
      </c>
      <c r="R263" s="506">
        <v>0</v>
      </c>
      <c r="S263" s="506">
        <v>0</v>
      </c>
      <c r="T263" s="506">
        <v>0</v>
      </c>
      <c r="U263" s="506">
        <v>0</v>
      </c>
      <c r="V263" s="506">
        <v>0</v>
      </c>
      <c r="W263" s="506">
        <v>0</v>
      </c>
      <c r="X263" s="506">
        <v>0</v>
      </c>
      <c r="Y263" s="506">
        <v>0</v>
      </c>
      <c r="Z263" s="506">
        <v>0</v>
      </c>
      <c r="AA263" s="506">
        <v>0</v>
      </c>
      <c r="AB263" s="506">
        <v>0</v>
      </c>
      <c r="AC263" s="506">
        <v>348</v>
      </c>
      <c r="AD263" s="506">
        <v>129</v>
      </c>
      <c r="AE263" s="506">
        <v>202</v>
      </c>
      <c r="AF263" s="506">
        <v>187</v>
      </c>
      <c r="AG263" s="506">
        <v>161</v>
      </c>
      <c r="AH263" s="506">
        <v>46</v>
      </c>
      <c r="AI263" s="506">
        <v>69</v>
      </c>
      <c r="AJ263" s="506">
        <v>92</v>
      </c>
      <c r="AK263" s="506">
        <v>187</v>
      </c>
      <c r="AL263" s="506">
        <v>83</v>
      </c>
      <c r="AM263" s="506">
        <v>133</v>
      </c>
      <c r="AN263" s="506">
        <v>95</v>
      </c>
      <c r="AO263" s="506">
        <v>10</v>
      </c>
      <c r="AP263" s="506">
        <v>2</v>
      </c>
      <c r="AQ263" s="506">
        <v>0</v>
      </c>
      <c r="AR263" s="506">
        <v>9</v>
      </c>
      <c r="AS263" s="506">
        <v>0</v>
      </c>
      <c r="AT263" s="506">
        <v>0</v>
      </c>
      <c r="AU263" s="506">
        <v>0</v>
      </c>
      <c r="AV263" s="506">
        <v>0</v>
      </c>
      <c r="AW263" s="506">
        <v>10</v>
      </c>
      <c r="AX263" s="506">
        <v>2</v>
      </c>
      <c r="AY263" s="506">
        <v>0</v>
      </c>
      <c r="AZ263" s="506">
        <v>9</v>
      </c>
      <c r="BA263" s="506">
        <v>1270</v>
      </c>
      <c r="BB263" s="506">
        <v>365</v>
      </c>
      <c r="BC263" s="506">
        <v>759</v>
      </c>
      <c r="BD263" s="506">
        <v>471</v>
      </c>
      <c r="BE263" s="506">
        <v>949</v>
      </c>
      <c r="BF263" s="506">
        <v>277</v>
      </c>
      <c r="BG263" s="506">
        <v>547</v>
      </c>
      <c r="BH263" s="506">
        <v>325</v>
      </c>
      <c r="BI263" s="506">
        <v>321</v>
      </c>
      <c r="BJ263" s="506">
        <v>88</v>
      </c>
      <c r="BK263" s="506">
        <v>212</v>
      </c>
      <c r="BL263" s="506">
        <v>146</v>
      </c>
      <c r="BM263" s="506">
        <v>0</v>
      </c>
      <c r="BN263" s="506">
        <v>0</v>
      </c>
      <c r="BO263" s="506">
        <v>0</v>
      </c>
      <c r="BP263" s="506">
        <v>0</v>
      </c>
      <c r="BQ263" s="506">
        <v>0</v>
      </c>
      <c r="BR263" s="506">
        <v>0</v>
      </c>
      <c r="BS263" s="506">
        <v>0</v>
      </c>
      <c r="BT263" s="506">
        <v>0</v>
      </c>
      <c r="BU263" s="506">
        <v>0</v>
      </c>
      <c r="BV263" s="506">
        <v>0</v>
      </c>
      <c r="BW263" s="506">
        <v>0</v>
      </c>
      <c r="BX263" s="506">
        <v>0</v>
      </c>
      <c r="BY263" s="506">
        <v>6</v>
      </c>
      <c r="BZ263" s="506">
        <v>45</v>
      </c>
      <c r="CA263" s="506">
        <v>0</v>
      </c>
    </row>
    <row r="264" spans="1:79">
      <c r="A264" s="571" t="s">
        <v>99</v>
      </c>
      <c r="B264" s="571" t="s">
        <v>1898</v>
      </c>
      <c r="C264" s="571">
        <v>2019</v>
      </c>
      <c r="D264" s="571" t="s">
        <v>1971</v>
      </c>
      <c r="E264" s="572">
        <v>606</v>
      </c>
      <c r="F264" s="572">
        <v>881</v>
      </c>
      <c r="G264" s="572">
        <v>359</v>
      </c>
      <c r="H264" s="572">
        <v>406</v>
      </c>
      <c r="I264" s="572">
        <v>198</v>
      </c>
      <c r="J264" s="572">
        <v>0</v>
      </c>
      <c r="K264" s="572">
        <v>0</v>
      </c>
      <c r="L264" s="572">
        <v>0</v>
      </c>
      <c r="M264" s="572">
        <v>0</v>
      </c>
      <c r="N264" s="572">
        <v>0</v>
      </c>
      <c r="O264" s="572">
        <v>0</v>
      </c>
      <c r="P264" s="572">
        <v>0</v>
      </c>
      <c r="Q264" s="572">
        <v>0</v>
      </c>
      <c r="R264" s="572">
        <v>0</v>
      </c>
      <c r="S264" s="572">
        <v>0</v>
      </c>
      <c r="T264" s="572">
        <v>0</v>
      </c>
      <c r="U264" s="572">
        <v>0</v>
      </c>
      <c r="V264" s="572">
        <v>0</v>
      </c>
      <c r="W264" s="572">
        <v>0</v>
      </c>
      <c r="X264" s="572">
        <v>0</v>
      </c>
      <c r="Y264" s="572">
        <v>0</v>
      </c>
      <c r="Z264" s="572">
        <v>0</v>
      </c>
      <c r="AA264" s="572">
        <v>0</v>
      </c>
      <c r="AB264" s="572">
        <v>0</v>
      </c>
      <c r="AC264" s="572">
        <v>376</v>
      </c>
      <c r="AD264" s="572">
        <v>149</v>
      </c>
      <c r="AE264" s="572">
        <v>225</v>
      </c>
      <c r="AF264" s="572">
        <v>216</v>
      </c>
      <c r="AG264" s="572">
        <v>157</v>
      </c>
      <c r="AH264" s="572">
        <v>60</v>
      </c>
      <c r="AI264" s="572">
        <v>82</v>
      </c>
      <c r="AJ264" s="572">
        <v>84</v>
      </c>
      <c r="AK264" s="572">
        <v>219</v>
      </c>
      <c r="AL264" s="572">
        <v>89</v>
      </c>
      <c r="AM264" s="572">
        <v>143</v>
      </c>
      <c r="AN264" s="572">
        <v>132</v>
      </c>
      <c r="AO264" s="572">
        <v>14</v>
      </c>
      <c r="AP264" s="572">
        <v>0</v>
      </c>
      <c r="AQ264" s="572">
        <v>0</v>
      </c>
      <c r="AR264" s="572">
        <v>12</v>
      </c>
      <c r="AS264" s="572">
        <v>0</v>
      </c>
      <c r="AT264" s="572">
        <v>0</v>
      </c>
      <c r="AU264" s="572">
        <v>0</v>
      </c>
      <c r="AV264" s="572">
        <v>0</v>
      </c>
      <c r="AW264" s="572">
        <v>14</v>
      </c>
      <c r="AX264" s="572">
        <v>0</v>
      </c>
      <c r="AY264" s="572">
        <v>0</v>
      </c>
      <c r="AZ264" s="572">
        <v>12</v>
      </c>
      <c r="BA264" s="572">
        <v>1353</v>
      </c>
      <c r="BB264" s="572">
        <v>465</v>
      </c>
      <c r="BC264" s="572">
        <v>771</v>
      </c>
      <c r="BD264" s="572">
        <v>483</v>
      </c>
      <c r="BE264" s="572">
        <v>1077</v>
      </c>
      <c r="BF264" s="572">
        <v>393</v>
      </c>
      <c r="BG264" s="572">
        <v>606</v>
      </c>
      <c r="BH264" s="572">
        <v>353</v>
      </c>
      <c r="BI264" s="572">
        <v>276</v>
      </c>
      <c r="BJ264" s="572">
        <v>72</v>
      </c>
      <c r="BK264" s="572">
        <v>165</v>
      </c>
      <c r="BL264" s="572">
        <v>130</v>
      </c>
      <c r="BM264" s="572">
        <v>0</v>
      </c>
      <c r="BN264" s="572">
        <v>0</v>
      </c>
      <c r="BO264" s="572">
        <v>0</v>
      </c>
      <c r="BP264" s="572">
        <v>0</v>
      </c>
      <c r="BQ264" s="572">
        <v>0</v>
      </c>
      <c r="BR264" s="572">
        <v>0</v>
      </c>
      <c r="BS264" s="572">
        <v>0</v>
      </c>
      <c r="BT264" s="572">
        <v>0</v>
      </c>
      <c r="BU264" s="572">
        <v>0</v>
      </c>
      <c r="BV264" s="572">
        <v>0</v>
      </c>
      <c r="BW264" s="572">
        <v>0</v>
      </c>
      <c r="BX264" s="572">
        <v>0</v>
      </c>
      <c r="BY264" s="572">
        <v>5</v>
      </c>
      <c r="BZ264" s="572">
        <v>34</v>
      </c>
      <c r="CA264" s="572">
        <v>0</v>
      </c>
    </row>
    <row r="265" spans="1:79">
      <c r="A265" t="s">
        <v>99</v>
      </c>
      <c r="B265" t="s">
        <v>1898</v>
      </c>
      <c r="C265">
        <v>2020</v>
      </c>
      <c r="D265" t="s">
        <v>1971</v>
      </c>
      <c r="E265" s="506">
        <v>512</v>
      </c>
      <c r="F265" s="506">
        <v>835</v>
      </c>
      <c r="G265" s="506">
        <v>340</v>
      </c>
      <c r="H265" s="506">
        <v>441</v>
      </c>
      <c r="I265" s="506">
        <v>209</v>
      </c>
      <c r="J265" s="506">
        <v>0</v>
      </c>
      <c r="K265" s="506">
        <v>0</v>
      </c>
      <c r="L265" s="506">
        <v>0</v>
      </c>
      <c r="M265" s="506">
        <v>0</v>
      </c>
      <c r="N265" s="506">
        <v>575</v>
      </c>
      <c r="O265" s="506">
        <v>0</v>
      </c>
      <c r="P265" s="506">
        <v>575</v>
      </c>
      <c r="Q265" s="506">
        <v>114</v>
      </c>
      <c r="R265" s="506">
        <v>0</v>
      </c>
      <c r="S265" s="506">
        <v>0</v>
      </c>
      <c r="T265" s="506">
        <v>0</v>
      </c>
      <c r="U265" s="506">
        <v>2</v>
      </c>
      <c r="V265" s="506">
        <v>0</v>
      </c>
      <c r="W265" s="506">
        <v>0</v>
      </c>
      <c r="X265" s="506">
        <v>0</v>
      </c>
      <c r="Y265" s="506">
        <v>112</v>
      </c>
      <c r="Z265" s="506">
        <v>0</v>
      </c>
      <c r="AA265" s="506">
        <v>0</v>
      </c>
      <c r="AB265" s="506">
        <v>0</v>
      </c>
      <c r="AC265" s="506">
        <v>391</v>
      </c>
      <c r="AD265" s="506">
        <v>170</v>
      </c>
      <c r="AE265" s="506">
        <v>260</v>
      </c>
      <c r="AF265" s="506">
        <v>221</v>
      </c>
      <c r="AG265" s="506">
        <v>176</v>
      </c>
      <c r="AH265" s="506">
        <v>71</v>
      </c>
      <c r="AI265" s="506">
        <v>105</v>
      </c>
      <c r="AJ265" s="506">
        <v>97</v>
      </c>
      <c r="AK265" s="506">
        <v>215</v>
      </c>
      <c r="AL265" s="506">
        <v>99</v>
      </c>
      <c r="AM265" s="506">
        <v>155</v>
      </c>
      <c r="AN265" s="506">
        <v>124</v>
      </c>
      <c r="AO265" s="506">
        <v>11</v>
      </c>
      <c r="AP265" s="506">
        <v>0</v>
      </c>
      <c r="AQ265" s="506">
        <v>1</v>
      </c>
      <c r="AR265" s="506">
        <v>11</v>
      </c>
      <c r="AS265" s="506">
        <v>0</v>
      </c>
      <c r="AT265" s="506">
        <v>0</v>
      </c>
      <c r="AU265" s="506">
        <v>0</v>
      </c>
      <c r="AV265" s="506">
        <v>0</v>
      </c>
      <c r="AW265" s="506">
        <v>11</v>
      </c>
      <c r="AX265" s="506">
        <v>0</v>
      </c>
      <c r="AY265" s="506">
        <v>1</v>
      </c>
      <c r="AZ265" s="506">
        <v>11</v>
      </c>
      <c r="BA265" s="506">
        <v>1284</v>
      </c>
      <c r="BB265" s="506">
        <v>497</v>
      </c>
      <c r="BC265" s="506">
        <v>738</v>
      </c>
      <c r="BD265" s="506">
        <v>431</v>
      </c>
      <c r="BE265" s="506">
        <v>1030</v>
      </c>
      <c r="BF265" s="506">
        <v>425</v>
      </c>
      <c r="BG265" s="506">
        <v>580</v>
      </c>
      <c r="BH265" s="506">
        <v>311</v>
      </c>
      <c r="BI265" s="506">
        <v>254</v>
      </c>
      <c r="BJ265" s="506">
        <v>72</v>
      </c>
      <c r="BK265" s="506">
        <v>158</v>
      </c>
      <c r="BL265" s="506">
        <v>120</v>
      </c>
      <c r="BM265" s="506">
        <v>0</v>
      </c>
      <c r="BN265" s="506">
        <v>0</v>
      </c>
      <c r="BO265" s="506">
        <v>0</v>
      </c>
      <c r="BP265" s="506">
        <v>0</v>
      </c>
      <c r="BQ265" s="506">
        <v>0</v>
      </c>
      <c r="BR265" s="506">
        <v>0</v>
      </c>
      <c r="BS265" s="506">
        <v>0</v>
      </c>
      <c r="BT265" s="506">
        <v>0</v>
      </c>
      <c r="BU265" s="506">
        <v>0</v>
      </c>
      <c r="BV265" s="506">
        <v>0</v>
      </c>
      <c r="BW265" s="506">
        <v>0</v>
      </c>
      <c r="BX265" s="506">
        <v>0</v>
      </c>
      <c r="BY265" s="506">
        <v>4</v>
      </c>
      <c r="BZ265" s="506">
        <v>39</v>
      </c>
      <c r="CA265" s="506">
        <v>0</v>
      </c>
    </row>
    <row r="266" spans="1:79">
      <c r="A266" s="571" t="s">
        <v>99</v>
      </c>
      <c r="B266" s="571" t="s">
        <v>1898</v>
      </c>
      <c r="C266" s="571">
        <v>2021</v>
      </c>
      <c r="D266" s="571" t="s">
        <v>1971</v>
      </c>
      <c r="E266" s="572">
        <v>469</v>
      </c>
      <c r="F266" s="572">
        <v>736</v>
      </c>
      <c r="G266" s="572">
        <v>284</v>
      </c>
      <c r="H266" s="572">
        <v>366</v>
      </c>
      <c r="I266" s="572">
        <v>187</v>
      </c>
      <c r="J266" s="572">
        <v>0</v>
      </c>
      <c r="K266" s="572">
        <v>0</v>
      </c>
      <c r="L266" s="572">
        <v>0</v>
      </c>
      <c r="M266" s="572">
        <v>0</v>
      </c>
      <c r="N266" s="572">
        <v>103</v>
      </c>
      <c r="O266" s="572">
        <v>0</v>
      </c>
      <c r="P266" s="572">
        <v>103</v>
      </c>
      <c r="Q266" s="572">
        <v>261</v>
      </c>
      <c r="R266" s="572">
        <v>0</v>
      </c>
      <c r="S266" s="572">
        <v>0</v>
      </c>
      <c r="T266" s="572">
        <v>0</v>
      </c>
      <c r="U266" s="572">
        <v>20</v>
      </c>
      <c r="V266" s="572">
        <v>0</v>
      </c>
      <c r="W266" s="572">
        <v>0</v>
      </c>
      <c r="X266" s="572">
        <v>0</v>
      </c>
      <c r="Y266" s="572">
        <v>241</v>
      </c>
      <c r="Z266" s="572">
        <v>0</v>
      </c>
      <c r="AA266" s="572">
        <v>0</v>
      </c>
      <c r="AB266" s="572">
        <v>0</v>
      </c>
      <c r="AC266" s="572">
        <v>382</v>
      </c>
      <c r="AD266" s="572">
        <v>150</v>
      </c>
      <c r="AE266" s="572">
        <v>218</v>
      </c>
      <c r="AF266" s="572">
        <v>217</v>
      </c>
      <c r="AG266" s="572">
        <v>162</v>
      </c>
      <c r="AH266" s="572">
        <v>62</v>
      </c>
      <c r="AI266" s="572">
        <v>94</v>
      </c>
      <c r="AJ266" s="572">
        <v>95</v>
      </c>
      <c r="AK266" s="572">
        <v>220</v>
      </c>
      <c r="AL266" s="572">
        <v>88</v>
      </c>
      <c r="AM266" s="572">
        <v>124</v>
      </c>
      <c r="AN266" s="572">
        <v>122</v>
      </c>
      <c r="AO266" s="572">
        <v>11</v>
      </c>
      <c r="AP266" s="572">
        <v>1</v>
      </c>
      <c r="AQ266" s="572">
        <v>1</v>
      </c>
      <c r="AR266" s="572">
        <v>9</v>
      </c>
      <c r="AS266" s="572">
        <v>0</v>
      </c>
      <c r="AT266" s="572">
        <v>0</v>
      </c>
      <c r="AU266" s="572">
        <v>0</v>
      </c>
      <c r="AV266" s="572">
        <v>0</v>
      </c>
      <c r="AW266" s="572">
        <v>11</v>
      </c>
      <c r="AX266" s="572">
        <v>1</v>
      </c>
      <c r="AY266" s="572">
        <v>1</v>
      </c>
      <c r="AZ266" s="572">
        <v>9</v>
      </c>
      <c r="BA266" s="572">
        <v>1295</v>
      </c>
      <c r="BB266" s="572">
        <v>480</v>
      </c>
      <c r="BC266" s="572">
        <v>726</v>
      </c>
      <c r="BD266" s="572">
        <v>453</v>
      </c>
      <c r="BE266" s="572">
        <v>992</v>
      </c>
      <c r="BF266" s="572">
        <v>404</v>
      </c>
      <c r="BG266" s="572">
        <v>533</v>
      </c>
      <c r="BH266" s="572">
        <v>298</v>
      </c>
      <c r="BI266" s="572">
        <v>303</v>
      </c>
      <c r="BJ266" s="572">
        <v>76</v>
      </c>
      <c r="BK266" s="572">
        <v>193</v>
      </c>
      <c r="BL266" s="572">
        <v>155</v>
      </c>
      <c r="BM266" s="572">
        <v>0</v>
      </c>
      <c r="BN266" s="572">
        <v>0</v>
      </c>
      <c r="BO266" s="572">
        <v>0</v>
      </c>
      <c r="BP266" s="572">
        <v>0</v>
      </c>
      <c r="BQ266" s="572">
        <v>0</v>
      </c>
      <c r="BR266" s="572">
        <v>0</v>
      </c>
      <c r="BS266" s="572">
        <v>0</v>
      </c>
      <c r="BT266" s="572">
        <v>0</v>
      </c>
      <c r="BU266" s="572">
        <v>0</v>
      </c>
      <c r="BV266" s="572">
        <v>0</v>
      </c>
      <c r="BW266" s="572">
        <v>0</v>
      </c>
      <c r="BX266" s="572">
        <v>0</v>
      </c>
      <c r="BY266" s="572">
        <v>3</v>
      </c>
      <c r="BZ266" s="572">
        <v>49</v>
      </c>
      <c r="CA266" s="572">
        <v>0</v>
      </c>
    </row>
    <row r="267" spans="1:79">
      <c r="A267" t="s">
        <v>99</v>
      </c>
      <c r="B267" t="s">
        <v>1898</v>
      </c>
      <c r="C267">
        <v>2022</v>
      </c>
      <c r="D267" t="s">
        <v>1971</v>
      </c>
      <c r="E267" s="506">
        <v>382</v>
      </c>
      <c r="F267" s="506">
        <v>655</v>
      </c>
      <c r="G267" s="506">
        <v>288</v>
      </c>
      <c r="H267" s="506">
        <v>303</v>
      </c>
      <c r="I267" s="506">
        <v>158</v>
      </c>
      <c r="J267" s="506">
        <v>0</v>
      </c>
      <c r="K267" s="506">
        <v>0</v>
      </c>
      <c r="L267" s="506">
        <v>0</v>
      </c>
      <c r="M267" s="506">
        <v>0</v>
      </c>
      <c r="N267" s="506">
        <v>80</v>
      </c>
      <c r="O267" s="506">
        <v>0</v>
      </c>
      <c r="P267" s="506">
        <v>80</v>
      </c>
      <c r="Q267" s="506">
        <v>318</v>
      </c>
      <c r="R267" s="506">
        <v>0</v>
      </c>
      <c r="S267" s="506">
        <v>0</v>
      </c>
      <c r="T267" s="506">
        <v>0</v>
      </c>
      <c r="U267" s="506">
        <v>23</v>
      </c>
      <c r="V267" s="506">
        <v>0</v>
      </c>
      <c r="W267" s="506">
        <v>0</v>
      </c>
      <c r="X267" s="506">
        <v>0</v>
      </c>
      <c r="Y267" s="506">
        <v>295</v>
      </c>
      <c r="Z267" s="506">
        <v>0</v>
      </c>
      <c r="AA267" s="506">
        <v>0</v>
      </c>
      <c r="AB267" s="506">
        <v>0</v>
      </c>
      <c r="AC267" s="506">
        <v>386</v>
      </c>
      <c r="AD267" s="506">
        <v>166</v>
      </c>
      <c r="AE267" s="506">
        <v>217</v>
      </c>
      <c r="AF267" s="506">
        <v>205</v>
      </c>
      <c r="AG267" s="506">
        <v>162</v>
      </c>
      <c r="AH267" s="506">
        <v>70</v>
      </c>
      <c r="AI267" s="506">
        <v>88</v>
      </c>
      <c r="AJ267" s="506">
        <v>78</v>
      </c>
      <c r="AK267" s="506">
        <v>224</v>
      </c>
      <c r="AL267" s="506">
        <v>96</v>
      </c>
      <c r="AM267" s="506">
        <v>129</v>
      </c>
      <c r="AN267" s="506">
        <v>127</v>
      </c>
      <c r="AO267" s="506">
        <v>21</v>
      </c>
      <c r="AP267" s="506">
        <v>1</v>
      </c>
      <c r="AQ267" s="506">
        <v>1</v>
      </c>
      <c r="AR267" s="506">
        <v>19</v>
      </c>
      <c r="AS267" s="506">
        <v>0</v>
      </c>
      <c r="AT267" s="506">
        <v>0</v>
      </c>
      <c r="AU267" s="506">
        <v>0</v>
      </c>
      <c r="AV267" s="506">
        <v>0</v>
      </c>
      <c r="AW267" s="506">
        <v>21</v>
      </c>
      <c r="AX267" s="506">
        <v>1</v>
      </c>
      <c r="AY267" s="506">
        <v>1</v>
      </c>
      <c r="AZ267" s="506">
        <v>19</v>
      </c>
      <c r="BA267" s="506">
        <v>1172</v>
      </c>
      <c r="BB267" s="506">
        <v>491</v>
      </c>
      <c r="BC267" s="506">
        <v>658</v>
      </c>
      <c r="BD267" s="506">
        <v>353</v>
      </c>
      <c r="BE267" s="506">
        <v>902</v>
      </c>
      <c r="BF267" s="506">
        <v>386</v>
      </c>
      <c r="BG267" s="506">
        <v>487</v>
      </c>
      <c r="BH267" s="506">
        <v>237</v>
      </c>
      <c r="BI267" s="506">
        <v>270</v>
      </c>
      <c r="BJ267" s="506">
        <v>105</v>
      </c>
      <c r="BK267" s="506">
        <v>171</v>
      </c>
      <c r="BL267" s="506">
        <v>116</v>
      </c>
      <c r="BM267" s="506">
        <v>0</v>
      </c>
      <c r="BN267" s="506">
        <v>0</v>
      </c>
      <c r="BO267" s="506">
        <v>0</v>
      </c>
      <c r="BP267" s="506">
        <v>0</v>
      </c>
      <c r="BQ267" s="506">
        <v>0</v>
      </c>
      <c r="BR267" s="506">
        <v>0</v>
      </c>
      <c r="BS267" s="506">
        <v>0</v>
      </c>
      <c r="BT267" s="506">
        <v>0</v>
      </c>
      <c r="BU267" s="506">
        <v>0</v>
      </c>
      <c r="BV267" s="506">
        <v>0</v>
      </c>
      <c r="BW267" s="506">
        <v>0</v>
      </c>
      <c r="BX267" s="506">
        <v>0</v>
      </c>
      <c r="BY267" s="506">
        <v>17</v>
      </c>
      <c r="BZ267" s="506">
        <v>58</v>
      </c>
      <c r="CA267" s="506">
        <v>0</v>
      </c>
    </row>
    <row r="268" spans="1:79">
      <c r="A268" s="571" t="s">
        <v>99</v>
      </c>
      <c r="B268" s="571" t="s">
        <v>1898</v>
      </c>
      <c r="C268" s="571">
        <v>2023</v>
      </c>
      <c r="D268" s="571" t="s">
        <v>1971</v>
      </c>
      <c r="E268" s="572">
        <v>392</v>
      </c>
      <c r="F268" s="572">
        <v>616</v>
      </c>
      <c r="G268" s="572">
        <v>286</v>
      </c>
      <c r="H268" s="572">
        <v>279</v>
      </c>
      <c r="I268" s="572">
        <v>158</v>
      </c>
      <c r="J268" s="572">
        <v>0</v>
      </c>
      <c r="K268" s="572">
        <v>0</v>
      </c>
      <c r="L268" s="572">
        <v>0</v>
      </c>
      <c r="M268" s="572">
        <v>0</v>
      </c>
      <c r="N268" s="572">
        <v>55</v>
      </c>
      <c r="O268" s="572">
        <v>0</v>
      </c>
      <c r="P268" s="572">
        <v>55</v>
      </c>
      <c r="Q268" s="572">
        <v>359</v>
      </c>
      <c r="R268" s="572">
        <v>40</v>
      </c>
      <c r="S268" s="572">
        <v>52</v>
      </c>
      <c r="T268" s="572">
        <v>229</v>
      </c>
      <c r="U268" s="572">
        <v>16</v>
      </c>
      <c r="V268" s="572">
        <v>10</v>
      </c>
      <c r="W268" s="572">
        <v>7</v>
      </c>
      <c r="X268" s="572">
        <v>9</v>
      </c>
      <c r="Y268" s="572">
        <v>343</v>
      </c>
      <c r="Z268" s="572">
        <v>30</v>
      </c>
      <c r="AA268" s="572">
        <v>45</v>
      </c>
      <c r="AB268" s="572">
        <v>220</v>
      </c>
      <c r="AC268" s="572">
        <v>356</v>
      </c>
      <c r="AD268" s="572">
        <v>141</v>
      </c>
      <c r="AE268" s="572">
        <v>199</v>
      </c>
      <c r="AF268" s="572">
        <v>185</v>
      </c>
      <c r="AG268" s="572">
        <v>180</v>
      </c>
      <c r="AH268" s="572">
        <v>65</v>
      </c>
      <c r="AI268" s="572">
        <v>91</v>
      </c>
      <c r="AJ268" s="572">
        <v>86</v>
      </c>
      <c r="AK268" s="572">
        <v>176</v>
      </c>
      <c r="AL268" s="572">
        <v>76</v>
      </c>
      <c r="AM268" s="572">
        <v>108</v>
      </c>
      <c r="AN268" s="572">
        <v>99</v>
      </c>
      <c r="AO268" s="572">
        <v>17</v>
      </c>
      <c r="AP268" s="572">
        <v>1</v>
      </c>
      <c r="AQ268" s="572">
        <v>0</v>
      </c>
      <c r="AR268" s="572">
        <v>15</v>
      </c>
      <c r="AS268" s="572">
        <v>0</v>
      </c>
      <c r="AT268" s="572">
        <v>0</v>
      </c>
      <c r="AU268" s="572">
        <v>0</v>
      </c>
      <c r="AV268" s="572">
        <v>0</v>
      </c>
      <c r="AW268" s="572">
        <v>17</v>
      </c>
      <c r="AX268" s="572">
        <v>1</v>
      </c>
      <c r="AY268" s="572">
        <v>0</v>
      </c>
      <c r="AZ268" s="572">
        <v>15</v>
      </c>
      <c r="BA268" s="572">
        <v>1108</v>
      </c>
      <c r="BB268" s="572">
        <v>466</v>
      </c>
      <c r="BC268" s="572">
        <v>599</v>
      </c>
      <c r="BD268" s="572">
        <v>382</v>
      </c>
      <c r="BE268" s="572">
        <v>804</v>
      </c>
      <c r="BF268" s="572">
        <v>368</v>
      </c>
      <c r="BG268" s="572">
        <v>407</v>
      </c>
      <c r="BH268" s="572">
        <v>227</v>
      </c>
      <c r="BI268" s="572">
        <v>304</v>
      </c>
      <c r="BJ268" s="572">
        <v>98</v>
      </c>
      <c r="BK268" s="572">
        <v>192</v>
      </c>
      <c r="BL268" s="572">
        <v>155</v>
      </c>
      <c r="BM268" s="572">
        <v>0</v>
      </c>
      <c r="BN268" s="572">
        <v>0</v>
      </c>
      <c r="BO268" s="572">
        <v>0</v>
      </c>
      <c r="BP268" s="572">
        <v>0</v>
      </c>
      <c r="BQ268" s="572">
        <v>0</v>
      </c>
      <c r="BR268" s="572">
        <v>0</v>
      </c>
      <c r="BS268" s="572">
        <v>0</v>
      </c>
      <c r="BT268" s="572">
        <v>0</v>
      </c>
      <c r="BU268" s="572">
        <v>0</v>
      </c>
      <c r="BV268" s="572">
        <v>0</v>
      </c>
      <c r="BW268" s="572">
        <v>0</v>
      </c>
      <c r="BX268" s="572">
        <v>0</v>
      </c>
      <c r="BY268" s="572">
        <v>16</v>
      </c>
      <c r="BZ268" s="572">
        <v>56</v>
      </c>
      <c r="CA268" s="572">
        <v>0</v>
      </c>
    </row>
    <row r="269" spans="1:79">
      <c r="A269" t="s">
        <v>99</v>
      </c>
      <c r="B269" t="s">
        <v>1898</v>
      </c>
      <c r="C269">
        <v>2024</v>
      </c>
      <c r="D269" t="s">
        <v>1971</v>
      </c>
      <c r="E269" s="506">
        <v>433</v>
      </c>
      <c r="F269" s="506">
        <v>579</v>
      </c>
      <c r="G269" s="506">
        <v>299</v>
      </c>
      <c r="H269" s="506">
        <v>283</v>
      </c>
      <c r="I269" s="506">
        <v>134</v>
      </c>
      <c r="J269" s="506">
        <v>0</v>
      </c>
      <c r="K269" s="506">
        <v>0</v>
      </c>
      <c r="L269" s="506">
        <v>0</v>
      </c>
      <c r="M269" s="506">
        <v>0</v>
      </c>
      <c r="N269" s="506">
        <v>261</v>
      </c>
      <c r="O269" s="506">
        <v>28</v>
      </c>
      <c r="P269" s="506">
        <v>233</v>
      </c>
      <c r="Q269" s="506">
        <v>327</v>
      </c>
      <c r="R269" s="506">
        <v>60</v>
      </c>
      <c r="S269" s="506">
        <v>79</v>
      </c>
      <c r="T269" s="506">
        <v>217</v>
      </c>
      <c r="U269" s="506">
        <v>29</v>
      </c>
      <c r="V269" s="506">
        <v>11</v>
      </c>
      <c r="W269" s="506">
        <v>15</v>
      </c>
      <c r="X269" s="506">
        <v>19</v>
      </c>
      <c r="Y269" s="506">
        <v>298</v>
      </c>
      <c r="Z269" s="506">
        <v>49</v>
      </c>
      <c r="AA269" s="506">
        <v>64</v>
      </c>
      <c r="AB269" s="506">
        <v>198</v>
      </c>
      <c r="AC269" s="506">
        <v>410</v>
      </c>
      <c r="AD269" s="506">
        <v>178</v>
      </c>
      <c r="AE269" s="506">
        <v>238</v>
      </c>
      <c r="AF269" s="506">
        <v>212</v>
      </c>
      <c r="AG269" s="506">
        <v>118</v>
      </c>
      <c r="AH269" s="506">
        <v>59</v>
      </c>
      <c r="AI269" s="506">
        <v>74</v>
      </c>
      <c r="AJ269" s="506">
        <v>42</v>
      </c>
      <c r="AK269" s="506">
        <v>292</v>
      </c>
      <c r="AL269" s="506">
        <v>119</v>
      </c>
      <c r="AM269" s="506">
        <v>164</v>
      </c>
      <c r="AN269" s="506">
        <v>170</v>
      </c>
      <c r="AO269" s="506">
        <v>9</v>
      </c>
      <c r="AP269" s="506">
        <v>0</v>
      </c>
      <c r="AQ269" s="506">
        <v>1</v>
      </c>
      <c r="AR269" s="506">
        <v>8</v>
      </c>
      <c r="AS269" s="506">
        <v>0</v>
      </c>
      <c r="AT269" s="506">
        <v>0</v>
      </c>
      <c r="AU269" s="506">
        <v>0</v>
      </c>
      <c r="AV269" s="506">
        <v>0</v>
      </c>
      <c r="AW269" s="506">
        <v>9</v>
      </c>
      <c r="AX269" s="506">
        <v>0</v>
      </c>
      <c r="AY269" s="506">
        <v>1</v>
      </c>
      <c r="AZ269" s="506">
        <v>8</v>
      </c>
      <c r="BA269" s="506">
        <v>1177</v>
      </c>
      <c r="BB269" s="506">
        <v>511</v>
      </c>
      <c r="BC269" s="506">
        <v>666</v>
      </c>
      <c r="BD269" s="506">
        <v>364</v>
      </c>
      <c r="BE269" s="506">
        <v>768</v>
      </c>
      <c r="BF269" s="506">
        <v>352</v>
      </c>
      <c r="BG269" s="506">
        <v>402</v>
      </c>
      <c r="BH269" s="506">
        <v>189</v>
      </c>
      <c r="BI269" s="506">
        <v>409</v>
      </c>
      <c r="BJ269" s="506">
        <v>159</v>
      </c>
      <c r="BK269" s="506">
        <v>264</v>
      </c>
      <c r="BL269" s="506">
        <v>175</v>
      </c>
      <c r="BM269" s="506">
        <v>0</v>
      </c>
      <c r="BN269" s="506">
        <v>0</v>
      </c>
      <c r="BO269" s="506">
        <v>0</v>
      </c>
      <c r="BP269" s="506">
        <v>0</v>
      </c>
      <c r="BQ269" s="506">
        <v>0</v>
      </c>
      <c r="BR269" s="506">
        <v>0</v>
      </c>
      <c r="BS269" s="506">
        <v>0</v>
      </c>
      <c r="BT269" s="506">
        <v>0</v>
      </c>
      <c r="BU269" s="506">
        <v>0</v>
      </c>
      <c r="BV269" s="506">
        <v>0</v>
      </c>
      <c r="BW269" s="506">
        <v>0</v>
      </c>
      <c r="BX269" s="506">
        <v>0</v>
      </c>
      <c r="BY269" s="506">
        <v>16</v>
      </c>
      <c r="BZ269" s="506">
        <v>49</v>
      </c>
      <c r="CA269" s="506">
        <v>0</v>
      </c>
    </row>
    <row r="270" spans="1:79">
      <c r="A270" s="571" t="s">
        <v>99</v>
      </c>
      <c r="B270" s="571" t="s">
        <v>1898</v>
      </c>
      <c r="C270" s="571">
        <v>2025</v>
      </c>
      <c r="D270" s="571" t="s">
        <v>1972</v>
      </c>
      <c r="E270" s="572">
        <v>442</v>
      </c>
      <c r="F270" s="572">
        <v>582</v>
      </c>
      <c r="G270" s="572">
        <v>247</v>
      </c>
      <c r="H270" s="572">
        <v>278</v>
      </c>
      <c r="I270" s="572">
        <v>140</v>
      </c>
      <c r="J270" s="572">
        <v>0</v>
      </c>
      <c r="K270" s="572">
        <v>0</v>
      </c>
      <c r="L270" s="572">
        <v>0</v>
      </c>
      <c r="M270" s="572">
        <v>0</v>
      </c>
      <c r="N270" s="572">
        <v>234</v>
      </c>
      <c r="O270" s="572">
        <v>5</v>
      </c>
      <c r="P270" s="572">
        <v>229</v>
      </c>
      <c r="Q270" s="572">
        <v>368</v>
      </c>
      <c r="R270" s="572">
        <v>54</v>
      </c>
      <c r="S270" s="572">
        <v>71</v>
      </c>
      <c r="T270" s="572">
        <v>239</v>
      </c>
      <c r="U270" s="572">
        <v>22</v>
      </c>
      <c r="V270" s="572">
        <v>12</v>
      </c>
      <c r="W270" s="572">
        <v>12</v>
      </c>
      <c r="X270" s="572">
        <v>15</v>
      </c>
      <c r="Y270" s="572">
        <v>346</v>
      </c>
      <c r="Z270" s="572">
        <v>42</v>
      </c>
      <c r="AA270" s="572">
        <v>59</v>
      </c>
      <c r="AB270" s="572">
        <v>224</v>
      </c>
      <c r="AC270" s="572">
        <v>375</v>
      </c>
      <c r="AD270" s="572">
        <v>153</v>
      </c>
      <c r="AE270" s="572">
        <v>221</v>
      </c>
      <c r="AF270" s="572">
        <v>204</v>
      </c>
      <c r="AG270" s="572">
        <v>159</v>
      </c>
      <c r="AH270" s="572">
        <v>61</v>
      </c>
      <c r="AI270" s="572">
        <v>86</v>
      </c>
      <c r="AJ270" s="572">
        <v>82</v>
      </c>
      <c r="AK270" s="572">
        <v>216</v>
      </c>
      <c r="AL270" s="572">
        <v>92</v>
      </c>
      <c r="AM270" s="572">
        <v>135</v>
      </c>
      <c r="AN270" s="572">
        <v>122</v>
      </c>
      <c r="AO270" s="572">
        <v>13</v>
      </c>
      <c r="AP270" s="572">
        <v>1</v>
      </c>
      <c r="AQ270" s="572">
        <v>1</v>
      </c>
      <c r="AR270" s="572">
        <v>12</v>
      </c>
      <c r="AS270" s="572">
        <v>0</v>
      </c>
      <c r="AT270" s="572">
        <v>0</v>
      </c>
      <c r="AU270" s="572">
        <v>0</v>
      </c>
      <c r="AV270" s="572">
        <v>0</v>
      </c>
      <c r="AW270" s="572">
        <v>13</v>
      </c>
      <c r="AX270" s="572">
        <v>1</v>
      </c>
      <c r="AY270" s="572">
        <v>1</v>
      </c>
      <c r="AZ270" s="572">
        <v>12</v>
      </c>
      <c r="BA270" s="572">
        <v>1168</v>
      </c>
      <c r="BB270" s="572">
        <v>444</v>
      </c>
      <c r="BC270" s="572">
        <v>663</v>
      </c>
      <c r="BD270" s="572">
        <v>395</v>
      </c>
      <c r="BE270" s="572">
        <v>878</v>
      </c>
      <c r="BF270" s="572">
        <v>353</v>
      </c>
      <c r="BG270" s="572">
        <v>478</v>
      </c>
      <c r="BH270" s="572">
        <v>259</v>
      </c>
      <c r="BI270" s="572">
        <v>290</v>
      </c>
      <c r="BJ270" s="572">
        <v>91</v>
      </c>
      <c r="BK270" s="572">
        <v>185</v>
      </c>
      <c r="BL270" s="572">
        <v>136</v>
      </c>
      <c r="BM270" s="572">
        <v>0</v>
      </c>
      <c r="BN270" s="572">
        <v>0</v>
      </c>
      <c r="BO270" s="572">
        <v>0</v>
      </c>
      <c r="BP270" s="572">
        <v>0</v>
      </c>
      <c r="BQ270" s="572">
        <v>0</v>
      </c>
      <c r="BR270" s="572">
        <v>0</v>
      </c>
      <c r="BS270" s="572">
        <v>0</v>
      </c>
      <c r="BT270" s="572">
        <v>0</v>
      </c>
      <c r="BU270" s="572">
        <v>0</v>
      </c>
      <c r="BV270" s="572">
        <v>0</v>
      </c>
      <c r="BW270" s="572">
        <v>0</v>
      </c>
      <c r="BX270" s="572">
        <v>0</v>
      </c>
      <c r="BY270" s="572">
        <v>16</v>
      </c>
      <c r="BZ270" s="572">
        <v>49</v>
      </c>
      <c r="CA270" s="572">
        <v>0</v>
      </c>
    </row>
    <row r="271" spans="1:79">
      <c r="A271" t="s">
        <v>99</v>
      </c>
      <c r="B271" t="s">
        <v>1898</v>
      </c>
      <c r="C271">
        <v>2024</v>
      </c>
      <c r="D271" t="s">
        <v>1974</v>
      </c>
      <c r="E271" s="506">
        <f>E269</f>
        <v>433</v>
      </c>
      <c r="F271" s="506">
        <f t="shared" ref="F271:BQ271" si="52">F269</f>
        <v>579</v>
      </c>
      <c r="G271" s="506">
        <f t="shared" si="52"/>
        <v>299</v>
      </c>
      <c r="H271" s="506">
        <f t="shared" si="52"/>
        <v>283</v>
      </c>
      <c r="I271" s="506">
        <f t="shared" si="52"/>
        <v>134</v>
      </c>
      <c r="J271" s="506">
        <f t="shared" si="52"/>
        <v>0</v>
      </c>
      <c r="K271" s="506">
        <f t="shared" si="52"/>
        <v>0</v>
      </c>
      <c r="L271" s="506">
        <f t="shared" si="52"/>
        <v>0</v>
      </c>
      <c r="M271" s="506">
        <f t="shared" si="52"/>
        <v>0</v>
      </c>
      <c r="N271" s="506">
        <f t="shared" si="52"/>
        <v>261</v>
      </c>
      <c r="O271" s="506">
        <f t="shared" si="52"/>
        <v>28</v>
      </c>
      <c r="P271" s="506">
        <f t="shared" si="52"/>
        <v>233</v>
      </c>
      <c r="Q271" s="506">
        <f t="shared" si="52"/>
        <v>327</v>
      </c>
      <c r="R271" s="506">
        <f t="shared" si="52"/>
        <v>60</v>
      </c>
      <c r="S271" s="506">
        <f t="shared" si="52"/>
        <v>79</v>
      </c>
      <c r="T271" s="506">
        <f t="shared" si="52"/>
        <v>217</v>
      </c>
      <c r="U271" s="506">
        <f t="shared" si="52"/>
        <v>29</v>
      </c>
      <c r="V271" s="506">
        <f t="shared" si="52"/>
        <v>11</v>
      </c>
      <c r="W271" s="506">
        <f t="shared" si="52"/>
        <v>15</v>
      </c>
      <c r="X271" s="506">
        <f t="shared" si="52"/>
        <v>19</v>
      </c>
      <c r="Y271" s="506">
        <f t="shared" si="52"/>
        <v>298</v>
      </c>
      <c r="Z271" s="506">
        <f t="shared" si="52"/>
        <v>49</v>
      </c>
      <c r="AA271" s="506">
        <f t="shared" si="52"/>
        <v>64</v>
      </c>
      <c r="AB271" s="506">
        <f t="shared" si="52"/>
        <v>198</v>
      </c>
      <c r="AC271" s="506">
        <f t="shared" si="52"/>
        <v>410</v>
      </c>
      <c r="AD271" s="506">
        <f t="shared" si="52"/>
        <v>178</v>
      </c>
      <c r="AE271" s="506">
        <f t="shared" si="52"/>
        <v>238</v>
      </c>
      <c r="AF271" s="506">
        <f t="shared" si="52"/>
        <v>212</v>
      </c>
      <c r="AG271" s="506">
        <f t="shared" si="52"/>
        <v>118</v>
      </c>
      <c r="AH271" s="506">
        <f t="shared" si="52"/>
        <v>59</v>
      </c>
      <c r="AI271" s="506">
        <f t="shared" si="52"/>
        <v>74</v>
      </c>
      <c r="AJ271" s="506">
        <f t="shared" si="52"/>
        <v>42</v>
      </c>
      <c r="AK271" s="506">
        <f t="shared" si="52"/>
        <v>292</v>
      </c>
      <c r="AL271" s="506">
        <f t="shared" si="52"/>
        <v>119</v>
      </c>
      <c r="AM271" s="506">
        <f t="shared" si="52"/>
        <v>164</v>
      </c>
      <c r="AN271" s="506">
        <f t="shared" si="52"/>
        <v>170</v>
      </c>
      <c r="AO271" s="506">
        <f t="shared" si="52"/>
        <v>9</v>
      </c>
      <c r="AP271" s="506">
        <f t="shared" si="52"/>
        <v>0</v>
      </c>
      <c r="AQ271" s="506">
        <f t="shared" si="52"/>
        <v>1</v>
      </c>
      <c r="AR271" s="506">
        <f t="shared" si="52"/>
        <v>8</v>
      </c>
      <c r="AS271" s="506">
        <f t="shared" si="52"/>
        <v>0</v>
      </c>
      <c r="AT271" s="506">
        <f t="shared" si="52"/>
        <v>0</v>
      </c>
      <c r="AU271" s="506">
        <f t="shared" si="52"/>
        <v>0</v>
      </c>
      <c r="AV271" s="506">
        <f t="shared" si="52"/>
        <v>0</v>
      </c>
      <c r="AW271" s="506">
        <f t="shared" si="52"/>
        <v>9</v>
      </c>
      <c r="AX271" s="506">
        <f t="shared" si="52"/>
        <v>0</v>
      </c>
      <c r="AY271" s="506">
        <f t="shared" si="52"/>
        <v>1</v>
      </c>
      <c r="AZ271" s="506">
        <f t="shared" si="52"/>
        <v>8</v>
      </c>
      <c r="BA271" s="506">
        <f t="shared" si="52"/>
        <v>1177</v>
      </c>
      <c r="BB271" s="506">
        <f t="shared" si="52"/>
        <v>511</v>
      </c>
      <c r="BC271" s="506">
        <f t="shared" si="52"/>
        <v>666</v>
      </c>
      <c r="BD271" s="506">
        <f t="shared" si="52"/>
        <v>364</v>
      </c>
      <c r="BE271" s="506">
        <f t="shared" si="52"/>
        <v>768</v>
      </c>
      <c r="BF271" s="506">
        <f t="shared" si="52"/>
        <v>352</v>
      </c>
      <c r="BG271" s="506">
        <f t="shared" si="52"/>
        <v>402</v>
      </c>
      <c r="BH271" s="506">
        <f t="shared" si="52"/>
        <v>189</v>
      </c>
      <c r="BI271" s="506">
        <f t="shared" si="52"/>
        <v>409</v>
      </c>
      <c r="BJ271" s="506">
        <f t="shared" si="52"/>
        <v>159</v>
      </c>
      <c r="BK271" s="506">
        <f t="shared" si="52"/>
        <v>264</v>
      </c>
      <c r="BL271" s="506">
        <f t="shared" si="52"/>
        <v>175</v>
      </c>
      <c r="BM271" s="506">
        <f t="shared" si="52"/>
        <v>0</v>
      </c>
      <c r="BN271" s="506">
        <f t="shared" si="52"/>
        <v>0</v>
      </c>
      <c r="BO271" s="506">
        <f t="shared" si="52"/>
        <v>0</v>
      </c>
      <c r="BP271" s="506">
        <f t="shared" si="52"/>
        <v>0</v>
      </c>
      <c r="BQ271" s="506">
        <f t="shared" si="52"/>
        <v>0</v>
      </c>
      <c r="BR271" s="506">
        <f t="shared" ref="BR271:CA271" si="53">BR269</f>
        <v>0</v>
      </c>
      <c r="BS271" s="506">
        <f t="shared" si="53"/>
        <v>0</v>
      </c>
      <c r="BT271" s="506">
        <f t="shared" si="53"/>
        <v>0</v>
      </c>
      <c r="BU271" s="506">
        <f t="shared" si="53"/>
        <v>0</v>
      </c>
      <c r="BV271" s="506">
        <f t="shared" si="53"/>
        <v>0</v>
      </c>
      <c r="BW271" s="506">
        <f t="shared" si="53"/>
        <v>0</v>
      </c>
      <c r="BX271" s="506">
        <f t="shared" si="53"/>
        <v>0</v>
      </c>
      <c r="BY271" s="506">
        <f t="shared" si="53"/>
        <v>16</v>
      </c>
      <c r="BZ271" s="506">
        <f t="shared" si="53"/>
        <v>49</v>
      </c>
      <c r="CA271" s="506">
        <f t="shared" si="53"/>
        <v>0</v>
      </c>
    </row>
    <row r="272" spans="1:79">
      <c r="A272" s="571" t="s">
        <v>99</v>
      </c>
      <c r="B272" s="571" t="s">
        <v>1898</v>
      </c>
      <c r="C272" s="571">
        <v>2025</v>
      </c>
      <c r="D272" s="571" t="s">
        <v>1974</v>
      </c>
      <c r="E272" s="572">
        <v>442</v>
      </c>
      <c r="F272" s="572">
        <v>582</v>
      </c>
      <c r="G272" s="572">
        <v>284.05</v>
      </c>
      <c r="H272" s="572">
        <v>278</v>
      </c>
      <c r="I272" s="572">
        <v>140</v>
      </c>
      <c r="J272" s="572">
        <v>0</v>
      </c>
      <c r="K272" s="572">
        <v>0</v>
      </c>
      <c r="L272" s="572">
        <v>0</v>
      </c>
      <c r="M272" s="572">
        <v>0</v>
      </c>
      <c r="N272" s="572">
        <v>247.95</v>
      </c>
      <c r="O272" s="572">
        <v>26.599999999999998</v>
      </c>
      <c r="P272" s="572">
        <v>229</v>
      </c>
      <c r="Q272" s="572">
        <v>359.70000000000005</v>
      </c>
      <c r="R272" s="572">
        <v>57</v>
      </c>
      <c r="S272" s="572">
        <v>75.05</v>
      </c>
      <c r="T272" s="572">
        <v>238.70000000000002</v>
      </c>
      <c r="U272" s="572">
        <v>27.549999999999997</v>
      </c>
      <c r="V272" s="572">
        <v>12</v>
      </c>
      <c r="W272" s="572">
        <v>14.25</v>
      </c>
      <c r="X272" s="572">
        <v>18.05</v>
      </c>
      <c r="Y272" s="572">
        <v>327.8</v>
      </c>
      <c r="Z272" s="572">
        <v>46.55</v>
      </c>
      <c r="AA272" s="572">
        <v>60.8</v>
      </c>
      <c r="AB272" s="572">
        <v>217.8</v>
      </c>
      <c r="AC272" s="572">
        <v>389.5</v>
      </c>
      <c r="AD272" s="572">
        <v>169.1</v>
      </c>
      <c r="AE272" s="572">
        <v>226.1</v>
      </c>
      <c r="AF272" s="572">
        <v>204</v>
      </c>
      <c r="AG272" s="572">
        <v>129.80000000000001</v>
      </c>
      <c r="AH272" s="572">
        <v>61</v>
      </c>
      <c r="AI272" s="572">
        <v>81.400000000000006</v>
      </c>
      <c r="AJ272" s="572">
        <v>46.2</v>
      </c>
      <c r="AK272" s="572">
        <v>277.39999999999998</v>
      </c>
      <c r="AL272" s="572">
        <v>113.05</v>
      </c>
      <c r="AM272" s="572">
        <v>155.79999999999998</v>
      </c>
      <c r="AN272" s="572">
        <v>161.5</v>
      </c>
      <c r="AO272" s="572">
        <v>9.9</v>
      </c>
      <c r="AP272" s="572">
        <v>1</v>
      </c>
      <c r="AQ272" s="572">
        <v>1</v>
      </c>
      <c r="AR272" s="572">
        <v>8.8000000000000007</v>
      </c>
      <c r="AS272" s="572">
        <v>0</v>
      </c>
      <c r="AT272" s="572">
        <v>0</v>
      </c>
      <c r="AU272" s="572">
        <v>0</v>
      </c>
      <c r="AV272" s="572">
        <v>0</v>
      </c>
      <c r="AW272" s="572">
        <v>9.9</v>
      </c>
      <c r="AX272" s="572">
        <v>1</v>
      </c>
      <c r="AY272" s="572">
        <v>1</v>
      </c>
      <c r="AZ272" s="572">
        <v>8.8000000000000007</v>
      </c>
      <c r="BA272" s="572">
        <v>1168</v>
      </c>
      <c r="BB272" s="572">
        <v>485.45</v>
      </c>
      <c r="BC272" s="572">
        <v>663</v>
      </c>
      <c r="BD272" s="572">
        <v>395</v>
      </c>
      <c r="BE272" s="572">
        <v>844.80000000000007</v>
      </c>
      <c r="BF272" s="572">
        <v>353</v>
      </c>
      <c r="BG272" s="572">
        <v>442.20000000000005</v>
      </c>
      <c r="BH272" s="572">
        <v>207.9</v>
      </c>
      <c r="BI272" s="572">
        <v>388.54999999999995</v>
      </c>
      <c r="BJ272" s="572">
        <v>151.04999999999998</v>
      </c>
      <c r="BK272" s="572">
        <v>250.79999999999998</v>
      </c>
      <c r="BL272" s="572">
        <v>166.25</v>
      </c>
      <c r="BM272" s="572">
        <v>0</v>
      </c>
      <c r="BN272" s="572">
        <v>0</v>
      </c>
      <c r="BO272" s="572">
        <v>0</v>
      </c>
      <c r="BP272" s="572">
        <v>0</v>
      </c>
      <c r="BQ272" s="572">
        <v>0</v>
      </c>
      <c r="BR272" s="572">
        <v>0</v>
      </c>
      <c r="BS272" s="572">
        <v>0</v>
      </c>
      <c r="BT272" s="572">
        <v>0</v>
      </c>
      <c r="BU272" s="572">
        <v>0</v>
      </c>
      <c r="BV272" s="572">
        <v>0</v>
      </c>
      <c r="BW272" s="572">
        <v>0</v>
      </c>
      <c r="BX272" s="572">
        <v>0</v>
      </c>
      <c r="BY272" s="572">
        <v>16</v>
      </c>
      <c r="BZ272" s="572">
        <v>49</v>
      </c>
      <c r="CA272" s="572">
        <v>0</v>
      </c>
    </row>
    <row r="273" spans="1:79">
      <c r="A273" t="s">
        <v>101</v>
      </c>
      <c r="B273" t="s">
        <v>1766</v>
      </c>
      <c r="C273">
        <v>2018</v>
      </c>
      <c r="D273" t="s">
        <v>1971</v>
      </c>
      <c r="E273" s="506">
        <v>451</v>
      </c>
      <c r="F273" s="506">
        <v>370</v>
      </c>
      <c r="G273" s="506">
        <v>154</v>
      </c>
      <c r="H273" s="506">
        <v>94</v>
      </c>
      <c r="I273" s="506">
        <v>67</v>
      </c>
      <c r="J273" s="506">
        <v>0</v>
      </c>
      <c r="K273" s="506">
        <v>0</v>
      </c>
      <c r="L273" s="506">
        <v>0</v>
      </c>
      <c r="M273" s="506">
        <v>0</v>
      </c>
      <c r="N273" s="506">
        <v>0</v>
      </c>
      <c r="O273" s="506">
        <v>0</v>
      </c>
      <c r="P273" s="506">
        <v>0</v>
      </c>
      <c r="Q273" s="506">
        <v>0</v>
      </c>
      <c r="R273" s="506">
        <v>0</v>
      </c>
      <c r="S273" s="506">
        <v>0</v>
      </c>
      <c r="T273" s="506">
        <v>0</v>
      </c>
      <c r="U273" s="506">
        <v>0</v>
      </c>
      <c r="V273" s="506">
        <v>0</v>
      </c>
      <c r="W273" s="506">
        <v>0</v>
      </c>
      <c r="X273" s="506">
        <v>0</v>
      </c>
      <c r="Y273" s="506">
        <v>0</v>
      </c>
      <c r="Z273" s="506">
        <v>0</v>
      </c>
      <c r="AA273" s="506">
        <v>0</v>
      </c>
      <c r="AB273" s="506">
        <v>0</v>
      </c>
      <c r="AC273" s="506">
        <v>317</v>
      </c>
      <c r="AD273" s="506">
        <v>95</v>
      </c>
      <c r="AE273" s="506">
        <v>100</v>
      </c>
      <c r="AF273" s="506">
        <v>166</v>
      </c>
      <c r="AG273" s="506">
        <v>71</v>
      </c>
      <c r="AH273" s="506">
        <v>36</v>
      </c>
      <c r="AI273" s="506">
        <v>20</v>
      </c>
      <c r="AJ273" s="506">
        <v>29</v>
      </c>
      <c r="AK273" s="506">
        <v>246</v>
      </c>
      <c r="AL273" s="506">
        <v>59</v>
      </c>
      <c r="AM273" s="506">
        <v>80</v>
      </c>
      <c r="AN273" s="506">
        <v>137</v>
      </c>
      <c r="AO273" s="506">
        <v>0</v>
      </c>
      <c r="AP273" s="506">
        <v>0</v>
      </c>
      <c r="AQ273" s="506">
        <v>0</v>
      </c>
      <c r="AR273" s="506">
        <v>0</v>
      </c>
      <c r="AS273" s="506">
        <v>0</v>
      </c>
      <c r="AT273" s="506">
        <v>0</v>
      </c>
      <c r="AU273" s="506">
        <v>0</v>
      </c>
      <c r="AV273" s="506">
        <v>0</v>
      </c>
      <c r="AW273" s="506">
        <v>0</v>
      </c>
      <c r="AX273" s="506">
        <v>0</v>
      </c>
      <c r="AY273" s="506">
        <v>0</v>
      </c>
      <c r="AZ273" s="506">
        <v>0</v>
      </c>
      <c r="BA273" s="506">
        <v>530</v>
      </c>
      <c r="BB273" s="506">
        <v>203</v>
      </c>
      <c r="BC273" s="506">
        <v>197</v>
      </c>
      <c r="BD273" s="506">
        <v>201</v>
      </c>
      <c r="BE273" s="506">
        <v>354</v>
      </c>
      <c r="BF273" s="506">
        <v>159</v>
      </c>
      <c r="BG273" s="506">
        <v>116</v>
      </c>
      <c r="BH273" s="506">
        <v>98</v>
      </c>
      <c r="BI273" s="506">
        <v>176</v>
      </c>
      <c r="BJ273" s="506">
        <v>44</v>
      </c>
      <c r="BK273" s="506">
        <v>81</v>
      </c>
      <c r="BL273" s="506">
        <v>103</v>
      </c>
      <c r="BM273" s="506">
        <v>16</v>
      </c>
      <c r="BN273" s="506">
        <v>2</v>
      </c>
      <c r="BO273" s="506">
        <v>7</v>
      </c>
      <c r="BP273" s="506">
        <v>9</v>
      </c>
      <c r="BQ273" s="506">
        <v>16</v>
      </c>
      <c r="BR273" s="506">
        <v>2</v>
      </c>
      <c r="BS273" s="506">
        <v>7</v>
      </c>
      <c r="BT273" s="506">
        <v>9</v>
      </c>
      <c r="BU273" s="506">
        <v>0</v>
      </c>
      <c r="BV273" s="506">
        <v>0</v>
      </c>
      <c r="BW273" s="506">
        <v>0</v>
      </c>
      <c r="BX273" s="506">
        <v>0</v>
      </c>
      <c r="BY273" s="506">
        <v>18</v>
      </c>
      <c r="BZ273" s="506">
        <v>59</v>
      </c>
      <c r="CA273" s="506">
        <v>2</v>
      </c>
    </row>
    <row r="274" spans="1:79">
      <c r="A274" s="571" t="s">
        <v>101</v>
      </c>
      <c r="B274" s="571" t="s">
        <v>1766</v>
      </c>
      <c r="C274" s="571">
        <v>2019</v>
      </c>
      <c r="D274" s="571" t="s">
        <v>1971</v>
      </c>
      <c r="E274" s="572">
        <v>404</v>
      </c>
      <c r="F274" s="572">
        <v>359</v>
      </c>
      <c r="G274" s="572">
        <v>186</v>
      </c>
      <c r="H274" s="572">
        <v>99</v>
      </c>
      <c r="I274" s="572">
        <v>65</v>
      </c>
      <c r="J274" s="572">
        <v>1</v>
      </c>
      <c r="K274" s="572">
        <v>0</v>
      </c>
      <c r="L274" s="572">
        <v>0</v>
      </c>
      <c r="M274" s="572">
        <v>1</v>
      </c>
      <c r="N274" s="572">
        <v>0</v>
      </c>
      <c r="O274" s="572">
        <v>0</v>
      </c>
      <c r="P274" s="572">
        <v>0</v>
      </c>
      <c r="Q274" s="572">
        <v>0</v>
      </c>
      <c r="R274" s="572">
        <v>0</v>
      </c>
      <c r="S274" s="572">
        <v>0</v>
      </c>
      <c r="T274" s="572">
        <v>0</v>
      </c>
      <c r="U274" s="572">
        <v>0</v>
      </c>
      <c r="V274" s="572">
        <v>0</v>
      </c>
      <c r="W274" s="572">
        <v>0</v>
      </c>
      <c r="X274" s="572">
        <v>0</v>
      </c>
      <c r="Y274" s="572">
        <v>0</v>
      </c>
      <c r="Z274" s="572">
        <v>0</v>
      </c>
      <c r="AA274" s="572">
        <v>0</v>
      </c>
      <c r="AB274" s="572">
        <v>0</v>
      </c>
      <c r="AC274" s="572">
        <v>284</v>
      </c>
      <c r="AD274" s="572">
        <v>121</v>
      </c>
      <c r="AE274" s="572">
        <v>84</v>
      </c>
      <c r="AF274" s="572">
        <v>115</v>
      </c>
      <c r="AG274" s="572">
        <v>85</v>
      </c>
      <c r="AH274" s="572">
        <v>58</v>
      </c>
      <c r="AI274" s="572">
        <v>19</v>
      </c>
      <c r="AJ274" s="572">
        <v>23</v>
      </c>
      <c r="AK274" s="572">
        <v>199</v>
      </c>
      <c r="AL274" s="572">
        <v>63</v>
      </c>
      <c r="AM274" s="572">
        <v>65</v>
      </c>
      <c r="AN274" s="572">
        <v>92</v>
      </c>
      <c r="AO274" s="572">
        <v>0</v>
      </c>
      <c r="AP274" s="572">
        <v>0</v>
      </c>
      <c r="AQ274" s="572">
        <v>0</v>
      </c>
      <c r="AR274" s="572">
        <v>0</v>
      </c>
      <c r="AS274" s="572">
        <v>0</v>
      </c>
      <c r="AT274" s="572">
        <v>0</v>
      </c>
      <c r="AU274" s="572">
        <v>0</v>
      </c>
      <c r="AV274" s="572">
        <v>0</v>
      </c>
      <c r="AW274" s="572">
        <v>0</v>
      </c>
      <c r="AX274" s="572">
        <v>0</v>
      </c>
      <c r="AY274" s="572">
        <v>0</v>
      </c>
      <c r="AZ274" s="572">
        <v>0</v>
      </c>
      <c r="BA274" s="572">
        <v>468</v>
      </c>
      <c r="BB274" s="572">
        <v>249</v>
      </c>
      <c r="BC274" s="572">
        <v>172</v>
      </c>
      <c r="BD274" s="572">
        <v>160</v>
      </c>
      <c r="BE274" s="572">
        <v>315</v>
      </c>
      <c r="BF274" s="572">
        <v>189</v>
      </c>
      <c r="BG274" s="572">
        <v>98</v>
      </c>
      <c r="BH274" s="572">
        <v>68</v>
      </c>
      <c r="BI274" s="572">
        <v>153</v>
      </c>
      <c r="BJ274" s="572">
        <v>60</v>
      </c>
      <c r="BK274" s="572">
        <v>74</v>
      </c>
      <c r="BL274" s="572">
        <v>92</v>
      </c>
      <c r="BM274" s="572">
        <v>25</v>
      </c>
      <c r="BN274" s="572">
        <v>12</v>
      </c>
      <c r="BO274" s="572">
        <v>10</v>
      </c>
      <c r="BP274" s="572">
        <v>18</v>
      </c>
      <c r="BQ274" s="572">
        <v>21</v>
      </c>
      <c r="BR274" s="572">
        <v>10</v>
      </c>
      <c r="BS274" s="572">
        <v>9</v>
      </c>
      <c r="BT274" s="572">
        <v>16</v>
      </c>
      <c r="BU274" s="572">
        <v>4</v>
      </c>
      <c r="BV274" s="572">
        <v>2</v>
      </c>
      <c r="BW274" s="572">
        <v>1</v>
      </c>
      <c r="BX274" s="572">
        <v>2</v>
      </c>
      <c r="BY274" s="572">
        <v>16</v>
      </c>
      <c r="BZ274" s="572">
        <v>55</v>
      </c>
      <c r="CA274" s="572">
        <v>4</v>
      </c>
    </row>
    <row r="275" spans="1:79">
      <c r="A275" t="s">
        <v>101</v>
      </c>
      <c r="B275" t="s">
        <v>1766</v>
      </c>
      <c r="C275">
        <v>2020</v>
      </c>
      <c r="D275" t="s">
        <v>1971</v>
      </c>
      <c r="E275" s="506">
        <v>571</v>
      </c>
      <c r="F275" s="506">
        <v>411</v>
      </c>
      <c r="G275" s="506">
        <v>250</v>
      </c>
      <c r="H275" s="506">
        <v>97</v>
      </c>
      <c r="I275" s="506">
        <v>60</v>
      </c>
      <c r="J275" s="506">
        <v>1</v>
      </c>
      <c r="K275" s="506">
        <v>0</v>
      </c>
      <c r="L275" s="506">
        <v>1</v>
      </c>
      <c r="M275" s="506">
        <v>0</v>
      </c>
      <c r="N275" s="506">
        <v>181</v>
      </c>
      <c r="O275" s="506">
        <v>51</v>
      </c>
      <c r="P275" s="506">
        <v>130</v>
      </c>
      <c r="Q275" s="506">
        <v>42</v>
      </c>
      <c r="R275" s="506">
        <v>0</v>
      </c>
      <c r="S275" s="506">
        <v>0</v>
      </c>
      <c r="T275" s="506">
        <v>0</v>
      </c>
      <c r="U275" s="506">
        <v>0</v>
      </c>
      <c r="V275" s="506">
        <v>0</v>
      </c>
      <c r="W275" s="506">
        <v>0</v>
      </c>
      <c r="X275" s="506">
        <v>0</v>
      </c>
      <c r="Y275" s="506">
        <v>42</v>
      </c>
      <c r="Z275" s="506">
        <v>0</v>
      </c>
      <c r="AA275" s="506">
        <v>0</v>
      </c>
      <c r="AB275" s="506">
        <v>0</v>
      </c>
      <c r="AC275" s="506">
        <v>358</v>
      </c>
      <c r="AD275" s="506">
        <v>125</v>
      </c>
      <c r="AE275" s="506">
        <v>104</v>
      </c>
      <c r="AF275" s="506">
        <v>151</v>
      </c>
      <c r="AG275" s="506">
        <v>130</v>
      </c>
      <c r="AH275" s="506">
        <v>36</v>
      </c>
      <c r="AI275" s="506">
        <v>30</v>
      </c>
      <c r="AJ275" s="506">
        <v>40</v>
      </c>
      <c r="AK275" s="506">
        <v>228</v>
      </c>
      <c r="AL275" s="506">
        <v>89</v>
      </c>
      <c r="AM275" s="506">
        <v>74</v>
      </c>
      <c r="AN275" s="506">
        <v>111</v>
      </c>
      <c r="AO275" s="506">
        <v>0</v>
      </c>
      <c r="AP275" s="506">
        <v>0</v>
      </c>
      <c r="AQ275" s="506">
        <v>0</v>
      </c>
      <c r="AR275" s="506">
        <v>0</v>
      </c>
      <c r="AS275" s="506">
        <v>0</v>
      </c>
      <c r="AT275" s="506">
        <v>0</v>
      </c>
      <c r="AU275" s="506">
        <v>0</v>
      </c>
      <c r="AV275" s="506">
        <v>0</v>
      </c>
      <c r="AW275" s="506">
        <v>0</v>
      </c>
      <c r="AX275" s="506">
        <v>0</v>
      </c>
      <c r="AY275" s="506">
        <v>0</v>
      </c>
      <c r="AZ275" s="506">
        <v>0</v>
      </c>
      <c r="BA275" s="506">
        <v>425</v>
      </c>
      <c r="BB275" s="506">
        <v>206</v>
      </c>
      <c r="BC275" s="506">
        <v>159</v>
      </c>
      <c r="BD275" s="506">
        <v>142</v>
      </c>
      <c r="BE275" s="506">
        <v>301</v>
      </c>
      <c r="BF275" s="506">
        <v>165</v>
      </c>
      <c r="BG275" s="506">
        <v>101</v>
      </c>
      <c r="BH275" s="506">
        <v>74</v>
      </c>
      <c r="BI275" s="506">
        <v>124</v>
      </c>
      <c r="BJ275" s="506">
        <v>41</v>
      </c>
      <c r="BK275" s="506">
        <v>58</v>
      </c>
      <c r="BL275" s="506">
        <v>68</v>
      </c>
      <c r="BM275" s="506">
        <v>23</v>
      </c>
      <c r="BN275" s="506">
        <v>5</v>
      </c>
      <c r="BO275" s="506">
        <v>12</v>
      </c>
      <c r="BP275" s="506">
        <v>20</v>
      </c>
      <c r="BQ275" s="506">
        <v>16</v>
      </c>
      <c r="BR275" s="506">
        <v>4</v>
      </c>
      <c r="BS275" s="506">
        <v>9</v>
      </c>
      <c r="BT275" s="506">
        <v>13</v>
      </c>
      <c r="BU275" s="506">
        <v>7</v>
      </c>
      <c r="BV275" s="506">
        <v>1</v>
      </c>
      <c r="BW275" s="506">
        <v>3</v>
      </c>
      <c r="BX275" s="506">
        <v>7</v>
      </c>
      <c r="BY275" s="506">
        <v>21</v>
      </c>
      <c r="BZ275" s="506">
        <v>45</v>
      </c>
      <c r="CA275" s="506">
        <v>1</v>
      </c>
    </row>
    <row r="276" spans="1:79">
      <c r="A276" s="571" t="s">
        <v>101</v>
      </c>
      <c r="B276" s="571" t="s">
        <v>1766</v>
      </c>
      <c r="C276" s="571">
        <v>2021</v>
      </c>
      <c r="D276" s="571" t="s">
        <v>1971</v>
      </c>
      <c r="E276" s="572">
        <v>551</v>
      </c>
      <c r="F276" s="572">
        <v>355</v>
      </c>
      <c r="G276" s="572">
        <v>159</v>
      </c>
      <c r="H276" s="572">
        <v>91</v>
      </c>
      <c r="I276" s="572">
        <v>59</v>
      </c>
      <c r="J276" s="572">
        <v>0</v>
      </c>
      <c r="K276" s="572">
        <v>0</v>
      </c>
      <c r="L276" s="572">
        <v>0</v>
      </c>
      <c r="M276" s="572">
        <v>0</v>
      </c>
      <c r="N276" s="572">
        <v>224</v>
      </c>
      <c r="O276" s="572">
        <v>31</v>
      </c>
      <c r="P276" s="572">
        <v>193</v>
      </c>
      <c r="Q276" s="572">
        <v>20</v>
      </c>
      <c r="R276" s="572">
        <v>0</v>
      </c>
      <c r="S276" s="572">
        <v>0</v>
      </c>
      <c r="T276" s="572">
        <v>0</v>
      </c>
      <c r="U276" s="572">
        <v>0</v>
      </c>
      <c r="V276" s="572">
        <v>0</v>
      </c>
      <c r="W276" s="572">
        <v>0</v>
      </c>
      <c r="X276" s="572">
        <v>0</v>
      </c>
      <c r="Y276" s="572">
        <v>20</v>
      </c>
      <c r="Z276" s="572">
        <v>0</v>
      </c>
      <c r="AA276" s="572">
        <v>0</v>
      </c>
      <c r="AB276" s="572">
        <v>0</v>
      </c>
      <c r="AC276" s="572">
        <v>430</v>
      </c>
      <c r="AD276" s="572">
        <v>98</v>
      </c>
      <c r="AE276" s="572">
        <v>101</v>
      </c>
      <c r="AF276" s="572">
        <v>155</v>
      </c>
      <c r="AG276" s="572">
        <v>189</v>
      </c>
      <c r="AH276" s="572">
        <v>25</v>
      </c>
      <c r="AI276" s="572">
        <v>29</v>
      </c>
      <c r="AJ276" s="572">
        <v>35</v>
      </c>
      <c r="AK276" s="572">
        <v>241</v>
      </c>
      <c r="AL276" s="572">
        <v>73</v>
      </c>
      <c r="AM276" s="572">
        <v>72</v>
      </c>
      <c r="AN276" s="572">
        <v>120</v>
      </c>
      <c r="AO276" s="572">
        <v>0</v>
      </c>
      <c r="AP276" s="572">
        <v>0</v>
      </c>
      <c r="AQ276" s="572">
        <v>0</v>
      </c>
      <c r="AR276" s="572">
        <v>0</v>
      </c>
      <c r="AS276" s="572">
        <v>0</v>
      </c>
      <c r="AT276" s="572">
        <v>0</v>
      </c>
      <c r="AU276" s="572">
        <v>0</v>
      </c>
      <c r="AV276" s="572">
        <v>0</v>
      </c>
      <c r="AW276" s="572">
        <v>0</v>
      </c>
      <c r="AX276" s="572">
        <v>0</v>
      </c>
      <c r="AY276" s="572">
        <v>0</v>
      </c>
      <c r="AZ276" s="572">
        <v>0</v>
      </c>
      <c r="BA276" s="572">
        <v>470</v>
      </c>
      <c r="BB276" s="572">
        <v>223</v>
      </c>
      <c r="BC276" s="572">
        <v>174</v>
      </c>
      <c r="BD276" s="572">
        <v>153</v>
      </c>
      <c r="BE276" s="572">
        <v>352</v>
      </c>
      <c r="BF276" s="572">
        <v>172</v>
      </c>
      <c r="BG276" s="572">
        <v>114</v>
      </c>
      <c r="BH276" s="572">
        <v>94</v>
      </c>
      <c r="BI276" s="572">
        <v>118</v>
      </c>
      <c r="BJ276" s="572">
        <v>51</v>
      </c>
      <c r="BK276" s="572">
        <v>60</v>
      </c>
      <c r="BL276" s="572">
        <v>59</v>
      </c>
      <c r="BM276" s="572">
        <v>15</v>
      </c>
      <c r="BN276" s="572">
        <v>6</v>
      </c>
      <c r="BO276" s="572">
        <v>3</v>
      </c>
      <c r="BP276" s="572">
        <v>10</v>
      </c>
      <c r="BQ276" s="572">
        <v>13</v>
      </c>
      <c r="BR276" s="572">
        <v>6</v>
      </c>
      <c r="BS276" s="572">
        <v>2</v>
      </c>
      <c r="BT276" s="572">
        <v>8</v>
      </c>
      <c r="BU276" s="572">
        <v>2</v>
      </c>
      <c r="BV276" s="572">
        <v>0</v>
      </c>
      <c r="BW276" s="572">
        <v>1</v>
      </c>
      <c r="BX276" s="572">
        <v>2</v>
      </c>
      <c r="BY276" s="572">
        <v>33</v>
      </c>
      <c r="BZ276" s="572">
        <v>57</v>
      </c>
      <c r="CA276" s="572">
        <v>0</v>
      </c>
    </row>
    <row r="277" spans="1:79">
      <c r="A277" t="s">
        <v>101</v>
      </c>
      <c r="B277" t="s">
        <v>1766</v>
      </c>
      <c r="C277">
        <v>2022</v>
      </c>
      <c r="D277" t="s">
        <v>1971</v>
      </c>
      <c r="E277" s="506">
        <v>562</v>
      </c>
      <c r="F277" s="506">
        <v>405</v>
      </c>
      <c r="G277" s="506">
        <v>158</v>
      </c>
      <c r="H277" s="506">
        <v>108</v>
      </c>
      <c r="I277" s="506">
        <v>66</v>
      </c>
      <c r="J277" s="506">
        <v>6</v>
      </c>
      <c r="K277" s="506">
        <v>0</v>
      </c>
      <c r="L277" s="506">
        <v>3</v>
      </c>
      <c r="M277" s="506">
        <v>0</v>
      </c>
      <c r="N277" s="506">
        <v>305</v>
      </c>
      <c r="O277" s="506">
        <v>62</v>
      </c>
      <c r="P277" s="506">
        <v>243</v>
      </c>
      <c r="Q277" s="506">
        <v>38</v>
      </c>
      <c r="R277" s="506">
        <v>0</v>
      </c>
      <c r="S277" s="506">
        <v>0</v>
      </c>
      <c r="T277" s="506">
        <v>0</v>
      </c>
      <c r="U277" s="506">
        <v>0</v>
      </c>
      <c r="V277" s="506">
        <v>0</v>
      </c>
      <c r="W277" s="506">
        <v>0</v>
      </c>
      <c r="X277" s="506">
        <v>0</v>
      </c>
      <c r="Y277" s="506">
        <v>38</v>
      </c>
      <c r="Z277" s="506">
        <v>0</v>
      </c>
      <c r="AA277" s="506">
        <v>0</v>
      </c>
      <c r="AB277" s="506">
        <v>0</v>
      </c>
      <c r="AC277" s="506">
        <v>597</v>
      </c>
      <c r="AD277" s="506">
        <v>198</v>
      </c>
      <c r="AE277" s="506">
        <v>155</v>
      </c>
      <c r="AF277" s="506">
        <v>212</v>
      </c>
      <c r="AG277" s="506">
        <v>260</v>
      </c>
      <c r="AH277" s="506">
        <v>77</v>
      </c>
      <c r="AI277" s="506">
        <v>39</v>
      </c>
      <c r="AJ277" s="506">
        <v>52</v>
      </c>
      <c r="AK277" s="506">
        <v>337</v>
      </c>
      <c r="AL277" s="506">
        <v>121</v>
      </c>
      <c r="AM277" s="506">
        <v>116</v>
      </c>
      <c r="AN277" s="506">
        <v>160</v>
      </c>
      <c r="AO277" s="506">
        <v>0</v>
      </c>
      <c r="AP277" s="506">
        <v>0</v>
      </c>
      <c r="AQ277" s="506">
        <v>0</v>
      </c>
      <c r="AR277" s="506">
        <v>0</v>
      </c>
      <c r="AS277" s="506">
        <v>0</v>
      </c>
      <c r="AT277" s="506">
        <v>0</v>
      </c>
      <c r="AU277" s="506">
        <v>0</v>
      </c>
      <c r="AV277" s="506">
        <v>0</v>
      </c>
      <c r="AW277" s="506">
        <v>0</v>
      </c>
      <c r="AX277" s="506">
        <v>0</v>
      </c>
      <c r="AY277" s="506">
        <v>0</v>
      </c>
      <c r="AZ277" s="506">
        <v>0</v>
      </c>
      <c r="BA277" s="506">
        <v>479</v>
      </c>
      <c r="BB277" s="506">
        <v>178</v>
      </c>
      <c r="BC277" s="506">
        <v>179</v>
      </c>
      <c r="BD277" s="506">
        <v>155</v>
      </c>
      <c r="BE277" s="506">
        <v>349</v>
      </c>
      <c r="BF277" s="506">
        <v>138</v>
      </c>
      <c r="BG277" s="506">
        <v>108</v>
      </c>
      <c r="BH277" s="506">
        <v>78</v>
      </c>
      <c r="BI277" s="506">
        <v>130</v>
      </c>
      <c r="BJ277" s="506">
        <v>40</v>
      </c>
      <c r="BK277" s="506">
        <v>71</v>
      </c>
      <c r="BL277" s="506">
        <v>77</v>
      </c>
      <c r="BM277" s="506">
        <v>26</v>
      </c>
      <c r="BN277" s="506">
        <v>5</v>
      </c>
      <c r="BO277" s="506">
        <v>10</v>
      </c>
      <c r="BP277" s="506">
        <v>22</v>
      </c>
      <c r="BQ277" s="506">
        <v>22</v>
      </c>
      <c r="BR277" s="506">
        <v>3</v>
      </c>
      <c r="BS277" s="506">
        <v>9</v>
      </c>
      <c r="BT277" s="506">
        <v>18</v>
      </c>
      <c r="BU277" s="506">
        <v>4</v>
      </c>
      <c r="BV277" s="506">
        <v>2</v>
      </c>
      <c r="BW277" s="506">
        <v>1</v>
      </c>
      <c r="BX277" s="506">
        <v>4</v>
      </c>
      <c r="BY277" s="506">
        <v>51</v>
      </c>
      <c r="BZ277" s="506">
        <v>71</v>
      </c>
      <c r="CA277" s="506">
        <v>4</v>
      </c>
    </row>
    <row r="278" spans="1:79">
      <c r="A278" s="571" t="s">
        <v>101</v>
      </c>
      <c r="B278" s="571" t="s">
        <v>1766</v>
      </c>
      <c r="C278" s="571">
        <v>2023</v>
      </c>
      <c r="D278" s="571" t="s">
        <v>1971</v>
      </c>
      <c r="E278" s="572">
        <v>640</v>
      </c>
      <c r="F278" s="572">
        <v>410</v>
      </c>
      <c r="G278" s="572">
        <v>123</v>
      </c>
      <c r="H278" s="572">
        <v>97</v>
      </c>
      <c r="I278" s="572">
        <v>53</v>
      </c>
      <c r="J278" s="572">
        <v>8</v>
      </c>
      <c r="K278" s="572">
        <v>0</v>
      </c>
      <c r="L278" s="572">
        <v>2</v>
      </c>
      <c r="M278" s="572">
        <v>0</v>
      </c>
      <c r="N278" s="572">
        <v>236</v>
      </c>
      <c r="O278" s="572">
        <v>0</v>
      </c>
      <c r="P278" s="572">
        <v>236</v>
      </c>
      <c r="Q278" s="572">
        <v>11</v>
      </c>
      <c r="R278" s="572">
        <v>3</v>
      </c>
      <c r="S278" s="572">
        <v>4</v>
      </c>
      <c r="T278" s="572">
        <v>5</v>
      </c>
      <c r="U278" s="572">
        <v>0</v>
      </c>
      <c r="V278" s="572">
        <v>0</v>
      </c>
      <c r="W278" s="572">
        <v>0</v>
      </c>
      <c r="X278" s="572">
        <v>0</v>
      </c>
      <c r="Y278" s="572">
        <v>11</v>
      </c>
      <c r="Z278" s="572">
        <v>3</v>
      </c>
      <c r="AA278" s="572">
        <v>4</v>
      </c>
      <c r="AB278" s="572">
        <v>5</v>
      </c>
      <c r="AC278" s="572">
        <v>656</v>
      </c>
      <c r="AD278" s="572">
        <v>248</v>
      </c>
      <c r="AE278" s="572">
        <v>161</v>
      </c>
      <c r="AF278" s="572">
        <v>218</v>
      </c>
      <c r="AG278" s="572">
        <v>256</v>
      </c>
      <c r="AH278" s="572">
        <v>99</v>
      </c>
      <c r="AI278" s="572">
        <v>40</v>
      </c>
      <c r="AJ278" s="572">
        <v>46</v>
      </c>
      <c r="AK278" s="572">
        <v>400</v>
      </c>
      <c r="AL278" s="572">
        <v>149</v>
      </c>
      <c r="AM278" s="572">
        <v>121</v>
      </c>
      <c r="AN278" s="572">
        <v>172</v>
      </c>
      <c r="AO278" s="572">
        <v>0</v>
      </c>
      <c r="AP278" s="572">
        <v>0</v>
      </c>
      <c r="AQ278" s="572">
        <v>0</v>
      </c>
      <c r="AR278" s="572">
        <v>0</v>
      </c>
      <c r="AS278" s="572">
        <v>0</v>
      </c>
      <c r="AT278" s="572">
        <v>0</v>
      </c>
      <c r="AU278" s="572">
        <v>0</v>
      </c>
      <c r="AV278" s="572">
        <v>0</v>
      </c>
      <c r="AW278" s="572">
        <v>0</v>
      </c>
      <c r="AX278" s="572">
        <v>0</v>
      </c>
      <c r="AY278" s="572">
        <v>0</v>
      </c>
      <c r="AZ278" s="572">
        <v>0</v>
      </c>
      <c r="BA278" s="572">
        <v>500</v>
      </c>
      <c r="BB278" s="572">
        <v>165</v>
      </c>
      <c r="BC278" s="572">
        <v>168</v>
      </c>
      <c r="BD278" s="572">
        <v>162</v>
      </c>
      <c r="BE278" s="572">
        <v>358</v>
      </c>
      <c r="BF278" s="572">
        <v>128</v>
      </c>
      <c r="BG278" s="572">
        <v>112</v>
      </c>
      <c r="BH278" s="572">
        <v>78</v>
      </c>
      <c r="BI278" s="572">
        <v>142</v>
      </c>
      <c r="BJ278" s="572">
        <v>37</v>
      </c>
      <c r="BK278" s="572">
        <v>56</v>
      </c>
      <c r="BL278" s="572">
        <v>84</v>
      </c>
      <c r="BM278" s="572">
        <v>10</v>
      </c>
      <c r="BN278" s="572">
        <v>2</v>
      </c>
      <c r="BO278" s="572">
        <v>2</v>
      </c>
      <c r="BP278" s="572">
        <v>6</v>
      </c>
      <c r="BQ278" s="572">
        <v>6</v>
      </c>
      <c r="BR278" s="572">
        <v>1</v>
      </c>
      <c r="BS278" s="572">
        <v>2</v>
      </c>
      <c r="BT278" s="572">
        <v>5</v>
      </c>
      <c r="BU278" s="572">
        <v>4</v>
      </c>
      <c r="BV278" s="572">
        <v>1</v>
      </c>
      <c r="BW278" s="572">
        <v>0</v>
      </c>
      <c r="BX278" s="572">
        <v>1</v>
      </c>
      <c r="BY278" s="572">
        <v>30</v>
      </c>
      <c r="BZ278" s="572">
        <v>64</v>
      </c>
      <c r="CA278" s="572">
        <v>0</v>
      </c>
    </row>
    <row r="279" spans="1:79">
      <c r="A279" t="s">
        <v>101</v>
      </c>
      <c r="B279" t="s">
        <v>1766</v>
      </c>
      <c r="C279">
        <v>2024</v>
      </c>
      <c r="D279" t="s">
        <v>1971</v>
      </c>
      <c r="E279" s="506">
        <v>660</v>
      </c>
      <c r="F279" s="506">
        <v>389</v>
      </c>
      <c r="G279" s="506">
        <v>145</v>
      </c>
      <c r="H279" s="506">
        <v>88</v>
      </c>
      <c r="I279" s="506">
        <v>39</v>
      </c>
      <c r="J279" s="506">
        <v>15</v>
      </c>
      <c r="K279" s="506">
        <v>0</v>
      </c>
      <c r="L279" s="506">
        <v>1</v>
      </c>
      <c r="M279" s="506">
        <v>0</v>
      </c>
      <c r="N279" s="506">
        <v>569</v>
      </c>
      <c r="O279" s="506">
        <v>92</v>
      </c>
      <c r="P279" s="506">
        <v>477</v>
      </c>
      <c r="Q279" s="506">
        <v>17</v>
      </c>
      <c r="R279" s="506">
        <v>5</v>
      </c>
      <c r="S279" s="506">
        <v>3</v>
      </c>
      <c r="T279" s="506">
        <v>3</v>
      </c>
      <c r="U279" s="506">
        <v>0</v>
      </c>
      <c r="V279" s="506">
        <v>0</v>
      </c>
      <c r="W279" s="506">
        <v>0</v>
      </c>
      <c r="X279" s="506">
        <v>0</v>
      </c>
      <c r="Y279" s="506">
        <v>17</v>
      </c>
      <c r="Z279" s="506">
        <v>5</v>
      </c>
      <c r="AA279" s="506">
        <v>3</v>
      </c>
      <c r="AB279" s="506">
        <v>3</v>
      </c>
      <c r="AC279" s="506">
        <v>684</v>
      </c>
      <c r="AD279" s="506">
        <v>192</v>
      </c>
      <c r="AE279" s="506">
        <v>160</v>
      </c>
      <c r="AF279" s="506">
        <v>215</v>
      </c>
      <c r="AG279" s="506">
        <v>221</v>
      </c>
      <c r="AH279" s="506">
        <v>66</v>
      </c>
      <c r="AI279" s="506">
        <v>47</v>
      </c>
      <c r="AJ279" s="506">
        <v>49</v>
      </c>
      <c r="AK279" s="506">
        <v>463</v>
      </c>
      <c r="AL279" s="506">
        <v>126</v>
      </c>
      <c r="AM279" s="506">
        <v>113</v>
      </c>
      <c r="AN279" s="506">
        <v>166</v>
      </c>
      <c r="AO279" s="506">
        <v>0</v>
      </c>
      <c r="AP279" s="506">
        <v>0</v>
      </c>
      <c r="AQ279" s="506">
        <v>0</v>
      </c>
      <c r="AR279" s="506">
        <v>0</v>
      </c>
      <c r="AS279" s="506">
        <v>0</v>
      </c>
      <c r="AT279" s="506">
        <v>0</v>
      </c>
      <c r="AU279" s="506">
        <v>0</v>
      </c>
      <c r="AV279" s="506">
        <v>0</v>
      </c>
      <c r="AW279" s="506">
        <v>0</v>
      </c>
      <c r="AX279" s="506">
        <v>0</v>
      </c>
      <c r="AY279" s="506">
        <v>0</v>
      </c>
      <c r="AZ279" s="506">
        <v>0</v>
      </c>
      <c r="BA279" s="506">
        <v>476</v>
      </c>
      <c r="BB279" s="506">
        <v>161</v>
      </c>
      <c r="BC279" s="506">
        <v>175</v>
      </c>
      <c r="BD279" s="506">
        <v>138</v>
      </c>
      <c r="BE279" s="506">
        <v>327</v>
      </c>
      <c r="BF279" s="506">
        <v>112</v>
      </c>
      <c r="BG279" s="506">
        <v>114</v>
      </c>
      <c r="BH279" s="506">
        <v>66</v>
      </c>
      <c r="BI279" s="506">
        <v>149</v>
      </c>
      <c r="BJ279" s="506">
        <v>49</v>
      </c>
      <c r="BK279" s="506">
        <v>61</v>
      </c>
      <c r="BL279" s="506">
        <v>72</v>
      </c>
      <c r="BM279" s="506">
        <v>33</v>
      </c>
      <c r="BN279" s="506">
        <v>8</v>
      </c>
      <c r="BO279" s="506">
        <v>16</v>
      </c>
      <c r="BP279" s="506">
        <v>22</v>
      </c>
      <c r="BQ279" s="506">
        <v>0</v>
      </c>
      <c r="BR279" s="506">
        <v>0</v>
      </c>
      <c r="BS279" s="506">
        <v>0</v>
      </c>
      <c r="BT279" s="506">
        <v>0</v>
      </c>
      <c r="BU279" s="506">
        <v>33</v>
      </c>
      <c r="BV279" s="506">
        <v>8</v>
      </c>
      <c r="BW279" s="506">
        <v>16</v>
      </c>
      <c r="BX279" s="506">
        <v>22</v>
      </c>
      <c r="BY279" s="506">
        <v>31</v>
      </c>
      <c r="BZ279" s="506">
        <v>86</v>
      </c>
      <c r="CA279" s="506">
        <v>0</v>
      </c>
    </row>
    <row r="280" spans="1:79">
      <c r="A280" s="571" t="s">
        <v>101</v>
      </c>
      <c r="B280" s="571" t="s">
        <v>1766</v>
      </c>
      <c r="C280" s="571">
        <v>2025</v>
      </c>
      <c r="D280" s="571" t="s">
        <v>1972</v>
      </c>
      <c r="E280" s="572">
        <v>652</v>
      </c>
      <c r="F280" s="572">
        <v>386</v>
      </c>
      <c r="G280" s="572">
        <v>168</v>
      </c>
      <c r="H280" s="572">
        <v>97</v>
      </c>
      <c r="I280" s="572">
        <v>59</v>
      </c>
      <c r="J280" s="572">
        <v>15</v>
      </c>
      <c r="K280" s="572">
        <v>0</v>
      </c>
      <c r="L280" s="572">
        <v>5</v>
      </c>
      <c r="M280" s="572">
        <v>3</v>
      </c>
      <c r="N280" s="572">
        <v>302</v>
      </c>
      <c r="O280" s="572">
        <v>47</v>
      </c>
      <c r="P280" s="572">
        <v>255</v>
      </c>
      <c r="Q280" s="572">
        <v>26</v>
      </c>
      <c r="R280" s="572">
        <v>7</v>
      </c>
      <c r="S280" s="572">
        <v>7</v>
      </c>
      <c r="T280" s="572">
        <v>8</v>
      </c>
      <c r="U280" s="572">
        <v>0</v>
      </c>
      <c r="V280" s="572">
        <v>0</v>
      </c>
      <c r="W280" s="572">
        <v>0</v>
      </c>
      <c r="X280" s="572">
        <v>0</v>
      </c>
      <c r="Y280" s="572">
        <v>26</v>
      </c>
      <c r="Z280" s="572">
        <v>7</v>
      </c>
      <c r="AA280" s="572">
        <v>7</v>
      </c>
      <c r="AB280" s="572">
        <v>8</v>
      </c>
      <c r="AC280" s="572">
        <v>684</v>
      </c>
      <c r="AD280" s="572">
        <v>224</v>
      </c>
      <c r="AE280" s="572">
        <v>183</v>
      </c>
      <c r="AF280" s="572">
        <v>265</v>
      </c>
      <c r="AG280" s="572">
        <v>242</v>
      </c>
      <c r="AH280" s="572">
        <v>81</v>
      </c>
      <c r="AI280" s="572">
        <v>47</v>
      </c>
      <c r="AJ280" s="572">
        <v>59</v>
      </c>
      <c r="AK280" s="572">
        <v>442</v>
      </c>
      <c r="AL280" s="572">
        <v>143</v>
      </c>
      <c r="AM280" s="572">
        <v>136</v>
      </c>
      <c r="AN280" s="572">
        <v>206</v>
      </c>
      <c r="AO280" s="572">
        <v>0</v>
      </c>
      <c r="AP280" s="572">
        <v>0</v>
      </c>
      <c r="AQ280" s="572">
        <v>0</v>
      </c>
      <c r="AR280" s="572">
        <v>0</v>
      </c>
      <c r="AS280" s="572">
        <v>0</v>
      </c>
      <c r="AT280" s="572">
        <v>0</v>
      </c>
      <c r="AU280" s="572">
        <v>0</v>
      </c>
      <c r="AV280" s="572">
        <v>0</v>
      </c>
      <c r="AW280" s="572">
        <v>0</v>
      </c>
      <c r="AX280" s="572">
        <v>0</v>
      </c>
      <c r="AY280" s="572">
        <v>0</v>
      </c>
      <c r="AZ280" s="572">
        <v>0</v>
      </c>
      <c r="BA280" s="572">
        <v>479</v>
      </c>
      <c r="BB280" s="572">
        <v>199</v>
      </c>
      <c r="BC280" s="572">
        <v>175</v>
      </c>
      <c r="BD280" s="572">
        <v>159</v>
      </c>
      <c r="BE280" s="572">
        <v>337</v>
      </c>
      <c r="BF280" s="572">
        <v>152</v>
      </c>
      <c r="BG280" s="572">
        <v>109</v>
      </c>
      <c r="BH280" s="572">
        <v>80</v>
      </c>
      <c r="BI280" s="572">
        <v>142</v>
      </c>
      <c r="BJ280" s="572">
        <v>47</v>
      </c>
      <c r="BK280" s="572">
        <v>66</v>
      </c>
      <c r="BL280" s="572">
        <v>79</v>
      </c>
      <c r="BM280" s="572">
        <v>22</v>
      </c>
      <c r="BN280" s="572">
        <v>6</v>
      </c>
      <c r="BO280" s="572">
        <v>8</v>
      </c>
      <c r="BP280" s="572">
        <v>15</v>
      </c>
      <c r="BQ280" s="572">
        <v>15</v>
      </c>
      <c r="BR280" s="572">
        <v>4</v>
      </c>
      <c r="BS280" s="572">
        <v>6</v>
      </c>
      <c r="BT280" s="572">
        <v>11</v>
      </c>
      <c r="BU280" s="572">
        <v>7</v>
      </c>
      <c r="BV280" s="572">
        <v>2</v>
      </c>
      <c r="BW280" s="572">
        <v>2</v>
      </c>
      <c r="BX280" s="572">
        <v>4</v>
      </c>
      <c r="BY280" s="572">
        <v>33</v>
      </c>
      <c r="BZ280" s="572">
        <v>82</v>
      </c>
      <c r="CA280" s="572">
        <v>2</v>
      </c>
    </row>
    <row r="281" spans="1:79">
      <c r="A281" t="s">
        <v>101</v>
      </c>
      <c r="B281" t="s">
        <v>1766</v>
      </c>
      <c r="C281">
        <v>2024</v>
      </c>
      <c r="D281" t="s">
        <v>1974</v>
      </c>
      <c r="E281" s="506">
        <f>E279</f>
        <v>660</v>
      </c>
      <c r="F281" s="506">
        <f t="shared" ref="F281:BQ281" si="54">F279</f>
        <v>389</v>
      </c>
      <c r="G281" s="506">
        <f t="shared" si="54"/>
        <v>145</v>
      </c>
      <c r="H281" s="506">
        <f t="shared" si="54"/>
        <v>88</v>
      </c>
      <c r="I281" s="506">
        <f t="shared" si="54"/>
        <v>39</v>
      </c>
      <c r="J281" s="506">
        <f t="shared" si="54"/>
        <v>15</v>
      </c>
      <c r="K281" s="506">
        <f t="shared" si="54"/>
        <v>0</v>
      </c>
      <c r="L281" s="506">
        <f t="shared" si="54"/>
        <v>1</v>
      </c>
      <c r="M281" s="506">
        <f t="shared" si="54"/>
        <v>0</v>
      </c>
      <c r="N281" s="506">
        <f t="shared" si="54"/>
        <v>569</v>
      </c>
      <c r="O281" s="506">
        <f t="shared" si="54"/>
        <v>92</v>
      </c>
      <c r="P281" s="506">
        <f t="shared" si="54"/>
        <v>477</v>
      </c>
      <c r="Q281" s="506">
        <f t="shared" si="54"/>
        <v>17</v>
      </c>
      <c r="R281" s="506">
        <f t="shared" si="54"/>
        <v>5</v>
      </c>
      <c r="S281" s="506">
        <f t="shared" si="54"/>
        <v>3</v>
      </c>
      <c r="T281" s="506">
        <f t="shared" si="54"/>
        <v>3</v>
      </c>
      <c r="U281" s="506">
        <f t="shared" si="54"/>
        <v>0</v>
      </c>
      <c r="V281" s="506">
        <f t="shared" si="54"/>
        <v>0</v>
      </c>
      <c r="W281" s="506">
        <f t="shared" si="54"/>
        <v>0</v>
      </c>
      <c r="X281" s="506">
        <f t="shared" si="54"/>
        <v>0</v>
      </c>
      <c r="Y281" s="506">
        <f t="shared" si="54"/>
        <v>17</v>
      </c>
      <c r="Z281" s="506">
        <f t="shared" si="54"/>
        <v>5</v>
      </c>
      <c r="AA281" s="506">
        <f t="shared" si="54"/>
        <v>3</v>
      </c>
      <c r="AB281" s="506">
        <f t="shared" si="54"/>
        <v>3</v>
      </c>
      <c r="AC281" s="506">
        <f t="shared" si="54"/>
        <v>684</v>
      </c>
      <c r="AD281" s="506">
        <f t="shared" si="54"/>
        <v>192</v>
      </c>
      <c r="AE281" s="506">
        <f t="shared" si="54"/>
        <v>160</v>
      </c>
      <c r="AF281" s="506">
        <f t="shared" si="54"/>
        <v>215</v>
      </c>
      <c r="AG281" s="506">
        <f t="shared" si="54"/>
        <v>221</v>
      </c>
      <c r="AH281" s="506">
        <f t="shared" si="54"/>
        <v>66</v>
      </c>
      <c r="AI281" s="506">
        <f t="shared" si="54"/>
        <v>47</v>
      </c>
      <c r="AJ281" s="506">
        <f t="shared" si="54"/>
        <v>49</v>
      </c>
      <c r="AK281" s="506">
        <f t="shared" si="54"/>
        <v>463</v>
      </c>
      <c r="AL281" s="506">
        <f t="shared" si="54"/>
        <v>126</v>
      </c>
      <c r="AM281" s="506">
        <f t="shared" si="54"/>
        <v>113</v>
      </c>
      <c r="AN281" s="506">
        <f t="shared" si="54"/>
        <v>166</v>
      </c>
      <c r="AO281" s="506">
        <f t="shared" si="54"/>
        <v>0</v>
      </c>
      <c r="AP281" s="506">
        <f t="shared" si="54"/>
        <v>0</v>
      </c>
      <c r="AQ281" s="506">
        <f t="shared" si="54"/>
        <v>0</v>
      </c>
      <c r="AR281" s="506">
        <f t="shared" si="54"/>
        <v>0</v>
      </c>
      <c r="AS281" s="506">
        <f t="shared" si="54"/>
        <v>0</v>
      </c>
      <c r="AT281" s="506">
        <f t="shared" si="54"/>
        <v>0</v>
      </c>
      <c r="AU281" s="506">
        <f t="shared" si="54"/>
        <v>0</v>
      </c>
      <c r="AV281" s="506">
        <f t="shared" si="54"/>
        <v>0</v>
      </c>
      <c r="AW281" s="506">
        <f t="shared" si="54"/>
        <v>0</v>
      </c>
      <c r="AX281" s="506">
        <f t="shared" si="54"/>
        <v>0</v>
      </c>
      <c r="AY281" s="506">
        <f t="shared" si="54"/>
        <v>0</v>
      </c>
      <c r="AZ281" s="506">
        <f t="shared" si="54"/>
        <v>0</v>
      </c>
      <c r="BA281" s="506">
        <f t="shared" si="54"/>
        <v>476</v>
      </c>
      <c r="BB281" s="506">
        <f t="shared" si="54"/>
        <v>161</v>
      </c>
      <c r="BC281" s="506">
        <f t="shared" si="54"/>
        <v>175</v>
      </c>
      <c r="BD281" s="506">
        <f t="shared" si="54"/>
        <v>138</v>
      </c>
      <c r="BE281" s="506">
        <f t="shared" si="54"/>
        <v>327</v>
      </c>
      <c r="BF281" s="506">
        <f t="shared" si="54"/>
        <v>112</v>
      </c>
      <c r="BG281" s="506">
        <f t="shared" si="54"/>
        <v>114</v>
      </c>
      <c r="BH281" s="506">
        <f t="shared" si="54"/>
        <v>66</v>
      </c>
      <c r="BI281" s="506">
        <f t="shared" si="54"/>
        <v>149</v>
      </c>
      <c r="BJ281" s="506">
        <f t="shared" si="54"/>
        <v>49</v>
      </c>
      <c r="BK281" s="506">
        <f t="shared" si="54"/>
        <v>61</v>
      </c>
      <c r="BL281" s="506">
        <f t="shared" si="54"/>
        <v>72</v>
      </c>
      <c r="BM281" s="506">
        <f t="shared" si="54"/>
        <v>33</v>
      </c>
      <c r="BN281" s="506">
        <f t="shared" si="54"/>
        <v>8</v>
      </c>
      <c r="BO281" s="506">
        <f t="shared" si="54"/>
        <v>16</v>
      </c>
      <c r="BP281" s="506">
        <f t="shared" si="54"/>
        <v>22</v>
      </c>
      <c r="BQ281" s="506">
        <f t="shared" si="54"/>
        <v>0</v>
      </c>
      <c r="BR281" s="506">
        <f t="shared" ref="BR281:CA281" si="55">BR279</f>
        <v>0</v>
      </c>
      <c r="BS281" s="506">
        <f t="shared" si="55"/>
        <v>0</v>
      </c>
      <c r="BT281" s="506">
        <f t="shared" si="55"/>
        <v>0</v>
      </c>
      <c r="BU281" s="506">
        <f t="shared" si="55"/>
        <v>33</v>
      </c>
      <c r="BV281" s="506">
        <f t="shared" si="55"/>
        <v>8</v>
      </c>
      <c r="BW281" s="506">
        <f t="shared" si="55"/>
        <v>16</v>
      </c>
      <c r="BX281" s="506">
        <f t="shared" si="55"/>
        <v>22</v>
      </c>
      <c r="BY281" s="506">
        <f t="shared" si="55"/>
        <v>31</v>
      </c>
      <c r="BZ281" s="506">
        <f t="shared" si="55"/>
        <v>86</v>
      </c>
      <c r="CA281" s="506">
        <f t="shared" si="55"/>
        <v>0</v>
      </c>
    </row>
    <row r="282" spans="1:79">
      <c r="A282" s="571" t="s">
        <v>101</v>
      </c>
      <c r="B282" s="571" t="s">
        <v>1766</v>
      </c>
      <c r="C282" s="571">
        <v>2025</v>
      </c>
      <c r="D282" s="571" t="s">
        <v>1974</v>
      </c>
      <c r="E282" s="572">
        <v>652</v>
      </c>
      <c r="F282" s="572">
        <v>386</v>
      </c>
      <c r="G282" s="572">
        <v>159.5</v>
      </c>
      <c r="H282" s="572">
        <v>96.800000000000011</v>
      </c>
      <c r="I282" s="572">
        <v>42.900000000000006</v>
      </c>
      <c r="J282" s="572">
        <v>15</v>
      </c>
      <c r="K282" s="572">
        <v>0</v>
      </c>
      <c r="L282" s="572">
        <v>1.1000000000000001</v>
      </c>
      <c r="M282" s="572">
        <v>3</v>
      </c>
      <c r="N282" s="572">
        <v>540.54999999999995</v>
      </c>
      <c r="O282" s="572">
        <v>87.399999999999991</v>
      </c>
      <c r="P282" s="572">
        <v>453.15</v>
      </c>
      <c r="Q282" s="572">
        <v>18.700000000000003</v>
      </c>
      <c r="R282" s="572">
        <v>5.5</v>
      </c>
      <c r="S282" s="572">
        <v>3.3000000000000003</v>
      </c>
      <c r="T282" s="572">
        <v>3.3000000000000003</v>
      </c>
      <c r="U282" s="572">
        <v>0</v>
      </c>
      <c r="V282" s="572">
        <v>0</v>
      </c>
      <c r="W282" s="572">
        <v>0</v>
      </c>
      <c r="X282" s="572">
        <v>0</v>
      </c>
      <c r="Y282" s="572">
        <v>18.700000000000003</v>
      </c>
      <c r="Z282" s="572">
        <v>5.5</v>
      </c>
      <c r="AA282" s="572">
        <v>3.3000000000000003</v>
      </c>
      <c r="AB282" s="572">
        <v>3.3000000000000003</v>
      </c>
      <c r="AC282" s="572">
        <v>684</v>
      </c>
      <c r="AD282" s="572">
        <v>211.20000000000002</v>
      </c>
      <c r="AE282" s="572">
        <v>176</v>
      </c>
      <c r="AF282" s="572">
        <v>236.50000000000003</v>
      </c>
      <c r="AG282" s="572">
        <v>242</v>
      </c>
      <c r="AH282" s="572">
        <v>72.600000000000009</v>
      </c>
      <c r="AI282" s="572">
        <v>47</v>
      </c>
      <c r="AJ282" s="572">
        <v>53.900000000000006</v>
      </c>
      <c r="AK282" s="572">
        <v>442</v>
      </c>
      <c r="AL282" s="572">
        <v>138.60000000000002</v>
      </c>
      <c r="AM282" s="572">
        <v>124.30000000000001</v>
      </c>
      <c r="AN282" s="572">
        <v>182.60000000000002</v>
      </c>
      <c r="AO282" s="572">
        <v>0</v>
      </c>
      <c r="AP282" s="572">
        <v>0</v>
      </c>
      <c r="AQ282" s="572">
        <v>0</v>
      </c>
      <c r="AR282" s="572">
        <v>0</v>
      </c>
      <c r="AS282" s="572">
        <v>0</v>
      </c>
      <c r="AT282" s="572">
        <v>0</v>
      </c>
      <c r="AU282" s="572">
        <v>0</v>
      </c>
      <c r="AV282" s="572">
        <v>0</v>
      </c>
      <c r="AW282" s="572">
        <v>0</v>
      </c>
      <c r="AX282" s="572">
        <v>0</v>
      </c>
      <c r="AY282" s="572">
        <v>0</v>
      </c>
      <c r="AZ282" s="572">
        <v>0</v>
      </c>
      <c r="BA282" s="572">
        <v>479</v>
      </c>
      <c r="BB282" s="572">
        <v>177.10000000000002</v>
      </c>
      <c r="BC282" s="572">
        <v>175</v>
      </c>
      <c r="BD282" s="572">
        <v>151.80000000000001</v>
      </c>
      <c r="BE282" s="572">
        <v>337</v>
      </c>
      <c r="BF282" s="572">
        <v>123.20000000000002</v>
      </c>
      <c r="BG282" s="572">
        <v>109</v>
      </c>
      <c r="BH282" s="572">
        <v>72.600000000000009</v>
      </c>
      <c r="BI282" s="572">
        <v>142</v>
      </c>
      <c r="BJ282" s="572">
        <v>47</v>
      </c>
      <c r="BK282" s="572">
        <v>66</v>
      </c>
      <c r="BL282" s="572">
        <v>79</v>
      </c>
      <c r="BM282" s="572">
        <v>31.349999999999998</v>
      </c>
      <c r="BN282" s="572">
        <v>7.6</v>
      </c>
      <c r="BO282" s="572">
        <v>15.2</v>
      </c>
      <c r="BP282" s="572">
        <v>20.9</v>
      </c>
      <c r="BQ282" s="572">
        <v>15</v>
      </c>
      <c r="BR282" s="572">
        <v>4</v>
      </c>
      <c r="BS282" s="572">
        <v>6</v>
      </c>
      <c r="BT282" s="572">
        <v>11</v>
      </c>
      <c r="BU282" s="572">
        <v>31.349999999999998</v>
      </c>
      <c r="BV282" s="572">
        <v>7.6</v>
      </c>
      <c r="BW282" s="572">
        <v>15.2</v>
      </c>
      <c r="BX282" s="572">
        <v>20.9</v>
      </c>
      <c r="BY282" s="572">
        <v>33</v>
      </c>
      <c r="BZ282" s="572">
        <v>82</v>
      </c>
      <c r="CA282" s="572">
        <v>2</v>
      </c>
    </row>
    <row r="283" spans="1:79">
      <c r="A283" t="s">
        <v>103</v>
      </c>
      <c r="B283" t="s">
        <v>1899</v>
      </c>
      <c r="C283">
        <v>2018</v>
      </c>
      <c r="D283" t="s">
        <v>1971</v>
      </c>
      <c r="E283" s="506">
        <v>1093</v>
      </c>
      <c r="F283" s="506">
        <v>806</v>
      </c>
      <c r="G283" s="506">
        <v>426</v>
      </c>
      <c r="H283" s="506">
        <v>332</v>
      </c>
      <c r="I283" s="506">
        <v>119</v>
      </c>
      <c r="J283" s="506">
        <v>1</v>
      </c>
      <c r="K283" s="506">
        <v>0</v>
      </c>
      <c r="L283" s="506">
        <v>0</v>
      </c>
      <c r="M283" s="506">
        <v>0</v>
      </c>
      <c r="N283" s="506">
        <v>0</v>
      </c>
      <c r="O283" s="506">
        <v>0</v>
      </c>
      <c r="P283" s="506">
        <v>0</v>
      </c>
      <c r="Q283" s="506">
        <v>0</v>
      </c>
      <c r="R283" s="506">
        <v>0</v>
      </c>
      <c r="S283" s="506">
        <v>0</v>
      </c>
      <c r="T283" s="506">
        <v>0</v>
      </c>
      <c r="U283" s="506">
        <v>0</v>
      </c>
      <c r="V283" s="506">
        <v>0</v>
      </c>
      <c r="W283" s="506">
        <v>0</v>
      </c>
      <c r="X283" s="506">
        <v>0</v>
      </c>
      <c r="Y283" s="506">
        <v>0</v>
      </c>
      <c r="Z283" s="506">
        <v>0</v>
      </c>
      <c r="AA283" s="506">
        <v>0</v>
      </c>
      <c r="AB283" s="506">
        <v>0</v>
      </c>
      <c r="AC283" s="506">
        <v>610</v>
      </c>
      <c r="AD283" s="506">
        <v>341</v>
      </c>
      <c r="AE283" s="506">
        <v>185</v>
      </c>
      <c r="AF283" s="506">
        <v>191</v>
      </c>
      <c r="AG283" s="506">
        <v>245</v>
      </c>
      <c r="AH283" s="506">
        <v>144</v>
      </c>
      <c r="AI283" s="506">
        <v>46</v>
      </c>
      <c r="AJ283" s="506">
        <v>73</v>
      </c>
      <c r="AK283" s="506">
        <v>365</v>
      </c>
      <c r="AL283" s="506">
        <v>197</v>
      </c>
      <c r="AM283" s="506">
        <v>139</v>
      </c>
      <c r="AN283" s="506">
        <v>118</v>
      </c>
      <c r="AO283" s="506">
        <v>0</v>
      </c>
      <c r="AP283" s="506">
        <v>0</v>
      </c>
      <c r="AQ283" s="506">
        <v>0</v>
      </c>
      <c r="AR283" s="506">
        <v>0</v>
      </c>
      <c r="AS283" s="506">
        <v>0</v>
      </c>
      <c r="AT283" s="506">
        <v>0</v>
      </c>
      <c r="AU283" s="506">
        <v>0</v>
      </c>
      <c r="AV283" s="506">
        <v>0</v>
      </c>
      <c r="AW283" s="506">
        <v>0</v>
      </c>
      <c r="AX283" s="506">
        <v>0</v>
      </c>
      <c r="AY283" s="506">
        <v>0</v>
      </c>
      <c r="AZ283" s="506">
        <v>0</v>
      </c>
      <c r="BA283" s="506">
        <v>935</v>
      </c>
      <c r="BB283" s="506">
        <v>444</v>
      </c>
      <c r="BC283" s="506">
        <v>440</v>
      </c>
      <c r="BD283" s="506">
        <v>249</v>
      </c>
      <c r="BE283" s="506">
        <v>626</v>
      </c>
      <c r="BF283" s="506">
        <v>350</v>
      </c>
      <c r="BG283" s="506">
        <v>269</v>
      </c>
      <c r="BH283" s="506">
        <v>124</v>
      </c>
      <c r="BI283" s="506">
        <v>309</v>
      </c>
      <c r="BJ283" s="506">
        <v>94</v>
      </c>
      <c r="BK283" s="506">
        <v>171</v>
      </c>
      <c r="BL283" s="506">
        <v>125</v>
      </c>
      <c r="BM283" s="506">
        <v>0</v>
      </c>
      <c r="BN283" s="506">
        <v>0</v>
      </c>
      <c r="BO283" s="506">
        <v>0</v>
      </c>
      <c r="BP283" s="506">
        <v>0</v>
      </c>
      <c r="BQ283" s="506">
        <v>0</v>
      </c>
      <c r="BR283" s="506">
        <v>0</v>
      </c>
      <c r="BS283" s="506">
        <v>0</v>
      </c>
      <c r="BT283" s="506">
        <v>0</v>
      </c>
      <c r="BU283" s="506">
        <v>0</v>
      </c>
      <c r="BV283" s="506">
        <v>0</v>
      </c>
      <c r="BW283" s="506">
        <v>0</v>
      </c>
      <c r="BX283" s="506">
        <v>0</v>
      </c>
      <c r="BY283" s="506">
        <v>28</v>
      </c>
      <c r="BZ283" s="506">
        <v>47</v>
      </c>
      <c r="CA283" s="506">
        <v>0</v>
      </c>
    </row>
    <row r="284" spans="1:79">
      <c r="A284" s="571" t="s">
        <v>103</v>
      </c>
      <c r="B284" s="571" t="s">
        <v>1899</v>
      </c>
      <c r="C284" s="571">
        <v>2019</v>
      </c>
      <c r="D284" s="571" t="s">
        <v>1971</v>
      </c>
      <c r="E284" s="572">
        <v>945</v>
      </c>
      <c r="F284" s="572">
        <v>824</v>
      </c>
      <c r="G284" s="572">
        <v>443</v>
      </c>
      <c r="H284" s="572">
        <v>341</v>
      </c>
      <c r="I284" s="572">
        <v>156</v>
      </c>
      <c r="J284" s="572">
        <v>2</v>
      </c>
      <c r="K284" s="572">
        <v>0</v>
      </c>
      <c r="L284" s="572">
        <v>0</v>
      </c>
      <c r="M284" s="572">
        <v>0</v>
      </c>
      <c r="N284" s="572">
        <v>0</v>
      </c>
      <c r="O284" s="572">
        <v>0</v>
      </c>
      <c r="P284" s="572">
        <v>0</v>
      </c>
      <c r="Q284" s="572">
        <v>0</v>
      </c>
      <c r="R284" s="572">
        <v>0</v>
      </c>
      <c r="S284" s="572">
        <v>0</v>
      </c>
      <c r="T284" s="572">
        <v>0</v>
      </c>
      <c r="U284" s="572">
        <v>0</v>
      </c>
      <c r="V284" s="572">
        <v>0</v>
      </c>
      <c r="W284" s="572">
        <v>0</v>
      </c>
      <c r="X284" s="572">
        <v>0</v>
      </c>
      <c r="Y284" s="572">
        <v>0</v>
      </c>
      <c r="Z284" s="572">
        <v>0</v>
      </c>
      <c r="AA284" s="572">
        <v>0</v>
      </c>
      <c r="AB284" s="572">
        <v>0</v>
      </c>
      <c r="AC284" s="572">
        <v>502</v>
      </c>
      <c r="AD284" s="572">
        <v>248</v>
      </c>
      <c r="AE284" s="572">
        <v>196</v>
      </c>
      <c r="AF284" s="572">
        <v>186</v>
      </c>
      <c r="AG284" s="572">
        <v>168</v>
      </c>
      <c r="AH284" s="572">
        <v>91</v>
      </c>
      <c r="AI284" s="572">
        <v>41</v>
      </c>
      <c r="AJ284" s="572">
        <v>66</v>
      </c>
      <c r="AK284" s="572">
        <v>334</v>
      </c>
      <c r="AL284" s="572">
        <v>157</v>
      </c>
      <c r="AM284" s="572">
        <v>155</v>
      </c>
      <c r="AN284" s="572">
        <v>120</v>
      </c>
      <c r="AO284" s="572">
        <v>0</v>
      </c>
      <c r="AP284" s="572">
        <v>0</v>
      </c>
      <c r="AQ284" s="572">
        <v>0</v>
      </c>
      <c r="AR284" s="572">
        <v>0</v>
      </c>
      <c r="AS284" s="572">
        <v>0</v>
      </c>
      <c r="AT284" s="572">
        <v>0</v>
      </c>
      <c r="AU284" s="572">
        <v>0</v>
      </c>
      <c r="AV284" s="572">
        <v>0</v>
      </c>
      <c r="AW284" s="572">
        <v>0</v>
      </c>
      <c r="AX284" s="572">
        <v>0</v>
      </c>
      <c r="AY284" s="572">
        <v>0</v>
      </c>
      <c r="AZ284" s="572">
        <v>0</v>
      </c>
      <c r="BA284" s="572">
        <v>1055</v>
      </c>
      <c r="BB284" s="572">
        <v>536</v>
      </c>
      <c r="BC284" s="572">
        <v>454</v>
      </c>
      <c r="BD284" s="572">
        <v>256</v>
      </c>
      <c r="BE284" s="572">
        <v>755</v>
      </c>
      <c r="BF284" s="572">
        <v>442</v>
      </c>
      <c r="BG284" s="572">
        <v>294</v>
      </c>
      <c r="BH284" s="572">
        <v>131</v>
      </c>
      <c r="BI284" s="572">
        <v>300</v>
      </c>
      <c r="BJ284" s="572">
        <v>94</v>
      </c>
      <c r="BK284" s="572">
        <v>160</v>
      </c>
      <c r="BL284" s="572">
        <v>125</v>
      </c>
      <c r="BM284" s="572">
        <v>0</v>
      </c>
      <c r="BN284" s="572">
        <v>0</v>
      </c>
      <c r="BO284" s="572">
        <v>0</v>
      </c>
      <c r="BP284" s="572">
        <v>0</v>
      </c>
      <c r="BQ284" s="572">
        <v>0</v>
      </c>
      <c r="BR284" s="572">
        <v>0</v>
      </c>
      <c r="BS284" s="572">
        <v>0</v>
      </c>
      <c r="BT284" s="572">
        <v>0</v>
      </c>
      <c r="BU284" s="572">
        <v>0</v>
      </c>
      <c r="BV284" s="572">
        <v>0</v>
      </c>
      <c r="BW284" s="572">
        <v>0</v>
      </c>
      <c r="BX284" s="572">
        <v>0</v>
      </c>
      <c r="BY284" s="572">
        <v>25</v>
      </c>
      <c r="BZ284" s="572">
        <v>35</v>
      </c>
      <c r="CA284" s="572">
        <v>0</v>
      </c>
    </row>
    <row r="285" spans="1:79">
      <c r="A285" t="s">
        <v>103</v>
      </c>
      <c r="B285" t="s">
        <v>1899</v>
      </c>
      <c r="C285">
        <v>2020</v>
      </c>
      <c r="D285" t="s">
        <v>1971</v>
      </c>
      <c r="E285" s="506">
        <v>1038</v>
      </c>
      <c r="F285" s="506">
        <v>916</v>
      </c>
      <c r="G285" s="506">
        <v>578</v>
      </c>
      <c r="H285" s="506">
        <v>355</v>
      </c>
      <c r="I285" s="506">
        <v>139</v>
      </c>
      <c r="J285" s="506">
        <v>2</v>
      </c>
      <c r="K285" s="506">
        <v>0</v>
      </c>
      <c r="L285" s="506">
        <v>1</v>
      </c>
      <c r="M285" s="506">
        <v>0</v>
      </c>
      <c r="N285" s="506">
        <v>43</v>
      </c>
      <c r="O285" s="506">
        <v>0</v>
      </c>
      <c r="P285" s="506">
        <v>43</v>
      </c>
      <c r="Q285" s="506">
        <v>0</v>
      </c>
      <c r="R285" s="506">
        <v>0</v>
      </c>
      <c r="S285" s="506">
        <v>0</v>
      </c>
      <c r="T285" s="506">
        <v>0</v>
      </c>
      <c r="U285" s="506">
        <v>0</v>
      </c>
      <c r="V285" s="506">
        <v>0</v>
      </c>
      <c r="W285" s="506">
        <v>0</v>
      </c>
      <c r="X285" s="506">
        <v>0</v>
      </c>
      <c r="Y285" s="506">
        <v>0</v>
      </c>
      <c r="Z285" s="506">
        <v>0</v>
      </c>
      <c r="AA285" s="506">
        <v>0</v>
      </c>
      <c r="AB285" s="506">
        <v>0</v>
      </c>
      <c r="AC285" s="506">
        <v>461</v>
      </c>
      <c r="AD285" s="506">
        <v>270</v>
      </c>
      <c r="AE285" s="506">
        <v>170</v>
      </c>
      <c r="AF285" s="506">
        <v>137</v>
      </c>
      <c r="AG285" s="506">
        <v>155</v>
      </c>
      <c r="AH285" s="506">
        <v>102</v>
      </c>
      <c r="AI285" s="506">
        <v>33</v>
      </c>
      <c r="AJ285" s="506">
        <v>37</v>
      </c>
      <c r="AK285" s="506">
        <v>306</v>
      </c>
      <c r="AL285" s="506">
        <v>168</v>
      </c>
      <c r="AM285" s="506">
        <v>137</v>
      </c>
      <c r="AN285" s="506">
        <v>100</v>
      </c>
      <c r="AO285" s="506">
        <v>0</v>
      </c>
      <c r="AP285" s="506">
        <v>0</v>
      </c>
      <c r="AQ285" s="506">
        <v>0</v>
      </c>
      <c r="AR285" s="506">
        <v>0</v>
      </c>
      <c r="AS285" s="506">
        <v>0</v>
      </c>
      <c r="AT285" s="506">
        <v>0</v>
      </c>
      <c r="AU285" s="506">
        <v>0</v>
      </c>
      <c r="AV285" s="506">
        <v>0</v>
      </c>
      <c r="AW285" s="506">
        <v>0</v>
      </c>
      <c r="AX285" s="506">
        <v>0</v>
      </c>
      <c r="AY285" s="506">
        <v>0</v>
      </c>
      <c r="AZ285" s="506">
        <v>0</v>
      </c>
      <c r="BA285" s="506">
        <v>1020</v>
      </c>
      <c r="BB285" s="506">
        <v>538</v>
      </c>
      <c r="BC285" s="506">
        <v>462</v>
      </c>
      <c r="BD285" s="506">
        <v>235</v>
      </c>
      <c r="BE285" s="506">
        <v>691</v>
      </c>
      <c r="BF285" s="506">
        <v>421</v>
      </c>
      <c r="BG285" s="506">
        <v>267</v>
      </c>
      <c r="BH285" s="506">
        <v>96</v>
      </c>
      <c r="BI285" s="506">
        <v>329</v>
      </c>
      <c r="BJ285" s="506">
        <v>117</v>
      </c>
      <c r="BK285" s="506">
        <v>195</v>
      </c>
      <c r="BL285" s="506">
        <v>139</v>
      </c>
      <c r="BM285" s="506">
        <v>0</v>
      </c>
      <c r="BN285" s="506">
        <v>0</v>
      </c>
      <c r="BO285" s="506">
        <v>0</v>
      </c>
      <c r="BP285" s="506">
        <v>0</v>
      </c>
      <c r="BQ285" s="506">
        <v>0</v>
      </c>
      <c r="BR285" s="506">
        <v>0</v>
      </c>
      <c r="BS285" s="506">
        <v>0</v>
      </c>
      <c r="BT285" s="506">
        <v>0</v>
      </c>
      <c r="BU285" s="506">
        <v>0</v>
      </c>
      <c r="BV285" s="506">
        <v>0</v>
      </c>
      <c r="BW285" s="506">
        <v>0</v>
      </c>
      <c r="BX285" s="506">
        <v>0</v>
      </c>
      <c r="BY285" s="506">
        <v>11</v>
      </c>
      <c r="BZ285" s="506">
        <v>42</v>
      </c>
      <c r="CA285" s="506">
        <v>0</v>
      </c>
    </row>
    <row r="286" spans="1:79">
      <c r="A286" s="571" t="s">
        <v>103</v>
      </c>
      <c r="B286" s="571" t="s">
        <v>1899</v>
      </c>
      <c r="C286" s="571">
        <v>2021</v>
      </c>
      <c r="D286" s="571" t="s">
        <v>1971</v>
      </c>
      <c r="E286" s="572">
        <v>817</v>
      </c>
      <c r="F286" s="572">
        <v>765</v>
      </c>
      <c r="G286" s="572">
        <v>471</v>
      </c>
      <c r="H286" s="572">
        <v>279</v>
      </c>
      <c r="I286" s="572">
        <v>103</v>
      </c>
      <c r="J286" s="572">
        <v>0</v>
      </c>
      <c r="K286" s="572">
        <v>0</v>
      </c>
      <c r="L286" s="572">
        <v>0</v>
      </c>
      <c r="M286" s="572">
        <v>0</v>
      </c>
      <c r="N286" s="572">
        <v>84</v>
      </c>
      <c r="O286" s="572">
        <v>0</v>
      </c>
      <c r="P286" s="572">
        <v>84</v>
      </c>
      <c r="Q286" s="572">
        <v>0</v>
      </c>
      <c r="R286" s="572">
        <v>0</v>
      </c>
      <c r="S286" s="572">
        <v>0</v>
      </c>
      <c r="T286" s="572">
        <v>0</v>
      </c>
      <c r="U286" s="572">
        <v>0</v>
      </c>
      <c r="V286" s="572">
        <v>0</v>
      </c>
      <c r="W286" s="572">
        <v>0</v>
      </c>
      <c r="X286" s="572">
        <v>0</v>
      </c>
      <c r="Y286" s="572">
        <v>0</v>
      </c>
      <c r="Z286" s="572">
        <v>0</v>
      </c>
      <c r="AA286" s="572">
        <v>0</v>
      </c>
      <c r="AB286" s="572">
        <v>0</v>
      </c>
      <c r="AC286" s="572">
        <v>366</v>
      </c>
      <c r="AD286" s="572">
        <v>195</v>
      </c>
      <c r="AE286" s="572">
        <v>150</v>
      </c>
      <c r="AF286" s="572">
        <v>109</v>
      </c>
      <c r="AG286" s="572">
        <v>138</v>
      </c>
      <c r="AH286" s="572">
        <v>88</v>
      </c>
      <c r="AI286" s="572">
        <v>36</v>
      </c>
      <c r="AJ286" s="572">
        <v>38</v>
      </c>
      <c r="AK286" s="572">
        <v>228</v>
      </c>
      <c r="AL286" s="572">
        <v>107</v>
      </c>
      <c r="AM286" s="572">
        <v>114</v>
      </c>
      <c r="AN286" s="572">
        <v>71</v>
      </c>
      <c r="AO286" s="572">
        <v>0</v>
      </c>
      <c r="AP286" s="572">
        <v>0</v>
      </c>
      <c r="AQ286" s="572">
        <v>0</v>
      </c>
      <c r="AR286" s="572">
        <v>0</v>
      </c>
      <c r="AS286" s="572">
        <v>0</v>
      </c>
      <c r="AT286" s="572">
        <v>0</v>
      </c>
      <c r="AU286" s="572">
        <v>0</v>
      </c>
      <c r="AV286" s="572">
        <v>0</v>
      </c>
      <c r="AW286" s="572">
        <v>0</v>
      </c>
      <c r="AX286" s="572">
        <v>0</v>
      </c>
      <c r="AY286" s="572">
        <v>0</v>
      </c>
      <c r="AZ286" s="572">
        <v>0</v>
      </c>
      <c r="BA286" s="572">
        <v>958</v>
      </c>
      <c r="BB286" s="572">
        <v>512</v>
      </c>
      <c r="BC286" s="572">
        <v>387</v>
      </c>
      <c r="BD286" s="572">
        <v>209</v>
      </c>
      <c r="BE286" s="572">
        <v>677</v>
      </c>
      <c r="BF286" s="572">
        <v>405</v>
      </c>
      <c r="BG286" s="572">
        <v>224</v>
      </c>
      <c r="BH286" s="572">
        <v>90</v>
      </c>
      <c r="BI286" s="572">
        <v>281</v>
      </c>
      <c r="BJ286" s="572">
        <v>107</v>
      </c>
      <c r="BK286" s="572">
        <v>163</v>
      </c>
      <c r="BL286" s="572">
        <v>119</v>
      </c>
      <c r="BM286" s="572">
        <v>0</v>
      </c>
      <c r="BN286" s="572">
        <v>0</v>
      </c>
      <c r="BO286" s="572">
        <v>0</v>
      </c>
      <c r="BP286" s="572">
        <v>0</v>
      </c>
      <c r="BQ286" s="572">
        <v>0</v>
      </c>
      <c r="BR286" s="572">
        <v>0</v>
      </c>
      <c r="BS286" s="572">
        <v>0</v>
      </c>
      <c r="BT286" s="572">
        <v>0</v>
      </c>
      <c r="BU286" s="572">
        <v>0</v>
      </c>
      <c r="BV286" s="572">
        <v>0</v>
      </c>
      <c r="BW286" s="572">
        <v>0</v>
      </c>
      <c r="BX286" s="572">
        <v>0</v>
      </c>
      <c r="BY286" s="572">
        <v>20</v>
      </c>
      <c r="BZ286" s="572">
        <v>46</v>
      </c>
      <c r="CA286" s="572">
        <v>0</v>
      </c>
    </row>
    <row r="287" spans="1:79">
      <c r="A287" t="s">
        <v>103</v>
      </c>
      <c r="B287" t="s">
        <v>1899</v>
      </c>
      <c r="C287">
        <v>2022</v>
      </c>
      <c r="D287" t="s">
        <v>1971</v>
      </c>
      <c r="E287" s="506">
        <v>754</v>
      </c>
      <c r="F287" s="506">
        <v>677</v>
      </c>
      <c r="G287" s="506">
        <v>422</v>
      </c>
      <c r="H287" s="506">
        <v>258</v>
      </c>
      <c r="I287" s="506">
        <v>87</v>
      </c>
      <c r="J287" s="506">
        <v>0</v>
      </c>
      <c r="K287" s="506">
        <v>0</v>
      </c>
      <c r="L287" s="506">
        <v>0</v>
      </c>
      <c r="M287" s="506">
        <v>0</v>
      </c>
      <c r="N287" s="506">
        <v>158</v>
      </c>
      <c r="O287" s="506">
        <v>0</v>
      </c>
      <c r="P287" s="506">
        <v>158</v>
      </c>
      <c r="Q287" s="506">
        <v>0</v>
      </c>
      <c r="R287" s="506">
        <v>0</v>
      </c>
      <c r="S287" s="506">
        <v>0</v>
      </c>
      <c r="T287" s="506">
        <v>0</v>
      </c>
      <c r="U287" s="506">
        <v>0</v>
      </c>
      <c r="V287" s="506">
        <v>0</v>
      </c>
      <c r="W287" s="506">
        <v>0</v>
      </c>
      <c r="X287" s="506">
        <v>0</v>
      </c>
      <c r="Y287" s="506">
        <v>0</v>
      </c>
      <c r="Z287" s="506">
        <v>0</v>
      </c>
      <c r="AA287" s="506">
        <v>0</v>
      </c>
      <c r="AB287" s="506">
        <v>0</v>
      </c>
      <c r="AC287" s="506">
        <v>385</v>
      </c>
      <c r="AD287" s="506">
        <v>186</v>
      </c>
      <c r="AE287" s="506">
        <v>165</v>
      </c>
      <c r="AF287" s="506">
        <v>135</v>
      </c>
      <c r="AG287" s="506">
        <v>143</v>
      </c>
      <c r="AH287" s="506">
        <v>64</v>
      </c>
      <c r="AI287" s="506">
        <v>37</v>
      </c>
      <c r="AJ287" s="506">
        <v>50</v>
      </c>
      <c r="AK287" s="506">
        <v>242</v>
      </c>
      <c r="AL287" s="506">
        <v>122</v>
      </c>
      <c r="AM287" s="506">
        <v>128</v>
      </c>
      <c r="AN287" s="506">
        <v>85</v>
      </c>
      <c r="AO287" s="506">
        <v>0</v>
      </c>
      <c r="AP287" s="506">
        <v>0</v>
      </c>
      <c r="AQ287" s="506">
        <v>0</v>
      </c>
      <c r="AR287" s="506">
        <v>0</v>
      </c>
      <c r="AS287" s="506">
        <v>0</v>
      </c>
      <c r="AT287" s="506">
        <v>0</v>
      </c>
      <c r="AU287" s="506">
        <v>0</v>
      </c>
      <c r="AV287" s="506">
        <v>0</v>
      </c>
      <c r="AW287" s="506">
        <v>0</v>
      </c>
      <c r="AX287" s="506">
        <v>0</v>
      </c>
      <c r="AY287" s="506">
        <v>0</v>
      </c>
      <c r="AZ287" s="506">
        <v>0</v>
      </c>
      <c r="BA287" s="506">
        <v>910</v>
      </c>
      <c r="BB287" s="506">
        <v>520</v>
      </c>
      <c r="BC287" s="506">
        <v>358</v>
      </c>
      <c r="BD287" s="506">
        <v>188</v>
      </c>
      <c r="BE287" s="506">
        <v>629</v>
      </c>
      <c r="BF287" s="506">
        <v>401</v>
      </c>
      <c r="BG287" s="506">
        <v>208</v>
      </c>
      <c r="BH287" s="506">
        <v>88</v>
      </c>
      <c r="BI287" s="506">
        <v>281</v>
      </c>
      <c r="BJ287" s="506">
        <v>119</v>
      </c>
      <c r="BK287" s="506">
        <v>150</v>
      </c>
      <c r="BL287" s="506">
        <v>100</v>
      </c>
      <c r="BM287" s="506">
        <v>0</v>
      </c>
      <c r="BN287" s="506">
        <v>0</v>
      </c>
      <c r="BO287" s="506">
        <v>0</v>
      </c>
      <c r="BP287" s="506">
        <v>0</v>
      </c>
      <c r="BQ287" s="506">
        <v>0</v>
      </c>
      <c r="BR287" s="506">
        <v>0</v>
      </c>
      <c r="BS287" s="506">
        <v>0</v>
      </c>
      <c r="BT287" s="506">
        <v>0</v>
      </c>
      <c r="BU287" s="506">
        <v>0</v>
      </c>
      <c r="BV287" s="506">
        <v>0</v>
      </c>
      <c r="BW287" s="506">
        <v>0</v>
      </c>
      <c r="BX287" s="506">
        <v>0</v>
      </c>
      <c r="BY287" s="506">
        <v>34</v>
      </c>
      <c r="BZ287" s="506">
        <v>74</v>
      </c>
      <c r="CA287" s="506">
        <v>0</v>
      </c>
    </row>
    <row r="288" spans="1:79">
      <c r="A288" s="571" t="s">
        <v>103</v>
      </c>
      <c r="B288" s="571" t="s">
        <v>1899</v>
      </c>
      <c r="C288" s="571">
        <v>2023</v>
      </c>
      <c r="D288" s="571" t="s">
        <v>1971</v>
      </c>
      <c r="E288" s="572">
        <v>708</v>
      </c>
      <c r="F288" s="572">
        <v>687</v>
      </c>
      <c r="G288" s="572">
        <v>437</v>
      </c>
      <c r="H288" s="572">
        <v>237</v>
      </c>
      <c r="I288" s="572">
        <v>74</v>
      </c>
      <c r="J288" s="572">
        <v>0</v>
      </c>
      <c r="K288" s="572">
        <v>0</v>
      </c>
      <c r="L288" s="572">
        <v>0</v>
      </c>
      <c r="M288" s="572">
        <v>0</v>
      </c>
      <c r="N288" s="572">
        <v>104</v>
      </c>
      <c r="O288" s="572">
        <v>0</v>
      </c>
      <c r="P288" s="572">
        <v>104</v>
      </c>
      <c r="Q288" s="572">
        <v>0</v>
      </c>
      <c r="R288" s="572">
        <v>0</v>
      </c>
      <c r="S288" s="572">
        <v>0</v>
      </c>
      <c r="T288" s="572">
        <v>0</v>
      </c>
      <c r="U288" s="572">
        <v>0</v>
      </c>
      <c r="V288" s="572">
        <v>0</v>
      </c>
      <c r="W288" s="572">
        <v>0</v>
      </c>
      <c r="X288" s="572">
        <v>0</v>
      </c>
      <c r="Y288" s="572">
        <v>0</v>
      </c>
      <c r="Z288" s="572">
        <v>0</v>
      </c>
      <c r="AA288" s="572">
        <v>0</v>
      </c>
      <c r="AB288" s="572">
        <v>0</v>
      </c>
      <c r="AC288" s="572">
        <v>397</v>
      </c>
      <c r="AD288" s="572">
        <v>224</v>
      </c>
      <c r="AE288" s="572">
        <v>162</v>
      </c>
      <c r="AF288" s="572">
        <v>115</v>
      </c>
      <c r="AG288" s="572">
        <v>114</v>
      </c>
      <c r="AH288" s="572">
        <v>54</v>
      </c>
      <c r="AI288" s="572">
        <v>39</v>
      </c>
      <c r="AJ288" s="572">
        <v>42</v>
      </c>
      <c r="AK288" s="572">
        <v>283</v>
      </c>
      <c r="AL288" s="572">
        <v>170</v>
      </c>
      <c r="AM288" s="572">
        <v>123</v>
      </c>
      <c r="AN288" s="572">
        <v>73</v>
      </c>
      <c r="AO288" s="572">
        <v>0</v>
      </c>
      <c r="AP288" s="572">
        <v>0</v>
      </c>
      <c r="AQ288" s="572">
        <v>0</v>
      </c>
      <c r="AR288" s="572">
        <v>0</v>
      </c>
      <c r="AS288" s="572">
        <v>0</v>
      </c>
      <c r="AT288" s="572">
        <v>0</v>
      </c>
      <c r="AU288" s="572">
        <v>0</v>
      </c>
      <c r="AV288" s="572">
        <v>0</v>
      </c>
      <c r="AW288" s="572">
        <v>0</v>
      </c>
      <c r="AX288" s="572">
        <v>0</v>
      </c>
      <c r="AY288" s="572">
        <v>0</v>
      </c>
      <c r="AZ288" s="572">
        <v>0</v>
      </c>
      <c r="BA288" s="572">
        <v>859</v>
      </c>
      <c r="BB288" s="572">
        <v>491</v>
      </c>
      <c r="BC288" s="572">
        <v>358</v>
      </c>
      <c r="BD288" s="572">
        <v>173</v>
      </c>
      <c r="BE288" s="572">
        <v>594</v>
      </c>
      <c r="BF288" s="572">
        <v>397</v>
      </c>
      <c r="BG288" s="572">
        <v>207</v>
      </c>
      <c r="BH288" s="572">
        <v>66</v>
      </c>
      <c r="BI288" s="572">
        <v>265</v>
      </c>
      <c r="BJ288" s="572">
        <v>94</v>
      </c>
      <c r="BK288" s="572">
        <v>151</v>
      </c>
      <c r="BL288" s="572">
        <v>107</v>
      </c>
      <c r="BM288" s="572">
        <v>0</v>
      </c>
      <c r="BN288" s="572">
        <v>0</v>
      </c>
      <c r="BO288" s="572">
        <v>0</v>
      </c>
      <c r="BP288" s="572">
        <v>0</v>
      </c>
      <c r="BQ288" s="572">
        <v>0</v>
      </c>
      <c r="BR288" s="572">
        <v>0</v>
      </c>
      <c r="BS288" s="572">
        <v>0</v>
      </c>
      <c r="BT288" s="572">
        <v>0</v>
      </c>
      <c r="BU288" s="572">
        <v>0</v>
      </c>
      <c r="BV288" s="572">
        <v>0</v>
      </c>
      <c r="BW288" s="572">
        <v>0</v>
      </c>
      <c r="BX288" s="572">
        <v>0</v>
      </c>
      <c r="BY288" s="572">
        <v>14</v>
      </c>
      <c r="BZ288" s="572">
        <v>58</v>
      </c>
      <c r="CA288" s="572">
        <v>0</v>
      </c>
    </row>
    <row r="289" spans="1:79">
      <c r="A289" t="s">
        <v>103</v>
      </c>
      <c r="B289" t="s">
        <v>1899</v>
      </c>
      <c r="C289">
        <v>2024</v>
      </c>
      <c r="D289" t="s">
        <v>1971</v>
      </c>
      <c r="E289" s="506">
        <v>851</v>
      </c>
      <c r="F289" s="506">
        <v>683</v>
      </c>
      <c r="G289" s="506">
        <v>452</v>
      </c>
      <c r="H289" s="506">
        <v>236</v>
      </c>
      <c r="I289" s="506">
        <v>76</v>
      </c>
      <c r="J289" s="506">
        <v>1</v>
      </c>
      <c r="K289" s="506">
        <v>0</v>
      </c>
      <c r="L289" s="506">
        <v>1</v>
      </c>
      <c r="M289" s="506">
        <v>0</v>
      </c>
      <c r="N289" s="506">
        <v>140</v>
      </c>
      <c r="O289" s="506">
        <v>0</v>
      </c>
      <c r="P289" s="506">
        <v>140</v>
      </c>
      <c r="Q289" s="506">
        <v>0</v>
      </c>
      <c r="R289" s="506">
        <v>0</v>
      </c>
      <c r="S289" s="506">
        <v>0</v>
      </c>
      <c r="T289" s="506">
        <v>0</v>
      </c>
      <c r="U289" s="506">
        <v>0</v>
      </c>
      <c r="V289" s="506">
        <v>0</v>
      </c>
      <c r="W289" s="506">
        <v>0</v>
      </c>
      <c r="X289" s="506">
        <v>0</v>
      </c>
      <c r="Y289" s="506">
        <v>0</v>
      </c>
      <c r="Z289" s="506">
        <v>0</v>
      </c>
      <c r="AA289" s="506">
        <v>0</v>
      </c>
      <c r="AB289" s="506">
        <v>0</v>
      </c>
      <c r="AC289" s="506">
        <v>485</v>
      </c>
      <c r="AD289" s="506">
        <v>310</v>
      </c>
      <c r="AE289" s="506">
        <v>173</v>
      </c>
      <c r="AF289" s="506">
        <v>104</v>
      </c>
      <c r="AG289" s="506">
        <v>202</v>
      </c>
      <c r="AH289" s="506">
        <v>146</v>
      </c>
      <c r="AI289" s="506">
        <v>63</v>
      </c>
      <c r="AJ289" s="506">
        <v>9</v>
      </c>
      <c r="AK289" s="506">
        <v>283</v>
      </c>
      <c r="AL289" s="506">
        <v>164</v>
      </c>
      <c r="AM289" s="506">
        <v>110</v>
      </c>
      <c r="AN289" s="506">
        <v>95</v>
      </c>
      <c r="AO289" s="506">
        <v>0</v>
      </c>
      <c r="AP289" s="506">
        <v>0</v>
      </c>
      <c r="AQ289" s="506">
        <v>0</v>
      </c>
      <c r="AR289" s="506">
        <v>0</v>
      </c>
      <c r="AS289" s="506">
        <v>0</v>
      </c>
      <c r="AT289" s="506">
        <v>0</v>
      </c>
      <c r="AU289" s="506">
        <v>0</v>
      </c>
      <c r="AV289" s="506">
        <v>0</v>
      </c>
      <c r="AW289" s="506">
        <v>0</v>
      </c>
      <c r="AX289" s="506">
        <v>0</v>
      </c>
      <c r="AY289" s="506">
        <v>0</v>
      </c>
      <c r="AZ289" s="506">
        <v>0</v>
      </c>
      <c r="BA289" s="506">
        <v>857</v>
      </c>
      <c r="BB289" s="506">
        <v>518</v>
      </c>
      <c r="BC289" s="506">
        <v>367</v>
      </c>
      <c r="BD289" s="506">
        <v>168</v>
      </c>
      <c r="BE289" s="506">
        <v>526</v>
      </c>
      <c r="BF289" s="506">
        <v>368</v>
      </c>
      <c r="BG289" s="506">
        <v>187</v>
      </c>
      <c r="BH289" s="506">
        <v>43</v>
      </c>
      <c r="BI289" s="506">
        <v>331</v>
      </c>
      <c r="BJ289" s="506">
        <v>150</v>
      </c>
      <c r="BK289" s="506">
        <v>180</v>
      </c>
      <c r="BL289" s="506">
        <v>125</v>
      </c>
      <c r="BM289" s="506">
        <v>14</v>
      </c>
      <c r="BN289" s="506">
        <v>0</v>
      </c>
      <c r="BO289" s="506">
        <v>10</v>
      </c>
      <c r="BP289" s="506">
        <v>10</v>
      </c>
      <c r="BQ289" s="506">
        <v>0</v>
      </c>
      <c r="BR289" s="506">
        <v>0</v>
      </c>
      <c r="BS289" s="506">
        <v>0</v>
      </c>
      <c r="BT289" s="506">
        <v>0</v>
      </c>
      <c r="BU289" s="506">
        <v>14</v>
      </c>
      <c r="BV289" s="506">
        <v>0</v>
      </c>
      <c r="BW289" s="506">
        <v>10</v>
      </c>
      <c r="BX289" s="506">
        <v>10</v>
      </c>
      <c r="BY289" s="506">
        <v>20</v>
      </c>
      <c r="BZ289" s="506">
        <v>64</v>
      </c>
      <c r="CA289" s="506">
        <v>0</v>
      </c>
    </row>
    <row r="290" spans="1:79">
      <c r="A290" s="571" t="s">
        <v>103</v>
      </c>
      <c r="B290" s="571" t="s">
        <v>1899</v>
      </c>
      <c r="C290" s="571">
        <v>2025</v>
      </c>
      <c r="D290" s="571" t="s">
        <v>1972</v>
      </c>
      <c r="E290" s="572">
        <v>834</v>
      </c>
      <c r="F290" s="572">
        <v>687</v>
      </c>
      <c r="G290" s="572">
        <v>416</v>
      </c>
      <c r="H290" s="572">
        <v>260</v>
      </c>
      <c r="I290" s="572">
        <v>95</v>
      </c>
      <c r="J290" s="572">
        <v>1</v>
      </c>
      <c r="K290" s="572">
        <v>0</v>
      </c>
      <c r="L290" s="572">
        <v>0</v>
      </c>
      <c r="M290" s="572">
        <v>0</v>
      </c>
      <c r="N290" s="572">
        <v>166</v>
      </c>
      <c r="O290" s="572">
        <v>0</v>
      </c>
      <c r="P290" s="572">
        <v>166</v>
      </c>
      <c r="Q290" s="572">
        <v>0</v>
      </c>
      <c r="R290" s="572">
        <v>0</v>
      </c>
      <c r="S290" s="572">
        <v>0</v>
      </c>
      <c r="T290" s="572">
        <v>0</v>
      </c>
      <c r="U290" s="572">
        <v>0</v>
      </c>
      <c r="V290" s="572">
        <v>0</v>
      </c>
      <c r="W290" s="572">
        <v>0</v>
      </c>
      <c r="X290" s="572">
        <v>0</v>
      </c>
      <c r="Y290" s="572">
        <v>0</v>
      </c>
      <c r="Z290" s="572">
        <v>0</v>
      </c>
      <c r="AA290" s="572">
        <v>0</v>
      </c>
      <c r="AB290" s="572">
        <v>0</v>
      </c>
      <c r="AC290" s="572">
        <v>492</v>
      </c>
      <c r="AD290" s="572">
        <v>271</v>
      </c>
      <c r="AE290" s="572">
        <v>187</v>
      </c>
      <c r="AF290" s="572">
        <v>150</v>
      </c>
      <c r="AG290" s="572">
        <v>177</v>
      </c>
      <c r="AH290" s="572">
        <v>104</v>
      </c>
      <c r="AI290" s="572">
        <v>46</v>
      </c>
      <c r="AJ290" s="572">
        <v>47</v>
      </c>
      <c r="AK290" s="572">
        <v>315</v>
      </c>
      <c r="AL290" s="572">
        <v>167</v>
      </c>
      <c r="AM290" s="572">
        <v>141</v>
      </c>
      <c r="AN290" s="572">
        <v>103</v>
      </c>
      <c r="AO290" s="572">
        <v>0</v>
      </c>
      <c r="AP290" s="572">
        <v>0</v>
      </c>
      <c r="AQ290" s="572">
        <v>0</v>
      </c>
      <c r="AR290" s="572">
        <v>0</v>
      </c>
      <c r="AS290" s="572">
        <v>0</v>
      </c>
      <c r="AT290" s="572">
        <v>0</v>
      </c>
      <c r="AU290" s="572">
        <v>0</v>
      </c>
      <c r="AV290" s="572">
        <v>0</v>
      </c>
      <c r="AW290" s="572">
        <v>0</v>
      </c>
      <c r="AX290" s="572">
        <v>0</v>
      </c>
      <c r="AY290" s="572">
        <v>0</v>
      </c>
      <c r="AZ290" s="572">
        <v>0</v>
      </c>
      <c r="BA290" s="572">
        <v>859</v>
      </c>
      <c r="BB290" s="572">
        <v>465</v>
      </c>
      <c r="BC290" s="572">
        <v>368</v>
      </c>
      <c r="BD290" s="572">
        <v>192</v>
      </c>
      <c r="BE290" s="572">
        <v>585</v>
      </c>
      <c r="BF290" s="572">
        <v>364</v>
      </c>
      <c r="BG290" s="572">
        <v>215</v>
      </c>
      <c r="BH290" s="572">
        <v>81</v>
      </c>
      <c r="BI290" s="572">
        <v>274</v>
      </c>
      <c r="BJ290" s="572">
        <v>101</v>
      </c>
      <c r="BK290" s="572">
        <v>153</v>
      </c>
      <c r="BL290" s="572">
        <v>111</v>
      </c>
      <c r="BM290" s="572">
        <v>2</v>
      </c>
      <c r="BN290" s="572">
        <v>0</v>
      </c>
      <c r="BO290" s="572">
        <v>1</v>
      </c>
      <c r="BP290" s="572">
        <v>1</v>
      </c>
      <c r="BQ290" s="572">
        <v>0</v>
      </c>
      <c r="BR290" s="572">
        <v>0</v>
      </c>
      <c r="BS290" s="572">
        <v>0</v>
      </c>
      <c r="BT290" s="572">
        <v>0</v>
      </c>
      <c r="BU290" s="572">
        <v>2</v>
      </c>
      <c r="BV290" s="572">
        <v>0</v>
      </c>
      <c r="BW290" s="572">
        <v>1</v>
      </c>
      <c r="BX290" s="572">
        <v>1</v>
      </c>
      <c r="BY290" s="572">
        <v>22</v>
      </c>
      <c r="BZ290" s="572">
        <v>62</v>
      </c>
      <c r="CA290" s="572">
        <v>0</v>
      </c>
    </row>
    <row r="291" spans="1:79">
      <c r="A291" t="s">
        <v>103</v>
      </c>
      <c r="B291" t="s">
        <v>1899</v>
      </c>
      <c r="C291">
        <v>2024</v>
      </c>
      <c r="D291" t="s">
        <v>1974</v>
      </c>
      <c r="E291" s="506">
        <f>E289</f>
        <v>851</v>
      </c>
      <c r="F291" s="506">
        <f t="shared" ref="F291:BQ291" si="56">F289</f>
        <v>683</v>
      </c>
      <c r="G291" s="506">
        <f t="shared" si="56"/>
        <v>452</v>
      </c>
      <c r="H291" s="506">
        <f t="shared" si="56"/>
        <v>236</v>
      </c>
      <c r="I291" s="506">
        <f t="shared" si="56"/>
        <v>76</v>
      </c>
      <c r="J291" s="506">
        <f t="shared" si="56"/>
        <v>1</v>
      </c>
      <c r="K291" s="506">
        <f t="shared" si="56"/>
        <v>0</v>
      </c>
      <c r="L291" s="506">
        <f t="shared" si="56"/>
        <v>1</v>
      </c>
      <c r="M291" s="506">
        <f t="shared" si="56"/>
        <v>0</v>
      </c>
      <c r="N291" s="506">
        <f t="shared" si="56"/>
        <v>140</v>
      </c>
      <c r="O291" s="506">
        <f t="shared" si="56"/>
        <v>0</v>
      </c>
      <c r="P291" s="506">
        <f t="shared" si="56"/>
        <v>140</v>
      </c>
      <c r="Q291" s="506">
        <f t="shared" si="56"/>
        <v>0</v>
      </c>
      <c r="R291" s="506">
        <f t="shared" si="56"/>
        <v>0</v>
      </c>
      <c r="S291" s="506">
        <f t="shared" si="56"/>
        <v>0</v>
      </c>
      <c r="T291" s="506">
        <f t="shared" si="56"/>
        <v>0</v>
      </c>
      <c r="U291" s="506">
        <f t="shared" si="56"/>
        <v>0</v>
      </c>
      <c r="V291" s="506">
        <f t="shared" si="56"/>
        <v>0</v>
      </c>
      <c r="W291" s="506">
        <f t="shared" si="56"/>
        <v>0</v>
      </c>
      <c r="X291" s="506">
        <f t="shared" si="56"/>
        <v>0</v>
      </c>
      <c r="Y291" s="506">
        <f t="shared" si="56"/>
        <v>0</v>
      </c>
      <c r="Z291" s="506">
        <f t="shared" si="56"/>
        <v>0</v>
      </c>
      <c r="AA291" s="506">
        <f t="shared" si="56"/>
        <v>0</v>
      </c>
      <c r="AB291" s="506">
        <f t="shared" si="56"/>
        <v>0</v>
      </c>
      <c r="AC291" s="506">
        <f t="shared" si="56"/>
        <v>485</v>
      </c>
      <c r="AD291" s="506">
        <f t="shared" si="56"/>
        <v>310</v>
      </c>
      <c r="AE291" s="506">
        <f t="shared" si="56"/>
        <v>173</v>
      </c>
      <c r="AF291" s="506">
        <f t="shared" si="56"/>
        <v>104</v>
      </c>
      <c r="AG291" s="506">
        <f t="shared" si="56"/>
        <v>202</v>
      </c>
      <c r="AH291" s="506">
        <f t="shared" si="56"/>
        <v>146</v>
      </c>
      <c r="AI291" s="506">
        <f t="shared" si="56"/>
        <v>63</v>
      </c>
      <c r="AJ291" s="506">
        <f t="shared" si="56"/>
        <v>9</v>
      </c>
      <c r="AK291" s="506">
        <f t="shared" si="56"/>
        <v>283</v>
      </c>
      <c r="AL291" s="506">
        <f t="shared" si="56"/>
        <v>164</v>
      </c>
      <c r="AM291" s="506">
        <f t="shared" si="56"/>
        <v>110</v>
      </c>
      <c r="AN291" s="506">
        <f t="shared" si="56"/>
        <v>95</v>
      </c>
      <c r="AO291" s="506">
        <f t="shared" si="56"/>
        <v>0</v>
      </c>
      <c r="AP291" s="506">
        <f t="shared" si="56"/>
        <v>0</v>
      </c>
      <c r="AQ291" s="506">
        <f t="shared" si="56"/>
        <v>0</v>
      </c>
      <c r="AR291" s="506">
        <f t="shared" si="56"/>
        <v>0</v>
      </c>
      <c r="AS291" s="506">
        <f t="shared" si="56"/>
        <v>0</v>
      </c>
      <c r="AT291" s="506">
        <f t="shared" si="56"/>
        <v>0</v>
      </c>
      <c r="AU291" s="506">
        <f t="shared" si="56"/>
        <v>0</v>
      </c>
      <c r="AV291" s="506">
        <f t="shared" si="56"/>
        <v>0</v>
      </c>
      <c r="AW291" s="506">
        <f t="shared" si="56"/>
        <v>0</v>
      </c>
      <c r="AX291" s="506">
        <f t="shared" si="56"/>
        <v>0</v>
      </c>
      <c r="AY291" s="506">
        <f t="shared" si="56"/>
        <v>0</v>
      </c>
      <c r="AZ291" s="506">
        <f t="shared" si="56"/>
        <v>0</v>
      </c>
      <c r="BA291" s="506">
        <f t="shared" si="56"/>
        <v>857</v>
      </c>
      <c r="BB291" s="506">
        <f t="shared" si="56"/>
        <v>518</v>
      </c>
      <c r="BC291" s="506">
        <f t="shared" si="56"/>
        <v>367</v>
      </c>
      <c r="BD291" s="506">
        <f t="shared" si="56"/>
        <v>168</v>
      </c>
      <c r="BE291" s="506">
        <f t="shared" si="56"/>
        <v>526</v>
      </c>
      <c r="BF291" s="506">
        <f t="shared" si="56"/>
        <v>368</v>
      </c>
      <c r="BG291" s="506">
        <f t="shared" si="56"/>
        <v>187</v>
      </c>
      <c r="BH291" s="506">
        <f t="shared" si="56"/>
        <v>43</v>
      </c>
      <c r="BI291" s="506">
        <f t="shared" si="56"/>
        <v>331</v>
      </c>
      <c r="BJ291" s="506">
        <f t="shared" si="56"/>
        <v>150</v>
      </c>
      <c r="BK291" s="506">
        <f t="shared" si="56"/>
        <v>180</v>
      </c>
      <c r="BL291" s="506">
        <f t="shared" si="56"/>
        <v>125</v>
      </c>
      <c r="BM291" s="506">
        <f t="shared" si="56"/>
        <v>14</v>
      </c>
      <c r="BN291" s="506">
        <f t="shared" si="56"/>
        <v>0</v>
      </c>
      <c r="BO291" s="506">
        <f t="shared" si="56"/>
        <v>10</v>
      </c>
      <c r="BP291" s="506">
        <f t="shared" si="56"/>
        <v>10</v>
      </c>
      <c r="BQ291" s="506">
        <f t="shared" si="56"/>
        <v>0</v>
      </c>
      <c r="BR291" s="506">
        <f t="shared" ref="BR291:CA291" si="57">BR289</f>
        <v>0</v>
      </c>
      <c r="BS291" s="506">
        <f t="shared" si="57"/>
        <v>0</v>
      </c>
      <c r="BT291" s="506">
        <f t="shared" si="57"/>
        <v>0</v>
      </c>
      <c r="BU291" s="506">
        <f t="shared" si="57"/>
        <v>14</v>
      </c>
      <c r="BV291" s="506">
        <f t="shared" si="57"/>
        <v>0</v>
      </c>
      <c r="BW291" s="506">
        <f t="shared" si="57"/>
        <v>10</v>
      </c>
      <c r="BX291" s="506">
        <f t="shared" si="57"/>
        <v>10</v>
      </c>
      <c r="BY291" s="506">
        <f t="shared" si="57"/>
        <v>20</v>
      </c>
      <c r="BZ291" s="506">
        <f t="shared" si="57"/>
        <v>64</v>
      </c>
      <c r="CA291" s="506">
        <f t="shared" si="57"/>
        <v>0</v>
      </c>
    </row>
    <row r="292" spans="1:79">
      <c r="A292" s="571" t="s">
        <v>103</v>
      </c>
      <c r="B292" s="571" t="s">
        <v>1899</v>
      </c>
      <c r="C292" s="571">
        <v>2025</v>
      </c>
      <c r="D292" s="571" t="s">
        <v>1974</v>
      </c>
      <c r="E292" s="572">
        <v>834</v>
      </c>
      <c r="F292" s="572">
        <v>687</v>
      </c>
      <c r="G292" s="572">
        <v>429.4</v>
      </c>
      <c r="H292" s="572">
        <v>259.60000000000002</v>
      </c>
      <c r="I292" s="572">
        <v>83.600000000000009</v>
      </c>
      <c r="J292" s="572">
        <v>1</v>
      </c>
      <c r="K292" s="572">
        <v>0</v>
      </c>
      <c r="L292" s="572">
        <v>0.95</v>
      </c>
      <c r="M292" s="572">
        <v>0</v>
      </c>
      <c r="N292" s="572">
        <v>154</v>
      </c>
      <c r="O292" s="572">
        <v>0</v>
      </c>
      <c r="P292" s="572">
        <v>154</v>
      </c>
      <c r="Q292" s="572">
        <v>0</v>
      </c>
      <c r="R292" s="572">
        <v>0</v>
      </c>
      <c r="S292" s="572">
        <v>0</v>
      </c>
      <c r="T292" s="572">
        <v>0</v>
      </c>
      <c r="U292" s="572">
        <v>0</v>
      </c>
      <c r="V292" s="572">
        <v>0</v>
      </c>
      <c r="W292" s="572">
        <v>0</v>
      </c>
      <c r="X292" s="572">
        <v>0</v>
      </c>
      <c r="Y292" s="572">
        <v>0</v>
      </c>
      <c r="Z292" s="572">
        <v>0</v>
      </c>
      <c r="AA292" s="572">
        <v>0</v>
      </c>
      <c r="AB292" s="572">
        <v>0</v>
      </c>
      <c r="AC292" s="572">
        <v>492</v>
      </c>
      <c r="AD292" s="572">
        <v>294.5</v>
      </c>
      <c r="AE292" s="572">
        <v>187</v>
      </c>
      <c r="AF292" s="572">
        <v>114.4</v>
      </c>
      <c r="AG292" s="572">
        <v>191.89999999999998</v>
      </c>
      <c r="AH292" s="572">
        <v>138.69999999999999</v>
      </c>
      <c r="AI292" s="572">
        <v>59.849999999999994</v>
      </c>
      <c r="AJ292" s="572">
        <v>9.9</v>
      </c>
      <c r="AK292" s="572">
        <v>311.3</v>
      </c>
      <c r="AL292" s="572">
        <v>167</v>
      </c>
      <c r="AM292" s="572">
        <v>121.00000000000001</v>
      </c>
      <c r="AN292" s="572">
        <v>103</v>
      </c>
      <c r="AO292" s="572">
        <v>0</v>
      </c>
      <c r="AP292" s="572">
        <v>0</v>
      </c>
      <c r="AQ292" s="572">
        <v>0</v>
      </c>
      <c r="AR292" s="572">
        <v>0</v>
      </c>
      <c r="AS292" s="572">
        <v>0</v>
      </c>
      <c r="AT292" s="572">
        <v>0</v>
      </c>
      <c r="AU292" s="572">
        <v>0</v>
      </c>
      <c r="AV292" s="572">
        <v>0</v>
      </c>
      <c r="AW292" s="572">
        <v>0</v>
      </c>
      <c r="AX292" s="572">
        <v>0</v>
      </c>
      <c r="AY292" s="572">
        <v>0</v>
      </c>
      <c r="AZ292" s="572">
        <v>0</v>
      </c>
      <c r="BA292" s="572">
        <v>859</v>
      </c>
      <c r="BB292" s="572">
        <v>492.09999999999997</v>
      </c>
      <c r="BC292" s="572">
        <v>368</v>
      </c>
      <c r="BD292" s="572">
        <v>184.8</v>
      </c>
      <c r="BE292" s="572">
        <v>578.6</v>
      </c>
      <c r="BF292" s="572">
        <v>364</v>
      </c>
      <c r="BG292" s="572">
        <v>205.70000000000002</v>
      </c>
      <c r="BH292" s="572">
        <v>47.300000000000004</v>
      </c>
      <c r="BI292" s="572">
        <v>314.45</v>
      </c>
      <c r="BJ292" s="572">
        <v>142.5</v>
      </c>
      <c r="BK292" s="572">
        <v>171</v>
      </c>
      <c r="BL292" s="572">
        <v>118.75</v>
      </c>
      <c r="BM292" s="572">
        <v>13.299999999999999</v>
      </c>
      <c r="BN292" s="572">
        <v>0</v>
      </c>
      <c r="BO292" s="572">
        <v>9.5</v>
      </c>
      <c r="BP292" s="572">
        <v>9.5</v>
      </c>
      <c r="BQ292" s="572">
        <v>0</v>
      </c>
      <c r="BR292" s="572">
        <v>0</v>
      </c>
      <c r="BS292" s="572">
        <v>0</v>
      </c>
      <c r="BT292" s="572">
        <v>0</v>
      </c>
      <c r="BU292" s="572">
        <v>13.299999999999999</v>
      </c>
      <c r="BV292" s="572">
        <v>0</v>
      </c>
      <c r="BW292" s="572">
        <v>9.5</v>
      </c>
      <c r="BX292" s="572">
        <v>9.5</v>
      </c>
      <c r="BY292" s="572">
        <v>22</v>
      </c>
      <c r="BZ292" s="572">
        <v>62</v>
      </c>
      <c r="CA292" s="572">
        <v>0</v>
      </c>
    </row>
    <row r="293" spans="1:79">
      <c r="A293" t="s">
        <v>105</v>
      </c>
      <c r="B293" t="s">
        <v>1768</v>
      </c>
      <c r="C293">
        <v>2018</v>
      </c>
      <c r="D293" t="s">
        <v>1971</v>
      </c>
      <c r="E293" s="506">
        <v>581</v>
      </c>
      <c r="F293" s="506">
        <v>857</v>
      </c>
      <c r="G293" s="506">
        <v>398</v>
      </c>
      <c r="H293" s="506">
        <v>320</v>
      </c>
      <c r="I293" s="506">
        <v>181</v>
      </c>
      <c r="J293" s="506">
        <v>0</v>
      </c>
      <c r="K293" s="506">
        <v>0</v>
      </c>
      <c r="L293" s="506">
        <v>0</v>
      </c>
      <c r="M293" s="506">
        <v>0</v>
      </c>
      <c r="N293" s="506">
        <v>0</v>
      </c>
      <c r="O293" s="506">
        <v>0</v>
      </c>
      <c r="P293" s="506">
        <v>0</v>
      </c>
      <c r="Q293" s="506">
        <v>0</v>
      </c>
      <c r="R293" s="506">
        <v>0</v>
      </c>
      <c r="S293" s="506">
        <v>0</v>
      </c>
      <c r="T293" s="506">
        <v>0</v>
      </c>
      <c r="U293" s="506">
        <v>0</v>
      </c>
      <c r="V293" s="506">
        <v>0</v>
      </c>
      <c r="W293" s="506">
        <v>0</v>
      </c>
      <c r="X293" s="506">
        <v>0</v>
      </c>
      <c r="Y293" s="506">
        <v>0</v>
      </c>
      <c r="Z293" s="506">
        <v>0</v>
      </c>
      <c r="AA293" s="506">
        <v>0</v>
      </c>
      <c r="AB293" s="506">
        <v>0</v>
      </c>
      <c r="AC293" s="506">
        <v>246</v>
      </c>
      <c r="AD293" s="506">
        <v>124</v>
      </c>
      <c r="AE293" s="506">
        <v>115</v>
      </c>
      <c r="AF293" s="506">
        <v>116</v>
      </c>
      <c r="AG293" s="506">
        <v>90</v>
      </c>
      <c r="AH293" s="506">
        <v>43</v>
      </c>
      <c r="AI293" s="506">
        <v>35</v>
      </c>
      <c r="AJ293" s="506">
        <v>35</v>
      </c>
      <c r="AK293" s="506">
        <v>156</v>
      </c>
      <c r="AL293" s="506">
        <v>81</v>
      </c>
      <c r="AM293" s="506">
        <v>80</v>
      </c>
      <c r="AN293" s="506">
        <v>81</v>
      </c>
      <c r="AO293" s="506">
        <v>0</v>
      </c>
      <c r="AP293" s="506">
        <v>0</v>
      </c>
      <c r="AQ293" s="506">
        <v>0</v>
      </c>
      <c r="AR293" s="506">
        <v>0</v>
      </c>
      <c r="AS293" s="506">
        <v>0</v>
      </c>
      <c r="AT293" s="506">
        <v>0</v>
      </c>
      <c r="AU293" s="506">
        <v>0</v>
      </c>
      <c r="AV293" s="506">
        <v>0</v>
      </c>
      <c r="AW293" s="506">
        <v>0</v>
      </c>
      <c r="AX293" s="506">
        <v>0</v>
      </c>
      <c r="AY293" s="506">
        <v>0</v>
      </c>
      <c r="AZ293" s="506">
        <v>0</v>
      </c>
      <c r="BA293" s="506">
        <v>860</v>
      </c>
      <c r="BB293" s="506">
        <v>443</v>
      </c>
      <c r="BC293" s="506">
        <v>385</v>
      </c>
      <c r="BD293" s="506">
        <v>284</v>
      </c>
      <c r="BE293" s="506">
        <v>668</v>
      </c>
      <c r="BF293" s="506">
        <v>324</v>
      </c>
      <c r="BG293" s="506">
        <v>290</v>
      </c>
      <c r="BH293" s="506">
        <v>180</v>
      </c>
      <c r="BI293" s="506">
        <v>192</v>
      </c>
      <c r="BJ293" s="506">
        <v>119</v>
      </c>
      <c r="BK293" s="506">
        <v>95</v>
      </c>
      <c r="BL293" s="506">
        <v>104</v>
      </c>
      <c r="BM293" s="506">
        <v>0</v>
      </c>
      <c r="BN293" s="506">
        <v>0</v>
      </c>
      <c r="BO293" s="506">
        <v>0</v>
      </c>
      <c r="BP293" s="506">
        <v>0</v>
      </c>
      <c r="BQ293" s="506">
        <v>0</v>
      </c>
      <c r="BR293" s="506">
        <v>0</v>
      </c>
      <c r="BS293" s="506">
        <v>0</v>
      </c>
      <c r="BT293" s="506">
        <v>0</v>
      </c>
      <c r="BU293" s="506">
        <v>0</v>
      </c>
      <c r="BV293" s="506">
        <v>0</v>
      </c>
      <c r="BW293" s="506">
        <v>0</v>
      </c>
      <c r="BX293" s="506">
        <v>0</v>
      </c>
      <c r="BY293" s="506">
        <v>15</v>
      </c>
      <c r="BZ293" s="506">
        <v>59</v>
      </c>
      <c r="CA293" s="506">
        <v>0</v>
      </c>
    </row>
    <row r="294" spans="1:79">
      <c r="A294" s="571" t="s">
        <v>105</v>
      </c>
      <c r="B294" s="571" t="s">
        <v>1768</v>
      </c>
      <c r="C294" s="571">
        <v>2019</v>
      </c>
      <c r="D294" s="571" t="s">
        <v>1971</v>
      </c>
      <c r="E294" s="572">
        <v>659</v>
      </c>
      <c r="F294" s="572">
        <v>888</v>
      </c>
      <c r="G294" s="572">
        <v>427</v>
      </c>
      <c r="H294" s="572">
        <v>293</v>
      </c>
      <c r="I294" s="572">
        <v>160</v>
      </c>
      <c r="J294" s="572">
        <v>0</v>
      </c>
      <c r="K294" s="572">
        <v>0</v>
      </c>
      <c r="L294" s="572">
        <v>0</v>
      </c>
      <c r="M294" s="572">
        <v>0</v>
      </c>
      <c r="N294" s="572">
        <v>0</v>
      </c>
      <c r="O294" s="572">
        <v>0</v>
      </c>
      <c r="P294" s="572">
        <v>0</v>
      </c>
      <c r="Q294" s="572">
        <v>0</v>
      </c>
      <c r="R294" s="572">
        <v>0</v>
      </c>
      <c r="S294" s="572">
        <v>0</v>
      </c>
      <c r="T294" s="572">
        <v>0</v>
      </c>
      <c r="U294" s="572">
        <v>0</v>
      </c>
      <c r="V294" s="572">
        <v>0</v>
      </c>
      <c r="W294" s="572">
        <v>0</v>
      </c>
      <c r="X294" s="572">
        <v>0</v>
      </c>
      <c r="Y294" s="572">
        <v>0</v>
      </c>
      <c r="Z294" s="572">
        <v>0</v>
      </c>
      <c r="AA294" s="572">
        <v>0</v>
      </c>
      <c r="AB294" s="572">
        <v>0</v>
      </c>
      <c r="AC294" s="572">
        <v>253</v>
      </c>
      <c r="AD294" s="572">
        <v>67</v>
      </c>
      <c r="AE294" s="572">
        <v>102</v>
      </c>
      <c r="AF294" s="572">
        <v>133</v>
      </c>
      <c r="AG294" s="572">
        <v>45</v>
      </c>
      <c r="AH294" s="572">
        <v>11</v>
      </c>
      <c r="AI294" s="572">
        <v>12</v>
      </c>
      <c r="AJ294" s="572">
        <v>14</v>
      </c>
      <c r="AK294" s="572">
        <v>208</v>
      </c>
      <c r="AL294" s="572">
        <v>56</v>
      </c>
      <c r="AM294" s="572">
        <v>90</v>
      </c>
      <c r="AN294" s="572">
        <v>119</v>
      </c>
      <c r="AO294" s="572">
        <v>0</v>
      </c>
      <c r="AP294" s="572">
        <v>0</v>
      </c>
      <c r="AQ294" s="572">
        <v>0</v>
      </c>
      <c r="AR294" s="572">
        <v>0</v>
      </c>
      <c r="AS294" s="572">
        <v>0</v>
      </c>
      <c r="AT294" s="572">
        <v>0</v>
      </c>
      <c r="AU294" s="572">
        <v>0</v>
      </c>
      <c r="AV294" s="572">
        <v>0</v>
      </c>
      <c r="AW294" s="572">
        <v>0</v>
      </c>
      <c r="AX294" s="572">
        <v>0</v>
      </c>
      <c r="AY294" s="572">
        <v>0</v>
      </c>
      <c r="AZ294" s="572">
        <v>0</v>
      </c>
      <c r="BA294" s="572">
        <v>925</v>
      </c>
      <c r="BB294" s="572">
        <v>467</v>
      </c>
      <c r="BC294" s="572">
        <v>395</v>
      </c>
      <c r="BD294" s="572">
        <v>334</v>
      </c>
      <c r="BE294" s="572">
        <v>719</v>
      </c>
      <c r="BF294" s="572">
        <v>374</v>
      </c>
      <c r="BG294" s="572">
        <v>303</v>
      </c>
      <c r="BH294" s="572">
        <v>222</v>
      </c>
      <c r="BI294" s="572">
        <v>206</v>
      </c>
      <c r="BJ294" s="572">
        <v>93</v>
      </c>
      <c r="BK294" s="572">
        <v>92</v>
      </c>
      <c r="BL294" s="572">
        <v>112</v>
      </c>
      <c r="BM294" s="572">
        <v>0</v>
      </c>
      <c r="BN294" s="572">
        <v>0</v>
      </c>
      <c r="BO294" s="572">
        <v>0</v>
      </c>
      <c r="BP294" s="572">
        <v>0</v>
      </c>
      <c r="BQ294" s="572">
        <v>0</v>
      </c>
      <c r="BR294" s="572">
        <v>0</v>
      </c>
      <c r="BS294" s="572">
        <v>0</v>
      </c>
      <c r="BT294" s="572">
        <v>0</v>
      </c>
      <c r="BU294" s="572">
        <v>0</v>
      </c>
      <c r="BV294" s="572">
        <v>0</v>
      </c>
      <c r="BW294" s="572">
        <v>0</v>
      </c>
      <c r="BX294" s="572">
        <v>0</v>
      </c>
      <c r="BY294" s="572">
        <v>19</v>
      </c>
      <c r="BZ294" s="572">
        <v>76</v>
      </c>
      <c r="CA294" s="572">
        <v>0</v>
      </c>
    </row>
    <row r="295" spans="1:79">
      <c r="A295" t="s">
        <v>105</v>
      </c>
      <c r="B295" t="s">
        <v>1768</v>
      </c>
      <c r="C295">
        <v>2020</v>
      </c>
      <c r="D295" t="s">
        <v>1971</v>
      </c>
      <c r="E295" s="506">
        <v>667</v>
      </c>
      <c r="F295" s="506">
        <v>931</v>
      </c>
      <c r="G295" s="506">
        <v>450</v>
      </c>
      <c r="H295" s="506">
        <v>328</v>
      </c>
      <c r="I295" s="506">
        <v>160</v>
      </c>
      <c r="J295" s="506">
        <v>0</v>
      </c>
      <c r="K295" s="506">
        <v>0</v>
      </c>
      <c r="L295" s="506">
        <v>0</v>
      </c>
      <c r="M295" s="506">
        <v>0</v>
      </c>
      <c r="N295" s="506">
        <v>164</v>
      </c>
      <c r="O295" s="506">
        <v>0</v>
      </c>
      <c r="P295" s="506">
        <v>164</v>
      </c>
      <c r="Q295" s="506">
        <v>56</v>
      </c>
      <c r="R295" s="506">
        <v>0</v>
      </c>
      <c r="S295" s="506">
        <v>0</v>
      </c>
      <c r="T295" s="506">
        <v>0</v>
      </c>
      <c r="U295" s="506">
        <v>6</v>
      </c>
      <c r="V295" s="506">
        <v>0</v>
      </c>
      <c r="W295" s="506">
        <v>0</v>
      </c>
      <c r="X295" s="506">
        <v>0</v>
      </c>
      <c r="Y295" s="506">
        <v>50</v>
      </c>
      <c r="Z295" s="506">
        <v>0</v>
      </c>
      <c r="AA295" s="506">
        <v>0</v>
      </c>
      <c r="AB295" s="506">
        <v>0</v>
      </c>
      <c r="AC295" s="506">
        <v>139</v>
      </c>
      <c r="AD295" s="506">
        <v>34</v>
      </c>
      <c r="AE295" s="506">
        <v>57</v>
      </c>
      <c r="AF295" s="506">
        <v>86</v>
      </c>
      <c r="AG295" s="506">
        <v>27</v>
      </c>
      <c r="AH295" s="506">
        <v>7</v>
      </c>
      <c r="AI295" s="506">
        <v>6</v>
      </c>
      <c r="AJ295" s="506">
        <v>11</v>
      </c>
      <c r="AK295" s="506">
        <v>112</v>
      </c>
      <c r="AL295" s="506">
        <v>27</v>
      </c>
      <c r="AM295" s="506">
        <v>51</v>
      </c>
      <c r="AN295" s="506">
        <v>75</v>
      </c>
      <c r="AO295" s="506">
        <v>0</v>
      </c>
      <c r="AP295" s="506">
        <v>0</v>
      </c>
      <c r="AQ295" s="506">
        <v>0</v>
      </c>
      <c r="AR295" s="506">
        <v>0</v>
      </c>
      <c r="AS295" s="506">
        <v>0</v>
      </c>
      <c r="AT295" s="506">
        <v>0</v>
      </c>
      <c r="AU295" s="506">
        <v>0</v>
      </c>
      <c r="AV295" s="506">
        <v>0</v>
      </c>
      <c r="AW295" s="506">
        <v>0</v>
      </c>
      <c r="AX295" s="506">
        <v>0</v>
      </c>
      <c r="AY295" s="506">
        <v>0</v>
      </c>
      <c r="AZ295" s="506">
        <v>0</v>
      </c>
      <c r="BA295" s="506">
        <v>995</v>
      </c>
      <c r="BB295" s="506">
        <v>406</v>
      </c>
      <c r="BC295" s="506">
        <v>449</v>
      </c>
      <c r="BD295" s="506">
        <v>301</v>
      </c>
      <c r="BE295" s="506">
        <v>789</v>
      </c>
      <c r="BF295" s="506">
        <v>326</v>
      </c>
      <c r="BG295" s="506">
        <v>332</v>
      </c>
      <c r="BH295" s="506">
        <v>192</v>
      </c>
      <c r="BI295" s="506">
        <v>206</v>
      </c>
      <c r="BJ295" s="506">
        <v>80</v>
      </c>
      <c r="BK295" s="506">
        <v>117</v>
      </c>
      <c r="BL295" s="506">
        <v>109</v>
      </c>
      <c r="BM295" s="506">
        <v>0</v>
      </c>
      <c r="BN295" s="506">
        <v>0</v>
      </c>
      <c r="BO295" s="506">
        <v>0</v>
      </c>
      <c r="BP295" s="506">
        <v>0</v>
      </c>
      <c r="BQ295" s="506">
        <v>0</v>
      </c>
      <c r="BR295" s="506">
        <v>0</v>
      </c>
      <c r="BS295" s="506">
        <v>0</v>
      </c>
      <c r="BT295" s="506">
        <v>0</v>
      </c>
      <c r="BU295" s="506">
        <v>0</v>
      </c>
      <c r="BV295" s="506">
        <v>0</v>
      </c>
      <c r="BW295" s="506">
        <v>0</v>
      </c>
      <c r="BX295" s="506">
        <v>0</v>
      </c>
      <c r="BY295" s="506">
        <v>4</v>
      </c>
      <c r="BZ295" s="506">
        <v>84</v>
      </c>
      <c r="CA295" s="506">
        <v>0</v>
      </c>
    </row>
    <row r="296" spans="1:79">
      <c r="A296" s="571" t="s">
        <v>105</v>
      </c>
      <c r="B296" s="571" t="s">
        <v>1768</v>
      </c>
      <c r="C296" s="571">
        <v>2021</v>
      </c>
      <c r="D296" s="571" t="s">
        <v>1971</v>
      </c>
      <c r="E296" s="572">
        <v>733</v>
      </c>
      <c r="F296" s="572">
        <v>915</v>
      </c>
      <c r="G296" s="572">
        <v>377</v>
      </c>
      <c r="H296" s="572">
        <v>318</v>
      </c>
      <c r="I296" s="572">
        <v>150</v>
      </c>
      <c r="J296" s="572">
        <v>0</v>
      </c>
      <c r="K296" s="572">
        <v>0</v>
      </c>
      <c r="L296" s="572">
        <v>0</v>
      </c>
      <c r="M296" s="572">
        <v>0</v>
      </c>
      <c r="N296" s="572">
        <v>170</v>
      </c>
      <c r="O296" s="572">
        <v>0</v>
      </c>
      <c r="P296" s="572">
        <v>170</v>
      </c>
      <c r="Q296" s="572">
        <v>68</v>
      </c>
      <c r="R296" s="572">
        <v>0</v>
      </c>
      <c r="S296" s="572">
        <v>0</v>
      </c>
      <c r="T296" s="572">
        <v>0</v>
      </c>
      <c r="U296" s="572">
        <v>5</v>
      </c>
      <c r="V296" s="572">
        <v>0</v>
      </c>
      <c r="W296" s="572">
        <v>0</v>
      </c>
      <c r="X296" s="572">
        <v>0</v>
      </c>
      <c r="Y296" s="572">
        <v>63</v>
      </c>
      <c r="Z296" s="572">
        <v>0</v>
      </c>
      <c r="AA296" s="572">
        <v>0</v>
      </c>
      <c r="AB296" s="572">
        <v>0</v>
      </c>
      <c r="AC296" s="572">
        <v>642</v>
      </c>
      <c r="AD296" s="572">
        <v>159</v>
      </c>
      <c r="AE296" s="572">
        <v>225</v>
      </c>
      <c r="AF296" s="572">
        <v>245</v>
      </c>
      <c r="AG296" s="572">
        <v>308</v>
      </c>
      <c r="AH296" s="572">
        <v>57</v>
      </c>
      <c r="AI296" s="572">
        <v>72</v>
      </c>
      <c r="AJ296" s="572">
        <v>80</v>
      </c>
      <c r="AK296" s="572">
        <v>334</v>
      </c>
      <c r="AL296" s="572">
        <v>102</v>
      </c>
      <c r="AM296" s="572">
        <v>153</v>
      </c>
      <c r="AN296" s="572">
        <v>165</v>
      </c>
      <c r="AO296" s="572">
        <v>0</v>
      </c>
      <c r="AP296" s="572">
        <v>0</v>
      </c>
      <c r="AQ296" s="572">
        <v>0</v>
      </c>
      <c r="AR296" s="572">
        <v>0</v>
      </c>
      <c r="AS296" s="572">
        <v>0</v>
      </c>
      <c r="AT296" s="572">
        <v>0</v>
      </c>
      <c r="AU296" s="572">
        <v>0</v>
      </c>
      <c r="AV296" s="572">
        <v>0</v>
      </c>
      <c r="AW296" s="572">
        <v>0</v>
      </c>
      <c r="AX296" s="572">
        <v>0</v>
      </c>
      <c r="AY296" s="572">
        <v>0</v>
      </c>
      <c r="AZ296" s="572">
        <v>0</v>
      </c>
      <c r="BA296" s="572">
        <v>1039</v>
      </c>
      <c r="BB296" s="572">
        <v>423</v>
      </c>
      <c r="BC296" s="572">
        <v>434</v>
      </c>
      <c r="BD296" s="572">
        <v>325</v>
      </c>
      <c r="BE296" s="572">
        <v>839</v>
      </c>
      <c r="BF296" s="572">
        <v>357</v>
      </c>
      <c r="BG296" s="572">
        <v>353</v>
      </c>
      <c r="BH296" s="572">
        <v>218</v>
      </c>
      <c r="BI296" s="572">
        <v>200</v>
      </c>
      <c r="BJ296" s="572">
        <v>66</v>
      </c>
      <c r="BK296" s="572">
        <v>81</v>
      </c>
      <c r="BL296" s="572">
        <v>107</v>
      </c>
      <c r="BM296" s="572">
        <v>0</v>
      </c>
      <c r="BN296" s="572">
        <v>0</v>
      </c>
      <c r="BO296" s="572">
        <v>0</v>
      </c>
      <c r="BP296" s="572">
        <v>0</v>
      </c>
      <c r="BQ296" s="572">
        <v>0</v>
      </c>
      <c r="BR296" s="572">
        <v>0</v>
      </c>
      <c r="BS296" s="572">
        <v>0</v>
      </c>
      <c r="BT296" s="572">
        <v>0</v>
      </c>
      <c r="BU296" s="572">
        <v>0</v>
      </c>
      <c r="BV296" s="572">
        <v>0</v>
      </c>
      <c r="BW296" s="572">
        <v>0</v>
      </c>
      <c r="BX296" s="572">
        <v>0</v>
      </c>
      <c r="BY296" s="572">
        <v>29</v>
      </c>
      <c r="BZ296" s="572">
        <v>106</v>
      </c>
      <c r="CA296" s="572">
        <v>0</v>
      </c>
    </row>
    <row r="297" spans="1:79">
      <c r="A297" t="s">
        <v>105</v>
      </c>
      <c r="B297" t="s">
        <v>1768</v>
      </c>
      <c r="C297">
        <v>2022</v>
      </c>
      <c r="D297" t="s">
        <v>1971</v>
      </c>
      <c r="E297" s="506">
        <v>575</v>
      </c>
      <c r="F297" s="506">
        <v>887</v>
      </c>
      <c r="G297" s="506">
        <v>334</v>
      </c>
      <c r="H297" s="506">
        <v>267</v>
      </c>
      <c r="I297" s="506">
        <v>141</v>
      </c>
      <c r="J297" s="506">
        <v>0</v>
      </c>
      <c r="K297" s="506">
        <v>0</v>
      </c>
      <c r="L297" s="506">
        <v>0</v>
      </c>
      <c r="M297" s="506">
        <v>0</v>
      </c>
      <c r="N297" s="506">
        <v>166</v>
      </c>
      <c r="O297" s="506">
        <v>0</v>
      </c>
      <c r="P297" s="506">
        <v>166</v>
      </c>
      <c r="Q297" s="506">
        <v>35</v>
      </c>
      <c r="R297" s="506">
        <v>0</v>
      </c>
      <c r="S297" s="506">
        <v>0</v>
      </c>
      <c r="T297" s="506">
        <v>0</v>
      </c>
      <c r="U297" s="506">
        <v>5</v>
      </c>
      <c r="V297" s="506">
        <v>0</v>
      </c>
      <c r="W297" s="506">
        <v>0</v>
      </c>
      <c r="X297" s="506">
        <v>0</v>
      </c>
      <c r="Y297" s="506">
        <v>30</v>
      </c>
      <c r="Z297" s="506">
        <v>0</v>
      </c>
      <c r="AA297" s="506">
        <v>0</v>
      </c>
      <c r="AB297" s="506">
        <v>0</v>
      </c>
      <c r="AC297" s="506">
        <v>442</v>
      </c>
      <c r="AD297" s="506">
        <v>104</v>
      </c>
      <c r="AE297" s="506">
        <v>138</v>
      </c>
      <c r="AF297" s="506">
        <v>158</v>
      </c>
      <c r="AG297" s="506">
        <v>192</v>
      </c>
      <c r="AH297" s="506">
        <v>45</v>
      </c>
      <c r="AI297" s="506">
        <v>37</v>
      </c>
      <c r="AJ297" s="506">
        <v>36</v>
      </c>
      <c r="AK297" s="506">
        <v>250</v>
      </c>
      <c r="AL297" s="506">
        <v>59</v>
      </c>
      <c r="AM297" s="506">
        <v>101</v>
      </c>
      <c r="AN297" s="506">
        <v>122</v>
      </c>
      <c r="AO297" s="506">
        <v>0</v>
      </c>
      <c r="AP297" s="506">
        <v>0</v>
      </c>
      <c r="AQ297" s="506">
        <v>0</v>
      </c>
      <c r="AR297" s="506">
        <v>0</v>
      </c>
      <c r="AS297" s="506">
        <v>0</v>
      </c>
      <c r="AT297" s="506">
        <v>0</v>
      </c>
      <c r="AU297" s="506">
        <v>0</v>
      </c>
      <c r="AV297" s="506">
        <v>0</v>
      </c>
      <c r="AW297" s="506">
        <v>0</v>
      </c>
      <c r="AX297" s="506">
        <v>0</v>
      </c>
      <c r="AY297" s="506">
        <v>0</v>
      </c>
      <c r="AZ297" s="506">
        <v>0</v>
      </c>
      <c r="BA297" s="506">
        <v>1055</v>
      </c>
      <c r="BB297" s="506">
        <v>417</v>
      </c>
      <c r="BC297" s="506">
        <v>456</v>
      </c>
      <c r="BD297" s="506">
        <v>318</v>
      </c>
      <c r="BE297" s="506">
        <v>841</v>
      </c>
      <c r="BF297" s="506">
        <v>346</v>
      </c>
      <c r="BG297" s="506">
        <v>362</v>
      </c>
      <c r="BH297" s="506">
        <v>199</v>
      </c>
      <c r="BI297" s="506">
        <v>214</v>
      </c>
      <c r="BJ297" s="506">
        <v>71</v>
      </c>
      <c r="BK297" s="506">
        <v>94</v>
      </c>
      <c r="BL297" s="506">
        <v>119</v>
      </c>
      <c r="BM297" s="506">
        <v>0</v>
      </c>
      <c r="BN297" s="506">
        <v>0</v>
      </c>
      <c r="BO297" s="506">
        <v>0</v>
      </c>
      <c r="BP297" s="506">
        <v>0</v>
      </c>
      <c r="BQ297" s="506">
        <v>0</v>
      </c>
      <c r="BR297" s="506">
        <v>0</v>
      </c>
      <c r="BS297" s="506">
        <v>0</v>
      </c>
      <c r="BT297" s="506">
        <v>0</v>
      </c>
      <c r="BU297" s="506">
        <v>0</v>
      </c>
      <c r="BV297" s="506">
        <v>0</v>
      </c>
      <c r="BW297" s="506">
        <v>0</v>
      </c>
      <c r="BX297" s="506">
        <v>0</v>
      </c>
      <c r="BY297" s="506">
        <v>29</v>
      </c>
      <c r="BZ297" s="506">
        <v>141</v>
      </c>
      <c r="CA297" s="506">
        <v>0</v>
      </c>
    </row>
    <row r="298" spans="1:79">
      <c r="A298" s="571" t="s">
        <v>105</v>
      </c>
      <c r="B298" s="571" t="s">
        <v>1768</v>
      </c>
      <c r="C298" s="571">
        <v>2023</v>
      </c>
      <c r="D298" s="571" t="s">
        <v>1971</v>
      </c>
      <c r="E298" s="572">
        <v>531</v>
      </c>
      <c r="F298" s="572">
        <v>791</v>
      </c>
      <c r="G298" s="572">
        <v>317</v>
      </c>
      <c r="H298" s="572">
        <v>304</v>
      </c>
      <c r="I298" s="572">
        <v>116</v>
      </c>
      <c r="J298" s="572">
        <v>0</v>
      </c>
      <c r="K298" s="572">
        <v>0</v>
      </c>
      <c r="L298" s="572">
        <v>0</v>
      </c>
      <c r="M298" s="572">
        <v>0</v>
      </c>
      <c r="N298" s="572">
        <v>231</v>
      </c>
      <c r="O298" s="572">
        <v>0</v>
      </c>
      <c r="P298" s="572">
        <v>231</v>
      </c>
      <c r="Q298" s="572">
        <v>77</v>
      </c>
      <c r="R298" s="572">
        <v>22</v>
      </c>
      <c r="S298" s="572">
        <v>36</v>
      </c>
      <c r="T298" s="572">
        <v>33</v>
      </c>
      <c r="U298" s="572">
        <v>0</v>
      </c>
      <c r="V298" s="572">
        <v>0</v>
      </c>
      <c r="W298" s="572">
        <v>0</v>
      </c>
      <c r="X298" s="572">
        <v>0</v>
      </c>
      <c r="Y298" s="572">
        <v>77</v>
      </c>
      <c r="Z298" s="572">
        <v>22</v>
      </c>
      <c r="AA298" s="572">
        <v>36</v>
      </c>
      <c r="AB298" s="572">
        <v>33</v>
      </c>
      <c r="AC298" s="572">
        <v>394</v>
      </c>
      <c r="AD298" s="572">
        <v>65</v>
      </c>
      <c r="AE298" s="572">
        <v>133</v>
      </c>
      <c r="AF298" s="572">
        <v>122</v>
      </c>
      <c r="AG298" s="572">
        <v>192</v>
      </c>
      <c r="AH298" s="572">
        <v>27</v>
      </c>
      <c r="AI298" s="572">
        <v>39</v>
      </c>
      <c r="AJ298" s="572">
        <v>36</v>
      </c>
      <c r="AK298" s="572">
        <v>202</v>
      </c>
      <c r="AL298" s="572">
        <v>38</v>
      </c>
      <c r="AM298" s="572">
        <v>94</v>
      </c>
      <c r="AN298" s="572">
        <v>86</v>
      </c>
      <c r="AO298" s="572">
        <v>0</v>
      </c>
      <c r="AP298" s="572">
        <v>0</v>
      </c>
      <c r="AQ298" s="572">
        <v>0</v>
      </c>
      <c r="AR298" s="572">
        <v>0</v>
      </c>
      <c r="AS298" s="572">
        <v>0</v>
      </c>
      <c r="AT298" s="572">
        <v>0</v>
      </c>
      <c r="AU298" s="572">
        <v>0</v>
      </c>
      <c r="AV298" s="572">
        <v>0</v>
      </c>
      <c r="AW298" s="572">
        <v>0</v>
      </c>
      <c r="AX298" s="572">
        <v>0</v>
      </c>
      <c r="AY298" s="572">
        <v>0</v>
      </c>
      <c r="AZ298" s="572">
        <v>0</v>
      </c>
      <c r="BA298" s="572">
        <v>1118</v>
      </c>
      <c r="BB298" s="572">
        <v>420</v>
      </c>
      <c r="BC298" s="572">
        <v>498</v>
      </c>
      <c r="BD298" s="572">
        <v>322</v>
      </c>
      <c r="BE298" s="572">
        <v>902</v>
      </c>
      <c r="BF298" s="572">
        <v>362</v>
      </c>
      <c r="BG298" s="572">
        <v>399</v>
      </c>
      <c r="BH298" s="572">
        <v>226</v>
      </c>
      <c r="BI298" s="572">
        <v>216</v>
      </c>
      <c r="BJ298" s="572">
        <v>58</v>
      </c>
      <c r="BK298" s="572">
        <v>99</v>
      </c>
      <c r="BL298" s="572">
        <v>96</v>
      </c>
      <c r="BM298" s="572">
        <v>0</v>
      </c>
      <c r="BN298" s="572">
        <v>0</v>
      </c>
      <c r="BO298" s="572">
        <v>0</v>
      </c>
      <c r="BP298" s="572">
        <v>0</v>
      </c>
      <c r="BQ298" s="572">
        <v>0</v>
      </c>
      <c r="BR298" s="572">
        <v>0</v>
      </c>
      <c r="BS298" s="572">
        <v>0</v>
      </c>
      <c r="BT298" s="572">
        <v>0</v>
      </c>
      <c r="BU298" s="572">
        <v>0</v>
      </c>
      <c r="BV298" s="572">
        <v>0</v>
      </c>
      <c r="BW298" s="572">
        <v>0</v>
      </c>
      <c r="BX298" s="572">
        <v>0</v>
      </c>
      <c r="BY298" s="572">
        <v>22</v>
      </c>
      <c r="BZ298" s="572">
        <v>135</v>
      </c>
      <c r="CA298" s="572">
        <v>0</v>
      </c>
    </row>
    <row r="299" spans="1:79">
      <c r="A299" t="s">
        <v>105</v>
      </c>
      <c r="B299" t="s">
        <v>1768</v>
      </c>
      <c r="C299">
        <v>2024</v>
      </c>
      <c r="D299" t="s">
        <v>1971</v>
      </c>
      <c r="E299" s="506">
        <v>587</v>
      </c>
      <c r="F299" s="506">
        <v>711</v>
      </c>
      <c r="G299" s="506">
        <v>290</v>
      </c>
      <c r="H299" s="506">
        <v>263</v>
      </c>
      <c r="I299" s="506">
        <v>120</v>
      </c>
      <c r="J299" s="506">
        <v>0</v>
      </c>
      <c r="K299" s="506">
        <v>0</v>
      </c>
      <c r="L299" s="506">
        <v>0</v>
      </c>
      <c r="M299" s="506">
        <v>0</v>
      </c>
      <c r="N299" s="506">
        <v>142</v>
      </c>
      <c r="O299" s="506">
        <v>0</v>
      </c>
      <c r="P299" s="506">
        <v>142</v>
      </c>
      <c r="Q299" s="506">
        <v>141</v>
      </c>
      <c r="R299" s="506">
        <v>43</v>
      </c>
      <c r="S299" s="506">
        <v>55</v>
      </c>
      <c r="T299" s="506">
        <v>79</v>
      </c>
      <c r="U299" s="506">
        <v>50</v>
      </c>
      <c r="V299" s="506">
        <v>14</v>
      </c>
      <c r="W299" s="506">
        <v>17</v>
      </c>
      <c r="X299" s="506">
        <v>28</v>
      </c>
      <c r="Y299" s="506">
        <v>91</v>
      </c>
      <c r="Z299" s="506">
        <v>29</v>
      </c>
      <c r="AA299" s="506">
        <v>38</v>
      </c>
      <c r="AB299" s="506">
        <v>51</v>
      </c>
      <c r="AC299" s="506">
        <v>523</v>
      </c>
      <c r="AD299" s="506">
        <v>115</v>
      </c>
      <c r="AE299" s="506">
        <v>180</v>
      </c>
      <c r="AF299" s="506">
        <v>156</v>
      </c>
      <c r="AG299" s="506">
        <v>259</v>
      </c>
      <c r="AH299" s="506">
        <v>44</v>
      </c>
      <c r="AI299" s="506">
        <v>64</v>
      </c>
      <c r="AJ299" s="506">
        <v>35</v>
      </c>
      <c r="AK299" s="506">
        <v>264</v>
      </c>
      <c r="AL299" s="506">
        <v>71</v>
      </c>
      <c r="AM299" s="506">
        <v>116</v>
      </c>
      <c r="AN299" s="506">
        <v>121</v>
      </c>
      <c r="AO299" s="506">
        <v>0</v>
      </c>
      <c r="AP299" s="506">
        <v>0</v>
      </c>
      <c r="AQ299" s="506">
        <v>0</v>
      </c>
      <c r="AR299" s="506">
        <v>0</v>
      </c>
      <c r="AS299" s="506">
        <v>0</v>
      </c>
      <c r="AT299" s="506">
        <v>0</v>
      </c>
      <c r="AU299" s="506">
        <v>0</v>
      </c>
      <c r="AV299" s="506">
        <v>0</v>
      </c>
      <c r="AW299" s="506">
        <v>0</v>
      </c>
      <c r="AX299" s="506">
        <v>0</v>
      </c>
      <c r="AY299" s="506">
        <v>0</v>
      </c>
      <c r="AZ299" s="506">
        <v>0</v>
      </c>
      <c r="BA299" s="506">
        <v>1025</v>
      </c>
      <c r="BB299" s="506">
        <v>418</v>
      </c>
      <c r="BC299" s="506">
        <v>429</v>
      </c>
      <c r="BD299" s="506">
        <v>277</v>
      </c>
      <c r="BE299" s="506">
        <v>828</v>
      </c>
      <c r="BF299" s="506">
        <v>355</v>
      </c>
      <c r="BG299" s="506">
        <v>333</v>
      </c>
      <c r="BH299" s="506">
        <v>170</v>
      </c>
      <c r="BI299" s="506">
        <v>197</v>
      </c>
      <c r="BJ299" s="506">
        <v>63</v>
      </c>
      <c r="BK299" s="506">
        <v>96</v>
      </c>
      <c r="BL299" s="506">
        <v>107</v>
      </c>
      <c r="BM299" s="506">
        <v>0</v>
      </c>
      <c r="BN299" s="506">
        <v>0</v>
      </c>
      <c r="BO299" s="506">
        <v>0</v>
      </c>
      <c r="BP299" s="506">
        <v>0</v>
      </c>
      <c r="BQ299" s="506">
        <v>0</v>
      </c>
      <c r="BR299" s="506">
        <v>0</v>
      </c>
      <c r="BS299" s="506">
        <v>0</v>
      </c>
      <c r="BT299" s="506">
        <v>0</v>
      </c>
      <c r="BU299" s="506">
        <v>0</v>
      </c>
      <c r="BV299" s="506">
        <v>0</v>
      </c>
      <c r="BW299" s="506">
        <v>0</v>
      </c>
      <c r="BX299" s="506">
        <v>0</v>
      </c>
      <c r="BY299" s="506">
        <v>22</v>
      </c>
      <c r="BZ299" s="506">
        <v>144</v>
      </c>
      <c r="CA299" s="506">
        <v>0</v>
      </c>
    </row>
    <row r="300" spans="1:79">
      <c r="A300" s="571" t="s">
        <v>105</v>
      </c>
      <c r="B300" s="571" t="s">
        <v>1768</v>
      </c>
      <c r="C300" s="571">
        <v>2025</v>
      </c>
      <c r="D300" s="571" t="s">
        <v>1972</v>
      </c>
      <c r="E300" s="572">
        <v>620</v>
      </c>
      <c r="F300" s="572">
        <v>711</v>
      </c>
      <c r="G300" s="572">
        <v>307</v>
      </c>
      <c r="H300" s="572">
        <v>250</v>
      </c>
      <c r="I300" s="572">
        <v>122</v>
      </c>
      <c r="J300" s="572">
        <v>0</v>
      </c>
      <c r="K300" s="572">
        <v>0</v>
      </c>
      <c r="L300" s="572">
        <v>0</v>
      </c>
      <c r="M300" s="572">
        <v>0</v>
      </c>
      <c r="N300" s="572">
        <v>175</v>
      </c>
      <c r="O300" s="572">
        <v>0</v>
      </c>
      <c r="P300" s="572">
        <v>175</v>
      </c>
      <c r="Q300" s="572">
        <v>75</v>
      </c>
      <c r="R300" s="572">
        <v>22</v>
      </c>
      <c r="S300" s="572">
        <v>32</v>
      </c>
      <c r="T300" s="572">
        <v>37</v>
      </c>
      <c r="U300" s="617">
        <v>10</v>
      </c>
      <c r="V300" s="617">
        <v>4</v>
      </c>
      <c r="W300" s="617">
        <v>5</v>
      </c>
      <c r="X300" s="617">
        <v>7</v>
      </c>
      <c r="Y300" s="572">
        <v>65</v>
      </c>
      <c r="Z300" s="572">
        <v>18</v>
      </c>
      <c r="AA300" s="572">
        <v>27</v>
      </c>
      <c r="AB300" s="572">
        <v>30</v>
      </c>
      <c r="AC300" s="572">
        <v>377</v>
      </c>
      <c r="AD300" s="572">
        <v>101</v>
      </c>
      <c r="AE300" s="572">
        <v>141</v>
      </c>
      <c r="AF300" s="572">
        <v>160</v>
      </c>
      <c r="AG300" s="572">
        <v>142</v>
      </c>
      <c r="AH300" s="572">
        <v>33</v>
      </c>
      <c r="AI300" s="572">
        <v>36</v>
      </c>
      <c r="AJ300" s="572">
        <v>37</v>
      </c>
      <c r="AK300" s="572">
        <v>235</v>
      </c>
      <c r="AL300" s="572">
        <v>68</v>
      </c>
      <c r="AM300" s="572">
        <v>105</v>
      </c>
      <c r="AN300" s="572">
        <v>123</v>
      </c>
      <c r="AO300" s="572">
        <v>0</v>
      </c>
      <c r="AP300" s="572">
        <v>0</v>
      </c>
      <c r="AQ300" s="572">
        <v>0</v>
      </c>
      <c r="AR300" s="572">
        <v>0</v>
      </c>
      <c r="AS300" s="572">
        <v>0</v>
      </c>
      <c r="AT300" s="572">
        <v>0</v>
      </c>
      <c r="AU300" s="572">
        <v>0</v>
      </c>
      <c r="AV300" s="572">
        <v>0</v>
      </c>
      <c r="AW300" s="572">
        <v>0</v>
      </c>
      <c r="AX300" s="572">
        <v>0</v>
      </c>
      <c r="AY300" s="572">
        <v>0</v>
      </c>
      <c r="AZ300" s="572">
        <v>0</v>
      </c>
      <c r="BA300" s="572">
        <v>1027</v>
      </c>
      <c r="BB300" s="572">
        <v>442</v>
      </c>
      <c r="BC300" s="572">
        <v>446</v>
      </c>
      <c r="BD300" s="572">
        <v>318</v>
      </c>
      <c r="BE300" s="572">
        <v>817</v>
      </c>
      <c r="BF300" s="572">
        <v>361</v>
      </c>
      <c r="BG300" s="572">
        <v>347</v>
      </c>
      <c r="BH300" s="572">
        <v>207</v>
      </c>
      <c r="BI300" s="572">
        <v>210</v>
      </c>
      <c r="BJ300" s="572">
        <v>81</v>
      </c>
      <c r="BK300" s="572">
        <v>99</v>
      </c>
      <c r="BL300" s="572">
        <v>111</v>
      </c>
      <c r="BM300" s="572">
        <v>0</v>
      </c>
      <c r="BN300" s="572">
        <v>0</v>
      </c>
      <c r="BO300" s="572">
        <v>0</v>
      </c>
      <c r="BP300" s="572">
        <v>0</v>
      </c>
      <c r="BQ300" s="572">
        <v>0</v>
      </c>
      <c r="BR300" s="572">
        <v>0</v>
      </c>
      <c r="BS300" s="572">
        <v>0</v>
      </c>
      <c r="BT300" s="572">
        <v>0</v>
      </c>
      <c r="BU300" s="572">
        <v>0</v>
      </c>
      <c r="BV300" s="572">
        <v>0</v>
      </c>
      <c r="BW300" s="572">
        <v>0</v>
      </c>
      <c r="BX300" s="572">
        <v>0</v>
      </c>
      <c r="BY300" s="572">
        <v>20</v>
      </c>
      <c r="BZ300" s="572">
        <v>144</v>
      </c>
      <c r="CA300" s="572">
        <v>0</v>
      </c>
    </row>
    <row r="301" spans="1:79">
      <c r="A301" t="s">
        <v>105</v>
      </c>
      <c r="B301" t="s">
        <v>1768</v>
      </c>
      <c r="C301">
        <v>2024</v>
      </c>
      <c r="D301" t="s">
        <v>1974</v>
      </c>
      <c r="E301" s="506">
        <f>E299</f>
        <v>587</v>
      </c>
      <c r="F301" s="506">
        <f t="shared" ref="F301:BQ301" si="58">F299</f>
        <v>711</v>
      </c>
      <c r="G301" s="506">
        <f t="shared" si="58"/>
        <v>290</v>
      </c>
      <c r="H301" s="506">
        <f t="shared" si="58"/>
        <v>263</v>
      </c>
      <c r="I301" s="506">
        <f t="shared" si="58"/>
        <v>120</v>
      </c>
      <c r="J301" s="506">
        <f t="shared" si="58"/>
        <v>0</v>
      </c>
      <c r="K301" s="506">
        <f t="shared" si="58"/>
        <v>0</v>
      </c>
      <c r="L301" s="506">
        <f t="shared" si="58"/>
        <v>0</v>
      </c>
      <c r="M301" s="506">
        <f t="shared" si="58"/>
        <v>0</v>
      </c>
      <c r="N301" s="506">
        <f t="shared" si="58"/>
        <v>142</v>
      </c>
      <c r="O301" s="506">
        <f t="shared" si="58"/>
        <v>0</v>
      </c>
      <c r="P301" s="506">
        <f t="shared" si="58"/>
        <v>142</v>
      </c>
      <c r="Q301" s="506">
        <f t="shared" si="58"/>
        <v>141</v>
      </c>
      <c r="R301" s="506">
        <f t="shared" si="58"/>
        <v>43</v>
      </c>
      <c r="S301" s="506">
        <f t="shared" si="58"/>
        <v>55</v>
      </c>
      <c r="T301" s="506">
        <f t="shared" si="58"/>
        <v>79</v>
      </c>
      <c r="U301" s="506">
        <f t="shared" si="58"/>
        <v>50</v>
      </c>
      <c r="V301" s="506">
        <f t="shared" si="58"/>
        <v>14</v>
      </c>
      <c r="W301" s="506">
        <f t="shared" si="58"/>
        <v>17</v>
      </c>
      <c r="X301" s="506">
        <f t="shared" si="58"/>
        <v>28</v>
      </c>
      <c r="Y301" s="506">
        <f t="shared" si="58"/>
        <v>91</v>
      </c>
      <c r="Z301" s="506">
        <f t="shared" si="58"/>
        <v>29</v>
      </c>
      <c r="AA301" s="506">
        <f t="shared" si="58"/>
        <v>38</v>
      </c>
      <c r="AB301" s="506">
        <f t="shared" si="58"/>
        <v>51</v>
      </c>
      <c r="AC301" s="506">
        <f t="shared" si="58"/>
        <v>523</v>
      </c>
      <c r="AD301" s="506">
        <f t="shared" si="58"/>
        <v>115</v>
      </c>
      <c r="AE301" s="506">
        <f t="shared" si="58"/>
        <v>180</v>
      </c>
      <c r="AF301" s="506">
        <f t="shared" si="58"/>
        <v>156</v>
      </c>
      <c r="AG301" s="506">
        <f t="shared" si="58"/>
        <v>259</v>
      </c>
      <c r="AH301" s="506">
        <f t="shared" si="58"/>
        <v>44</v>
      </c>
      <c r="AI301" s="506">
        <f t="shared" si="58"/>
        <v>64</v>
      </c>
      <c r="AJ301" s="506">
        <f t="shared" si="58"/>
        <v>35</v>
      </c>
      <c r="AK301" s="506">
        <f t="shared" si="58"/>
        <v>264</v>
      </c>
      <c r="AL301" s="506">
        <f t="shared" si="58"/>
        <v>71</v>
      </c>
      <c r="AM301" s="506">
        <f t="shared" si="58"/>
        <v>116</v>
      </c>
      <c r="AN301" s="506">
        <f t="shared" si="58"/>
        <v>121</v>
      </c>
      <c r="AO301" s="506">
        <f t="shared" si="58"/>
        <v>0</v>
      </c>
      <c r="AP301" s="506">
        <f t="shared" si="58"/>
        <v>0</v>
      </c>
      <c r="AQ301" s="506">
        <f t="shared" si="58"/>
        <v>0</v>
      </c>
      <c r="AR301" s="506">
        <f t="shared" si="58"/>
        <v>0</v>
      </c>
      <c r="AS301" s="506">
        <f t="shared" si="58"/>
        <v>0</v>
      </c>
      <c r="AT301" s="506">
        <f t="shared" si="58"/>
        <v>0</v>
      </c>
      <c r="AU301" s="506">
        <f t="shared" si="58"/>
        <v>0</v>
      </c>
      <c r="AV301" s="506">
        <f t="shared" si="58"/>
        <v>0</v>
      </c>
      <c r="AW301" s="506">
        <f t="shared" si="58"/>
        <v>0</v>
      </c>
      <c r="AX301" s="506">
        <f t="shared" si="58"/>
        <v>0</v>
      </c>
      <c r="AY301" s="506">
        <f t="shared" si="58"/>
        <v>0</v>
      </c>
      <c r="AZ301" s="506">
        <f t="shared" si="58"/>
        <v>0</v>
      </c>
      <c r="BA301" s="506">
        <f t="shared" si="58"/>
        <v>1025</v>
      </c>
      <c r="BB301" s="506">
        <f t="shared" si="58"/>
        <v>418</v>
      </c>
      <c r="BC301" s="506">
        <f t="shared" si="58"/>
        <v>429</v>
      </c>
      <c r="BD301" s="506">
        <f t="shared" si="58"/>
        <v>277</v>
      </c>
      <c r="BE301" s="506">
        <f t="shared" si="58"/>
        <v>828</v>
      </c>
      <c r="BF301" s="506">
        <f t="shared" si="58"/>
        <v>355</v>
      </c>
      <c r="BG301" s="506">
        <f t="shared" si="58"/>
        <v>333</v>
      </c>
      <c r="BH301" s="506">
        <f t="shared" si="58"/>
        <v>170</v>
      </c>
      <c r="BI301" s="506">
        <f t="shared" si="58"/>
        <v>197</v>
      </c>
      <c r="BJ301" s="506">
        <f t="shared" si="58"/>
        <v>63</v>
      </c>
      <c r="BK301" s="506">
        <f t="shared" si="58"/>
        <v>96</v>
      </c>
      <c r="BL301" s="506">
        <f t="shared" si="58"/>
        <v>107</v>
      </c>
      <c r="BM301" s="506">
        <f t="shared" si="58"/>
        <v>0</v>
      </c>
      <c r="BN301" s="506">
        <f t="shared" si="58"/>
        <v>0</v>
      </c>
      <c r="BO301" s="506">
        <f t="shared" si="58"/>
        <v>0</v>
      </c>
      <c r="BP301" s="506">
        <f t="shared" si="58"/>
        <v>0</v>
      </c>
      <c r="BQ301" s="506">
        <f t="shared" si="58"/>
        <v>0</v>
      </c>
      <c r="BR301" s="506">
        <f t="shared" ref="BR301:CA301" si="59">BR299</f>
        <v>0</v>
      </c>
      <c r="BS301" s="506">
        <f t="shared" si="59"/>
        <v>0</v>
      </c>
      <c r="BT301" s="506">
        <f t="shared" si="59"/>
        <v>0</v>
      </c>
      <c r="BU301" s="506">
        <f t="shared" si="59"/>
        <v>0</v>
      </c>
      <c r="BV301" s="506">
        <f t="shared" si="59"/>
        <v>0</v>
      </c>
      <c r="BW301" s="506">
        <f t="shared" si="59"/>
        <v>0</v>
      </c>
      <c r="BX301" s="506">
        <f t="shared" si="59"/>
        <v>0</v>
      </c>
      <c r="BY301" s="506">
        <f t="shared" si="59"/>
        <v>22</v>
      </c>
      <c r="BZ301" s="506">
        <f t="shared" si="59"/>
        <v>144</v>
      </c>
      <c r="CA301" s="506">
        <f t="shared" si="59"/>
        <v>0</v>
      </c>
    </row>
    <row r="302" spans="1:79">
      <c r="A302" s="571" t="s">
        <v>105</v>
      </c>
      <c r="B302" s="571" t="s">
        <v>1768</v>
      </c>
      <c r="C302" s="571">
        <v>2025</v>
      </c>
      <c r="D302" s="571" t="s">
        <v>1974</v>
      </c>
      <c r="E302" s="572">
        <v>620</v>
      </c>
      <c r="F302" s="572">
        <v>711</v>
      </c>
      <c r="G302" s="572">
        <v>307</v>
      </c>
      <c r="H302" s="572">
        <v>250</v>
      </c>
      <c r="I302" s="572">
        <v>122</v>
      </c>
      <c r="J302" s="572">
        <v>0</v>
      </c>
      <c r="K302" s="572">
        <v>0</v>
      </c>
      <c r="L302" s="572">
        <v>0</v>
      </c>
      <c r="M302" s="572">
        <v>0</v>
      </c>
      <c r="N302" s="572">
        <v>156.20000000000002</v>
      </c>
      <c r="O302" s="572">
        <v>0</v>
      </c>
      <c r="P302" s="572">
        <v>156.20000000000002</v>
      </c>
      <c r="Q302" s="572">
        <v>133.94999999999999</v>
      </c>
      <c r="R302" s="572">
        <v>40.85</v>
      </c>
      <c r="S302" s="572">
        <v>52.25</v>
      </c>
      <c r="T302" s="572">
        <v>75.05</v>
      </c>
      <c r="U302" s="572">
        <v>47.5</v>
      </c>
      <c r="V302" s="572">
        <v>13.299999999999999</v>
      </c>
      <c r="W302" s="572">
        <v>16.149999999999999</v>
      </c>
      <c r="X302" s="572">
        <v>26.599999999999998</v>
      </c>
      <c r="Y302" s="572">
        <v>86.45</v>
      </c>
      <c r="Z302" s="572">
        <v>27.549999999999997</v>
      </c>
      <c r="AA302" s="572">
        <v>36.1</v>
      </c>
      <c r="AB302" s="572">
        <v>48.449999999999996</v>
      </c>
      <c r="AC302" s="572">
        <v>496.84999999999997</v>
      </c>
      <c r="AD302" s="572">
        <v>109.25</v>
      </c>
      <c r="AE302" s="572">
        <v>171</v>
      </c>
      <c r="AF302" s="572">
        <v>160</v>
      </c>
      <c r="AG302" s="572">
        <v>246.04999999999998</v>
      </c>
      <c r="AH302" s="572">
        <v>41.8</v>
      </c>
      <c r="AI302" s="572">
        <v>60.8</v>
      </c>
      <c r="AJ302" s="572">
        <v>37</v>
      </c>
      <c r="AK302" s="572">
        <v>250.79999999999998</v>
      </c>
      <c r="AL302" s="572">
        <v>68</v>
      </c>
      <c r="AM302" s="572">
        <v>110.19999999999999</v>
      </c>
      <c r="AN302" s="572">
        <v>123</v>
      </c>
      <c r="AO302" s="572">
        <v>0</v>
      </c>
      <c r="AP302" s="572">
        <v>0</v>
      </c>
      <c r="AQ302" s="572">
        <v>0</v>
      </c>
      <c r="AR302" s="572">
        <v>0</v>
      </c>
      <c r="AS302" s="572">
        <v>0</v>
      </c>
      <c r="AT302" s="572">
        <v>0</v>
      </c>
      <c r="AU302" s="572">
        <v>0</v>
      </c>
      <c r="AV302" s="572">
        <v>0</v>
      </c>
      <c r="AW302" s="572">
        <v>0</v>
      </c>
      <c r="AX302" s="572">
        <v>0</v>
      </c>
      <c r="AY302" s="572">
        <v>0</v>
      </c>
      <c r="AZ302" s="572">
        <v>0</v>
      </c>
      <c r="BA302" s="572">
        <v>1027</v>
      </c>
      <c r="BB302" s="572">
        <v>442</v>
      </c>
      <c r="BC302" s="572">
        <v>446</v>
      </c>
      <c r="BD302" s="572">
        <v>304.70000000000005</v>
      </c>
      <c r="BE302" s="572">
        <v>817</v>
      </c>
      <c r="BF302" s="572">
        <v>361</v>
      </c>
      <c r="BG302" s="572">
        <v>347</v>
      </c>
      <c r="BH302" s="572">
        <v>187.00000000000003</v>
      </c>
      <c r="BI302" s="572">
        <v>210</v>
      </c>
      <c r="BJ302" s="572">
        <v>69.300000000000011</v>
      </c>
      <c r="BK302" s="572">
        <v>99</v>
      </c>
      <c r="BL302" s="572">
        <v>111</v>
      </c>
      <c r="BM302" s="572">
        <v>0</v>
      </c>
      <c r="BN302" s="572">
        <v>0</v>
      </c>
      <c r="BO302" s="572">
        <v>0</v>
      </c>
      <c r="BP302" s="572">
        <v>0</v>
      </c>
      <c r="BQ302" s="572">
        <v>0</v>
      </c>
      <c r="BR302" s="572">
        <v>0</v>
      </c>
      <c r="BS302" s="572">
        <v>0</v>
      </c>
      <c r="BT302" s="572">
        <v>0</v>
      </c>
      <c r="BU302" s="572">
        <v>0</v>
      </c>
      <c r="BV302" s="572">
        <v>0</v>
      </c>
      <c r="BW302" s="572">
        <v>0</v>
      </c>
      <c r="BX302" s="572">
        <v>0</v>
      </c>
      <c r="BY302" s="572">
        <v>20.9</v>
      </c>
      <c r="BZ302" s="572">
        <v>144</v>
      </c>
      <c r="CA302" s="572">
        <v>0</v>
      </c>
    </row>
    <row r="303" spans="1:79">
      <c r="A303" t="s">
        <v>107</v>
      </c>
      <c r="B303" t="s">
        <v>1900</v>
      </c>
      <c r="C303">
        <v>2018</v>
      </c>
      <c r="D303" t="s">
        <v>1971</v>
      </c>
      <c r="E303" s="506">
        <v>279</v>
      </c>
      <c r="F303" s="506">
        <v>254</v>
      </c>
      <c r="G303" s="506">
        <v>192</v>
      </c>
      <c r="H303" s="506">
        <v>143</v>
      </c>
      <c r="I303" s="506">
        <v>62</v>
      </c>
      <c r="J303" s="506">
        <v>0</v>
      </c>
      <c r="K303" s="506">
        <v>0</v>
      </c>
      <c r="L303" s="506">
        <v>0</v>
      </c>
      <c r="M303" s="506">
        <v>0</v>
      </c>
      <c r="N303" s="506">
        <v>0</v>
      </c>
      <c r="O303" s="506">
        <v>0</v>
      </c>
      <c r="P303" s="506">
        <v>0</v>
      </c>
      <c r="Q303" s="506">
        <v>0</v>
      </c>
      <c r="R303" s="506">
        <v>0</v>
      </c>
      <c r="S303" s="506">
        <v>0</v>
      </c>
      <c r="T303" s="506">
        <v>0</v>
      </c>
      <c r="U303" s="506">
        <v>0</v>
      </c>
      <c r="V303" s="506">
        <v>0</v>
      </c>
      <c r="W303" s="506">
        <v>0</v>
      </c>
      <c r="X303" s="506">
        <v>0</v>
      </c>
      <c r="Y303" s="506">
        <v>0</v>
      </c>
      <c r="Z303" s="506">
        <v>0</v>
      </c>
      <c r="AA303" s="506">
        <v>0</v>
      </c>
      <c r="AB303" s="506">
        <v>0</v>
      </c>
      <c r="AC303" s="506">
        <v>325</v>
      </c>
      <c r="AD303" s="506">
        <v>229</v>
      </c>
      <c r="AE303" s="506">
        <v>182</v>
      </c>
      <c r="AF303" s="506">
        <v>124</v>
      </c>
      <c r="AG303" s="506">
        <v>153</v>
      </c>
      <c r="AH303" s="506">
        <v>113</v>
      </c>
      <c r="AI303" s="506">
        <v>84</v>
      </c>
      <c r="AJ303" s="506">
        <v>70</v>
      </c>
      <c r="AK303" s="506">
        <v>172</v>
      </c>
      <c r="AL303" s="506">
        <v>116</v>
      </c>
      <c r="AM303" s="506">
        <v>98</v>
      </c>
      <c r="AN303" s="506">
        <v>54</v>
      </c>
      <c r="AO303" s="506">
        <v>0</v>
      </c>
      <c r="AP303" s="506">
        <v>0</v>
      </c>
      <c r="AQ303" s="506">
        <v>0</v>
      </c>
      <c r="AR303" s="506">
        <v>0</v>
      </c>
      <c r="AS303" s="506">
        <v>0</v>
      </c>
      <c r="AT303" s="506">
        <v>0</v>
      </c>
      <c r="AU303" s="506">
        <v>0</v>
      </c>
      <c r="AV303" s="506">
        <v>0</v>
      </c>
      <c r="AW303" s="506">
        <v>0</v>
      </c>
      <c r="AX303" s="506">
        <v>0</v>
      </c>
      <c r="AY303" s="506">
        <v>0</v>
      </c>
      <c r="AZ303" s="506">
        <v>0</v>
      </c>
      <c r="BA303" s="506">
        <v>421</v>
      </c>
      <c r="BB303" s="506">
        <v>290</v>
      </c>
      <c r="BC303" s="506">
        <v>289</v>
      </c>
      <c r="BD303" s="506">
        <v>160</v>
      </c>
      <c r="BE303" s="506">
        <v>306</v>
      </c>
      <c r="BF303" s="506">
        <v>209</v>
      </c>
      <c r="BG303" s="506">
        <v>212</v>
      </c>
      <c r="BH303" s="506">
        <v>95</v>
      </c>
      <c r="BI303" s="506">
        <v>115</v>
      </c>
      <c r="BJ303" s="506">
        <v>81</v>
      </c>
      <c r="BK303" s="506">
        <v>77</v>
      </c>
      <c r="BL303" s="506">
        <v>65</v>
      </c>
      <c r="BM303" s="506">
        <v>0</v>
      </c>
      <c r="BN303" s="506">
        <v>0</v>
      </c>
      <c r="BO303" s="506">
        <v>0</v>
      </c>
      <c r="BP303" s="506">
        <v>0</v>
      </c>
      <c r="BQ303" s="506">
        <v>0</v>
      </c>
      <c r="BR303" s="506">
        <v>0</v>
      </c>
      <c r="BS303" s="506">
        <v>0</v>
      </c>
      <c r="BT303" s="506">
        <v>0</v>
      </c>
      <c r="BU303" s="506">
        <v>0</v>
      </c>
      <c r="BV303" s="506">
        <v>0</v>
      </c>
      <c r="BW303" s="506">
        <v>0</v>
      </c>
      <c r="BX303" s="506">
        <v>0</v>
      </c>
      <c r="BY303" s="506">
        <v>24</v>
      </c>
      <c r="BZ303" s="506">
        <v>20</v>
      </c>
      <c r="CA303" s="506">
        <v>0</v>
      </c>
    </row>
    <row r="304" spans="1:79">
      <c r="A304" s="571" t="s">
        <v>107</v>
      </c>
      <c r="B304" s="571" t="s">
        <v>1900</v>
      </c>
      <c r="C304" s="571">
        <v>2019</v>
      </c>
      <c r="D304" s="571" t="s">
        <v>1971</v>
      </c>
      <c r="E304" s="572">
        <v>326</v>
      </c>
      <c r="F304" s="572">
        <v>274</v>
      </c>
      <c r="G304" s="572">
        <v>193</v>
      </c>
      <c r="H304" s="572">
        <v>159</v>
      </c>
      <c r="I304" s="572">
        <v>68</v>
      </c>
      <c r="J304" s="572">
        <v>0</v>
      </c>
      <c r="K304" s="572">
        <v>0</v>
      </c>
      <c r="L304" s="572">
        <v>0</v>
      </c>
      <c r="M304" s="572">
        <v>0</v>
      </c>
      <c r="N304" s="572">
        <v>0</v>
      </c>
      <c r="O304" s="572">
        <v>0</v>
      </c>
      <c r="P304" s="572">
        <v>0</v>
      </c>
      <c r="Q304" s="572">
        <v>0</v>
      </c>
      <c r="R304" s="572">
        <v>0</v>
      </c>
      <c r="S304" s="572">
        <v>0</v>
      </c>
      <c r="T304" s="572">
        <v>0</v>
      </c>
      <c r="U304" s="572">
        <v>0</v>
      </c>
      <c r="V304" s="572">
        <v>0</v>
      </c>
      <c r="W304" s="572">
        <v>0</v>
      </c>
      <c r="X304" s="572">
        <v>0</v>
      </c>
      <c r="Y304" s="572">
        <v>0</v>
      </c>
      <c r="Z304" s="572">
        <v>0</v>
      </c>
      <c r="AA304" s="572">
        <v>0</v>
      </c>
      <c r="AB304" s="572">
        <v>0</v>
      </c>
      <c r="AC304" s="572">
        <v>277</v>
      </c>
      <c r="AD304" s="572">
        <v>159</v>
      </c>
      <c r="AE304" s="572">
        <v>154</v>
      </c>
      <c r="AF304" s="572">
        <v>95</v>
      </c>
      <c r="AG304" s="572">
        <v>141</v>
      </c>
      <c r="AH304" s="572">
        <v>95</v>
      </c>
      <c r="AI304" s="572">
        <v>84</v>
      </c>
      <c r="AJ304" s="572">
        <v>52</v>
      </c>
      <c r="AK304" s="572">
        <v>136</v>
      </c>
      <c r="AL304" s="572">
        <v>64</v>
      </c>
      <c r="AM304" s="572">
        <v>70</v>
      </c>
      <c r="AN304" s="572">
        <v>43</v>
      </c>
      <c r="AO304" s="572">
        <v>0</v>
      </c>
      <c r="AP304" s="572">
        <v>0</v>
      </c>
      <c r="AQ304" s="572">
        <v>0</v>
      </c>
      <c r="AR304" s="572">
        <v>0</v>
      </c>
      <c r="AS304" s="572">
        <v>0</v>
      </c>
      <c r="AT304" s="572">
        <v>0</v>
      </c>
      <c r="AU304" s="572">
        <v>0</v>
      </c>
      <c r="AV304" s="572">
        <v>0</v>
      </c>
      <c r="AW304" s="572">
        <v>0</v>
      </c>
      <c r="AX304" s="572">
        <v>0</v>
      </c>
      <c r="AY304" s="572">
        <v>0</v>
      </c>
      <c r="AZ304" s="572">
        <v>0</v>
      </c>
      <c r="BA304" s="572">
        <v>489</v>
      </c>
      <c r="BB304" s="572">
        <v>294</v>
      </c>
      <c r="BC304" s="572">
        <v>296</v>
      </c>
      <c r="BD304" s="572">
        <v>171</v>
      </c>
      <c r="BE304" s="572">
        <v>346</v>
      </c>
      <c r="BF304" s="572">
        <v>218</v>
      </c>
      <c r="BG304" s="572">
        <v>211</v>
      </c>
      <c r="BH304" s="572">
        <v>94</v>
      </c>
      <c r="BI304" s="572">
        <v>143</v>
      </c>
      <c r="BJ304" s="572">
        <v>76</v>
      </c>
      <c r="BK304" s="572">
        <v>85</v>
      </c>
      <c r="BL304" s="572">
        <v>77</v>
      </c>
      <c r="BM304" s="572">
        <v>0</v>
      </c>
      <c r="BN304" s="572">
        <v>0</v>
      </c>
      <c r="BO304" s="572">
        <v>0</v>
      </c>
      <c r="BP304" s="572">
        <v>0</v>
      </c>
      <c r="BQ304" s="572">
        <v>0</v>
      </c>
      <c r="BR304" s="572">
        <v>0</v>
      </c>
      <c r="BS304" s="572">
        <v>0</v>
      </c>
      <c r="BT304" s="572">
        <v>0</v>
      </c>
      <c r="BU304" s="572">
        <v>0</v>
      </c>
      <c r="BV304" s="572">
        <v>0</v>
      </c>
      <c r="BW304" s="572">
        <v>0</v>
      </c>
      <c r="BX304" s="572">
        <v>0</v>
      </c>
      <c r="BY304" s="572">
        <v>6</v>
      </c>
      <c r="BZ304" s="572">
        <v>16</v>
      </c>
      <c r="CA304" s="572">
        <v>0</v>
      </c>
    </row>
    <row r="305" spans="1:79">
      <c r="A305" t="s">
        <v>107</v>
      </c>
      <c r="B305" t="s">
        <v>1900</v>
      </c>
      <c r="C305">
        <v>2020</v>
      </c>
      <c r="D305" t="s">
        <v>1971</v>
      </c>
      <c r="E305" s="506">
        <v>276</v>
      </c>
      <c r="F305" s="506">
        <v>287</v>
      </c>
      <c r="G305" s="506">
        <v>194</v>
      </c>
      <c r="H305" s="506">
        <v>159</v>
      </c>
      <c r="I305" s="506">
        <v>57</v>
      </c>
      <c r="J305" s="506">
        <v>0</v>
      </c>
      <c r="K305" s="506">
        <v>0</v>
      </c>
      <c r="L305" s="506">
        <v>0</v>
      </c>
      <c r="M305" s="506">
        <v>0</v>
      </c>
      <c r="N305" s="506">
        <v>50</v>
      </c>
      <c r="O305" s="506">
        <v>0</v>
      </c>
      <c r="P305" s="506">
        <v>50</v>
      </c>
      <c r="Q305" s="506">
        <v>47</v>
      </c>
      <c r="R305" s="506">
        <v>0</v>
      </c>
      <c r="S305" s="506">
        <v>0</v>
      </c>
      <c r="T305" s="506">
        <v>0</v>
      </c>
      <c r="U305" s="506">
        <v>0</v>
      </c>
      <c r="V305" s="506">
        <v>0</v>
      </c>
      <c r="W305" s="506">
        <v>0</v>
      </c>
      <c r="X305" s="506">
        <v>0</v>
      </c>
      <c r="Y305" s="506">
        <v>47</v>
      </c>
      <c r="Z305" s="506">
        <v>0</v>
      </c>
      <c r="AA305" s="506">
        <v>0</v>
      </c>
      <c r="AB305" s="506">
        <v>0</v>
      </c>
      <c r="AC305" s="506">
        <v>233</v>
      </c>
      <c r="AD305" s="506">
        <v>131</v>
      </c>
      <c r="AE305" s="506">
        <v>136</v>
      </c>
      <c r="AF305" s="506">
        <v>82</v>
      </c>
      <c r="AG305" s="506">
        <v>116</v>
      </c>
      <c r="AH305" s="506">
        <v>63</v>
      </c>
      <c r="AI305" s="506">
        <v>63</v>
      </c>
      <c r="AJ305" s="506">
        <v>47</v>
      </c>
      <c r="AK305" s="506">
        <v>117</v>
      </c>
      <c r="AL305" s="506">
        <v>68</v>
      </c>
      <c r="AM305" s="506">
        <v>73</v>
      </c>
      <c r="AN305" s="506">
        <v>35</v>
      </c>
      <c r="AO305" s="506">
        <v>0</v>
      </c>
      <c r="AP305" s="506">
        <v>0</v>
      </c>
      <c r="AQ305" s="506">
        <v>0</v>
      </c>
      <c r="AR305" s="506">
        <v>0</v>
      </c>
      <c r="AS305" s="506">
        <v>0</v>
      </c>
      <c r="AT305" s="506">
        <v>0</v>
      </c>
      <c r="AU305" s="506">
        <v>0</v>
      </c>
      <c r="AV305" s="506">
        <v>0</v>
      </c>
      <c r="AW305" s="506">
        <v>0</v>
      </c>
      <c r="AX305" s="506">
        <v>0</v>
      </c>
      <c r="AY305" s="506">
        <v>0</v>
      </c>
      <c r="AZ305" s="506">
        <v>0</v>
      </c>
      <c r="BA305" s="506">
        <v>385</v>
      </c>
      <c r="BB305" s="506">
        <v>220</v>
      </c>
      <c r="BC305" s="506">
        <v>241</v>
      </c>
      <c r="BD305" s="506">
        <v>126</v>
      </c>
      <c r="BE305" s="506">
        <v>264</v>
      </c>
      <c r="BF305" s="506">
        <v>158</v>
      </c>
      <c r="BG305" s="506">
        <v>169</v>
      </c>
      <c r="BH305" s="506">
        <v>62</v>
      </c>
      <c r="BI305" s="506">
        <v>121</v>
      </c>
      <c r="BJ305" s="506">
        <v>62</v>
      </c>
      <c r="BK305" s="506">
        <v>72</v>
      </c>
      <c r="BL305" s="506">
        <v>64</v>
      </c>
      <c r="BM305" s="506">
        <v>0</v>
      </c>
      <c r="BN305" s="506">
        <v>0</v>
      </c>
      <c r="BO305" s="506">
        <v>0</v>
      </c>
      <c r="BP305" s="506">
        <v>0</v>
      </c>
      <c r="BQ305" s="506">
        <v>0</v>
      </c>
      <c r="BR305" s="506">
        <v>0</v>
      </c>
      <c r="BS305" s="506">
        <v>0</v>
      </c>
      <c r="BT305" s="506">
        <v>0</v>
      </c>
      <c r="BU305" s="506">
        <v>0</v>
      </c>
      <c r="BV305" s="506">
        <v>0</v>
      </c>
      <c r="BW305" s="506">
        <v>0</v>
      </c>
      <c r="BX305" s="506">
        <v>0</v>
      </c>
      <c r="BY305" s="506">
        <v>6</v>
      </c>
      <c r="BZ305" s="506">
        <v>22</v>
      </c>
      <c r="CA305" s="506">
        <v>0</v>
      </c>
    </row>
    <row r="306" spans="1:79">
      <c r="A306" s="571" t="s">
        <v>107</v>
      </c>
      <c r="B306" s="571" t="s">
        <v>1900</v>
      </c>
      <c r="C306" s="571">
        <v>2021</v>
      </c>
      <c r="D306" s="571" t="s">
        <v>1971</v>
      </c>
      <c r="E306" s="572">
        <v>263</v>
      </c>
      <c r="F306" s="572">
        <v>272</v>
      </c>
      <c r="G306" s="572">
        <v>157</v>
      </c>
      <c r="H306" s="572">
        <v>135</v>
      </c>
      <c r="I306" s="572">
        <v>38</v>
      </c>
      <c r="J306" s="572">
        <v>0</v>
      </c>
      <c r="K306" s="572">
        <v>0</v>
      </c>
      <c r="L306" s="572">
        <v>0</v>
      </c>
      <c r="M306" s="572">
        <v>0</v>
      </c>
      <c r="N306" s="572">
        <v>63</v>
      </c>
      <c r="O306" s="572">
        <v>0</v>
      </c>
      <c r="P306" s="572">
        <v>63</v>
      </c>
      <c r="Q306" s="572">
        <v>39</v>
      </c>
      <c r="R306" s="572">
        <v>0</v>
      </c>
      <c r="S306" s="572">
        <v>0</v>
      </c>
      <c r="T306" s="572">
        <v>0</v>
      </c>
      <c r="U306" s="572">
        <v>0</v>
      </c>
      <c r="V306" s="572">
        <v>0</v>
      </c>
      <c r="W306" s="572">
        <v>0</v>
      </c>
      <c r="X306" s="572">
        <v>0</v>
      </c>
      <c r="Y306" s="572">
        <v>39</v>
      </c>
      <c r="Z306" s="572">
        <v>0</v>
      </c>
      <c r="AA306" s="572">
        <v>0</v>
      </c>
      <c r="AB306" s="572">
        <v>0</v>
      </c>
      <c r="AC306" s="572">
        <v>273</v>
      </c>
      <c r="AD306" s="572">
        <v>152</v>
      </c>
      <c r="AE306" s="572">
        <v>166</v>
      </c>
      <c r="AF306" s="572">
        <v>88</v>
      </c>
      <c r="AG306" s="572">
        <v>154</v>
      </c>
      <c r="AH306" s="572">
        <v>98</v>
      </c>
      <c r="AI306" s="572">
        <v>95</v>
      </c>
      <c r="AJ306" s="572">
        <v>56</v>
      </c>
      <c r="AK306" s="572">
        <v>119</v>
      </c>
      <c r="AL306" s="572">
        <v>54</v>
      </c>
      <c r="AM306" s="572">
        <v>71</v>
      </c>
      <c r="AN306" s="572">
        <v>32</v>
      </c>
      <c r="AO306" s="572">
        <v>0</v>
      </c>
      <c r="AP306" s="572">
        <v>0</v>
      </c>
      <c r="AQ306" s="572">
        <v>0</v>
      </c>
      <c r="AR306" s="572">
        <v>0</v>
      </c>
      <c r="AS306" s="572">
        <v>0</v>
      </c>
      <c r="AT306" s="572">
        <v>0</v>
      </c>
      <c r="AU306" s="572">
        <v>0</v>
      </c>
      <c r="AV306" s="572">
        <v>0</v>
      </c>
      <c r="AW306" s="572">
        <v>0</v>
      </c>
      <c r="AX306" s="572">
        <v>0</v>
      </c>
      <c r="AY306" s="572">
        <v>0</v>
      </c>
      <c r="AZ306" s="572">
        <v>0</v>
      </c>
      <c r="BA306" s="572">
        <v>396</v>
      </c>
      <c r="BB306" s="572">
        <v>240</v>
      </c>
      <c r="BC306" s="572">
        <v>253</v>
      </c>
      <c r="BD306" s="572">
        <v>117</v>
      </c>
      <c r="BE306" s="572">
        <v>297</v>
      </c>
      <c r="BF306" s="572">
        <v>190</v>
      </c>
      <c r="BG306" s="572">
        <v>186</v>
      </c>
      <c r="BH306" s="572">
        <v>66</v>
      </c>
      <c r="BI306" s="572">
        <v>99</v>
      </c>
      <c r="BJ306" s="572">
        <v>50</v>
      </c>
      <c r="BK306" s="572">
        <v>67</v>
      </c>
      <c r="BL306" s="572">
        <v>51</v>
      </c>
      <c r="BM306" s="572">
        <v>0</v>
      </c>
      <c r="BN306" s="572">
        <v>0</v>
      </c>
      <c r="BO306" s="572">
        <v>0</v>
      </c>
      <c r="BP306" s="572">
        <v>0</v>
      </c>
      <c r="BQ306" s="572">
        <v>0</v>
      </c>
      <c r="BR306" s="572">
        <v>0</v>
      </c>
      <c r="BS306" s="572">
        <v>0</v>
      </c>
      <c r="BT306" s="572">
        <v>0</v>
      </c>
      <c r="BU306" s="572">
        <v>0</v>
      </c>
      <c r="BV306" s="572">
        <v>0</v>
      </c>
      <c r="BW306" s="572">
        <v>0</v>
      </c>
      <c r="BX306" s="572">
        <v>0</v>
      </c>
      <c r="BY306" s="572">
        <v>15</v>
      </c>
      <c r="BZ306" s="572">
        <v>25</v>
      </c>
      <c r="CA306" s="572">
        <v>0</v>
      </c>
    </row>
    <row r="307" spans="1:79">
      <c r="A307" t="s">
        <v>107</v>
      </c>
      <c r="B307" t="s">
        <v>1900</v>
      </c>
      <c r="C307">
        <v>2022</v>
      </c>
      <c r="D307" t="s">
        <v>1971</v>
      </c>
      <c r="E307" s="506">
        <v>292</v>
      </c>
      <c r="F307" s="506">
        <v>259</v>
      </c>
      <c r="G307" s="506">
        <v>157</v>
      </c>
      <c r="H307" s="506">
        <v>134</v>
      </c>
      <c r="I307" s="506">
        <v>47</v>
      </c>
      <c r="J307" s="506">
        <v>0</v>
      </c>
      <c r="K307" s="506">
        <v>0</v>
      </c>
      <c r="L307" s="506">
        <v>0</v>
      </c>
      <c r="M307" s="506">
        <v>0</v>
      </c>
      <c r="N307" s="506">
        <v>47</v>
      </c>
      <c r="O307" s="506">
        <v>0</v>
      </c>
      <c r="P307" s="506">
        <v>47</v>
      </c>
      <c r="Q307" s="506">
        <v>25</v>
      </c>
      <c r="R307" s="506">
        <v>0</v>
      </c>
      <c r="S307" s="506">
        <v>0</v>
      </c>
      <c r="T307" s="506">
        <v>0</v>
      </c>
      <c r="U307" s="506">
        <v>7</v>
      </c>
      <c r="V307" s="506">
        <v>0</v>
      </c>
      <c r="W307" s="506">
        <v>0</v>
      </c>
      <c r="X307" s="506">
        <v>0</v>
      </c>
      <c r="Y307" s="506">
        <v>18</v>
      </c>
      <c r="Z307" s="506">
        <v>0</v>
      </c>
      <c r="AA307" s="506">
        <v>0</v>
      </c>
      <c r="AB307" s="506">
        <v>0</v>
      </c>
      <c r="AC307" s="506">
        <v>278</v>
      </c>
      <c r="AD307" s="506">
        <v>181</v>
      </c>
      <c r="AE307" s="506">
        <v>165</v>
      </c>
      <c r="AF307" s="506">
        <v>92</v>
      </c>
      <c r="AG307" s="506">
        <v>156</v>
      </c>
      <c r="AH307" s="506">
        <v>103</v>
      </c>
      <c r="AI307" s="506">
        <v>89</v>
      </c>
      <c r="AJ307" s="506">
        <v>71</v>
      </c>
      <c r="AK307" s="506">
        <v>122</v>
      </c>
      <c r="AL307" s="506">
        <v>78</v>
      </c>
      <c r="AM307" s="506">
        <v>76</v>
      </c>
      <c r="AN307" s="506">
        <v>21</v>
      </c>
      <c r="AO307" s="506">
        <v>0</v>
      </c>
      <c r="AP307" s="506">
        <v>0</v>
      </c>
      <c r="AQ307" s="506">
        <v>0</v>
      </c>
      <c r="AR307" s="506">
        <v>0</v>
      </c>
      <c r="AS307" s="506">
        <v>0</v>
      </c>
      <c r="AT307" s="506">
        <v>0</v>
      </c>
      <c r="AU307" s="506">
        <v>0</v>
      </c>
      <c r="AV307" s="506">
        <v>0</v>
      </c>
      <c r="AW307" s="506">
        <v>0</v>
      </c>
      <c r="AX307" s="506">
        <v>0</v>
      </c>
      <c r="AY307" s="506">
        <v>0</v>
      </c>
      <c r="AZ307" s="506">
        <v>0</v>
      </c>
      <c r="BA307" s="506">
        <v>395</v>
      </c>
      <c r="BB307" s="506">
        <v>221</v>
      </c>
      <c r="BC307" s="506">
        <v>249</v>
      </c>
      <c r="BD307" s="506">
        <v>135</v>
      </c>
      <c r="BE307" s="506">
        <v>293</v>
      </c>
      <c r="BF307" s="506">
        <v>180</v>
      </c>
      <c r="BG307" s="506">
        <v>187</v>
      </c>
      <c r="BH307" s="506">
        <v>74</v>
      </c>
      <c r="BI307" s="506">
        <v>102</v>
      </c>
      <c r="BJ307" s="506">
        <v>41</v>
      </c>
      <c r="BK307" s="506">
        <v>62</v>
      </c>
      <c r="BL307" s="506">
        <v>61</v>
      </c>
      <c r="BM307" s="506">
        <v>0</v>
      </c>
      <c r="BN307" s="506">
        <v>0</v>
      </c>
      <c r="BO307" s="506">
        <v>0</v>
      </c>
      <c r="BP307" s="506">
        <v>0</v>
      </c>
      <c r="BQ307" s="506">
        <v>0</v>
      </c>
      <c r="BR307" s="506">
        <v>0</v>
      </c>
      <c r="BS307" s="506">
        <v>0</v>
      </c>
      <c r="BT307" s="506">
        <v>0</v>
      </c>
      <c r="BU307" s="506">
        <v>0</v>
      </c>
      <c r="BV307" s="506">
        <v>0</v>
      </c>
      <c r="BW307" s="506">
        <v>0</v>
      </c>
      <c r="BX307" s="506">
        <v>0</v>
      </c>
      <c r="BY307" s="506">
        <v>19</v>
      </c>
      <c r="BZ307" s="506">
        <v>37</v>
      </c>
      <c r="CA307" s="506">
        <v>0</v>
      </c>
    </row>
    <row r="308" spans="1:79">
      <c r="A308" s="571" t="s">
        <v>107</v>
      </c>
      <c r="B308" s="571" t="s">
        <v>1900</v>
      </c>
      <c r="C308" s="571">
        <v>2023</v>
      </c>
      <c r="D308" s="571" t="s">
        <v>1971</v>
      </c>
      <c r="E308" s="572">
        <v>289</v>
      </c>
      <c r="F308" s="572">
        <v>276</v>
      </c>
      <c r="G308" s="572">
        <v>177</v>
      </c>
      <c r="H308" s="572">
        <v>119</v>
      </c>
      <c r="I308" s="572">
        <v>58</v>
      </c>
      <c r="J308" s="572">
        <v>0</v>
      </c>
      <c r="K308" s="572">
        <v>0</v>
      </c>
      <c r="L308" s="572">
        <v>0</v>
      </c>
      <c r="M308" s="572">
        <v>0</v>
      </c>
      <c r="N308" s="572">
        <v>29</v>
      </c>
      <c r="O308" s="572">
        <v>0</v>
      </c>
      <c r="P308" s="572">
        <v>29</v>
      </c>
      <c r="Q308" s="572">
        <v>24</v>
      </c>
      <c r="R308" s="572">
        <v>8</v>
      </c>
      <c r="S308" s="572">
        <v>6</v>
      </c>
      <c r="T308" s="572">
        <v>12</v>
      </c>
      <c r="U308" s="572">
        <v>0</v>
      </c>
      <c r="V308" s="572">
        <v>0</v>
      </c>
      <c r="W308" s="572">
        <v>0</v>
      </c>
      <c r="X308" s="572">
        <v>0</v>
      </c>
      <c r="Y308" s="572">
        <v>24</v>
      </c>
      <c r="Z308" s="572">
        <v>8</v>
      </c>
      <c r="AA308" s="572">
        <v>6</v>
      </c>
      <c r="AB308" s="572">
        <v>12</v>
      </c>
      <c r="AC308" s="572">
        <v>286</v>
      </c>
      <c r="AD308" s="572">
        <v>210</v>
      </c>
      <c r="AE308" s="572">
        <v>157</v>
      </c>
      <c r="AF308" s="572">
        <v>116</v>
      </c>
      <c r="AG308" s="572">
        <v>168</v>
      </c>
      <c r="AH308" s="572">
        <v>126</v>
      </c>
      <c r="AI308" s="572">
        <v>88</v>
      </c>
      <c r="AJ308" s="572">
        <v>79</v>
      </c>
      <c r="AK308" s="572">
        <v>118</v>
      </c>
      <c r="AL308" s="572">
        <v>84</v>
      </c>
      <c r="AM308" s="572">
        <v>69</v>
      </c>
      <c r="AN308" s="572">
        <v>37</v>
      </c>
      <c r="AO308" s="572">
        <v>0</v>
      </c>
      <c r="AP308" s="572">
        <v>0</v>
      </c>
      <c r="AQ308" s="572">
        <v>0</v>
      </c>
      <c r="AR308" s="572">
        <v>0</v>
      </c>
      <c r="AS308" s="572">
        <v>0</v>
      </c>
      <c r="AT308" s="572">
        <v>0</v>
      </c>
      <c r="AU308" s="572">
        <v>0</v>
      </c>
      <c r="AV308" s="572">
        <v>0</v>
      </c>
      <c r="AW308" s="572">
        <v>0</v>
      </c>
      <c r="AX308" s="572">
        <v>0</v>
      </c>
      <c r="AY308" s="572">
        <v>0</v>
      </c>
      <c r="AZ308" s="572">
        <v>0</v>
      </c>
      <c r="BA308" s="572">
        <v>389</v>
      </c>
      <c r="BB308" s="572">
        <v>258</v>
      </c>
      <c r="BC308" s="572">
        <v>231</v>
      </c>
      <c r="BD308" s="572">
        <v>140</v>
      </c>
      <c r="BE308" s="572">
        <v>268</v>
      </c>
      <c r="BF308" s="572">
        <v>197</v>
      </c>
      <c r="BG308" s="572">
        <v>153</v>
      </c>
      <c r="BH308" s="572">
        <v>62</v>
      </c>
      <c r="BI308" s="572">
        <v>121</v>
      </c>
      <c r="BJ308" s="572">
        <v>61</v>
      </c>
      <c r="BK308" s="572">
        <v>78</v>
      </c>
      <c r="BL308" s="572">
        <v>78</v>
      </c>
      <c r="BM308" s="572">
        <v>0</v>
      </c>
      <c r="BN308" s="572">
        <v>0</v>
      </c>
      <c r="BO308" s="572">
        <v>0</v>
      </c>
      <c r="BP308" s="572">
        <v>0</v>
      </c>
      <c r="BQ308" s="572">
        <v>0</v>
      </c>
      <c r="BR308" s="572">
        <v>0</v>
      </c>
      <c r="BS308" s="572">
        <v>0</v>
      </c>
      <c r="BT308" s="572">
        <v>0</v>
      </c>
      <c r="BU308" s="572">
        <v>0</v>
      </c>
      <c r="BV308" s="572">
        <v>0</v>
      </c>
      <c r="BW308" s="572">
        <v>0</v>
      </c>
      <c r="BX308" s="572">
        <v>0</v>
      </c>
      <c r="BY308" s="572">
        <v>14</v>
      </c>
      <c r="BZ308" s="572">
        <v>22</v>
      </c>
      <c r="CA308" s="572">
        <v>0</v>
      </c>
    </row>
    <row r="309" spans="1:79">
      <c r="A309" t="s">
        <v>107</v>
      </c>
      <c r="B309" t="s">
        <v>1900</v>
      </c>
      <c r="C309">
        <v>2024</v>
      </c>
      <c r="D309" t="s">
        <v>1971</v>
      </c>
      <c r="E309" s="506">
        <v>347</v>
      </c>
      <c r="F309" s="506">
        <v>268</v>
      </c>
      <c r="G309" s="506">
        <v>182</v>
      </c>
      <c r="H309" s="506">
        <v>135</v>
      </c>
      <c r="I309" s="506">
        <v>50</v>
      </c>
      <c r="J309" s="506">
        <v>0</v>
      </c>
      <c r="K309" s="506">
        <v>0</v>
      </c>
      <c r="L309" s="506">
        <v>0</v>
      </c>
      <c r="M309" s="506">
        <v>0</v>
      </c>
      <c r="N309" s="506">
        <v>95</v>
      </c>
      <c r="O309" s="506">
        <v>0</v>
      </c>
      <c r="P309" s="506">
        <v>95</v>
      </c>
      <c r="Q309" s="506">
        <v>26</v>
      </c>
      <c r="R309" s="506">
        <v>6</v>
      </c>
      <c r="S309" s="506">
        <v>6</v>
      </c>
      <c r="T309" s="506">
        <v>12</v>
      </c>
      <c r="U309" s="506">
        <v>0</v>
      </c>
      <c r="V309" s="506">
        <v>0</v>
      </c>
      <c r="W309" s="506">
        <v>0</v>
      </c>
      <c r="X309" s="506">
        <v>0</v>
      </c>
      <c r="Y309" s="506">
        <v>26</v>
      </c>
      <c r="Z309" s="506">
        <v>6</v>
      </c>
      <c r="AA309" s="506">
        <v>6</v>
      </c>
      <c r="AB309" s="506">
        <v>12</v>
      </c>
      <c r="AC309" s="506">
        <v>391</v>
      </c>
      <c r="AD309" s="506">
        <v>254</v>
      </c>
      <c r="AE309" s="506">
        <v>236</v>
      </c>
      <c r="AF309" s="506">
        <v>156</v>
      </c>
      <c r="AG309" s="506">
        <v>97</v>
      </c>
      <c r="AH309" s="506">
        <v>81</v>
      </c>
      <c r="AI309" s="506">
        <v>41</v>
      </c>
      <c r="AJ309" s="506">
        <v>72</v>
      </c>
      <c r="AK309" s="506">
        <v>294</v>
      </c>
      <c r="AL309" s="506">
        <v>173</v>
      </c>
      <c r="AM309" s="506">
        <v>195</v>
      </c>
      <c r="AN309" s="506">
        <v>84</v>
      </c>
      <c r="AO309" s="506">
        <v>0</v>
      </c>
      <c r="AP309" s="506">
        <v>0</v>
      </c>
      <c r="AQ309" s="506">
        <v>0</v>
      </c>
      <c r="AR309" s="506">
        <v>0</v>
      </c>
      <c r="AS309" s="506">
        <v>0</v>
      </c>
      <c r="AT309" s="506">
        <v>0</v>
      </c>
      <c r="AU309" s="506">
        <v>0</v>
      </c>
      <c r="AV309" s="506">
        <v>0</v>
      </c>
      <c r="AW309" s="506">
        <v>0</v>
      </c>
      <c r="AX309" s="506">
        <v>0</v>
      </c>
      <c r="AY309" s="506">
        <v>0</v>
      </c>
      <c r="AZ309" s="506">
        <v>0</v>
      </c>
      <c r="BA309" s="506">
        <v>447</v>
      </c>
      <c r="BB309" s="506">
        <v>269</v>
      </c>
      <c r="BC309" s="506">
        <v>264</v>
      </c>
      <c r="BD309" s="506">
        <v>142</v>
      </c>
      <c r="BE309" s="506">
        <v>301</v>
      </c>
      <c r="BF309" s="506">
        <v>199</v>
      </c>
      <c r="BG309" s="506">
        <v>171</v>
      </c>
      <c r="BH309" s="506">
        <v>63</v>
      </c>
      <c r="BI309" s="506">
        <v>146</v>
      </c>
      <c r="BJ309" s="506">
        <v>70</v>
      </c>
      <c r="BK309" s="506">
        <v>93</v>
      </c>
      <c r="BL309" s="506">
        <v>79</v>
      </c>
      <c r="BM309" s="506">
        <v>0</v>
      </c>
      <c r="BN309" s="506">
        <v>0</v>
      </c>
      <c r="BO309" s="506">
        <v>0</v>
      </c>
      <c r="BP309" s="506">
        <v>0</v>
      </c>
      <c r="BQ309" s="506">
        <v>0</v>
      </c>
      <c r="BR309" s="506">
        <v>0</v>
      </c>
      <c r="BS309" s="506">
        <v>0</v>
      </c>
      <c r="BT309" s="506">
        <v>0</v>
      </c>
      <c r="BU309" s="506">
        <v>0</v>
      </c>
      <c r="BV309" s="506">
        <v>0</v>
      </c>
      <c r="BW309" s="506">
        <v>0</v>
      </c>
      <c r="BX309" s="506">
        <v>0</v>
      </c>
      <c r="BY309" s="506">
        <v>15</v>
      </c>
      <c r="BZ309" s="506">
        <v>25</v>
      </c>
      <c r="CA309" s="506">
        <v>0</v>
      </c>
    </row>
    <row r="310" spans="1:79">
      <c r="A310" s="571" t="s">
        <v>107</v>
      </c>
      <c r="B310" s="571" t="s">
        <v>1900</v>
      </c>
      <c r="C310" s="571">
        <v>2025</v>
      </c>
      <c r="D310" s="571" t="s">
        <v>1972</v>
      </c>
      <c r="E310" s="572">
        <v>296</v>
      </c>
      <c r="F310" s="572">
        <v>270</v>
      </c>
      <c r="G310" s="572">
        <v>179</v>
      </c>
      <c r="H310" s="572">
        <v>141</v>
      </c>
      <c r="I310" s="572">
        <v>54</v>
      </c>
      <c r="J310" s="572">
        <v>0</v>
      </c>
      <c r="K310" s="572">
        <v>0</v>
      </c>
      <c r="L310" s="572">
        <v>0</v>
      </c>
      <c r="M310" s="572">
        <v>0</v>
      </c>
      <c r="N310" s="572">
        <v>57</v>
      </c>
      <c r="O310" s="572">
        <v>0</v>
      </c>
      <c r="P310" s="572">
        <v>57</v>
      </c>
      <c r="Q310" s="572">
        <v>27</v>
      </c>
      <c r="R310" s="572">
        <v>8</v>
      </c>
      <c r="S310" s="572">
        <v>6</v>
      </c>
      <c r="T310" s="572">
        <v>13</v>
      </c>
      <c r="U310" s="617">
        <v>2</v>
      </c>
      <c r="V310" s="572">
        <v>0</v>
      </c>
      <c r="W310" s="572">
        <v>0</v>
      </c>
      <c r="X310" s="572">
        <v>0</v>
      </c>
      <c r="Y310" s="572">
        <v>25</v>
      </c>
      <c r="Z310" s="572">
        <v>8</v>
      </c>
      <c r="AA310" s="572">
        <v>6</v>
      </c>
      <c r="AB310" s="572">
        <v>13</v>
      </c>
      <c r="AC310" s="572">
        <v>295</v>
      </c>
      <c r="AD310" s="572">
        <v>187</v>
      </c>
      <c r="AE310" s="572">
        <v>171</v>
      </c>
      <c r="AF310" s="572">
        <v>107</v>
      </c>
      <c r="AG310" s="572">
        <v>145</v>
      </c>
      <c r="AH310" s="572">
        <v>99</v>
      </c>
      <c r="AI310" s="572">
        <v>81</v>
      </c>
      <c r="AJ310" s="572">
        <v>65</v>
      </c>
      <c r="AK310" s="572">
        <v>150</v>
      </c>
      <c r="AL310" s="572">
        <v>88</v>
      </c>
      <c r="AM310" s="572">
        <v>90</v>
      </c>
      <c r="AN310" s="572">
        <v>42</v>
      </c>
      <c r="AO310" s="572">
        <v>0</v>
      </c>
      <c r="AP310" s="572">
        <v>0</v>
      </c>
      <c r="AQ310" s="572">
        <v>0</v>
      </c>
      <c r="AR310" s="572">
        <v>0</v>
      </c>
      <c r="AS310" s="572">
        <v>0</v>
      </c>
      <c r="AT310" s="572">
        <v>0</v>
      </c>
      <c r="AU310" s="572">
        <v>0</v>
      </c>
      <c r="AV310" s="572">
        <v>0</v>
      </c>
      <c r="AW310" s="572">
        <v>0</v>
      </c>
      <c r="AX310" s="572">
        <v>0</v>
      </c>
      <c r="AY310" s="572">
        <v>0</v>
      </c>
      <c r="AZ310" s="572">
        <v>0</v>
      </c>
      <c r="BA310" s="572">
        <v>418</v>
      </c>
      <c r="BB310" s="572">
        <v>256</v>
      </c>
      <c r="BC310" s="572">
        <v>261</v>
      </c>
      <c r="BD310" s="572">
        <v>142</v>
      </c>
      <c r="BE310" s="572">
        <v>297</v>
      </c>
      <c r="BF310" s="572">
        <v>193</v>
      </c>
      <c r="BG310" s="572">
        <v>184</v>
      </c>
      <c r="BH310" s="572">
        <v>74</v>
      </c>
      <c r="BI310" s="572">
        <v>121</v>
      </c>
      <c r="BJ310" s="572">
        <v>63</v>
      </c>
      <c r="BK310" s="572">
        <v>77</v>
      </c>
      <c r="BL310" s="572">
        <v>68</v>
      </c>
      <c r="BM310" s="572">
        <v>0</v>
      </c>
      <c r="BN310" s="572">
        <v>0</v>
      </c>
      <c r="BO310" s="572">
        <v>0</v>
      </c>
      <c r="BP310" s="572">
        <v>0</v>
      </c>
      <c r="BQ310" s="572">
        <v>0</v>
      </c>
      <c r="BR310" s="572">
        <v>0</v>
      </c>
      <c r="BS310" s="572">
        <v>0</v>
      </c>
      <c r="BT310" s="572">
        <v>0</v>
      </c>
      <c r="BU310" s="572">
        <v>0</v>
      </c>
      <c r="BV310" s="572">
        <v>0</v>
      </c>
      <c r="BW310" s="572">
        <v>0</v>
      </c>
      <c r="BX310" s="572">
        <v>0</v>
      </c>
      <c r="BY310" s="572">
        <v>15</v>
      </c>
      <c r="BZ310" s="572">
        <v>24</v>
      </c>
      <c r="CA310" s="572">
        <v>0</v>
      </c>
    </row>
    <row r="311" spans="1:79">
      <c r="A311" t="s">
        <v>107</v>
      </c>
      <c r="B311" t="s">
        <v>1900</v>
      </c>
      <c r="C311">
        <v>2024</v>
      </c>
      <c r="D311" t="s">
        <v>1974</v>
      </c>
      <c r="E311" s="506">
        <f>E309</f>
        <v>347</v>
      </c>
      <c r="F311" s="506">
        <f t="shared" ref="F311:BQ311" si="60">F309</f>
        <v>268</v>
      </c>
      <c r="G311" s="506">
        <f t="shared" si="60"/>
        <v>182</v>
      </c>
      <c r="H311" s="506">
        <f t="shared" si="60"/>
        <v>135</v>
      </c>
      <c r="I311" s="506">
        <f t="shared" si="60"/>
        <v>50</v>
      </c>
      <c r="J311" s="506">
        <f t="shared" si="60"/>
        <v>0</v>
      </c>
      <c r="K311" s="506">
        <f t="shared" si="60"/>
        <v>0</v>
      </c>
      <c r="L311" s="506">
        <f t="shared" si="60"/>
        <v>0</v>
      </c>
      <c r="M311" s="506">
        <f t="shared" si="60"/>
        <v>0</v>
      </c>
      <c r="N311" s="506">
        <f t="shared" si="60"/>
        <v>95</v>
      </c>
      <c r="O311" s="506">
        <f t="shared" si="60"/>
        <v>0</v>
      </c>
      <c r="P311" s="506">
        <f t="shared" si="60"/>
        <v>95</v>
      </c>
      <c r="Q311" s="506">
        <f t="shared" si="60"/>
        <v>26</v>
      </c>
      <c r="R311" s="506">
        <f t="shared" si="60"/>
        <v>6</v>
      </c>
      <c r="S311" s="506">
        <f t="shared" si="60"/>
        <v>6</v>
      </c>
      <c r="T311" s="506">
        <f t="shared" si="60"/>
        <v>12</v>
      </c>
      <c r="U311" s="506">
        <f t="shared" si="60"/>
        <v>0</v>
      </c>
      <c r="V311" s="506">
        <f t="shared" si="60"/>
        <v>0</v>
      </c>
      <c r="W311" s="506">
        <f t="shared" si="60"/>
        <v>0</v>
      </c>
      <c r="X311" s="506">
        <f t="shared" si="60"/>
        <v>0</v>
      </c>
      <c r="Y311" s="506">
        <f t="shared" si="60"/>
        <v>26</v>
      </c>
      <c r="Z311" s="506">
        <f t="shared" si="60"/>
        <v>6</v>
      </c>
      <c r="AA311" s="506">
        <f t="shared" si="60"/>
        <v>6</v>
      </c>
      <c r="AB311" s="506">
        <f t="shared" si="60"/>
        <v>12</v>
      </c>
      <c r="AC311" s="506">
        <f t="shared" si="60"/>
        <v>391</v>
      </c>
      <c r="AD311" s="506">
        <f t="shared" si="60"/>
        <v>254</v>
      </c>
      <c r="AE311" s="506">
        <f t="shared" si="60"/>
        <v>236</v>
      </c>
      <c r="AF311" s="506">
        <f t="shared" si="60"/>
        <v>156</v>
      </c>
      <c r="AG311" s="506">
        <f t="shared" si="60"/>
        <v>97</v>
      </c>
      <c r="AH311" s="506">
        <f t="shared" si="60"/>
        <v>81</v>
      </c>
      <c r="AI311" s="506">
        <f t="shared" si="60"/>
        <v>41</v>
      </c>
      <c r="AJ311" s="506">
        <f t="shared" si="60"/>
        <v>72</v>
      </c>
      <c r="AK311" s="506">
        <f t="shared" si="60"/>
        <v>294</v>
      </c>
      <c r="AL311" s="506">
        <f t="shared" si="60"/>
        <v>173</v>
      </c>
      <c r="AM311" s="506">
        <f t="shared" si="60"/>
        <v>195</v>
      </c>
      <c r="AN311" s="506">
        <f t="shared" si="60"/>
        <v>84</v>
      </c>
      <c r="AO311" s="506">
        <f t="shared" si="60"/>
        <v>0</v>
      </c>
      <c r="AP311" s="506">
        <f t="shared" si="60"/>
        <v>0</v>
      </c>
      <c r="AQ311" s="506">
        <f t="shared" si="60"/>
        <v>0</v>
      </c>
      <c r="AR311" s="506">
        <f t="shared" si="60"/>
        <v>0</v>
      </c>
      <c r="AS311" s="506">
        <f t="shared" si="60"/>
        <v>0</v>
      </c>
      <c r="AT311" s="506">
        <f t="shared" si="60"/>
        <v>0</v>
      </c>
      <c r="AU311" s="506">
        <f t="shared" si="60"/>
        <v>0</v>
      </c>
      <c r="AV311" s="506">
        <f t="shared" si="60"/>
        <v>0</v>
      </c>
      <c r="AW311" s="506">
        <f t="shared" si="60"/>
        <v>0</v>
      </c>
      <c r="AX311" s="506">
        <f t="shared" si="60"/>
        <v>0</v>
      </c>
      <c r="AY311" s="506">
        <f t="shared" si="60"/>
        <v>0</v>
      </c>
      <c r="AZ311" s="506">
        <f t="shared" si="60"/>
        <v>0</v>
      </c>
      <c r="BA311" s="506">
        <f t="shared" si="60"/>
        <v>447</v>
      </c>
      <c r="BB311" s="506">
        <f t="shared" si="60"/>
        <v>269</v>
      </c>
      <c r="BC311" s="506">
        <f t="shared" si="60"/>
        <v>264</v>
      </c>
      <c r="BD311" s="506">
        <f t="shared" si="60"/>
        <v>142</v>
      </c>
      <c r="BE311" s="506">
        <f t="shared" si="60"/>
        <v>301</v>
      </c>
      <c r="BF311" s="506">
        <f t="shared" si="60"/>
        <v>199</v>
      </c>
      <c r="BG311" s="506">
        <f t="shared" si="60"/>
        <v>171</v>
      </c>
      <c r="BH311" s="506">
        <f t="shared" si="60"/>
        <v>63</v>
      </c>
      <c r="BI311" s="506">
        <f t="shared" si="60"/>
        <v>146</v>
      </c>
      <c r="BJ311" s="506">
        <f t="shared" si="60"/>
        <v>70</v>
      </c>
      <c r="BK311" s="506">
        <f t="shared" si="60"/>
        <v>93</v>
      </c>
      <c r="BL311" s="506">
        <f t="shared" si="60"/>
        <v>79</v>
      </c>
      <c r="BM311" s="506">
        <f t="shared" si="60"/>
        <v>0</v>
      </c>
      <c r="BN311" s="506">
        <f t="shared" si="60"/>
        <v>0</v>
      </c>
      <c r="BO311" s="506">
        <f t="shared" si="60"/>
        <v>0</v>
      </c>
      <c r="BP311" s="506">
        <f t="shared" si="60"/>
        <v>0</v>
      </c>
      <c r="BQ311" s="506">
        <f t="shared" si="60"/>
        <v>0</v>
      </c>
      <c r="BR311" s="506">
        <f t="shared" ref="BR311:CA311" si="61">BR309</f>
        <v>0</v>
      </c>
      <c r="BS311" s="506">
        <f t="shared" si="61"/>
        <v>0</v>
      </c>
      <c r="BT311" s="506">
        <f t="shared" si="61"/>
        <v>0</v>
      </c>
      <c r="BU311" s="506">
        <f t="shared" si="61"/>
        <v>0</v>
      </c>
      <c r="BV311" s="506">
        <f t="shared" si="61"/>
        <v>0</v>
      </c>
      <c r="BW311" s="506">
        <f t="shared" si="61"/>
        <v>0</v>
      </c>
      <c r="BX311" s="506">
        <f t="shared" si="61"/>
        <v>0</v>
      </c>
      <c r="BY311" s="506">
        <f t="shared" si="61"/>
        <v>15</v>
      </c>
      <c r="BZ311" s="506">
        <f t="shared" si="61"/>
        <v>25</v>
      </c>
      <c r="CA311" s="506">
        <f t="shared" si="61"/>
        <v>0</v>
      </c>
    </row>
    <row r="312" spans="1:79">
      <c r="A312" s="571" t="s">
        <v>107</v>
      </c>
      <c r="B312" s="571" t="s">
        <v>1900</v>
      </c>
      <c r="C312" s="571">
        <v>2025</v>
      </c>
      <c r="D312" s="571" t="s">
        <v>1974</v>
      </c>
      <c r="E312" s="572">
        <v>329.65</v>
      </c>
      <c r="F312" s="572">
        <v>270</v>
      </c>
      <c r="G312" s="572">
        <v>179</v>
      </c>
      <c r="H312" s="572">
        <v>141</v>
      </c>
      <c r="I312" s="572">
        <v>54</v>
      </c>
      <c r="J312" s="572">
        <v>0</v>
      </c>
      <c r="K312" s="572">
        <v>0</v>
      </c>
      <c r="L312" s="572">
        <v>0</v>
      </c>
      <c r="M312" s="572">
        <v>0</v>
      </c>
      <c r="N312" s="572">
        <v>90.25</v>
      </c>
      <c r="O312" s="572">
        <v>0</v>
      </c>
      <c r="P312" s="572">
        <v>90.25</v>
      </c>
      <c r="Q312" s="572">
        <v>27</v>
      </c>
      <c r="R312" s="572">
        <v>6.6000000000000005</v>
      </c>
      <c r="S312" s="572">
        <v>6</v>
      </c>
      <c r="T312" s="572">
        <v>13</v>
      </c>
      <c r="U312" s="572">
        <v>2</v>
      </c>
      <c r="V312" s="572">
        <v>0</v>
      </c>
      <c r="W312" s="572">
        <v>0</v>
      </c>
      <c r="X312" s="572">
        <v>0</v>
      </c>
      <c r="Y312" s="572">
        <v>25</v>
      </c>
      <c r="Z312" s="572">
        <v>6.6000000000000005</v>
      </c>
      <c r="AA312" s="572">
        <v>6</v>
      </c>
      <c r="AB312" s="572">
        <v>13</v>
      </c>
      <c r="AC312" s="572">
        <v>371.45</v>
      </c>
      <c r="AD312" s="572">
        <v>241.29999999999998</v>
      </c>
      <c r="AE312" s="572">
        <v>224.2</v>
      </c>
      <c r="AF312" s="572">
        <v>148.19999999999999</v>
      </c>
      <c r="AG312" s="572">
        <v>106.7</v>
      </c>
      <c r="AH312" s="572">
        <v>89.100000000000009</v>
      </c>
      <c r="AI312" s="572">
        <v>45.1</v>
      </c>
      <c r="AJ312" s="572">
        <v>68.399999999999991</v>
      </c>
      <c r="AK312" s="572">
        <v>279.3</v>
      </c>
      <c r="AL312" s="572">
        <v>164.35</v>
      </c>
      <c r="AM312" s="572">
        <v>185.25</v>
      </c>
      <c r="AN312" s="572">
        <v>79.8</v>
      </c>
      <c r="AO312" s="572">
        <v>0</v>
      </c>
      <c r="AP312" s="572">
        <v>0</v>
      </c>
      <c r="AQ312" s="572">
        <v>0</v>
      </c>
      <c r="AR312" s="572">
        <v>0</v>
      </c>
      <c r="AS312" s="572">
        <v>0</v>
      </c>
      <c r="AT312" s="572">
        <v>0</v>
      </c>
      <c r="AU312" s="572">
        <v>0</v>
      </c>
      <c r="AV312" s="572">
        <v>0</v>
      </c>
      <c r="AW312" s="572">
        <v>0</v>
      </c>
      <c r="AX312" s="572">
        <v>0</v>
      </c>
      <c r="AY312" s="572">
        <v>0</v>
      </c>
      <c r="AZ312" s="572">
        <v>0</v>
      </c>
      <c r="BA312" s="572">
        <v>424.65</v>
      </c>
      <c r="BB312" s="572">
        <v>256</v>
      </c>
      <c r="BC312" s="572">
        <v>261</v>
      </c>
      <c r="BD312" s="572">
        <v>142</v>
      </c>
      <c r="BE312" s="572">
        <v>297</v>
      </c>
      <c r="BF312" s="572">
        <v>193</v>
      </c>
      <c r="BG312" s="572">
        <v>184</v>
      </c>
      <c r="BH312" s="572">
        <v>69.300000000000011</v>
      </c>
      <c r="BI312" s="572">
        <v>138.69999999999999</v>
      </c>
      <c r="BJ312" s="572">
        <v>66.5</v>
      </c>
      <c r="BK312" s="572">
        <v>88.35</v>
      </c>
      <c r="BL312" s="572">
        <v>75.05</v>
      </c>
      <c r="BM312" s="572">
        <v>0</v>
      </c>
      <c r="BN312" s="572">
        <v>0</v>
      </c>
      <c r="BO312" s="572">
        <v>0</v>
      </c>
      <c r="BP312" s="572">
        <v>0</v>
      </c>
      <c r="BQ312" s="572">
        <v>0</v>
      </c>
      <c r="BR312" s="572">
        <v>0</v>
      </c>
      <c r="BS312" s="572">
        <v>0</v>
      </c>
      <c r="BT312" s="572">
        <v>0</v>
      </c>
      <c r="BU312" s="572">
        <v>0</v>
      </c>
      <c r="BV312" s="572">
        <v>0</v>
      </c>
      <c r="BW312" s="572">
        <v>0</v>
      </c>
      <c r="BX312" s="572">
        <v>0</v>
      </c>
      <c r="BY312" s="572">
        <v>15</v>
      </c>
      <c r="BZ312" s="572">
        <v>24</v>
      </c>
      <c r="CA312" s="572">
        <v>0</v>
      </c>
    </row>
    <row r="313" spans="1:79">
      <c r="A313" t="s">
        <v>109</v>
      </c>
      <c r="B313" t="s">
        <v>1901</v>
      </c>
      <c r="C313">
        <v>2018</v>
      </c>
      <c r="D313" t="s">
        <v>1971</v>
      </c>
      <c r="E313" s="506">
        <v>595</v>
      </c>
      <c r="F313" s="506">
        <v>421</v>
      </c>
      <c r="G313" s="506">
        <v>244</v>
      </c>
      <c r="H313" s="506">
        <v>135</v>
      </c>
      <c r="I313" s="506">
        <v>109</v>
      </c>
      <c r="J313" s="506">
        <v>0</v>
      </c>
      <c r="K313" s="506">
        <v>0</v>
      </c>
      <c r="L313" s="506">
        <v>0</v>
      </c>
      <c r="M313" s="506">
        <v>0</v>
      </c>
      <c r="N313" s="506">
        <v>0</v>
      </c>
      <c r="O313" s="506">
        <v>0</v>
      </c>
      <c r="P313" s="506">
        <v>0</v>
      </c>
      <c r="Q313" s="506">
        <v>0</v>
      </c>
      <c r="R313" s="506">
        <v>0</v>
      </c>
      <c r="S313" s="506">
        <v>0</v>
      </c>
      <c r="T313" s="506">
        <v>0</v>
      </c>
      <c r="U313" s="506">
        <v>0</v>
      </c>
      <c r="V313" s="506">
        <v>0</v>
      </c>
      <c r="W313" s="506">
        <v>0</v>
      </c>
      <c r="X313" s="506">
        <v>0</v>
      </c>
      <c r="Y313" s="506">
        <v>0</v>
      </c>
      <c r="Z313" s="506">
        <v>0</v>
      </c>
      <c r="AA313" s="506">
        <v>0</v>
      </c>
      <c r="AB313" s="506">
        <v>0</v>
      </c>
      <c r="AC313" s="506">
        <v>495</v>
      </c>
      <c r="AD313" s="506">
        <v>359</v>
      </c>
      <c r="AE313" s="506">
        <v>181</v>
      </c>
      <c r="AF313" s="506">
        <v>184</v>
      </c>
      <c r="AG313" s="506">
        <v>249</v>
      </c>
      <c r="AH313" s="506">
        <v>178</v>
      </c>
      <c r="AI313" s="506">
        <v>82</v>
      </c>
      <c r="AJ313" s="506">
        <v>79</v>
      </c>
      <c r="AK313" s="506">
        <v>246</v>
      </c>
      <c r="AL313" s="506">
        <v>181</v>
      </c>
      <c r="AM313" s="506">
        <v>99</v>
      </c>
      <c r="AN313" s="506">
        <v>105</v>
      </c>
      <c r="AO313" s="506">
        <v>0</v>
      </c>
      <c r="AP313" s="506">
        <v>0</v>
      </c>
      <c r="AQ313" s="506">
        <v>0</v>
      </c>
      <c r="AR313" s="506">
        <v>0</v>
      </c>
      <c r="AS313" s="506">
        <v>0</v>
      </c>
      <c r="AT313" s="506">
        <v>0</v>
      </c>
      <c r="AU313" s="506">
        <v>0</v>
      </c>
      <c r="AV313" s="506">
        <v>0</v>
      </c>
      <c r="AW313" s="506">
        <v>0</v>
      </c>
      <c r="AX313" s="506">
        <v>0</v>
      </c>
      <c r="AY313" s="506">
        <v>0</v>
      </c>
      <c r="AZ313" s="506">
        <v>0</v>
      </c>
      <c r="BA313" s="506">
        <v>750</v>
      </c>
      <c r="BB313" s="506">
        <v>366</v>
      </c>
      <c r="BC313" s="506">
        <v>316</v>
      </c>
      <c r="BD313" s="506">
        <v>304</v>
      </c>
      <c r="BE313" s="506">
        <v>580</v>
      </c>
      <c r="BF313" s="506">
        <v>292</v>
      </c>
      <c r="BG313" s="506">
        <v>246</v>
      </c>
      <c r="BH313" s="506">
        <v>210</v>
      </c>
      <c r="BI313" s="506">
        <v>170</v>
      </c>
      <c r="BJ313" s="506">
        <v>74</v>
      </c>
      <c r="BK313" s="506">
        <v>70</v>
      </c>
      <c r="BL313" s="506">
        <v>94</v>
      </c>
      <c r="BM313" s="506">
        <v>0</v>
      </c>
      <c r="BN313" s="506">
        <v>0</v>
      </c>
      <c r="BO313" s="506">
        <v>0</v>
      </c>
      <c r="BP313" s="506">
        <v>0</v>
      </c>
      <c r="BQ313" s="506">
        <v>0</v>
      </c>
      <c r="BR313" s="506">
        <v>0</v>
      </c>
      <c r="BS313" s="506">
        <v>0</v>
      </c>
      <c r="BT313" s="506">
        <v>0</v>
      </c>
      <c r="BU313" s="506">
        <v>0</v>
      </c>
      <c r="BV313" s="506">
        <v>0</v>
      </c>
      <c r="BW313" s="506">
        <v>0</v>
      </c>
      <c r="BX313" s="506">
        <v>0</v>
      </c>
      <c r="BY313" s="506">
        <v>16</v>
      </c>
      <c r="BZ313" s="506">
        <v>134</v>
      </c>
      <c r="CA313" s="506">
        <v>0</v>
      </c>
    </row>
    <row r="314" spans="1:79">
      <c r="A314" s="571" t="s">
        <v>109</v>
      </c>
      <c r="B314" s="571" t="s">
        <v>1901</v>
      </c>
      <c r="C314" s="571">
        <v>2019</v>
      </c>
      <c r="D314" s="571" t="s">
        <v>1971</v>
      </c>
      <c r="E314" s="572">
        <v>689</v>
      </c>
      <c r="F314" s="572">
        <v>480</v>
      </c>
      <c r="G314" s="572">
        <v>280</v>
      </c>
      <c r="H314" s="572">
        <v>152</v>
      </c>
      <c r="I314" s="572">
        <v>116</v>
      </c>
      <c r="J314" s="572">
        <v>0</v>
      </c>
      <c r="K314" s="572">
        <v>0</v>
      </c>
      <c r="L314" s="572">
        <v>0</v>
      </c>
      <c r="M314" s="572">
        <v>0</v>
      </c>
      <c r="N314" s="572">
        <v>0</v>
      </c>
      <c r="O314" s="572">
        <v>0</v>
      </c>
      <c r="P314" s="572">
        <v>0</v>
      </c>
      <c r="Q314" s="572">
        <v>0</v>
      </c>
      <c r="R314" s="572">
        <v>0</v>
      </c>
      <c r="S314" s="572">
        <v>0</v>
      </c>
      <c r="T314" s="572">
        <v>0</v>
      </c>
      <c r="U314" s="572">
        <v>0</v>
      </c>
      <c r="V314" s="572">
        <v>0</v>
      </c>
      <c r="W314" s="572">
        <v>0</v>
      </c>
      <c r="X314" s="572">
        <v>0</v>
      </c>
      <c r="Y314" s="572">
        <v>0</v>
      </c>
      <c r="Z314" s="572">
        <v>0</v>
      </c>
      <c r="AA314" s="572">
        <v>0</v>
      </c>
      <c r="AB314" s="572">
        <v>0</v>
      </c>
      <c r="AC314" s="572">
        <v>601</v>
      </c>
      <c r="AD314" s="572">
        <v>460</v>
      </c>
      <c r="AE314" s="572">
        <v>189</v>
      </c>
      <c r="AF314" s="572">
        <v>212</v>
      </c>
      <c r="AG314" s="572">
        <v>305</v>
      </c>
      <c r="AH314" s="572">
        <v>235</v>
      </c>
      <c r="AI314" s="572">
        <v>78</v>
      </c>
      <c r="AJ314" s="572">
        <v>108</v>
      </c>
      <c r="AK314" s="572">
        <v>296</v>
      </c>
      <c r="AL314" s="572">
        <v>225</v>
      </c>
      <c r="AM314" s="572">
        <v>111</v>
      </c>
      <c r="AN314" s="572">
        <v>104</v>
      </c>
      <c r="AO314" s="572">
        <v>0</v>
      </c>
      <c r="AP314" s="572">
        <v>0</v>
      </c>
      <c r="AQ314" s="572">
        <v>0</v>
      </c>
      <c r="AR314" s="572">
        <v>0</v>
      </c>
      <c r="AS314" s="572">
        <v>0</v>
      </c>
      <c r="AT314" s="572">
        <v>0</v>
      </c>
      <c r="AU314" s="572">
        <v>0</v>
      </c>
      <c r="AV314" s="572">
        <v>0</v>
      </c>
      <c r="AW314" s="572">
        <v>0</v>
      </c>
      <c r="AX314" s="572">
        <v>0</v>
      </c>
      <c r="AY314" s="572">
        <v>0</v>
      </c>
      <c r="AZ314" s="572">
        <v>0</v>
      </c>
      <c r="BA314" s="572">
        <v>977</v>
      </c>
      <c r="BB314" s="572">
        <v>532</v>
      </c>
      <c r="BC314" s="572">
        <v>366</v>
      </c>
      <c r="BD314" s="572">
        <v>304</v>
      </c>
      <c r="BE314" s="572">
        <v>787</v>
      </c>
      <c r="BF314" s="572">
        <v>431</v>
      </c>
      <c r="BG314" s="572">
        <v>290</v>
      </c>
      <c r="BH314" s="572">
        <v>227</v>
      </c>
      <c r="BI314" s="572">
        <v>190</v>
      </c>
      <c r="BJ314" s="572">
        <v>101</v>
      </c>
      <c r="BK314" s="572">
        <v>76</v>
      </c>
      <c r="BL314" s="572">
        <v>77</v>
      </c>
      <c r="BM314" s="572">
        <v>0</v>
      </c>
      <c r="BN314" s="572">
        <v>0</v>
      </c>
      <c r="BO314" s="572">
        <v>0</v>
      </c>
      <c r="BP314" s="572">
        <v>0</v>
      </c>
      <c r="BQ314" s="572">
        <v>0</v>
      </c>
      <c r="BR314" s="572">
        <v>0</v>
      </c>
      <c r="BS314" s="572">
        <v>0</v>
      </c>
      <c r="BT314" s="572">
        <v>0</v>
      </c>
      <c r="BU314" s="572">
        <v>0</v>
      </c>
      <c r="BV314" s="572">
        <v>0</v>
      </c>
      <c r="BW314" s="572">
        <v>0</v>
      </c>
      <c r="BX314" s="572">
        <v>0</v>
      </c>
      <c r="BY314" s="572">
        <v>20</v>
      </c>
      <c r="BZ314" s="572">
        <v>167</v>
      </c>
      <c r="CA314" s="572">
        <v>0</v>
      </c>
    </row>
    <row r="315" spans="1:79">
      <c r="A315" t="s">
        <v>109</v>
      </c>
      <c r="B315" t="s">
        <v>1901</v>
      </c>
      <c r="C315">
        <v>2020</v>
      </c>
      <c r="D315" t="s">
        <v>1971</v>
      </c>
      <c r="E315" s="506">
        <v>700</v>
      </c>
      <c r="F315" s="506">
        <v>471</v>
      </c>
      <c r="G315" s="506">
        <v>300</v>
      </c>
      <c r="H315" s="506">
        <v>150</v>
      </c>
      <c r="I315" s="506">
        <v>102</v>
      </c>
      <c r="J315" s="506">
        <v>0</v>
      </c>
      <c r="K315" s="506">
        <v>0</v>
      </c>
      <c r="L315" s="506">
        <v>0</v>
      </c>
      <c r="M315" s="506">
        <v>0</v>
      </c>
      <c r="N315" s="506">
        <v>105</v>
      </c>
      <c r="O315" s="506">
        <v>6</v>
      </c>
      <c r="P315" s="506">
        <v>99</v>
      </c>
      <c r="Q315" s="506">
        <v>219</v>
      </c>
      <c r="R315" s="506">
        <v>0</v>
      </c>
      <c r="S315" s="506">
        <v>0</v>
      </c>
      <c r="T315" s="506">
        <v>0</v>
      </c>
      <c r="U315" s="506">
        <v>0</v>
      </c>
      <c r="V315" s="506">
        <v>0</v>
      </c>
      <c r="W315" s="506">
        <v>0</v>
      </c>
      <c r="X315" s="506">
        <v>0</v>
      </c>
      <c r="Y315" s="506">
        <v>219</v>
      </c>
      <c r="Z315" s="506">
        <v>0</v>
      </c>
      <c r="AA315" s="506">
        <v>0</v>
      </c>
      <c r="AB315" s="506">
        <v>0</v>
      </c>
      <c r="AC315" s="506">
        <v>444</v>
      </c>
      <c r="AD315" s="506">
        <v>352</v>
      </c>
      <c r="AE315" s="506">
        <v>150</v>
      </c>
      <c r="AF315" s="506">
        <v>161</v>
      </c>
      <c r="AG315" s="506">
        <v>206</v>
      </c>
      <c r="AH315" s="506">
        <v>164</v>
      </c>
      <c r="AI315" s="506">
        <v>73</v>
      </c>
      <c r="AJ315" s="506">
        <v>78</v>
      </c>
      <c r="AK315" s="506">
        <v>238</v>
      </c>
      <c r="AL315" s="506">
        <v>188</v>
      </c>
      <c r="AM315" s="506">
        <v>77</v>
      </c>
      <c r="AN315" s="506">
        <v>83</v>
      </c>
      <c r="AO315" s="506">
        <v>0</v>
      </c>
      <c r="AP315" s="506">
        <v>0</v>
      </c>
      <c r="AQ315" s="506">
        <v>0</v>
      </c>
      <c r="AR315" s="506">
        <v>0</v>
      </c>
      <c r="AS315" s="506">
        <v>0</v>
      </c>
      <c r="AT315" s="506">
        <v>0</v>
      </c>
      <c r="AU315" s="506">
        <v>0</v>
      </c>
      <c r="AV315" s="506">
        <v>0</v>
      </c>
      <c r="AW315" s="506">
        <v>0</v>
      </c>
      <c r="AX315" s="506">
        <v>0</v>
      </c>
      <c r="AY315" s="506">
        <v>0</v>
      </c>
      <c r="AZ315" s="506">
        <v>0</v>
      </c>
      <c r="BA315" s="506">
        <v>910</v>
      </c>
      <c r="BB315" s="506">
        <v>535</v>
      </c>
      <c r="BC315" s="506">
        <v>344</v>
      </c>
      <c r="BD315" s="506">
        <v>325</v>
      </c>
      <c r="BE315" s="506">
        <v>696</v>
      </c>
      <c r="BF315" s="506">
        <v>420</v>
      </c>
      <c r="BG315" s="506">
        <v>268</v>
      </c>
      <c r="BH315" s="506">
        <v>217</v>
      </c>
      <c r="BI315" s="506">
        <v>214</v>
      </c>
      <c r="BJ315" s="506">
        <v>115</v>
      </c>
      <c r="BK315" s="506">
        <v>76</v>
      </c>
      <c r="BL315" s="506">
        <v>108</v>
      </c>
      <c r="BM315" s="506">
        <v>0</v>
      </c>
      <c r="BN315" s="506">
        <v>0</v>
      </c>
      <c r="BO315" s="506">
        <v>0</v>
      </c>
      <c r="BP315" s="506">
        <v>0</v>
      </c>
      <c r="BQ315" s="506">
        <v>0</v>
      </c>
      <c r="BR315" s="506">
        <v>0</v>
      </c>
      <c r="BS315" s="506">
        <v>0</v>
      </c>
      <c r="BT315" s="506">
        <v>0</v>
      </c>
      <c r="BU315" s="506">
        <v>0</v>
      </c>
      <c r="BV315" s="506">
        <v>0</v>
      </c>
      <c r="BW315" s="506">
        <v>0</v>
      </c>
      <c r="BX315" s="506">
        <v>0</v>
      </c>
      <c r="BY315" s="506">
        <v>19</v>
      </c>
      <c r="BZ315" s="506">
        <v>115</v>
      </c>
      <c r="CA315" s="506">
        <v>0</v>
      </c>
    </row>
    <row r="316" spans="1:79">
      <c r="A316" s="571" t="s">
        <v>109</v>
      </c>
      <c r="B316" s="571" t="s">
        <v>1901</v>
      </c>
      <c r="C316" s="571">
        <v>2021</v>
      </c>
      <c r="D316" s="571" t="s">
        <v>1971</v>
      </c>
      <c r="E316" s="572">
        <v>779</v>
      </c>
      <c r="F316" s="572">
        <v>571</v>
      </c>
      <c r="G316" s="572">
        <v>390</v>
      </c>
      <c r="H316" s="572">
        <v>196</v>
      </c>
      <c r="I316" s="572">
        <v>129</v>
      </c>
      <c r="J316" s="572">
        <v>0</v>
      </c>
      <c r="K316" s="572">
        <v>0</v>
      </c>
      <c r="L316" s="572">
        <v>0</v>
      </c>
      <c r="M316" s="572">
        <v>0</v>
      </c>
      <c r="N316" s="572">
        <v>188</v>
      </c>
      <c r="O316" s="572">
        <v>9</v>
      </c>
      <c r="P316" s="572">
        <v>179</v>
      </c>
      <c r="Q316" s="572">
        <v>340</v>
      </c>
      <c r="R316" s="572">
        <v>0</v>
      </c>
      <c r="S316" s="572">
        <v>0</v>
      </c>
      <c r="T316" s="572">
        <v>0</v>
      </c>
      <c r="U316" s="572">
        <v>0</v>
      </c>
      <c r="V316" s="572">
        <v>0</v>
      </c>
      <c r="W316" s="572">
        <v>0</v>
      </c>
      <c r="X316" s="572">
        <v>0</v>
      </c>
      <c r="Y316" s="572">
        <v>340</v>
      </c>
      <c r="Z316" s="572">
        <v>0</v>
      </c>
      <c r="AA316" s="572">
        <v>0</v>
      </c>
      <c r="AB316" s="572">
        <v>0</v>
      </c>
      <c r="AC316" s="572">
        <v>573</v>
      </c>
      <c r="AD316" s="572">
        <v>461</v>
      </c>
      <c r="AE316" s="572">
        <v>220</v>
      </c>
      <c r="AF316" s="572">
        <v>211</v>
      </c>
      <c r="AG316" s="572">
        <v>268</v>
      </c>
      <c r="AH316" s="572">
        <v>211</v>
      </c>
      <c r="AI316" s="572">
        <v>98</v>
      </c>
      <c r="AJ316" s="572">
        <v>108</v>
      </c>
      <c r="AK316" s="572">
        <v>305</v>
      </c>
      <c r="AL316" s="572">
        <v>250</v>
      </c>
      <c r="AM316" s="572">
        <v>122</v>
      </c>
      <c r="AN316" s="572">
        <v>103</v>
      </c>
      <c r="AO316" s="572">
        <v>0</v>
      </c>
      <c r="AP316" s="572">
        <v>0</v>
      </c>
      <c r="AQ316" s="572">
        <v>0</v>
      </c>
      <c r="AR316" s="572">
        <v>0</v>
      </c>
      <c r="AS316" s="572">
        <v>0</v>
      </c>
      <c r="AT316" s="572">
        <v>0</v>
      </c>
      <c r="AU316" s="572">
        <v>0</v>
      </c>
      <c r="AV316" s="572">
        <v>0</v>
      </c>
      <c r="AW316" s="572">
        <v>0</v>
      </c>
      <c r="AX316" s="572">
        <v>0</v>
      </c>
      <c r="AY316" s="572">
        <v>0</v>
      </c>
      <c r="AZ316" s="572">
        <v>0</v>
      </c>
      <c r="BA316" s="572">
        <v>1099</v>
      </c>
      <c r="BB316" s="572">
        <v>672</v>
      </c>
      <c r="BC316" s="572">
        <v>459</v>
      </c>
      <c r="BD316" s="572">
        <v>375</v>
      </c>
      <c r="BE316" s="572">
        <v>895</v>
      </c>
      <c r="BF316" s="572">
        <v>550</v>
      </c>
      <c r="BG316" s="572">
        <v>369</v>
      </c>
      <c r="BH316" s="572">
        <v>285</v>
      </c>
      <c r="BI316" s="572">
        <v>204</v>
      </c>
      <c r="BJ316" s="572">
        <v>122</v>
      </c>
      <c r="BK316" s="572">
        <v>90</v>
      </c>
      <c r="BL316" s="572">
        <v>90</v>
      </c>
      <c r="BM316" s="572">
        <v>71</v>
      </c>
      <c r="BN316" s="572">
        <v>22</v>
      </c>
      <c r="BO316" s="572">
        <v>33</v>
      </c>
      <c r="BP316" s="572">
        <v>50</v>
      </c>
      <c r="BQ316" s="572">
        <v>71</v>
      </c>
      <c r="BR316" s="572">
        <v>22</v>
      </c>
      <c r="BS316" s="572">
        <v>33</v>
      </c>
      <c r="BT316" s="572">
        <v>50</v>
      </c>
      <c r="BU316" s="572">
        <v>0</v>
      </c>
      <c r="BV316" s="572">
        <v>0</v>
      </c>
      <c r="BW316" s="572">
        <v>0</v>
      </c>
      <c r="BX316" s="572">
        <v>0</v>
      </c>
      <c r="BY316" s="572">
        <v>26</v>
      </c>
      <c r="BZ316" s="572">
        <v>143</v>
      </c>
      <c r="CA316" s="572">
        <v>0</v>
      </c>
    </row>
    <row r="317" spans="1:79">
      <c r="A317" t="s">
        <v>109</v>
      </c>
      <c r="B317" t="s">
        <v>1901</v>
      </c>
      <c r="C317">
        <v>2022</v>
      </c>
      <c r="D317" t="s">
        <v>1971</v>
      </c>
      <c r="E317" s="506">
        <v>1023</v>
      </c>
      <c r="F317" s="506">
        <v>538</v>
      </c>
      <c r="G317" s="506">
        <v>396</v>
      </c>
      <c r="H317" s="506">
        <v>153</v>
      </c>
      <c r="I317" s="506">
        <v>132</v>
      </c>
      <c r="J317" s="506">
        <v>0</v>
      </c>
      <c r="K317" s="506">
        <v>0</v>
      </c>
      <c r="L317" s="506">
        <v>0</v>
      </c>
      <c r="M317" s="506">
        <v>0</v>
      </c>
      <c r="N317" s="506">
        <v>136</v>
      </c>
      <c r="O317" s="506">
        <v>6</v>
      </c>
      <c r="P317" s="506">
        <v>130</v>
      </c>
      <c r="Q317" s="506">
        <v>318</v>
      </c>
      <c r="R317" s="506">
        <v>0</v>
      </c>
      <c r="S317" s="506">
        <v>0</v>
      </c>
      <c r="T317" s="506">
        <v>0</v>
      </c>
      <c r="U317" s="506">
        <v>0</v>
      </c>
      <c r="V317" s="506">
        <v>0</v>
      </c>
      <c r="W317" s="506">
        <v>0</v>
      </c>
      <c r="X317" s="506">
        <v>0</v>
      </c>
      <c r="Y317" s="506">
        <v>318</v>
      </c>
      <c r="Z317" s="506">
        <v>0</v>
      </c>
      <c r="AA317" s="506">
        <v>0</v>
      </c>
      <c r="AB317" s="506">
        <v>0</v>
      </c>
      <c r="AC317" s="506">
        <v>565</v>
      </c>
      <c r="AD317" s="506">
        <v>484</v>
      </c>
      <c r="AE317" s="506">
        <v>218</v>
      </c>
      <c r="AF317" s="506">
        <v>213</v>
      </c>
      <c r="AG317" s="506">
        <v>285</v>
      </c>
      <c r="AH317" s="506">
        <v>251</v>
      </c>
      <c r="AI317" s="506">
        <v>95</v>
      </c>
      <c r="AJ317" s="506">
        <v>117</v>
      </c>
      <c r="AK317" s="506">
        <v>280</v>
      </c>
      <c r="AL317" s="506">
        <v>233</v>
      </c>
      <c r="AM317" s="506">
        <v>123</v>
      </c>
      <c r="AN317" s="506">
        <v>96</v>
      </c>
      <c r="AO317" s="506">
        <v>0</v>
      </c>
      <c r="AP317" s="506">
        <v>0</v>
      </c>
      <c r="AQ317" s="506">
        <v>0</v>
      </c>
      <c r="AR317" s="506">
        <v>0</v>
      </c>
      <c r="AS317" s="506">
        <v>0</v>
      </c>
      <c r="AT317" s="506">
        <v>0</v>
      </c>
      <c r="AU317" s="506">
        <v>0</v>
      </c>
      <c r="AV317" s="506">
        <v>0</v>
      </c>
      <c r="AW317" s="506">
        <v>0</v>
      </c>
      <c r="AX317" s="506">
        <v>0</v>
      </c>
      <c r="AY317" s="506">
        <v>0</v>
      </c>
      <c r="AZ317" s="506">
        <v>0</v>
      </c>
      <c r="BA317" s="506">
        <v>1126</v>
      </c>
      <c r="BB317" s="506">
        <v>809</v>
      </c>
      <c r="BC317" s="506">
        <v>428</v>
      </c>
      <c r="BD317" s="506">
        <v>387</v>
      </c>
      <c r="BE317" s="506">
        <v>914</v>
      </c>
      <c r="BF317" s="506">
        <v>681</v>
      </c>
      <c r="BG317" s="506">
        <v>339</v>
      </c>
      <c r="BH317" s="506">
        <v>283</v>
      </c>
      <c r="BI317" s="506">
        <v>212</v>
      </c>
      <c r="BJ317" s="506">
        <v>128</v>
      </c>
      <c r="BK317" s="506">
        <v>89</v>
      </c>
      <c r="BL317" s="506">
        <v>104</v>
      </c>
      <c r="BM317" s="506">
        <v>80</v>
      </c>
      <c r="BN317" s="506">
        <v>41</v>
      </c>
      <c r="BO317" s="506">
        <v>38</v>
      </c>
      <c r="BP317" s="506">
        <v>60</v>
      </c>
      <c r="BQ317" s="506">
        <v>80</v>
      </c>
      <c r="BR317" s="506">
        <v>41</v>
      </c>
      <c r="BS317" s="506">
        <v>38</v>
      </c>
      <c r="BT317" s="506">
        <v>60</v>
      </c>
      <c r="BU317" s="506">
        <v>0</v>
      </c>
      <c r="BV317" s="506">
        <v>0</v>
      </c>
      <c r="BW317" s="506">
        <v>0</v>
      </c>
      <c r="BX317" s="506">
        <v>0</v>
      </c>
      <c r="BY317" s="506">
        <v>45</v>
      </c>
      <c r="BZ317" s="506">
        <v>176</v>
      </c>
      <c r="CA317" s="506">
        <v>0</v>
      </c>
    </row>
    <row r="318" spans="1:79">
      <c r="A318" s="571" t="s">
        <v>109</v>
      </c>
      <c r="B318" s="571" t="s">
        <v>1901</v>
      </c>
      <c r="C318" s="571">
        <v>2023</v>
      </c>
      <c r="D318" s="571" t="s">
        <v>1971</v>
      </c>
      <c r="E318" s="572">
        <v>1227</v>
      </c>
      <c r="F318" s="572">
        <v>621</v>
      </c>
      <c r="G318" s="572">
        <v>509</v>
      </c>
      <c r="H318" s="572">
        <v>229</v>
      </c>
      <c r="I318" s="572">
        <v>149</v>
      </c>
      <c r="J318" s="572">
        <v>0</v>
      </c>
      <c r="K318" s="572">
        <v>0</v>
      </c>
      <c r="L318" s="572">
        <v>0</v>
      </c>
      <c r="M318" s="572">
        <v>0</v>
      </c>
      <c r="N318" s="572">
        <v>98</v>
      </c>
      <c r="O318" s="572">
        <v>0</v>
      </c>
      <c r="P318" s="572">
        <v>98</v>
      </c>
      <c r="Q318" s="572">
        <v>315</v>
      </c>
      <c r="R318" s="572">
        <v>119</v>
      </c>
      <c r="S318" s="572">
        <v>28</v>
      </c>
      <c r="T318" s="572">
        <v>107</v>
      </c>
      <c r="U318" s="572">
        <v>0</v>
      </c>
      <c r="V318" s="572">
        <v>0</v>
      </c>
      <c r="W318" s="572">
        <v>0</v>
      </c>
      <c r="X318" s="572">
        <v>0</v>
      </c>
      <c r="Y318" s="572">
        <v>315</v>
      </c>
      <c r="Z318" s="572">
        <v>119</v>
      </c>
      <c r="AA318" s="572">
        <v>28</v>
      </c>
      <c r="AB318" s="572">
        <v>107</v>
      </c>
      <c r="AC318" s="572">
        <v>665</v>
      </c>
      <c r="AD318" s="572">
        <v>606</v>
      </c>
      <c r="AE318" s="572">
        <v>218</v>
      </c>
      <c r="AF318" s="572">
        <v>176</v>
      </c>
      <c r="AG318" s="572">
        <v>352</v>
      </c>
      <c r="AH318" s="572">
        <v>326</v>
      </c>
      <c r="AI318" s="572">
        <v>96</v>
      </c>
      <c r="AJ318" s="572">
        <v>90</v>
      </c>
      <c r="AK318" s="572">
        <v>313</v>
      </c>
      <c r="AL318" s="572">
        <v>280</v>
      </c>
      <c r="AM318" s="572">
        <v>122</v>
      </c>
      <c r="AN318" s="572">
        <v>86</v>
      </c>
      <c r="AO318" s="572">
        <v>0</v>
      </c>
      <c r="AP318" s="572">
        <v>0</v>
      </c>
      <c r="AQ318" s="572">
        <v>0</v>
      </c>
      <c r="AR318" s="572">
        <v>0</v>
      </c>
      <c r="AS318" s="572">
        <v>0</v>
      </c>
      <c r="AT318" s="572">
        <v>0</v>
      </c>
      <c r="AU318" s="572">
        <v>0</v>
      </c>
      <c r="AV318" s="572">
        <v>0</v>
      </c>
      <c r="AW318" s="572">
        <v>0</v>
      </c>
      <c r="AX318" s="572">
        <v>0</v>
      </c>
      <c r="AY318" s="572">
        <v>0</v>
      </c>
      <c r="AZ318" s="572">
        <v>0</v>
      </c>
      <c r="BA318" s="572">
        <v>1178</v>
      </c>
      <c r="BB318" s="572">
        <v>920</v>
      </c>
      <c r="BC318" s="572">
        <v>490</v>
      </c>
      <c r="BD318" s="572">
        <v>367</v>
      </c>
      <c r="BE318" s="572">
        <v>942</v>
      </c>
      <c r="BF318" s="572">
        <v>752</v>
      </c>
      <c r="BG318" s="572">
        <v>387</v>
      </c>
      <c r="BH318" s="572">
        <v>278</v>
      </c>
      <c r="BI318" s="572">
        <v>236</v>
      </c>
      <c r="BJ318" s="572">
        <v>168</v>
      </c>
      <c r="BK318" s="572">
        <v>103</v>
      </c>
      <c r="BL318" s="572">
        <v>89</v>
      </c>
      <c r="BM318" s="572">
        <v>63</v>
      </c>
      <c r="BN318" s="572">
        <v>26</v>
      </c>
      <c r="BO318" s="572">
        <v>31</v>
      </c>
      <c r="BP318" s="572">
        <v>44</v>
      </c>
      <c r="BQ318" s="572">
        <v>63</v>
      </c>
      <c r="BR318" s="572">
        <v>26</v>
      </c>
      <c r="BS318" s="572">
        <v>31</v>
      </c>
      <c r="BT318" s="572">
        <v>44</v>
      </c>
      <c r="BU318" s="572">
        <v>0</v>
      </c>
      <c r="BV318" s="572">
        <v>0</v>
      </c>
      <c r="BW318" s="572">
        <v>0</v>
      </c>
      <c r="BX318" s="572">
        <v>0</v>
      </c>
      <c r="BY318" s="572">
        <v>55</v>
      </c>
      <c r="BZ318" s="572">
        <v>185</v>
      </c>
      <c r="CA318" s="572">
        <v>0</v>
      </c>
    </row>
    <row r="319" spans="1:79">
      <c r="A319" t="s">
        <v>109</v>
      </c>
      <c r="B319" t="s">
        <v>1901</v>
      </c>
      <c r="C319">
        <v>2024</v>
      </c>
      <c r="D319" t="s">
        <v>1971</v>
      </c>
      <c r="E319" s="506">
        <v>1212</v>
      </c>
      <c r="F319" s="506">
        <v>594</v>
      </c>
      <c r="G319" s="506">
        <v>508</v>
      </c>
      <c r="H319" s="506">
        <v>202</v>
      </c>
      <c r="I319" s="506">
        <v>125</v>
      </c>
      <c r="J319" s="506">
        <v>0</v>
      </c>
      <c r="K319" s="506">
        <v>0</v>
      </c>
      <c r="L319" s="506">
        <v>0</v>
      </c>
      <c r="M319" s="506">
        <v>0</v>
      </c>
      <c r="N319" s="506">
        <v>101</v>
      </c>
      <c r="O319" s="506">
        <v>0</v>
      </c>
      <c r="P319" s="506">
        <v>101</v>
      </c>
      <c r="Q319" s="506">
        <v>345</v>
      </c>
      <c r="R319" s="506">
        <v>143</v>
      </c>
      <c r="S319" s="506">
        <v>42</v>
      </c>
      <c r="T319" s="506">
        <v>104</v>
      </c>
      <c r="U319" s="506">
        <v>0</v>
      </c>
      <c r="V319" s="506">
        <v>0</v>
      </c>
      <c r="W319" s="506">
        <v>0</v>
      </c>
      <c r="X319" s="506">
        <v>0</v>
      </c>
      <c r="Y319" s="506">
        <v>345</v>
      </c>
      <c r="Z319" s="506">
        <v>143</v>
      </c>
      <c r="AA319" s="506">
        <v>42</v>
      </c>
      <c r="AB319" s="506">
        <v>104</v>
      </c>
      <c r="AC319" s="506">
        <v>781</v>
      </c>
      <c r="AD319" s="506">
        <v>672</v>
      </c>
      <c r="AE319" s="506">
        <v>226</v>
      </c>
      <c r="AF319" s="506">
        <v>212</v>
      </c>
      <c r="AG319" s="506">
        <v>264</v>
      </c>
      <c r="AH319" s="506">
        <v>238</v>
      </c>
      <c r="AI319" s="506">
        <v>84</v>
      </c>
      <c r="AJ319" s="506">
        <v>86</v>
      </c>
      <c r="AK319" s="506">
        <v>517</v>
      </c>
      <c r="AL319" s="506">
        <v>434</v>
      </c>
      <c r="AM319" s="506">
        <v>142</v>
      </c>
      <c r="AN319" s="506">
        <v>126</v>
      </c>
      <c r="AO319" s="506">
        <v>0</v>
      </c>
      <c r="AP319" s="506">
        <v>0</v>
      </c>
      <c r="AQ319" s="506">
        <v>0</v>
      </c>
      <c r="AR319" s="506">
        <v>0</v>
      </c>
      <c r="AS319" s="506">
        <v>0</v>
      </c>
      <c r="AT319" s="506">
        <v>0</v>
      </c>
      <c r="AU319" s="506">
        <v>0</v>
      </c>
      <c r="AV319" s="506">
        <v>0</v>
      </c>
      <c r="AW319" s="506">
        <v>0</v>
      </c>
      <c r="AX319" s="506">
        <v>0</v>
      </c>
      <c r="AY319" s="506">
        <v>0</v>
      </c>
      <c r="AZ319" s="506">
        <v>0</v>
      </c>
      <c r="BA319" s="506">
        <v>1148</v>
      </c>
      <c r="BB319" s="506">
        <v>949</v>
      </c>
      <c r="BC319" s="506">
        <v>426</v>
      </c>
      <c r="BD319" s="506">
        <v>325</v>
      </c>
      <c r="BE319" s="506">
        <v>662</v>
      </c>
      <c r="BF319" s="506">
        <v>584</v>
      </c>
      <c r="BG319" s="506">
        <v>197</v>
      </c>
      <c r="BH319" s="506">
        <v>130</v>
      </c>
      <c r="BI319" s="506">
        <v>486</v>
      </c>
      <c r="BJ319" s="506">
        <v>365</v>
      </c>
      <c r="BK319" s="506">
        <v>229</v>
      </c>
      <c r="BL319" s="506">
        <v>195</v>
      </c>
      <c r="BM319" s="506">
        <v>85</v>
      </c>
      <c r="BN319" s="506">
        <v>50</v>
      </c>
      <c r="BO319" s="506">
        <v>45</v>
      </c>
      <c r="BP319" s="506">
        <v>56</v>
      </c>
      <c r="BQ319" s="506">
        <v>4</v>
      </c>
      <c r="BR319" s="506">
        <v>3</v>
      </c>
      <c r="BS319" s="506">
        <v>2</v>
      </c>
      <c r="BT319" s="506">
        <v>2</v>
      </c>
      <c r="BU319" s="506">
        <v>81</v>
      </c>
      <c r="BV319" s="506">
        <v>47</v>
      </c>
      <c r="BW319" s="506">
        <v>43</v>
      </c>
      <c r="BX319" s="506">
        <v>54</v>
      </c>
      <c r="BY319" s="506">
        <v>64</v>
      </c>
      <c r="BZ319" s="506">
        <v>196</v>
      </c>
      <c r="CA319" s="506">
        <v>0</v>
      </c>
    </row>
    <row r="320" spans="1:79">
      <c r="A320" s="571" t="s">
        <v>109</v>
      </c>
      <c r="B320" s="571" t="s">
        <v>1901</v>
      </c>
      <c r="C320" s="571">
        <v>2025</v>
      </c>
      <c r="D320" s="571" t="s">
        <v>1972</v>
      </c>
      <c r="E320" s="572">
        <v>1229</v>
      </c>
      <c r="F320" s="572">
        <v>596</v>
      </c>
      <c r="G320" s="572">
        <v>417</v>
      </c>
      <c r="H320" s="572">
        <v>195</v>
      </c>
      <c r="I320" s="572">
        <v>140</v>
      </c>
      <c r="J320" s="572">
        <v>0</v>
      </c>
      <c r="K320" s="572">
        <v>0</v>
      </c>
      <c r="L320" s="572">
        <v>0</v>
      </c>
      <c r="M320" s="572">
        <v>0</v>
      </c>
      <c r="N320" s="572">
        <v>126</v>
      </c>
      <c r="O320" s="572">
        <v>4</v>
      </c>
      <c r="P320" s="572">
        <v>122</v>
      </c>
      <c r="Q320" s="572">
        <v>311</v>
      </c>
      <c r="R320" s="572">
        <v>123</v>
      </c>
      <c r="S320" s="572">
        <v>33</v>
      </c>
      <c r="T320" s="572">
        <v>100</v>
      </c>
      <c r="U320" s="572">
        <v>0</v>
      </c>
      <c r="V320" s="572">
        <v>0</v>
      </c>
      <c r="W320" s="572">
        <v>0</v>
      </c>
      <c r="X320" s="572">
        <v>0</v>
      </c>
      <c r="Y320" s="572">
        <v>311</v>
      </c>
      <c r="Z320" s="572">
        <v>123</v>
      </c>
      <c r="AA320" s="572">
        <v>33</v>
      </c>
      <c r="AB320" s="572">
        <v>100</v>
      </c>
      <c r="AC320" s="572">
        <v>726</v>
      </c>
      <c r="AD320" s="572">
        <v>593</v>
      </c>
      <c r="AE320" s="572">
        <v>249</v>
      </c>
      <c r="AF320" s="572">
        <v>246</v>
      </c>
      <c r="AG320" s="572">
        <v>344</v>
      </c>
      <c r="AH320" s="572">
        <v>283</v>
      </c>
      <c r="AI320" s="572">
        <v>108</v>
      </c>
      <c r="AJ320" s="572">
        <v>120</v>
      </c>
      <c r="AK320" s="572">
        <v>382</v>
      </c>
      <c r="AL320" s="572">
        <v>310</v>
      </c>
      <c r="AM320" s="572">
        <v>141</v>
      </c>
      <c r="AN320" s="572">
        <v>126</v>
      </c>
      <c r="AO320" s="572">
        <v>0</v>
      </c>
      <c r="AP320" s="572">
        <v>0</v>
      </c>
      <c r="AQ320" s="572">
        <v>0</v>
      </c>
      <c r="AR320" s="572">
        <v>0</v>
      </c>
      <c r="AS320" s="572">
        <v>0</v>
      </c>
      <c r="AT320" s="572">
        <v>0</v>
      </c>
      <c r="AU320" s="572">
        <v>0</v>
      </c>
      <c r="AV320" s="572">
        <v>0</v>
      </c>
      <c r="AW320" s="572">
        <v>0</v>
      </c>
      <c r="AX320" s="572">
        <v>0</v>
      </c>
      <c r="AY320" s="572">
        <v>0</v>
      </c>
      <c r="AZ320" s="572">
        <v>0</v>
      </c>
      <c r="BA320" s="572">
        <v>1151</v>
      </c>
      <c r="BB320" s="572">
        <v>749</v>
      </c>
      <c r="BC320" s="572">
        <v>454</v>
      </c>
      <c r="BD320" s="572">
        <v>387</v>
      </c>
      <c r="BE320" s="572">
        <v>879</v>
      </c>
      <c r="BF320" s="572">
        <v>587</v>
      </c>
      <c r="BG320" s="572">
        <v>337</v>
      </c>
      <c r="BH320" s="572">
        <v>263</v>
      </c>
      <c r="BI320" s="572">
        <v>272</v>
      </c>
      <c r="BJ320" s="572">
        <v>162</v>
      </c>
      <c r="BK320" s="572">
        <v>117</v>
      </c>
      <c r="BL320" s="572">
        <v>124</v>
      </c>
      <c r="BM320" s="572">
        <v>85</v>
      </c>
      <c r="BN320" s="572">
        <v>39</v>
      </c>
      <c r="BO320" s="572">
        <v>42</v>
      </c>
      <c r="BP320" s="572">
        <v>60</v>
      </c>
      <c r="BQ320" s="572">
        <v>65</v>
      </c>
      <c r="BR320" s="572">
        <v>30</v>
      </c>
      <c r="BS320" s="572">
        <v>32</v>
      </c>
      <c r="BT320" s="572">
        <v>46</v>
      </c>
      <c r="BU320" s="572">
        <v>20</v>
      </c>
      <c r="BV320" s="572">
        <v>9</v>
      </c>
      <c r="BW320" s="572">
        <v>10</v>
      </c>
      <c r="BX320" s="572">
        <v>14</v>
      </c>
      <c r="BY320" s="572">
        <v>67</v>
      </c>
      <c r="BZ320" s="572">
        <v>188</v>
      </c>
      <c r="CA320" s="572">
        <v>0</v>
      </c>
    </row>
    <row r="321" spans="1:79">
      <c r="A321" t="s">
        <v>109</v>
      </c>
      <c r="B321" t="s">
        <v>1901</v>
      </c>
      <c r="C321">
        <v>2024</v>
      </c>
      <c r="D321" t="s">
        <v>1974</v>
      </c>
      <c r="E321" s="506">
        <f>E319</f>
        <v>1212</v>
      </c>
      <c r="F321" s="506">
        <f t="shared" ref="F321:BQ321" si="62">F319</f>
        <v>594</v>
      </c>
      <c r="G321" s="506">
        <f t="shared" si="62"/>
        <v>508</v>
      </c>
      <c r="H321" s="506">
        <f t="shared" si="62"/>
        <v>202</v>
      </c>
      <c r="I321" s="506">
        <f t="shared" si="62"/>
        <v>125</v>
      </c>
      <c r="J321" s="506">
        <f t="shared" si="62"/>
        <v>0</v>
      </c>
      <c r="K321" s="506">
        <f t="shared" si="62"/>
        <v>0</v>
      </c>
      <c r="L321" s="506">
        <f t="shared" si="62"/>
        <v>0</v>
      </c>
      <c r="M321" s="506">
        <f t="shared" si="62"/>
        <v>0</v>
      </c>
      <c r="N321" s="506">
        <f t="shared" si="62"/>
        <v>101</v>
      </c>
      <c r="O321" s="506">
        <f t="shared" si="62"/>
        <v>0</v>
      </c>
      <c r="P321" s="506">
        <f t="shared" si="62"/>
        <v>101</v>
      </c>
      <c r="Q321" s="506">
        <f t="shared" si="62"/>
        <v>345</v>
      </c>
      <c r="R321" s="506">
        <f t="shared" si="62"/>
        <v>143</v>
      </c>
      <c r="S321" s="506">
        <f t="shared" si="62"/>
        <v>42</v>
      </c>
      <c r="T321" s="506">
        <f t="shared" si="62"/>
        <v>104</v>
      </c>
      <c r="U321" s="506">
        <f t="shared" si="62"/>
        <v>0</v>
      </c>
      <c r="V321" s="506">
        <f t="shared" si="62"/>
        <v>0</v>
      </c>
      <c r="W321" s="506">
        <f t="shared" si="62"/>
        <v>0</v>
      </c>
      <c r="X321" s="506">
        <f t="shared" si="62"/>
        <v>0</v>
      </c>
      <c r="Y321" s="506">
        <f t="shared" si="62"/>
        <v>345</v>
      </c>
      <c r="Z321" s="506">
        <f t="shared" si="62"/>
        <v>143</v>
      </c>
      <c r="AA321" s="506">
        <f t="shared" si="62"/>
        <v>42</v>
      </c>
      <c r="AB321" s="506">
        <f t="shared" si="62"/>
        <v>104</v>
      </c>
      <c r="AC321" s="506">
        <f t="shared" si="62"/>
        <v>781</v>
      </c>
      <c r="AD321" s="506">
        <f t="shared" si="62"/>
        <v>672</v>
      </c>
      <c r="AE321" s="506">
        <f t="shared" si="62"/>
        <v>226</v>
      </c>
      <c r="AF321" s="506">
        <f t="shared" si="62"/>
        <v>212</v>
      </c>
      <c r="AG321" s="506">
        <f t="shared" si="62"/>
        <v>264</v>
      </c>
      <c r="AH321" s="506">
        <f t="shared" si="62"/>
        <v>238</v>
      </c>
      <c r="AI321" s="506">
        <f t="shared" si="62"/>
        <v>84</v>
      </c>
      <c r="AJ321" s="506">
        <f t="shared" si="62"/>
        <v>86</v>
      </c>
      <c r="AK321" s="506">
        <f t="shared" si="62"/>
        <v>517</v>
      </c>
      <c r="AL321" s="506">
        <f t="shared" si="62"/>
        <v>434</v>
      </c>
      <c r="AM321" s="506">
        <f t="shared" si="62"/>
        <v>142</v>
      </c>
      <c r="AN321" s="506">
        <f t="shared" si="62"/>
        <v>126</v>
      </c>
      <c r="AO321" s="506">
        <f t="shared" si="62"/>
        <v>0</v>
      </c>
      <c r="AP321" s="506">
        <f t="shared" si="62"/>
        <v>0</v>
      </c>
      <c r="AQ321" s="506">
        <f t="shared" si="62"/>
        <v>0</v>
      </c>
      <c r="AR321" s="506">
        <f t="shared" si="62"/>
        <v>0</v>
      </c>
      <c r="AS321" s="506">
        <f t="shared" si="62"/>
        <v>0</v>
      </c>
      <c r="AT321" s="506">
        <f t="shared" si="62"/>
        <v>0</v>
      </c>
      <c r="AU321" s="506">
        <f t="shared" si="62"/>
        <v>0</v>
      </c>
      <c r="AV321" s="506">
        <f t="shared" si="62"/>
        <v>0</v>
      </c>
      <c r="AW321" s="506">
        <f t="shared" si="62"/>
        <v>0</v>
      </c>
      <c r="AX321" s="506">
        <f t="shared" si="62"/>
        <v>0</v>
      </c>
      <c r="AY321" s="506">
        <f t="shared" si="62"/>
        <v>0</v>
      </c>
      <c r="AZ321" s="506">
        <f t="shared" si="62"/>
        <v>0</v>
      </c>
      <c r="BA321" s="506">
        <f t="shared" si="62"/>
        <v>1148</v>
      </c>
      <c r="BB321" s="506">
        <f t="shared" si="62"/>
        <v>949</v>
      </c>
      <c r="BC321" s="506">
        <f t="shared" si="62"/>
        <v>426</v>
      </c>
      <c r="BD321" s="506">
        <f t="shared" si="62"/>
        <v>325</v>
      </c>
      <c r="BE321" s="506">
        <f t="shared" si="62"/>
        <v>662</v>
      </c>
      <c r="BF321" s="506">
        <f t="shared" si="62"/>
        <v>584</v>
      </c>
      <c r="BG321" s="506">
        <f t="shared" si="62"/>
        <v>197</v>
      </c>
      <c r="BH321" s="506">
        <f t="shared" si="62"/>
        <v>130</v>
      </c>
      <c r="BI321" s="506">
        <f t="shared" si="62"/>
        <v>486</v>
      </c>
      <c r="BJ321" s="506">
        <f t="shared" si="62"/>
        <v>365</v>
      </c>
      <c r="BK321" s="506">
        <f t="shared" si="62"/>
        <v>229</v>
      </c>
      <c r="BL321" s="506">
        <f t="shared" si="62"/>
        <v>195</v>
      </c>
      <c r="BM321" s="506">
        <f t="shared" si="62"/>
        <v>85</v>
      </c>
      <c r="BN321" s="506">
        <f t="shared" si="62"/>
        <v>50</v>
      </c>
      <c r="BO321" s="506">
        <f t="shared" si="62"/>
        <v>45</v>
      </c>
      <c r="BP321" s="506">
        <f t="shared" si="62"/>
        <v>56</v>
      </c>
      <c r="BQ321" s="506">
        <f t="shared" si="62"/>
        <v>4</v>
      </c>
      <c r="BR321" s="506">
        <f t="shared" ref="BR321:CA321" si="63">BR319</f>
        <v>3</v>
      </c>
      <c r="BS321" s="506">
        <f t="shared" si="63"/>
        <v>2</v>
      </c>
      <c r="BT321" s="506">
        <f t="shared" si="63"/>
        <v>2</v>
      </c>
      <c r="BU321" s="506">
        <f t="shared" si="63"/>
        <v>81</v>
      </c>
      <c r="BV321" s="506">
        <f t="shared" si="63"/>
        <v>47</v>
      </c>
      <c r="BW321" s="506">
        <f t="shared" si="63"/>
        <v>43</v>
      </c>
      <c r="BX321" s="506">
        <f t="shared" si="63"/>
        <v>54</v>
      </c>
      <c r="BY321" s="506">
        <f t="shared" si="63"/>
        <v>64</v>
      </c>
      <c r="BZ321" s="506">
        <f t="shared" si="63"/>
        <v>196</v>
      </c>
      <c r="CA321" s="506">
        <f t="shared" si="63"/>
        <v>0</v>
      </c>
    </row>
    <row r="322" spans="1:79">
      <c r="A322" s="571" t="s">
        <v>109</v>
      </c>
      <c r="B322" s="571" t="s">
        <v>1901</v>
      </c>
      <c r="C322" s="571">
        <v>2025</v>
      </c>
      <c r="D322" s="571" t="s">
        <v>1974</v>
      </c>
      <c r="E322" s="572">
        <v>1229</v>
      </c>
      <c r="F322" s="572">
        <v>596</v>
      </c>
      <c r="G322" s="572">
        <v>482.59999999999997</v>
      </c>
      <c r="H322" s="572">
        <v>195</v>
      </c>
      <c r="I322" s="572">
        <v>137.5</v>
      </c>
      <c r="J322" s="572">
        <v>0</v>
      </c>
      <c r="K322" s="572">
        <v>0</v>
      </c>
      <c r="L322" s="572">
        <v>0</v>
      </c>
      <c r="M322" s="572">
        <v>0</v>
      </c>
      <c r="N322" s="572">
        <v>111.10000000000001</v>
      </c>
      <c r="O322" s="572">
        <v>4</v>
      </c>
      <c r="P322" s="572">
        <v>111.10000000000001</v>
      </c>
      <c r="Q322" s="572">
        <v>327.75</v>
      </c>
      <c r="R322" s="572">
        <v>135.85</v>
      </c>
      <c r="S322" s="572">
        <v>39.9</v>
      </c>
      <c r="T322" s="572">
        <v>100</v>
      </c>
      <c r="U322" s="572">
        <v>0</v>
      </c>
      <c r="V322" s="572">
        <v>0</v>
      </c>
      <c r="W322" s="572">
        <v>0</v>
      </c>
      <c r="X322" s="572">
        <v>0</v>
      </c>
      <c r="Y322" s="572">
        <v>327.75</v>
      </c>
      <c r="Z322" s="572">
        <v>135.85</v>
      </c>
      <c r="AA322" s="572">
        <v>39.9</v>
      </c>
      <c r="AB322" s="572">
        <v>100</v>
      </c>
      <c r="AC322" s="572">
        <v>741.94999999999993</v>
      </c>
      <c r="AD322" s="572">
        <v>638.4</v>
      </c>
      <c r="AE322" s="572">
        <v>248.60000000000002</v>
      </c>
      <c r="AF322" s="572">
        <v>233.20000000000002</v>
      </c>
      <c r="AG322" s="572">
        <v>290.40000000000003</v>
      </c>
      <c r="AH322" s="572">
        <v>261.8</v>
      </c>
      <c r="AI322" s="572">
        <v>92.4</v>
      </c>
      <c r="AJ322" s="572">
        <v>94.600000000000009</v>
      </c>
      <c r="AK322" s="572">
        <v>491.15</v>
      </c>
      <c r="AL322" s="572">
        <v>412.29999999999995</v>
      </c>
      <c r="AM322" s="572">
        <v>141</v>
      </c>
      <c r="AN322" s="572">
        <v>126</v>
      </c>
      <c r="AO322" s="572">
        <v>0</v>
      </c>
      <c r="AP322" s="572">
        <v>0</v>
      </c>
      <c r="AQ322" s="572">
        <v>0</v>
      </c>
      <c r="AR322" s="572">
        <v>0</v>
      </c>
      <c r="AS322" s="572">
        <v>0</v>
      </c>
      <c r="AT322" s="572">
        <v>0</v>
      </c>
      <c r="AU322" s="572">
        <v>0</v>
      </c>
      <c r="AV322" s="572">
        <v>0</v>
      </c>
      <c r="AW322" s="572">
        <v>0</v>
      </c>
      <c r="AX322" s="572">
        <v>0</v>
      </c>
      <c r="AY322" s="572">
        <v>0</v>
      </c>
      <c r="AZ322" s="572">
        <v>0</v>
      </c>
      <c r="BA322" s="572">
        <v>1151</v>
      </c>
      <c r="BB322" s="572">
        <v>901.55</v>
      </c>
      <c r="BC322" s="572">
        <v>454</v>
      </c>
      <c r="BD322" s="572">
        <v>357.50000000000006</v>
      </c>
      <c r="BE322" s="572">
        <v>728.2</v>
      </c>
      <c r="BF322" s="572">
        <v>587</v>
      </c>
      <c r="BG322" s="572">
        <v>216.70000000000002</v>
      </c>
      <c r="BH322" s="572">
        <v>143</v>
      </c>
      <c r="BI322" s="572">
        <v>461.7</v>
      </c>
      <c r="BJ322" s="572">
        <v>346.75</v>
      </c>
      <c r="BK322" s="572">
        <v>217.54999999999998</v>
      </c>
      <c r="BL322" s="572">
        <v>185.25</v>
      </c>
      <c r="BM322" s="572">
        <v>85</v>
      </c>
      <c r="BN322" s="572">
        <v>47.5</v>
      </c>
      <c r="BO322" s="572">
        <v>42.75</v>
      </c>
      <c r="BP322" s="572">
        <v>60</v>
      </c>
      <c r="BQ322" s="572">
        <v>4.4000000000000004</v>
      </c>
      <c r="BR322" s="572">
        <v>3.3000000000000003</v>
      </c>
      <c r="BS322" s="572">
        <v>2.2000000000000002</v>
      </c>
      <c r="BT322" s="572">
        <v>2.2000000000000002</v>
      </c>
      <c r="BU322" s="572">
        <v>76.95</v>
      </c>
      <c r="BV322" s="572">
        <v>44.65</v>
      </c>
      <c r="BW322" s="572">
        <v>40.85</v>
      </c>
      <c r="BX322" s="572">
        <v>51.3</v>
      </c>
      <c r="BY322" s="572">
        <v>67</v>
      </c>
      <c r="BZ322" s="572">
        <v>188</v>
      </c>
      <c r="CA322" s="572">
        <v>0</v>
      </c>
    </row>
    <row r="323" spans="1:79">
      <c r="A323" t="s">
        <v>111</v>
      </c>
      <c r="B323" t="s">
        <v>1902</v>
      </c>
      <c r="C323">
        <v>2018</v>
      </c>
      <c r="D323" t="s">
        <v>1971</v>
      </c>
      <c r="E323" s="506">
        <v>227</v>
      </c>
      <c r="F323" s="506">
        <v>180</v>
      </c>
      <c r="G323" s="506">
        <v>59</v>
      </c>
      <c r="H323" s="506">
        <v>92</v>
      </c>
      <c r="I323" s="506">
        <v>37</v>
      </c>
      <c r="J323" s="506">
        <v>0</v>
      </c>
      <c r="K323" s="506">
        <v>0</v>
      </c>
      <c r="L323" s="506">
        <v>0</v>
      </c>
      <c r="M323" s="506">
        <v>0</v>
      </c>
      <c r="N323" s="506">
        <v>0</v>
      </c>
      <c r="O323" s="506">
        <v>0</v>
      </c>
      <c r="P323" s="506">
        <v>0</v>
      </c>
      <c r="Q323" s="506">
        <v>0</v>
      </c>
      <c r="R323" s="506">
        <v>0</v>
      </c>
      <c r="S323" s="506">
        <v>0</v>
      </c>
      <c r="T323" s="506">
        <v>0</v>
      </c>
      <c r="U323" s="506">
        <v>0</v>
      </c>
      <c r="V323" s="506">
        <v>0</v>
      </c>
      <c r="W323" s="506">
        <v>0</v>
      </c>
      <c r="X323" s="506">
        <v>0</v>
      </c>
      <c r="Y323" s="506">
        <v>0</v>
      </c>
      <c r="Z323" s="506">
        <v>0</v>
      </c>
      <c r="AA323" s="506">
        <v>0</v>
      </c>
      <c r="AB323" s="506">
        <v>0</v>
      </c>
      <c r="AC323" s="506">
        <v>243</v>
      </c>
      <c r="AD323" s="506">
        <v>80</v>
      </c>
      <c r="AE323" s="506">
        <v>143</v>
      </c>
      <c r="AF323" s="506">
        <v>94</v>
      </c>
      <c r="AG323" s="506">
        <v>119</v>
      </c>
      <c r="AH323" s="506">
        <v>44</v>
      </c>
      <c r="AI323" s="506">
        <v>64</v>
      </c>
      <c r="AJ323" s="506">
        <v>41</v>
      </c>
      <c r="AK323" s="506">
        <v>124</v>
      </c>
      <c r="AL323" s="506">
        <v>36</v>
      </c>
      <c r="AM323" s="506">
        <v>79</v>
      </c>
      <c r="AN323" s="506">
        <v>53</v>
      </c>
      <c r="AO323" s="506">
        <v>0</v>
      </c>
      <c r="AP323" s="506">
        <v>0</v>
      </c>
      <c r="AQ323" s="506">
        <v>0</v>
      </c>
      <c r="AR323" s="506">
        <v>0</v>
      </c>
      <c r="AS323" s="506">
        <v>0</v>
      </c>
      <c r="AT323" s="506">
        <v>0</v>
      </c>
      <c r="AU323" s="506">
        <v>0</v>
      </c>
      <c r="AV323" s="506">
        <v>0</v>
      </c>
      <c r="AW323" s="506">
        <v>0</v>
      </c>
      <c r="AX323" s="506">
        <v>0</v>
      </c>
      <c r="AY323" s="506">
        <v>0</v>
      </c>
      <c r="AZ323" s="506">
        <v>0</v>
      </c>
      <c r="BA323" s="506">
        <v>363</v>
      </c>
      <c r="BB323" s="506">
        <v>126</v>
      </c>
      <c r="BC323" s="506">
        <v>210</v>
      </c>
      <c r="BD323" s="506">
        <v>120</v>
      </c>
      <c r="BE323" s="506">
        <v>226</v>
      </c>
      <c r="BF323" s="506">
        <v>101</v>
      </c>
      <c r="BG323" s="506">
        <v>122</v>
      </c>
      <c r="BH323" s="506">
        <v>45</v>
      </c>
      <c r="BI323" s="506">
        <v>137</v>
      </c>
      <c r="BJ323" s="506">
        <v>25</v>
      </c>
      <c r="BK323" s="506">
        <v>88</v>
      </c>
      <c r="BL323" s="506">
        <v>75</v>
      </c>
      <c r="BM323" s="506">
        <v>0</v>
      </c>
      <c r="BN323" s="506">
        <v>0</v>
      </c>
      <c r="BO323" s="506">
        <v>0</v>
      </c>
      <c r="BP323" s="506">
        <v>0</v>
      </c>
      <c r="BQ323" s="506">
        <v>0</v>
      </c>
      <c r="BR323" s="506">
        <v>0</v>
      </c>
      <c r="BS323" s="506">
        <v>0</v>
      </c>
      <c r="BT323" s="506">
        <v>0</v>
      </c>
      <c r="BU323" s="506">
        <v>0</v>
      </c>
      <c r="BV323" s="506">
        <v>0</v>
      </c>
      <c r="BW323" s="506">
        <v>0</v>
      </c>
      <c r="BX323" s="506">
        <v>0</v>
      </c>
      <c r="BY323" s="506">
        <v>5</v>
      </c>
      <c r="BZ323" s="506">
        <v>16</v>
      </c>
      <c r="CA323" s="506">
        <v>0</v>
      </c>
    </row>
    <row r="324" spans="1:79">
      <c r="A324" s="571" t="s">
        <v>111</v>
      </c>
      <c r="B324" s="571" t="s">
        <v>1902</v>
      </c>
      <c r="C324" s="571">
        <v>2019</v>
      </c>
      <c r="D324" s="571" t="s">
        <v>1971</v>
      </c>
      <c r="E324" s="572">
        <v>229</v>
      </c>
      <c r="F324" s="572">
        <v>191</v>
      </c>
      <c r="G324" s="572">
        <v>89</v>
      </c>
      <c r="H324" s="572">
        <v>87</v>
      </c>
      <c r="I324" s="572">
        <v>43</v>
      </c>
      <c r="J324" s="572">
        <v>0</v>
      </c>
      <c r="K324" s="572">
        <v>0</v>
      </c>
      <c r="L324" s="572">
        <v>0</v>
      </c>
      <c r="M324" s="572">
        <v>0</v>
      </c>
      <c r="N324" s="572">
        <v>0</v>
      </c>
      <c r="O324" s="572">
        <v>0</v>
      </c>
      <c r="P324" s="572">
        <v>0</v>
      </c>
      <c r="Q324" s="572">
        <v>0</v>
      </c>
      <c r="R324" s="572">
        <v>0</v>
      </c>
      <c r="S324" s="572">
        <v>0</v>
      </c>
      <c r="T324" s="572">
        <v>0</v>
      </c>
      <c r="U324" s="572">
        <v>0</v>
      </c>
      <c r="V324" s="572">
        <v>0</v>
      </c>
      <c r="W324" s="572">
        <v>0</v>
      </c>
      <c r="X324" s="572">
        <v>0</v>
      </c>
      <c r="Y324" s="572">
        <v>0</v>
      </c>
      <c r="Z324" s="572">
        <v>0</v>
      </c>
      <c r="AA324" s="572">
        <v>0</v>
      </c>
      <c r="AB324" s="572">
        <v>0</v>
      </c>
      <c r="AC324" s="572">
        <v>321</v>
      </c>
      <c r="AD324" s="572">
        <v>83</v>
      </c>
      <c r="AE324" s="572">
        <v>185</v>
      </c>
      <c r="AF324" s="572">
        <v>137</v>
      </c>
      <c r="AG324" s="572">
        <v>145</v>
      </c>
      <c r="AH324" s="572">
        <v>43</v>
      </c>
      <c r="AI324" s="572">
        <v>54</v>
      </c>
      <c r="AJ324" s="572">
        <v>47</v>
      </c>
      <c r="AK324" s="572">
        <v>176</v>
      </c>
      <c r="AL324" s="572">
        <v>40</v>
      </c>
      <c r="AM324" s="572">
        <v>131</v>
      </c>
      <c r="AN324" s="572">
        <v>90</v>
      </c>
      <c r="AO324" s="572">
        <v>0</v>
      </c>
      <c r="AP324" s="572">
        <v>0</v>
      </c>
      <c r="AQ324" s="572">
        <v>0</v>
      </c>
      <c r="AR324" s="572">
        <v>0</v>
      </c>
      <c r="AS324" s="572">
        <v>0</v>
      </c>
      <c r="AT324" s="572">
        <v>0</v>
      </c>
      <c r="AU324" s="572">
        <v>0</v>
      </c>
      <c r="AV324" s="572">
        <v>0</v>
      </c>
      <c r="AW324" s="572">
        <v>0</v>
      </c>
      <c r="AX324" s="572">
        <v>0</v>
      </c>
      <c r="AY324" s="572">
        <v>0</v>
      </c>
      <c r="AZ324" s="572">
        <v>0</v>
      </c>
      <c r="BA324" s="572">
        <v>362</v>
      </c>
      <c r="BB324" s="572">
        <v>140</v>
      </c>
      <c r="BC324" s="572">
        <v>206</v>
      </c>
      <c r="BD324" s="572">
        <v>125</v>
      </c>
      <c r="BE324" s="572">
        <v>244</v>
      </c>
      <c r="BF324" s="572">
        <v>115</v>
      </c>
      <c r="BG324" s="572">
        <v>130</v>
      </c>
      <c r="BH324" s="572">
        <v>65</v>
      </c>
      <c r="BI324" s="572">
        <v>118</v>
      </c>
      <c r="BJ324" s="572">
        <v>25</v>
      </c>
      <c r="BK324" s="572">
        <v>76</v>
      </c>
      <c r="BL324" s="572">
        <v>60</v>
      </c>
      <c r="BM324" s="572">
        <v>0</v>
      </c>
      <c r="BN324" s="572">
        <v>0</v>
      </c>
      <c r="BO324" s="572">
        <v>0</v>
      </c>
      <c r="BP324" s="572">
        <v>0</v>
      </c>
      <c r="BQ324" s="572">
        <v>0</v>
      </c>
      <c r="BR324" s="572">
        <v>0</v>
      </c>
      <c r="BS324" s="572">
        <v>0</v>
      </c>
      <c r="BT324" s="572">
        <v>0</v>
      </c>
      <c r="BU324" s="572">
        <v>0</v>
      </c>
      <c r="BV324" s="572">
        <v>0</v>
      </c>
      <c r="BW324" s="572">
        <v>0</v>
      </c>
      <c r="BX324" s="572">
        <v>0</v>
      </c>
      <c r="BY324" s="572">
        <v>10</v>
      </c>
      <c r="BZ324" s="572">
        <v>10</v>
      </c>
      <c r="CA324" s="572">
        <v>0</v>
      </c>
    </row>
    <row r="325" spans="1:79">
      <c r="A325" t="s">
        <v>111</v>
      </c>
      <c r="B325" t="s">
        <v>1902</v>
      </c>
      <c r="C325">
        <v>2020</v>
      </c>
      <c r="D325" t="s">
        <v>1971</v>
      </c>
      <c r="E325" s="506">
        <v>305</v>
      </c>
      <c r="F325" s="506">
        <v>213</v>
      </c>
      <c r="G325" s="506">
        <v>78</v>
      </c>
      <c r="H325" s="506">
        <v>102</v>
      </c>
      <c r="I325" s="506">
        <v>44</v>
      </c>
      <c r="J325" s="506">
        <v>0</v>
      </c>
      <c r="K325" s="506">
        <v>0</v>
      </c>
      <c r="L325" s="506">
        <v>0</v>
      </c>
      <c r="M325" s="506">
        <v>0</v>
      </c>
      <c r="N325" s="506">
        <v>161</v>
      </c>
      <c r="O325" s="506">
        <v>0</v>
      </c>
      <c r="P325" s="506">
        <v>161</v>
      </c>
      <c r="Q325" s="506">
        <v>18</v>
      </c>
      <c r="R325" s="506">
        <v>0</v>
      </c>
      <c r="S325" s="506">
        <v>0</v>
      </c>
      <c r="T325" s="506">
        <v>0</v>
      </c>
      <c r="U325" s="506">
        <v>18</v>
      </c>
      <c r="V325" s="506">
        <v>0</v>
      </c>
      <c r="W325" s="506">
        <v>0</v>
      </c>
      <c r="X325" s="506">
        <v>0</v>
      </c>
      <c r="Y325" s="506">
        <v>0</v>
      </c>
      <c r="Z325" s="506">
        <v>0</v>
      </c>
      <c r="AA325" s="506">
        <v>0</v>
      </c>
      <c r="AB325" s="506">
        <v>0</v>
      </c>
      <c r="AC325" s="506">
        <v>313</v>
      </c>
      <c r="AD325" s="506">
        <v>73</v>
      </c>
      <c r="AE325" s="506">
        <v>192</v>
      </c>
      <c r="AF325" s="506">
        <v>111</v>
      </c>
      <c r="AG325" s="506">
        <v>169</v>
      </c>
      <c r="AH325" s="506">
        <v>35</v>
      </c>
      <c r="AI325" s="506">
        <v>80</v>
      </c>
      <c r="AJ325" s="506">
        <v>46</v>
      </c>
      <c r="AK325" s="506">
        <v>144</v>
      </c>
      <c r="AL325" s="506">
        <v>38</v>
      </c>
      <c r="AM325" s="506">
        <v>112</v>
      </c>
      <c r="AN325" s="506">
        <v>65</v>
      </c>
      <c r="AO325" s="506">
        <v>0</v>
      </c>
      <c r="AP325" s="506">
        <v>0</v>
      </c>
      <c r="AQ325" s="506">
        <v>0</v>
      </c>
      <c r="AR325" s="506">
        <v>0</v>
      </c>
      <c r="AS325" s="506">
        <v>0</v>
      </c>
      <c r="AT325" s="506">
        <v>0</v>
      </c>
      <c r="AU325" s="506">
        <v>0</v>
      </c>
      <c r="AV325" s="506">
        <v>0</v>
      </c>
      <c r="AW325" s="506">
        <v>0</v>
      </c>
      <c r="AX325" s="506">
        <v>0</v>
      </c>
      <c r="AY325" s="506">
        <v>0</v>
      </c>
      <c r="AZ325" s="506">
        <v>0</v>
      </c>
      <c r="BA325" s="506">
        <v>359</v>
      </c>
      <c r="BB325" s="506">
        <v>129</v>
      </c>
      <c r="BC325" s="506">
        <v>196</v>
      </c>
      <c r="BD325" s="506">
        <v>113</v>
      </c>
      <c r="BE325" s="506">
        <v>239</v>
      </c>
      <c r="BF325" s="506">
        <v>100</v>
      </c>
      <c r="BG325" s="506">
        <v>115</v>
      </c>
      <c r="BH325" s="506">
        <v>46</v>
      </c>
      <c r="BI325" s="506">
        <v>120</v>
      </c>
      <c r="BJ325" s="506">
        <v>29</v>
      </c>
      <c r="BK325" s="506">
        <v>81</v>
      </c>
      <c r="BL325" s="506">
        <v>67</v>
      </c>
      <c r="BM325" s="506">
        <v>0</v>
      </c>
      <c r="BN325" s="506">
        <v>0</v>
      </c>
      <c r="BO325" s="506">
        <v>0</v>
      </c>
      <c r="BP325" s="506">
        <v>0</v>
      </c>
      <c r="BQ325" s="506">
        <v>0</v>
      </c>
      <c r="BR325" s="506">
        <v>0</v>
      </c>
      <c r="BS325" s="506">
        <v>0</v>
      </c>
      <c r="BT325" s="506">
        <v>0</v>
      </c>
      <c r="BU325" s="506">
        <v>0</v>
      </c>
      <c r="BV325" s="506">
        <v>0</v>
      </c>
      <c r="BW325" s="506">
        <v>0</v>
      </c>
      <c r="BX325" s="506">
        <v>0</v>
      </c>
      <c r="BY325" s="506">
        <v>10</v>
      </c>
      <c r="BZ325" s="506">
        <v>13</v>
      </c>
      <c r="CA325" s="506">
        <v>0</v>
      </c>
    </row>
    <row r="326" spans="1:79">
      <c r="A326" s="571" t="s">
        <v>111</v>
      </c>
      <c r="B326" s="571" t="s">
        <v>1902</v>
      </c>
      <c r="C326" s="571">
        <v>2021</v>
      </c>
      <c r="D326" s="571" t="s">
        <v>1971</v>
      </c>
      <c r="E326" s="572">
        <v>369</v>
      </c>
      <c r="F326" s="572">
        <v>161</v>
      </c>
      <c r="G326" s="572">
        <v>51</v>
      </c>
      <c r="H326" s="572">
        <v>80</v>
      </c>
      <c r="I326" s="572">
        <v>35</v>
      </c>
      <c r="J326" s="572">
        <v>0</v>
      </c>
      <c r="K326" s="572">
        <v>0</v>
      </c>
      <c r="L326" s="572">
        <v>0</v>
      </c>
      <c r="M326" s="572">
        <v>0</v>
      </c>
      <c r="N326" s="572">
        <v>279</v>
      </c>
      <c r="O326" s="572">
        <v>0</v>
      </c>
      <c r="P326" s="572">
        <v>279</v>
      </c>
      <c r="Q326" s="572">
        <v>21</v>
      </c>
      <c r="R326" s="572">
        <v>0</v>
      </c>
      <c r="S326" s="572">
        <v>0</v>
      </c>
      <c r="T326" s="572">
        <v>0</v>
      </c>
      <c r="U326" s="572">
        <v>21</v>
      </c>
      <c r="V326" s="572">
        <v>0</v>
      </c>
      <c r="W326" s="572">
        <v>0</v>
      </c>
      <c r="X326" s="572">
        <v>0</v>
      </c>
      <c r="Y326" s="572">
        <v>0</v>
      </c>
      <c r="Z326" s="572">
        <v>0</v>
      </c>
      <c r="AA326" s="572">
        <v>0</v>
      </c>
      <c r="AB326" s="572">
        <v>0</v>
      </c>
      <c r="AC326" s="572">
        <v>281</v>
      </c>
      <c r="AD326" s="572">
        <v>98</v>
      </c>
      <c r="AE326" s="572">
        <v>157</v>
      </c>
      <c r="AF326" s="572">
        <v>104</v>
      </c>
      <c r="AG326" s="572">
        <v>165</v>
      </c>
      <c r="AH326" s="572">
        <v>70</v>
      </c>
      <c r="AI326" s="572">
        <v>76</v>
      </c>
      <c r="AJ326" s="572">
        <v>52</v>
      </c>
      <c r="AK326" s="572">
        <v>116</v>
      </c>
      <c r="AL326" s="572">
        <v>28</v>
      </c>
      <c r="AM326" s="572">
        <v>81</v>
      </c>
      <c r="AN326" s="572">
        <v>52</v>
      </c>
      <c r="AO326" s="572">
        <v>0</v>
      </c>
      <c r="AP326" s="572">
        <v>0</v>
      </c>
      <c r="AQ326" s="572">
        <v>0</v>
      </c>
      <c r="AR326" s="572">
        <v>0</v>
      </c>
      <c r="AS326" s="572">
        <v>0</v>
      </c>
      <c r="AT326" s="572">
        <v>0</v>
      </c>
      <c r="AU326" s="572">
        <v>0</v>
      </c>
      <c r="AV326" s="572">
        <v>0</v>
      </c>
      <c r="AW326" s="572">
        <v>0</v>
      </c>
      <c r="AX326" s="572">
        <v>0</v>
      </c>
      <c r="AY326" s="572">
        <v>0</v>
      </c>
      <c r="AZ326" s="572">
        <v>0</v>
      </c>
      <c r="BA326" s="572">
        <v>331</v>
      </c>
      <c r="BB326" s="572">
        <v>122</v>
      </c>
      <c r="BC326" s="572">
        <v>173</v>
      </c>
      <c r="BD326" s="572">
        <v>88</v>
      </c>
      <c r="BE326" s="572">
        <v>242</v>
      </c>
      <c r="BF326" s="572">
        <v>103</v>
      </c>
      <c r="BG326" s="572">
        <v>119</v>
      </c>
      <c r="BH326" s="572">
        <v>42</v>
      </c>
      <c r="BI326" s="572">
        <v>89</v>
      </c>
      <c r="BJ326" s="572">
        <v>19</v>
      </c>
      <c r="BK326" s="572">
        <v>54</v>
      </c>
      <c r="BL326" s="572">
        <v>46</v>
      </c>
      <c r="BM326" s="572">
        <v>0</v>
      </c>
      <c r="BN326" s="572">
        <v>0</v>
      </c>
      <c r="BO326" s="572">
        <v>0</v>
      </c>
      <c r="BP326" s="572">
        <v>0</v>
      </c>
      <c r="BQ326" s="572">
        <v>0</v>
      </c>
      <c r="BR326" s="572">
        <v>0</v>
      </c>
      <c r="BS326" s="572">
        <v>0</v>
      </c>
      <c r="BT326" s="572">
        <v>0</v>
      </c>
      <c r="BU326" s="572">
        <v>0</v>
      </c>
      <c r="BV326" s="572">
        <v>0</v>
      </c>
      <c r="BW326" s="572">
        <v>0</v>
      </c>
      <c r="BX326" s="572">
        <v>0</v>
      </c>
      <c r="BY326" s="572">
        <v>12</v>
      </c>
      <c r="BZ326" s="572">
        <v>20</v>
      </c>
      <c r="CA326" s="572">
        <v>0</v>
      </c>
    </row>
    <row r="327" spans="1:79">
      <c r="A327" t="s">
        <v>111</v>
      </c>
      <c r="B327" t="s">
        <v>1902</v>
      </c>
      <c r="C327">
        <v>2022</v>
      </c>
      <c r="D327" t="s">
        <v>1971</v>
      </c>
      <c r="E327" s="506">
        <v>302</v>
      </c>
      <c r="F327" s="506">
        <v>148</v>
      </c>
      <c r="G327" s="506">
        <v>49</v>
      </c>
      <c r="H327" s="506">
        <v>65</v>
      </c>
      <c r="I327" s="506">
        <v>23</v>
      </c>
      <c r="J327" s="506">
        <v>0</v>
      </c>
      <c r="K327" s="506">
        <v>0</v>
      </c>
      <c r="L327" s="506">
        <v>0</v>
      </c>
      <c r="M327" s="506">
        <v>0</v>
      </c>
      <c r="N327" s="506">
        <v>307</v>
      </c>
      <c r="O327" s="506">
        <v>0</v>
      </c>
      <c r="P327" s="506">
        <v>307</v>
      </c>
      <c r="Q327" s="506">
        <v>16</v>
      </c>
      <c r="R327" s="506">
        <v>0</v>
      </c>
      <c r="S327" s="506">
        <v>0</v>
      </c>
      <c r="T327" s="506">
        <v>0</v>
      </c>
      <c r="U327" s="506">
        <v>16</v>
      </c>
      <c r="V327" s="506">
        <v>0</v>
      </c>
      <c r="W327" s="506">
        <v>0</v>
      </c>
      <c r="X327" s="506">
        <v>0</v>
      </c>
      <c r="Y327" s="506">
        <v>0</v>
      </c>
      <c r="Z327" s="506">
        <v>0</v>
      </c>
      <c r="AA327" s="506">
        <v>0</v>
      </c>
      <c r="AB327" s="506">
        <v>0</v>
      </c>
      <c r="AC327" s="506">
        <v>288</v>
      </c>
      <c r="AD327" s="506">
        <v>129</v>
      </c>
      <c r="AE327" s="506">
        <v>139</v>
      </c>
      <c r="AF327" s="506">
        <v>89</v>
      </c>
      <c r="AG327" s="506">
        <v>152</v>
      </c>
      <c r="AH327" s="506">
        <v>73</v>
      </c>
      <c r="AI327" s="506">
        <v>43</v>
      </c>
      <c r="AJ327" s="506">
        <v>32</v>
      </c>
      <c r="AK327" s="506">
        <v>136</v>
      </c>
      <c r="AL327" s="506">
        <v>56</v>
      </c>
      <c r="AM327" s="506">
        <v>96</v>
      </c>
      <c r="AN327" s="506">
        <v>57</v>
      </c>
      <c r="AO327" s="506">
        <v>0</v>
      </c>
      <c r="AP327" s="506">
        <v>0</v>
      </c>
      <c r="AQ327" s="506">
        <v>0</v>
      </c>
      <c r="AR327" s="506">
        <v>0</v>
      </c>
      <c r="AS327" s="506">
        <v>0</v>
      </c>
      <c r="AT327" s="506">
        <v>0</v>
      </c>
      <c r="AU327" s="506">
        <v>0</v>
      </c>
      <c r="AV327" s="506">
        <v>0</v>
      </c>
      <c r="AW327" s="506">
        <v>0</v>
      </c>
      <c r="AX327" s="506">
        <v>0</v>
      </c>
      <c r="AY327" s="506">
        <v>0</v>
      </c>
      <c r="AZ327" s="506">
        <v>0</v>
      </c>
      <c r="BA327" s="506">
        <v>350</v>
      </c>
      <c r="BB327" s="506">
        <v>129</v>
      </c>
      <c r="BC327" s="506">
        <v>176</v>
      </c>
      <c r="BD327" s="506">
        <v>112</v>
      </c>
      <c r="BE327" s="506">
        <v>233</v>
      </c>
      <c r="BF327" s="506">
        <v>100</v>
      </c>
      <c r="BG327" s="506">
        <v>108</v>
      </c>
      <c r="BH327" s="506">
        <v>45</v>
      </c>
      <c r="BI327" s="506">
        <v>117</v>
      </c>
      <c r="BJ327" s="506">
        <v>29</v>
      </c>
      <c r="BK327" s="506">
        <v>68</v>
      </c>
      <c r="BL327" s="506">
        <v>67</v>
      </c>
      <c r="BM327" s="506">
        <v>0</v>
      </c>
      <c r="BN327" s="506">
        <v>0</v>
      </c>
      <c r="BO327" s="506">
        <v>0</v>
      </c>
      <c r="BP327" s="506">
        <v>0</v>
      </c>
      <c r="BQ327" s="506">
        <v>0</v>
      </c>
      <c r="BR327" s="506">
        <v>0</v>
      </c>
      <c r="BS327" s="506">
        <v>0</v>
      </c>
      <c r="BT327" s="506">
        <v>0</v>
      </c>
      <c r="BU327" s="506">
        <v>0</v>
      </c>
      <c r="BV327" s="506">
        <v>0</v>
      </c>
      <c r="BW327" s="506">
        <v>0</v>
      </c>
      <c r="BX327" s="506">
        <v>0</v>
      </c>
      <c r="BY327" s="506">
        <v>10</v>
      </c>
      <c r="BZ327" s="506">
        <v>26</v>
      </c>
      <c r="CA327" s="506">
        <v>0</v>
      </c>
    </row>
    <row r="328" spans="1:79">
      <c r="A328" s="571" t="s">
        <v>111</v>
      </c>
      <c r="B328" s="571" t="s">
        <v>1902</v>
      </c>
      <c r="C328" s="571">
        <v>2023</v>
      </c>
      <c r="D328" s="571" t="s">
        <v>1971</v>
      </c>
      <c r="E328" s="572">
        <v>298</v>
      </c>
      <c r="F328" s="572">
        <v>164</v>
      </c>
      <c r="G328" s="572">
        <v>44</v>
      </c>
      <c r="H328" s="572">
        <v>56</v>
      </c>
      <c r="I328" s="572">
        <v>24</v>
      </c>
      <c r="J328" s="572">
        <v>0</v>
      </c>
      <c r="K328" s="572">
        <v>0</v>
      </c>
      <c r="L328" s="572">
        <v>0</v>
      </c>
      <c r="M328" s="572">
        <v>0</v>
      </c>
      <c r="N328" s="572">
        <v>222</v>
      </c>
      <c r="O328" s="572">
        <v>0</v>
      </c>
      <c r="P328" s="572">
        <v>222</v>
      </c>
      <c r="Q328" s="572">
        <v>7</v>
      </c>
      <c r="R328" s="572">
        <v>4</v>
      </c>
      <c r="S328" s="572">
        <v>6</v>
      </c>
      <c r="T328" s="572">
        <v>2</v>
      </c>
      <c r="U328" s="572">
        <v>7</v>
      </c>
      <c r="V328" s="572">
        <v>4</v>
      </c>
      <c r="W328" s="572">
        <v>6</v>
      </c>
      <c r="X328" s="572">
        <v>2</v>
      </c>
      <c r="Y328" s="572">
        <v>0</v>
      </c>
      <c r="Z328" s="572">
        <v>0</v>
      </c>
      <c r="AA328" s="572">
        <v>0</v>
      </c>
      <c r="AB328" s="572">
        <v>0</v>
      </c>
      <c r="AC328" s="572">
        <v>394</v>
      </c>
      <c r="AD328" s="572">
        <v>135</v>
      </c>
      <c r="AE328" s="572">
        <v>183</v>
      </c>
      <c r="AF328" s="572">
        <v>141</v>
      </c>
      <c r="AG328" s="572">
        <v>246</v>
      </c>
      <c r="AH328" s="572">
        <v>79</v>
      </c>
      <c r="AI328" s="572">
        <v>94</v>
      </c>
      <c r="AJ328" s="572">
        <v>77</v>
      </c>
      <c r="AK328" s="572">
        <v>148</v>
      </c>
      <c r="AL328" s="572">
        <v>56</v>
      </c>
      <c r="AM328" s="572">
        <v>89</v>
      </c>
      <c r="AN328" s="572">
        <v>64</v>
      </c>
      <c r="AO328" s="572">
        <v>0</v>
      </c>
      <c r="AP328" s="572">
        <v>0</v>
      </c>
      <c r="AQ328" s="572">
        <v>0</v>
      </c>
      <c r="AR328" s="572">
        <v>0</v>
      </c>
      <c r="AS328" s="572">
        <v>0</v>
      </c>
      <c r="AT328" s="572">
        <v>0</v>
      </c>
      <c r="AU328" s="572">
        <v>0</v>
      </c>
      <c r="AV328" s="572">
        <v>0</v>
      </c>
      <c r="AW328" s="572">
        <v>0</v>
      </c>
      <c r="AX328" s="572">
        <v>0</v>
      </c>
      <c r="AY328" s="572">
        <v>0</v>
      </c>
      <c r="AZ328" s="572">
        <v>0</v>
      </c>
      <c r="BA328" s="572">
        <v>407</v>
      </c>
      <c r="BB328" s="572">
        <v>142</v>
      </c>
      <c r="BC328" s="572">
        <v>200</v>
      </c>
      <c r="BD328" s="572">
        <v>108</v>
      </c>
      <c r="BE328" s="572">
        <v>282</v>
      </c>
      <c r="BF328" s="572">
        <v>108</v>
      </c>
      <c r="BG328" s="572">
        <v>124</v>
      </c>
      <c r="BH328" s="572">
        <v>44</v>
      </c>
      <c r="BI328" s="572">
        <v>125</v>
      </c>
      <c r="BJ328" s="572">
        <v>34</v>
      </c>
      <c r="BK328" s="572">
        <v>76</v>
      </c>
      <c r="BL328" s="572">
        <v>64</v>
      </c>
      <c r="BM328" s="572">
        <v>0</v>
      </c>
      <c r="BN328" s="572">
        <v>0</v>
      </c>
      <c r="BO328" s="572">
        <v>0</v>
      </c>
      <c r="BP328" s="572">
        <v>0</v>
      </c>
      <c r="BQ328" s="572">
        <v>0</v>
      </c>
      <c r="BR328" s="572">
        <v>0</v>
      </c>
      <c r="BS328" s="572">
        <v>0</v>
      </c>
      <c r="BT328" s="572">
        <v>0</v>
      </c>
      <c r="BU328" s="572">
        <v>0</v>
      </c>
      <c r="BV328" s="572">
        <v>0</v>
      </c>
      <c r="BW328" s="572">
        <v>0</v>
      </c>
      <c r="BX328" s="572">
        <v>0</v>
      </c>
      <c r="BY328" s="572">
        <v>13</v>
      </c>
      <c r="BZ328" s="572">
        <v>21</v>
      </c>
      <c r="CA328" s="572">
        <v>0</v>
      </c>
    </row>
    <row r="329" spans="1:79">
      <c r="A329" t="s">
        <v>111</v>
      </c>
      <c r="B329" t="s">
        <v>1902</v>
      </c>
      <c r="C329">
        <v>2024</v>
      </c>
      <c r="D329" t="s">
        <v>1971</v>
      </c>
      <c r="E329" s="506">
        <v>332</v>
      </c>
      <c r="F329" s="506">
        <v>181</v>
      </c>
      <c r="G329" s="506">
        <v>51</v>
      </c>
      <c r="H329" s="506">
        <v>67</v>
      </c>
      <c r="I329" s="506">
        <v>32</v>
      </c>
      <c r="J329" s="506">
        <v>0</v>
      </c>
      <c r="K329" s="506">
        <v>0</v>
      </c>
      <c r="L329" s="506">
        <v>0</v>
      </c>
      <c r="M329" s="506">
        <v>0</v>
      </c>
      <c r="N329" s="506">
        <v>719</v>
      </c>
      <c r="O329" s="506">
        <v>0</v>
      </c>
      <c r="P329" s="506">
        <v>719</v>
      </c>
      <c r="Q329" s="506">
        <v>169</v>
      </c>
      <c r="R329" s="506">
        <v>59</v>
      </c>
      <c r="S329" s="506">
        <v>72</v>
      </c>
      <c r="T329" s="506">
        <v>33</v>
      </c>
      <c r="U329" s="506">
        <v>36</v>
      </c>
      <c r="V329" s="506">
        <v>19</v>
      </c>
      <c r="W329" s="506">
        <v>23</v>
      </c>
      <c r="X329" s="506">
        <v>17</v>
      </c>
      <c r="Y329" s="506">
        <v>133</v>
      </c>
      <c r="Z329" s="506">
        <v>40</v>
      </c>
      <c r="AA329" s="506">
        <v>49</v>
      </c>
      <c r="AB329" s="506">
        <v>16</v>
      </c>
      <c r="AC329" s="506">
        <v>318</v>
      </c>
      <c r="AD329" s="506">
        <v>118</v>
      </c>
      <c r="AE329" s="506">
        <v>166</v>
      </c>
      <c r="AF329" s="506">
        <v>90</v>
      </c>
      <c r="AG329" s="506">
        <v>56</v>
      </c>
      <c r="AH329" s="506">
        <v>31</v>
      </c>
      <c r="AI329" s="506">
        <v>36</v>
      </c>
      <c r="AJ329" s="506">
        <v>23</v>
      </c>
      <c r="AK329" s="506">
        <v>262</v>
      </c>
      <c r="AL329" s="506">
        <v>87</v>
      </c>
      <c r="AM329" s="506">
        <v>130</v>
      </c>
      <c r="AN329" s="506">
        <v>67</v>
      </c>
      <c r="AO329" s="506">
        <v>0</v>
      </c>
      <c r="AP329" s="506">
        <v>0</v>
      </c>
      <c r="AQ329" s="506">
        <v>0</v>
      </c>
      <c r="AR329" s="506">
        <v>0</v>
      </c>
      <c r="AS329" s="506">
        <v>0</v>
      </c>
      <c r="AT329" s="506">
        <v>0</v>
      </c>
      <c r="AU329" s="506">
        <v>0</v>
      </c>
      <c r="AV329" s="506">
        <v>0</v>
      </c>
      <c r="AW329" s="506">
        <v>0</v>
      </c>
      <c r="AX329" s="506">
        <v>0</v>
      </c>
      <c r="AY329" s="506">
        <v>0</v>
      </c>
      <c r="AZ329" s="506">
        <v>0</v>
      </c>
      <c r="BA329" s="506">
        <v>379</v>
      </c>
      <c r="BB329" s="506">
        <v>119</v>
      </c>
      <c r="BC329" s="506">
        <v>177</v>
      </c>
      <c r="BD329" s="506">
        <v>97</v>
      </c>
      <c r="BE329" s="506">
        <v>238</v>
      </c>
      <c r="BF329" s="506">
        <v>86</v>
      </c>
      <c r="BG329" s="506">
        <v>103</v>
      </c>
      <c r="BH329" s="506">
        <v>29</v>
      </c>
      <c r="BI329" s="506">
        <v>141</v>
      </c>
      <c r="BJ329" s="506">
        <v>33</v>
      </c>
      <c r="BK329" s="506">
        <v>74</v>
      </c>
      <c r="BL329" s="506">
        <v>68</v>
      </c>
      <c r="BM329" s="506">
        <v>0</v>
      </c>
      <c r="BN329" s="506">
        <v>0</v>
      </c>
      <c r="BO329" s="506">
        <v>0</v>
      </c>
      <c r="BP329" s="506">
        <v>0</v>
      </c>
      <c r="BQ329" s="506">
        <v>0</v>
      </c>
      <c r="BR329" s="506">
        <v>0</v>
      </c>
      <c r="BS329" s="506">
        <v>0</v>
      </c>
      <c r="BT329" s="506">
        <v>0</v>
      </c>
      <c r="BU329" s="506">
        <v>0</v>
      </c>
      <c r="BV329" s="506">
        <v>0</v>
      </c>
      <c r="BW329" s="506">
        <v>0</v>
      </c>
      <c r="BX329" s="506">
        <v>0</v>
      </c>
      <c r="BY329" s="506">
        <v>9</v>
      </c>
      <c r="BZ329" s="506">
        <v>19</v>
      </c>
      <c r="CA329" s="506">
        <v>0</v>
      </c>
    </row>
    <row r="330" spans="1:79">
      <c r="A330" s="571" t="s">
        <v>111</v>
      </c>
      <c r="B330" s="571" t="s">
        <v>1902</v>
      </c>
      <c r="C330" s="571">
        <v>2025</v>
      </c>
      <c r="D330" s="571" t="s">
        <v>1972</v>
      </c>
      <c r="E330" s="572">
        <v>295</v>
      </c>
      <c r="F330" s="572">
        <v>177</v>
      </c>
      <c r="G330" s="572">
        <v>60</v>
      </c>
      <c r="H330" s="572">
        <v>78</v>
      </c>
      <c r="I330" s="572">
        <v>34</v>
      </c>
      <c r="J330" s="572">
        <v>0</v>
      </c>
      <c r="K330" s="572">
        <v>0</v>
      </c>
      <c r="L330" s="572">
        <v>0</v>
      </c>
      <c r="M330" s="572">
        <v>0</v>
      </c>
      <c r="N330" s="572">
        <v>336</v>
      </c>
      <c r="O330" s="572">
        <v>0</v>
      </c>
      <c r="P330" s="572">
        <v>336</v>
      </c>
      <c r="Q330" s="572">
        <v>46</v>
      </c>
      <c r="R330" s="572">
        <v>21</v>
      </c>
      <c r="S330" s="572">
        <v>30</v>
      </c>
      <c r="T330" s="572">
        <v>11</v>
      </c>
      <c r="U330" s="572">
        <v>39</v>
      </c>
      <c r="V330" s="572">
        <v>14</v>
      </c>
      <c r="W330" s="572">
        <v>20</v>
      </c>
      <c r="X330" s="572">
        <v>8</v>
      </c>
      <c r="Y330" s="572">
        <v>7</v>
      </c>
      <c r="Z330" s="572">
        <v>7</v>
      </c>
      <c r="AA330" s="572">
        <v>10</v>
      </c>
      <c r="AB330" s="572">
        <v>3</v>
      </c>
      <c r="AC330" s="572">
        <v>308</v>
      </c>
      <c r="AD330" s="572">
        <v>103</v>
      </c>
      <c r="AE330" s="572">
        <v>167</v>
      </c>
      <c r="AF330" s="572">
        <v>109</v>
      </c>
      <c r="AG330" s="572">
        <v>149</v>
      </c>
      <c r="AH330" s="572">
        <v>54</v>
      </c>
      <c r="AI330" s="572">
        <v>64</v>
      </c>
      <c r="AJ330" s="572">
        <v>44</v>
      </c>
      <c r="AK330" s="572">
        <v>159</v>
      </c>
      <c r="AL330" s="572">
        <v>49</v>
      </c>
      <c r="AM330" s="572">
        <v>103</v>
      </c>
      <c r="AN330" s="572">
        <v>65</v>
      </c>
      <c r="AO330" s="572">
        <v>0</v>
      </c>
      <c r="AP330" s="572">
        <v>0</v>
      </c>
      <c r="AQ330" s="572">
        <v>0</v>
      </c>
      <c r="AR330" s="572">
        <v>0</v>
      </c>
      <c r="AS330" s="572">
        <v>0</v>
      </c>
      <c r="AT330" s="572">
        <v>0</v>
      </c>
      <c r="AU330" s="572">
        <v>0</v>
      </c>
      <c r="AV330" s="572">
        <v>0</v>
      </c>
      <c r="AW330" s="572">
        <v>0</v>
      </c>
      <c r="AX330" s="572">
        <v>0</v>
      </c>
      <c r="AY330" s="572">
        <v>0</v>
      </c>
      <c r="AZ330" s="572">
        <v>0</v>
      </c>
      <c r="BA330" s="572">
        <v>364</v>
      </c>
      <c r="BB330" s="572">
        <v>130</v>
      </c>
      <c r="BC330" s="572">
        <v>191</v>
      </c>
      <c r="BD330" s="572">
        <v>109</v>
      </c>
      <c r="BE330" s="572">
        <v>243</v>
      </c>
      <c r="BF330" s="572">
        <v>102</v>
      </c>
      <c r="BG330" s="572">
        <v>117</v>
      </c>
      <c r="BH330" s="572">
        <v>45</v>
      </c>
      <c r="BI330" s="572">
        <v>121</v>
      </c>
      <c r="BJ330" s="572">
        <v>28</v>
      </c>
      <c r="BK330" s="572">
        <v>74</v>
      </c>
      <c r="BL330" s="572">
        <v>64</v>
      </c>
      <c r="BM330" s="572">
        <v>0</v>
      </c>
      <c r="BN330" s="572">
        <v>0</v>
      </c>
      <c r="BO330" s="572">
        <v>0</v>
      </c>
      <c r="BP330" s="572">
        <v>0</v>
      </c>
      <c r="BQ330" s="572">
        <v>0</v>
      </c>
      <c r="BR330" s="572">
        <v>0</v>
      </c>
      <c r="BS330" s="572">
        <v>0</v>
      </c>
      <c r="BT330" s="572">
        <v>0</v>
      </c>
      <c r="BU330" s="572">
        <v>0</v>
      </c>
      <c r="BV330" s="572">
        <v>0</v>
      </c>
      <c r="BW330" s="572">
        <v>0</v>
      </c>
      <c r="BX330" s="572">
        <v>0</v>
      </c>
      <c r="BY330" s="572">
        <v>10</v>
      </c>
      <c r="BZ330" s="572">
        <v>19</v>
      </c>
      <c r="CA330" s="572">
        <v>0</v>
      </c>
    </row>
    <row r="331" spans="1:79">
      <c r="A331" t="s">
        <v>111</v>
      </c>
      <c r="B331" t="s">
        <v>1902</v>
      </c>
      <c r="C331">
        <v>2024</v>
      </c>
      <c r="D331" t="s">
        <v>1974</v>
      </c>
      <c r="E331" s="506">
        <f>E329</f>
        <v>332</v>
      </c>
      <c r="F331" s="506">
        <f t="shared" ref="F331:BQ331" si="64">F329</f>
        <v>181</v>
      </c>
      <c r="G331" s="506">
        <f t="shared" si="64"/>
        <v>51</v>
      </c>
      <c r="H331" s="506">
        <f t="shared" si="64"/>
        <v>67</v>
      </c>
      <c r="I331" s="506">
        <f t="shared" si="64"/>
        <v>32</v>
      </c>
      <c r="J331" s="506">
        <f t="shared" si="64"/>
        <v>0</v>
      </c>
      <c r="K331" s="506">
        <f t="shared" si="64"/>
        <v>0</v>
      </c>
      <c r="L331" s="506">
        <f t="shared" si="64"/>
        <v>0</v>
      </c>
      <c r="M331" s="506">
        <f t="shared" si="64"/>
        <v>0</v>
      </c>
      <c r="N331" s="506">
        <f t="shared" si="64"/>
        <v>719</v>
      </c>
      <c r="O331" s="506">
        <f t="shared" si="64"/>
        <v>0</v>
      </c>
      <c r="P331" s="506">
        <f t="shared" si="64"/>
        <v>719</v>
      </c>
      <c r="Q331" s="506">
        <f t="shared" si="64"/>
        <v>169</v>
      </c>
      <c r="R331" s="506">
        <f t="shared" si="64"/>
        <v>59</v>
      </c>
      <c r="S331" s="506">
        <f t="shared" si="64"/>
        <v>72</v>
      </c>
      <c r="T331" s="506">
        <f t="shared" si="64"/>
        <v>33</v>
      </c>
      <c r="U331" s="506">
        <f t="shared" si="64"/>
        <v>36</v>
      </c>
      <c r="V331" s="506">
        <f t="shared" si="64"/>
        <v>19</v>
      </c>
      <c r="W331" s="506">
        <f t="shared" si="64"/>
        <v>23</v>
      </c>
      <c r="X331" s="506">
        <f t="shared" si="64"/>
        <v>17</v>
      </c>
      <c r="Y331" s="617">
        <f t="shared" si="64"/>
        <v>133</v>
      </c>
      <c r="Z331" s="617">
        <f t="shared" si="64"/>
        <v>40</v>
      </c>
      <c r="AA331" s="617">
        <f t="shared" si="64"/>
        <v>49</v>
      </c>
      <c r="AB331" s="617">
        <f t="shared" si="64"/>
        <v>16</v>
      </c>
      <c r="AC331" s="506">
        <f t="shared" si="64"/>
        <v>318</v>
      </c>
      <c r="AD331" s="506">
        <f t="shared" si="64"/>
        <v>118</v>
      </c>
      <c r="AE331" s="506">
        <f t="shared" si="64"/>
        <v>166</v>
      </c>
      <c r="AF331" s="506">
        <f t="shared" si="64"/>
        <v>90</v>
      </c>
      <c r="AG331" s="506">
        <f t="shared" si="64"/>
        <v>56</v>
      </c>
      <c r="AH331" s="506">
        <f t="shared" si="64"/>
        <v>31</v>
      </c>
      <c r="AI331" s="506">
        <f t="shared" si="64"/>
        <v>36</v>
      </c>
      <c r="AJ331" s="506">
        <f t="shared" si="64"/>
        <v>23</v>
      </c>
      <c r="AK331" s="506">
        <f t="shared" si="64"/>
        <v>262</v>
      </c>
      <c r="AL331" s="506">
        <f t="shared" si="64"/>
        <v>87</v>
      </c>
      <c r="AM331" s="506">
        <f t="shared" si="64"/>
        <v>130</v>
      </c>
      <c r="AN331" s="506">
        <f t="shared" si="64"/>
        <v>67</v>
      </c>
      <c r="AO331" s="506">
        <f t="shared" si="64"/>
        <v>0</v>
      </c>
      <c r="AP331" s="506">
        <f t="shared" si="64"/>
        <v>0</v>
      </c>
      <c r="AQ331" s="506">
        <f t="shared" si="64"/>
        <v>0</v>
      </c>
      <c r="AR331" s="506">
        <f t="shared" si="64"/>
        <v>0</v>
      </c>
      <c r="AS331" s="506">
        <f t="shared" si="64"/>
        <v>0</v>
      </c>
      <c r="AT331" s="506">
        <f t="shared" si="64"/>
        <v>0</v>
      </c>
      <c r="AU331" s="506">
        <f t="shared" si="64"/>
        <v>0</v>
      </c>
      <c r="AV331" s="506">
        <f t="shared" si="64"/>
        <v>0</v>
      </c>
      <c r="AW331" s="506">
        <f t="shared" si="64"/>
        <v>0</v>
      </c>
      <c r="AX331" s="506">
        <f t="shared" si="64"/>
        <v>0</v>
      </c>
      <c r="AY331" s="506">
        <f t="shared" si="64"/>
        <v>0</v>
      </c>
      <c r="AZ331" s="506">
        <f t="shared" si="64"/>
        <v>0</v>
      </c>
      <c r="BA331" s="506">
        <f t="shared" si="64"/>
        <v>379</v>
      </c>
      <c r="BB331" s="506">
        <f t="shared" si="64"/>
        <v>119</v>
      </c>
      <c r="BC331" s="506">
        <f t="shared" si="64"/>
        <v>177</v>
      </c>
      <c r="BD331" s="506">
        <f t="shared" si="64"/>
        <v>97</v>
      </c>
      <c r="BE331" s="506">
        <f t="shared" si="64"/>
        <v>238</v>
      </c>
      <c r="BF331" s="506">
        <f t="shared" si="64"/>
        <v>86</v>
      </c>
      <c r="BG331" s="506">
        <f t="shared" si="64"/>
        <v>103</v>
      </c>
      <c r="BH331" s="506">
        <f t="shared" si="64"/>
        <v>29</v>
      </c>
      <c r="BI331" s="506">
        <f t="shared" si="64"/>
        <v>141</v>
      </c>
      <c r="BJ331" s="506">
        <f t="shared" si="64"/>
        <v>33</v>
      </c>
      <c r="BK331" s="506">
        <f t="shared" si="64"/>
        <v>74</v>
      </c>
      <c r="BL331" s="506">
        <f t="shared" si="64"/>
        <v>68</v>
      </c>
      <c r="BM331" s="506">
        <f t="shared" si="64"/>
        <v>0</v>
      </c>
      <c r="BN331" s="506">
        <f t="shared" si="64"/>
        <v>0</v>
      </c>
      <c r="BO331" s="506">
        <f t="shared" si="64"/>
        <v>0</v>
      </c>
      <c r="BP331" s="506">
        <f t="shared" si="64"/>
        <v>0</v>
      </c>
      <c r="BQ331" s="506">
        <f t="shared" si="64"/>
        <v>0</v>
      </c>
      <c r="BR331" s="506">
        <f t="shared" ref="BR331:CA331" si="65">BR329</f>
        <v>0</v>
      </c>
      <c r="BS331" s="506">
        <f t="shared" si="65"/>
        <v>0</v>
      </c>
      <c r="BT331" s="506">
        <f t="shared" si="65"/>
        <v>0</v>
      </c>
      <c r="BU331" s="506">
        <f t="shared" si="65"/>
        <v>0</v>
      </c>
      <c r="BV331" s="506">
        <f t="shared" si="65"/>
        <v>0</v>
      </c>
      <c r="BW331" s="506">
        <f t="shared" si="65"/>
        <v>0</v>
      </c>
      <c r="BX331" s="506">
        <f t="shared" si="65"/>
        <v>0</v>
      </c>
      <c r="BY331" s="506">
        <f t="shared" si="65"/>
        <v>9</v>
      </c>
      <c r="BZ331" s="506">
        <f t="shared" si="65"/>
        <v>19</v>
      </c>
      <c r="CA331" s="506">
        <f t="shared" si="65"/>
        <v>0</v>
      </c>
    </row>
    <row r="332" spans="1:79">
      <c r="A332" s="571" t="s">
        <v>111</v>
      </c>
      <c r="B332" s="571" t="s">
        <v>1902</v>
      </c>
      <c r="C332" s="571">
        <v>2025</v>
      </c>
      <c r="D332" s="571" t="s">
        <v>1974</v>
      </c>
      <c r="E332" s="572">
        <v>315.39999999999998</v>
      </c>
      <c r="F332" s="572">
        <v>177</v>
      </c>
      <c r="G332" s="572">
        <v>56.1</v>
      </c>
      <c r="H332" s="572">
        <v>73.7</v>
      </c>
      <c r="I332" s="572">
        <v>34</v>
      </c>
      <c r="J332" s="572">
        <v>0</v>
      </c>
      <c r="K332" s="572">
        <v>0</v>
      </c>
      <c r="L332" s="572">
        <v>0</v>
      </c>
      <c r="M332" s="572">
        <v>0</v>
      </c>
      <c r="N332" s="572">
        <v>683.05</v>
      </c>
      <c r="O332" s="572">
        <v>0</v>
      </c>
      <c r="P332" s="572">
        <v>683.05</v>
      </c>
      <c r="Q332" s="572">
        <v>160.54999999999998</v>
      </c>
      <c r="R332" s="572">
        <v>56.05</v>
      </c>
      <c r="S332" s="572">
        <v>68.399999999999991</v>
      </c>
      <c r="T332" s="572">
        <v>31.349999999999998</v>
      </c>
      <c r="U332" s="572">
        <v>39</v>
      </c>
      <c r="V332" s="572">
        <v>18.05</v>
      </c>
      <c r="W332" s="572">
        <v>21.849999999999998</v>
      </c>
      <c r="X332" s="572">
        <v>16.149999999999999</v>
      </c>
      <c r="Y332" s="572">
        <v>126.35</v>
      </c>
      <c r="Z332" s="572">
        <v>38</v>
      </c>
      <c r="AA332" s="572">
        <v>46.55</v>
      </c>
      <c r="AB332" s="572">
        <v>15.2</v>
      </c>
      <c r="AC332" s="572">
        <v>308</v>
      </c>
      <c r="AD332" s="572">
        <v>112.1</v>
      </c>
      <c r="AE332" s="572">
        <v>167</v>
      </c>
      <c r="AF332" s="572">
        <v>99.000000000000014</v>
      </c>
      <c r="AG332" s="572">
        <v>61.600000000000009</v>
      </c>
      <c r="AH332" s="572">
        <v>34.1</v>
      </c>
      <c r="AI332" s="572">
        <v>39.6</v>
      </c>
      <c r="AJ332" s="572">
        <v>25.3</v>
      </c>
      <c r="AK332" s="572">
        <v>248.89999999999998</v>
      </c>
      <c r="AL332" s="572">
        <v>82.649999999999991</v>
      </c>
      <c r="AM332" s="572">
        <v>123.5</v>
      </c>
      <c r="AN332" s="572">
        <v>65</v>
      </c>
      <c r="AO332" s="572">
        <v>0</v>
      </c>
      <c r="AP332" s="572">
        <v>0</v>
      </c>
      <c r="AQ332" s="572">
        <v>0</v>
      </c>
      <c r="AR332" s="572">
        <v>0</v>
      </c>
      <c r="AS332" s="572">
        <v>0</v>
      </c>
      <c r="AT332" s="572">
        <v>0</v>
      </c>
      <c r="AU332" s="572">
        <v>0</v>
      </c>
      <c r="AV332" s="572">
        <v>0</v>
      </c>
      <c r="AW332" s="572">
        <v>0</v>
      </c>
      <c r="AX332" s="572">
        <v>0</v>
      </c>
      <c r="AY332" s="572">
        <v>0</v>
      </c>
      <c r="AZ332" s="572">
        <v>0</v>
      </c>
      <c r="BA332" s="572">
        <v>364</v>
      </c>
      <c r="BB332" s="572">
        <v>130</v>
      </c>
      <c r="BC332" s="572">
        <v>191</v>
      </c>
      <c r="BD332" s="572">
        <v>106.7</v>
      </c>
      <c r="BE332" s="572">
        <v>243</v>
      </c>
      <c r="BF332" s="572">
        <v>94.600000000000009</v>
      </c>
      <c r="BG332" s="572">
        <v>113.30000000000001</v>
      </c>
      <c r="BH332" s="572">
        <v>31.900000000000002</v>
      </c>
      <c r="BI332" s="572">
        <v>133.94999999999999</v>
      </c>
      <c r="BJ332" s="572">
        <v>31.349999999999998</v>
      </c>
      <c r="BK332" s="572">
        <v>74</v>
      </c>
      <c r="BL332" s="572">
        <v>64.599999999999994</v>
      </c>
      <c r="BM332" s="572">
        <v>0</v>
      </c>
      <c r="BN332" s="572">
        <v>0</v>
      </c>
      <c r="BO332" s="572">
        <v>0</v>
      </c>
      <c r="BP332" s="572">
        <v>0</v>
      </c>
      <c r="BQ332" s="572">
        <v>0</v>
      </c>
      <c r="BR332" s="572">
        <v>0</v>
      </c>
      <c r="BS332" s="572">
        <v>0</v>
      </c>
      <c r="BT332" s="572">
        <v>0</v>
      </c>
      <c r="BU332" s="572">
        <v>0</v>
      </c>
      <c r="BV332" s="572">
        <v>0</v>
      </c>
      <c r="BW332" s="572">
        <v>0</v>
      </c>
      <c r="BX332" s="572">
        <v>0</v>
      </c>
      <c r="BY332" s="572">
        <v>9.9</v>
      </c>
      <c r="BZ332" s="572">
        <v>19</v>
      </c>
      <c r="CA332" s="572">
        <v>0</v>
      </c>
    </row>
    <row r="333" spans="1:79">
      <c r="A333" t="s">
        <v>113</v>
      </c>
      <c r="B333" t="s">
        <v>1903</v>
      </c>
      <c r="C333">
        <v>2018</v>
      </c>
      <c r="D333" t="s">
        <v>1971</v>
      </c>
      <c r="E333" s="506">
        <v>602</v>
      </c>
      <c r="F333" s="506">
        <v>517</v>
      </c>
      <c r="G333" s="506">
        <v>312</v>
      </c>
      <c r="H333" s="506">
        <v>217</v>
      </c>
      <c r="I333" s="506">
        <v>80</v>
      </c>
      <c r="J333" s="506">
        <v>0</v>
      </c>
      <c r="K333" s="506">
        <v>0</v>
      </c>
      <c r="L333" s="506">
        <v>0</v>
      </c>
      <c r="M333" s="506">
        <v>0</v>
      </c>
      <c r="N333" s="506">
        <v>0</v>
      </c>
      <c r="O333" s="506">
        <v>0</v>
      </c>
      <c r="P333" s="506">
        <v>0</v>
      </c>
      <c r="Q333" s="506">
        <v>0</v>
      </c>
      <c r="R333" s="506">
        <v>0</v>
      </c>
      <c r="S333" s="506">
        <v>0</v>
      </c>
      <c r="T333" s="506">
        <v>0</v>
      </c>
      <c r="U333" s="506">
        <v>0</v>
      </c>
      <c r="V333" s="506">
        <v>0</v>
      </c>
      <c r="W333" s="506">
        <v>0</v>
      </c>
      <c r="X333" s="506">
        <v>0</v>
      </c>
      <c r="Y333" s="506">
        <v>0</v>
      </c>
      <c r="Z333" s="506">
        <v>0</v>
      </c>
      <c r="AA333" s="506">
        <v>0</v>
      </c>
      <c r="AB333" s="506">
        <v>0</v>
      </c>
      <c r="AC333" s="506">
        <v>328</v>
      </c>
      <c r="AD333" s="506">
        <v>124</v>
      </c>
      <c r="AE333" s="506">
        <v>204</v>
      </c>
      <c r="AF333" s="506">
        <v>147</v>
      </c>
      <c r="AG333" s="506">
        <v>146</v>
      </c>
      <c r="AH333" s="506">
        <v>61</v>
      </c>
      <c r="AI333" s="506">
        <v>95</v>
      </c>
      <c r="AJ333" s="506">
        <v>51</v>
      </c>
      <c r="AK333" s="506">
        <v>182</v>
      </c>
      <c r="AL333" s="506">
        <v>63</v>
      </c>
      <c r="AM333" s="506">
        <v>109</v>
      </c>
      <c r="AN333" s="506">
        <v>96</v>
      </c>
      <c r="AO333" s="506">
        <v>0</v>
      </c>
      <c r="AP333" s="506">
        <v>0</v>
      </c>
      <c r="AQ333" s="506">
        <v>0</v>
      </c>
      <c r="AR333" s="506">
        <v>0</v>
      </c>
      <c r="AS333" s="506">
        <v>0</v>
      </c>
      <c r="AT333" s="506">
        <v>0</v>
      </c>
      <c r="AU333" s="506">
        <v>0</v>
      </c>
      <c r="AV333" s="506">
        <v>0</v>
      </c>
      <c r="AW333" s="506">
        <v>0</v>
      </c>
      <c r="AX333" s="506">
        <v>0</v>
      </c>
      <c r="AY333" s="506">
        <v>0</v>
      </c>
      <c r="AZ333" s="506">
        <v>0</v>
      </c>
      <c r="BA333" s="506">
        <v>520</v>
      </c>
      <c r="BB333" s="506">
        <v>266</v>
      </c>
      <c r="BC333" s="506">
        <v>276</v>
      </c>
      <c r="BD333" s="506">
        <v>161</v>
      </c>
      <c r="BE333" s="506">
        <v>385</v>
      </c>
      <c r="BF333" s="506">
        <v>218</v>
      </c>
      <c r="BG333" s="506">
        <v>199</v>
      </c>
      <c r="BH333" s="506">
        <v>98</v>
      </c>
      <c r="BI333" s="506">
        <v>135</v>
      </c>
      <c r="BJ333" s="506">
        <v>48</v>
      </c>
      <c r="BK333" s="506">
        <v>77</v>
      </c>
      <c r="BL333" s="506">
        <v>63</v>
      </c>
      <c r="BM333" s="506">
        <v>0</v>
      </c>
      <c r="BN333" s="506">
        <v>0</v>
      </c>
      <c r="BO333" s="506">
        <v>0</v>
      </c>
      <c r="BP333" s="506">
        <v>0</v>
      </c>
      <c r="BQ333" s="506">
        <v>0</v>
      </c>
      <c r="BR333" s="506">
        <v>0</v>
      </c>
      <c r="BS333" s="506">
        <v>0</v>
      </c>
      <c r="BT333" s="506">
        <v>0</v>
      </c>
      <c r="BU333" s="506">
        <v>0</v>
      </c>
      <c r="BV333" s="506">
        <v>0</v>
      </c>
      <c r="BW333" s="506">
        <v>0</v>
      </c>
      <c r="BX333" s="506">
        <v>0</v>
      </c>
      <c r="BY333" s="506">
        <v>6</v>
      </c>
      <c r="BZ333" s="506">
        <v>24</v>
      </c>
      <c r="CA333" s="506">
        <v>0</v>
      </c>
    </row>
    <row r="334" spans="1:79">
      <c r="A334" s="571" t="s">
        <v>113</v>
      </c>
      <c r="B334" s="571" t="s">
        <v>1903</v>
      </c>
      <c r="C334" s="571">
        <v>2019</v>
      </c>
      <c r="D334" s="571" t="s">
        <v>1971</v>
      </c>
      <c r="E334" s="572">
        <v>668</v>
      </c>
      <c r="F334" s="572">
        <v>439</v>
      </c>
      <c r="G334" s="572">
        <v>259</v>
      </c>
      <c r="H334" s="572">
        <v>168</v>
      </c>
      <c r="I334" s="572">
        <v>64</v>
      </c>
      <c r="J334" s="572">
        <v>0</v>
      </c>
      <c r="K334" s="572">
        <v>0</v>
      </c>
      <c r="L334" s="572">
        <v>0</v>
      </c>
      <c r="M334" s="572">
        <v>0</v>
      </c>
      <c r="N334" s="572">
        <v>0</v>
      </c>
      <c r="O334" s="572">
        <v>0</v>
      </c>
      <c r="P334" s="572">
        <v>0</v>
      </c>
      <c r="Q334" s="572">
        <v>0</v>
      </c>
      <c r="R334" s="572">
        <v>0</v>
      </c>
      <c r="S334" s="572">
        <v>0</v>
      </c>
      <c r="T334" s="572">
        <v>0</v>
      </c>
      <c r="U334" s="572">
        <v>0</v>
      </c>
      <c r="V334" s="572">
        <v>0</v>
      </c>
      <c r="W334" s="572">
        <v>0</v>
      </c>
      <c r="X334" s="572">
        <v>0</v>
      </c>
      <c r="Y334" s="572">
        <v>0</v>
      </c>
      <c r="Z334" s="572">
        <v>0</v>
      </c>
      <c r="AA334" s="572">
        <v>0</v>
      </c>
      <c r="AB334" s="572">
        <v>0</v>
      </c>
      <c r="AC334" s="572">
        <v>362</v>
      </c>
      <c r="AD334" s="572">
        <v>265</v>
      </c>
      <c r="AE334" s="572">
        <v>246</v>
      </c>
      <c r="AF334" s="572">
        <v>150</v>
      </c>
      <c r="AG334" s="572">
        <v>173</v>
      </c>
      <c r="AH334" s="572">
        <v>143</v>
      </c>
      <c r="AI334" s="572">
        <v>127</v>
      </c>
      <c r="AJ334" s="572">
        <v>55</v>
      </c>
      <c r="AK334" s="572">
        <v>189</v>
      </c>
      <c r="AL334" s="572">
        <v>122</v>
      </c>
      <c r="AM334" s="572">
        <v>119</v>
      </c>
      <c r="AN334" s="572">
        <v>95</v>
      </c>
      <c r="AO334" s="572">
        <v>0</v>
      </c>
      <c r="AP334" s="572">
        <v>0</v>
      </c>
      <c r="AQ334" s="572">
        <v>0</v>
      </c>
      <c r="AR334" s="572">
        <v>0</v>
      </c>
      <c r="AS334" s="572">
        <v>0</v>
      </c>
      <c r="AT334" s="572">
        <v>0</v>
      </c>
      <c r="AU334" s="572">
        <v>0</v>
      </c>
      <c r="AV334" s="572">
        <v>0</v>
      </c>
      <c r="AW334" s="572">
        <v>0</v>
      </c>
      <c r="AX334" s="572">
        <v>0</v>
      </c>
      <c r="AY334" s="572">
        <v>0</v>
      </c>
      <c r="AZ334" s="572">
        <v>0</v>
      </c>
      <c r="BA334" s="572">
        <v>512</v>
      </c>
      <c r="BB334" s="572">
        <v>315</v>
      </c>
      <c r="BC334" s="572">
        <v>286</v>
      </c>
      <c r="BD334" s="572">
        <v>143</v>
      </c>
      <c r="BE334" s="572">
        <v>338</v>
      </c>
      <c r="BF334" s="572">
        <v>228</v>
      </c>
      <c r="BG334" s="572">
        <v>186</v>
      </c>
      <c r="BH334" s="572">
        <v>79</v>
      </c>
      <c r="BI334" s="572">
        <v>174</v>
      </c>
      <c r="BJ334" s="572">
        <v>87</v>
      </c>
      <c r="BK334" s="572">
        <v>100</v>
      </c>
      <c r="BL334" s="572">
        <v>64</v>
      </c>
      <c r="BM334" s="572">
        <v>0</v>
      </c>
      <c r="BN334" s="572">
        <v>0</v>
      </c>
      <c r="BO334" s="572">
        <v>0</v>
      </c>
      <c r="BP334" s="572">
        <v>0</v>
      </c>
      <c r="BQ334" s="572">
        <v>0</v>
      </c>
      <c r="BR334" s="572">
        <v>0</v>
      </c>
      <c r="BS334" s="572">
        <v>0</v>
      </c>
      <c r="BT334" s="572">
        <v>0</v>
      </c>
      <c r="BU334" s="572">
        <v>0</v>
      </c>
      <c r="BV334" s="572">
        <v>0</v>
      </c>
      <c r="BW334" s="572">
        <v>0</v>
      </c>
      <c r="BX334" s="572">
        <v>0</v>
      </c>
      <c r="BY334" s="572">
        <v>12</v>
      </c>
      <c r="BZ334" s="572">
        <v>36</v>
      </c>
      <c r="CA334" s="572">
        <v>0</v>
      </c>
    </row>
    <row r="335" spans="1:79">
      <c r="A335" t="s">
        <v>113</v>
      </c>
      <c r="B335" t="s">
        <v>1903</v>
      </c>
      <c r="C335">
        <v>2020</v>
      </c>
      <c r="D335" t="s">
        <v>1971</v>
      </c>
      <c r="E335" s="506">
        <v>699</v>
      </c>
      <c r="F335" s="506">
        <v>492</v>
      </c>
      <c r="G335" s="506">
        <v>332</v>
      </c>
      <c r="H335" s="506">
        <v>203</v>
      </c>
      <c r="I335" s="506">
        <v>89</v>
      </c>
      <c r="J335" s="506">
        <v>0</v>
      </c>
      <c r="K335" s="506">
        <v>0</v>
      </c>
      <c r="L335" s="506">
        <v>0</v>
      </c>
      <c r="M335" s="506">
        <v>0</v>
      </c>
      <c r="N335" s="506">
        <v>215</v>
      </c>
      <c r="O335" s="506">
        <v>21</v>
      </c>
      <c r="P335" s="506">
        <v>194</v>
      </c>
      <c r="Q335" s="506">
        <v>0</v>
      </c>
      <c r="R335" s="506">
        <v>0</v>
      </c>
      <c r="S335" s="506">
        <v>0</v>
      </c>
      <c r="T335" s="506">
        <v>0</v>
      </c>
      <c r="U335" s="506">
        <v>0</v>
      </c>
      <c r="V335" s="506">
        <v>0</v>
      </c>
      <c r="W335" s="506">
        <v>0</v>
      </c>
      <c r="X335" s="506">
        <v>0</v>
      </c>
      <c r="Y335" s="506">
        <v>0</v>
      </c>
      <c r="Z335" s="506">
        <v>0</v>
      </c>
      <c r="AA335" s="506">
        <v>0</v>
      </c>
      <c r="AB335" s="506">
        <v>0</v>
      </c>
      <c r="AC335" s="506">
        <v>284</v>
      </c>
      <c r="AD335" s="506">
        <v>160</v>
      </c>
      <c r="AE335" s="506">
        <v>196</v>
      </c>
      <c r="AF335" s="506">
        <v>127</v>
      </c>
      <c r="AG335" s="506">
        <v>111</v>
      </c>
      <c r="AH335" s="506">
        <v>60</v>
      </c>
      <c r="AI335" s="506">
        <v>83</v>
      </c>
      <c r="AJ335" s="506">
        <v>35</v>
      </c>
      <c r="AK335" s="506">
        <v>173</v>
      </c>
      <c r="AL335" s="506">
        <v>100</v>
      </c>
      <c r="AM335" s="506">
        <v>113</v>
      </c>
      <c r="AN335" s="506">
        <v>92</v>
      </c>
      <c r="AO335" s="506">
        <v>0</v>
      </c>
      <c r="AP335" s="506">
        <v>0</v>
      </c>
      <c r="AQ335" s="506">
        <v>0</v>
      </c>
      <c r="AR335" s="506">
        <v>0</v>
      </c>
      <c r="AS335" s="506">
        <v>0</v>
      </c>
      <c r="AT335" s="506">
        <v>0</v>
      </c>
      <c r="AU335" s="506">
        <v>0</v>
      </c>
      <c r="AV335" s="506">
        <v>0</v>
      </c>
      <c r="AW335" s="506">
        <v>0</v>
      </c>
      <c r="AX335" s="506">
        <v>0</v>
      </c>
      <c r="AY335" s="506">
        <v>0</v>
      </c>
      <c r="AZ335" s="506">
        <v>0</v>
      </c>
      <c r="BA335" s="506">
        <v>538</v>
      </c>
      <c r="BB335" s="506">
        <v>322</v>
      </c>
      <c r="BC335" s="506">
        <v>291</v>
      </c>
      <c r="BD335" s="506">
        <v>171</v>
      </c>
      <c r="BE335" s="506">
        <v>336</v>
      </c>
      <c r="BF335" s="506">
        <v>219</v>
      </c>
      <c r="BG335" s="506">
        <v>169</v>
      </c>
      <c r="BH335" s="506">
        <v>78</v>
      </c>
      <c r="BI335" s="506">
        <v>202</v>
      </c>
      <c r="BJ335" s="506">
        <v>103</v>
      </c>
      <c r="BK335" s="506">
        <v>122</v>
      </c>
      <c r="BL335" s="506">
        <v>93</v>
      </c>
      <c r="BM335" s="506">
        <v>0</v>
      </c>
      <c r="BN335" s="506">
        <v>0</v>
      </c>
      <c r="BO335" s="506">
        <v>0</v>
      </c>
      <c r="BP335" s="506">
        <v>0</v>
      </c>
      <c r="BQ335" s="506">
        <v>0</v>
      </c>
      <c r="BR335" s="506">
        <v>0</v>
      </c>
      <c r="BS335" s="506">
        <v>0</v>
      </c>
      <c r="BT335" s="506">
        <v>0</v>
      </c>
      <c r="BU335" s="506">
        <v>0</v>
      </c>
      <c r="BV335" s="506">
        <v>0</v>
      </c>
      <c r="BW335" s="506">
        <v>0</v>
      </c>
      <c r="BX335" s="506">
        <v>0</v>
      </c>
      <c r="BY335" s="506">
        <v>10</v>
      </c>
      <c r="BZ335" s="506">
        <v>16</v>
      </c>
      <c r="CA335" s="506">
        <v>0</v>
      </c>
    </row>
    <row r="336" spans="1:79">
      <c r="A336" s="571" t="s">
        <v>113</v>
      </c>
      <c r="B336" s="571" t="s">
        <v>1903</v>
      </c>
      <c r="C336" s="571">
        <v>2021</v>
      </c>
      <c r="D336" s="571" t="s">
        <v>1971</v>
      </c>
      <c r="E336" s="572">
        <v>643</v>
      </c>
      <c r="F336" s="572">
        <v>430</v>
      </c>
      <c r="G336" s="572">
        <v>287</v>
      </c>
      <c r="H336" s="572">
        <v>158</v>
      </c>
      <c r="I336" s="572">
        <v>69</v>
      </c>
      <c r="J336" s="572">
        <v>2</v>
      </c>
      <c r="K336" s="572">
        <v>1</v>
      </c>
      <c r="L336" s="572">
        <v>0</v>
      </c>
      <c r="M336" s="572">
        <v>0</v>
      </c>
      <c r="N336" s="572">
        <v>192</v>
      </c>
      <c r="O336" s="572">
        <v>0</v>
      </c>
      <c r="P336" s="572">
        <v>192</v>
      </c>
      <c r="Q336" s="572">
        <v>0</v>
      </c>
      <c r="R336" s="572">
        <v>0</v>
      </c>
      <c r="S336" s="572">
        <v>0</v>
      </c>
      <c r="T336" s="572">
        <v>0</v>
      </c>
      <c r="U336" s="572">
        <v>0</v>
      </c>
      <c r="V336" s="572">
        <v>0</v>
      </c>
      <c r="W336" s="572">
        <v>0</v>
      </c>
      <c r="X336" s="572">
        <v>0</v>
      </c>
      <c r="Y336" s="572">
        <v>0</v>
      </c>
      <c r="Z336" s="572">
        <v>0</v>
      </c>
      <c r="AA336" s="572">
        <v>0</v>
      </c>
      <c r="AB336" s="572">
        <v>0</v>
      </c>
      <c r="AC336" s="572">
        <v>283</v>
      </c>
      <c r="AD336" s="572">
        <v>152</v>
      </c>
      <c r="AE336" s="572">
        <v>196</v>
      </c>
      <c r="AF336" s="572">
        <v>109</v>
      </c>
      <c r="AG336" s="572">
        <v>98</v>
      </c>
      <c r="AH336" s="572">
        <v>47</v>
      </c>
      <c r="AI336" s="572">
        <v>69</v>
      </c>
      <c r="AJ336" s="572">
        <v>20</v>
      </c>
      <c r="AK336" s="572">
        <v>185</v>
      </c>
      <c r="AL336" s="572">
        <v>105</v>
      </c>
      <c r="AM336" s="572">
        <v>127</v>
      </c>
      <c r="AN336" s="572">
        <v>89</v>
      </c>
      <c r="AO336" s="572">
        <v>0</v>
      </c>
      <c r="AP336" s="572">
        <v>0</v>
      </c>
      <c r="AQ336" s="572">
        <v>0</v>
      </c>
      <c r="AR336" s="572">
        <v>0</v>
      </c>
      <c r="AS336" s="572">
        <v>0</v>
      </c>
      <c r="AT336" s="572">
        <v>0</v>
      </c>
      <c r="AU336" s="572">
        <v>0</v>
      </c>
      <c r="AV336" s="572">
        <v>0</v>
      </c>
      <c r="AW336" s="572">
        <v>0</v>
      </c>
      <c r="AX336" s="572">
        <v>0</v>
      </c>
      <c r="AY336" s="572">
        <v>0</v>
      </c>
      <c r="AZ336" s="572">
        <v>0</v>
      </c>
      <c r="BA336" s="572">
        <v>500</v>
      </c>
      <c r="BB336" s="572">
        <v>329</v>
      </c>
      <c r="BC336" s="572">
        <v>270</v>
      </c>
      <c r="BD336" s="572">
        <v>133</v>
      </c>
      <c r="BE336" s="572">
        <v>284</v>
      </c>
      <c r="BF336" s="572">
        <v>199</v>
      </c>
      <c r="BG336" s="572">
        <v>141</v>
      </c>
      <c r="BH336" s="572">
        <v>52</v>
      </c>
      <c r="BI336" s="572">
        <v>216</v>
      </c>
      <c r="BJ336" s="572">
        <v>130</v>
      </c>
      <c r="BK336" s="572">
        <v>129</v>
      </c>
      <c r="BL336" s="572">
        <v>81</v>
      </c>
      <c r="BM336" s="572">
        <v>0</v>
      </c>
      <c r="BN336" s="572">
        <v>0</v>
      </c>
      <c r="BO336" s="572">
        <v>0</v>
      </c>
      <c r="BP336" s="572">
        <v>0</v>
      </c>
      <c r="BQ336" s="572">
        <v>0</v>
      </c>
      <c r="BR336" s="572">
        <v>0</v>
      </c>
      <c r="BS336" s="572">
        <v>0</v>
      </c>
      <c r="BT336" s="572">
        <v>0</v>
      </c>
      <c r="BU336" s="572">
        <v>0</v>
      </c>
      <c r="BV336" s="572">
        <v>0</v>
      </c>
      <c r="BW336" s="572">
        <v>0</v>
      </c>
      <c r="BX336" s="572">
        <v>0</v>
      </c>
      <c r="BY336" s="572">
        <v>10</v>
      </c>
      <c r="BZ336" s="572">
        <v>31</v>
      </c>
      <c r="CA336" s="572">
        <v>0</v>
      </c>
    </row>
    <row r="337" spans="1:79">
      <c r="A337" t="s">
        <v>113</v>
      </c>
      <c r="B337" t="s">
        <v>1903</v>
      </c>
      <c r="C337">
        <v>2022</v>
      </c>
      <c r="D337" t="s">
        <v>1971</v>
      </c>
      <c r="E337" s="506">
        <v>621</v>
      </c>
      <c r="F337" s="506">
        <v>358</v>
      </c>
      <c r="G337" s="506">
        <v>242</v>
      </c>
      <c r="H337" s="506">
        <v>123</v>
      </c>
      <c r="I337" s="506">
        <v>45</v>
      </c>
      <c r="J337" s="506">
        <v>1</v>
      </c>
      <c r="K337" s="506">
        <v>0</v>
      </c>
      <c r="L337" s="506">
        <v>0</v>
      </c>
      <c r="M337" s="506">
        <v>0</v>
      </c>
      <c r="N337" s="506">
        <v>230</v>
      </c>
      <c r="O337" s="506">
        <v>1</v>
      </c>
      <c r="P337" s="506">
        <v>229</v>
      </c>
      <c r="Q337" s="506">
        <v>0</v>
      </c>
      <c r="R337" s="506">
        <v>0</v>
      </c>
      <c r="S337" s="506">
        <v>0</v>
      </c>
      <c r="T337" s="506">
        <v>0</v>
      </c>
      <c r="U337" s="506">
        <v>0</v>
      </c>
      <c r="V337" s="506">
        <v>0</v>
      </c>
      <c r="W337" s="506">
        <v>0</v>
      </c>
      <c r="X337" s="506">
        <v>0</v>
      </c>
      <c r="Y337" s="506">
        <v>0</v>
      </c>
      <c r="Z337" s="506">
        <v>0</v>
      </c>
      <c r="AA337" s="506">
        <v>0</v>
      </c>
      <c r="AB337" s="506">
        <v>0</v>
      </c>
      <c r="AC337" s="506">
        <v>338</v>
      </c>
      <c r="AD337" s="506">
        <v>201</v>
      </c>
      <c r="AE337" s="506">
        <v>199</v>
      </c>
      <c r="AF337" s="506">
        <v>131</v>
      </c>
      <c r="AG337" s="506">
        <v>166</v>
      </c>
      <c r="AH337" s="506">
        <v>108</v>
      </c>
      <c r="AI337" s="506">
        <v>99</v>
      </c>
      <c r="AJ337" s="506">
        <v>48</v>
      </c>
      <c r="AK337" s="506">
        <v>172</v>
      </c>
      <c r="AL337" s="506">
        <v>93</v>
      </c>
      <c r="AM337" s="506">
        <v>100</v>
      </c>
      <c r="AN337" s="506">
        <v>83</v>
      </c>
      <c r="AO337" s="506">
        <v>0</v>
      </c>
      <c r="AP337" s="506">
        <v>0</v>
      </c>
      <c r="AQ337" s="506">
        <v>0</v>
      </c>
      <c r="AR337" s="506">
        <v>0</v>
      </c>
      <c r="AS337" s="506">
        <v>0</v>
      </c>
      <c r="AT337" s="506">
        <v>0</v>
      </c>
      <c r="AU337" s="506">
        <v>0</v>
      </c>
      <c r="AV337" s="506">
        <v>0</v>
      </c>
      <c r="AW337" s="506">
        <v>0</v>
      </c>
      <c r="AX337" s="506">
        <v>0</v>
      </c>
      <c r="AY337" s="506">
        <v>0</v>
      </c>
      <c r="AZ337" s="506">
        <v>0</v>
      </c>
      <c r="BA337" s="506">
        <v>564</v>
      </c>
      <c r="BB337" s="506">
        <v>363</v>
      </c>
      <c r="BC337" s="506">
        <v>268</v>
      </c>
      <c r="BD337" s="506">
        <v>161</v>
      </c>
      <c r="BE337" s="506">
        <v>333</v>
      </c>
      <c r="BF337" s="506">
        <v>229</v>
      </c>
      <c r="BG337" s="506">
        <v>135</v>
      </c>
      <c r="BH337" s="506">
        <v>72</v>
      </c>
      <c r="BI337" s="506">
        <v>231</v>
      </c>
      <c r="BJ337" s="506">
        <v>134</v>
      </c>
      <c r="BK337" s="506">
        <v>133</v>
      </c>
      <c r="BL337" s="506">
        <v>89</v>
      </c>
      <c r="BM337" s="506">
        <v>0</v>
      </c>
      <c r="BN337" s="506">
        <v>0</v>
      </c>
      <c r="BO337" s="506">
        <v>0</v>
      </c>
      <c r="BP337" s="506">
        <v>0</v>
      </c>
      <c r="BQ337" s="506">
        <v>0</v>
      </c>
      <c r="BR337" s="506">
        <v>0</v>
      </c>
      <c r="BS337" s="506">
        <v>0</v>
      </c>
      <c r="BT337" s="506">
        <v>0</v>
      </c>
      <c r="BU337" s="506">
        <v>0</v>
      </c>
      <c r="BV337" s="506">
        <v>0</v>
      </c>
      <c r="BW337" s="506">
        <v>0</v>
      </c>
      <c r="BX337" s="506">
        <v>0</v>
      </c>
      <c r="BY337" s="506">
        <v>18</v>
      </c>
      <c r="BZ337" s="506">
        <v>44</v>
      </c>
      <c r="CA337" s="506">
        <v>0</v>
      </c>
    </row>
    <row r="338" spans="1:79">
      <c r="A338" s="571" t="s">
        <v>113</v>
      </c>
      <c r="B338" s="571" t="s">
        <v>1903</v>
      </c>
      <c r="C338" s="571">
        <v>2023</v>
      </c>
      <c r="D338" s="571" t="s">
        <v>1971</v>
      </c>
      <c r="E338" s="572">
        <v>749</v>
      </c>
      <c r="F338" s="572">
        <v>368</v>
      </c>
      <c r="G338" s="572">
        <v>282</v>
      </c>
      <c r="H338" s="572">
        <v>114</v>
      </c>
      <c r="I338" s="572">
        <v>58</v>
      </c>
      <c r="J338" s="572">
        <v>0</v>
      </c>
      <c r="K338" s="572">
        <v>0</v>
      </c>
      <c r="L338" s="572">
        <v>0</v>
      </c>
      <c r="M338" s="572">
        <v>0</v>
      </c>
      <c r="N338" s="572">
        <v>172</v>
      </c>
      <c r="O338" s="572">
        <v>0</v>
      </c>
      <c r="P338" s="572">
        <v>172</v>
      </c>
      <c r="Q338" s="572">
        <v>0</v>
      </c>
      <c r="R338" s="572">
        <v>0</v>
      </c>
      <c r="S338" s="572">
        <v>0</v>
      </c>
      <c r="T338" s="572">
        <v>0</v>
      </c>
      <c r="U338" s="572">
        <v>0</v>
      </c>
      <c r="V338" s="572">
        <v>0</v>
      </c>
      <c r="W338" s="572">
        <v>0</v>
      </c>
      <c r="X338" s="572">
        <v>0</v>
      </c>
      <c r="Y338" s="572">
        <v>0</v>
      </c>
      <c r="Z338" s="572">
        <v>0</v>
      </c>
      <c r="AA338" s="572">
        <v>0</v>
      </c>
      <c r="AB338" s="572">
        <v>0</v>
      </c>
      <c r="AC338" s="572">
        <v>279</v>
      </c>
      <c r="AD338" s="572">
        <v>143</v>
      </c>
      <c r="AE338" s="572">
        <v>141</v>
      </c>
      <c r="AF338" s="572">
        <v>124</v>
      </c>
      <c r="AG338" s="572">
        <v>119</v>
      </c>
      <c r="AH338" s="572">
        <v>46</v>
      </c>
      <c r="AI338" s="572">
        <v>63</v>
      </c>
      <c r="AJ338" s="572">
        <v>43</v>
      </c>
      <c r="AK338" s="572">
        <v>160</v>
      </c>
      <c r="AL338" s="572">
        <v>97</v>
      </c>
      <c r="AM338" s="572">
        <v>78</v>
      </c>
      <c r="AN338" s="572">
        <v>81</v>
      </c>
      <c r="AO338" s="572">
        <v>0</v>
      </c>
      <c r="AP338" s="572">
        <v>0</v>
      </c>
      <c r="AQ338" s="572">
        <v>0</v>
      </c>
      <c r="AR338" s="572">
        <v>0</v>
      </c>
      <c r="AS338" s="572">
        <v>0</v>
      </c>
      <c r="AT338" s="572">
        <v>0</v>
      </c>
      <c r="AU338" s="572">
        <v>0</v>
      </c>
      <c r="AV338" s="572">
        <v>0</v>
      </c>
      <c r="AW338" s="572">
        <v>0</v>
      </c>
      <c r="AX338" s="572">
        <v>0</v>
      </c>
      <c r="AY338" s="572">
        <v>0</v>
      </c>
      <c r="AZ338" s="572">
        <v>0</v>
      </c>
      <c r="BA338" s="572">
        <v>562</v>
      </c>
      <c r="BB338" s="572">
        <v>395</v>
      </c>
      <c r="BC338" s="572">
        <v>248</v>
      </c>
      <c r="BD338" s="572">
        <v>141</v>
      </c>
      <c r="BE338" s="572">
        <v>371</v>
      </c>
      <c r="BF338" s="572">
        <v>284</v>
      </c>
      <c r="BG338" s="572">
        <v>141</v>
      </c>
      <c r="BH338" s="572">
        <v>64</v>
      </c>
      <c r="BI338" s="572">
        <v>191</v>
      </c>
      <c r="BJ338" s="572">
        <v>111</v>
      </c>
      <c r="BK338" s="572">
        <v>107</v>
      </c>
      <c r="BL338" s="572">
        <v>77</v>
      </c>
      <c r="BM338" s="572">
        <v>0</v>
      </c>
      <c r="BN338" s="572">
        <v>0</v>
      </c>
      <c r="BO338" s="572">
        <v>0</v>
      </c>
      <c r="BP338" s="572">
        <v>0</v>
      </c>
      <c r="BQ338" s="572">
        <v>0</v>
      </c>
      <c r="BR338" s="572">
        <v>0</v>
      </c>
      <c r="BS338" s="572">
        <v>0</v>
      </c>
      <c r="BT338" s="572">
        <v>0</v>
      </c>
      <c r="BU338" s="572">
        <v>0</v>
      </c>
      <c r="BV338" s="572">
        <v>0</v>
      </c>
      <c r="BW338" s="572">
        <v>0</v>
      </c>
      <c r="BX338" s="572">
        <v>0</v>
      </c>
      <c r="BY338" s="572">
        <v>5</v>
      </c>
      <c r="BZ338" s="572">
        <v>30</v>
      </c>
      <c r="CA338" s="572">
        <v>0</v>
      </c>
    </row>
    <row r="339" spans="1:79">
      <c r="A339" t="s">
        <v>113</v>
      </c>
      <c r="B339" t="s">
        <v>1903</v>
      </c>
      <c r="C339">
        <v>2024</v>
      </c>
      <c r="D339" t="s">
        <v>1971</v>
      </c>
      <c r="E339" s="506">
        <v>725</v>
      </c>
      <c r="F339" s="506">
        <v>327</v>
      </c>
      <c r="G339" s="506">
        <v>259</v>
      </c>
      <c r="H339" s="506">
        <v>117</v>
      </c>
      <c r="I339" s="506">
        <v>52</v>
      </c>
      <c r="J339" s="506">
        <v>0</v>
      </c>
      <c r="K339" s="506">
        <v>0</v>
      </c>
      <c r="L339" s="506">
        <v>0</v>
      </c>
      <c r="M339" s="506">
        <v>0</v>
      </c>
      <c r="N339" s="506">
        <v>152</v>
      </c>
      <c r="O339" s="506">
        <v>0</v>
      </c>
      <c r="P339" s="506">
        <v>152</v>
      </c>
      <c r="Q339" s="506">
        <v>236</v>
      </c>
      <c r="R339" s="506">
        <v>66</v>
      </c>
      <c r="S339" s="506">
        <v>77</v>
      </c>
      <c r="T339" s="506">
        <v>120</v>
      </c>
      <c r="U339" s="506">
        <v>10</v>
      </c>
      <c r="V339" s="506">
        <v>4</v>
      </c>
      <c r="W339" s="506">
        <v>6</v>
      </c>
      <c r="X339" s="506">
        <v>7</v>
      </c>
      <c r="Y339" s="506">
        <v>226</v>
      </c>
      <c r="Z339" s="506">
        <v>62</v>
      </c>
      <c r="AA339" s="506">
        <v>71</v>
      </c>
      <c r="AB339" s="506">
        <v>113</v>
      </c>
      <c r="AC339" s="506">
        <v>210</v>
      </c>
      <c r="AD339" s="506">
        <v>86</v>
      </c>
      <c r="AE339" s="506">
        <v>122</v>
      </c>
      <c r="AF339" s="506">
        <v>91</v>
      </c>
      <c r="AG339" s="506">
        <v>11</v>
      </c>
      <c r="AH339" s="506">
        <v>4</v>
      </c>
      <c r="AI339" s="506">
        <v>8</v>
      </c>
      <c r="AJ339" s="506">
        <v>11</v>
      </c>
      <c r="AK339" s="506">
        <v>199</v>
      </c>
      <c r="AL339" s="506">
        <v>82</v>
      </c>
      <c r="AM339" s="506">
        <v>114</v>
      </c>
      <c r="AN339" s="506">
        <v>80</v>
      </c>
      <c r="AO339" s="506">
        <v>0</v>
      </c>
      <c r="AP339" s="506">
        <v>0</v>
      </c>
      <c r="AQ339" s="506">
        <v>0</v>
      </c>
      <c r="AR339" s="506">
        <v>0</v>
      </c>
      <c r="AS339" s="506">
        <v>0</v>
      </c>
      <c r="AT339" s="506">
        <v>0</v>
      </c>
      <c r="AU339" s="506">
        <v>0</v>
      </c>
      <c r="AV339" s="506">
        <v>0</v>
      </c>
      <c r="AW339" s="506">
        <v>0</v>
      </c>
      <c r="AX339" s="506">
        <v>0</v>
      </c>
      <c r="AY339" s="506">
        <v>0</v>
      </c>
      <c r="AZ339" s="506">
        <v>0</v>
      </c>
      <c r="BA339" s="506">
        <v>561</v>
      </c>
      <c r="BB339" s="506">
        <v>346</v>
      </c>
      <c r="BC339" s="506">
        <v>243</v>
      </c>
      <c r="BD339" s="506">
        <v>159</v>
      </c>
      <c r="BE339" s="506">
        <v>313</v>
      </c>
      <c r="BF339" s="506">
        <v>221</v>
      </c>
      <c r="BG339" s="506">
        <v>111</v>
      </c>
      <c r="BH339" s="506">
        <v>62</v>
      </c>
      <c r="BI339" s="506">
        <v>248</v>
      </c>
      <c r="BJ339" s="506">
        <v>125</v>
      </c>
      <c r="BK339" s="506">
        <v>132</v>
      </c>
      <c r="BL339" s="506">
        <v>97</v>
      </c>
      <c r="BM339" s="506">
        <v>0</v>
      </c>
      <c r="BN339" s="506">
        <v>0</v>
      </c>
      <c r="BO339" s="506">
        <v>0</v>
      </c>
      <c r="BP339" s="506">
        <v>0</v>
      </c>
      <c r="BQ339" s="506">
        <v>0</v>
      </c>
      <c r="BR339" s="506">
        <v>0</v>
      </c>
      <c r="BS339" s="506">
        <v>0</v>
      </c>
      <c r="BT339" s="506">
        <v>0</v>
      </c>
      <c r="BU339" s="506">
        <v>0</v>
      </c>
      <c r="BV339" s="506">
        <v>0</v>
      </c>
      <c r="BW339" s="506">
        <v>0</v>
      </c>
      <c r="BX339" s="506">
        <v>0</v>
      </c>
      <c r="BY339" s="506">
        <v>11</v>
      </c>
      <c r="BZ339" s="506">
        <v>24</v>
      </c>
      <c r="CA339" s="506">
        <v>0</v>
      </c>
    </row>
    <row r="340" spans="1:79">
      <c r="A340" s="571" t="s">
        <v>113</v>
      </c>
      <c r="B340" s="571" t="s">
        <v>1903</v>
      </c>
      <c r="C340" s="571">
        <v>2025</v>
      </c>
      <c r="D340" s="571" t="s">
        <v>1972</v>
      </c>
      <c r="E340" s="572">
        <v>671</v>
      </c>
      <c r="F340" s="572">
        <v>336</v>
      </c>
      <c r="G340" s="572">
        <v>229</v>
      </c>
      <c r="H340" s="572">
        <v>124</v>
      </c>
      <c r="I340" s="572">
        <v>52</v>
      </c>
      <c r="J340" s="572">
        <v>0</v>
      </c>
      <c r="K340" s="572">
        <v>0</v>
      </c>
      <c r="L340" s="572">
        <v>0</v>
      </c>
      <c r="M340" s="572">
        <v>0</v>
      </c>
      <c r="N340" s="572">
        <v>194</v>
      </c>
      <c r="O340" s="572">
        <v>4</v>
      </c>
      <c r="P340" s="572">
        <v>190</v>
      </c>
      <c r="Q340" s="572">
        <v>47</v>
      </c>
      <c r="R340" s="572">
        <v>13</v>
      </c>
      <c r="S340" s="572">
        <v>15</v>
      </c>
      <c r="T340" s="572">
        <v>24</v>
      </c>
      <c r="U340" s="572">
        <v>2</v>
      </c>
      <c r="V340" s="572">
        <v>1</v>
      </c>
      <c r="W340" s="572">
        <v>1</v>
      </c>
      <c r="X340" s="572">
        <v>1</v>
      </c>
      <c r="Y340" s="572">
        <v>45</v>
      </c>
      <c r="Z340" s="572">
        <v>12</v>
      </c>
      <c r="AA340" s="572">
        <v>14</v>
      </c>
      <c r="AB340" s="572">
        <v>23</v>
      </c>
      <c r="AC340" s="572">
        <v>298</v>
      </c>
      <c r="AD340" s="572">
        <v>159</v>
      </c>
      <c r="AE340" s="572">
        <v>186</v>
      </c>
      <c r="AF340" s="572">
        <v>126</v>
      </c>
      <c r="AG340" s="572">
        <v>112</v>
      </c>
      <c r="AH340" s="572">
        <v>60</v>
      </c>
      <c r="AI340" s="572">
        <v>74</v>
      </c>
      <c r="AJ340" s="572">
        <v>36</v>
      </c>
      <c r="AK340" s="572">
        <v>186</v>
      </c>
      <c r="AL340" s="572">
        <v>99</v>
      </c>
      <c r="AM340" s="572">
        <v>112</v>
      </c>
      <c r="AN340" s="572">
        <v>90</v>
      </c>
      <c r="AO340" s="572">
        <v>0</v>
      </c>
      <c r="AP340" s="572">
        <v>0</v>
      </c>
      <c r="AQ340" s="572">
        <v>0</v>
      </c>
      <c r="AR340" s="572">
        <v>0</v>
      </c>
      <c r="AS340" s="572">
        <v>0</v>
      </c>
      <c r="AT340" s="572">
        <v>0</v>
      </c>
      <c r="AU340" s="572">
        <v>0</v>
      </c>
      <c r="AV340" s="572">
        <v>0</v>
      </c>
      <c r="AW340" s="572">
        <v>0</v>
      </c>
      <c r="AX340" s="572">
        <v>0</v>
      </c>
      <c r="AY340" s="572">
        <v>0</v>
      </c>
      <c r="AZ340" s="572">
        <v>0</v>
      </c>
      <c r="BA340" s="572">
        <v>537</v>
      </c>
      <c r="BB340" s="572">
        <v>333</v>
      </c>
      <c r="BC340" s="572">
        <v>270</v>
      </c>
      <c r="BD340" s="572">
        <v>153</v>
      </c>
      <c r="BE340" s="572">
        <v>338</v>
      </c>
      <c r="BF340" s="572">
        <v>229</v>
      </c>
      <c r="BG340" s="572">
        <v>154</v>
      </c>
      <c r="BH340" s="572">
        <v>72</v>
      </c>
      <c r="BI340" s="572">
        <v>199</v>
      </c>
      <c r="BJ340" s="572">
        <v>104</v>
      </c>
      <c r="BK340" s="572">
        <v>116</v>
      </c>
      <c r="BL340" s="572">
        <v>81</v>
      </c>
      <c r="BM340" s="572">
        <v>0</v>
      </c>
      <c r="BN340" s="572">
        <v>0</v>
      </c>
      <c r="BO340" s="572">
        <v>0</v>
      </c>
      <c r="BP340" s="572">
        <v>0</v>
      </c>
      <c r="BQ340" s="572">
        <v>0</v>
      </c>
      <c r="BR340" s="572">
        <v>0</v>
      </c>
      <c r="BS340" s="572">
        <v>0</v>
      </c>
      <c r="BT340" s="572">
        <v>0</v>
      </c>
      <c r="BU340" s="572">
        <v>0</v>
      </c>
      <c r="BV340" s="572">
        <v>0</v>
      </c>
      <c r="BW340" s="572">
        <v>0</v>
      </c>
      <c r="BX340" s="572">
        <v>0</v>
      </c>
      <c r="BY340" s="572">
        <v>11</v>
      </c>
      <c r="BZ340" s="572">
        <v>29</v>
      </c>
      <c r="CA340" s="572">
        <v>0</v>
      </c>
    </row>
    <row r="341" spans="1:79">
      <c r="A341" t="s">
        <v>113</v>
      </c>
      <c r="B341" t="s">
        <v>1903</v>
      </c>
      <c r="C341">
        <v>2024</v>
      </c>
      <c r="D341" t="s">
        <v>1974</v>
      </c>
      <c r="E341" s="506">
        <f>E339</f>
        <v>725</v>
      </c>
      <c r="F341" s="506">
        <f t="shared" ref="F341:BQ341" si="66">F339</f>
        <v>327</v>
      </c>
      <c r="G341" s="506">
        <f t="shared" si="66"/>
        <v>259</v>
      </c>
      <c r="H341" s="506">
        <f t="shared" si="66"/>
        <v>117</v>
      </c>
      <c r="I341" s="506">
        <f t="shared" si="66"/>
        <v>52</v>
      </c>
      <c r="J341" s="506">
        <f t="shared" si="66"/>
        <v>0</v>
      </c>
      <c r="K341" s="506">
        <f t="shared" si="66"/>
        <v>0</v>
      </c>
      <c r="L341" s="506">
        <f t="shared" si="66"/>
        <v>0</v>
      </c>
      <c r="M341" s="506">
        <f t="shared" si="66"/>
        <v>0</v>
      </c>
      <c r="N341" s="506">
        <f t="shared" si="66"/>
        <v>152</v>
      </c>
      <c r="O341" s="506">
        <f t="shared" si="66"/>
        <v>0</v>
      </c>
      <c r="P341" s="506">
        <f t="shared" si="66"/>
        <v>152</v>
      </c>
      <c r="Q341" s="506">
        <f t="shared" si="66"/>
        <v>236</v>
      </c>
      <c r="R341" s="506">
        <f t="shared" si="66"/>
        <v>66</v>
      </c>
      <c r="S341" s="506">
        <f t="shared" si="66"/>
        <v>77</v>
      </c>
      <c r="T341" s="506">
        <f t="shared" si="66"/>
        <v>120</v>
      </c>
      <c r="U341" s="506">
        <f t="shared" si="66"/>
        <v>10</v>
      </c>
      <c r="V341" s="506">
        <f t="shared" si="66"/>
        <v>4</v>
      </c>
      <c r="W341" s="506">
        <f t="shared" si="66"/>
        <v>6</v>
      </c>
      <c r="X341" s="506">
        <f t="shared" si="66"/>
        <v>7</v>
      </c>
      <c r="Y341" s="506">
        <f t="shared" si="66"/>
        <v>226</v>
      </c>
      <c r="Z341" s="506">
        <f t="shared" si="66"/>
        <v>62</v>
      </c>
      <c r="AA341" s="506">
        <f t="shared" si="66"/>
        <v>71</v>
      </c>
      <c r="AB341" s="506">
        <f t="shared" si="66"/>
        <v>113</v>
      </c>
      <c r="AC341" s="506">
        <f t="shared" si="66"/>
        <v>210</v>
      </c>
      <c r="AD341" s="506">
        <f t="shared" si="66"/>
        <v>86</v>
      </c>
      <c r="AE341" s="506">
        <f t="shared" si="66"/>
        <v>122</v>
      </c>
      <c r="AF341" s="506">
        <f t="shared" si="66"/>
        <v>91</v>
      </c>
      <c r="AG341" s="506">
        <f t="shared" si="66"/>
        <v>11</v>
      </c>
      <c r="AH341" s="506">
        <f t="shared" si="66"/>
        <v>4</v>
      </c>
      <c r="AI341" s="506">
        <f t="shared" si="66"/>
        <v>8</v>
      </c>
      <c r="AJ341" s="506">
        <f t="shared" si="66"/>
        <v>11</v>
      </c>
      <c r="AK341" s="506">
        <f t="shared" si="66"/>
        <v>199</v>
      </c>
      <c r="AL341" s="506">
        <f t="shared" si="66"/>
        <v>82</v>
      </c>
      <c r="AM341" s="506">
        <f t="shared" si="66"/>
        <v>114</v>
      </c>
      <c r="AN341" s="506">
        <f t="shared" si="66"/>
        <v>80</v>
      </c>
      <c r="AO341" s="506">
        <f t="shared" si="66"/>
        <v>0</v>
      </c>
      <c r="AP341" s="506">
        <f t="shared" si="66"/>
        <v>0</v>
      </c>
      <c r="AQ341" s="506">
        <f t="shared" si="66"/>
        <v>0</v>
      </c>
      <c r="AR341" s="506">
        <f t="shared" si="66"/>
        <v>0</v>
      </c>
      <c r="AS341" s="506">
        <f t="shared" si="66"/>
        <v>0</v>
      </c>
      <c r="AT341" s="506">
        <f t="shared" si="66"/>
        <v>0</v>
      </c>
      <c r="AU341" s="506">
        <f t="shared" si="66"/>
        <v>0</v>
      </c>
      <c r="AV341" s="506">
        <f t="shared" si="66"/>
        <v>0</v>
      </c>
      <c r="AW341" s="506">
        <f t="shared" si="66"/>
        <v>0</v>
      </c>
      <c r="AX341" s="506">
        <f t="shared" si="66"/>
        <v>0</v>
      </c>
      <c r="AY341" s="506">
        <f t="shared" si="66"/>
        <v>0</v>
      </c>
      <c r="AZ341" s="506">
        <f t="shared" si="66"/>
        <v>0</v>
      </c>
      <c r="BA341" s="506">
        <f t="shared" si="66"/>
        <v>561</v>
      </c>
      <c r="BB341" s="506">
        <f t="shared" si="66"/>
        <v>346</v>
      </c>
      <c r="BC341" s="506">
        <f t="shared" si="66"/>
        <v>243</v>
      </c>
      <c r="BD341" s="506">
        <f t="shared" si="66"/>
        <v>159</v>
      </c>
      <c r="BE341" s="506">
        <f t="shared" si="66"/>
        <v>313</v>
      </c>
      <c r="BF341" s="506">
        <f t="shared" si="66"/>
        <v>221</v>
      </c>
      <c r="BG341" s="506">
        <f t="shared" si="66"/>
        <v>111</v>
      </c>
      <c r="BH341" s="506">
        <f t="shared" si="66"/>
        <v>62</v>
      </c>
      <c r="BI341" s="506">
        <f t="shared" si="66"/>
        <v>248</v>
      </c>
      <c r="BJ341" s="506">
        <f t="shared" si="66"/>
        <v>125</v>
      </c>
      <c r="BK341" s="506">
        <f t="shared" si="66"/>
        <v>132</v>
      </c>
      <c r="BL341" s="506">
        <f t="shared" si="66"/>
        <v>97</v>
      </c>
      <c r="BM341" s="506">
        <f t="shared" si="66"/>
        <v>0</v>
      </c>
      <c r="BN341" s="506">
        <f t="shared" si="66"/>
        <v>0</v>
      </c>
      <c r="BO341" s="506">
        <f t="shared" si="66"/>
        <v>0</v>
      </c>
      <c r="BP341" s="506">
        <f t="shared" si="66"/>
        <v>0</v>
      </c>
      <c r="BQ341" s="506">
        <f t="shared" si="66"/>
        <v>0</v>
      </c>
      <c r="BR341" s="506">
        <f t="shared" ref="BR341:CA341" si="67">BR339</f>
        <v>0</v>
      </c>
      <c r="BS341" s="506">
        <f t="shared" si="67"/>
        <v>0</v>
      </c>
      <c r="BT341" s="506">
        <f t="shared" si="67"/>
        <v>0</v>
      </c>
      <c r="BU341" s="506">
        <f t="shared" si="67"/>
        <v>0</v>
      </c>
      <c r="BV341" s="506">
        <f t="shared" si="67"/>
        <v>0</v>
      </c>
      <c r="BW341" s="506">
        <f t="shared" si="67"/>
        <v>0</v>
      </c>
      <c r="BX341" s="506">
        <f t="shared" si="67"/>
        <v>0</v>
      </c>
      <c r="BY341" s="506">
        <f t="shared" si="67"/>
        <v>11</v>
      </c>
      <c r="BZ341" s="506">
        <f t="shared" si="67"/>
        <v>24</v>
      </c>
      <c r="CA341" s="506">
        <f t="shared" si="67"/>
        <v>0</v>
      </c>
    </row>
    <row r="342" spans="1:79">
      <c r="A342" s="571" t="s">
        <v>113</v>
      </c>
      <c r="B342" s="571" t="s">
        <v>1903</v>
      </c>
      <c r="C342" s="571">
        <v>2025</v>
      </c>
      <c r="D342" s="571" t="s">
        <v>1974</v>
      </c>
      <c r="E342" s="572">
        <v>688.75</v>
      </c>
      <c r="F342" s="572">
        <v>336</v>
      </c>
      <c r="G342" s="572">
        <v>246.04999999999998</v>
      </c>
      <c r="H342" s="572">
        <v>124</v>
      </c>
      <c r="I342" s="572">
        <v>52</v>
      </c>
      <c r="J342" s="572">
        <v>0</v>
      </c>
      <c r="K342" s="572">
        <v>0</v>
      </c>
      <c r="L342" s="572">
        <v>0</v>
      </c>
      <c r="M342" s="572">
        <v>0</v>
      </c>
      <c r="N342" s="572">
        <v>167.20000000000002</v>
      </c>
      <c r="O342" s="572">
        <v>4</v>
      </c>
      <c r="P342" s="572">
        <v>167.20000000000002</v>
      </c>
      <c r="Q342" s="572">
        <v>224.2</v>
      </c>
      <c r="R342" s="572">
        <v>62.699999999999996</v>
      </c>
      <c r="S342" s="572">
        <v>73.149999999999991</v>
      </c>
      <c r="T342" s="572">
        <v>114</v>
      </c>
      <c r="U342" s="572">
        <v>9.5</v>
      </c>
      <c r="V342" s="572">
        <v>3.8</v>
      </c>
      <c r="W342" s="572">
        <v>5.6999999999999993</v>
      </c>
      <c r="X342" s="572">
        <v>6.6499999999999995</v>
      </c>
      <c r="Y342" s="572">
        <v>214.7</v>
      </c>
      <c r="Z342" s="572">
        <v>58.9</v>
      </c>
      <c r="AA342" s="572">
        <v>67.45</v>
      </c>
      <c r="AB342" s="572">
        <v>107.35</v>
      </c>
      <c r="AC342" s="572">
        <v>231.00000000000003</v>
      </c>
      <c r="AD342" s="572">
        <v>94.600000000000009</v>
      </c>
      <c r="AE342" s="572">
        <v>134.20000000000002</v>
      </c>
      <c r="AF342" s="572">
        <v>100.10000000000001</v>
      </c>
      <c r="AG342" s="572">
        <v>12.100000000000001</v>
      </c>
      <c r="AH342" s="572">
        <v>4.4000000000000004</v>
      </c>
      <c r="AI342" s="572">
        <v>8.8000000000000007</v>
      </c>
      <c r="AJ342" s="572">
        <v>12.100000000000001</v>
      </c>
      <c r="AK342" s="572">
        <v>189.04999999999998</v>
      </c>
      <c r="AL342" s="572">
        <v>90.2</v>
      </c>
      <c r="AM342" s="572">
        <v>112</v>
      </c>
      <c r="AN342" s="572">
        <v>88</v>
      </c>
      <c r="AO342" s="572">
        <v>0</v>
      </c>
      <c r="AP342" s="572">
        <v>0</v>
      </c>
      <c r="AQ342" s="572">
        <v>0</v>
      </c>
      <c r="AR342" s="572">
        <v>0</v>
      </c>
      <c r="AS342" s="572">
        <v>0</v>
      </c>
      <c r="AT342" s="572">
        <v>0</v>
      </c>
      <c r="AU342" s="572">
        <v>0</v>
      </c>
      <c r="AV342" s="572">
        <v>0</v>
      </c>
      <c r="AW342" s="572">
        <v>0</v>
      </c>
      <c r="AX342" s="572">
        <v>0</v>
      </c>
      <c r="AY342" s="572">
        <v>0</v>
      </c>
      <c r="AZ342" s="572">
        <v>0</v>
      </c>
      <c r="BA342" s="572">
        <v>537</v>
      </c>
      <c r="BB342" s="572">
        <v>333</v>
      </c>
      <c r="BC342" s="572">
        <v>267.3</v>
      </c>
      <c r="BD342" s="572">
        <v>153</v>
      </c>
      <c r="BE342" s="572">
        <v>338</v>
      </c>
      <c r="BF342" s="572">
        <v>229</v>
      </c>
      <c r="BG342" s="572">
        <v>122.10000000000001</v>
      </c>
      <c r="BH342" s="572">
        <v>68.2</v>
      </c>
      <c r="BI342" s="572">
        <v>235.6</v>
      </c>
      <c r="BJ342" s="572">
        <v>118.75</v>
      </c>
      <c r="BK342" s="572">
        <v>125.39999999999999</v>
      </c>
      <c r="BL342" s="572">
        <v>92.149999999999991</v>
      </c>
      <c r="BM342" s="572">
        <v>0</v>
      </c>
      <c r="BN342" s="572">
        <v>0</v>
      </c>
      <c r="BO342" s="572">
        <v>0</v>
      </c>
      <c r="BP342" s="572">
        <v>0</v>
      </c>
      <c r="BQ342" s="572">
        <v>0</v>
      </c>
      <c r="BR342" s="572">
        <v>0</v>
      </c>
      <c r="BS342" s="572">
        <v>0</v>
      </c>
      <c r="BT342" s="572">
        <v>0</v>
      </c>
      <c r="BU342" s="572">
        <v>0</v>
      </c>
      <c r="BV342" s="572">
        <v>0</v>
      </c>
      <c r="BW342" s="572">
        <v>0</v>
      </c>
      <c r="BX342" s="572">
        <v>0</v>
      </c>
      <c r="BY342" s="572">
        <v>11</v>
      </c>
      <c r="BZ342" s="572">
        <v>26.400000000000002</v>
      </c>
      <c r="CA342" s="572">
        <v>0</v>
      </c>
    </row>
    <row r="343" spans="1:79">
      <c r="A343" t="s">
        <v>115</v>
      </c>
      <c r="B343" t="s">
        <v>1904</v>
      </c>
      <c r="C343">
        <v>2018</v>
      </c>
      <c r="D343" t="s">
        <v>1971</v>
      </c>
      <c r="E343" s="506">
        <v>323</v>
      </c>
      <c r="F343" s="506">
        <v>262</v>
      </c>
      <c r="G343" s="506">
        <v>95</v>
      </c>
      <c r="H343" s="506">
        <v>109</v>
      </c>
      <c r="I343" s="506">
        <v>32</v>
      </c>
      <c r="J343" s="506">
        <v>0</v>
      </c>
      <c r="K343" s="506">
        <v>0</v>
      </c>
      <c r="L343" s="506">
        <v>0</v>
      </c>
      <c r="M343" s="506">
        <v>0</v>
      </c>
      <c r="N343" s="506">
        <v>0</v>
      </c>
      <c r="O343" s="506">
        <v>0</v>
      </c>
      <c r="P343" s="506">
        <v>0</v>
      </c>
      <c r="Q343" s="506">
        <v>0</v>
      </c>
      <c r="R343" s="506">
        <v>0</v>
      </c>
      <c r="S343" s="506">
        <v>0</v>
      </c>
      <c r="T343" s="506">
        <v>0</v>
      </c>
      <c r="U343" s="506">
        <v>0</v>
      </c>
      <c r="V343" s="506">
        <v>0</v>
      </c>
      <c r="W343" s="506">
        <v>0</v>
      </c>
      <c r="X343" s="506">
        <v>0</v>
      </c>
      <c r="Y343" s="506">
        <v>0</v>
      </c>
      <c r="Z343" s="506">
        <v>0</v>
      </c>
      <c r="AA343" s="506">
        <v>0</v>
      </c>
      <c r="AB343" s="506">
        <v>0</v>
      </c>
      <c r="AC343" s="506">
        <v>121</v>
      </c>
      <c r="AD343" s="506">
        <v>35</v>
      </c>
      <c r="AE343" s="506">
        <v>60</v>
      </c>
      <c r="AF343" s="506">
        <v>34</v>
      </c>
      <c r="AG343" s="506">
        <v>73</v>
      </c>
      <c r="AH343" s="506">
        <v>31</v>
      </c>
      <c r="AI343" s="506">
        <v>25</v>
      </c>
      <c r="AJ343" s="506">
        <v>9</v>
      </c>
      <c r="AK343" s="506">
        <v>48</v>
      </c>
      <c r="AL343" s="506">
        <v>4</v>
      </c>
      <c r="AM343" s="506">
        <v>35</v>
      </c>
      <c r="AN343" s="506">
        <v>25</v>
      </c>
      <c r="AO343" s="506">
        <v>0</v>
      </c>
      <c r="AP343" s="506">
        <v>0</v>
      </c>
      <c r="AQ343" s="506">
        <v>0</v>
      </c>
      <c r="AR343" s="506">
        <v>0</v>
      </c>
      <c r="AS343" s="506">
        <v>0</v>
      </c>
      <c r="AT343" s="506">
        <v>0</v>
      </c>
      <c r="AU343" s="506">
        <v>0</v>
      </c>
      <c r="AV343" s="506">
        <v>0</v>
      </c>
      <c r="AW343" s="506">
        <v>0</v>
      </c>
      <c r="AX343" s="506">
        <v>0</v>
      </c>
      <c r="AY343" s="506">
        <v>0</v>
      </c>
      <c r="AZ343" s="506">
        <v>0</v>
      </c>
      <c r="BA343" s="506">
        <v>250</v>
      </c>
      <c r="BB343" s="506">
        <v>127</v>
      </c>
      <c r="BC343" s="506">
        <v>110</v>
      </c>
      <c r="BD343" s="506">
        <v>33</v>
      </c>
      <c r="BE343" s="506">
        <v>236</v>
      </c>
      <c r="BF343" s="506">
        <v>122</v>
      </c>
      <c r="BG343" s="506">
        <v>101</v>
      </c>
      <c r="BH343" s="506">
        <v>26</v>
      </c>
      <c r="BI343" s="506">
        <v>14</v>
      </c>
      <c r="BJ343" s="506">
        <v>5</v>
      </c>
      <c r="BK343" s="506">
        <v>9</v>
      </c>
      <c r="BL343" s="506">
        <v>7</v>
      </c>
      <c r="BM343" s="506">
        <v>0</v>
      </c>
      <c r="BN343" s="506">
        <v>0</v>
      </c>
      <c r="BO343" s="506">
        <v>0</v>
      </c>
      <c r="BP343" s="506">
        <v>0</v>
      </c>
      <c r="BQ343" s="506">
        <v>0</v>
      </c>
      <c r="BR343" s="506">
        <v>0</v>
      </c>
      <c r="BS343" s="506">
        <v>0</v>
      </c>
      <c r="BT343" s="506">
        <v>0</v>
      </c>
      <c r="BU343" s="506">
        <v>0</v>
      </c>
      <c r="BV343" s="506">
        <v>0</v>
      </c>
      <c r="BW343" s="506">
        <v>0</v>
      </c>
      <c r="BX343" s="506">
        <v>0</v>
      </c>
      <c r="BY343" s="506">
        <v>3</v>
      </c>
      <c r="BZ343" s="506">
        <v>11</v>
      </c>
      <c r="CA343" s="506">
        <v>0</v>
      </c>
    </row>
    <row r="344" spans="1:79">
      <c r="A344" s="571" t="s">
        <v>115</v>
      </c>
      <c r="B344" s="571" t="s">
        <v>1904</v>
      </c>
      <c r="C344" s="571">
        <v>2019</v>
      </c>
      <c r="D344" s="571" t="s">
        <v>1971</v>
      </c>
      <c r="E344" s="572">
        <v>399</v>
      </c>
      <c r="F344" s="572">
        <v>244</v>
      </c>
      <c r="G344" s="572">
        <v>127</v>
      </c>
      <c r="H344" s="572">
        <v>93</v>
      </c>
      <c r="I344" s="572">
        <v>18</v>
      </c>
      <c r="J344" s="572">
        <v>0</v>
      </c>
      <c r="K344" s="572">
        <v>0</v>
      </c>
      <c r="L344" s="572">
        <v>0</v>
      </c>
      <c r="M344" s="572">
        <v>0</v>
      </c>
      <c r="N344" s="572">
        <v>0</v>
      </c>
      <c r="O344" s="572">
        <v>0</v>
      </c>
      <c r="P344" s="572">
        <v>0</v>
      </c>
      <c r="Q344" s="572">
        <v>0</v>
      </c>
      <c r="R344" s="572">
        <v>0</v>
      </c>
      <c r="S344" s="572">
        <v>0</v>
      </c>
      <c r="T344" s="572">
        <v>0</v>
      </c>
      <c r="U344" s="572">
        <v>0</v>
      </c>
      <c r="V344" s="572">
        <v>0</v>
      </c>
      <c r="W344" s="572">
        <v>0</v>
      </c>
      <c r="X344" s="572">
        <v>0</v>
      </c>
      <c r="Y344" s="572">
        <v>0</v>
      </c>
      <c r="Z344" s="572">
        <v>0</v>
      </c>
      <c r="AA344" s="572">
        <v>0</v>
      </c>
      <c r="AB344" s="572">
        <v>0</v>
      </c>
      <c r="AC344" s="572">
        <v>135</v>
      </c>
      <c r="AD344" s="572">
        <v>41</v>
      </c>
      <c r="AE344" s="572">
        <v>39</v>
      </c>
      <c r="AF344" s="572">
        <v>26</v>
      </c>
      <c r="AG344" s="572">
        <v>87</v>
      </c>
      <c r="AH344" s="572">
        <v>30</v>
      </c>
      <c r="AI344" s="572">
        <v>14</v>
      </c>
      <c r="AJ344" s="572">
        <v>7</v>
      </c>
      <c r="AK344" s="572">
        <v>48</v>
      </c>
      <c r="AL344" s="572">
        <v>11</v>
      </c>
      <c r="AM344" s="572">
        <v>25</v>
      </c>
      <c r="AN344" s="572">
        <v>19</v>
      </c>
      <c r="AO344" s="572">
        <v>0</v>
      </c>
      <c r="AP344" s="572">
        <v>0</v>
      </c>
      <c r="AQ344" s="572">
        <v>0</v>
      </c>
      <c r="AR344" s="572">
        <v>0</v>
      </c>
      <c r="AS344" s="572">
        <v>0</v>
      </c>
      <c r="AT344" s="572">
        <v>0</v>
      </c>
      <c r="AU344" s="572">
        <v>0</v>
      </c>
      <c r="AV344" s="572">
        <v>0</v>
      </c>
      <c r="AW344" s="572">
        <v>0</v>
      </c>
      <c r="AX344" s="572">
        <v>0</v>
      </c>
      <c r="AY344" s="572">
        <v>0</v>
      </c>
      <c r="AZ344" s="572">
        <v>0</v>
      </c>
      <c r="BA344" s="572">
        <v>284</v>
      </c>
      <c r="BB344" s="572">
        <v>126</v>
      </c>
      <c r="BC344" s="572">
        <v>145</v>
      </c>
      <c r="BD344" s="572">
        <v>50</v>
      </c>
      <c r="BE344" s="572">
        <v>237</v>
      </c>
      <c r="BF344" s="572">
        <v>120</v>
      </c>
      <c r="BG344" s="572">
        <v>111</v>
      </c>
      <c r="BH344" s="572">
        <v>18</v>
      </c>
      <c r="BI344" s="572">
        <v>47</v>
      </c>
      <c r="BJ344" s="572">
        <v>6</v>
      </c>
      <c r="BK344" s="572">
        <v>34</v>
      </c>
      <c r="BL344" s="572">
        <v>32</v>
      </c>
      <c r="BM344" s="572">
        <v>0</v>
      </c>
      <c r="BN344" s="572">
        <v>0</v>
      </c>
      <c r="BO344" s="572">
        <v>0</v>
      </c>
      <c r="BP344" s="572">
        <v>0</v>
      </c>
      <c r="BQ344" s="572">
        <v>0</v>
      </c>
      <c r="BR344" s="572">
        <v>0</v>
      </c>
      <c r="BS344" s="572">
        <v>0</v>
      </c>
      <c r="BT344" s="572">
        <v>0</v>
      </c>
      <c r="BU344" s="572">
        <v>0</v>
      </c>
      <c r="BV344" s="572">
        <v>0</v>
      </c>
      <c r="BW344" s="572">
        <v>0</v>
      </c>
      <c r="BX344" s="572">
        <v>0</v>
      </c>
      <c r="BY344" s="572">
        <v>1</v>
      </c>
      <c r="BZ344" s="572">
        <v>10</v>
      </c>
      <c r="CA344" s="572">
        <v>0</v>
      </c>
    </row>
    <row r="345" spans="1:79">
      <c r="A345" t="s">
        <v>115</v>
      </c>
      <c r="B345" t="s">
        <v>1904</v>
      </c>
      <c r="C345">
        <v>2020</v>
      </c>
      <c r="D345" t="s">
        <v>1971</v>
      </c>
      <c r="E345" s="506">
        <v>325</v>
      </c>
      <c r="F345" s="506">
        <v>226</v>
      </c>
      <c r="G345" s="506">
        <v>99</v>
      </c>
      <c r="H345" s="506">
        <v>87</v>
      </c>
      <c r="I345" s="506">
        <v>25</v>
      </c>
      <c r="J345" s="506">
        <v>0</v>
      </c>
      <c r="K345" s="506">
        <v>0</v>
      </c>
      <c r="L345" s="506">
        <v>0</v>
      </c>
      <c r="M345" s="506">
        <v>0</v>
      </c>
      <c r="N345" s="506">
        <v>0</v>
      </c>
      <c r="O345" s="506">
        <v>0</v>
      </c>
      <c r="P345" s="506">
        <v>0</v>
      </c>
      <c r="Q345" s="506">
        <v>42</v>
      </c>
      <c r="R345" s="506">
        <v>0</v>
      </c>
      <c r="S345" s="506">
        <v>0</v>
      </c>
      <c r="T345" s="506">
        <v>0</v>
      </c>
      <c r="U345" s="506">
        <v>16</v>
      </c>
      <c r="V345" s="506">
        <v>0</v>
      </c>
      <c r="W345" s="506">
        <v>0</v>
      </c>
      <c r="X345" s="506">
        <v>0</v>
      </c>
      <c r="Y345" s="506">
        <v>26</v>
      </c>
      <c r="Z345" s="506">
        <v>0</v>
      </c>
      <c r="AA345" s="506">
        <v>0</v>
      </c>
      <c r="AB345" s="506">
        <v>0</v>
      </c>
      <c r="AC345" s="506">
        <v>150</v>
      </c>
      <c r="AD345" s="506">
        <v>29</v>
      </c>
      <c r="AE345" s="506">
        <v>50</v>
      </c>
      <c r="AF345" s="506">
        <v>27</v>
      </c>
      <c r="AG345" s="506">
        <v>89</v>
      </c>
      <c r="AH345" s="506">
        <v>19</v>
      </c>
      <c r="AI345" s="506">
        <v>15</v>
      </c>
      <c r="AJ345" s="506">
        <v>9</v>
      </c>
      <c r="AK345" s="506">
        <v>61</v>
      </c>
      <c r="AL345" s="506">
        <v>10</v>
      </c>
      <c r="AM345" s="506">
        <v>35</v>
      </c>
      <c r="AN345" s="506">
        <v>18</v>
      </c>
      <c r="AO345" s="506">
        <v>0</v>
      </c>
      <c r="AP345" s="506">
        <v>0</v>
      </c>
      <c r="AQ345" s="506">
        <v>0</v>
      </c>
      <c r="AR345" s="506">
        <v>0</v>
      </c>
      <c r="AS345" s="506">
        <v>0</v>
      </c>
      <c r="AT345" s="506">
        <v>0</v>
      </c>
      <c r="AU345" s="506">
        <v>0</v>
      </c>
      <c r="AV345" s="506">
        <v>0</v>
      </c>
      <c r="AW345" s="506">
        <v>0</v>
      </c>
      <c r="AX345" s="506">
        <v>0</v>
      </c>
      <c r="AY345" s="506">
        <v>0</v>
      </c>
      <c r="AZ345" s="506">
        <v>0</v>
      </c>
      <c r="BA345" s="506">
        <v>326</v>
      </c>
      <c r="BB345" s="506">
        <v>128</v>
      </c>
      <c r="BC345" s="506">
        <v>157</v>
      </c>
      <c r="BD345" s="506">
        <v>55</v>
      </c>
      <c r="BE345" s="506">
        <v>274</v>
      </c>
      <c r="BF345" s="506">
        <v>117</v>
      </c>
      <c r="BG345" s="506">
        <v>120</v>
      </c>
      <c r="BH345" s="506">
        <v>17</v>
      </c>
      <c r="BI345" s="506">
        <v>52</v>
      </c>
      <c r="BJ345" s="506">
        <v>11</v>
      </c>
      <c r="BK345" s="506">
        <v>37</v>
      </c>
      <c r="BL345" s="506">
        <v>38</v>
      </c>
      <c r="BM345" s="506">
        <v>0</v>
      </c>
      <c r="BN345" s="506">
        <v>0</v>
      </c>
      <c r="BO345" s="506">
        <v>0</v>
      </c>
      <c r="BP345" s="506">
        <v>0</v>
      </c>
      <c r="BQ345" s="506">
        <v>0</v>
      </c>
      <c r="BR345" s="506">
        <v>0</v>
      </c>
      <c r="BS345" s="506">
        <v>0</v>
      </c>
      <c r="BT345" s="506">
        <v>0</v>
      </c>
      <c r="BU345" s="506">
        <v>0</v>
      </c>
      <c r="BV345" s="506">
        <v>0</v>
      </c>
      <c r="BW345" s="506">
        <v>0</v>
      </c>
      <c r="BX345" s="506">
        <v>0</v>
      </c>
      <c r="BY345" s="506">
        <v>3</v>
      </c>
      <c r="BZ345" s="506">
        <v>8</v>
      </c>
      <c r="CA345" s="506">
        <v>0</v>
      </c>
    </row>
    <row r="346" spans="1:79">
      <c r="A346" s="571" t="s">
        <v>115</v>
      </c>
      <c r="B346" s="571" t="s">
        <v>1904</v>
      </c>
      <c r="C346" s="571">
        <v>2021</v>
      </c>
      <c r="D346" s="571" t="s">
        <v>1971</v>
      </c>
      <c r="E346" s="572">
        <v>352</v>
      </c>
      <c r="F346" s="572">
        <v>238</v>
      </c>
      <c r="G346" s="572">
        <v>106</v>
      </c>
      <c r="H346" s="572">
        <v>84</v>
      </c>
      <c r="I346" s="572">
        <v>21</v>
      </c>
      <c r="J346" s="572">
        <v>0</v>
      </c>
      <c r="K346" s="572">
        <v>0</v>
      </c>
      <c r="L346" s="572">
        <v>0</v>
      </c>
      <c r="M346" s="572">
        <v>0</v>
      </c>
      <c r="N346" s="572">
        <v>0</v>
      </c>
      <c r="O346" s="572">
        <v>0</v>
      </c>
      <c r="P346" s="572">
        <v>0</v>
      </c>
      <c r="Q346" s="572">
        <v>39</v>
      </c>
      <c r="R346" s="572">
        <v>0</v>
      </c>
      <c r="S346" s="572">
        <v>0</v>
      </c>
      <c r="T346" s="572">
        <v>0</v>
      </c>
      <c r="U346" s="572">
        <v>17</v>
      </c>
      <c r="V346" s="572">
        <v>0</v>
      </c>
      <c r="W346" s="572">
        <v>0</v>
      </c>
      <c r="X346" s="572">
        <v>0</v>
      </c>
      <c r="Y346" s="572">
        <v>22</v>
      </c>
      <c r="Z346" s="572">
        <v>0</v>
      </c>
      <c r="AA346" s="572">
        <v>0</v>
      </c>
      <c r="AB346" s="572">
        <v>0</v>
      </c>
      <c r="AC346" s="572">
        <v>146</v>
      </c>
      <c r="AD346" s="572">
        <v>13</v>
      </c>
      <c r="AE346" s="572">
        <v>63</v>
      </c>
      <c r="AF346" s="572">
        <v>40</v>
      </c>
      <c r="AG346" s="572">
        <v>63</v>
      </c>
      <c r="AH346" s="572">
        <v>3</v>
      </c>
      <c r="AI346" s="572">
        <v>15</v>
      </c>
      <c r="AJ346" s="572">
        <v>6</v>
      </c>
      <c r="AK346" s="572">
        <v>83</v>
      </c>
      <c r="AL346" s="572">
        <v>10</v>
      </c>
      <c r="AM346" s="572">
        <v>48</v>
      </c>
      <c r="AN346" s="572">
        <v>34</v>
      </c>
      <c r="AO346" s="572">
        <v>0</v>
      </c>
      <c r="AP346" s="572">
        <v>0</v>
      </c>
      <c r="AQ346" s="572">
        <v>0</v>
      </c>
      <c r="AR346" s="572">
        <v>0</v>
      </c>
      <c r="AS346" s="572">
        <v>0</v>
      </c>
      <c r="AT346" s="572">
        <v>0</v>
      </c>
      <c r="AU346" s="572">
        <v>0</v>
      </c>
      <c r="AV346" s="572">
        <v>0</v>
      </c>
      <c r="AW346" s="572">
        <v>0</v>
      </c>
      <c r="AX346" s="572">
        <v>0</v>
      </c>
      <c r="AY346" s="572">
        <v>0</v>
      </c>
      <c r="AZ346" s="572">
        <v>0</v>
      </c>
      <c r="BA346" s="572">
        <v>350</v>
      </c>
      <c r="BB346" s="572">
        <v>107</v>
      </c>
      <c r="BC346" s="572">
        <v>142</v>
      </c>
      <c r="BD346" s="572">
        <v>62</v>
      </c>
      <c r="BE346" s="572">
        <v>259</v>
      </c>
      <c r="BF346" s="572">
        <v>92</v>
      </c>
      <c r="BG346" s="572">
        <v>93</v>
      </c>
      <c r="BH346" s="572">
        <v>18</v>
      </c>
      <c r="BI346" s="572">
        <v>91</v>
      </c>
      <c r="BJ346" s="572">
        <v>15</v>
      </c>
      <c r="BK346" s="572">
        <v>49</v>
      </c>
      <c r="BL346" s="572">
        <v>44</v>
      </c>
      <c r="BM346" s="572">
        <v>0</v>
      </c>
      <c r="BN346" s="572">
        <v>0</v>
      </c>
      <c r="BO346" s="572">
        <v>0</v>
      </c>
      <c r="BP346" s="572">
        <v>0</v>
      </c>
      <c r="BQ346" s="572">
        <v>0</v>
      </c>
      <c r="BR346" s="572">
        <v>0</v>
      </c>
      <c r="BS346" s="572">
        <v>0</v>
      </c>
      <c r="BT346" s="572">
        <v>0</v>
      </c>
      <c r="BU346" s="572">
        <v>0</v>
      </c>
      <c r="BV346" s="572">
        <v>0</v>
      </c>
      <c r="BW346" s="572">
        <v>0</v>
      </c>
      <c r="BX346" s="572">
        <v>0</v>
      </c>
      <c r="BY346" s="572">
        <v>5</v>
      </c>
      <c r="BZ346" s="572">
        <v>15</v>
      </c>
      <c r="CA346" s="572">
        <v>0</v>
      </c>
    </row>
    <row r="347" spans="1:79">
      <c r="A347" t="s">
        <v>115</v>
      </c>
      <c r="B347" t="s">
        <v>1904</v>
      </c>
      <c r="C347">
        <v>2022</v>
      </c>
      <c r="D347" t="s">
        <v>1971</v>
      </c>
      <c r="E347" s="506">
        <v>412</v>
      </c>
      <c r="F347" s="506">
        <v>213</v>
      </c>
      <c r="G347" s="506">
        <v>61</v>
      </c>
      <c r="H347" s="506">
        <v>50</v>
      </c>
      <c r="I347" s="506">
        <v>12</v>
      </c>
      <c r="J347" s="506">
        <v>0</v>
      </c>
      <c r="K347" s="506">
        <v>0</v>
      </c>
      <c r="L347" s="506">
        <v>0</v>
      </c>
      <c r="M347" s="506">
        <v>0</v>
      </c>
      <c r="N347" s="506">
        <v>0</v>
      </c>
      <c r="O347" s="506">
        <v>0</v>
      </c>
      <c r="P347" s="506">
        <v>0</v>
      </c>
      <c r="Q347" s="506">
        <v>59</v>
      </c>
      <c r="R347" s="506">
        <v>0</v>
      </c>
      <c r="S347" s="506">
        <v>0</v>
      </c>
      <c r="T347" s="506">
        <v>0</v>
      </c>
      <c r="U347" s="506">
        <v>14</v>
      </c>
      <c r="V347" s="506">
        <v>0</v>
      </c>
      <c r="W347" s="506">
        <v>0</v>
      </c>
      <c r="X347" s="506">
        <v>0</v>
      </c>
      <c r="Y347" s="506">
        <v>45</v>
      </c>
      <c r="Z347" s="506">
        <v>0</v>
      </c>
      <c r="AA347" s="506">
        <v>0</v>
      </c>
      <c r="AB347" s="506">
        <v>0</v>
      </c>
      <c r="AC347" s="506">
        <v>177</v>
      </c>
      <c r="AD347" s="506">
        <v>27</v>
      </c>
      <c r="AE347" s="506">
        <v>51</v>
      </c>
      <c r="AF347" s="506">
        <v>26</v>
      </c>
      <c r="AG347" s="506">
        <v>96</v>
      </c>
      <c r="AH347" s="506">
        <v>17</v>
      </c>
      <c r="AI347" s="506">
        <v>15</v>
      </c>
      <c r="AJ347" s="506">
        <v>5</v>
      </c>
      <c r="AK347" s="506">
        <v>81</v>
      </c>
      <c r="AL347" s="506">
        <v>10</v>
      </c>
      <c r="AM347" s="506">
        <v>36</v>
      </c>
      <c r="AN347" s="506">
        <v>21</v>
      </c>
      <c r="AO347" s="506">
        <v>0</v>
      </c>
      <c r="AP347" s="506">
        <v>0</v>
      </c>
      <c r="AQ347" s="506">
        <v>0</v>
      </c>
      <c r="AR347" s="506">
        <v>0</v>
      </c>
      <c r="AS347" s="506">
        <v>0</v>
      </c>
      <c r="AT347" s="506">
        <v>0</v>
      </c>
      <c r="AU347" s="506">
        <v>0</v>
      </c>
      <c r="AV347" s="506">
        <v>0</v>
      </c>
      <c r="AW347" s="506">
        <v>0</v>
      </c>
      <c r="AX347" s="506">
        <v>0</v>
      </c>
      <c r="AY347" s="506">
        <v>0</v>
      </c>
      <c r="AZ347" s="506">
        <v>0</v>
      </c>
      <c r="BA347" s="506">
        <v>273</v>
      </c>
      <c r="BB347" s="506">
        <v>91</v>
      </c>
      <c r="BC347" s="506">
        <v>126</v>
      </c>
      <c r="BD347" s="506">
        <v>51</v>
      </c>
      <c r="BE347" s="506">
        <v>220</v>
      </c>
      <c r="BF347" s="506">
        <v>79</v>
      </c>
      <c r="BG347" s="506">
        <v>98</v>
      </c>
      <c r="BH347" s="506">
        <v>17</v>
      </c>
      <c r="BI347" s="506">
        <v>53</v>
      </c>
      <c r="BJ347" s="506">
        <v>12</v>
      </c>
      <c r="BK347" s="506">
        <v>28</v>
      </c>
      <c r="BL347" s="506">
        <v>34</v>
      </c>
      <c r="BM347" s="506">
        <v>0</v>
      </c>
      <c r="BN347" s="506">
        <v>0</v>
      </c>
      <c r="BO347" s="506">
        <v>0</v>
      </c>
      <c r="BP347" s="506">
        <v>0</v>
      </c>
      <c r="BQ347" s="506">
        <v>0</v>
      </c>
      <c r="BR347" s="506">
        <v>0</v>
      </c>
      <c r="BS347" s="506">
        <v>0</v>
      </c>
      <c r="BT347" s="506">
        <v>0</v>
      </c>
      <c r="BU347" s="506">
        <v>0</v>
      </c>
      <c r="BV347" s="506">
        <v>0</v>
      </c>
      <c r="BW347" s="506">
        <v>0</v>
      </c>
      <c r="BX347" s="506">
        <v>0</v>
      </c>
      <c r="BY347" s="506">
        <v>2</v>
      </c>
      <c r="BZ347" s="506">
        <v>13</v>
      </c>
      <c r="CA347" s="506">
        <v>0</v>
      </c>
    </row>
    <row r="348" spans="1:79">
      <c r="A348" s="571" t="s">
        <v>115</v>
      </c>
      <c r="B348" s="571" t="s">
        <v>1904</v>
      </c>
      <c r="C348" s="571">
        <v>2023</v>
      </c>
      <c r="D348" s="571" t="s">
        <v>1971</v>
      </c>
      <c r="E348" s="572">
        <v>337</v>
      </c>
      <c r="F348" s="572">
        <v>242</v>
      </c>
      <c r="G348" s="572">
        <v>71</v>
      </c>
      <c r="H348" s="572">
        <v>80</v>
      </c>
      <c r="I348" s="572">
        <v>17</v>
      </c>
      <c r="J348" s="572">
        <v>0</v>
      </c>
      <c r="K348" s="572">
        <v>0</v>
      </c>
      <c r="L348" s="572">
        <v>0</v>
      </c>
      <c r="M348" s="572">
        <v>0</v>
      </c>
      <c r="N348" s="572">
        <v>77</v>
      </c>
      <c r="O348" s="572">
        <v>14</v>
      </c>
      <c r="P348" s="572">
        <v>63</v>
      </c>
      <c r="Q348" s="572">
        <v>0</v>
      </c>
      <c r="R348" s="572">
        <v>0</v>
      </c>
      <c r="S348" s="572">
        <v>0</v>
      </c>
      <c r="T348" s="572">
        <v>0</v>
      </c>
      <c r="U348" s="572">
        <v>0</v>
      </c>
      <c r="V348" s="572">
        <v>0</v>
      </c>
      <c r="W348" s="572">
        <v>0</v>
      </c>
      <c r="X348" s="572">
        <v>0</v>
      </c>
      <c r="Y348" s="572">
        <v>0</v>
      </c>
      <c r="Z348" s="572">
        <v>0</v>
      </c>
      <c r="AA348" s="572">
        <v>0</v>
      </c>
      <c r="AB348" s="572">
        <v>0</v>
      </c>
      <c r="AC348" s="572">
        <v>176</v>
      </c>
      <c r="AD348" s="572">
        <v>31</v>
      </c>
      <c r="AE348" s="572">
        <v>42</v>
      </c>
      <c r="AF348" s="572">
        <v>18</v>
      </c>
      <c r="AG348" s="572">
        <v>111</v>
      </c>
      <c r="AH348" s="572">
        <v>22</v>
      </c>
      <c r="AI348" s="572">
        <v>12</v>
      </c>
      <c r="AJ348" s="572">
        <v>3</v>
      </c>
      <c r="AK348" s="572">
        <v>65</v>
      </c>
      <c r="AL348" s="572">
        <v>9</v>
      </c>
      <c r="AM348" s="572">
        <v>30</v>
      </c>
      <c r="AN348" s="572">
        <v>15</v>
      </c>
      <c r="AO348" s="572">
        <v>0</v>
      </c>
      <c r="AP348" s="572">
        <v>0</v>
      </c>
      <c r="AQ348" s="572">
        <v>0</v>
      </c>
      <c r="AR348" s="572">
        <v>0</v>
      </c>
      <c r="AS348" s="572">
        <v>0</v>
      </c>
      <c r="AT348" s="572">
        <v>0</v>
      </c>
      <c r="AU348" s="572">
        <v>0</v>
      </c>
      <c r="AV348" s="572">
        <v>0</v>
      </c>
      <c r="AW348" s="572">
        <v>0</v>
      </c>
      <c r="AX348" s="572">
        <v>0</v>
      </c>
      <c r="AY348" s="572">
        <v>0</v>
      </c>
      <c r="AZ348" s="572">
        <v>0</v>
      </c>
      <c r="BA348" s="572">
        <v>246</v>
      </c>
      <c r="BB348" s="572">
        <v>87</v>
      </c>
      <c r="BC348" s="572">
        <v>93</v>
      </c>
      <c r="BD348" s="572">
        <v>46</v>
      </c>
      <c r="BE348" s="572">
        <v>209</v>
      </c>
      <c r="BF348" s="572">
        <v>82</v>
      </c>
      <c r="BG348" s="572">
        <v>69</v>
      </c>
      <c r="BH348" s="572">
        <v>21</v>
      </c>
      <c r="BI348" s="572">
        <v>37</v>
      </c>
      <c r="BJ348" s="572">
        <v>5</v>
      </c>
      <c r="BK348" s="572">
        <v>24</v>
      </c>
      <c r="BL348" s="572">
        <v>25</v>
      </c>
      <c r="BM348" s="572">
        <v>0</v>
      </c>
      <c r="BN348" s="572">
        <v>0</v>
      </c>
      <c r="BO348" s="572">
        <v>0</v>
      </c>
      <c r="BP348" s="572">
        <v>0</v>
      </c>
      <c r="BQ348" s="572">
        <v>0</v>
      </c>
      <c r="BR348" s="572">
        <v>0</v>
      </c>
      <c r="BS348" s="572">
        <v>0</v>
      </c>
      <c r="BT348" s="572">
        <v>0</v>
      </c>
      <c r="BU348" s="572">
        <v>0</v>
      </c>
      <c r="BV348" s="572">
        <v>0</v>
      </c>
      <c r="BW348" s="572">
        <v>0</v>
      </c>
      <c r="BX348" s="572">
        <v>0</v>
      </c>
      <c r="BY348" s="572">
        <v>4</v>
      </c>
      <c r="BZ348" s="572">
        <v>5</v>
      </c>
      <c r="CA348" s="572">
        <v>0</v>
      </c>
    </row>
    <row r="349" spans="1:79">
      <c r="A349" t="s">
        <v>115</v>
      </c>
      <c r="B349" t="s">
        <v>1904</v>
      </c>
      <c r="C349">
        <v>2024</v>
      </c>
      <c r="D349" t="s">
        <v>1971</v>
      </c>
      <c r="E349" s="506">
        <v>411</v>
      </c>
      <c r="F349" s="506">
        <v>243</v>
      </c>
      <c r="G349" s="506">
        <v>86</v>
      </c>
      <c r="H349" s="506">
        <v>57</v>
      </c>
      <c r="I349" s="506">
        <v>15</v>
      </c>
      <c r="J349" s="506">
        <v>0</v>
      </c>
      <c r="K349" s="506">
        <v>0</v>
      </c>
      <c r="L349" s="506">
        <v>0</v>
      </c>
      <c r="M349" s="506">
        <v>0</v>
      </c>
      <c r="N349" s="506">
        <v>0</v>
      </c>
      <c r="O349" s="506">
        <v>0</v>
      </c>
      <c r="P349" s="506">
        <v>0</v>
      </c>
      <c r="Q349" s="506">
        <v>0</v>
      </c>
      <c r="R349" s="506">
        <v>0</v>
      </c>
      <c r="S349" s="506">
        <v>0</v>
      </c>
      <c r="T349" s="506">
        <v>0</v>
      </c>
      <c r="U349" s="506">
        <v>0</v>
      </c>
      <c r="V349" s="506">
        <v>0</v>
      </c>
      <c r="W349" s="506">
        <v>0</v>
      </c>
      <c r="X349" s="506">
        <v>0</v>
      </c>
      <c r="Y349" s="506">
        <v>0</v>
      </c>
      <c r="Z349" s="506">
        <v>0</v>
      </c>
      <c r="AA349" s="506">
        <v>0</v>
      </c>
      <c r="AB349" s="506">
        <v>0</v>
      </c>
      <c r="AC349" s="506">
        <v>187</v>
      </c>
      <c r="AD349" s="506">
        <v>22</v>
      </c>
      <c r="AE349" s="506">
        <v>46</v>
      </c>
      <c r="AF349" s="506">
        <v>17</v>
      </c>
      <c r="AG349" s="506">
        <v>0</v>
      </c>
      <c r="AH349" s="506">
        <v>0</v>
      </c>
      <c r="AI349" s="506">
        <v>0</v>
      </c>
      <c r="AJ349" s="506">
        <v>0</v>
      </c>
      <c r="AK349" s="506">
        <v>187</v>
      </c>
      <c r="AL349" s="506">
        <v>22</v>
      </c>
      <c r="AM349" s="506">
        <v>46</v>
      </c>
      <c r="AN349" s="506">
        <v>17</v>
      </c>
      <c r="AO349" s="506">
        <v>0</v>
      </c>
      <c r="AP349" s="506">
        <v>0</v>
      </c>
      <c r="AQ349" s="506">
        <v>0</v>
      </c>
      <c r="AR349" s="506">
        <v>0</v>
      </c>
      <c r="AS349" s="506">
        <v>0</v>
      </c>
      <c r="AT349" s="506">
        <v>0</v>
      </c>
      <c r="AU349" s="506">
        <v>0</v>
      </c>
      <c r="AV349" s="506">
        <v>0</v>
      </c>
      <c r="AW349" s="506">
        <v>0</v>
      </c>
      <c r="AX349" s="506">
        <v>0</v>
      </c>
      <c r="AY349" s="506">
        <v>0</v>
      </c>
      <c r="AZ349" s="506">
        <v>0</v>
      </c>
      <c r="BA349" s="506">
        <v>256</v>
      </c>
      <c r="BB349" s="506">
        <v>77</v>
      </c>
      <c r="BC349" s="506">
        <v>107</v>
      </c>
      <c r="BD349" s="506">
        <v>35</v>
      </c>
      <c r="BE349" s="506">
        <v>220</v>
      </c>
      <c r="BF349" s="506">
        <v>75</v>
      </c>
      <c r="BG349" s="506">
        <v>82</v>
      </c>
      <c r="BH349" s="506">
        <v>17</v>
      </c>
      <c r="BI349" s="506">
        <v>36</v>
      </c>
      <c r="BJ349" s="506">
        <v>2</v>
      </c>
      <c r="BK349" s="506">
        <v>25</v>
      </c>
      <c r="BL349" s="506">
        <v>18</v>
      </c>
      <c r="BM349" s="506">
        <v>0</v>
      </c>
      <c r="BN349" s="506">
        <v>0</v>
      </c>
      <c r="BO349" s="506">
        <v>0</v>
      </c>
      <c r="BP349" s="506">
        <v>0</v>
      </c>
      <c r="BQ349" s="506">
        <v>0</v>
      </c>
      <c r="BR349" s="506">
        <v>0</v>
      </c>
      <c r="BS349" s="506">
        <v>0</v>
      </c>
      <c r="BT349" s="506">
        <v>0</v>
      </c>
      <c r="BU349" s="506">
        <v>0</v>
      </c>
      <c r="BV349" s="506">
        <v>0</v>
      </c>
      <c r="BW349" s="506">
        <v>0</v>
      </c>
      <c r="BX349" s="506">
        <v>0</v>
      </c>
      <c r="BY349" s="506">
        <v>2</v>
      </c>
      <c r="BZ349" s="506">
        <v>8</v>
      </c>
      <c r="CA349" s="506">
        <v>0</v>
      </c>
    </row>
    <row r="350" spans="1:79">
      <c r="A350" s="571" t="s">
        <v>115</v>
      </c>
      <c r="B350" s="571" t="s">
        <v>1904</v>
      </c>
      <c r="C350" s="571">
        <v>2025</v>
      </c>
      <c r="D350" s="571" t="s">
        <v>1972</v>
      </c>
      <c r="E350" s="572">
        <v>366</v>
      </c>
      <c r="F350" s="572">
        <v>238</v>
      </c>
      <c r="G350" s="572">
        <v>92</v>
      </c>
      <c r="H350" s="572">
        <v>79</v>
      </c>
      <c r="I350" s="572">
        <v>20</v>
      </c>
      <c r="J350" s="572">
        <v>0</v>
      </c>
      <c r="K350" s="572">
        <v>0</v>
      </c>
      <c r="L350" s="572">
        <v>0</v>
      </c>
      <c r="M350" s="572">
        <v>0</v>
      </c>
      <c r="N350" s="572">
        <v>15</v>
      </c>
      <c r="O350" s="572">
        <v>3</v>
      </c>
      <c r="P350" s="572">
        <v>12</v>
      </c>
      <c r="Q350" s="572">
        <v>28</v>
      </c>
      <c r="R350" s="572">
        <v>0</v>
      </c>
      <c r="S350" s="572">
        <v>0</v>
      </c>
      <c r="T350" s="572">
        <v>0</v>
      </c>
      <c r="U350" s="572">
        <v>10</v>
      </c>
      <c r="V350" s="572">
        <v>0</v>
      </c>
      <c r="W350" s="572">
        <v>0</v>
      </c>
      <c r="X350" s="572">
        <v>0</v>
      </c>
      <c r="Y350" s="572">
        <v>18</v>
      </c>
      <c r="Z350" s="572">
        <v>0</v>
      </c>
      <c r="AA350" s="572">
        <v>0</v>
      </c>
      <c r="AB350" s="572">
        <v>0</v>
      </c>
      <c r="AC350" s="572">
        <v>187</v>
      </c>
      <c r="AD350" s="572">
        <v>35</v>
      </c>
      <c r="AE350" s="572">
        <v>62</v>
      </c>
      <c r="AF350" s="572">
        <v>34</v>
      </c>
      <c r="AG350" s="572">
        <v>92</v>
      </c>
      <c r="AH350" s="572">
        <v>19</v>
      </c>
      <c r="AI350" s="572">
        <v>17</v>
      </c>
      <c r="AJ350" s="572">
        <v>7</v>
      </c>
      <c r="AK350" s="572">
        <v>95</v>
      </c>
      <c r="AL350" s="572">
        <v>16</v>
      </c>
      <c r="AM350" s="572">
        <v>45</v>
      </c>
      <c r="AN350" s="572">
        <v>27</v>
      </c>
      <c r="AO350" s="572">
        <v>0</v>
      </c>
      <c r="AP350" s="572">
        <v>0</v>
      </c>
      <c r="AQ350" s="572">
        <v>0</v>
      </c>
      <c r="AR350" s="572">
        <v>0</v>
      </c>
      <c r="AS350" s="572">
        <v>0</v>
      </c>
      <c r="AT350" s="572">
        <v>0</v>
      </c>
      <c r="AU350" s="572">
        <v>0</v>
      </c>
      <c r="AV350" s="572">
        <v>0</v>
      </c>
      <c r="AW350" s="572">
        <v>0</v>
      </c>
      <c r="AX350" s="572">
        <v>0</v>
      </c>
      <c r="AY350" s="572">
        <v>0</v>
      </c>
      <c r="AZ350" s="572">
        <v>0</v>
      </c>
      <c r="BA350" s="572">
        <v>284</v>
      </c>
      <c r="BB350" s="572">
        <v>107</v>
      </c>
      <c r="BC350" s="572">
        <v>126</v>
      </c>
      <c r="BD350" s="572">
        <v>47</v>
      </c>
      <c r="BE350" s="572">
        <v>238</v>
      </c>
      <c r="BF350" s="572">
        <v>99</v>
      </c>
      <c r="BG350" s="572">
        <v>97</v>
      </c>
      <c r="BH350" s="572">
        <v>20</v>
      </c>
      <c r="BI350" s="572">
        <v>46</v>
      </c>
      <c r="BJ350" s="572">
        <v>8</v>
      </c>
      <c r="BK350" s="572">
        <v>29</v>
      </c>
      <c r="BL350" s="572">
        <v>27</v>
      </c>
      <c r="BM350" s="572">
        <v>0</v>
      </c>
      <c r="BN350" s="572">
        <v>0</v>
      </c>
      <c r="BO350" s="572">
        <v>0</v>
      </c>
      <c r="BP350" s="572">
        <v>0</v>
      </c>
      <c r="BQ350" s="572">
        <v>0</v>
      </c>
      <c r="BR350" s="572">
        <v>0</v>
      </c>
      <c r="BS350" s="572">
        <v>0</v>
      </c>
      <c r="BT350" s="572">
        <v>0</v>
      </c>
      <c r="BU350" s="572">
        <v>0</v>
      </c>
      <c r="BV350" s="572">
        <v>0</v>
      </c>
      <c r="BW350" s="572">
        <v>0</v>
      </c>
      <c r="BX350" s="572">
        <v>0</v>
      </c>
      <c r="BY350" s="572">
        <v>3</v>
      </c>
      <c r="BZ350" s="572">
        <v>10</v>
      </c>
      <c r="CA350" s="572">
        <v>0</v>
      </c>
    </row>
    <row r="351" spans="1:79">
      <c r="A351" t="s">
        <v>115</v>
      </c>
      <c r="B351" t="s">
        <v>1904</v>
      </c>
      <c r="C351">
        <v>2024</v>
      </c>
      <c r="D351" t="s">
        <v>1974</v>
      </c>
      <c r="E351" s="506">
        <f>E349</f>
        <v>411</v>
      </c>
      <c r="F351" s="506">
        <f t="shared" ref="F351:BQ351" si="68">F349</f>
        <v>243</v>
      </c>
      <c r="G351" s="506">
        <f t="shared" si="68"/>
        <v>86</v>
      </c>
      <c r="H351" s="506">
        <f t="shared" si="68"/>
        <v>57</v>
      </c>
      <c r="I351" s="506">
        <f t="shared" si="68"/>
        <v>15</v>
      </c>
      <c r="J351" s="506">
        <f t="shared" si="68"/>
        <v>0</v>
      </c>
      <c r="K351" s="506">
        <f t="shared" si="68"/>
        <v>0</v>
      </c>
      <c r="L351" s="506">
        <f t="shared" si="68"/>
        <v>0</v>
      </c>
      <c r="M351" s="506">
        <f t="shared" si="68"/>
        <v>0</v>
      </c>
      <c r="N351" s="506">
        <f t="shared" si="68"/>
        <v>0</v>
      </c>
      <c r="O351" s="506">
        <f t="shared" si="68"/>
        <v>0</v>
      </c>
      <c r="P351" s="506">
        <f t="shared" si="68"/>
        <v>0</v>
      </c>
      <c r="Q351" s="506">
        <f t="shared" si="68"/>
        <v>0</v>
      </c>
      <c r="R351" s="506">
        <f t="shared" si="68"/>
        <v>0</v>
      </c>
      <c r="S351" s="506">
        <f t="shared" si="68"/>
        <v>0</v>
      </c>
      <c r="T351" s="506">
        <f t="shared" si="68"/>
        <v>0</v>
      </c>
      <c r="U351" s="506">
        <f t="shared" si="68"/>
        <v>0</v>
      </c>
      <c r="V351" s="506">
        <f t="shared" si="68"/>
        <v>0</v>
      </c>
      <c r="W351" s="506">
        <f t="shared" si="68"/>
        <v>0</v>
      </c>
      <c r="X351" s="506">
        <f t="shared" si="68"/>
        <v>0</v>
      </c>
      <c r="Y351" s="506">
        <f t="shared" si="68"/>
        <v>0</v>
      </c>
      <c r="Z351" s="506">
        <f t="shared" si="68"/>
        <v>0</v>
      </c>
      <c r="AA351" s="506">
        <f t="shared" si="68"/>
        <v>0</v>
      </c>
      <c r="AB351" s="506">
        <f t="shared" si="68"/>
        <v>0</v>
      </c>
      <c r="AC351" s="506">
        <f t="shared" si="68"/>
        <v>187</v>
      </c>
      <c r="AD351" s="506">
        <f t="shared" si="68"/>
        <v>22</v>
      </c>
      <c r="AE351" s="506">
        <f t="shared" si="68"/>
        <v>46</v>
      </c>
      <c r="AF351" s="506">
        <f t="shared" si="68"/>
        <v>17</v>
      </c>
      <c r="AG351" s="506">
        <f t="shared" si="68"/>
        <v>0</v>
      </c>
      <c r="AH351" s="506">
        <f t="shared" si="68"/>
        <v>0</v>
      </c>
      <c r="AI351" s="506">
        <f t="shared" si="68"/>
        <v>0</v>
      </c>
      <c r="AJ351" s="506">
        <f t="shared" si="68"/>
        <v>0</v>
      </c>
      <c r="AK351" s="506">
        <f t="shared" si="68"/>
        <v>187</v>
      </c>
      <c r="AL351" s="506">
        <f t="shared" si="68"/>
        <v>22</v>
      </c>
      <c r="AM351" s="506">
        <f t="shared" si="68"/>
        <v>46</v>
      </c>
      <c r="AN351" s="506">
        <f t="shared" si="68"/>
        <v>17</v>
      </c>
      <c r="AO351" s="506">
        <f t="shared" si="68"/>
        <v>0</v>
      </c>
      <c r="AP351" s="506">
        <f t="shared" si="68"/>
        <v>0</v>
      </c>
      <c r="AQ351" s="506">
        <f t="shared" si="68"/>
        <v>0</v>
      </c>
      <c r="AR351" s="506">
        <f t="shared" si="68"/>
        <v>0</v>
      </c>
      <c r="AS351" s="506">
        <f t="shared" si="68"/>
        <v>0</v>
      </c>
      <c r="AT351" s="506">
        <f t="shared" si="68"/>
        <v>0</v>
      </c>
      <c r="AU351" s="506">
        <f t="shared" si="68"/>
        <v>0</v>
      </c>
      <c r="AV351" s="506">
        <f t="shared" si="68"/>
        <v>0</v>
      </c>
      <c r="AW351" s="506">
        <f t="shared" si="68"/>
        <v>0</v>
      </c>
      <c r="AX351" s="506">
        <f t="shared" si="68"/>
        <v>0</v>
      </c>
      <c r="AY351" s="506">
        <f t="shared" si="68"/>
        <v>0</v>
      </c>
      <c r="AZ351" s="506">
        <f t="shared" si="68"/>
        <v>0</v>
      </c>
      <c r="BA351" s="506">
        <f t="shared" si="68"/>
        <v>256</v>
      </c>
      <c r="BB351" s="506">
        <f t="shared" si="68"/>
        <v>77</v>
      </c>
      <c r="BC351" s="506">
        <f t="shared" si="68"/>
        <v>107</v>
      </c>
      <c r="BD351" s="506">
        <f t="shared" si="68"/>
        <v>35</v>
      </c>
      <c r="BE351" s="506">
        <f t="shared" si="68"/>
        <v>220</v>
      </c>
      <c r="BF351" s="506">
        <f t="shared" si="68"/>
        <v>75</v>
      </c>
      <c r="BG351" s="506">
        <f t="shared" si="68"/>
        <v>82</v>
      </c>
      <c r="BH351" s="506">
        <f t="shared" si="68"/>
        <v>17</v>
      </c>
      <c r="BI351" s="506">
        <f t="shared" si="68"/>
        <v>36</v>
      </c>
      <c r="BJ351" s="506">
        <f t="shared" si="68"/>
        <v>2</v>
      </c>
      <c r="BK351" s="506">
        <f t="shared" si="68"/>
        <v>25</v>
      </c>
      <c r="BL351" s="506">
        <f t="shared" si="68"/>
        <v>18</v>
      </c>
      <c r="BM351" s="506">
        <f t="shared" si="68"/>
        <v>0</v>
      </c>
      <c r="BN351" s="506">
        <f t="shared" si="68"/>
        <v>0</v>
      </c>
      <c r="BO351" s="506">
        <f t="shared" si="68"/>
        <v>0</v>
      </c>
      <c r="BP351" s="506">
        <f t="shared" si="68"/>
        <v>0</v>
      </c>
      <c r="BQ351" s="506">
        <f t="shared" si="68"/>
        <v>0</v>
      </c>
      <c r="BR351" s="506">
        <f t="shared" ref="BR351:CA351" si="69">BR349</f>
        <v>0</v>
      </c>
      <c r="BS351" s="506">
        <f t="shared" si="69"/>
        <v>0</v>
      </c>
      <c r="BT351" s="506">
        <f t="shared" si="69"/>
        <v>0</v>
      </c>
      <c r="BU351" s="506">
        <f t="shared" si="69"/>
        <v>0</v>
      </c>
      <c r="BV351" s="506">
        <f t="shared" si="69"/>
        <v>0</v>
      </c>
      <c r="BW351" s="506">
        <f t="shared" si="69"/>
        <v>0</v>
      </c>
      <c r="BX351" s="506">
        <f t="shared" si="69"/>
        <v>0</v>
      </c>
      <c r="BY351" s="506">
        <f t="shared" si="69"/>
        <v>2</v>
      </c>
      <c r="BZ351" s="506">
        <f t="shared" si="69"/>
        <v>8</v>
      </c>
      <c r="CA351" s="506">
        <f t="shared" si="69"/>
        <v>0</v>
      </c>
    </row>
    <row r="352" spans="1:79">
      <c r="A352" s="571" t="s">
        <v>115</v>
      </c>
      <c r="B352" s="571" t="s">
        <v>1904</v>
      </c>
      <c r="C352" s="571">
        <v>2025</v>
      </c>
      <c r="D352" s="571" t="s">
        <v>1974</v>
      </c>
      <c r="E352" s="572">
        <v>390.45</v>
      </c>
      <c r="F352" s="572">
        <v>238</v>
      </c>
      <c r="G352" s="572">
        <v>92</v>
      </c>
      <c r="H352" s="572">
        <v>62.7</v>
      </c>
      <c r="I352" s="572">
        <v>16.5</v>
      </c>
      <c r="J352" s="572">
        <v>0</v>
      </c>
      <c r="K352" s="572">
        <v>0</v>
      </c>
      <c r="L352" s="572">
        <v>0</v>
      </c>
      <c r="M352" s="572">
        <v>0</v>
      </c>
      <c r="N352" s="572">
        <v>15</v>
      </c>
      <c r="O352" s="572">
        <v>3</v>
      </c>
      <c r="P352" s="572">
        <v>12</v>
      </c>
      <c r="Q352" s="572">
        <v>28</v>
      </c>
      <c r="R352" s="572">
        <v>0</v>
      </c>
      <c r="S352" s="572">
        <v>0</v>
      </c>
      <c r="T352" s="572">
        <v>0</v>
      </c>
      <c r="U352" s="572">
        <v>10</v>
      </c>
      <c r="V352" s="572">
        <v>0</v>
      </c>
      <c r="W352" s="572">
        <v>0</v>
      </c>
      <c r="X352" s="572">
        <v>0</v>
      </c>
      <c r="Y352" s="572">
        <v>18</v>
      </c>
      <c r="Z352" s="572">
        <v>0</v>
      </c>
      <c r="AA352" s="572">
        <v>0</v>
      </c>
      <c r="AB352" s="572">
        <v>0</v>
      </c>
      <c r="AC352" s="572">
        <v>187</v>
      </c>
      <c r="AD352" s="572">
        <v>24.200000000000003</v>
      </c>
      <c r="AE352" s="572">
        <v>50.6</v>
      </c>
      <c r="AF352" s="572">
        <v>18.700000000000003</v>
      </c>
      <c r="AG352" s="572">
        <v>92</v>
      </c>
      <c r="AH352" s="572">
        <v>19</v>
      </c>
      <c r="AI352" s="572">
        <v>17</v>
      </c>
      <c r="AJ352" s="572">
        <v>7</v>
      </c>
      <c r="AK352" s="572">
        <v>177.65</v>
      </c>
      <c r="AL352" s="572">
        <v>20.9</v>
      </c>
      <c r="AM352" s="572">
        <v>45</v>
      </c>
      <c r="AN352" s="572">
        <v>18.700000000000003</v>
      </c>
      <c r="AO352" s="572">
        <v>0</v>
      </c>
      <c r="AP352" s="572">
        <v>0</v>
      </c>
      <c r="AQ352" s="572">
        <v>0</v>
      </c>
      <c r="AR352" s="572">
        <v>0</v>
      </c>
      <c r="AS352" s="572">
        <v>0</v>
      </c>
      <c r="AT352" s="572">
        <v>0</v>
      </c>
      <c r="AU352" s="572">
        <v>0</v>
      </c>
      <c r="AV352" s="572">
        <v>0</v>
      </c>
      <c r="AW352" s="572">
        <v>0</v>
      </c>
      <c r="AX352" s="572">
        <v>0</v>
      </c>
      <c r="AY352" s="572">
        <v>0</v>
      </c>
      <c r="AZ352" s="572">
        <v>0</v>
      </c>
      <c r="BA352" s="572">
        <v>281.60000000000002</v>
      </c>
      <c r="BB352" s="572">
        <v>84.7</v>
      </c>
      <c r="BC352" s="572">
        <v>117.7</v>
      </c>
      <c r="BD352" s="572">
        <v>38.5</v>
      </c>
      <c r="BE352" s="572">
        <v>238</v>
      </c>
      <c r="BF352" s="572">
        <v>82.5</v>
      </c>
      <c r="BG352" s="572">
        <v>90.2</v>
      </c>
      <c r="BH352" s="572">
        <v>18.700000000000003</v>
      </c>
      <c r="BI352" s="572">
        <v>39.6</v>
      </c>
      <c r="BJ352" s="572">
        <v>2.2000000000000002</v>
      </c>
      <c r="BK352" s="572">
        <v>27.500000000000004</v>
      </c>
      <c r="BL352" s="572">
        <v>19.8</v>
      </c>
      <c r="BM352" s="572">
        <v>0</v>
      </c>
      <c r="BN352" s="572">
        <v>0</v>
      </c>
      <c r="BO352" s="572">
        <v>0</v>
      </c>
      <c r="BP352" s="572">
        <v>0</v>
      </c>
      <c r="BQ352" s="572">
        <v>0</v>
      </c>
      <c r="BR352" s="572">
        <v>0</v>
      </c>
      <c r="BS352" s="572">
        <v>0</v>
      </c>
      <c r="BT352" s="572">
        <v>0</v>
      </c>
      <c r="BU352" s="572">
        <v>0</v>
      </c>
      <c r="BV352" s="572">
        <v>0</v>
      </c>
      <c r="BW352" s="572">
        <v>0</v>
      </c>
      <c r="BX352" s="572">
        <v>0</v>
      </c>
      <c r="BY352" s="572">
        <v>2.2000000000000002</v>
      </c>
      <c r="BZ352" s="572">
        <v>8.8000000000000007</v>
      </c>
      <c r="CA352" s="572">
        <v>0</v>
      </c>
    </row>
    <row r="353" spans="1:79">
      <c r="A353" t="s">
        <v>117</v>
      </c>
      <c r="B353" t="s">
        <v>1937</v>
      </c>
      <c r="C353">
        <v>2018</v>
      </c>
      <c r="D353" t="s">
        <v>1971</v>
      </c>
      <c r="E353" s="506">
        <v>1288</v>
      </c>
      <c r="F353" s="506">
        <v>2443</v>
      </c>
      <c r="G353" s="506">
        <v>727</v>
      </c>
      <c r="H353" s="506">
        <v>874</v>
      </c>
      <c r="I353" s="506">
        <v>495</v>
      </c>
      <c r="J353" s="506">
        <v>0</v>
      </c>
      <c r="K353" s="506">
        <v>0</v>
      </c>
      <c r="L353" s="506">
        <v>0</v>
      </c>
      <c r="M353" s="506">
        <v>0</v>
      </c>
      <c r="N353" s="506">
        <v>0</v>
      </c>
      <c r="O353" s="506">
        <v>0</v>
      </c>
      <c r="P353" s="506">
        <v>0</v>
      </c>
      <c r="Q353" s="506">
        <v>0</v>
      </c>
      <c r="R353" s="506">
        <v>0</v>
      </c>
      <c r="S353" s="506">
        <v>0</v>
      </c>
      <c r="T353" s="506">
        <v>0</v>
      </c>
      <c r="U353" s="506">
        <v>0</v>
      </c>
      <c r="V353" s="506">
        <v>0</v>
      </c>
      <c r="W353" s="506">
        <v>0</v>
      </c>
      <c r="X353" s="506">
        <v>0</v>
      </c>
      <c r="Y353" s="506">
        <v>0</v>
      </c>
      <c r="Z353" s="506">
        <v>0</v>
      </c>
      <c r="AA353" s="506">
        <v>0</v>
      </c>
      <c r="AB353" s="506">
        <v>0</v>
      </c>
      <c r="AC353" s="506">
        <v>2775</v>
      </c>
      <c r="AD353" s="506">
        <v>770</v>
      </c>
      <c r="AE353" s="506">
        <v>1064</v>
      </c>
      <c r="AF353" s="506">
        <v>1366</v>
      </c>
      <c r="AG353" s="506">
        <v>1155</v>
      </c>
      <c r="AH353" s="506">
        <v>332</v>
      </c>
      <c r="AI353" s="506">
        <v>440</v>
      </c>
      <c r="AJ353" s="506">
        <v>528</v>
      </c>
      <c r="AK353" s="506">
        <v>1620</v>
      </c>
      <c r="AL353" s="506">
        <v>438</v>
      </c>
      <c r="AM353" s="506">
        <v>624</v>
      </c>
      <c r="AN353" s="506">
        <v>838</v>
      </c>
      <c r="AO353" s="506">
        <v>0</v>
      </c>
      <c r="AP353" s="506">
        <v>0</v>
      </c>
      <c r="AQ353" s="506">
        <v>0</v>
      </c>
      <c r="AR353" s="506">
        <v>0</v>
      </c>
      <c r="AS353" s="506">
        <v>0</v>
      </c>
      <c r="AT353" s="506">
        <v>0</v>
      </c>
      <c r="AU353" s="506">
        <v>0</v>
      </c>
      <c r="AV353" s="506">
        <v>0</v>
      </c>
      <c r="AW353" s="506">
        <v>0</v>
      </c>
      <c r="AX353" s="506">
        <v>0</v>
      </c>
      <c r="AY353" s="506">
        <v>0</v>
      </c>
      <c r="AZ353" s="506">
        <v>0</v>
      </c>
      <c r="BA353" s="506">
        <v>4717</v>
      </c>
      <c r="BB353" s="506">
        <v>1383</v>
      </c>
      <c r="BC353" s="506">
        <v>1739</v>
      </c>
      <c r="BD353" s="506">
        <v>1533</v>
      </c>
      <c r="BE353" s="506">
        <v>3698</v>
      </c>
      <c r="BF353" s="506">
        <v>1182</v>
      </c>
      <c r="BG353" s="506">
        <v>1356</v>
      </c>
      <c r="BH353" s="506">
        <v>1011</v>
      </c>
      <c r="BI353" s="506">
        <v>1019</v>
      </c>
      <c r="BJ353" s="506">
        <v>201</v>
      </c>
      <c r="BK353" s="506">
        <v>383</v>
      </c>
      <c r="BL353" s="506">
        <v>522</v>
      </c>
      <c r="BM353" s="506">
        <v>0</v>
      </c>
      <c r="BN353" s="506">
        <v>0</v>
      </c>
      <c r="BO353" s="506">
        <v>0</v>
      </c>
      <c r="BP353" s="506">
        <v>0</v>
      </c>
      <c r="BQ353" s="506">
        <v>0</v>
      </c>
      <c r="BR353" s="506">
        <v>0</v>
      </c>
      <c r="BS353" s="506">
        <v>0</v>
      </c>
      <c r="BT353" s="506">
        <v>0</v>
      </c>
      <c r="BU353" s="506">
        <v>0</v>
      </c>
      <c r="BV353" s="506">
        <v>0</v>
      </c>
      <c r="BW353" s="506">
        <v>0</v>
      </c>
      <c r="BX353" s="506">
        <v>0</v>
      </c>
      <c r="BY353" s="506">
        <v>71</v>
      </c>
      <c r="BZ353" s="506">
        <v>385</v>
      </c>
      <c r="CA353" s="506">
        <v>0</v>
      </c>
    </row>
    <row r="354" spans="1:79">
      <c r="A354" s="571" t="s">
        <v>117</v>
      </c>
      <c r="B354" s="571" t="s">
        <v>1937</v>
      </c>
      <c r="C354" s="571">
        <v>2019</v>
      </c>
      <c r="D354" s="571" t="s">
        <v>1971</v>
      </c>
      <c r="E354" s="572">
        <v>1436</v>
      </c>
      <c r="F354" s="572">
        <v>2510</v>
      </c>
      <c r="G354" s="572">
        <v>856</v>
      </c>
      <c r="H354" s="572">
        <v>902</v>
      </c>
      <c r="I354" s="572">
        <v>510</v>
      </c>
      <c r="J354" s="572">
        <v>0</v>
      </c>
      <c r="K354" s="572">
        <v>0</v>
      </c>
      <c r="L354" s="572">
        <v>0</v>
      </c>
      <c r="M354" s="572">
        <v>0</v>
      </c>
      <c r="N354" s="572">
        <v>0</v>
      </c>
      <c r="O354" s="572">
        <v>0</v>
      </c>
      <c r="P354" s="572">
        <v>0</v>
      </c>
      <c r="Q354" s="572">
        <v>0</v>
      </c>
      <c r="R354" s="572">
        <v>0</v>
      </c>
      <c r="S354" s="572">
        <v>0</v>
      </c>
      <c r="T354" s="572">
        <v>0</v>
      </c>
      <c r="U354" s="572">
        <v>0</v>
      </c>
      <c r="V354" s="572">
        <v>0</v>
      </c>
      <c r="W354" s="572">
        <v>0</v>
      </c>
      <c r="X354" s="572">
        <v>0</v>
      </c>
      <c r="Y354" s="572">
        <v>0</v>
      </c>
      <c r="Z354" s="572">
        <v>0</v>
      </c>
      <c r="AA354" s="572">
        <v>0</v>
      </c>
      <c r="AB354" s="572">
        <v>0</v>
      </c>
      <c r="AC354" s="572">
        <v>3047</v>
      </c>
      <c r="AD354" s="572">
        <v>1075</v>
      </c>
      <c r="AE354" s="572">
        <v>1030</v>
      </c>
      <c r="AF354" s="572">
        <v>1329</v>
      </c>
      <c r="AG354" s="572">
        <v>1285</v>
      </c>
      <c r="AH354" s="572">
        <v>490</v>
      </c>
      <c r="AI354" s="572">
        <v>413</v>
      </c>
      <c r="AJ354" s="572">
        <v>559</v>
      </c>
      <c r="AK354" s="572">
        <v>1762</v>
      </c>
      <c r="AL354" s="572">
        <v>585</v>
      </c>
      <c r="AM354" s="572">
        <v>617</v>
      </c>
      <c r="AN354" s="572">
        <v>770</v>
      </c>
      <c r="AO354" s="572">
        <v>0</v>
      </c>
      <c r="AP354" s="572">
        <v>0</v>
      </c>
      <c r="AQ354" s="572">
        <v>0</v>
      </c>
      <c r="AR354" s="572">
        <v>0</v>
      </c>
      <c r="AS354" s="572">
        <v>0</v>
      </c>
      <c r="AT354" s="572">
        <v>0</v>
      </c>
      <c r="AU354" s="572">
        <v>0</v>
      </c>
      <c r="AV354" s="572">
        <v>0</v>
      </c>
      <c r="AW354" s="572">
        <v>0</v>
      </c>
      <c r="AX354" s="572">
        <v>0</v>
      </c>
      <c r="AY354" s="572">
        <v>0</v>
      </c>
      <c r="AZ354" s="572">
        <v>0</v>
      </c>
      <c r="BA354" s="572">
        <v>4607</v>
      </c>
      <c r="BB354" s="572">
        <v>1537</v>
      </c>
      <c r="BC354" s="572">
        <v>1722</v>
      </c>
      <c r="BD354" s="572">
        <v>1540</v>
      </c>
      <c r="BE354" s="572">
        <v>3531</v>
      </c>
      <c r="BF354" s="572">
        <v>1279</v>
      </c>
      <c r="BG354" s="572">
        <v>1329</v>
      </c>
      <c r="BH354" s="572">
        <v>981</v>
      </c>
      <c r="BI354" s="572">
        <v>1076</v>
      </c>
      <c r="BJ354" s="572">
        <v>258</v>
      </c>
      <c r="BK354" s="572">
        <v>393</v>
      </c>
      <c r="BL354" s="572">
        <v>559</v>
      </c>
      <c r="BM354" s="572">
        <v>0</v>
      </c>
      <c r="BN354" s="572">
        <v>0</v>
      </c>
      <c r="BO354" s="572">
        <v>0</v>
      </c>
      <c r="BP354" s="572">
        <v>0</v>
      </c>
      <c r="BQ354" s="572">
        <v>0</v>
      </c>
      <c r="BR354" s="572">
        <v>0</v>
      </c>
      <c r="BS354" s="572">
        <v>0</v>
      </c>
      <c r="BT354" s="572">
        <v>0</v>
      </c>
      <c r="BU354" s="572">
        <v>0</v>
      </c>
      <c r="BV354" s="572">
        <v>0</v>
      </c>
      <c r="BW354" s="572">
        <v>0</v>
      </c>
      <c r="BX354" s="572">
        <v>0</v>
      </c>
      <c r="BY354" s="572">
        <v>83</v>
      </c>
      <c r="BZ354" s="572">
        <v>410</v>
      </c>
      <c r="CA354" s="572">
        <v>0</v>
      </c>
    </row>
    <row r="355" spans="1:79">
      <c r="A355" t="s">
        <v>117</v>
      </c>
      <c r="B355" t="s">
        <v>1937</v>
      </c>
      <c r="C355">
        <v>2020</v>
      </c>
      <c r="D355" t="s">
        <v>1971</v>
      </c>
      <c r="E355" s="506">
        <v>1991</v>
      </c>
      <c r="F355" s="506">
        <v>2520</v>
      </c>
      <c r="G355" s="506">
        <v>891</v>
      </c>
      <c r="H355" s="506">
        <v>935</v>
      </c>
      <c r="I355" s="506">
        <v>506</v>
      </c>
      <c r="J355" s="506">
        <v>0</v>
      </c>
      <c r="K355" s="506">
        <v>0</v>
      </c>
      <c r="L355" s="506">
        <v>0</v>
      </c>
      <c r="M355" s="506">
        <v>0</v>
      </c>
      <c r="N355" s="506">
        <v>202</v>
      </c>
      <c r="O355" s="506">
        <v>60</v>
      </c>
      <c r="P355" s="506">
        <v>142</v>
      </c>
      <c r="Q355" s="506">
        <v>14</v>
      </c>
      <c r="R355" s="506">
        <v>0</v>
      </c>
      <c r="S355" s="506">
        <v>0</v>
      </c>
      <c r="T355" s="506">
        <v>0</v>
      </c>
      <c r="U355" s="506">
        <v>14</v>
      </c>
      <c r="V355" s="506">
        <v>0</v>
      </c>
      <c r="W355" s="506">
        <v>0</v>
      </c>
      <c r="X355" s="506">
        <v>0</v>
      </c>
      <c r="Y355" s="506">
        <v>0</v>
      </c>
      <c r="Z355" s="506">
        <v>0</v>
      </c>
      <c r="AA355" s="506">
        <v>0</v>
      </c>
      <c r="AB355" s="506">
        <v>0</v>
      </c>
      <c r="AC355" s="506">
        <v>2350</v>
      </c>
      <c r="AD355" s="506">
        <v>874</v>
      </c>
      <c r="AE355" s="506">
        <v>868</v>
      </c>
      <c r="AF355" s="506">
        <v>1014</v>
      </c>
      <c r="AG355" s="506">
        <v>1034</v>
      </c>
      <c r="AH355" s="506">
        <v>433</v>
      </c>
      <c r="AI355" s="506">
        <v>386</v>
      </c>
      <c r="AJ355" s="506">
        <v>408</v>
      </c>
      <c r="AK355" s="506">
        <v>1316</v>
      </c>
      <c r="AL355" s="506">
        <v>441</v>
      </c>
      <c r="AM355" s="506">
        <v>482</v>
      </c>
      <c r="AN355" s="506">
        <v>606</v>
      </c>
      <c r="AO355" s="506">
        <v>45</v>
      </c>
      <c r="AP355" s="506">
        <v>7</v>
      </c>
      <c r="AQ355" s="506">
        <v>14</v>
      </c>
      <c r="AR355" s="506">
        <v>34</v>
      </c>
      <c r="AS355" s="506">
        <v>0</v>
      </c>
      <c r="AT355" s="506">
        <v>0</v>
      </c>
      <c r="AU355" s="506">
        <v>0</v>
      </c>
      <c r="AV355" s="506">
        <v>0</v>
      </c>
      <c r="AW355" s="506">
        <v>45</v>
      </c>
      <c r="AX355" s="506">
        <v>7</v>
      </c>
      <c r="AY355" s="506">
        <v>14</v>
      </c>
      <c r="AZ355" s="506">
        <v>34</v>
      </c>
      <c r="BA355" s="506">
        <v>4740</v>
      </c>
      <c r="BB355" s="506">
        <v>1608</v>
      </c>
      <c r="BC355" s="506">
        <v>1719</v>
      </c>
      <c r="BD355" s="506">
        <v>1458</v>
      </c>
      <c r="BE355" s="506">
        <v>3655</v>
      </c>
      <c r="BF355" s="506">
        <v>1306</v>
      </c>
      <c r="BG355" s="506">
        <v>1331</v>
      </c>
      <c r="BH355" s="506">
        <v>903</v>
      </c>
      <c r="BI355" s="506">
        <v>1085</v>
      </c>
      <c r="BJ355" s="506">
        <v>302</v>
      </c>
      <c r="BK355" s="506">
        <v>388</v>
      </c>
      <c r="BL355" s="506">
        <v>555</v>
      </c>
      <c r="BM355" s="506">
        <v>0</v>
      </c>
      <c r="BN355" s="506">
        <v>0</v>
      </c>
      <c r="BO355" s="506">
        <v>0</v>
      </c>
      <c r="BP355" s="506">
        <v>0</v>
      </c>
      <c r="BQ355" s="506">
        <v>0</v>
      </c>
      <c r="BR355" s="506">
        <v>0</v>
      </c>
      <c r="BS355" s="506">
        <v>0</v>
      </c>
      <c r="BT355" s="506">
        <v>0</v>
      </c>
      <c r="BU355" s="506">
        <v>0</v>
      </c>
      <c r="BV355" s="506">
        <v>0</v>
      </c>
      <c r="BW355" s="506">
        <v>0</v>
      </c>
      <c r="BX355" s="506">
        <v>0</v>
      </c>
      <c r="BY355" s="506">
        <v>62</v>
      </c>
      <c r="BZ355" s="506">
        <v>400</v>
      </c>
      <c r="CA355" s="506">
        <v>0</v>
      </c>
    </row>
    <row r="356" spans="1:79">
      <c r="A356" s="571" t="s">
        <v>117</v>
      </c>
      <c r="B356" s="571" t="s">
        <v>1937</v>
      </c>
      <c r="C356" s="571">
        <v>2021</v>
      </c>
      <c r="D356" s="571" t="s">
        <v>1971</v>
      </c>
      <c r="E356" s="572">
        <v>1909</v>
      </c>
      <c r="F356" s="572">
        <v>2443</v>
      </c>
      <c r="G356" s="572">
        <v>805</v>
      </c>
      <c r="H356" s="572">
        <v>924</v>
      </c>
      <c r="I356" s="572">
        <v>466</v>
      </c>
      <c r="J356" s="572">
        <v>0</v>
      </c>
      <c r="K356" s="572">
        <v>0</v>
      </c>
      <c r="L356" s="572">
        <v>0</v>
      </c>
      <c r="M356" s="572">
        <v>0</v>
      </c>
      <c r="N356" s="572">
        <v>210</v>
      </c>
      <c r="O356" s="572">
        <v>62</v>
      </c>
      <c r="P356" s="572">
        <v>148</v>
      </c>
      <c r="Q356" s="572">
        <v>28</v>
      </c>
      <c r="R356" s="572">
        <v>0</v>
      </c>
      <c r="S356" s="572">
        <v>0</v>
      </c>
      <c r="T356" s="572">
        <v>0</v>
      </c>
      <c r="U356" s="572">
        <v>28</v>
      </c>
      <c r="V356" s="572">
        <v>0</v>
      </c>
      <c r="W356" s="572">
        <v>0</v>
      </c>
      <c r="X356" s="572">
        <v>0</v>
      </c>
      <c r="Y356" s="572">
        <v>0</v>
      </c>
      <c r="Z356" s="572">
        <v>0</v>
      </c>
      <c r="AA356" s="572">
        <v>0</v>
      </c>
      <c r="AB356" s="572">
        <v>0</v>
      </c>
      <c r="AC356" s="572">
        <v>2275</v>
      </c>
      <c r="AD356" s="572">
        <v>886</v>
      </c>
      <c r="AE356" s="572">
        <v>842</v>
      </c>
      <c r="AF356" s="572">
        <v>966</v>
      </c>
      <c r="AG356" s="572">
        <v>1059</v>
      </c>
      <c r="AH356" s="572">
        <v>459</v>
      </c>
      <c r="AI356" s="572">
        <v>398</v>
      </c>
      <c r="AJ356" s="572">
        <v>422</v>
      </c>
      <c r="AK356" s="572">
        <v>1216</v>
      </c>
      <c r="AL356" s="572">
        <v>427</v>
      </c>
      <c r="AM356" s="572">
        <v>444</v>
      </c>
      <c r="AN356" s="572">
        <v>544</v>
      </c>
      <c r="AO356" s="572">
        <v>0</v>
      </c>
      <c r="AP356" s="572">
        <v>0</v>
      </c>
      <c r="AQ356" s="572">
        <v>0</v>
      </c>
      <c r="AR356" s="572">
        <v>0</v>
      </c>
      <c r="AS356" s="572">
        <v>0</v>
      </c>
      <c r="AT356" s="572">
        <v>0</v>
      </c>
      <c r="AU356" s="572">
        <v>0</v>
      </c>
      <c r="AV356" s="572">
        <v>0</v>
      </c>
      <c r="AW356" s="572">
        <v>0</v>
      </c>
      <c r="AX356" s="572">
        <v>0</v>
      </c>
      <c r="AY356" s="572">
        <v>0</v>
      </c>
      <c r="AZ356" s="572">
        <v>0</v>
      </c>
      <c r="BA356" s="572">
        <v>4886</v>
      </c>
      <c r="BB356" s="572">
        <v>1576</v>
      </c>
      <c r="BC356" s="572">
        <v>1716</v>
      </c>
      <c r="BD356" s="572">
        <v>1422</v>
      </c>
      <c r="BE356" s="572">
        <v>3840</v>
      </c>
      <c r="BF356" s="572">
        <v>1333</v>
      </c>
      <c r="BG356" s="572">
        <v>1309</v>
      </c>
      <c r="BH356" s="572">
        <v>907</v>
      </c>
      <c r="BI356" s="572">
        <v>1046</v>
      </c>
      <c r="BJ356" s="572">
        <v>243</v>
      </c>
      <c r="BK356" s="572">
        <v>407</v>
      </c>
      <c r="BL356" s="572">
        <v>515</v>
      </c>
      <c r="BM356" s="572">
        <v>20</v>
      </c>
      <c r="BN356" s="572">
        <v>0</v>
      </c>
      <c r="BO356" s="572">
        <v>3</v>
      </c>
      <c r="BP356" s="572">
        <v>16</v>
      </c>
      <c r="BQ356" s="572">
        <v>0</v>
      </c>
      <c r="BR356" s="572">
        <v>0</v>
      </c>
      <c r="BS356" s="572">
        <v>0</v>
      </c>
      <c r="BT356" s="572">
        <v>0</v>
      </c>
      <c r="BU356" s="572">
        <v>20</v>
      </c>
      <c r="BV356" s="572">
        <v>0</v>
      </c>
      <c r="BW356" s="572">
        <v>3</v>
      </c>
      <c r="BX356" s="572">
        <v>16</v>
      </c>
      <c r="BY356" s="572">
        <v>56</v>
      </c>
      <c r="BZ356" s="572">
        <v>444</v>
      </c>
      <c r="CA356" s="572">
        <v>0</v>
      </c>
    </row>
    <row r="357" spans="1:79">
      <c r="A357" t="s">
        <v>117</v>
      </c>
      <c r="B357" t="s">
        <v>1937</v>
      </c>
      <c r="C357">
        <v>2022</v>
      </c>
      <c r="D357" t="s">
        <v>1971</v>
      </c>
      <c r="E357" s="506">
        <v>1897</v>
      </c>
      <c r="F357" s="506">
        <v>2437</v>
      </c>
      <c r="G357" s="506">
        <v>802</v>
      </c>
      <c r="H357" s="506">
        <v>884</v>
      </c>
      <c r="I357" s="506">
        <v>474</v>
      </c>
      <c r="J357" s="506">
        <v>0</v>
      </c>
      <c r="K357" s="506">
        <v>0</v>
      </c>
      <c r="L357" s="506">
        <v>0</v>
      </c>
      <c r="M357" s="506">
        <v>0</v>
      </c>
      <c r="N357" s="506">
        <v>205</v>
      </c>
      <c r="O357" s="506">
        <v>57</v>
      </c>
      <c r="P357" s="506">
        <v>148</v>
      </c>
      <c r="Q357" s="506">
        <v>83</v>
      </c>
      <c r="R357" s="506">
        <v>0</v>
      </c>
      <c r="S357" s="506">
        <v>0</v>
      </c>
      <c r="T357" s="506">
        <v>0</v>
      </c>
      <c r="U357" s="506">
        <v>83</v>
      </c>
      <c r="V357" s="506">
        <v>0</v>
      </c>
      <c r="W357" s="506">
        <v>0</v>
      </c>
      <c r="X357" s="506">
        <v>0</v>
      </c>
      <c r="Y357" s="506">
        <v>0</v>
      </c>
      <c r="Z357" s="506">
        <v>0</v>
      </c>
      <c r="AA357" s="506">
        <v>0</v>
      </c>
      <c r="AB357" s="506">
        <v>0</v>
      </c>
      <c r="AC357" s="506">
        <v>2418</v>
      </c>
      <c r="AD357" s="506">
        <v>1079</v>
      </c>
      <c r="AE357" s="506">
        <v>1006</v>
      </c>
      <c r="AF357" s="506">
        <v>884</v>
      </c>
      <c r="AG357" s="506">
        <v>1091</v>
      </c>
      <c r="AH357" s="506">
        <v>556</v>
      </c>
      <c r="AI357" s="506">
        <v>451</v>
      </c>
      <c r="AJ357" s="506">
        <v>346</v>
      </c>
      <c r="AK357" s="506">
        <v>1327</v>
      </c>
      <c r="AL357" s="506">
        <v>523</v>
      </c>
      <c r="AM357" s="506">
        <v>555</v>
      </c>
      <c r="AN357" s="506">
        <v>538</v>
      </c>
      <c r="AO357" s="506">
        <v>0</v>
      </c>
      <c r="AP357" s="506">
        <v>0</v>
      </c>
      <c r="AQ357" s="506">
        <v>0</v>
      </c>
      <c r="AR357" s="506">
        <v>0</v>
      </c>
      <c r="AS357" s="506">
        <v>0</v>
      </c>
      <c r="AT357" s="506">
        <v>0</v>
      </c>
      <c r="AU357" s="506">
        <v>0</v>
      </c>
      <c r="AV357" s="506">
        <v>0</v>
      </c>
      <c r="AW357" s="506">
        <v>0</v>
      </c>
      <c r="AX357" s="506">
        <v>0</v>
      </c>
      <c r="AY357" s="506">
        <v>0</v>
      </c>
      <c r="AZ357" s="506">
        <v>0</v>
      </c>
      <c r="BA357" s="506">
        <v>5673</v>
      </c>
      <c r="BB357" s="506">
        <v>1853</v>
      </c>
      <c r="BC357" s="506">
        <v>1924</v>
      </c>
      <c r="BD357" s="506">
        <v>1442</v>
      </c>
      <c r="BE357" s="506">
        <v>4695</v>
      </c>
      <c r="BF357" s="506">
        <v>1599</v>
      </c>
      <c r="BG357" s="506">
        <v>1533</v>
      </c>
      <c r="BH357" s="506">
        <v>1005</v>
      </c>
      <c r="BI357" s="506">
        <v>978</v>
      </c>
      <c r="BJ357" s="506">
        <v>254</v>
      </c>
      <c r="BK357" s="506">
        <v>391</v>
      </c>
      <c r="BL357" s="506">
        <v>437</v>
      </c>
      <c r="BM357" s="506">
        <v>23</v>
      </c>
      <c r="BN357" s="506">
        <v>1</v>
      </c>
      <c r="BO357" s="506">
        <v>5</v>
      </c>
      <c r="BP357" s="506">
        <v>21</v>
      </c>
      <c r="BQ357" s="506">
        <v>0</v>
      </c>
      <c r="BR357" s="506">
        <v>0</v>
      </c>
      <c r="BS357" s="506">
        <v>0</v>
      </c>
      <c r="BT357" s="506">
        <v>0</v>
      </c>
      <c r="BU357" s="506">
        <v>23</v>
      </c>
      <c r="BV357" s="506">
        <v>1</v>
      </c>
      <c r="BW357" s="506">
        <v>5</v>
      </c>
      <c r="BX357" s="506">
        <v>21</v>
      </c>
      <c r="BY357" s="506">
        <v>92</v>
      </c>
      <c r="BZ357" s="506">
        <v>493</v>
      </c>
      <c r="CA357" s="506">
        <v>0</v>
      </c>
    </row>
    <row r="358" spans="1:79">
      <c r="A358" s="571" t="s">
        <v>117</v>
      </c>
      <c r="B358" s="571" t="s">
        <v>1937</v>
      </c>
      <c r="C358" s="571">
        <v>2023</v>
      </c>
      <c r="D358" s="571" t="s">
        <v>1971</v>
      </c>
      <c r="E358" s="572">
        <v>2001</v>
      </c>
      <c r="F358" s="572">
        <v>2199</v>
      </c>
      <c r="G358" s="572">
        <v>876</v>
      </c>
      <c r="H358" s="572">
        <v>871</v>
      </c>
      <c r="I358" s="572">
        <v>389</v>
      </c>
      <c r="J358" s="572">
        <v>0</v>
      </c>
      <c r="K358" s="572">
        <v>0</v>
      </c>
      <c r="L358" s="572">
        <v>0</v>
      </c>
      <c r="M358" s="572">
        <v>0</v>
      </c>
      <c r="N358" s="572">
        <v>215</v>
      </c>
      <c r="O358" s="572">
        <v>0</v>
      </c>
      <c r="P358" s="572">
        <v>215</v>
      </c>
      <c r="Q358" s="572">
        <v>129</v>
      </c>
      <c r="R358" s="572">
        <v>4</v>
      </c>
      <c r="S358" s="572">
        <v>10</v>
      </c>
      <c r="T358" s="572">
        <v>107</v>
      </c>
      <c r="U358" s="572">
        <v>0</v>
      </c>
      <c r="V358" s="572">
        <v>0</v>
      </c>
      <c r="W358" s="572">
        <v>0</v>
      </c>
      <c r="X358" s="572">
        <v>0</v>
      </c>
      <c r="Y358" s="572">
        <v>129</v>
      </c>
      <c r="Z358" s="572">
        <v>4</v>
      </c>
      <c r="AA358" s="572">
        <v>10</v>
      </c>
      <c r="AB358" s="572">
        <v>107</v>
      </c>
      <c r="AC358" s="572">
        <v>2719</v>
      </c>
      <c r="AD358" s="572">
        <v>1121</v>
      </c>
      <c r="AE358" s="572">
        <v>1218</v>
      </c>
      <c r="AF358" s="572">
        <v>1003</v>
      </c>
      <c r="AG358" s="572">
        <v>1121</v>
      </c>
      <c r="AH358" s="572">
        <v>523</v>
      </c>
      <c r="AI358" s="572">
        <v>526</v>
      </c>
      <c r="AJ358" s="572">
        <v>367</v>
      </c>
      <c r="AK358" s="572">
        <v>1598</v>
      </c>
      <c r="AL358" s="572">
        <v>598</v>
      </c>
      <c r="AM358" s="572">
        <v>692</v>
      </c>
      <c r="AN358" s="572">
        <v>636</v>
      </c>
      <c r="AO358" s="572">
        <v>0</v>
      </c>
      <c r="AP358" s="572">
        <v>0</v>
      </c>
      <c r="AQ358" s="572">
        <v>0</v>
      </c>
      <c r="AR358" s="572">
        <v>0</v>
      </c>
      <c r="AS358" s="572">
        <v>0</v>
      </c>
      <c r="AT358" s="572">
        <v>0</v>
      </c>
      <c r="AU358" s="572">
        <v>0</v>
      </c>
      <c r="AV358" s="572">
        <v>0</v>
      </c>
      <c r="AW358" s="572">
        <v>0</v>
      </c>
      <c r="AX358" s="572">
        <v>0</v>
      </c>
      <c r="AY358" s="572">
        <v>0</v>
      </c>
      <c r="AZ358" s="572">
        <v>0</v>
      </c>
      <c r="BA358" s="572">
        <v>4917</v>
      </c>
      <c r="BB358" s="572">
        <v>1838</v>
      </c>
      <c r="BC358" s="572">
        <v>1887</v>
      </c>
      <c r="BD358" s="572">
        <v>1330</v>
      </c>
      <c r="BE358" s="572">
        <v>3752</v>
      </c>
      <c r="BF358" s="572">
        <v>1574</v>
      </c>
      <c r="BG358" s="572">
        <v>1386</v>
      </c>
      <c r="BH358" s="572">
        <v>850</v>
      </c>
      <c r="BI358" s="572">
        <v>1165</v>
      </c>
      <c r="BJ358" s="572">
        <v>264</v>
      </c>
      <c r="BK358" s="572">
        <v>501</v>
      </c>
      <c r="BL358" s="572">
        <v>480</v>
      </c>
      <c r="BM358" s="572">
        <v>17</v>
      </c>
      <c r="BN358" s="572">
        <v>0</v>
      </c>
      <c r="BO358" s="572">
        <v>3</v>
      </c>
      <c r="BP358" s="572">
        <v>11</v>
      </c>
      <c r="BQ358" s="572">
        <v>0</v>
      </c>
      <c r="BR358" s="572">
        <v>0</v>
      </c>
      <c r="BS358" s="572">
        <v>0</v>
      </c>
      <c r="BT358" s="572">
        <v>0</v>
      </c>
      <c r="BU358" s="572">
        <v>17</v>
      </c>
      <c r="BV358" s="572">
        <v>0</v>
      </c>
      <c r="BW358" s="572">
        <v>3</v>
      </c>
      <c r="BX358" s="572">
        <v>11</v>
      </c>
      <c r="BY358" s="572">
        <v>88</v>
      </c>
      <c r="BZ358" s="572">
        <v>464</v>
      </c>
      <c r="CA358" s="572">
        <v>0</v>
      </c>
    </row>
    <row r="359" spans="1:79">
      <c r="A359" t="s">
        <v>117</v>
      </c>
      <c r="B359" t="s">
        <v>1937</v>
      </c>
      <c r="C359">
        <v>2024</v>
      </c>
      <c r="D359" t="s">
        <v>1971</v>
      </c>
      <c r="E359" s="506">
        <v>2163</v>
      </c>
      <c r="F359" s="506">
        <v>2296</v>
      </c>
      <c r="G359" s="506">
        <v>1031</v>
      </c>
      <c r="H359" s="506">
        <v>895</v>
      </c>
      <c r="I359" s="506">
        <v>391</v>
      </c>
      <c r="J359" s="506">
        <v>0</v>
      </c>
      <c r="K359" s="506">
        <v>0</v>
      </c>
      <c r="L359" s="506">
        <v>0</v>
      </c>
      <c r="M359" s="506">
        <v>0</v>
      </c>
      <c r="N359" s="506">
        <v>272</v>
      </c>
      <c r="O359" s="506">
        <v>0</v>
      </c>
      <c r="P359" s="506">
        <v>272</v>
      </c>
      <c r="Q359" s="506">
        <v>67</v>
      </c>
      <c r="R359" s="506">
        <v>4</v>
      </c>
      <c r="S359" s="506">
        <v>5</v>
      </c>
      <c r="T359" s="506">
        <v>50</v>
      </c>
      <c r="U359" s="506">
        <v>0</v>
      </c>
      <c r="V359" s="506">
        <v>0</v>
      </c>
      <c r="W359" s="506">
        <v>0</v>
      </c>
      <c r="X359" s="506">
        <v>0</v>
      </c>
      <c r="Y359" s="506">
        <v>67</v>
      </c>
      <c r="Z359" s="506">
        <v>4</v>
      </c>
      <c r="AA359" s="506">
        <v>5</v>
      </c>
      <c r="AB359" s="506">
        <v>50</v>
      </c>
      <c r="AC359" s="506">
        <v>2649</v>
      </c>
      <c r="AD359" s="506">
        <v>1206</v>
      </c>
      <c r="AE359" s="506">
        <v>1167</v>
      </c>
      <c r="AF359" s="506">
        <v>828</v>
      </c>
      <c r="AG359" s="506">
        <v>730</v>
      </c>
      <c r="AH359" s="506">
        <v>330</v>
      </c>
      <c r="AI359" s="506">
        <v>354</v>
      </c>
      <c r="AJ359" s="506">
        <v>305</v>
      </c>
      <c r="AK359" s="506">
        <v>1919</v>
      </c>
      <c r="AL359" s="506">
        <v>876</v>
      </c>
      <c r="AM359" s="506">
        <v>813</v>
      </c>
      <c r="AN359" s="506">
        <v>523</v>
      </c>
      <c r="AO359" s="506">
        <v>63</v>
      </c>
      <c r="AP359" s="506">
        <v>5</v>
      </c>
      <c r="AQ359" s="506">
        <v>17</v>
      </c>
      <c r="AR359" s="506">
        <v>48</v>
      </c>
      <c r="AS359" s="506">
        <v>0</v>
      </c>
      <c r="AT359" s="506">
        <v>0</v>
      </c>
      <c r="AU359" s="506">
        <v>0</v>
      </c>
      <c r="AV359" s="506">
        <v>0</v>
      </c>
      <c r="AW359" s="506">
        <v>63</v>
      </c>
      <c r="AX359" s="506">
        <v>5</v>
      </c>
      <c r="AY359" s="506">
        <v>17</v>
      </c>
      <c r="AZ359" s="506">
        <v>48</v>
      </c>
      <c r="BA359" s="506">
        <v>5179</v>
      </c>
      <c r="BB359" s="506">
        <v>2317</v>
      </c>
      <c r="BC359" s="506">
        <v>2050</v>
      </c>
      <c r="BD359" s="506">
        <v>1059</v>
      </c>
      <c r="BE359" s="506">
        <v>3837</v>
      </c>
      <c r="BF359" s="506">
        <v>1809</v>
      </c>
      <c r="BG359" s="506">
        <v>1409</v>
      </c>
      <c r="BH359" s="506">
        <v>609</v>
      </c>
      <c r="BI359" s="506">
        <v>1342</v>
      </c>
      <c r="BJ359" s="506">
        <v>508</v>
      </c>
      <c r="BK359" s="506">
        <v>641</v>
      </c>
      <c r="BL359" s="506">
        <v>450</v>
      </c>
      <c r="BM359" s="506">
        <v>32</v>
      </c>
      <c r="BN359" s="506">
        <v>1</v>
      </c>
      <c r="BO359" s="506">
        <v>10</v>
      </c>
      <c r="BP359" s="506">
        <v>19</v>
      </c>
      <c r="BQ359" s="506">
        <v>0</v>
      </c>
      <c r="BR359" s="506">
        <v>0</v>
      </c>
      <c r="BS359" s="506">
        <v>0</v>
      </c>
      <c r="BT359" s="506">
        <v>0</v>
      </c>
      <c r="BU359" s="506">
        <v>32</v>
      </c>
      <c r="BV359" s="506">
        <v>1</v>
      </c>
      <c r="BW359" s="506">
        <v>10</v>
      </c>
      <c r="BX359" s="506">
        <v>19</v>
      </c>
      <c r="BY359" s="506">
        <v>70</v>
      </c>
      <c r="BZ359" s="506">
        <v>505</v>
      </c>
      <c r="CA359" s="506">
        <v>0</v>
      </c>
    </row>
    <row r="360" spans="1:79">
      <c r="A360" s="571" t="s">
        <v>117</v>
      </c>
      <c r="B360" s="571" t="s">
        <v>1937</v>
      </c>
      <c r="C360" s="571">
        <v>2025</v>
      </c>
      <c r="D360" s="571" t="s">
        <v>1972</v>
      </c>
      <c r="E360" s="572">
        <v>2163</v>
      </c>
      <c r="F360" s="572">
        <v>2290</v>
      </c>
      <c r="G360" s="572">
        <v>817</v>
      </c>
      <c r="H360" s="572">
        <v>855</v>
      </c>
      <c r="I360" s="572">
        <v>438</v>
      </c>
      <c r="J360" s="572">
        <v>0</v>
      </c>
      <c r="K360" s="572">
        <v>0</v>
      </c>
      <c r="L360" s="572">
        <v>0</v>
      </c>
      <c r="M360" s="572">
        <v>0</v>
      </c>
      <c r="N360" s="572">
        <v>275</v>
      </c>
      <c r="O360" s="572">
        <v>48</v>
      </c>
      <c r="P360" s="572">
        <v>227</v>
      </c>
      <c r="Q360" s="572">
        <v>64</v>
      </c>
      <c r="R360" s="572">
        <v>3</v>
      </c>
      <c r="S360" s="572">
        <v>5</v>
      </c>
      <c r="T360" s="572">
        <v>50</v>
      </c>
      <c r="U360" s="617">
        <v>38</v>
      </c>
      <c r="V360" s="572">
        <v>0</v>
      </c>
      <c r="W360" s="572">
        <v>0</v>
      </c>
      <c r="X360" s="572">
        <v>0</v>
      </c>
      <c r="Y360" s="617">
        <v>26</v>
      </c>
      <c r="Z360" s="572">
        <v>3</v>
      </c>
      <c r="AA360" s="572">
        <v>5</v>
      </c>
      <c r="AB360" s="572">
        <v>50</v>
      </c>
      <c r="AC360" s="572">
        <v>2610</v>
      </c>
      <c r="AD360" s="572">
        <v>1009</v>
      </c>
      <c r="AE360" s="572">
        <v>1031</v>
      </c>
      <c r="AF360" s="572">
        <v>1056</v>
      </c>
      <c r="AG360" s="572">
        <v>1075</v>
      </c>
      <c r="AH360" s="572">
        <v>455</v>
      </c>
      <c r="AI360" s="572">
        <v>429</v>
      </c>
      <c r="AJ360" s="572">
        <v>418</v>
      </c>
      <c r="AK360" s="572">
        <v>1535</v>
      </c>
      <c r="AL360" s="572">
        <v>554</v>
      </c>
      <c r="AM360" s="572">
        <v>602</v>
      </c>
      <c r="AN360" s="572">
        <v>638</v>
      </c>
      <c r="AO360" s="572">
        <v>15</v>
      </c>
      <c r="AP360" s="572">
        <v>2</v>
      </c>
      <c r="AQ360" s="572">
        <v>4</v>
      </c>
      <c r="AR360" s="572">
        <v>11</v>
      </c>
      <c r="AS360" s="572">
        <v>0</v>
      </c>
      <c r="AT360" s="572">
        <v>0</v>
      </c>
      <c r="AU360" s="572">
        <v>0</v>
      </c>
      <c r="AV360" s="572">
        <v>0</v>
      </c>
      <c r="AW360" s="572">
        <v>15</v>
      </c>
      <c r="AX360" s="572">
        <v>2</v>
      </c>
      <c r="AY360" s="572">
        <v>4</v>
      </c>
      <c r="AZ360" s="572">
        <v>11</v>
      </c>
      <c r="BA360" s="572">
        <v>4959</v>
      </c>
      <c r="BB360" s="572">
        <v>1726</v>
      </c>
      <c r="BC360" s="572">
        <v>1824</v>
      </c>
      <c r="BD360" s="572">
        <v>1408</v>
      </c>
      <c r="BE360" s="572">
        <v>3853</v>
      </c>
      <c r="BF360" s="572">
        <v>1441</v>
      </c>
      <c r="BG360" s="572">
        <v>1383</v>
      </c>
      <c r="BH360" s="572">
        <v>898</v>
      </c>
      <c r="BI360" s="572">
        <v>1106</v>
      </c>
      <c r="BJ360" s="572">
        <v>285</v>
      </c>
      <c r="BK360" s="572">
        <v>441</v>
      </c>
      <c r="BL360" s="572">
        <v>510</v>
      </c>
      <c r="BM360" s="572">
        <v>30</v>
      </c>
      <c r="BN360" s="572">
        <v>1</v>
      </c>
      <c r="BO360" s="572">
        <v>6</v>
      </c>
      <c r="BP360" s="572">
        <v>22</v>
      </c>
      <c r="BQ360" s="572">
        <v>0</v>
      </c>
      <c r="BR360" s="572">
        <v>0</v>
      </c>
      <c r="BS360" s="572">
        <v>0</v>
      </c>
      <c r="BT360" s="572">
        <v>0</v>
      </c>
      <c r="BU360" s="572">
        <v>30</v>
      </c>
      <c r="BV360" s="572">
        <v>1</v>
      </c>
      <c r="BW360" s="572">
        <v>6</v>
      </c>
      <c r="BX360" s="572">
        <v>22</v>
      </c>
      <c r="BY360" s="572">
        <v>75</v>
      </c>
      <c r="BZ360" s="572">
        <v>503</v>
      </c>
      <c r="CA360" s="572">
        <v>0</v>
      </c>
    </row>
    <row r="361" spans="1:79">
      <c r="A361" t="s">
        <v>117</v>
      </c>
      <c r="B361" t="s">
        <v>1937</v>
      </c>
      <c r="C361">
        <v>2024</v>
      </c>
      <c r="D361" t="s">
        <v>1974</v>
      </c>
      <c r="E361" s="506">
        <f>E359</f>
        <v>2163</v>
      </c>
      <c r="F361" s="506">
        <f t="shared" ref="F361:BQ361" si="70">F359</f>
        <v>2296</v>
      </c>
      <c r="G361" s="506">
        <f t="shared" si="70"/>
        <v>1031</v>
      </c>
      <c r="H361" s="506">
        <f t="shared" si="70"/>
        <v>895</v>
      </c>
      <c r="I361" s="506">
        <f t="shared" si="70"/>
        <v>391</v>
      </c>
      <c r="J361" s="506">
        <f t="shared" si="70"/>
        <v>0</v>
      </c>
      <c r="K361" s="506">
        <f t="shared" si="70"/>
        <v>0</v>
      </c>
      <c r="L361" s="506">
        <f t="shared" si="70"/>
        <v>0</v>
      </c>
      <c r="M361" s="506">
        <f t="shared" si="70"/>
        <v>0</v>
      </c>
      <c r="N361" s="506">
        <f t="shared" si="70"/>
        <v>272</v>
      </c>
      <c r="O361" s="506">
        <f t="shared" si="70"/>
        <v>0</v>
      </c>
      <c r="P361" s="506">
        <f t="shared" si="70"/>
        <v>272</v>
      </c>
      <c r="Q361" s="506">
        <f t="shared" si="70"/>
        <v>67</v>
      </c>
      <c r="R361" s="506">
        <f t="shared" si="70"/>
        <v>4</v>
      </c>
      <c r="S361" s="506">
        <f t="shared" si="70"/>
        <v>5</v>
      </c>
      <c r="T361" s="506">
        <f t="shared" si="70"/>
        <v>50</v>
      </c>
      <c r="U361" s="506">
        <f t="shared" si="70"/>
        <v>0</v>
      </c>
      <c r="V361" s="506">
        <f t="shared" si="70"/>
        <v>0</v>
      </c>
      <c r="W361" s="506">
        <f t="shared" si="70"/>
        <v>0</v>
      </c>
      <c r="X361" s="506">
        <f t="shared" si="70"/>
        <v>0</v>
      </c>
      <c r="Y361" s="506">
        <f t="shared" si="70"/>
        <v>67</v>
      </c>
      <c r="Z361" s="506">
        <f t="shared" si="70"/>
        <v>4</v>
      </c>
      <c r="AA361" s="506">
        <f t="shared" si="70"/>
        <v>5</v>
      </c>
      <c r="AB361" s="506">
        <f t="shared" si="70"/>
        <v>50</v>
      </c>
      <c r="AC361" s="506">
        <f t="shared" si="70"/>
        <v>2649</v>
      </c>
      <c r="AD361" s="506">
        <f t="shared" si="70"/>
        <v>1206</v>
      </c>
      <c r="AE361" s="506">
        <f t="shared" si="70"/>
        <v>1167</v>
      </c>
      <c r="AF361" s="506">
        <f t="shared" si="70"/>
        <v>828</v>
      </c>
      <c r="AG361" s="506">
        <f t="shared" si="70"/>
        <v>730</v>
      </c>
      <c r="AH361" s="506">
        <f t="shared" si="70"/>
        <v>330</v>
      </c>
      <c r="AI361" s="506">
        <f t="shared" si="70"/>
        <v>354</v>
      </c>
      <c r="AJ361" s="506">
        <f t="shared" si="70"/>
        <v>305</v>
      </c>
      <c r="AK361" s="506">
        <f t="shared" si="70"/>
        <v>1919</v>
      </c>
      <c r="AL361" s="506">
        <f t="shared" si="70"/>
        <v>876</v>
      </c>
      <c r="AM361" s="506">
        <f t="shared" si="70"/>
        <v>813</v>
      </c>
      <c r="AN361" s="506">
        <f t="shared" si="70"/>
        <v>523</v>
      </c>
      <c r="AO361" s="506">
        <f t="shared" si="70"/>
        <v>63</v>
      </c>
      <c r="AP361" s="506">
        <f t="shared" si="70"/>
        <v>5</v>
      </c>
      <c r="AQ361" s="506">
        <f t="shared" si="70"/>
        <v>17</v>
      </c>
      <c r="AR361" s="506">
        <f t="shared" si="70"/>
        <v>48</v>
      </c>
      <c r="AS361" s="506">
        <f t="shared" si="70"/>
        <v>0</v>
      </c>
      <c r="AT361" s="506">
        <f t="shared" si="70"/>
        <v>0</v>
      </c>
      <c r="AU361" s="506">
        <f t="shared" si="70"/>
        <v>0</v>
      </c>
      <c r="AV361" s="506">
        <f t="shared" si="70"/>
        <v>0</v>
      </c>
      <c r="AW361" s="506">
        <f t="shared" si="70"/>
        <v>63</v>
      </c>
      <c r="AX361" s="506">
        <f t="shared" si="70"/>
        <v>5</v>
      </c>
      <c r="AY361" s="506">
        <f t="shared" si="70"/>
        <v>17</v>
      </c>
      <c r="AZ361" s="506">
        <f t="shared" si="70"/>
        <v>48</v>
      </c>
      <c r="BA361" s="506">
        <f t="shared" si="70"/>
        <v>5179</v>
      </c>
      <c r="BB361" s="506">
        <f t="shared" si="70"/>
        <v>2317</v>
      </c>
      <c r="BC361" s="506">
        <f t="shared" si="70"/>
        <v>2050</v>
      </c>
      <c r="BD361" s="506">
        <f t="shared" si="70"/>
        <v>1059</v>
      </c>
      <c r="BE361" s="506">
        <f t="shared" si="70"/>
        <v>3837</v>
      </c>
      <c r="BF361" s="506">
        <f t="shared" si="70"/>
        <v>1809</v>
      </c>
      <c r="BG361" s="506">
        <f t="shared" si="70"/>
        <v>1409</v>
      </c>
      <c r="BH361" s="506">
        <f t="shared" si="70"/>
        <v>609</v>
      </c>
      <c r="BI361" s="506">
        <f t="shared" si="70"/>
        <v>1342</v>
      </c>
      <c r="BJ361" s="506">
        <f t="shared" si="70"/>
        <v>508</v>
      </c>
      <c r="BK361" s="506">
        <f t="shared" si="70"/>
        <v>641</v>
      </c>
      <c r="BL361" s="506">
        <f t="shared" si="70"/>
        <v>450</v>
      </c>
      <c r="BM361" s="506">
        <f t="shared" si="70"/>
        <v>32</v>
      </c>
      <c r="BN361" s="506">
        <f t="shared" si="70"/>
        <v>1</v>
      </c>
      <c r="BO361" s="506">
        <f t="shared" si="70"/>
        <v>10</v>
      </c>
      <c r="BP361" s="506">
        <f t="shared" si="70"/>
        <v>19</v>
      </c>
      <c r="BQ361" s="506">
        <f t="shared" si="70"/>
        <v>0</v>
      </c>
      <c r="BR361" s="506">
        <f t="shared" ref="BR361:CA361" si="71">BR359</f>
        <v>0</v>
      </c>
      <c r="BS361" s="506">
        <f t="shared" si="71"/>
        <v>0</v>
      </c>
      <c r="BT361" s="506">
        <f t="shared" si="71"/>
        <v>0</v>
      </c>
      <c r="BU361" s="506">
        <f t="shared" si="71"/>
        <v>32</v>
      </c>
      <c r="BV361" s="506">
        <f t="shared" si="71"/>
        <v>1</v>
      </c>
      <c r="BW361" s="506">
        <f t="shared" si="71"/>
        <v>10</v>
      </c>
      <c r="BX361" s="506">
        <f t="shared" si="71"/>
        <v>19</v>
      </c>
      <c r="BY361" s="506">
        <f t="shared" si="71"/>
        <v>70</v>
      </c>
      <c r="BZ361" s="506">
        <f t="shared" si="71"/>
        <v>505</v>
      </c>
      <c r="CA361" s="506">
        <f t="shared" si="71"/>
        <v>0</v>
      </c>
    </row>
    <row r="362" spans="1:79">
      <c r="A362" s="571" t="s">
        <v>117</v>
      </c>
      <c r="B362" s="571" t="s">
        <v>1937</v>
      </c>
      <c r="C362" s="571">
        <v>2025</v>
      </c>
      <c r="D362" s="571" t="s">
        <v>1974</v>
      </c>
      <c r="E362" s="572">
        <v>2163</v>
      </c>
      <c r="F362" s="572">
        <v>2290</v>
      </c>
      <c r="G362" s="572">
        <v>979.44999999999993</v>
      </c>
      <c r="H362" s="572">
        <v>855</v>
      </c>
      <c r="I362" s="572">
        <v>430.1</v>
      </c>
      <c r="J362" s="572">
        <v>0</v>
      </c>
      <c r="K362" s="572">
        <v>0</v>
      </c>
      <c r="L362" s="572">
        <v>0</v>
      </c>
      <c r="M362" s="572">
        <v>0</v>
      </c>
      <c r="N362" s="572">
        <v>275</v>
      </c>
      <c r="O362" s="572">
        <v>48</v>
      </c>
      <c r="P362" s="572">
        <v>258.39999999999998</v>
      </c>
      <c r="Q362" s="572">
        <v>64</v>
      </c>
      <c r="R362" s="572">
        <v>3.8</v>
      </c>
      <c r="S362" s="572">
        <v>5</v>
      </c>
      <c r="T362" s="572">
        <v>50</v>
      </c>
      <c r="U362" s="572">
        <v>38</v>
      </c>
      <c r="V362" s="572">
        <v>0</v>
      </c>
      <c r="W362" s="572">
        <v>0</v>
      </c>
      <c r="X362" s="572">
        <v>0</v>
      </c>
      <c r="Y362" s="572">
        <v>63.65</v>
      </c>
      <c r="Z362" s="572">
        <v>3.8</v>
      </c>
      <c r="AA362" s="572">
        <v>5</v>
      </c>
      <c r="AB362" s="572">
        <v>50</v>
      </c>
      <c r="AC362" s="572">
        <v>2610</v>
      </c>
      <c r="AD362" s="572">
        <v>1145.7</v>
      </c>
      <c r="AE362" s="572">
        <v>1108.6499999999999</v>
      </c>
      <c r="AF362" s="572">
        <v>910.80000000000007</v>
      </c>
      <c r="AG362" s="572">
        <v>803.00000000000011</v>
      </c>
      <c r="AH362" s="572">
        <v>363.00000000000006</v>
      </c>
      <c r="AI362" s="572">
        <v>389.40000000000003</v>
      </c>
      <c r="AJ362" s="572">
        <v>335.5</v>
      </c>
      <c r="AK362" s="572">
        <v>1823.05</v>
      </c>
      <c r="AL362" s="572">
        <v>832.19999999999993</v>
      </c>
      <c r="AM362" s="572">
        <v>772.34999999999991</v>
      </c>
      <c r="AN362" s="572">
        <v>575.30000000000007</v>
      </c>
      <c r="AO362" s="572">
        <v>59.849999999999994</v>
      </c>
      <c r="AP362" s="572">
        <v>4.75</v>
      </c>
      <c r="AQ362" s="572">
        <v>16.149999999999999</v>
      </c>
      <c r="AR362" s="572">
        <v>45.599999999999994</v>
      </c>
      <c r="AS362" s="572">
        <v>0</v>
      </c>
      <c r="AT362" s="572">
        <v>0</v>
      </c>
      <c r="AU362" s="572">
        <v>0</v>
      </c>
      <c r="AV362" s="572">
        <v>0</v>
      </c>
      <c r="AW362" s="572">
        <v>59.849999999999994</v>
      </c>
      <c r="AX362" s="572">
        <v>4.75</v>
      </c>
      <c r="AY362" s="572">
        <v>16.149999999999999</v>
      </c>
      <c r="AZ362" s="572">
        <v>45.599999999999994</v>
      </c>
      <c r="BA362" s="572">
        <v>4959</v>
      </c>
      <c r="BB362" s="572">
        <v>2201.15</v>
      </c>
      <c r="BC362" s="572">
        <v>1947.5</v>
      </c>
      <c r="BD362" s="572">
        <v>1164.9000000000001</v>
      </c>
      <c r="BE362" s="572">
        <v>3853</v>
      </c>
      <c r="BF362" s="572">
        <v>1718.55</v>
      </c>
      <c r="BG362" s="572">
        <v>1383</v>
      </c>
      <c r="BH362" s="572">
        <v>669.90000000000009</v>
      </c>
      <c r="BI362" s="572">
        <v>1274.8999999999999</v>
      </c>
      <c r="BJ362" s="572">
        <v>482.59999999999997</v>
      </c>
      <c r="BK362" s="572">
        <v>608.94999999999993</v>
      </c>
      <c r="BL362" s="572">
        <v>495.00000000000006</v>
      </c>
      <c r="BM362" s="572">
        <v>30.4</v>
      </c>
      <c r="BN362" s="572">
        <v>1</v>
      </c>
      <c r="BO362" s="572">
        <v>9.5</v>
      </c>
      <c r="BP362" s="572">
        <v>20.900000000000002</v>
      </c>
      <c r="BQ362" s="572">
        <v>0</v>
      </c>
      <c r="BR362" s="572">
        <v>0</v>
      </c>
      <c r="BS362" s="572">
        <v>0</v>
      </c>
      <c r="BT362" s="572">
        <v>0</v>
      </c>
      <c r="BU362" s="572">
        <v>30.4</v>
      </c>
      <c r="BV362" s="572">
        <v>1</v>
      </c>
      <c r="BW362" s="572">
        <v>9.5</v>
      </c>
      <c r="BX362" s="572">
        <v>20.900000000000002</v>
      </c>
      <c r="BY362" s="572">
        <v>75</v>
      </c>
      <c r="BZ362" s="572">
        <v>503</v>
      </c>
      <c r="CA362" s="572">
        <v>0</v>
      </c>
    </row>
    <row r="363" spans="1:79">
      <c r="A363" t="s">
        <v>119</v>
      </c>
      <c r="B363" t="s">
        <v>1905</v>
      </c>
      <c r="C363">
        <v>2018</v>
      </c>
      <c r="D363" t="s">
        <v>1971</v>
      </c>
      <c r="E363" s="506">
        <v>513</v>
      </c>
      <c r="F363" s="506">
        <v>712</v>
      </c>
      <c r="G363" s="506">
        <v>243</v>
      </c>
      <c r="H363" s="506">
        <v>314</v>
      </c>
      <c r="I363" s="506">
        <v>123</v>
      </c>
      <c r="J363" s="506">
        <v>38</v>
      </c>
      <c r="K363" s="506">
        <v>9</v>
      </c>
      <c r="L363" s="506">
        <v>18</v>
      </c>
      <c r="M363" s="506">
        <v>0</v>
      </c>
      <c r="N363" s="506">
        <v>0</v>
      </c>
      <c r="O363" s="506">
        <v>0</v>
      </c>
      <c r="P363" s="506">
        <v>0</v>
      </c>
      <c r="Q363" s="506">
        <v>0</v>
      </c>
      <c r="R363" s="506">
        <v>0</v>
      </c>
      <c r="S363" s="506">
        <v>0</v>
      </c>
      <c r="T363" s="506">
        <v>0</v>
      </c>
      <c r="U363" s="506">
        <v>0</v>
      </c>
      <c r="V363" s="506">
        <v>0</v>
      </c>
      <c r="W363" s="506">
        <v>0</v>
      </c>
      <c r="X363" s="506">
        <v>0</v>
      </c>
      <c r="Y363" s="506">
        <v>0</v>
      </c>
      <c r="Z363" s="506">
        <v>0</v>
      </c>
      <c r="AA363" s="506">
        <v>0</v>
      </c>
      <c r="AB363" s="506">
        <v>0</v>
      </c>
      <c r="AC363" s="506">
        <v>659</v>
      </c>
      <c r="AD363" s="506">
        <v>213</v>
      </c>
      <c r="AE363" s="506">
        <v>386</v>
      </c>
      <c r="AF363" s="506">
        <v>219</v>
      </c>
      <c r="AG363" s="506">
        <v>343</v>
      </c>
      <c r="AH363" s="506">
        <v>116</v>
      </c>
      <c r="AI363" s="506">
        <v>184</v>
      </c>
      <c r="AJ363" s="506">
        <v>110</v>
      </c>
      <c r="AK363" s="506">
        <v>316</v>
      </c>
      <c r="AL363" s="506">
        <v>97</v>
      </c>
      <c r="AM363" s="506">
        <v>202</v>
      </c>
      <c r="AN363" s="506">
        <v>109</v>
      </c>
      <c r="AO363" s="506">
        <v>0</v>
      </c>
      <c r="AP363" s="506">
        <v>0</v>
      </c>
      <c r="AQ363" s="506">
        <v>0</v>
      </c>
      <c r="AR363" s="506">
        <v>0</v>
      </c>
      <c r="AS363" s="506">
        <v>0</v>
      </c>
      <c r="AT363" s="506">
        <v>0</v>
      </c>
      <c r="AU363" s="506">
        <v>0</v>
      </c>
      <c r="AV363" s="506">
        <v>0</v>
      </c>
      <c r="AW363" s="506">
        <v>0</v>
      </c>
      <c r="AX363" s="506">
        <v>0</v>
      </c>
      <c r="AY363" s="506">
        <v>0</v>
      </c>
      <c r="AZ363" s="506">
        <v>0</v>
      </c>
      <c r="BA363" s="506">
        <v>861</v>
      </c>
      <c r="BB363" s="506">
        <v>266</v>
      </c>
      <c r="BC363" s="506">
        <v>473</v>
      </c>
      <c r="BD363" s="506">
        <v>238</v>
      </c>
      <c r="BE363" s="506">
        <v>657</v>
      </c>
      <c r="BF363" s="506">
        <v>218</v>
      </c>
      <c r="BG363" s="506">
        <v>362</v>
      </c>
      <c r="BH363" s="506">
        <v>148</v>
      </c>
      <c r="BI363" s="506">
        <v>204</v>
      </c>
      <c r="BJ363" s="506">
        <v>48</v>
      </c>
      <c r="BK363" s="506">
        <v>111</v>
      </c>
      <c r="BL363" s="506">
        <v>90</v>
      </c>
      <c r="BM363" s="506">
        <v>0</v>
      </c>
      <c r="BN363" s="506">
        <v>0</v>
      </c>
      <c r="BO363" s="506">
        <v>0</v>
      </c>
      <c r="BP363" s="506">
        <v>0</v>
      </c>
      <c r="BQ363" s="506">
        <v>0</v>
      </c>
      <c r="BR363" s="506">
        <v>0</v>
      </c>
      <c r="BS363" s="506">
        <v>0</v>
      </c>
      <c r="BT363" s="506">
        <v>0</v>
      </c>
      <c r="BU363" s="506">
        <v>0</v>
      </c>
      <c r="BV363" s="506">
        <v>0</v>
      </c>
      <c r="BW363" s="506">
        <v>0</v>
      </c>
      <c r="BX363" s="506">
        <v>0</v>
      </c>
      <c r="BY363" s="506">
        <v>11</v>
      </c>
      <c r="BZ363" s="506">
        <v>41</v>
      </c>
      <c r="CA363" s="506">
        <v>0</v>
      </c>
    </row>
    <row r="364" spans="1:79">
      <c r="A364" s="571" t="s">
        <v>119</v>
      </c>
      <c r="B364" s="571" t="s">
        <v>1905</v>
      </c>
      <c r="C364" s="571">
        <v>2019</v>
      </c>
      <c r="D364" s="571" t="s">
        <v>1971</v>
      </c>
      <c r="E364" s="572">
        <v>210</v>
      </c>
      <c r="F364" s="572">
        <v>720</v>
      </c>
      <c r="G364" s="572">
        <v>364</v>
      </c>
      <c r="H364" s="572">
        <v>355</v>
      </c>
      <c r="I364" s="572">
        <v>141</v>
      </c>
      <c r="J364" s="572">
        <v>37</v>
      </c>
      <c r="K364" s="572">
        <v>17</v>
      </c>
      <c r="L364" s="572">
        <v>12</v>
      </c>
      <c r="M364" s="572">
        <v>0</v>
      </c>
      <c r="N364" s="572">
        <v>0</v>
      </c>
      <c r="O364" s="572">
        <v>0</v>
      </c>
      <c r="P364" s="572">
        <v>0</v>
      </c>
      <c r="Q364" s="572">
        <v>0</v>
      </c>
      <c r="R364" s="572">
        <v>0</v>
      </c>
      <c r="S364" s="572">
        <v>0</v>
      </c>
      <c r="T364" s="572">
        <v>0</v>
      </c>
      <c r="U364" s="572">
        <v>0</v>
      </c>
      <c r="V364" s="572">
        <v>0</v>
      </c>
      <c r="W364" s="572">
        <v>0</v>
      </c>
      <c r="X364" s="572">
        <v>0</v>
      </c>
      <c r="Y364" s="572">
        <v>0</v>
      </c>
      <c r="Z364" s="572">
        <v>0</v>
      </c>
      <c r="AA364" s="572">
        <v>0</v>
      </c>
      <c r="AB364" s="572">
        <v>0</v>
      </c>
      <c r="AC364" s="572">
        <v>645</v>
      </c>
      <c r="AD364" s="572">
        <v>531</v>
      </c>
      <c r="AE364" s="572">
        <v>366</v>
      </c>
      <c r="AF364" s="572">
        <v>207</v>
      </c>
      <c r="AG364" s="572">
        <v>369</v>
      </c>
      <c r="AH364" s="572">
        <v>299</v>
      </c>
      <c r="AI364" s="572">
        <v>203</v>
      </c>
      <c r="AJ364" s="572">
        <v>108</v>
      </c>
      <c r="AK364" s="572">
        <v>276</v>
      </c>
      <c r="AL364" s="572">
        <v>232</v>
      </c>
      <c r="AM364" s="572">
        <v>163</v>
      </c>
      <c r="AN364" s="572">
        <v>99</v>
      </c>
      <c r="AO364" s="572">
        <v>0</v>
      </c>
      <c r="AP364" s="572">
        <v>0</v>
      </c>
      <c r="AQ364" s="572">
        <v>0</v>
      </c>
      <c r="AR364" s="572">
        <v>0</v>
      </c>
      <c r="AS364" s="572">
        <v>0</v>
      </c>
      <c r="AT364" s="572">
        <v>0</v>
      </c>
      <c r="AU364" s="572">
        <v>0</v>
      </c>
      <c r="AV364" s="572">
        <v>0</v>
      </c>
      <c r="AW364" s="572">
        <v>0</v>
      </c>
      <c r="AX364" s="572">
        <v>0</v>
      </c>
      <c r="AY364" s="572">
        <v>0</v>
      </c>
      <c r="AZ364" s="572">
        <v>0</v>
      </c>
      <c r="BA364" s="572">
        <v>906</v>
      </c>
      <c r="BB364" s="572">
        <v>684</v>
      </c>
      <c r="BC364" s="572">
        <v>501</v>
      </c>
      <c r="BD364" s="572">
        <v>231</v>
      </c>
      <c r="BE364" s="572">
        <v>707</v>
      </c>
      <c r="BF364" s="572">
        <v>519</v>
      </c>
      <c r="BG364" s="572">
        <v>388</v>
      </c>
      <c r="BH364" s="572">
        <v>132</v>
      </c>
      <c r="BI364" s="572">
        <v>199</v>
      </c>
      <c r="BJ364" s="572">
        <v>165</v>
      </c>
      <c r="BK364" s="572">
        <v>113</v>
      </c>
      <c r="BL364" s="572">
        <v>99</v>
      </c>
      <c r="BM364" s="572">
        <v>0</v>
      </c>
      <c r="BN364" s="572">
        <v>0</v>
      </c>
      <c r="BO364" s="572">
        <v>0</v>
      </c>
      <c r="BP364" s="572">
        <v>0</v>
      </c>
      <c r="BQ364" s="572">
        <v>0</v>
      </c>
      <c r="BR364" s="572">
        <v>0</v>
      </c>
      <c r="BS364" s="572">
        <v>0</v>
      </c>
      <c r="BT364" s="572">
        <v>0</v>
      </c>
      <c r="BU364" s="572">
        <v>0</v>
      </c>
      <c r="BV364" s="572">
        <v>0</v>
      </c>
      <c r="BW364" s="572">
        <v>0</v>
      </c>
      <c r="BX364" s="572">
        <v>0</v>
      </c>
      <c r="BY364" s="572">
        <v>13</v>
      </c>
      <c r="BZ364" s="572">
        <v>29</v>
      </c>
      <c r="CA364" s="572">
        <v>0</v>
      </c>
    </row>
    <row r="365" spans="1:79">
      <c r="A365" t="s">
        <v>119</v>
      </c>
      <c r="B365" t="s">
        <v>1905</v>
      </c>
      <c r="C365">
        <v>2020</v>
      </c>
      <c r="D365" t="s">
        <v>1971</v>
      </c>
      <c r="E365" s="506">
        <v>412</v>
      </c>
      <c r="F365" s="506">
        <v>881</v>
      </c>
      <c r="G365" s="506">
        <v>622</v>
      </c>
      <c r="H365" s="506">
        <v>344</v>
      </c>
      <c r="I365" s="506">
        <v>124</v>
      </c>
      <c r="J365" s="506">
        <v>8</v>
      </c>
      <c r="K365" s="506">
        <v>4</v>
      </c>
      <c r="L365" s="506">
        <v>4</v>
      </c>
      <c r="M365" s="506">
        <v>0</v>
      </c>
      <c r="N365" s="506">
        <v>226</v>
      </c>
      <c r="O365" s="506">
        <v>0</v>
      </c>
      <c r="P365" s="506">
        <v>226</v>
      </c>
      <c r="Q365" s="506">
        <v>31</v>
      </c>
      <c r="R365" s="506">
        <v>0</v>
      </c>
      <c r="S365" s="506">
        <v>0</v>
      </c>
      <c r="T365" s="506">
        <v>0</v>
      </c>
      <c r="U365" s="506">
        <v>23</v>
      </c>
      <c r="V365" s="506">
        <v>0</v>
      </c>
      <c r="W365" s="506">
        <v>0</v>
      </c>
      <c r="X365" s="506">
        <v>0</v>
      </c>
      <c r="Y365" s="506">
        <v>8</v>
      </c>
      <c r="Z365" s="506">
        <v>0</v>
      </c>
      <c r="AA365" s="506">
        <v>0</v>
      </c>
      <c r="AB365" s="506">
        <v>0</v>
      </c>
      <c r="AC365" s="506">
        <v>641</v>
      </c>
      <c r="AD365" s="506">
        <v>517</v>
      </c>
      <c r="AE365" s="506">
        <v>412</v>
      </c>
      <c r="AF365" s="506">
        <v>230</v>
      </c>
      <c r="AG365" s="506">
        <v>360</v>
      </c>
      <c r="AH365" s="506">
        <v>297</v>
      </c>
      <c r="AI365" s="506">
        <v>225</v>
      </c>
      <c r="AJ365" s="506">
        <v>128</v>
      </c>
      <c r="AK365" s="506">
        <v>281</v>
      </c>
      <c r="AL365" s="506">
        <v>220</v>
      </c>
      <c r="AM365" s="506">
        <v>187</v>
      </c>
      <c r="AN365" s="506">
        <v>102</v>
      </c>
      <c r="AO365" s="506">
        <v>0</v>
      </c>
      <c r="AP365" s="506">
        <v>0</v>
      </c>
      <c r="AQ365" s="506">
        <v>0</v>
      </c>
      <c r="AR365" s="506">
        <v>0</v>
      </c>
      <c r="AS365" s="506">
        <v>0</v>
      </c>
      <c r="AT365" s="506">
        <v>0</v>
      </c>
      <c r="AU365" s="506">
        <v>0</v>
      </c>
      <c r="AV365" s="506">
        <v>0</v>
      </c>
      <c r="AW365" s="506">
        <v>0</v>
      </c>
      <c r="AX365" s="506">
        <v>0</v>
      </c>
      <c r="AY365" s="506">
        <v>0</v>
      </c>
      <c r="AZ365" s="506">
        <v>0</v>
      </c>
      <c r="BA365" s="506">
        <v>994</v>
      </c>
      <c r="BB365" s="506">
        <v>668</v>
      </c>
      <c r="BC365" s="506">
        <v>516</v>
      </c>
      <c r="BD365" s="506">
        <v>283</v>
      </c>
      <c r="BE365" s="506">
        <v>791</v>
      </c>
      <c r="BF365" s="506">
        <v>511</v>
      </c>
      <c r="BG365" s="506">
        <v>402</v>
      </c>
      <c r="BH365" s="506">
        <v>178</v>
      </c>
      <c r="BI365" s="506">
        <v>203</v>
      </c>
      <c r="BJ365" s="506">
        <v>157</v>
      </c>
      <c r="BK365" s="506">
        <v>114</v>
      </c>
      <c r="BL365" s="506">
        <v>105</v>
      </c>
      <c r="BM365" s="506">
        <v>0</v>
      </c>
      <c r="BN365" s="506">
        <v>0</v>
      </c>
      <c r="BO365" s="506">
        <v>0</v>
      </c>
      <c r="BP365" s="506">
        <v>0</v>
      </c>
      <c r="BQ365" s="506">
        <v>0</v>
      </c>
      <c r="BR365" s="506">
        <v>0</v>
      </c>
      <c r="BS365" s="506">
        <v>0</v>
      </c>
      <c r="BT365" s="506">
        <v>0</v>
      </c>
      <c r="BU365" s="506">
        <v>0</v>
      </c>
      <c r="BV365" s="506">
        <v>0</v>
      </c>
      <c r="BW365" s="506">
        <v>0</v>
      </c>
      <c r="BX365" s="506">
        <v>0</v>
      </c>
      <c r="BY365" s="506">
        <v>9</v>
      </c>
      <c r="BZ365" s="506">
        <v>60</v>
      </c>
      <c r="CA365" s="506">
        <v>0</v>
      </c>
    </row>
    <row r="366" spans="1:79">
      <c r="A366" s="571" t="s">
        <v>119</v>
      </c>
      <c r="B366" s="571" t="s">
        <v>1905</v>
      </c>
      <c r="C366" s="571">
        <v>2021</v>
      </c>
      <c r="D366" s="571" t="s">
        <v>1971</v>
      </c>
      <c r="E366" s="572">
        <v>665</v>
      </c>
      <c r="F366" s="572">
        <v>807</v>
      </c>
      <c r="G366" s="572">
        <v>557</v>
      </c>
      <c r="H366" s="572">
        <v>333</v>
      </c>
      <c r="I366" s="572">
        <v>117</v>
      </c>
      <c r="J366" s="572">
        <v>9</v>
      </c>
      <c r="K366" s="572">
        <v>6</v>
      </c>
      <c r="L366" s="572">
        <v>2</v>
      </c>
      <c r="M366" s="572">
        <v>1</v>
      </c>
      <c r="N366" s="572">
        <v>261</v>
      </c>
      <c r="O366" s="572">
        <v>0</v>
      </c>
      <c r="P366" s="572">
        <v>261</v>
      </c>
      <c r="Q366" s="572">
        <v>10</v>
      </c>
      <c r="R366" s="572">
        <v>0</v>
      </c>
      <c r="S366" s="572">
        <v>0</v>
      </c>
      <c r="T366" s="572">
        <v>0</v>
      </c>
      <c r="U366" s="572">
        <v>10</v>
      </c>
      <c r="V366" s="572">
        <v>0</v>
      </c>
      <c r="W366" s="572">
        <v>0</v>
      </c>
      <c r="X366" s="572">
        <v>0</v>
      </c>
      <c r="Y366" s="572">
        <v>0</v>
      </c>
      <c r="Z366" s="572">
        <v>0</v>
      </c>
      <c r="AA366" s="572">
        <v>0</v>
      </c>
      <c r="AB366" s="572">
        <v>0</v>
      </c>
      <c r="AC366" s="572">
        <v>632</v>
      </c>
      <c r="AD366" s="572">
        <v>468</v>
      </c>
      <c r="AE366" s="572">
        <v>366</v>
      </c>
      <c r="AF366" s="572">
        <v>233</v>
      </c>
      <c r="AG366" s="572">
        <v>329</v>
      </c>
      <c r="AH366" s="572">
        <v>249</v>
      </c>
      <c r="AI366" s="572">
        <v>180</v>
      </c>
      <c r="AJ366" s="572">
        <v>117</v>
      </c>
      <c r="AK366" s="572">
        <v>303</v>
      </c>
      <c r="AL366" s="572">
        <v>219</v>
      </c>
      <c r="AM366" s="572">
        <v>186</v>
      </c>
      <c r="AN366" s="572">
        <v>116</v>
      </c>
      <c r="AO366" s="572">
        <v>0</v>
      </c>
      <c r="AP366" s="572">
        <v>0</v>
      </c>
      <c r="AQ366" s="572">
        <v>0</v>
      </c>
      <c r="AR366" s="572">
        <v>0</v>
      </c>
      <c r="AS366" s="572">
        <v>0</v>
      </c>
      <c r="AT366" s="572">
        <v>0</v>
      </c>
      <c r="AU366" s="572">
        <v>0</v>
      </c>
      <c r="AV366" s="572">
        <v>0</v>
      </c>
      <c r="AW366" s="572">
        <v>0</v>
      </c>
      <c r="AX366" s="572">
        <v>0</v>
      </c>
      <c r="AY366" s="572">
        <v>0</v>
      </c>
      <c r="AZ366" s="572">
        <v>0</v>
      </c>
      <c r="BA366" s="572">
        <v>980</v>
      </c>
      <c r="BB366" s="572">
        <v>727</v>
      </c>
      <c r="BC366" s="572">
        <v>518</v>
      </c>
      <c r="BD366" s="572">
        <v>241</v>
      </c>
      <c r="BE366" s="572">
        <v>770</v>
      </c>
      <c r="BF366" s="572">
        <v>568</v>
      </c>
      <c r="BG366" s="572">
        <v>408</v>
      </c>
      <c r="BH366" s="572">
        <v>153</v>
      </c>
      <c r="BI366" s="572">
        <v>210</v>
      </c>
      <c r="BJ366" s="572">
        <v>159</v>
      </c>
      <c r="BK366" s="572">
        <v>110</v>
      </c>
      <c r="BL366" s="572">
        <v>88</v>
      </c>
      <c r="BM366" s="572">
        <v>0</v>
      </c>
      <c r="BN366" s="572">
        <v>0</v>
      </c>
      <c r="BO366" s="572">
        <v>0</v>
      </c>
      <c r="BP366" s="572">
        <v>0</v>
      </c>
      <c r="BQ366" s="572">
        <v>0</v>
      </c>
      <c r="BR366" s="572">
        <v>0</v>
      </c>
      <c r="BS366" s="572">
        <v>0</v>
      </c>
      <c r="BT366" s="572">
        <v>0</v>
      </c>
      <c r="BU366" s="572">
        <v>0</v>
      </c>
      <c r="BV366" s="572">
        <v>0</v>
      </c>
      <c r="BW366" s="572">
        <v>0</v>
      </c>
      <c r="BX366" s="572">
        <v>0</v>
      </c>
      <c r="BY366" s="572">
        <v>33</v>
      </c>
      <c r="BZ366" s="572">
        <v>56</v>
      </c>
      <c r="CA366" s="572">
        <v>0</v>
      </c>
    </row>
    <row r="367" spans="1:79">
      <c r="A367" t="s">
        <v>119</v>
      </c>
      <c r="B367" t="s">
        <v>1905</v>
      </c>
      <c r="C367">
        <v>2022</v>
      </c>
      <c r="D367" t="s">
        <v>1971</v>
      </c>
      <c r="E367" s="506">
        <v>658</v>
      </c>
      <c r="F367" s="506">
        <v>635</v>
      </c>
      <c r="G367" s="506">
        <v>476</v>
      </c>
      <c r="H367" s="506">
        <v>257</v>
      </c>
      <c r="I367" s="506">
        <v>94</v>
      </c>
      <c r="J367" s="506">
        <v>0</v>
      </c>
      <c r="K367" s="506">
        <v>0</v>
      </c>
      <c r="L367" s="506">
        <v>0</v>
      </c>
      <c r="M367" s="506">
        <v>0</v>
      </c>
      <c r="N367" s="506">
        <v>403</v>
      </c>
      <c r="O367" s="506">
        <v>0</v>
      </c>
      <c r="P367" s="506">
        <v>403</v>
      </c>
      <c r="Q367" s="506">
        <v>25</v>
      </c>
      <c r="R367" s="506">
        <v>0</v>
      </c>
      <c r="S367" s="506">
        <v>0</v>
      </c>
      <c r="T367" s="506">
        <v>0</v>
      </c>
      <c r="U367" s="506">
        <v>25</v>
      </c>
      <c r="V367" s="506">
        <v>0</v>
      </c>
      <c r="W367" s="506">
        <v>0</v>
      </c>
      <c r="X367" s="506">
        <v>0</v>
      </c>
      <c r="Y367" s="506">
        <v>0</v>
      </c>
      <c r="Z367" s="506">
        <v>0</v>
      </c>
      <c r="AA367" s="506">
        <v>0</v>
      </c>
      <c r="AB367" s="506">
        <v>0</v>
      </c>
      <c r="AC367" s="506">
        <v>690</v>
      </c>
      <c r="AD367" s="506">
        <v>564</v>
      </c>
      <c r="AE367" s="506">
        <v>385</v>
      </c>
      <c r="AF367" s="506">
        <v>252</v>
      </c>
      <c r="AG367" s="506">
        <v>335</v>
      </c>
      <c r="AH367" s="506">
        <v>292</v>
      </c>
      <c r="AI367" s="506">
        <v>183</v>
      </c>
      <c r="AJ367" s="506">
        <v>122</v>
      </c>
      <c r="AK367" s="506">
        <v>355</v>
      </c>
      <c r="AL367" s="506">
        <v>272</v>
      </c>
      <c r="AM367" s="506">
        <v>202</v>
      </c>
      <c r="AN367" s="506">
        <v>130</v>
      </c>
      <c r="AO367" s="506">
        <v>0</v>
      </c>
      <c r="AP367" s="506">
        <v>0</v>
      </c>
      <c r="AQ367" s="506">
        <v>0</v>
      </c>
      <c r="AR367" s="506">
        <v>0</v>
      </c>
      <c r="AS367" s="506">
        <v>0</v>
      </c>
      <c r="AT367" s="506">
        <v>0</v>
      </c>
      <c r="AU367" s="506">
        <v>0</v>
      </c>
      <c r="AV367" s="506">
        <v>0</v>
      </c>
      <c r="AW367" s="506">
        <v>0</v>
      </c>
      <c r="AX367" s="506">
        <v>0</v>
      </c>
      <c r="AY367" s="506">
        <v>0</v>
      </c>
      <c r="AZ367" s="506">
        <v>0</v>
      </c>
      <c r="BA367" s="506">
        <v>860</v>
      </c>
      <c r="BB367" s="506">
        <v>641</v>
      </c>
      <c r="BC367" s="506">
        <v>471</v>
      </c>
      <c r="BD367" s="506">
        <v>233</v>
      </c>
      <c r="BE367" s="506">
        <v>668</v>
      </c>
      <c r="BF367" s="506">
        <v>499</v>
      </c>
      <c r="BG367" s="506">
        <v>354</v>
      </c>
      <c r="BH367" s="506">
        <v>138</v>
      </c>
      <c r="BI367" s="506">
        <v>192</v>
      </c>
      <c r="BJ367" s="506">
        <v>142</v>
      </c>
      <c r="BK367" s="506">
        <v>117</v>
      </c>
      <c r="BL367" s="506">
        <v>95</v>
      </c>
      <c r="BM367" s="506">
        <v>0</v>
      </c>
      <c r="BN367" s="506">
        <v>0</v>
      </c>
      <c r="BO367" s="506">
        <v>0</v>
      </c>
      <c r="BP367" s="506">
        <v>0</v>
      </c>
      <c r="BQ367" s="506">
        <v>0</v>
      </c>
      <c r="BR367" s="506">
        <v>0</v>
      </c>
      <c r="BS367" s="506">
        <v>0</v>
      </c>
      <c r="BT367" s="506">
        <v>0</v>
      </c>
      <c r="BU367" s="506">
        <v>0</v>
      </c>
      <c r="BV367" s="506">
        <v>0</v>
      </c>
      <c r="BW367" s="506">
        <v>0</v>
      </c>
      <c r="BX367" s="506">
        <v>0</v>
      </c>
      <c r="BY367" s="506">
        <v>32</v>
      </c>
      <c r="BZ367" s="506">
        <v>75</v>
      </c>
      <c r="CA367" s="506">
        <v>0</v>
      </c>
    </row>
    <row r="368" spans="1:79">
      <c r="A368" s="571" t="s">
        <v>119</v>
      </c>
      <c r="B368" s="571" t="s">
        <v>1905</v>
      </c>
      <c r="C368" s="571">
        <v>2023</v>
      </c>
      <c r="D368" s="571" t="s">
        <v>1971</v>
      </c>
      <c r="E368" s="572">
        <v>690</v>
      </c>
      <c r="F368" s="572">
        <v>640</v>
      </c>
      <c r="G368" s="572">
        <v>508</v>
      </c>
      <c r="H368" s="572">
        <v>293</v>
      </c>
      <c r="I368" s="572">
        <v>93</v>
      </c>
      <c r="J368" s="572">
        <v>21</v>
      </c>
      <c r="K368" s="572">
        <v>18</v>
      </c>
      <c r="L368" s="572">
        <v>8</v>
      </c>
      <c r="M368" s="572">
        <v>0</v>
      </c>
      <c r="N368" s="572">
        <v>349</v>
      </c>
      <c r="O368" s="572">
        <v>0</v>
      </c>
      <c r="P368" s="572">
        <v>349</v>
      </c>
      <c r="Q368" s="572">
        <v>27</v>
      </c>
      <c r="R368" s="572">
        <v>25</v>
      </c>
      <c r="S368" s="572">
        <v>16</v>
      </c>
      <c r="T368" s="572">
        <v>16</v>
      </c>
      <c r="U368" s="572">
        <v>27</v>
      </c>
      <c r="V368" s="572">
        <v>25</v>
      </c>
      <c r="W368" s="572">
        <v>16</v>
      </c>
      <c r="X368" s="572">
        <v>16</v>
      </c>
      <c r="Y368" s="572">
        <v>0</v>
      </c>
      <c r="Z368" s="572">
        <v>0</v>
      </c>
      <c r="AA368" s="572">
        <v>0</v>
      </c>
      <c r="AB368" s="572">
        <v>0</v>
      </c>
      <c r="AC368" s="572">
        <v>740</v>
      </c>
      <c r="AD368" s="572">
        <v>650</v>
      </c>
      <c r="AE368" s="572">
        <v>452</v>
      </c>
      <c r="AF368" s="572">
        <v>213</v>
      </c>
      <c r="AG368" s="572">
        <v>398</v>
      </c>
      <c r="AH368" s="572">
        <v>355</v>
      </c>
      <c r="AI368" s="572">
        <v>231</v>
      </c>
      <c r="AJ368" s="572">
        <v>104</v>
      </c>
      <c r="AK368" s="572">
        <v>342</v>
      </c>
      <c r="AL368" s="572">
        <v>295</v>
      </c>
      <c r="AM368" s="572">
        <v>221</v>
      </c>
      <c r="AN368" s="572">
        <v>109</v>
      </c>
      <c r="AO368" s="572">
        <v>0</v>
      </c>
      <c r="AP368" s="572">
        <v>0</v>
      </c>
      <c r="AQ368" s="572">
        <v>0</v>
      </c>
      <c r="AR368" s="572">
        <v>0</v>
      </c>
      <c r="AS368" s="572">
        <v>0</v>
      </c>
      <c r="AT368" s="572">
        <v>0</v>
      </c>
      <c r="AU368" s="572">
        <v>0</v>
      </c>
      <c r="AV368" s="572">
        <v>0</v>
      </c>
      <c r="AW368" s="572">
        <v>0</v>
      </c>
      <c r="AX368" s="572">
        <v>0</v>
      </c>
      <c r="AY368" s="572">
        <v>0</v>
      </c>
      <c r="AZ368" s="572">
        <v>0</v>
      </c>
      <c r="BA368" s="572">
        <v>997</v>
      </c>
      <c r="BB368" s="572">
        <v>797</v>
      </c>
      <c r="BC368" s="572">
        <v>543</v>
      </c>
      <c r="BD368" s="572">
        <v>249</v>
      </c>
      <c r="BE368" s="572">
        <v>743</v>
      </c>
      <c r="BF368" s="572">
        <v>599</v>
      </c>
      <c r="BG368" s="572">
        <v>395</v>
      </c>
      <c r="BH368" s="572">
        <v>141</v>
      </c>
      <c r="BI368" s="572">
        <v>254</v>
      </c>
      <c r="BJ368" s="572">
        <v>198</v>
      </c>
      <c r="BK368" s="572">
        <v>148</v>
      </c>
      <c r="BL368" s="572">
        <v>108</v>
      </c>
      <c r="BM368" s="572">
        <v>0</v>
      </c>
      <c r="BN368" s="572">
        <v>0</v>
      </c>
      <c r="BO368" s="572">
        <v>0</v>
      </c>
      <c r="BP368" s="572">
        <v>0</v>
      </c>
      <c r="BQ368" s="572">
        <v>0</v>
      </c>
      <c r="BR368" s="572">
        <v>0</v>
      </c>
      <c r="BS368" s="572">
        <v>0</v>
      </c>
      <c r="BT368" s="572">
        <v>0</v>
      </c>
      <c r="BU368" s="572">
        <v>0</v>
      </c>
      <c r="BV368" s="572">
        <v>0</v>
      </c>
      <c r="BW368" s="572">
        <v>0</v>
      </c>
      <c r="BX368" s="572">
        <v>0</v>
      </c>
      <c r="BY368" s="572">
        <v>25</v>
      </c>
      <c r="BZ368" s="572">
        <v>83</v>
      </c>
      <c r="CA368" s="572">
        <v>0</v>
      </c>
    </row>
    <row r="369" spans="1:79">
      <c r="A369" t="s">
        <v>119</v>
      </c>
      <c r="B369" t="s">
        <v>1905</v>
      </c>
      <c r="C369">
        <v>2024</v>
      </c>
      <c r="D369" t="s">
        <v>1971</v>
      </c>
      <c r="E369" s="506">
        <v>747</v>
      </c>
      <c r="F369" s="506">
        <v>604</v>
      </c>
      <c r="G369" s="506">
        <v>520</v>
      </c>
      <c r="H369" s="506">
        <v>269</v>
      </c>
      <c r="I369" s="506">
        <v>85</v>
      </c>
      <c r="J369" s="506">
        <v>14</v>
      </c>
      <c r="K369" s="506">
        <v>11</v>
      </c>
      <c r="L369" s="506">
        <v>2</v>
      </c>
      <c r="M369" s="506">
        <v>0</v>
      </c>
      <c r="N369" s="506">
        <v>298</v>
      </c>
      <c r="O369" s="506">
        <v>0</v>
      </c>
      <c r="P369" s="506">
        <v>298</v>
      </c>
      <c r="Q369" s="506">
        <v>40</v>
      </c>
      <c r="R369" s="506">
        <v>35</v>
      </c>
      <c r="S369" s="506">
        <v>24</v>
      </c>
      <c r="T369" s="506">
        <v>12</v>
      </c>
      <c r="U369" s="506">
        <v>40</v>
      </c>
      <c r="V369" s="506">
        <v>35</v>
      </c>
      <c r="W369" s="506">
        <v>24</v>
      </c>
      <c r="X369" s="506">
        <v>12</v>
      </c>
      <c r="Y369" s="506">
        <v>0</v>
      </c>
      <c r="Z369" s="506">
        <v>0</v>
      </c>
      <c r="AA369" s="506">
        <v>0</v>
      </c>
      <c r="AB369" s="506">
        <v>0</v>
      </c>
      <c r="AC369" s="506">
        <v>722</v>
      </c>
      <c r="AD369" s="506">
        <v>604</v>
      </c>
      <c r="AE369" s="506">
        <v>440</v>
      </c>
      <c r="AF369" s="506">
        <v>174</v>
      </c>
      <c r="AG369" s="506">
        <v>331</v>
      </c>
      <c r="AH369" s="506">
        <v>288</v>
      </c>
      <c r="AI369" s="506">
        <v>178</v>
      </c>
      <c r="AJ369" s="506">
        <v>52</v>
      </c>
      <c r="AK369" s="506">
        <v>391</v>
      </c>
      <c r="AL369" s="506">
        <v>316</v>
      </c>
      <c r="AM369" s="506">
        <v>262</v>
      </c>
      <c r="AN369" s="506">
        <v>122</v>
      </c>
      <c r="AO369" s="506">
        <v>0</v>
      </c>
      <c r="AP369" s="506">
        <v>0</v>
      </c>
      <c r="AQ369" s="506">
        <v>0</v>
      </c>
      <c r="AR369" s="506">
        <v>0</v>
      </c>
      <c r="AS369" s="506">
        <v>0</v>
      </c>
      <c r="AT369" s="506">
        <v>0</v>
      </c>
      <c r="AU369" s="506">
        <v>0</v>
      </c>
      <c r="AV369" s="506">
        <v>0</v>
      </c>
      <c r="AW369" s="506">
        <v>0</v>
      </c>
      <c r="AX369" s="506">
        <v>0</v>
      </c>
      <c r="AY369" s="506">
        <v>0</v>
      </c>
      <c r="AZ369" s="506">
        <v>0</v>
      </c>
      <c r="BA369" s="506">
        <v>1033</v>
      </c>
      <c r="BB369" s="506">
        <v>835</v>
      </c>
      <c r="BC369" s="506">
        <v>559</v>
      </c>
      <c r="BD369" s="506">
        <v>240</v>
      </c>
      <c r="BE369" s="506">
        <v>688</v>
      </c>
      <c r="BF369" s="506">
        <v>553</v>
      </c>
      <c r="BG369" s="506">
        <v>348</v>
      </c>
      <c r="BH369" s="506">
        <v>116</v>
      </c>
      <c r="BI369" s="506">
        <v>345</v>
      </c>
      <c r="BJ369" s="506">
        <v>282</v>
      </c>
      <c r="BK369" s="506">
        <v>211</v>
      </c>
      <c r="BL369" s="506">
        <v>124</v>
      </c>
      <c r="BM369" s="506">
        <v>0</v>
      </c>
      <c r="BN369" s="506">
        <v>0</v>
      </c>
      <c r="BO369" s="506">
        <v>0</v>
      </c>
      <c r="BP369" s="506">
        <v>0</v>
      </c>
      <c r="BQ369" s="506">
        <v>0</v>
      </c>
      <c r="BR369" s="506">
        <v>0</v>
      </c>
      <c r="BS369" s="506">
        <v>0</v>
      </c>
      <c r="BT369" s="506">
        <v>0</v>
      </c>
      <c r="BU369" s="506">
        <v>0</v>
      </c>
      <c r="BV369" s="506">
        <v>0</v>
      </c>
      <c r="BW369" s="506">
        <v>0</v>
      </c>
      <c r="BX369" s="506">
        <v>0</v>
      </c>
      <c r="BY369" s="506">
        <v>16</v>
      </c>
      <c r="BZ369" s="506">
        <v>62</v>
      </c>
      <c r="CA369" s="506">
        <v>0</v>
      </c>
    </row>
    <row r="370" spans="1:79">
      <c r="A370" s="571" t="s">
        <v>119</v>
      </c>
      <c r="B370" s="571" t="s">
        <v>1905</v>
      </c>
      <c r="C370" s="571">
        <v>2025</v>
      </c>
      <c r="D370" s="571" t="s">
        <v>1972</v>
      </c>
      <c r="E370" s="572">
        <v>727</v>
      </c>
      <c r="F370" s="572">
        <v>611</v>
      </c>
      <c r="G370" s="572">
        <v>406</v>
      </c>
      <c r="H370" s="572">
        <v>266</v>
      </c>
      <c r="I370" s="572">
        <v>95</v>
      </c>
      <c r="J370" s="572">
        <v>18</v>
      </c>
      <c r="K370" s="572">
        <v>11</v>
      </c>
      <c r="L370" s="572">
        <v>6</v>
      </c>
      <c r="M370" s="572">
        <v>0</v>
      </c>
      <c r="N370" s="572">
        <v>312</v>
      </c>
      <c r="O370" s="572">
        <v>0</v>
      </c>
      <c r="P370" s="572">
        <v>312</v>
      </c>
      <c r="Q370" s="572">
        <v>29</v>
      </c>
      <c r="R370" s="572">
        <v>26</v>
      </c>
      <c r="S370" s="572">
        <v>17</v>
      </c>
      <c r="T370" s="572">
        <v>13</v>
      </c>
      <c r="U370" s="572">
        <v>28</v>
      </c>
      <c r="V370" s="572">
        <v>26</v>
      </c>
      <c r="W370" s="572">
        <v>17</v>
      </c>
      <c r="X370" s="572">
        <v>13</v>
      </c>
      <c r="Y370" s="617">
        <v>1</v>
      </c>
      <c r="Z370" s="572">
        <v>0</v>
      </c>
      <c r="AA370" s="572">
        <v>0</v>
      </c>
      <c r="AB370" s="572">
        <v>0</v>
      </c>
      <c r="AC370" s="572">
        <v>722</v>
      </c>
      <c r="AD370" s="572">
        <v>539</v>
      </c>
      <c r="AE370" s="572">
        <v>428</v>
      </c>
      <c r="AF370" s="572">
        <v>235</v>
      </c>
      <c r="AG370" s="572">
        <v>377</v>
      </c>
      <c r="AH370" s="572">
        <v>289</v>
      </c>
      <c r="AI370" s="572">
        <v>212</v>
      </c>
      <c r="AJ370" s="572">
        <v>113</v>
      </c>
      <c r="AK370" s="572">
        <v>345</v>
      </c>
      <c r="AL370" s="572">
        <v>250</v>
      </c>
      <c r="AM370" s="572">
        <v>216</v>
      </c>
      <c r="AN370" s="572">
        <v>122</v>
      </c>
      <c r="AO370" s="572">
        <v>0</v>
      </c>
      <c r="AP370" s="572">
        <v>0</v>
      </c>
      <c r="AQ370" s="572">
        <v>0</v>
      </c>
      <c r="AR370" s="572">
        <v>0</v>
      </c>
      <c r="AS370" s="572">
        <v>0</v>
      </c>
      <c r="AT370" s="572">
        <v>0</v>
      </c>
      <c r="AU370" s="572">
        <v>0</v>
      </c>
      <c r="AV370" s="572">
        <v>0</v>
      </c>
      <c r="AW370" s="572">
        <v>0</v>
      </c>
      <c r="AX370" s="572">
        <v>0</v>
      </c>
      <c r="AY370" s="572">
        <v>0</v>
      </c>
      <c r="AZ370" s="572">
        <v>0</v>
      </c>
      <c r="BA370" s="572">
        <v>948</v>
      </c>
      <c r="BB370" s="572">
        <v>654</v>
      </c>
      <c r="BC370" s="572">
        <v>512</v>
      </c>
      <c r="BD370" s="572">
        <v>246</v>
      </c>
      <c r="BE370" s="572">
        <v>720</v>
      </c>
      <c r="BF370" s="572">
        <v>497</v>
      </c>
      <c r="BG370" s="572">
        <v>381</v>
      </c>
      <c r="BH370" s="572">
        <v>144</v>
      </c>
      <c r="BI370" s="572">
        <v>228</v>
      </c>
      <c r="BJ370" s="572">
        <v>157</v>
      </c>
      <c r="BK370" s="572">
        <v>131</v>
      </c>
      <c r="BL370" s="572">
        <v>102</v>
      </c>
      <c r="BM370" s="572">
        <v>0</v>
      </c>
      <c r="BN370" s="572">
        <v>0</v>
      </c>
      <c r="BO370" s="572">
        <v>0</v>
      </c>
      <c r="BP370" s="572">
        <v>0</v>
      </c>
      <c r="BQ370" s="572">
        <v>0</v>
      </c>
      <c r="BR370" s="572">
        <v>0</v>
      </c>
      <c r="BS370" s="572">
        <v>0</v>
      </c>
      <c r="BT370" s="572">
        <v>0</v>
      </c>
      <c r="BU370" s="572">
        <v>0</v>
      </c>
      <c r="BV370" s="572">
        <v>0</v>
      </c>
      <c r="BW370" s="572">
        <v>0</v>
      </c>
      <c r="BX370" s="572">
        <v>0</v>
      </c>
      <c r="BY370" s="572">
        <v>20</v>
      </c>
      <c r="BZ370" s="572">
        <v>67</v>
      </c>
      <c r="CA370" s="572">
        <v>0</v>
      </c>
    </row>
    <row r="371" spans="1:79">
      <c r="A371" t="s">
        <v>119</v>
      </c>
      <c r="B371" t="s">
        <v>1905</v>
      </c>
      <c r="C371">
        <v>2024</v>
      </c>
      <c r="D371" t="s">
        <v>1974</v>
      </c>
      <c r="E371" s="506">
        <f>E369</f>
        <v>747</v>
      </c>
      <c r="F371" s="506">
        <f t="shared" ref="F371:BQ371" si="72">F369</f>
        <v>604</v>
      </c>
      <c r="G371" s="506">
        <f t="shared" si="72"/>
        <v>520</v>
      </c>
      <c r="H371" s="506">
        <f t="shared" si="72"/>
        <v>269</v>
      </c>
      <c r="I371" s="506">
        <f t="shared" si="72"/>
        <v>85</v>
      </c>
      <c r="J371" s="506">
        <f t="shared" si="72"/>
        <v>14</v>
      </c>
      <c r="K371" s="506">
        <f t="shared" si="72"/>
        <v>11</v>
      </c>
      <c r="L371" s="506">
        <f t="shared" si="72"/>
        <v>2</v>
      </c>
      <c r="M371" s="506">
        <f t="shared" si="72"/>
        <v>0</v>
      </c>
      <c r="N371" s="506">
        <f t="shared" si="72"/>
        <v>298</v>
      </c>
      <c r="O371" s="506">
        <f t="shared" si="72"/>
        <v>0</v>
      </c>
      <c r="P371" s="506">
        <f t="shared" si="72"/>
        <v>298</v>
      </c>
      <c r="Q371" s="506">
        <f t="shared" si="72"/>
        <v>40</v>
      </c>
      <c r="R371" s="506">
        <f t="shared" si="72"/>
        <v>35</v>
      </c>
      <c r="S371" s="506">
        <f t="shared" si="72"/>
        <v>24</v>
      </c>
      <c r="T371" s="506">
        <f t="shared" si="72"/>
        <v>12</v>
      </c>
      <c r="U371" s="506">
        <f t="shared" si="72"/>
        <v>40</v>
      </c>
      <c r="V371" s="506">
        <f t="shared" si="72"/>
        <v>35</v>
      </c>
      <c r="W371" s="506">
        <f t="shared" si="72"/>
        <v>24</v>
      </c>
      <c r="X371" s="506">
        <f t="shared" si="72"/>
        <v>12</v>
      </c>
      <c r="Y371" s="506">
        <f t="shared" si="72"/>
        <v>0</v>
      </c>
      <c r="Z371" s="506">
        <f t="shared" si="72"/>
        <v>0</v>
      </c>
      <c r="AA371" s="506">
        <f t="shared" si="72"/>
        <v>0</v>
      </c>
      <c r="AB371" s="506">
        <f t="shared" si="72"/>
        <v>0</v>
      </c>
      <c r="AC371" s="506">
        <f t="shared" si="72"/>
        <v>722</v>
      </c>
      <c r="AD371" s="506">
        <f t="shared" si="72"/>
        <v>604</v>
      </c>
      <c r="AE371" s="506">
        <f t="shared" si="72"/>
        <v>440</v>
      </c>
      <c r="AF371" s="506">
        <f t="shared" si="72"/>
        <v>174</v>
      </c>
      <c r="AG371" s="506">
        <f t="shared" si="72"/>
        <v>331</v>
      </c>
      <c r="AH371" s="506">
        <f t="shared" si="72"/>
        <v>288</v>
      </c>
      <c r="AI371" s="506">
        <f t="shared" si="72"/>
        <v>178</v>
      </c>
      <c r="AJ371" s="506">
        <f t="shared" si="72"/>
        <v>52</v>
      </c>
      <c r="AK371" s="506">
        <f t="shared" si="72"/>
        <v>391</v>
      </c>
      <c r="AL371" s="506">
        <f t="shared" si="72"/>
        <v>316</v>
      </c>
      <c r="AM371" s="506">
        <f t="shared" si="72"/>
        <v>262</v>
      </c>
      <c r="AN371" s="506">
        <f t="shared" si="72"/>
        <v>122</v>
      </c>
      <c r="AO371" s="506">
        <f t="shared" si="72"/>
        <v>0</v>
      </c>
      <c r="AP371" s="506">
        <f t="shared" si="72"/>
        <v>0</v>
      </c>
      <c r="AQ371" s="506">
        <f t="shared" si="72"/>
        <v>0</v>
      </c>
      <c r="AR371" s="506">
        <f t="shared" si="72"/>
        <v>0</v>
      </c>
      <c r="AS371" s="506">
        <f t="shared" si="72"/>
        <v>0</v>
      </c>
      <c r="AT371" s="506">
        <f t="shared" si="72"/>
        <v>0</v>
      </c>
      <c r="AU371" s="506">
        <f t="shared" si="72"/>
        <v>0</v>
      </c>
      <c r="AV371" s="506">
        <f t="shared" si="72"/>
        <v>0</v>
      </c>
      <c r="AW371" s="506">
        <f t="shared" si="72"/>
        <v>0</v>
      </c>
      <c r="AX371" s="506">
        <f t="shared" si="72"/>
        <v>0</v>
      </c>
      <c r="AY371" s="506">
        <f t="shared" si="72"/>
        <v>0</v>
      </c>
      <c r="AZ371" s="506">
        <f t="shared" si="72"/>
        <v>0</v>
      </c>
      <c r="BA371" s="506">
        <f t="shared" si="72"/>
        <v>1033</v>
      </c>
      <c r="BB371" s="506">
        <f t="shared" si="72"/>
        <v>835</v>
      </c>
      <c r="BC371" s="506">
        <f t="shared" si="72"/>
        <v>559</v>
      </c>
      <c r="BD371" s="506">
        <f t="shared" si="72"/>
        <v>240</v>
      </c>
      <c r="BE371" s="506">
        <f t="shared" si="72"/>
        <v>688</v>
      </c>
      <c r="BF371" s="506">
        <f t="shared" si="72"/>
        <v>553</v>
      </c>
      <c r="BG371" s="506">
        <f t="shared" si="72"/>
        <v>348</v>
      </c>
      <c r="BH371" s="506">
        <f t="shared" si="72"/>
        <v>116</v>
      </c>
      <c r="BI371" s="506">
        <f t="shared" si="72"/>
        <v>345</v>
      </c>
      <c r="BJ371" s="506">
        <f t="shared" si="72"/>
        <v>282</v>
      </c>
      <c r="BK371" s="506">
        <f t="shared" si="72"/>
        <v>211</v>
      </c>
      <c r="BL371" s="506">
        <f t="shared" si="72"/>
        <v>124</v>
      </c>
      <c r="BM371" s="506">
        <f t="shared" si="72"/>
        <v>0</v>
      </c>
      <c r="BN371" s="506">
        <f t="shared" si="72"/>
        <v>0</v>
      </c>
      <c r="BO371" s="506">
        <f t="shared" si="72"/>
        <v>0</v>
      </c>
      <c r="BP371" s="506">
        <f t="shared" si="72"/>
        <v>0</v>
      </c>
      <c r="BQ371" s="506">
        <f t="shared" si="72"/>
        <v>0</v>
      </c>
      <c r="BR371" s="506">
        <f t="shared" ref="BR371:CA371" si="73">BR369</f>
        <v>0</v>
      </c>
      <c r="BS371" s="506">
        <f t="shared" si="73"/>
        <v>0</v>
      </c>
      <c r="BT371" s="506">
        <f t="shared" si="73"/>
        <v>0</v>
      </c>
      <c r="BU371" s="506">
        <f t="shared" si="73"/>
        <v>0</v>
      </c>
      <c r="BV371" s="506">
        <f t="shared" si="73"/>
        <v>0</v>
      </c>
      <c r="BW371" s="506">
        <f t="shared" si="73"/>
        <v>0</v>
      </c>
      <c r="BX371" s="506">
        <f t="shared" si="73"/>
        <v>0</v>
      </c>
      <c r="BY371" s="506">
        <f t="shared" si="73"/>
        <v>16</v>
      </c>
      <c r="BZ371" s="506">
        <f t="shared" si="73"/>
        <v>62</v>
      </c>
      <c r="CA371" s="506">
        <f t="shared" si="73"/>
        <v>0</v>
      </c>
    </row>
    <row r="372" spans="1:79">
      <c r="A372" s="571" t="s">
        <v>119</v>
      </c>
      <c r="B372" s="571" t="s">
        <v>1905</v>
      </c>
      <c r="C372" s="571">
        <v>2025</v>
      </c>
      <c r="D372" s="571" t="s">
        <v>1974</v>
      </c>
      <c r="E372" s="572">
        <v>727</v>
      </c>
      <c r="F372" s="572">
        <v>611</v>
      </c>
      <c r="G372" s="572">
        <v>494</v>
      </c>
      <c r="H372" s="572">
        <v>266</v>
      </c>
      <c r="I372" s="572">
        <v>93.500000000000014</v>
      </c>
      <c r="J372" s="572">
        <v>15.400000000000002</v>
      </c>
      <c r="K372" s="572">
        <v>11</v>
      </c>
      <c r="L372" s="572">
        <v>2.2000000000000002</v>
      </c>
      <c r="M372" s="572">
        <v>0</v>
      </c>
      <c r="N372" s="572">
        <v>312</v>
      </c>
      <c r="O372" s="572">
        <v>0</v>
      </c>
      <c r="P372" s="572">
        <v>312</v>
      </c>
      <c r="Q372" s="572">
        <v>38</v>
      </c>
      <c r="R372" s="572">
        <v>33.25</v>
      </c>
      <c r="S372" s="572">
        <v>22.799999999999997</v>
      </c>
      <c r="T372" s="572">
        <v>13</v>
      </c>
      <c r="U372" s="572">
        <v>38</v>
      </c>
      <c r="V372" s="572">
        <v>33.25</v>
      </c>
      <c r="W372" s="572">
        <v>22.799999999999997</v>
      </c>
      <c r="X372" s="572">
        <v>13</v>
      </c>
      <c r="Y372" s="572">
        <v>1</v>
      </c>
      <c r="Z372" s="572">
        <v>0</v>
      </c>
      <c r="AA372" s="572">
        <v>0</v>
      </c>
      <c r="AB372" s="572">
        <v>0</v>
      </c>
      <c r="AC372" s="572">
        <v>722</v>
      </c>
      <c r="AD372" s="572">
        <v>573.79999999999995</v>
      </c>
      <c r="AE372" s="572">
        <v>428</v>
      </c>
      <c r="AF372" s="572">
        <v>191.4</v>
      </c>
      <c r="AG372" s="572">
        <v>364.1</v>
      </c>
      <c r="AH372" s="572">
        <v>289</v>
      </c>
      <c r="AI372" s="572">
        <v>195.8</v>
      </c>
      <c r="AJ372" s="572">
        <v>57.2</v>
      </c>
      <c r="AK372" s="572">
        <v>371.45</v>
      </c>
      <c r="AL372" s="572">
        <v>300.2</v>
      </c>
      <c r="AM372" s="572">
        <v>248.89999999999998</v>
      </c>
      <c r="AN372" s="572">
        <v>122</v>
      </c>
      <c r="AO372" s="572">
        <v>0</v>
      </c>
      <c r="AP372" s="572">
        <v>0</v>
      </c>
      <c r="AQ372" s="572">
        <v>0</v>
      </c>
      <c r="AR372" s="572">
        <v>0</v>
      </c>
      <c r="AS372" s="572">
        <v>0</v>
      </c>
      <c r="AT372" s="572">
        <v>0</v>
      </c>
      <c r="AU372" s="572">
        <v>0</v>
      </c>
      <c r="AV372" s="572">
        <v>0</v>
      </c>
      <c r="AW372" s="572">
        <v>0</v>
      </c>
      <c r="AX372" s="572">
        <v>0</v>
      </c>
      <c r="AY372" s="572">
        <v>0</v>
      </c>
      <c r="AZ372" s="572">
        <v>0</v>
      </c>
      <c r="BA372" s="572">
        <v>981.34999999999991</v>
      </c>
      <c r="BB372" s="572">
        <v>793.25</v>
      </c>
      <c r="BC372" s="572">
        <v>531.04999999999995</v>
      </c>
      <c r="BD372" s="572">
        <v>246</v>
      </c>
      <c r="BE372" s="572">
        <v>720</v>
      </c>
      <c r="BF372" s="572">
        <v>525.35</v>
      </c>
      <c r="BG372" s="572">
        <v>381</v>
      </c>
      <c r="BH372" s="572">
        <v>127.60000000000001</v>
      </c>
      <c r="BI372" s="572">
        <v>327.75</v>
      </c>
      <c r="BJ372" s="572">
        <v>267.89999999999998</v>
      </c>
      <c r="BK372" s="572">
        <v>200.45</v>
      </c>
      <c r="BL372" s="572">
        <v>117.8</v>
      </c>
      <c r="BM372" s="572">
        <v>0</v>
      </c>
      <c r="BN372" s="572">
        <v>0</v>
      </c>
      <c r="BO372" s="572">
        <v>0</v>
      </c>
      <c r="BP372" s="572">
        <v>0</v>
      </c>
      <c r="BQ372" s="572">
        <v>0</v>
      </c>
      <c r="BR372" s="572">
        <v>0</v>
      </c>
      <c r="BS372" s="572">
        <v>0</v>
      </c>
      <c r="BT372" s="572">
        <v>0</v>
      </c>
      <c r="BU372" s="572">
        <v>0</v>
      </c>
      <c r="BV372" s="572">
        <v>0</v>
      </c>
      <c r="BW372" s="572">
        <v>0</v>
      </c>
      <c r="BX372" s="572">
        <v>0</v>
      </c>
      <c r="BY372" s="572">
        <v>17.600000000000001</v>
      </c>
      <c r="BZ372" s="572">
        <v>67</v>
      </c>
      <c r="CA372" s="572">
        <v>0</v>
      </c>
    </row>
    <row r="373" spans="1:79">
      <c r="A373" t="s">
        <v>121</v>
      </c>
      <c r="B373" t="s">
        <v>1938</v>
      </c>
      <c r="C373">
        <v>2018</v>
      </c>
      <c r="D373" t="s">
        <v>1971</v>
      </c>
      <c r="E373" s="506">
        <v>4187</v>
      </c>
      <c r="F373" s="506">
        <v>2411</v>
      </c>
      <c r="G373" s="506">
        <v>1041</v>
      </c>
      <c r="H373" s="506">
        <v>1258</v>
      </c>
      <c r="I373" s="506">
        <v>328</v>
      </c>
      <c r="J373" s="506">
        <v>0</v>
      </c>
      <c r="K373" s="506">
        <v>0</v>
      </c>
      <c r="L373" s="506">
        <v>0</v>
      </c>
      <c r="M373" s="506">
        <v>0</v>
      </c>
      <c r="N373" s="506">
        <v>0</v>
      </c>
      <c r="O373" s="506">
        <v>0</v>
      </c>
      <c r="P373" s="506">
        <v>0</v>
      </c>
      <c r="Q373" s="506">
        <v>0</v>
      </c>
      <c r="R373" s="506">
        <v>0</v>
      </c>
      <c r="S373" s="506">
        <v>0</v>
      </c>
      <c r="T373" s="506">
        <v>0</v>
      </c>
      <c r="U373" s="506">
        <v>0</v>
      </c>
      <c r="V373" s="506">
        <v>0</v>
      </c>
      <c r="W373" s="506">
        <v>0</v>
      </c>
      <c r="X373" s="506">
        <v>0</v>
      </c>
      <c r="Y373" s="506">
        <v>0</v>
      </c>
      <c r="Z373" s="506">
        <v>0</v>
      </c>
      <c r="AA373" s="506">
        <v>0</v>
      </c>
      <c r="AB373" s="506">
        <v>0</v>
      </c>
      <c r="AC373" s="506">
        <v>1961</v>
      </c>
      <c r="AD373" s="506">
        <v>1367</v>
      </c>
      <c r="AE373" s="506">
        <v>999</v>
      </c>
      <c r="AF373" s="506">
        <v>484</v>
      </c>
      <c r="AG373" s="506">
        <v>497</v>
      </c>
      <c r="AH373" s="506">
        <v>390</v>
      </c>
      <c r="AI373" s="506">
        <v>250</v>
      </c>
      <c r="AJ373" s="506">
        <v>99</v>
      </c>
      <c r="AK373" s="506">
        <v>1464</v>
      </c>
      <c r="AL373" s="506">
        <v>977</v>
      </c>
      <c r="AM373" s="506">
        <v>749</v>
      </c>
      <c r="AN373" s="506">
        <v>385</v>
      </c>
      <c r="AO373" s="506">
        <v>5</v>
      </c>
      <c r="AP373" s="506">
        <v>2</v>
      </c>
      <c r="AQ373" s="506">
        <v>2</v>
      </c>
      <c r="AR373" s="506">
        <v>4</v>
      </c>
      <c r="AS373" s="506">
        <v>0</v>
      </c>
      <c r="AT373" s="506">
        <v>0</v>
      </c>
      <c r="AU373" s="506">
        <v>0</v>
      </c>
      <c r="AV373" s="506">
        <v>0</v>
      </c>
      <c r="AW373" s="506">
        <v>5</v>
      </c>
      <c r="AX373" s="506">
        <v>2</v>
      </c>
      <c r="AY373" s="506">
        <v>2</v>
      </c>
      <c r="AZ373" s="506">
        <v>4</v>
      </c>
      <c r="BA373" s="506">
        <v>4183</v>
      </c>
      <c r="BB373" s="506">
        <v>1704</v>
      </c>
      <c r="BC373" s="506">
        <v>2191</v>
      </c>
      <c r="BD373" s="506">
        <v>923</v>
      </c>
      <c r="BE373" s="506">
        <v>3047</v>
      </c>
      <c r="BF373" s="506">
        <v>1221</v>
      </c>
      <c r="BG373" s="506">
        <v>1357</v>
      </c>
      <c r="BH373" s="506">
        <v>505</v>
      </c>
      <c r="BI373" s="506">
        <v>1136</v>
      </c>
      <c r="BJ373" s="506">
        <v>483</v>
      </c>
      <c r="BK373" s="506">
        <v>834</v>
      </c>
      <c r="BL373" s="506">
        <v>418</v>
      </c>
      <c r="BM373" s="506">
        <v>359</v>
      </c>
      <c r="BN373" s="506">
        <v>70</v>
      </c>
      <c r="BO373" s="506">
        <v>268</v>
      </c>
      <c r="BP373" s="506">
        <v>220</v>
      </c>
      <c r="BQ373" s="506">
        <v>262</v>
      </c>
      <c r="BR373" s="506">
        <v>59</v>
      </c>
      <c r="BS373" s="506">
        <v>192</v>
      </c>
      <c r="BT373" s="506">
        <v>165</v>
      </c>
      <c r="BU373" s="506">
        <v>97</v>
      </c>
      <c r="BV373" s="506">
        <v>11</v>
      </c>
      <c r="BW373" s="506">
        <v>76</v>
      </c>
      <c r="BX373" s="506">
        <v>55</v>
      </c>
      <c r="BY373" s="506">
        <v>21</v>
      </c>
      <c r="BZ373" s="506">
        <v>62</v>
      </c>
      <c r="CA373" s="506">
        <v>5</v>
      </c>
    </row>
    <row r="374" spans="1:79">
      <c r="A374" s="571" t="s">
        <v>121</v>
      </c>
      <c r="B374" s="571" t="s">
        <v>1938</v>
      </c>
      <c r="C374" s="571">
        <v>2019</v>
      </c>
      <c r="D374" s="571" t="s">
        <v>1971</v>
      </c>
      <c r="E374" s="572">
        <v>4752</v>
      </c>
      <c r="F374" s="572">
        <v>2424</v>
      </c>
      <c r="G374" s="572">
        <v>1175</v>
      </c>
      <c r="H374" s="572">
        <v>1213</v>
      </c>
      <c r="I374" s="572">
        <v>294</v>
      </c>
      <c r="J374" s="572">
        <v>0</v>
      </c>
      <c r="K374" s="572">
        <v>0</v>
      </c>
      <c r="L374" s="572">
        <v>0</v>
      </c>
      <c r="M374" s="572">
        <v>0</v>
      </c>
      <c r="N374" s="572">
        <v>0</v>
      </c>
      <c r="O374" s="572">
        <v>0</v>
      </c>
      <c r="P374" s="572">
        <v>0</v>
      </c>
      <c r="Q374" s="572">
        <v>0</v>
      </c>
      <c r="R374" s="572">
        <v>0</v>
      </c>
      <c r="S374" s="572">
        <v>0</v>
      </c>
      <c r="T374" s="572">
        <v>0</v>
      </c>
      <c r="U374" s="572">
        <v>0</v>
      </c>
      <c r="V374" s="572">
        <v>0</v>
      </c>
      <c r="W374" s="572">
        <v>0</v>
      </c>
      <c r="X374" s="572">
        <v>0</v>
      </c>
      <c r="Y374" s="572">
        <v>0</v>
      </c>
      <c r="Z374" s="572">
        <v>0</v>
      </c>
      <c r="AA374" s="572">
        <v>0</v>
      </c>
      <c r="AB374" s="572">
        <v>0</v>
      </c>
      <c r="AC374" s="572">
        <v>1634</v>
      </c>
      <c r="AD374" s="572">
        <v>1050</v>
      </c>
      <c r="AE374" s="572">
        <v>887</v>
      </c>
      <c r="AF374" s="572">
        <v>379</v>
      </c>
      <c r="AG374" s="572">
        <v>519</v>
      </c>
      <c r="AH374" s="572">
        <v>367</v>
      </c>
      <c r="AI374" s="572">
        <v>245</v>
      </c>
      <c r="AJ374" s="572">
        <v>92</v>
      </c>
      <c r="AK374" s="572">
        <v>1115</v>
      </c>
      <c r="AL374" s="572">
        <v>683</v>
      </c>
      <c r="AM374" s="572">
        <v>642</v>
      </c>
      <c r="AN374" s="572">
        <v>287</v>
      </c>
      <c r="AO374" s="572">
        <v>7</v>
      </c>
      <c r="AP374" s="572">
        <v>1</v>
      </c>
      <c r="AQ374" s="572">
        <v>0</v>
      </c>
      <c r="AR374" s="572">
        <v>7</v>
      </c>
      <c r="AS374" s="572">
        <v>0</v>
      </c>
      <c r="AT374" s="572">
        <v>0</v>
      </c>
      <c r="AU374" s="572">
        <v>0</v>
      </c>
      <c r="AV374" s="572">
        <v>0</v>
      </c>
      <c r="AW374" s="572">
        <v>7</v>
      </c>
      <c r="AX374" s="572">
        <v>1</v>
      </c>
      <c r="AY374" s="572">
        <v>0</v>
      </c>
      <c r="AZ374" s="572">
        <v>7</v>
      </c>
      <c r="BA374" s="572">
        <v>4319</v>
      </c>
      <c r="BB374" s="572">
        <v>2220</v>
      </c>
      <c r="BC374" s="572">
        <v>2161</v>
      </c>
      <c r="BD374" s="572">
        <v>908</v>
      </c>
      <c r="BE374" s="572">
        <v>3164</v>
      </c>
      <c r="BF374" s="572">
        <v>1700</v>
      </c>
      <c r="BG374" s="572">
        <v>1341</v>
      </c>
      <c r="BH374" s="572">
        <v>464</v>
      </c>
      <c r="BI374" s="572">
        <v>1155</v>
      </c>
      <c r="BJ374" s="572">
        <v>520</v>
      </c>
      <c r="BK374" s="572">
        <v>820</v>
      </c>
      <c r="BL374" s="572">
        <v>444</v>
      </c>
      <c r="BM374" s="572">
        <v>336</v>
      </c>
      <c r="BN374" s="572">
        <v>79</v>
      </c>
      <c r="BO374" s="572">
        <v>274</v>
      </c>
      <c r="BP374" s="572">
        <v>186</v>
      </c>
      <c r="BQ374" s="572">
        <v>236</v>
      </c>
      <c r="BR374" s="572">
        <v>60</v>
      </c>
      <c r="BS374" s="572">
        <v>197</v>
      </c>
      <c r="BT374" s="572">
        <v>138</v>
      </c>
      <c r="BU374" s="572">
        <v>100</v>
      </c>
      <c r="BV374" s="572">
        <v>19</v>
      </c>
      <c r="BW374" s="572">
        <v>77</v>
      </c>
      <c r="BX374" s="572">
        <v>48</v>
      </c>
      <c r="BY374" s="572">
        <v>11</v>
      </c>
      <c r="BZ374" s="572">
        <v>76</v>
      </c>
      <c r="CA374" s="572">
        <v>10</v>
      </c>
    </row>
    <row r="375" spans="1:79">
      <c r="A375" t="s">
        <v>121</v>
      </c>
      <c r="B375" t="s">
        <v>1938</v>
      </c>
      <c r="C375">
        <v>2020</v>
      </c>
      <c r="D375" t="s">
        <v>1971</v>
      </c>
      <c r="E375" s="506">
        <v>4777</v>
      </c>
      <c r="F375" s="506">
        <v>2872</v>
      </c>
      <c r="G375" s="506">
        <v>1679</v>
      </c>
      <c r="H375" s="506">
        <v>1329</v>
      </c>
      <c r="I375" s="506">
        <v>323</v>
      </c>
      <c r="J375" s="506">
        <v>0</v>
      </c>
      <c r="K375" s="506">
        <v>0</v>
      </c>
      <c r="L375" s="506">
        <v>0</v>
      </c>
      <c r="M375" s="506">
        <v>0</v>
      </c>
      <c r="N375" s="506">
        <v>256</v>
      </c>
      <c r="O375" s="506">
        <v>105</v>
      </c>
      <c r="P375" s="506">
        <v>151</v>
      </c>
      <c r="Q375" s="506">
        <v>566</v>
      </c>
      <c r="R375" s="506">
        <v>0</v>
      </c>
      <c r="S375" s="506">
        <v>0</v>
      </c>
      <c r="T375" s="506">
        <v>0</v>
      </c>
      <c r="U375" s="506">
        <v>414</v>
      </c>
      <c r="V375" s="506">
        <v>0</v>
      </c>
      <c r="W375" s="506">
        <v>0</v>
      </c>
      <c r="X375" s="506">
        <v>0</v>
      </c>
      <c r="Y375" s="506">
        <v>152</v>
      </c>
      <c r="Z375" s="506">
        <v>0</v>
      </c>
      <c r="AA375" s="506">
        <v>0</v>
      </c>
      <c r="AB375" s="506">
        <v>0</v>
      </c>
      <c r="AC375" s="506">
        <v>1736</v>
      </c>
      <c r="AD375" s="506">
        <v>1158</v>
      </c>
      <c r="AE375" s="506">
        <v>914</v>
      </c>
      <c r="AF375" s="506">
        <v>409</v>
      </c>
      <c r="AG375" s="506">
        <v>496</v>
      </c>
      <c r="AH375" s="506">
        <v>376</v>
      </c>
      <c r="AI375" s="506">
        <v>207</v>
      </c>
      <c r="AJ375" s="506">
        <v>83</v>
      </c>
      <c r="AK375" s="506">
        <v>1240</v>
      </c>
      <c r="AL375" s="506">
        <v>782</v>
      </c>
      <c r="AM375" s="506">
        <v>707</v>
      </c>
      <c r="AN375" s="506">
        <v>326</v>
      </c>
      <c r="AO375" s="506">
        <v>8</v>
      </c>
      <c r="AP375" s="506">
        <v>2</v>
      </c>
      <c r="AQ375" s="506">
        <v>3</v>
      </c>
      <c r="AR375" s="506">
        <v>7</v>
      </c>
      <c r="AS375" s="506">
        <v>0</v>
      </c>
      <c r="AT375" s="506">
        <v>0</v>
      </c>
      <c r="AU375" s="506">
        <v>0</v>
      </c>
      <c r="AV375" s="506">
        <v>0</v>
      </c>
      <c r="AW375" s="506">
        <v>8</v>
      </c>
      <c r="AX375" s="506">
        <v>2</v>
      </c>
      <c r="AY375" s="506">
        <v>3</v>
      </c>
      <c r="AZ375" s="506">
        <v>7</v>
      </c>
      <c r="BA375" s="506">
        <v>4327</v>
      </c>
      <c r="BB375" s="506">
        <v>2373</v>
      </c>
      <c r="BC375" s="506">
        <v>2031</v>
      </c>
      <c r="BD375" s="506">
        <v>828</v>
      </c>
      <c r="BE375" s="506">
        <v>3245</v>
      </c>
      <c r="BF375" s="506">
        <v>1886</v>
      </c>
      <c r="BG375" s="506">
        <v>1242</v>
      </c>
      <c r="BH375" s="506">
        <v>452</v>
      </c>
      <c r="BI375" s="506">
        <v>1082</v>
      </c>
      <c r="BJ375" s="506">
        <v>487</v>
      </c>
      <c r="BK375" s="506">
        <v>789</v>
      </c>
      <c r="BL375" s="506">
        <v>376</v>
      </c>
      <c r="BM375" s="506">
        <v>455</v>
      </c>
      <c r="BN375" s="506">
        <v>97</v>
      </c>
      <c r="BO375" s="506">
        <v>337</v>
      </c>
      <c r="BP375" s="506">
        <v>261</v>
      </c>
      <c r="BQ375" s="506">
        <v>278</v>
      </c>
      <c r="BR375" s="506">
        <v>60</v>
      </c>
      <c r="BS375" s="506">
        <v>214</v>
      </c>
      <c r="BT375" s="506">
        <v>167</v>
      </c>
      <c r="BU375" s="506">
        <v>177</v>
      </c>
      <c r="BV375" s="506">
        <v>37</v>
      </c>
      <c r="BW375" s="506">
        <v>123</v>
      </c>
      <c r="BX375" s="506">
        <v>94</v>
      </c>
      <c r="BY375" s="506">
        <v>13</v>
      </c>
      <c r="BZ375" s="506">
        <v>73</v>
      </c>
      <c r="CA375" s="506">
        <v>12</v>
      </c>
    </row>
    <row r="376" spans="1:79">
      <c r="A376" s="571" t="s">
        <v>121</v>
      </c>
      <c r="B376" s="571" t="s">
        <v>1938</v>
      </c>
      <c r="C376" s="571">
        <v>2021</v>
      </c>
      <c r="D376" s="571" t="s">
        <v>1971</v>
      </c>
      <c r="E376" s="572">
        <v>3453</v>
      </c>
      <c r="F376" s="572">
        <v>3033</v>
      </c>
      <c r="G376" s="572">
        <v>1882</v>
      </c>
      <c r="H376" s="572">
        <v>1231</v>
      </c>
      <c r="I376" s="572">
        <v>323</v>
      </c>
      <c r="J376" s="572">
        <v>0</v>
      </c>
      <c r="K376" s="572">
        <v>0</v>
      </c>
      <c r="L376" s="572">
        <v>0</v>
      </c>
      <c r="M376" s="572">
        <v>0</v>
      </c>
      <c r="N376" s="572">
        <v>486</v>
      </c>
      <c r="O376" s="572">
        <v>168</v>
      </c>
      <c r="P376" s="572">
        <v>318</v>
      </c>
      <c r="Q376" s="572">
        <v>273</v>
      </c>
      <c r="R376" s="572">
        <v>0</v>
      </c>
      <c r="S376" s="572">
        <v>0</v>
      </c>
      <c r="T376" s="572">
        <v>0</v>
      </c>
      <c r="U376" s="572">
        <v>190</v>
      </c>
      <c r="V376" s="572">
        <v>0</v>
      </c>
      <c r="W376" s="572">
        <v>0</v>
      </c>
      <c r="X376" s="572">
        <v>0</v>
      </c>
      <c r="Y376" s="572">
        <v>83</v>
      </c>
      <c r="Z376" s="572">
        <v>0</v>
      </c>
      <c r="AA376" s="572">
        <v>0</v>
      </c>
      <c r="AB376" s="572">
        <v>0</v>
      </c>
      <c r="AC376" s="572">
        <v>1280</v>
      </c>
      <c r="AD376" s="572">
        <v>746</v>
      </c>
      <c r="AE376" s="572">
        <v>747</v>
      </c>
      <c r="AF376" s="572">
        <v>374</v>
      </c>
      <c r="AG376" s="572">
        <v>392</v>
      </c>
      <c r="AH376" s="572">
        <v>249</v>
      </c>
      <c r="AI376" s="572">
        <v>213</v>
      </c>
      <c r="AJ376" s="572">
        <v>117</v>
      </c>
      <c r="AK376" s="572">
        <v>888</v>
      </c>
      <c r="AL376" s="572">
        <v>497</v>
      </c>
      <c r="AM376" s="572">
        <v>534</v>
      </c>
      <c r="AN376" s="572">
        <v>257</v>
      </c>
      <c r="AO376" s="572">
        <v>6</v>
      </c>
      <c r="AP376" s="572">
        <v>0</v>
      </c>
      <c r="AQ376" s="572">
        <v>4</v>
      </c>
      <c r="AR376" s="572">
        <v>4</v>
      </c>
      <c r="AS376" s="572">
        <v>0</v>
      </c>
      <c r="AT376" s="572">
        <v>0</v>
      </c>
      <c r="AU376" s="572">
        <v>0</v>
      </c>
      <c r="AV376" s="572">
        <v>0</v>
      </c>
      <c r="AW376" s="572">
        <v>6</v>
      </c>
      <c r="AX376" s="572">
        <v>0</v>
      </c>
      <c r="AY376" s="572">
        <v>4</v>
      </c>
      <c r="AZ376" s="572">
        <v>4</v>
      </c>
      <c r="BA376" s="572">
        <v>3955</v>
      </c>
      <c r="BB376" s="572">
        <v>2101</v>
      </c>
      <c r="BC376" s="572">
        <v>1859</v>
      </c>
      <c r="BD376" s="572">
        <v>811</v>
      </c>
      <c r="BE376" s="572">
        <v>2906</v>
      </c>
      <c r="BF376" s="572">
        <v>1673</v>
      </c>
      <c r="BG376" s="572">
        <v>1107</v>
      </c>
      <c r="BH376" s="572">
        <v>410</v>
      </c>
      <c r="BI376" s="572">
        <v>1049</v>
      </c>
      <c r="BJ376" s="572">
        <v>428</v>
      </c>
      <c r="BK376" s="572">
        <v>752</v>
      </c>
      <c r="BL376" s="572">
        <v>401</v>
      </c>
      <c r="BM376" s="572">
        <v>457</v>
      </c>
      <c r="BN376" s="572">
        <v>109</v>
      </c>
      <c r="BO376" s="572">
        <v>325</v>
      </c>
      <c r="BP376" s="572">
        <v>273</v>
      </c>
      <c r="BQ376" s="572">
        <v>282</v>
      </c>
      <c r="BR376" s="572">
        <v>76</v>
      </c>
      <c r="BS376" s="572">
        <v>206</v>
      </c>
      <c r="BT376" s="572">
        <v>176</v>
      </c>
      <c r="BU376" s="572">
        <v>175</v>
      </c>
      <c r="BV376" s="572">
        <v>33</v>
      </c>
      <c r="BW376" s="572">
        <v>119</v>
      </c>
      <c r="BX376" s="572">
        <v>97</v>
      </c>
      <c r="BY376" s="572">
        <v>22</v>
      </c>
      <c r="BZ376" s="572">
        <v>64</v>
      </c>
      <c r="CA376" s="572">
        <v>8</v>
      </c>
    </row>
    <row r="377" spans="1:79">
      <c r="A377" t="s">
        <v>121</v>
      </c>
      <c r="B377" t="s">
        <v>1938</v>
      </c>
      <c r="C377">
        <v>2022</v>
      </c>
      <c r="D377" t="s">
        <v>1971</v>
      </c>
      <c r="E377" s="506">
        <v>3160</v>
      </c>
      <c r="F377" s="506">
        <v>2934</v>
      </c>
      <c r="G377" s="506">
        <v>1730</v>
      </c>
      <c r="H377" s="506">
        <v>1012</v>
      </c>
      <c r="I377" s="506">
        <v>251</v>
      </c>
      <c r="J377" s="506">
        <v>0</v>
      </c>
      <c r="K377" s="506">
        <v>0</v>
      </c>
      <c r="L377" s="506">
        <v>0</v>
      </c>
      <c r="M377" s="506">
        <v>0</v>
      </c>
      <c r="N377" s="506">
        <v>496</v>
      </c>
      <c r="O377" s="506">
        <v>131</v>
      </c>
      <c r="P377" s="506">
        <v>365</v>
      </c>
      <c r="Q377" s="506">
        <v>529</v>
      </c>
      <c r="R377" s="506">
        <v>0</v>
      </c>
      <c r="S377" s="506">
        <v>0</v>
      </c>
      <c r="T377" s="506">
        <v>0</v>
      </c>
      <c r="U377" s="506">
        <v>437</v>
      </c>
      <c r="V377" s="506">
        <v>0</v>
      </c>
      <c r="W377" s="506">
        <v>0</v>
      </c>
      <c r="X377" s="506">
        <v>0</v>
      </c>
      <c r="Y377" s="506">
        <v>92</v>
      </c>
      <c r="Z377" s="506">
        <v>0</v>
      </c>
      <c r="AA377" s="506">
        <v>0</v>
      </c>
      <c r="AB377" s="506">
        <v>0</v>
      </c>
      <c r="AC377" s="506">
        <v>1404</v>
      </c>
      <c r="AD377" s="506">
        <v>847</v>
      </c>
      <c r="AE377" s="506">
        <v>759</v>
      </c>
      <c r="AF377" s="506">
        <v>400</v>
      </c>
      <c r="AG377" s="506">
        <v>529</v>
      </c>
      <c r="AH377" s="506">
        <v>379</v>
      </c>
      <c r="AI377" s="506">
        <v>245</v>
      </c>
      <c r="AJ377" s="506">
        <v>131</v>
      </c>
      <c r="AK377" s="506">
        <v>875</v>
      </c>
      <c r="AL377" s="506">
        <v>468</v>
      </c>
      <c r="AM377" s="506">
        <v>514</v>
      </c>
      <c r="AN377" s="506">
        <v>269</v>
      </c>
      <c r="AO377" s="506">
        <v>3</v>
      </c>
      <c r="AP377" s="506">
        <v>0</v>
      </c>
      <c r="AQ377" s="506">
        <v>2</v>
      </c>
      <c r="AR377" s="506">
        <v>3</v>
      </c>
      <c r="AS377" s="506">
        <v>0</v>
      </c>
      <c r="AT377" s="506">
        <v>0</v>
      </c>
      <c r="AU377" s="506">
        <v>0</v>
      </c>
      <c r="AV377" s="506">
        <v>0</v>
      </c>
      <c r="AW377" s="506">
        <v>3</v>
      </c>
      <c r="AX377" s="506">
        <v>0</v>
      </c>
      <c r="AY377" s="506">
        <v>2</v>
      </c>
      <c r="AZ377" s="506">
        <v>3</v>
      </c>
      <c r="BA377" s="506">
        <v>3507</v>
      </c>
      <c r="BB377" s="506">
        <v>1654</v>
      </c>
      <c r="BC377" s="506">
        <v>1675</v>
      </c>
      <c r="BD377" s="506">
        <v>800</v>
      </c>
      <c r="BE377" s="506">
        <v>2565</v>
      </c>
      <c r="BF377" s="506">
        <v>1316</v>
      </c>
      <c r="BG377" s="506">
        <v>1008</v>
      </c>
      <c r="BH377" s="506">
        <v>475</v>
      </c>
      <c r="BI377" s="506">
        <v>942</v>
      </c>
      <c r="BJ377" s="506">
        <v>338</v>
      </c>
      <c r="BK377" s="506">
        <v>667</v>
      </c>
      <c r="BL377" s="506">
        <v>325</v>
      </c>
      <c r="BM377" s="506">
        <v>479</v>
      </c>
      <c r="BN377" s="506">
        <v>89</v>
      </c>
      <c r="BO377" s="506">
        <v>320</v>
      </c>
      <c r="BP377" s="506">
        <v>318</v>
      </c>
      <c r="BQ377" s="506">
        <v>284</v>
      </c>
      <c r="BR377" s="506">
        <v>58</v>
      </c>
      <c r="BS377" s="506">
        <v>191</v>
      </c>
      <c r="BT377" s="506">
        <v>188</v>
      </c>
      <c r="BU377" s="506">
        <v>195</v>
      </c>
      <c r="BV377" s="506">
        <v>31</v>
      </c>
      <c r="BW377" s="506">
        <v>129</v>
      </c>
      <c r="BX377" s="506">
        <v>130</v>
      </c>
      <c r="BY377" s="506">
        <v>25</v>
      </c>
      <c r="BZ377" s="506">
        <v>86</v>
      </c>
      <c r="CA377" s="506">
        <v>9</v>
      </c>
    </row>
    <row r="378" spans="1:79">
      <c r="A378" s="571" t="s">
        <v>121</v>
      </c>
      <c r="B378" s="571" t="s">
        <v>1938</v>
      </c>
      <c r="C378" s="571">
        <v>2023</v>
      </c>
      <c r="D378" s="571" t="s">
        <v>1971</v>
      </c>
      <c r="E378" s="572">
        <v>3583</v>
      </c>
      <c r="F378" s="572">
        <v>2580</v>
      </c>
      <c r="G378" s="572">
        <v>1422</v>
      </c>
      <c r="H378" s="572">
        <v>876</v>
      </c>
      <c r="I378" s="572">
        <v>217</v>
      </c>
      <c r="J378" s="572">
        <v>0</v>
      </c>
      <c r="K378" s="572">
        <v>0</v>
      </c>
      <c r="L378" s="572">
        <v>0</v>
      </c>
      <c r="M378" s="572">
        <v>0</v>
      </c>
      <c r="N378" s="572">
        <v>315</v>
      </c>
      <c r="O378" s="572">
        <v>23</v>
      </c>
      <c r="P378" s="572">
        <v>292</v>
      </c>
      <c r="Q378" s="572">
        <v>928</v>
      </c>
      <c r="R378" s="572">
        <v>744</v>
      </c>
      <c r="S378" s="572">
        <v>421</v>
      </c>
      <c r="T378" s="572">
        <v>151</v>
      </c>
      <c r="U378" s="572">
        <v>615</v>
      </c>
      <c r="V378" s="572">
        <v>532</v>
      </c>
      <c r="W378" s="572">
        <v>215</v>
      </c>
      <c r="X378" s="572">
        <v>63</v>
      </c>
      <c r="Y378" s="572">
        <v>313</v>
      </c>
      <c r="Z378" s="572">
        <v>212</v>
      </c>
      <c r="AA378" s="572">
        <v>206</v>
      </c>
      <c r="AB378" s="572">
        <v>88</v>
      </c>
      <c r="AC378" s="572">
        <v>1480</v>
      </c>
      <c r="AD378" s="572">
        <v>1032</v>
      </c>
      <c r="AE378" s="572">
        <v>854</v>
      </c>
      <c r="AF378" s="572">
        <v>367</v>
      </c>
      <c r="AG378" s="572">
        <v>554</v>
      </c>
      <c r="AH378" s="572">
        <v>454</v>
      </c>
      <c r="AI378" s="572">
        <v>307</v>
      </c>
      <c r="AJ378" s="572">
        <v>100</v>
      </c>
      <c r="AK378" s="572">
        <v>926</v>
      </c>
      <c r="AL378" s="572">
        <v>578</v>
      </c>
      <c r="AM378" s="572">
        <v>547</v>
      </c>
      <c r="AN378" s="572">
        <v>267</v>
      </c>
      <c r="AO378" s="572">
        <v>4</v>
      </c>
      <c r="AP378" s="572">
        <v>1</v>
      </c>
      <c r="AQ378" s="572">
        <v>0</v>
      </c>
      <c r="AR378" s="572">
        <v>3</v>
      </c>
      <c r="AS378" s="572">
        <v>0</v>
      </c>
      <c r="AT378" s="572">
        <v>0</v>
      </c>
      <c r="AU378" s="572">
        <v>0</v>
      </c>
      <c r="AV378" s="572">
        <v>0</v>
      </c>
      <c r="AW378" s="572">
        <v>4</v>
      </c>
      <c r="AX378" s="572">
        <v>1</v>
      </c>
      <c r="AY378" s="572">
        <v>0</v>
      </c>
      <c r="AZ378" s="572">
        <v>3</v>
      </c>
      <c r="BA378" s="572">
        <v>3528</v>
      </c>
      <c r="BB378" s="572">
        <v>1759</v>
      </c>
      <c r="BC378" s="572">
        <v>1613</v>
      </c>
      <c r="BD378" s="572">
        <v>744</v>
      </c>
      <c r="BE378" s="572">
        <v>2665</v>
      </c>
      <c r="BF378" s="572">
        <v>1428</v>
      </c>
      <c r="BG378" s="572">
        <v>1009</v>
      </c>
      <c r="BH378" s="572">
        <v>427</v>
      </c>
      <c r="BI378" s="572">
        <v>863</v>
      </c>
      <c r="BJ378" s="572">
        <v>331</v>
      </c>
      <c r="BK378" s="572">
        <v>604</v>
      </c>
      <c r="BL378" s="572">
        <v>317</v>
      </c>
      <c r="BM378" s="572">
        <v>470</v>
      </c>
      <c r="BN378" s="572">
        <v>100</v>
      </c>
      <c r="BO378" s="572">
        <v>339</v>
      </c>
      <c r="BP378" s="572">
        <v>301</v>
      </c>
      <c r="BQ378" s="572">
        <v>292</v>
      </c>
      <c r="BR378" s="572">
        <v>78</v>
      </c>
      <c r="BS378" s="572">
        <v>215</v>
      </c>
      <c r="BT378" s="572">
        <v>207</v>
      </c>
      <c r="BU378" s="572">
        <v>178</v>
      </c>
      <c r="BV378" s="572">
        <v>22</v>
      </c>
      <c r="BW378" s="572">
        <v>124</v>
      </c>
      <c r="BX378" s="572">
        <v>94</v>
      </c>
      <c r="BY378" s="572">
        <v>21</v>
      </c>
      <c r="BZ378" s="572">
        <v>72</v>
      </c>
      <c r="CA378" s="572">
        <v>19</v>
      </c>
    </row>
    <row r="379" spans="1:79">
      <c r="A379" t="s">
        <v>121</v>
      </c>
      <c r="B379" t="s">
        <v>1938</v>
      </c>
      <c r="C379">
        <v>2024</v>
      </c>
      <c r="D379" t="s">
        <v>1971</v>
      </c>
      <c r="E379" s="506">
        <v>3860</v>
      </c>
      <c r="F379" s="506">
        <v>2548</v>
      </c>
      <c r="G379" s="506">
        <v>1422</v>
      </c>
      <c r="H379" s="506">
        <v>853</v>
      </c>
      <c r="I379" s="506">
        <v>218</v>
      </c>
      <c r="J379" s="506">
        <v>1</v>
      </c>
      <c r="K379" s="506">
        <v>1</v>
      </c>
      <c r="L379" s="506">
        <v>1</v>
      </c>
      <c r="M379" s="506">
        <v>0</v>
      </c>
      <c r="N379" s="506">
        <v>261</v>
      </c>
      <c r="O379" s="506">
        <v>33</v>
      </c>
      <c r="P379" s="506">
        <v>228</v>
      </c>
      <c r="Q379" s="506">
        <v>793</v>
      </c>
      <c r="R379" s="506">
        <v>640</v>
      </c>
      <c r="S379" s="506">
        <v>393</v>
      </c>
      <c r="T379" s="506">
        <v>115</v>
      </c>
      <c r="U379" s="506">
        <v>465</v>
      </c>
      <c r="V379" s="506">
        <v>399</v>
      </c>
      <c r="W379" s="506">
        <v>188</v>
      </c>
      <c r="X379" s="506">
        <v>56</v>
      </c>
      <c r="Y379" s="506">
        <v>328</v>
      </c>
      <c r="Z379" s="506">
        <v>241</v>
      </c>
      <c r="AA379" s="506">
        <v>205</v>
      </c>
      <c r="AB379" s="506">
        <v>59</v>
      </c>
      <c r="AC379" s="506">
        <v>1800</v>
      </c>
      <c r="AD379" s="506">
        <v>1302</v>
      </c>
      <c r="AE379" s="506">
        <v>994</v>
      </c>
      <c r="AF379" s="506">
        <v>374</v>
      </c>
      <c r="AG379" s="506">
        <v>1047</v>
      </c>
      <c r="AH379" s="506">
        <v>851</v>
      </c>
      <c r="AI379" s="506">
        <v>458</v>
      </c>
      <c r="AJ379" s="506">
        <v>164</v>
      </c>
      <c r="AK379" s="506">
        <v>753</v>
      </c>
      <c r="AL379" s="506">
        <v>451</v>
      </c>
      <c r="AM379" s="506">
        <v>536</v>
      </c>
      <c r="AN379" s="506">
        <v>210</v>
      </c>
      <c r="AO379" s="506">
        <v>1</v>
      </c>
      <c r="AP379" s="506">
        <v>0</v>
      </c>
      <c r="AQ379" s="506">
        <v>0</v>
      </c>
      <c r="AR379" s="506">
        <v>0</v>
      </c>
      <c r="AS379" s="506">
        <v>0</v>
      </c>
      <c r="AT379" s="506">
        <v>0</v>
      </c>
      <c r="AU379" s="506">
        <v>0</v>
      </c>
      <c r="AV379" s="506">
        <v>0</v>
      </c>
      <c r="AW379" s="506">
        <v>1</v>
      </c>
      <c r="AX379" s="506">
        <v>0</v>
      </c>
      <c r="AY379" s="506">
        <v>0</v>
      </c>
      <c r="AZ379" s="506">
        <v>0</v>
      </c>
      <c r="BA379" s="506">
        <v>3658</v>
      </c>
      <c r="BB379" s="506">
        <v>1932</v>
      </c>
      <c r="BC379" s="506">
        <v>1695</v>
      </c>
      <c r="BD379" s="506">
        <v>750</v>
      </c>
      <c r="BE379" s="506">
        <v>2581</v>
      </c>
      <c r="BF379" s="506">
        <v>1446</v>
      </c>
      <c r="BG379" s="506">
        <v>951</v>
      </c>
      <c r="BH379" s="506">
        <v>408</v>
      </c>
      <c r="BI379" s="506">
        <v>1077</v>
      </c>
      <c r="BJ379" s="506">
        <v>486</v>
      </c>
      <c r="BK379" s="506">
        <v>744</v>
      </c>
      <c r="BL379" s="506">
        <v>342</v>
      </c>
      <c r="BM379" s="506">
        <v>479</v>
      </c>
      <c r="BN379" s="506">
        <v>78</v>
      </c>
      <c r="BO379" s="506">
        <v>350</v>
      </c>
      <c r="BP379" s="506">
        <v>299</v>
      </c>
      <c r="BQ379" s="506">
        <v>86</v>
      </c>
      <c r="BR379" s="506">
        <v>16</v>
      </c>
      <c r="BS379" s="506">
        <v>63</v>
      </c>
      <c r="BT379" s="506">
        <v>46</v>
      </c>
      <c r="BU379" s="506">
        <v>393</v>
      </c>
      <c r="BV379" s="506">
        <v>62</v>
      </c>
      <c r="BW379" s="506">
        <v>287</v>
      </c>
      <c r="BX379" s="506">
        <v>253</v>
      </c>
      <c r="BY379" s="506">
        <v>29</v>
      </c>
      <c r="BZ379" s="506">
        <v>70</v>
      </c>
      <c r="CA379" s="506">
        <v>32</v>
      </c>
    </row>
    <row r="380" spans="1:79">
      <c r="A380" s="571" t="s">
        <v>121</v>
      </c>
      <c r="B380" s="571" t="s">
        <v>1938</v>
      </c>
      <c r="C380" s="571">
        <v>2025</v>
      </c>
      <c r="D380" s="571" t="s">
        <v>1972</v>
      </c>
      <c r="E380" s="572">
        <v>3918</v>
      </c>
      <c r="F380" s="572">
        <v>2685</v>
      </c>
      <c r="G380" s="572">
        <v>1465</v>
      </c>
      <c r="H380" s="572">
        <v>1116</v>
      </c>
      <c r="I380" s="572">
        <v>281</v>
      </c>
      <c r="J380" s="572">
        <v>0</v>
      </c>
      <c r="K380" s="572">
        <v>0</v>
      </c>
      <c r="L380" s="572">
        <v>0</v>
      </c>
      <c r="M380" s="572">
        <v>0</v>
      </c>
      <c r="N380" s="572">
        <v>363</v>
      </c>
      <c r="O380" s="572">
        <v>89</v>
      </c>
      <c r="P380" s="572">
        <v>274</v>
      </c>
      <c r="Q380" s="572">
        <v>655</v>
      </c>
      <c r="R380" s="572">
        <v>527</v>
      </c>
      <c r="S380" s="572">
        <v>311</v>
      </c>
      <c r="T380" s="572">
        <v>101</v>
      </c>
      <c r="U380" s="572">
        <v>459</v>
      </c>
      <c r="V380" s="572">
        <v>353</v>
      </c>
      <c r="W380" s="572">
        <v>154</v>
      </c>
      <c r="X380" s="572">
        <v>46</v>
      </c>
      <c r="Y380" s="572">
        <v>196</v>
      </c>
      <c r="Z380" s="572">
        <v>174</v>
      </c>
      <c r="AA380" s="572">
        <v>157</v>
      </c>
      <c r="AB380" s="572">
        <v>55</v>
      </c>
      <c r="AC380" s="572">
        <v>1614</v>
      </c>
      <c r="AD380" s="572">
        <v>1064</v>
      </c>
      <c r="AE380" s="572">
        <v>884</v>
      </c>
      <c r="AF380" s="572">
        <v>403</v>
      </c>
      <c r="AG380" s="572">
        <v>575</v>
      </c>
      <c r="AH380" s="572">
        <v>431</v>
      </c>
      <c r="AI380" s="572">
        <v>275</v>
      </c>
      <c r="AJ380" s="572">
        <v>115</v>
      </c>
      <c r="AK380" s="572">
        <v>1039</v>
      </c>
      <c r="AL380" s="572">
        <v>633</v>
      </c>
      <c r="AM380" s="572">
        <v>609</v>
      </c>
      <c r="AN380" s="572">
        <v>288</v>
      </c>
      <c r="AO380" s="572">
        <v>1</v>
      </c>
      <c r="AP380" s="572">
        <v>0</v>
      </c>
      <c r="AQ380" s="572">
        <v>0</v>
      </c>
      <c r="AR380" s="572">
        <v>1</v>
      </c>
      <c r="AS380" s="572">
        <v>0</v>
      </c>
      <c r="AT380" s="572">
        <v>0</v>
      </c>
      <c r="AU380" s="572">
        <v>0</v>
      </c>
      <c r="AV380" s="572">
        <v>0</v>
      </c>
      <c r="AW380" s="572">
        <v>1</v>
      </c>
      <c r="AX380" s="572">
        <v>0</v>
      </c>
      <c r="AY380" s="572">
        <v>0</v>
      </c>
      <c r="AZ380" s="572">
        <v>1</v>
      </c>
      <c r="BA380" s="572">
        <v>3667</v>
      </c>
      <c r="BB380" s="572">
        <v>1833</v>
      </c>
      <c r="BC380" s="572">
        <v>1761</v>
      </c>
      <c r="BD380" s="572">
        <v>771</v>
      </c>
      <c r="BE380" s="572">
        <v>2692</v>
      </c>
      <c r="BF380" s="572">
        <v>1422</v>
      </c>
      <c r="BG380" s="572">
        <v>1065</v>
      </c>
      <c r="BH380" s="572">
        <v>421</v>
      </c>
      <c r="BI380" s="572">
        <v>975</v>
      </c>
      <c r="BJ380" s="572">
        <v>411</v>
      </c>
      <c r="BK380" s="572">
        <v>696</v>
      </c>
      <c r="BL380" s="572">
        <v>350</v>
      </c>
      <c r="BM380" s="572">
        <v>478</v>
      </c>
      <c r="BN380" s="572">
        <v>99</v>
      </c>
      <c r="BO380" s="572">
        <v>351</v>
      </c>
      <c r="BP380" s="572">
        <v>291</v>
      </c>
      <c r="BQ380" s="572">
        <v>277</v>
      </c>
      <c r="BR380" s="572">
        <v>64</v>
      </c>
      <c r="BS380" s="572">
        <v>206</v>
      </c>
      <c r="BT380" s="572">
        <v>175</v>
      </c>
      <c r="BU380" s="572">
        <v>201</v>
      </c>
      <c r="BV380" s="572">
        <v>35</v>
      </c>
      <c r="BW380" s="572">
        <v>145</v>
      </c>
      <c r="BX380" s="572">
        <v>116</v>
      </c>
      <c r="BY380" s="572">
        <v>26</v>
      </c>
      <c r="BZ380" s="572">
        <v>72</v>
      </c>
      <c r="CA380" s="572">
        <v>37</v>
      </c>
    </row>
    <row r="381" spans="1:79">
      <c r="A381" t="s">
        <v>121</v>
      </c>
      <c r="B381" t="s">
        <v>1938</v>
      </c>
      <c r="C381">
        <v>2024</v>
      </c>
      <c r="D381" t="s">
        <v>1974</v>
      </c>
      <c r="E381" s="506">
        <f>E379</f>
        <v>3860</v>
      </c>
      <c r="F381" s="506">
        <f t="shared" ref="F381:BQ381" si="74">F379</f>
        <v>2548</v>
      </c>
      <c r="G381" s="506">
        <f t="shared" si="74"/>
        <v>1422</v>
      </c>
      <c r="H381" s="506">
        <f t="shared" si="74"/>
        <v>853</v>
      </c>
      <c r="I381" s="506">
        <f t="shared" si="74"/>
        <v>218</v>
      </c>
      <c r="J381" s="506">
        <f t="shared" si="74"/>
        <v>1</v>
      </c>
      <c r="K381" s="506">
        <f t="shared" si="74"/>
        <v>1</v>
      </c>
      <c r="L381" s="506">
        <f t="shared" si="74"/>
        <v>1</v>
      </c>
      <c r="M381" s="506">
        <f t="shared" si="74"/>
        <v>0</v>
      </c>
      <c r="N381" s="506">
        <f t="shared" si="74"/>
        <v>261</v>
      </c>
      <c r="O381" s="506">
        <f t="shared" si="74"/>
        <v>33</v>
      </c>
      <c r="P381" s="506">
        <f t="shared" si="74"/>
        <v>228</v>
      </c>
      <c r="Q381" s="506">
        <f t="shared" si="74"/>
        <v>793</v>
      </c>
      <c r="R381" s="506">
        <f t="shared" si="74"/>
        <v>640</v>
      </c>
      <c r="S381" s="506">
        <f t="shared" si="74"/>
        <v>393</v>
      </c>
      <c r="T381" s="506">
        <f t="shared" si="74"/>
        <v>115</v>
      </c>
      <c r="U381" s="506">
        <f t="shared" si="74"/>
        <v>465</v>
      </c>
      <c r="V381" s="506">
        <f t="shared" si="74"/>
        <v>399</v>
      </c>
      <c r="W381" s="506">
        <f t="shared" si="74"/>
        <v>188</v>
      </c>
      <c r="X381" s="506">
        <f t="shared" si="74"/>
        <v>56</v>
      </c>
      <c r="Y381" s="506">
        <f t="shared" si="74"/>
        <v>328</v>
      </c>
      <c r="Z381" s="506">
        <f t="shared" si="74"/>
        <v>241</v>
      </c>
      <c r="AA381" s="506">
        <f t="shared" si="74"/>
        <v>205</v>
      </c>
      <c r="AB381" s="506">
        <f t="shared" si="74"/>
        <v>59</v>
      </c>
      <c r="AC381" s="506">
        <f t="shared" si="74"/>
        <v>1800</v>
      </c>
      <c r="AD381" s="506">
        <f t="shared" si="74"/>
        <v>1302</v>
      </c>
      <c r="AE381" s="506">
        <f t="shared" si="74"/>
        <v>994</v>
      </c>
      <c r="AF381" s="506">
        <f t="shared" si="74"/>
        <v>374</v>
      </c>
      <c r="AG381" s="506">
        <f t="shared" si="74"/>
        <v>1047</v>
      </c>
      <c r="AH381" s="506">
        <f t="shared" si="74"/>
        <v>851</v>
      </c>
      <c r="AI381" s="506">
        <f t="shared" si="74"/>
        <v>458</v>
      </c>
      <c r="AJ381" s="506">
        <f t="shared" si="74"/>
        <v>164</v>
      </c>
      <c r="AK381" s="506">
        <f t="shared" si="74"/>
        <v>753</v>
      </c>
      <c r="AL381" s="506">
        <f t="shared" si="74"/>
        <v>451</v>
      </c>
      <c r="AM381" s="506">
        <f t="shared" si="74"/>
        <v>536</v>
      </c>
      <c r="AN381" s="506">
        <f t="shared" si="74"/>
        <v>210</v>
      </c>
      <c r="AO381" s="506">
        <f t="shared" si="74"/>
        <v>1</v>
      </c>
      <c r="AP381" s="506">
        <f t="shared" si="74"/>
        <v>0</v>
      </c>
      <c r="AQ381" s="506">
        <f t="shared" si="74"/>
        <v>0</v>
      </c>
      <c r="AR381" s="506">
        <f t="shared" si="74"/>
        <v>0</v>
      </c>
      <c r="AS381" s="506">
        <f t="shared" si="74"/>
        <v>0</v>
      </c>
      <c r="AT381" s="506">
        <f t="shared" si="74"/>
        <v>0</v>
      </c>
      <c r="AU381" s="506">
        <f t="shared" si="74"/>
        <v>0</v>
      </c>
      <c r="AV381" s="506">
        <f t="shared" si="74"/>
        <v>0</v>
      </c>
      <c r="AW381" s="506">
        <f t="shared" si="74"/>
        <v>1</v>
      </c>
      <c r="AX381" s="506">
        <f t="shared" si="74"/>
        <v>0</v>
      </c>
      <c r="AY381" s="506">
        <f t="shared" si="74"/>
        <v>0</v>
      </c>
      <c r="AZ381" s="506">
        <f t="shared" si="74"/>
        <v>0</v>
      </c>
      <c r="BA381" s="506">
        <f t="shared" si="74"/>
        <v>3658</v>
      </c>
      <c r="BB381" s="506">
        <f t="shared" si="74"/>
        <v>1932</v>
      </c>
      <c r="BC381" s="506">
        <f t="shared" si="74"/>
        <v>1695</v>
      </c>
      <c r="BD381" s="506">
        <f t="shared" si="74"/>
        <v>750</v>
      </c>
      <c r="BE381" s="506">
        <f t="shared" si="74"/>
        <v>2581</v>
      </c>
      <c r="BF381" s="506">
        <f t="shared" si="74"/>
        <v>1446</v>
      </c>
      <c r="BG381" s="506">
        <f t="shared" si="74"/>
        <v>951</v>
      </c>
      <c r="BH381" s="506">
        <f t="shared" si="74"/>
        <v>408</v>
      </c>
      <c r="BI381" s="506">
        <f t="shared" si="74"/>
        <v>1077</v>
      </c>
      <c r="BJ381" s="506">
        <f t="shared" si="74"/>
        <v>486</v>
      </c>
      <c r="BK381" s="506">
        <f t="shared" si="74"/>
        <v>744</v>
      </c>
      <c r="BL381" s="506">
        <f t="shared" si="74"/>
        <v>342</v>
      </c>
      <c r="BM381" s="506">
        <f t="shared" si="74"/>
        <v>479</v>
      </c>
      <c r="BN381" s="506">
        <f t="shared" si="74"/>
        <v>78</v>
      </c>
      <c r="BO381" s="506">
        <f t="shared" si="74"/>
        <v>350</v>
      </c>
      <c r="BP381" s="506">
        <f t="shared" si="74"/>
        <v>299</v>
      </c>
      <c r="BQ381" s="506">
        <f t="shared" si="74"/>
        <v>86</v>
      </c>
      <c r="BR381" s="506">
        <f t="shared" ref="BR381:CA381" si="75">BR379</f>
        <v>16</v>
      </c>
      <c r="BS381" s="506">
        <f t="shared" si="75"/>
        <v>63</v>
      </c>
      <c r="BT381" s="506">
        <f t="shared" si="75"/>
        <v>46</v>
      </c>
      <c r="BU381" s="506">
        <f t="shared" si="75"/>
        <v>393</v>
      </c>
      <c r="BV381" s="506">
        <f t="shared" si="75"/>
        <v>62</v>
      </c>
      <c r="BW381" s="506">
        <f t="shared" si="75"/>
        <v>287</v>
      </c>
      <c r="BX381" s="506">
        <f t="shared" si="75"/>
        <v>253</v>
      </c>
      <c r="BY381" s="506">
        <f t="shared" si="75"/>
        <v>29</v>
      </c>
      <c r="BZ381" s="506">
        <f t="shared" si="75"/>
        <v>70</v>
      </c>
      <c r="CA381" s="506">
        <f t="shared" si="75"/>
        <v>32</v>
      </c>
    </row>
    <row r="382" spans="1:79">
      <c r="A382" s="571" t="s">
        <v>121</v>
      </c>
      <c r="B382" s="571" t="s">
        <v>1938</v>
      </c>
      <c r="C382" s="571">
        <v>2025</v>
      </c>
      <c r="D382" s="571" t="s">
        <v>1974</v>
      </c>
      <c r="E382" s="572">
        <v>3918</v>
      </c>
      <c r="F382" s="572">
        <v>2685</v>
      </c>
      <c r="G382" s="572">
        <v>1465</v>
      </c>
      <c r="H382" s="572">
        <v>938.30000000000007</v>
      </c>
      <c r="I382" s="572">
        <v>239.8</v>
      </c>
      <c r="J382" s="572">
        <v>0.95</v>
      </c>
      <c r="K382" s="572">
        <v>0.95</v>
      </c>
      <c r="L382" s="572">
        <v>0.95</v>
      </c>
      <c r="M382" s="572">
        <v>0</v>
      </c>
      <c r="N382" s="572">
        <v>287.10000000000002</v>
      </c>
      <c r="O382" s="572">
        <v>36.300000000000004</v>
      </c>
      <c r="P382" s="572">
        <v>250.8</v>
      </c>
      <c r="Q382" s="572">
        <v>753.34999999999991</v>
      </c>
      <c r="R382" s="572">
        <v>608</v>
      </c>
      <c r="S382" s="572">
        <v>373.34999999999997</v>
      </c>
      <c r="T382" s="572">
        <v>109.25</v>
      </c>
      <c r="U382" s="572">
        <v>459</v>
      </c>
      <c r="V382" s="572">
        <v>379.04999999999995</v>
      </c>
      <c r="W382" s="572">
        <v>178.6</v>
      </c>
      <c r="X382" s="572">
        <v>53.199999999999996</v>
      </c>
      <c r="Y382" s="572">
        <v>311.59999999999997</v>
      </c>
      <c r="Z382" s="572">
        <v>228.95</v>
      </c>
      <c r="AA382" s="572">
        <v>194.75</v>
      </c>
      <c r="AB382" s="572">
        <v>56.05</v>
      </c>
      <c r="AC382" s="572">
        <v>1710</v>
      </c>
      <c r="AD382" s="572">
        <v>1236.8999999999999</v>
      </c>
      <c r="AE382" s="572">
        <v>944.3</v>
      </c>
      <c r="AF382" s="572">
        <v>403</v>
      </c>
      <c r="AG382" s="572">
        <v>994.65</v>
      </c>
      <c r="AH382" s="572">
        <v>808.44999999999993</v>
      </c>
      <c r="AI382" s="572">
        <v>435.09999999999997</v>
      </c>
      <c r="AJ382" s="572">
        <v>155.79999999999998</v>
      </c>
      <c r="AK382" s="572">
        <v>828.30000000000007</v>
      </c>
      <c r="AL382" s="572">
        <v>496.1</v>
      </c>
      <c r="AM382" s="572">
        <v>589.6</v>
      </c>
      <c r="AN382" s="572">
        <v>231.00000000000003</v>
      </c>
      <c r="AO382" s="572">
        <v>1</v>
      </c>
      <c r="AP382" s="572">
        <v>0</v>
      </c>
      <c r="AQ382" s="572">
        <v>0</v>
      </c>
      <c r="AR382" s="572">
        <v>1</v>
      </c>
      <c r="AS382" s="572">
        <v>0</v>
      </c>
      <c r="AT382" s="572">
        <v>0</v>
      </c>
      <c r="AU382" s="572">
        <v>0</v>
      </c>
      <c r="AV382" s="572">
        <v>0</v>
      </c>
      <c r="AW382" s="572">
        <v>1</v>
      </c>
      <c r="AX382" s="572">
        <v>0</v>
      </c>
      <c r="AY382" s="572">
        <v>0</v>
      </c>
      <c r="AZ382" s="572">
        <v>1</v>
      </c>
      <c r="BA382" s="572">
        <v>3667</v>
      </c>
      <c r="BB382" s="572">
        <v>1835.3999999999999</v>
      </c>
      <c r="BC382" s="572">
        <v>1761</v>
      </c>
      <c r="BD382" s="572">
        <v>771</v>
      </c>
      <c r="BE382" s="572">
        <v>2692</v>
      </c>
      <c r="BF382" s="572">
        <v>1422</v>
      </c>
      <c r="BG382" s="572">
        <v>1046.1000000000001</v>
      </c>
      <c r="BH382" s="572">
        <v>421</v>
      </c>
      <c r="BI382" s="572">
        <v>1023.15</v>
      </c>
      <c r="BJ382" s="572">
        <v>461.7</v>
      </c>
      <c r="BK382" s="572">
        <v>706.8</v>
      </c>
      <c r="BL382" s="572">
        <v>350</v>
      </c>
      <c r="BM382" s="572">
        <v>478</v>
      </c>
      <c r="BN382" s="572">
        <v>85.800000000000011</v>
      </c>
      <c r="BO382" s="572">
        <v>351</v>
      </c>
      <c r="BP382" s="572">
        <v>291</v>
      </c>
      <c r="BQ382" s="572">
        <v>94.600000000000009</v>
      </c>
      <c r="BR382" s="572">
        <v>17.600000000000001</v>
      </c>
      <c r="BS382" s="572">
        <v>69.300000000000011</v>
      </c>
      <c r="BT382" s="572">
        <v>50.6</v>
      </c>
      <c r="BU382" s="572">
        <v>373.34999999999997</v>
      </c>
      <c r="BV382" s="572">
        <v>58.9</v>
      </c>
      <c r="BW382" s="572">
        <v>272.64999999999998</v>
      </c>
      <c r="BX382" s="572">
        <v>240.35</v>
      </c>
      <c r="BY382" s="572">
        <v>27.549999999999997</v>
      </c>
      <c r="BZ382" s="572">
        <v>72</v>
      </c>
      <c r="CA382" s="572">
        <v>35.200000000000003</v>
      </c>
    </row>
    <row r="383" spans="1:79">
      <c r="A383" t="s">
        <v>123</v>
      </c>
      <c r="B383" t="s">
        <v>1973</v>
      </c>
      <c r="C383">
        <v>2018</v>
      </c>
      <c r="D383" t="s">
        <v>1971</v>
      </c>
      <c r="E383" s="506">
        <v>781</v>
      </c>
      <c r="F383" s="506">
        <v>521</v>
      </c>
      <c r="G383" s="506">
        <v>373</v>
      </c>
      <c r="H383" s="506">
        <v>335</v>
      </c>
      <c r="I383" s="506">
        <v>76</v>
      </c>
      <c r="J383" s="506">
        <v>0</v>
      </c>
      <c r="K383" s="506">
        <v>0</v>
      </c>
      <c r="L383" s="506">
        <v>0</v>
      </c>
      <c r="M383" s="506">
        <v>0</v>
      </c>
      <c r="N383" s="506">
        <v>0</v>
      </c>
      <c r="O383" s="506">
        <v>0</v>
      </c>
      <c r="P383" s="506">
        <v>0</v>
      </c>
      <c r="Q383" s="506">
        <v>0</v>
      </c>
      <c r="R383" s="506">
        <v>0</v>
      </c>
      <c r="S383" s="506">
        <v>0</v>
      </c>
      <c r="T383" s="506">
        <v>0</v>
      </c>
      <c r="U383" s="506">
        <v>0</v>
      </c>
      <c r="V383" s="506">
        <v>0</v>
      </c>
      <c r="W383" s="506">
        <v>0</v>
      </c>
      <c r="X383" s="506">
        <v>0</v>
      </c>
      <c r="Y383" s="506">
        <v>0</v>
      </c>
      <c r="Z383" s="506">
        <v>0</v>
      </c>
      <c r="AA383" s="506">
        <v>0</v>
      </c>
      <c r="AB383" s="506">
        <v>0</v>
      </c>
      <c r="AC383" s="506">
        <v>404</v>
      </c>
      <c r="AD383" s="506">
        <v>288</v>
      </c>
      <c r="AE383" s="506">
        <v>238</v>
      </c>
      <c r="AF383" s="506">
        <v>115</v>
      </c>
      <c r="AG383" s="506">
        <v>165</v>
      </c>
      <c r="AH383" s="506">
        <v>111</v>
      </c>
      <c r="AI383" s="506">
        <v>82</v>
      </c>
      <c r="AJ383" s="506">
        <v>53</v>
      </c>
      <c r="AK383" s="506">
        <v>239</v>
      </c>
      <c r="AL383" s="506">
        <v>177</v>
      </c>
      <c r="AM383" s="506">
        <v>156</v>
      </c>
      <c r="AN383" s="506">
        <v>62</v>
      </c>
      <c r="AO383" s="506">
        <v>0</v>
      </c>
      <c r="AP383" s="506">
        <v>0</v>
      </c>
      <c r="AQ383" s="506">
        <v>0</v>
      </c>
      <c r="AR383" s="506">
        <v>0</v>
      </c>
      <c r="AS383" s="506">
        <v>0</v>
      </c>
      <c r="AT383" s="506">
        <v>0</v>
      </c>
      <c r="AU383" s="506">
        <v>0</v>
      </c>
      <c r="AV383" s="506">
        <v>0</v>
      </c>
      <c r="AW383" s="506">
        <v>0</v>
      </c>
      <c r="AX383" s="506">
        <v>0</v>
      </c>
      <c r="AY383" s="506">
        <v>0</v>
      </c>
      <c r="AZ383" s="506">
        <v>0</v>
      </c>
      <c r="BA383" s="506">
        <v>597</v>
      </c>
      <c r="BB383" s="506">
        <v>371</v>
      </c>
      <c r="BC383" s="506">
        <v>418</v>
      </c>
      <c r="BD383" s="506">
        <v>167</v>
      </c>
      <c r="BE383" s="506">
        <v>542</v>
      </c>
      <c r="BF383" s="506">
        <v>354</v>
      </c>
      <c r="BG383" s="506">
        <v>378</v>
      </c>
      <c r="BH383" s="506">
        <v>138</v>
      </c>
      <c r="BI383" s="506">
        <v>55</v>
      </c>
      <c r="BJ383" s="506">
        <v>17</v>
      </c>
      <c r="BK383" s="506">
        <v>40</v>
      </c>
      <c r="BL383" s="506">
        <v>29</v>
      </c>
      <c r="BM383" s="506">
        <v>0</v>
      </c>
      <c r="BN383" s="506">
        <v>0</v>
      </c>
      <c r="BO383" s="506">
        <v>0</v>
      </c>
      <c r="BP383" s="506">
        <v>0</v>
      </c>
      <c r="BQ383" s="506">
        <v>0</v>
      </c>
      <c r="BR383" s="506">
        <v>0</v>
      </c>
      <c r="BS383" s="506">
        <v>0</v>
      </c>
      <c r="BT383" s="506">
        <v>0</v>
      </c>
      <c r="BU383" s="506">
        <v>0</v>
      </c>
      <c r="BV383" s="506">
        <v>0</v>
      </c>
      <c r="BW383" s="506">
        <v>0</v>
      </c>
      <c r="BX383" s="506">
        <v>0</v>
      </c>
      <c r="BY383" s="506">
        <v>10</v>
      </c>
      <c r="BZ383" s="506">
        <v>19</v>
      </c>
      <c r="CA383" s="506">
        <v>0</v>
      </c>
    </row>
    <row r="384" spans="1:79">
      <c r="A384" s="571" t="s">
        <v>123</v>
      </c>
      <c r="B384" s="571" t="s">
        <v>1973</v>
      </c>
      <c r="C384" s="571">
        <v>2019</v>
      </c>
      <c r="D384" s="571" t="s">
        <v>1971</v>
      </c>
      <c r="E384" s="572">
        <v>938</v>
      </c>
      <c r="F384" s="572">
        <v>563</v>
      </c>
      <c r="G384" s="572">
        <v>426</v>
      </c>
      <c r="H384" s="572">
        <v>317</v>
      </c>
      <c r="I384" s="572">
        <v>83</v>
      </c>
      <c r="J384" s="572">
        <v>0</v>
      </c>
      <c r="K384" s="572">
        <v>0</v>
      </c>
      <c r="L384" s="572">
        <v>0</v>
      </c>
      <c r="M384" s="572">
        <v>0</v>
      </c>
      <c r="N384" s="572">
        <v>0</v>
      </c>
      <c r="O384" s="572">
        <v>0</v>
      </c>
      <c r="P384" s="572">
        <v>0</v>
      </c>
      <c r="Q384" s="572">
        <v>0</v>
      </c>
      <c r="R384" s="572">
        <v>0</v>
      </c>
      <c r="S384" s="572">
        <v>0</v>
      </c>
      <c r="T384" s="572">
        <v>0</v>
      </c>
      <c r="U384" s="572">
        <v>0</v>
      </c>
      <c r="V384" s="572">
        <v>0</v>
      </c>
      <c r="W384" s="572">
        <v>0</v>
      </c>
      <c r="X384" s="572">
        <v>0</v>
      </c>
      <c r="Y384" s="572">
        <v>0</v>
      </c>
      <c r="Z384" s="572">
        <v>0</v>
      </c>
      <c r="AA384" s="572">
        <v>0</v>
      </c>
      <c r="AB384" s="572">
        <v>0</v>
      </c>
      <c r="AC384" s="572">
        <v>411</v>
      </c>
      <c r="AD384" s="572">
        <v>317</v>
      </c>
      <c r="AE384" s="572">
        <v>255</v>
      </c>
      <c r="AF384" s="572">
        <v>137</v>
      </c>
      <c r="AG384" s="572">
        <v>179</v>
      </c>
      <c r="AH384" s="572">
        <v>132</v>
      </c>
      <c r="AI384" s="572">
        <v>94</v>
      </c>
      <c r="AJ384" s="572">
        <v>58</v>
      </c>
      <c r="AK384" s="572">
        <v>232</v>
      </c>
      <c r="AL384" s="572">
        <v>185</v>
      </c>
      <c r="AM384" s="572">
        <v>161</v>
      </c>
      <c r="AN384" s="572">
        <v>79</v>
      </c>
      <c r="AO384" s="572">
        <v>0</v>
      </c>
      <c r="AP384" s="572">
        <v>0</v>
      </c>
      <c r="AQ384" s="572">
        <v>0</v>
      </c>
      <c r="AR384" s="572">
        <v>0</v>
      </c>
      <c r="AS384" s="572">
        <v>0</v>
      </c>
      <c r="AT384" s="572">
        <v>0</v>
      </c>
      <c r="AU384" s="572">
        <v>0</v>
      </c>
      <c r="AV384" s="572">
        <v>0</v>
      </c>
      <c r="AW384" s="572">
        <v>0</v>
      </c>
      <c r="AX384" s="572">
        <v>0</v>
      </c>
      <c r="AY384" s="572">
        <v>0</v>
      </c>
      <c r="AZ384" s="572">
        <v>0</v>
      </c>
      <c r="BA384" s="572">
        <v>791</v>
      </c>
      <c r="BB384" s="572">
        <v>564</v>
      </c>
      <c r="BC384" s="572">
        <v>505</v>
      </c>
      <c r="BD384" s="572">
        <v>162</v>
      </c>
      <c r="BE384" s="572">
        <v>710</v>
      </c>
      <c r="BF384" s="572">
        <v>532</v>
      </c>
      <c r="BG384" s="572">
        <v>447</v>
      </c>
      <c r="BH384" s="572">
        <v>125</v>
      </c>
      <c r="BI384" s="572">
        <v>81</v>
      </c>
      <c r="BJ384" s="572">
        <v>32</v>
      </c>
      <c r="BK384" s="572">
        <v>58</v>
      </c>
      <c r="BL384" s="572">
        <v>37</v>
      </c>
      <c r="BM384" s="572">
        <v>0</v>
      </c>
      <c r="BN384" s="572">
        <v>0</v>
      </c>
      <c r="BO384" s="572">
        <v>0</v>
      </c>
      <c r="BP384" s="572">
        <v>0</v>
      </c>
      <c r="BQ384" s="572">
        <v>0</v>
      </c>
      <c r="BR384" s="572">
        <v>0</v>
      </c>
      <c r="BS384" s="572">
        <v>0</v>
      </c>
      <c r="BT384" s="572">
        <v>0</v>
      </c>
      <c r="BU384" s="572">
        <v>0</v>
      </c>
      <c r="BV384" s="572">
        <v>0</v>
      </c>
      <c r="BW384" s="572">
        <v>0</v>
      </c>
      <c r="BX384" s="572">
        <v>0</v>
      </c>
      <c r="BY384" s="572">
        <v>9</v>
      </c>
      <c r="BZ384" s="572">
        <v>7</v>
      </c>
      <c r="CA384" s="572">
        <v>0</v>
      </c>
    </row>
    <row r="385" spans="1:79">
      <c r="A385" t="s">
        <v>123</v>
      </c>
      <c r="B385" t="s">
        <v>1973</v>
      </c>
      <c r="C385">
        <v>2020</v>
      </c>
      <c r="D385" t="s">
        <v>1971</v>
      </c>
      <c r="E385" s="506">
        <v>985</v>
      </c>
      <c r="F385" s="506">
        <v>605</v>
      </c>
      <c r="G385" s="506">
        <v>501</v>
      </c>
      <c r="H385" s="506">
        <v>323</v>
      </c>
      <c r="I385" s="506">
        <v>74</v>
      </c>
      <c r="J385" s="506">
        <v>0</v>
      </c>
      <c r="K385" s="506">
        <v>0</v>
      </c>
      <c r="L385" s="506">
        <v>0</v>
      </c>
      <c r="M385" s="506">
        <v>0</v>
      </c>
      <c r="N385" s="506">
        <v>58</v>
      </c>
      <c r="O385" s="506">
        <v>0</v>
      </c>
      <c r="P385" s="506">
        <v>58</v>
      </c>
      <c r="Q385" s="506">
        <v>242</v>
      </c>
      <c r="R385" s="506">
        <v>0</v>
      </c>
      <c r="S385" s="506">
        <v>0</v>
      </c>
      <c r="T385" s="506">
        <v>0</v>
      </c>
      <c r="U385" s="506">
        <v>41</v>
      </c>
      <c r="V385" s="506">
        <v>0</v>
      </c>
      <c r="W385" s="506">
        <v>0</v>
      </c>
      <c r="X385" s="506">
        <v>0</v>
      </c>
      <c r="Y385" s="506">
        <v>201</v>
      </c>
      <c r="Z385" s="506">
        <v>0</v>
      </c>
      <c r="AA385" s="506">
        <v>0</v>
      </c>
      <c r="AB385" s="506">
        <v>0</v>
      </c>
      <c r="AC385" s="506">
        <v>475</v>
      </c>
      <c r="AD385" s="506">
        <v>368</v>
      </c>
      <c r="AE385" s="506">
        <v>273</v>
      </c>
      <c r="AF385" s="506">
        <v>147</v>
      </c>
      <c r="AG385" s="506">
        <v>189</v>
      </c>
      <c r="AH385" s="506">
        <v>143</v>
      </c>
      <c r="AI385" s="506">
        <v>88</v>
      </c>
      <c r="AJ385" s="506">
        <v>69</v>
      </c>
      <c r="AK385" s="506">
        <v>286</v>
      </c>
      <c r="AL385" s="506">
        <v>225</v>
      </c>
      <c r="AM385" s="506">
        <v>185</v>
      </c>
      <c r="AN385" s="506">
        <v>78</v>
      </c>
      <c r="AO385" s="506">
        <v>0</v>
      </c>
      <c r="AP385" s="506">
        <v>0</v>
      </c>
      <c r="AQ385" s="506">
        <v>0</v>
      </c>
      <c r="AR385" s="506">
        <v>0</v>
      </c>
      <c r="AS385" s="506">
        <v>0</v>
      </c>
      <c r="AT385" s="506">
        <v>0</v>
      </c>
      <c r="AU385" s="506">
        <v>0</v>
      </c>
      <c r="AV385" s="506">
        <v>0</v>
      </c>
      <c r="AW385" s="506">
        <v>0</v>
      </c>
      <c r="AX385" s="506">
        <v>0</v>
      </c>
      <c r="AY385" s="506">
        <v>0</v>
      </c>
      <c r="AZ385" s="506">
        <v>0</v>
      </c>
      <c r="BA385" s="506">
        <v>765</v>
      </c>
      <c r="BB385" s="506">
        <v>589</v>
      </c>
      <c r="BC385" s="506">
        <v>470</v>
      </c>
      <c r="BD385" s="506">
        <v>139</v>
      </c>
      <c r="BE385" s="506">
        <v>698</v>
      </c>
      <c r="BF385" s="506">
        <v>557</v>
      </c>
      <c r="BG385" s="506">
        <v>418</v>
      </c>
      <c r="BH385" s="506">
        <v>112</v>
      </c>
      <c r="BI385" s="506">
        <v>67</v>
      </c>
      <c r="BJ385" s="506">
        <v>32</v>
      </c>
      <c r="BK385" s="506">
        <v>52</v>
      </c>
      <c r="BL385" s="506">
        <v>27</v>
      </c>
      <c r="BM385" s="506">
        <v>0</v>
      </c>
      <c r="BN385" s="506">
        <v>0</v>
      </c>
      <c r="BO385" s="506">
        <v>0</v>
      </c>
      <c r="BP385" s="506">
        <v>0</v>
      </c>
      <c r="BQ385" s="506">
        <v>0</v>
      </c>
      <c r="BR385" s="506">
        <v>0</v>
      </c>
      <c r="BS385" s="506">
        <v>0</v>
      </c>
      <c r="BT385" s="506">
        <v>0</v>
      </c>
      <c r="BU385" s="506">
        <v>0</v>
      </c>
      <c r="BV385" s="506">
        <v>0</v>
      </c>
      <c r="BW385" s="506">
        <v>0</v>
      </c>
      <c r="BX385" s="506">
        <v>0</v>
      </c>
      <c r="BY385" s="506">
        <v>17</v>
      </c>
      <c r="BZ385" s="506">
        <v>6</v>
      </c>
      <c r="CA385" s="506">
        <v>0</v>
      </c>
    </row>
    <row r="386" spans="1:79">
      <c r="A386" s="571" t="s">
        <v>123</v>
      </c>
      <c r="B386" s="571" t="s">
        <v>1973</v>
      </c>
      <c r="C386" s="571">
        <v>2021</v>
      </c>
      <c r="D386" s="571" t="s">
        <v>1971</v>
      </c>
      <c r="E386" s="572">
        <v>885</v>
      </c>
      <c r="F386" s="572">
        <v>649</v>
      </c>
      <c r="G386" s="572">
        <v>546</v>
      </c>
      <c r="H386" s="572">
        <v>314</v>
      </c>
      <c r="I386" s="572">
        <v>64</v>
      </c>
      <c r="J386" s="572">
        <v>0</v>
      </c>
      <c r="K386" s="572">
        <v>0</v>
      </c>
      <c r="L386" s="572">
        <v>0</v>
      </c>
      <c r="M386" s="572">
        <v>0</v>
      </c>
      <c r="N386" s="572">
        <v>48</v>
      </c>
      <c r="O386" s="572">
        <v>0</v>
      </c>
      <c r="P386" s="572">
        <v>48</v>
      </c>
      <c r="Q386" s="572">
        <v>313</v>
      </c>
      <c r="R386" s="572">
        <v>0</v>
      </c>
      <c r="S386" s="572">
        <v>0</v>
      </c>
      <c r="T386" s="572">
        <v>0</v>
      </c>
      <c r="U386" s="572">
        <v>61</v>
      </c>
      <c r="V386" s="572">
        <v>0</v>
      </c>
      <c r="W386" s="572">
        <v>0</v>
      </c>
      <c r="X386" s="572">
        <v>0</v>
      </c>
      <c r="Y386" s="572">
        <v>252</v>
      </c>
      <c r="Z386" s="572">
        <v>0</v>
      </c>
      <c r="AA386" s="572">
        <v>0</v>
      </c>
      <c r="AB386" s="572">
        <v>0</v>
      </c>
      <c r="AC386" s="572">
        <v>506</v>
      </c>
      <c r="AD386" s="572">
        <v>386</v>
      </c>
      <c r="AE386" s="572">
        <v>230</v>
      </c>
      <c r="AF386" s="572">
        <v>165</v>
      </c>
      <c r="AG386" s="572">
        <v>214</v>
      </c>
      <c r="AH386" s="572">
        <v>168</v>
      </c>
      <c r="AI386" s="572">
        <v>87</v>
      </c>
      <c r="AJ386" s="572">
        <v>82</v>
      </c>
      <c r="AK386" s="572">
        <v>292</v>
      </c>
      <c r="AL386" s="572">
        <v>218</v>
      </c>
      <c r="AM386" s="572">
        <v>143</v>
      </c>
      <c r="AN386" s="572">
        <v>83</v>
      </c>
      <c r="AO386" s="572">
        <v>0</v>
      </c>
      <c r="AP386" s="572">
        <v>0</v>
      </c>
      <c r="AQ386" s="572">
        <v>0</v>
      </c>
      <c r="AR386" s="572">
        <v>0</v>
      </c>
      <c r="AS386" s="572">
        <v>0</v>
      </c>
      <c r="AT386" s="572">
        <v>0</v>
      </c>
      <c r="AU386" s="572">
        <v>0</v>
      </c>
      <c r="AV386" s="572">
        <v>0</v>
      </c>
      <c r="AW386" s="572">
        <v>0</v>
      </c>
      <c r="AX386" s="572">
        <v>0</v>
      </c>
      <c r="AY386" s="572">
        <v>0</v>
      </c>
      <c r="AZ386" s="572">
        <v>0</v>
      </c>
      <c r="BA386" s="572">
        <v>747</v>
      </c>
      <c r="BB386" s="572">
        <v>578</v>
      </c>
      <c r="BC386" s="572">
        <v>426</v>
      </c>
      <c r="BD386" s="572">
        <v>138</v>
      </c>
      <c r="BE386" s="572">
        <v>670</v>
      </c>
      <c r="BF386" s="572">
        <v>543</v>
      </c>
      <c r="BG386" s="572">
        <v>370</v>
      </c>
      <c r="BH386" s="572">
        <v>100</v>
      </c>
      <c r="BI386" s="572">
        <v>77</v>
      </c>
      <c r="BJ386" s="572">
        <v>35</v>
      </c>
      <c r="BK386" s="572">
        <v>56</v>
      </c>
      <c r="BL386" s="572">
        <v>38</v>
      </c>
      <c r="BM386" s="572">
        <v>0</v>
      </c>
      <c r="BN386" s="572">
        <v>0</v>
      </c>
      <c r="BO386" s="572">
        <v>0</v>
      </c>
      <c r="BP386" s="572">
        <v>0</v>
      </c>
      <c r="BQ386" s="572">
        <v>0</v>
      </c>
      <c r="BR386" s="572">
        <v>0</v>
      </c>
      <c r="BS386" s="572">
        <v>0</v>
      </c>
      <c r="BT386" s="572">
        <v>0</v>
      </c>
      <c r="BU386" s="572">
        <v>0</v>
      </c>
      <c r="BV386" s="572">
        <v>0</v>
      </c>
      <c r="BW386" s="572">
        <v>0</v>
      </c>
      <c r="BX386" s="572">
        <v>0</v>
      </c>
      <c r="BY386" s="572">
        <v>24</v>
      </c>
      <c r="BZ386" s="572">
        <v>10</v>
      </c>
      <c r="CA386" s="572">
        <v>0</v>
      </c>
    </row>
    <row r="387" spans="1:79">
      <c r="A387" t="s">
        <v>123</v>
      </c>
      <c r="B387" t="s">
        <v>1973</v>
      </c>
      <c r="C387">
        <v>2022</v>
      </c>
      <c r="D387" t="s">
        <v>1971</v>
      </c>
      <c r="E387" s="506">
        <v>807</v>
      </c>
      <c r="F387" s="506">
        <v>644</v>
      </c>
      <c r="G387" s="506">
        <v>518</v>
      </c>
      <c r="H387" s="506">
        <v>292</v>
      </c>
      <c r="I387" s="506">
        <v>62</v>
      </c>
      <c r="J387" s="506">
        <v>0</v>
      </c>
      <c r="K387" s="506">
        <v>0</v>
      </c>
      <c r="L387" s="506">
        <v>0</v>
      </c>
      <c r="M387" s="506">
        <v>0</v>
      </c>
      <c r="N387" s="506">
        <v>43</v>
      </c>
      <c r="O387" s="506">
        <v>0</v>
      </c>
      <c r="P387" s="506">
        <v>43</v>
      </c>
      <c r="Q387" s="506">
        <v>387</v>
      </c>
      <c r="R387" s="506">
        <v>0</v>
      </c>
      <c r="S387" s="506">
        <v>0</v>
      </c>
      <c r="T387" s="506">
        <v>0</v>
      </c>
      <c r="U387" s="506">
        <v>42</v>
      </c>
      <c r="V387" s="506">
        <v>0</v>
      </c>
      <c r="W387" s="506">
        <v>0</v>
      </c>
      <c r="X387" s="506">
        <v>0</v>
      </c>
      <c r="Y387" s="506">
        <v>345</v>
      </c>
      <c r="Z387" s="506">
        <v>0</v>
      </c>
      <c r="AA387" s="506">
        <v>0</v>
      </c>
      <c r="AB387" s="506">
        <v>0</v>
      </c>
      <c r="AC387" s="506">
        <v>510</v>
      </c>
      <c r="AD387" s="506">
        <v>388</v>
      </c>
      <c r="AE387" s="506">
        <v>260</v>
      </c>
      <c r="AF387" s="506">
        <v>130</v>
      </c>
      <c r="AG387" s="506">
        <v>218</v>
      </c>
      <c r="AH387" s="506">
        <v>159</v>
      </c>
      <c r="AI387" s="506">
        <v>101</v>
      </c>
      <c r="AJ387" s="506">
        <v>64</v>
      </c>
      <c r="AK387" s="506">
        <v>292</v>
      </c>
      <c r="AL387" s="506">
        <v>229</v>
      </c>
      <c r="AM387" s="506">
        <v>159</v>
      </c>
      <c r="AN387" s="506">
        <v>66</v>
      </c>
      <c r="AO387" s="506">
        <v>0</v>
      </c>
      <c r="AP387" s="506">
        <v>0</v>
      </c>
      <c r="AQ387" s="506">
        <v>0</v>
      </c>
      <c r="AR387" s="506">
        <v>0</v>
      </c>
      <c r="AS387" s="506">
        <v>0</v>
      </c>
      <c r="AT387" s="506">
        <v>0</v>
      </c>
      <c r="AU387" s="506">
        <v>0</v>
      </c>
      <c r="AV387" s="506">
        <v>0</v>
      </c>
      <c r="AW387" s="506">
        <v>0</v>
      </c>
      <c r="AX387" s="506">
        <v>0</v>
      </c>
      <c r="AY387" s="506">
        <v>0</v>
      </c>
      <c r="AZ387" s="506">
        <v>0</v>
      </c>
      <c r="BA387" s="506">
        <v>649</v>
      </c>
      <c r="BB387" s="506">
        <v>507</v>
      </c>
      <c r="BC387" s="506">
        <v>361</v>
      </c>
      <c r="BD387" s="506">
        <v>101</v>
      </c>
      <c r="BE387" s="506">
        <v>594</v>
      </c>
      <c r="BF387" s="506">
        <v>480</v>
      </c>
      <c r="BG387" s="506">
        <v>319</v>
      </c>
      <c r="BH387" s="506">
        <v>76</v>
      </c>
      <c r="BI387" s="506">
        <v>55</v>
      </c>
      <c r="BJ387" s="506">
        <v>27</v>
      </c>
      <c r="BK387" s="506">
        <v>42</v>
      </c>
      <c r="BL387" s="506">
        <v>25</v>
      </c>
      <c r="BM387" s="506">
        <v>0</v>
      </c>
      <c r="BN387" s="506">
        <v>0</v>
      </c>
      <c r="BO387" s="506">
        <v>0</v>
      </c>
      <c r="BP387" s="506">
        <v>0</v>
      </c>
      <c r="BQ387" s="506">
        <v>0</v>
      </c>
      <c r="BR387" s="506">
        <v>0</v>
      </c>
      <c r="BS387" s="506">
        <v>0</v>
      </c>
      <c r="BT387" s="506">
        <v>0</v>
      </c>
      <c r="BU387" s="506">
        <v>0</v>
      </c>
      <c r="BV387" s="506">
        <v>0</v>
      </c>
      <c r="BW387" s="506">
        <v>0</v>
      </c>
      <c r="BX387" s="506">
        <v>0</v>
      </c>
      <c r="BY387" s="506">
        <v>33</v>
      </c>
      <c r="BZ387" s="506">
        <v>23</v>
      </c>
      <c r="CA387" s="506">
        <v>0</v>
      </c>
    </row>
    <row r="388" spans="1:79">
      <c r="A388" s="571" t="s">
        <v>123</v>
      </c>
      <c r="B388" s="571" t="s">
        <v>1973</v>
      </c>
      <c r="C388" s="571">
        <v>2023</v>
      </c>
      <c r="D388" s="571" t="s">
        <v>1971</v>
      </c>
      <c r="E388" s="572">
        <v>924</v>
      </c>
      <c r="F388" s="572">
        <v>584</v>
      </c>
      <c r="G388" s="572">
        <v>483</v>
      </c>
      <c r="H388" s="572">
        <v>266</v>
      </c>
      <c r="I388" s="572">
        <v>58</v>
      </c>
      <c r="J388" s="572">
        <v>0</v>
      </c>
      <c r="K388" s="572">
        <v>0</v>
      </c>
      <c r="L388" s="572">
        <v>0</v>
      </c>
      <c r="M388" s="572">
        <v>0</v>
      </c>
      <c r="N388" s="572">
        <v>114</v>
      </c>
      <c r="O388" s="572">
        <v>0</v>
      </c>
      <c r="P388" s="572">
        <v>114</v>
      </c>
      <c r="Q388" s="572">
        <v>0</v>
      </c>
      <c r="R388" s="572">
        <v>0</v>
      </c>
      <c r="S388" s="572">
        <v>0</v>
      </c>
      <c r="T388" s="572">
        <v>0</v>
      </c>
      <c r="U388" s="572">
        <v>0</v>
      </c>
      <c r="V388" s="572">
        <v>0</v>
      </c>
      <c r="W388" s="572">
        <v>0</v>
      </c>
      <c r="X388" s="572">
        <v>0</v>
      </c>
      <c r="Y388" s="572">
        <v>0</v>
      </c>
      <c r="Z388" s="572">
        <v>0</v>
      </c>
      <c r="AA388" s="572">
        <v>0</v>
      </c>
      <c r="AB388" s="572">
        <v>0</v>
      </c>
      <c r="AC388" s="572">
        <v>490</v>
      </c>
      <c r="AD388" s="572">
        <v>390</v>
      </c>
      <c r="AE388" s="572">
        <v>267</v>
      </c>
      <c r="AF388" s="572">
        <v>99</v>
      </c>
      <c r="AG388" s="572">
        <v>162</v>
      </c>
      <c r="AH388" s="572">
        <v>135</v>
      </c>
      <c r="AI388" s="572">
        <v>79</v>
      </c>
      <c r="AJ388" s="572">
        <v>24</v>
      </c>
      <c r="AK388" s="572">
        <v>328</v>
      </c>
      <c r="AL388" s="572">
        <v>255</v>
      </c>
      <c r="AM388" s="572">
        <v>188</v>
      </c>
      <c r="AN388" s="572">
        <v>75</v>
      </c>
      <c r="AO388" s="572">
        <v>0</v>
      </c>
      <c r="AP388" s="572">
        <v>0</v>
      </c>
      <c r="AQ388" s="572">
        <v>0</v>
      </c>
      <c r="AR388" s="572">
        <v>0</v>
      </c>
      <c r="AS388" s="572">
        <v>0</v>
      </c>
      <c r="AT388" s="572">
        <v>0</v>
      </c>
      <c r="AU388" s="572">
        <v>0</v>
      </c>
      <c r="AV388" s="572">
        <v>0</v>
      </c>
      <c r="AW388" s="572">
        <v>0</v>
      </c>
      <c r="AX388" s="572">
        <v>0</v>
      </c>
      <c r="AY388" s="572">
        <v>0</v>
      </c>
      <c r="AZ388" s="572">
        <v>0</v>
      </c>
      <c r="BA388" s="572">
        <v>603</v>
      </c>
      <c r="BB388" s="572">
        <v>437</v>
      </c>
      <c r="BC388" s="572">
        <v>346</v>
      </c>
      <c r="BD388" s="572">
        <v>116</v>
      </c>
      <c r="BE388" s="572">
        <v>539</v>
      </c>
      <c r="BF388" s="572">
        <v>408</v>
      </c>
      <c r="BG388" s="572">
        <v>295</v>
      </c>
      <c r="BH388" s="572">
        <v>81</v>
      </c>
      <c r="BI388" s="572">
        <v>64</v>
      </c>
      <c r="BJ388" s="572">
        <v>29</v>
      </c>
      <c r="BK388" s="572">
        <v>51</v>
      </c>
      <c r="BL388" s="572">
        <v>35</v>
      </c>
      <c r="BM388" s="572">
        <v>0</v>
      </c>
      <c r="BN388" s="572">
        <v>0</v>
      </c>
      <c r="BO388" s="572">
        <v>0</v>
      </c>
      <c r="BP388" s="572">
        <v>0</v>
      </c>
      <c r="BQ388" s="572">
        <v>0</v>
      </c>
      <c r="BR388" s="572">
        <v>0</v>
      </c>
      <c r="BS388" s="572">
        <v>0</v>
      </c>
      <c r="BT388" s="572">
        <v>0</v>
      </c>
      <c r="BU388" s="572">
        <v>0</v>
      </c>
      <c r="BV388" s="572">
        <v>0</v>
      </c>
      <c r="BW388" s="572">
        <v>0</v>
      </c>
      <c r="BX388" s="572">
        <v>0</v>
      </c>
      <c r="BY388" s="572">
        <v>21</v>
      </c>
      <c r="BZ388" s="572">
        <v>18</v>
      </c>
      <c r="CA388" s="572">
        <v>0</v>
      </c>
    </row>
    <row r="389" spans="1:79">
      <c r="A389" t="s">
        <v>123</v>
      </c>
      <c r="B389" t="s">
        <v>1973</v>
      </c>
      <c r="C389">
        <v>2024</v>
      </c>
      <c r="D389" t="s">
        <v>1971</v>
      </c>
      <c r="E389" s="506">
        <v>1017</v>
      </c>
      <c r="F389" s="506">
        <v>551</v>
      </c>
      <c r="G389" s="506">
        <v>430</v>
      </c>
      <c r="H389" s="506">
        <v>241</v>
      </c>
      <c r="I389" s="506">
        <v>38</v>
      </c>
      <c r="J389" s="506">
        <v>0</v>
      </c>
      <c r="K389" s="506">
        <v>0</v>
      </c>
      <c r="L389" s="506">
        <v>0</v>
      </c>
      <c r="M389" s="506">
        <v>0</v>
      </c>
      <c r="N389" s="506">
        <v>388</v>
      </c>
      <c r="O389" s="506">
        <v>11</v>
      </c>
      <c r="P389" s="506">
        <v>377</v>
      </c>
      <c r="Q389" s="506">
        <v>0</v>
      </c>
      <c r="R389" s="506">
        <v>0</v>
      </c>
      <c r="S389" s="506">
        <v>0</v>
      </c>
      <c r="T389" s="506">
        <v>0</v>
      </c>
      <c r="U389" s="506">
        <v>0</v>
      </c>
      <c r="V389" s="506">
        <v>0</v>
      </c>
      <c r="W389" s="506">
        <v>0</v>
      </c>
      <c r="X389" s="506">
        <v>0</v>
      </c>
      <c r="Y389" s="506">
        <v>0</v>
      </c>
      <c r="Z389" s="506">
        <v>0</v>
      </c>
      <c r="AA389" s="506">
        <v>0</v>
      </c>
      <c r="AB389" s="506">
        <v>0</v>
      </c>
      <c r="AC389" s="506">
        <v>556</v>
      </c>
      <c r="AD389" s="506">
        <v>429</v>
      </c>
      <c r="AE389" s="506">
        <v>305</v>
      </c>
      <c r="AF389" s="506">
        <v>110</v>
      </c>
      <c r="AG389" s="506">
        <v>182</v>
      </c>
      <c r="AH389" s="506">
        <v>129</v>
      </c>
      <c r="AI389" s="506">
        <v>54</v>
      </c>
      <c r="AJ389" s="506">
        <v>11</v>
      </c>
      <c r="AK389" s="506">
        <v>374</v>
      </c>
      <c r="AL389" s="506">
        <v>300</v>
      </c>
      <c r="AM389" s="506">
        <v>251</v>
      </c>
      <c r="AN389" s="506">
        <v>99</v>
      </c>
      <c r="AO389" s="506">
        <v>0</v>
      </c>
      <c r="AP389" s="506">
        <v>0</v>
      </c>
      <c r="AQ389" s="506">
        <v>0</v>
      </c>
      <c r="AR389" s="506">
        <v>0</v>
      </c>
      <c r="AS389" s="506">
        <v>0</v>
      </c>
      <c r="AT389" s="506">
        <v>0</v>
      </c>
      <c r="AU389" s="506">
        <v>0</v>
      </c>
      <c r="AV389" s="506">
        <v>0</v>
      </c>
      <c r="AW389" s="506">
        <v>0</v>
      </c>
      <c r="AX389" s="506">
        <v>0</v>
      </c>
      <c r="AY389" s="506">
        <v>0</v>
      </c>
      <c r="AZ389" s="506">
        <v>0</v>
      </c>
      <c r="BA389" s="506">
        <v>567</v>
      </c>
      <c r="BB389" s="506">
        <v>433</v>
      </c>
      <c r="BC389" s="506">
        <v>316</v>
      </c>
      <c r="BD389" s="506">
        <v>92</v>
      </c>
      <c r="BE389" s="506">
        <v>505</v>
      </c>
      <c r="BF389" s="506">
        <v>408</v>
      </c>
      <c r="BG389" s="506">
        <v>269</v>
      </c>
      <c r="BH389" s="506">
        <v>54</v>
      </c>
      <c r="BI389" s="506">
        <v>62</v>
      </c>
      <c r="BJ389" s="506">
        <v>25</v>
      </c>
      <c r="BK389" s="506">
        <v>47</v>
      </c>
      <c r="BL389" s="506">
        <v>38</v>
      </c>
      <c r="BM389" s="506">
        <v>0</v>
      </c>
      <c r="BN389" s="506">
        <v>0</v>
      </c>
      <c r="BO389" s="506">
        <v>0</v>
      </c>
      <c r="BP389" s="506">
        <v>0</v>
      </c>
      <c r="BQ389" s="506">
        <v>0</v>
      </c>
      <c r="BR389" s="506">
        <v>0</v>
      </c>
      <c r="BS389" s="506">
        <v>0</v>
      </c>
      <c r="BT389" s="506">
        <v>0</v>
      </c>
      <c r="BU389" s="506">
        <v>0</v>
      </c>
      <c r="BV389" s="506">
        <v>0</v>
      </c>
      <c r="BW389" s="506">
        <v>0</v>
      </c>
      <c r="BX389" s="506">
        <v>0</v>
      </c>
      <c r="BY389" s="506">
        <v>32</v>
      </c>
      <c r="BZ389" s="506">
        <v>28</v>
      </c>
      <c r="CA389" s="506">
        <v>0</v>
      </c>
    </row>
    <row r="390" spans="1:79">
      <c r="A390" s="571" t="s">
        <v>123</v>
      </c>
      <c r="B390" s="571" t="s">
        <v>1973</v>
      </c>
      <c r="C390" s="571">
        <v>2025</v>
      </c>
      <c r="D390" s="571" t="s">
        <v>1972</v>
      </c>
      <c r="E390" s="572">
        <v>907</v>
      </c>
      <c r="F390" s="572">
        <v>588</v>
      </c>
      <c r="G390" s="572">
        <v>467</v>
      </c>
      <c r="H390" s="572">
        <v>300</v>
      </c>
      <c r="I390" s="572">
        <v>65</v>
      </c>
      <c r="J390" s="572">
        <v>0</v>
      </c>
      <c r="K390" s="572">
        <v>0</v>
      </c>
      <c r="L390" s="572">
        <v>0</v>
      </c>
      <c r="M390" s="572">
        <v>0</v>
      </c>
      <c r="N390" s="572">
        <v>550</v>
      </c>
      <c r="O390" s="572">
        <v>3</v>
      </c>
      <c r="P390" s="572">
        <v>547</v>
      </c>
      <c r="Q390" s="572">
        <v>188</v>
      </c>
      <c r="R390" s="572">
        <v>0</v>
      </c>
      <c r="S390" s="572">
        <v>0</v>
      </c>
      <c r="T390" s="572">
        <v>0</v>
      </c>
      <c r="U390" s="572">
        <v>30</v>
      </c>
      <c r="V390" s="572">
        <v>0</v>
      </c>
      <c r="W390" s="572">
        <v>0</v>
      </c>
      <c r="X390" s="572">
        <v>0</v>
      </c>
      <c r="Y390" s="572">
        <v>158</v>
      </c>
      <c r="Z390" s="572">
        <v>0</v>
      </c>
      <c r="AA390" s="572">
        <v>0</v>
      </c>
      <c r="AB390" s="572">
        <v>0</v>
      </c>
      <c r="AC390" s="572">
        <v>556</v>
      </c>
      <c r="AD390" s="572">
        <v>425</v>
      </c>
      <c r="AE390" s="572">
        <v>305</v>
      </c>
      <c r="AF390" s="572">
        <v>152</v>
      </c>
      <c r="AG390" s="572">
        <v>218</v>
      </c>
      <c r="AH390" s="572">
        <v>163</v>
      </c>
      <c r="AI390" s="572">
        <v>99</v>
      </c>
      <c r="AJ390" s="572">
        <v>58</v>
      </c>
      <c r="AK390" s="572">
        <v>338</v>
      </c>
      <c r="AL390" s="572">
        <v>262</v>
      </c>
      <c r="AM390" s="572">
        <v>206</v>
      </c>
      <c r="AN390" s="572">
        <v>94</v>
      </c>
      <c r="AO390" s="572">
        <v>0</v>
      </c>
      <c r="AP390" s="572">
        <v>0</v>
      </c>
      <c r="AQ390" s="572">
        <v>0</v>
      </c>
      <c r="AR390" s="572">
        <v>0</v>
      </c>
      <c r="AS390" s="572">
        <v>0</v>
      </c>
      <c r="AT390" s="572">
        <v>0</v>
      </c>
      <c r="AU390" s="572">
        <v>0</v>
      </c>
      <c r="AV390" s="572">
        <v>0</v>
      </c>
      <c r="AW390" s="572">
        <v>0</v>
      </c>
      <c r="AX390" s="572">
        <v>0</v>
      </c>
      <c r="AY390" s="572">
        <v>0</v>
      </c>
      <c r="AZ390" s="572">
        <v>0</v>
      </c>
      <c r="BA390" s="572">
        <v>573</v>
      </c>
      <c r="BB390" s="572">
        <v>421</v>
      </c>
      <c r="BC390" s="572">
        <v>345</v>
      </c>
      <c r="BD390" s="572">
        <v>111</v>
      </c>
      <c r="BE390" s="572">
        <v>517</v>
      </c>
      <c r="BF390" s="572">
        <v>397</v>
      </c>
      <c r="BG390" s="572">
        <v>302</v>
      </c>
      <c r="BH390" s="572">
        <v>82</v>
      </c>
      <c r="BI390" s="572">
        <v>56</v>
      </c>
      <c r="BJ390" s="572">
        <v>24</v>
      </c>
      <c r="BK390" s="572">
        <v>43</v>
      </c>
      <c r="BL390" s="572">
        <v>29</v>
      </c>
      <c r="BM390" s="572">
        <v>0</v>
      </c>
      <c r="BN390" s="572">
        <v>0</v>
      </c>
      <c r="BO390" s="572">
        <v>0</v>
      </c>
      <c r="BP390" s="572">
        <v>0</v>
      </c>
      <c r="BQ390" s="572">
        <v>0</v>
      </c>
      <c r="BR390" s="572">
        <v>0</v>
      </c>
      <c r="BS390" s="572">
        <v>0</v>
      </c>
      <c r="BT390" s="572">
        <v>0</v>
      </c>
      <c r="BU390" s="572">
        <v>0</v>
      </c>
      <c r="BV390" s="572">
        <v>0</v>
      </c>
      <c r="BW390" s="572">
        <v>0</v>
      </c>
      <c r="BX390" s="572">
        <v>0</v>
      </c>
      <c r="BY390" s="572">
        <v>34</v>
      </c>
      <c r="BZ390" s="572">
        <v>26</v>
      </c>
      <c r="CA390" s="572">
        <v>0</v>
      </c>
    </row>
    <row r="391" spans="1:79">
      <c r="A391" t="s">
        <v>123</v>
      </c>
      <c r="B391" t="s">
        <v>1973</v>
      </c>
      <c r="C391">
        <v>2024</v>
      </c>
      <c r="D391" t="s">
        <v>1974</v>
      </c>
      <c r="E391" s="506">
        <f>E389</f>
        <v>1017</v>
      </c>
      <c r="F391" s="506">
        <f t="shared" ref="F391:BQ391" si="76">F389</f>
        <v>551</v>
      </c>
      <c r="G391" s="506">
        <f t="shared" si="76"/>
        <v>430</v>
      </c>
      <c r="H391" s="506">
        <f t="shared" si="76"/>
        <v>241</v>
      </c>
      <c r="I391" s="506">
        <f t="shared" si="76"/>
        <v>38</v>
      </c>
      <c r="J391" s="506">
        <f t="shared" si="76"/>
        <v>0</v>
      </c>
      <c r="K391" s="506">
        <f t="shared" si="76"/>
        <v>0</v>
      </c>
      <c r="L391" s="506">
        <f t="shared" si="76"/>
        <v>0</v>
      </c>
      <c r="M391" s="506">
        <f t="shared" si="76"/>
        <v>0</v>
      </c>
      <c r="N391" s="506">
        <f t="shared" si="76"/>
        <v>388</v>
      </c>
      <c r="O391" s="506">
        <f t="shared" si="76"/>
        <v>11</v>
      </c>
      <c r="P391" s="506">
        <f t="shared" si="76"/>
        <v>377</v>
      </c>
      <c r="Q391" s="506">
        <f t="shared" si="76"/>
        <v>0</v>
      </c>
      <c r="R391" s="506">
        <f t="shared" si="76"/>
        <v>0</v>
      </c>
      <c r="S391" s="506">
        <f t="shared" si="76"/>
        <v>0</v>
      </c>
      <c r="T391" s="506">
        <f t="shared" si="76"/>
        <v>0</v>
      </c>
      <c r="U391" s="506">
        <f t="shared" si="76"/>
        <v>0</v>
      </c>
      <c r="V391" s="506">
        <f t="shared" si="76"/>
        <v>0</v>
      </c>
      <c r="W391" s="506">
        <f t="shared" si="76"/>
        <v>0</v>
      </c>
      <c r="X391" s="506">
        <f t="shared" si="76"/>
        <v>0</v>
      </c>
      <c r="Y391" s="506">
        <f t="shared" si="76"/>
        <v>0</v>
      </c>
      <c r="Z391" s="506">
        <f t="shared" si="76"/>
        <v>0</v>
      </c>
      <c r="AA391" s="506">
        <f t="shared" si="76"/>
        <v>0</v>
      </c>
      <c r="AB391" s="506">
        <f t="shared" si="76"/>
        <v>0</v>
      </c>
      <c r="AC391" s="506">
        <f t="shared" si="76"/>
        <v>556</v>
      </c>
      <c r="AD391" s="506">
        <f t="shared" si="76"/>
        <v>429</v>
      </c>
      <c r="AE391" s="506">
        <f t="shared" si="76"/>
        <v>305</v>
      </c>
      <c r="AF391" s="506">
        <f t="shared" si="76"/>
        <v>110</v>
      </c>
      <c r="AG391" s="506">
        <f t="shared" si="76"/>
        <v>182</v>
      </c>
      <c r="AH391" s="506">
        <f t="shared" si="76"/>
        <v>129</v>
      </c>
      <c r="AI391" s="506">
        <f t="shared" si="76"/>
        <v>54</v>
      </c>
      <c r="AJ391" s="506">
        <f t="shared" si="76"/>
        <v>11</v>
      </c>
      <c r="AK391" s="506">
        <f t="shared" si="76"/>
        <v>374</v>
      </c>
      <c r="AL391" s="506">
        <f t="shared" si="76"/>
        <v>300</v>
      </c>
      <c r="AM391" s="506">
        <f t="shared" si="76"/>
        <v>251</v>
      </c>
      <c r="AN391" s="506">
        <f t="shared" si="76"/>
        <v>99</v>
      </c>
      <c r="AO391" s="506">
        <f t="shared" si="76"/>
        <v>0</v>
      </c>
      <c r="AP391" s="506">
        <f t="shared" si="76"/>
        <v>0</v>
      </c>
      <c r="AQ391" s="506">
        <f t="shared" si="76"/>
        <v>0</v>
      </c>
      <c r="AR391" s="506">
        <f t="shared" si="76"/>
        <v>0</v>
      </c>
      <c r="AS391" s="506">
        <f t="shared" si="76"/>
        <v>0</v>
      </c>
      <c r="AT391" s="506">
        <f t="shared" si="76"/>
        <v>0</v>
      </c>
      <c r="AU391" s="506">
        <f t="shared" si="76"/>
        <v>0</v>
      </c>
      <c r="AV391" s="506">
        <f t="shared" si="76"/>
        <v>0</v>
      </c>
      <c r="AW391" s="506">
        <f t="shared" si="76"/>
        <v>0</v>
      </c>
      <c r="AX391" s="506">
        <f t="shared" si="76"/>
        <v>0</v>
      </c>
      <c r="AY391" s="506">
        <f t="shared" si="76"/>
        <v>0</v>
      </c>
      <c r="AZ391" s="506">
        <f t="shared" si="76"/>
        <v>0</v>
      </c>
      <c r="BA391" s="506">
        <f t="shared" si="76"/>
        <v>567</v>
      </c>
      <c r="BB391" s="506">
        <f t="shared" si="76"/>
        <v>433</v>
      </c>
      <c r="BC391" s="506">
        <f t="shared" si="76"/>
        <v>316</v>
      </c>
      <c r="BD391" s="506">
        <f t="shared" si="76"/>
        <v>92</v>
      </c>
      <c r="BE391" s="506">
        <f t="shared" si="76"/>
        <v>505</v>
      </c>
      <c r="BF391" s="506">
        <f t="shared" si="76"/>
        <v>408</v>
      </c>
      <c r="BG391" s="506">
        <f t="shared" si="76"/>
        <v>269</v>
      </c>
      <c r="BH391" s="506">
        <f t="shared" si="76"/>
        <v>54</v>
      </c>
      <c r="BI391" s="506">
        <f t="shared" si="76"/>
        <v>62</v>
      </c>
      <c r="BJ391" s="506">
        <f t="shared" si="76"/>
        <v>25</v>
      </c>
      <c r="BK391" s="506">
        <f t="shared" si="76"/>
        <v>47</v>
      </c>
      <c r="BL391" s="506">
        <f t="shared" si="76"/>
        <v>38</v>
      </c>
      <c r="BM391" s="506">
        <f t="shared" si="76"/>
        <v>0</v>
      </c>
      <c r="BN391" s="506">
        <f t="shared" si="76"/>
        <v>0</v>
      </c>
      <c r="BO391" s="506">
        <f t="shared" si="76"/>
        <v>0</v>
      </c>
      <c r="BP391" s="506">
        <f t="shared" si="76"/>
        <v>0</v>
      </c>
      <c r="BQ391" s="506">
        <f t="shared" si="76"/>
        <v>0</v>
      </c>
      <c r="BR391" s="506">
        <f t="shared" ref="BR391:CA391" si="77">BR389</f>
        <v>0</v>
      </c>
      <c r="BS391" s="506">
        <f t="shared" si="77"/>
        <v>0</v>
      </c>
      <c r="BT391" s="506">
        <f t="shared" si="77"/>
        <v>0</v>
      </c>
      <c r="BU391" s="506">
        <f t="shared" si="77"/>
        <v>0</v>
      </c>
      <c r="BV391" s="506">
        <f t="shared" si="77"/>
        <v>0</v>
      </c>
      <c r="BW391" s="506">
        <f t="shared" si="77"/>
        <v>0</v>
      </c>
      <c r="BX391" s="506">
        <f t="shared" si="77"/>
        <v>0</v>
      </c>
      <c r="BY391" s="506">
        <f t="shared" si="77"/>
        <v>32</v>
      </c>
      <c r="BZ391" s="506">
        <f t="shared" si="77"/>
        <v>28</v>
      </c>
      <c r="CA391" s="506">
        <f t="shared" si="77"/>
        <v>0</v>
      </c>
    </row>
    <row r="392" spans="1:79">
      <c r="A392" s="571" t="s">
        <v>123</v>
      </c>
      <c r="B392" s="571" t="s">
        <v>1973</v>
      </c>
      <c r="C392" s="571">
        <v>2025</v>
      </c>
      <c r="D392" s="571" t="s">
        <v>1974</v>
      </c>
      <c r="E392" s="572">
        <v>966.15</v>
      </c>
      <c r="F392" s="572">
        <v>588</v>
      </c>
      <c r="G392" s="572">
        <v>467</v>
      </c>
      <c r="H392" s="572">
        <v>265.10000000000002</v>
      </c>
      <c r="I392" s="572">
        <v>41.800000000000004</v>
      </c>
      <c r="J392" s="572">
        <v>0</v>
      </c>
      <c r="K392" s="572">
        <v>0</v>
      </c>
      <c r="L392" s="572">
        <v>0</v>
      </c>
      <c r="M392" s="572">
        <v>0</v>
      </c>
      <c r="N392" s="572">
        <v>426.8</v>
      </c>
      <c r="O392" s="572">
        <v>10.45</v>
      </c>
      <c r="P392" s="572">
        <v>414.70000000000005</v>
      </c>
      <c r="Q392" s="572">
        <v>188</v>
      </c>
      <c r="R392" s="572">
        <v>0</v>
      </c>
      <c r="S392" s="572">
        <v>0</v>
      </c>
      <c r="T392" s="572">
        <v>0</v>
      </c>
      <c r="U392" s="572">
        <v>30</v>
      </c>
      <c r="V392" s="572">
        <v>0</v>
      </c>
      <c r="W392" s="572">
        <v>0</v>
      </c>
      <c r="X392" s="572">
        <v>0</v>
      </c>
      <c r="Y392" s="572">
        <v>158</v>
      </c>
      <c r="Z392" s="572">
        <v>0</v>
      </c>
      <c r="AA392" s="572">
        <v>0</v>
      </c>
      <c r="AB392" s="572">
        <v>0</v>
      </c>
      <c r="AC392" s="572">
        <v>556</v>
      </c>
      <c r="AD392" s="572">
        <v>425</v>
      </c>
      <c r="AE392" s="572">
        <v>305</v>
      </c>
      <c r="AF392" s="572">
        <v>121.00000000000001</v>
      </c>
      <c r="AG392" s="572">
        <v>200.20000000000002</v>
      </c>
      <c r="AH392" s="572">
        <v>141.9</v>
      </c>
      <c r="AI392" s="572">
        <v>59.400000000000006</v>
      </c>
      <c r="AJ392" s="572">
        <v>12.100000000000001</v>
      </c>
      <c r="AK392" s="572">
        <v>355.3</v>
      </c>
      <c r="AL392" s="572">
        <v>285</v>
      </c>
      <c r="AM392" s="572">
        <v>238.45</v>
      </c>
      <c r="AN392" s="572">
        <v>94.05</v>
      </c>
      <c r="AO392" s="572">
        <v>0</v>
      </c>
      <c r="AP392" s="572">
        <v>0</v>
      </c>
      <c r="AQ392" s="572">
        <v>0</v>
      </c>
      <c r="AR392" s="572">
        <v>0</v>
      </c>
      <c r="AS392" s="572">
        <v>0</v>
      </c>
      <c r="AT392" s="572">
        <v>0</v>
      </c>
      <c r="AU392" s="572">
        <v>0</v>
      </c>
      <c r="AV392" s="572">
        <v>0</v>
      </c>
      <c r="AW392" s="572">
        <v>0</v>
      </c>
      <c r="AX392" s="572">
        <v>0</v>
      </c>
      <c r="AY392" s="572">
        <v>0</v>
      </c>
      <c r="AZ392" s="572">
        <v>0</v>
      </c>
      <c r="BA392" s="572">
        <v>573</v>
      </c>
      <c r="BB392" s="572">
        <v>421</v>
      </c>
      <c r="BC392" s="572">
        <v>345</v>
      </c>
      <c r="BD392" s="572">
        <v>101.2</v>
      </c>
      <c r="BE392" s="572">
        <v>517</v>
      </c>
      <c r="BF392" s="572">
        <v>397</v>
      </c>
      <c r="BG392" s="572">
        <v>295.90000000000003</v>
      </c>
      <c r="BH392" s="572">
        <v>59.400000000000006</v>
      </c>
      <c r="BI392" s="572">
        <v>58.9</v>
      </c>
      <c r="BJ392" s="572">
        <v>24</v>
      </c>
      <c r="BK392" s="572">
        <v>44.65</v>
      </c>
      <c r="BL392" s="572">
        <v>36.1</v>
      </c>
      <c r="BM392" s="572">
        <v>0</v>
      </c>
      <c r="BN392" s="572">
        <v>0</v>
      </c>
      <c r="BO392" s="572">
        <v>0</v>
      </c>
      <c r="BP392" s="572">
        <v>0</v>
      </c>
      <c r="BQ392" s="572">
        <v>0</v>
      </c>
      <c r="BR392" s="572">
        <v>0</v>
      </c>
      <c r="BS392" s="572">
        <v>0</v>
      </c>
      <c r="BT392" s="572">
        <v>0</v>
      </c>
      <c r="BU392" s="572">
        <v>0</v>
      </c>
      <c r="BV392" s="572">
        <v>0</v>
      </c>
      <c r="BW392" s="572">
        <v>0</v>
      </c>
      <c r="BX392" s="572">
        <v>0</v>
      </c>
      <c r="BY392" s="572">
        <v>34</v>
      </c>
      <c r="BZ392" s="572">
        <v>26.599999999999998</v>
      </c>
      <c r="CA392" s="572">
        <v>0</v>
      </c>
    </row>
    <row r="393" spans="1:79">
      <c r="A393" t="s">
        <v>125</v>
      </c>
      <c r="B393" t="s">
        <v>1906</v>
      </c>
      <c r="C393">
        <v>2018</v>
      </c>
      <c r="D393" t="s">
        <v>1971</v>
      </c>
      <c r="E393" s="506">
        <v>1661</v>
      </c>
      <c r="F393" s="506">
        <v>5083</v>
      </c>
      <c r="G393" s="506">
        <v>1943</v>
      </c>
      <c r="H393" s="506">
        <v>2016</v>
      </c>
      <c r="I393" s="506">
        <v>1042</v>
      </c>
      <c r="J393" s="506">
        <v>0</v>
      </c>
      <c r="K393" s="506">
        <v>0</v>
      </c>
      <c r="L393" s="506">
        <v>0</v>
      </c>
      <c r="M393" s="506">
        <v>0</v>
      </c>
      <c r="N393" s="506">
        <v>0</v>
      </c>
      <c r="O393" s="506">
        <v>0</v>
      </c>
      <c r="P393" s="506">
        <v>0</v>
      </c>
      <c r="Q393" s="506">
        <v>0</v>
      </c>
      <c r="R393" s="506">
        <v>0</v>
      </c>
      <c r="S393" s="506">
        <v>0</v>
      </c>
      <c r="T393" s="506">
        <v>0</v>
      </c>
      <c r="U393" s="506">
        <v>0</v>
      </c>
      <c r="V393" s="506">
        <v>0</v>
      </c>
      <c r="W393" s="506">
        <v>0</v>
      </c>
      <c r="X393" s="506">
        <v>0</v>
      </c>
      <c r="Y393" s="506">
        <v>0</v>
      </c>
      <c r="Z393" s="506">
        <v>0</v>
      </c>
      <c r="AA393" s="506">
        <v>0</v>
      </c>
      <c r="AB393" s="506">
        <v>0</v>
      </c>
      <c r="AC393" s="506">
        <v>2055</v>
      </c>
      <c r="AD393" s="506">
        <v>570</v>
      </c>
      <c r="AE393" s="506">
        <v>975</v>
      </c>
      <c r="AF393" s="506">
        <v>1358</v>
      </c>
      <c r="AG393" s="506">
        <v>1020</v>
      </c>
      <c r="AH393" s="506">
        <v>274</v>
      </c>
      <c r="AI393" s="506">
        <v>477</v>
      </c>
      <c r="AJ393" s="506">
        <v>670</v>
      </c>
      <c r="AK393" s="506">
        <v>1035</v>
      </c>
      <c r="AL393" s="506">
        <v>296</v>
      </c>
      <c r="AM393" s="506">
        <v>498</v>
      </c>
      <c r="AN393" s="506">
        <v>688</v>
      </c>
      <c r="AO393" s="506">
        <v>19</v>
      </c>
      <c r="AP393" s="506">
        <v>3</v>
      </c>
      <c r="AQ393" s="506">
        <v>6</v>
      </c>
      <c r="AR393" s="506">
        <v>12</v>
      </c>
      <c r="AS393" s="506">
        <v>11</v>
      </c>
      <c r="AT393" s="506">
        <v>0</v>
      </c>
      <c r="AU393" s="506">
        <v>1</v>
      </c>
      <c r="AV393" s="506">
        <v>7</v>
      </c>
      <c r="AW393" s="506">
        <v>8</v>
      </c>
      <c r="AX393" s="506">
        <v>3</v>
      </c>
      <c r="AY393" s="506">
        <v>5</v>
      </c>
      <c r="AZ393" s="506">
        <v>5</v>
      </c>
      <c r="BA393" s="506">
        <v>5632</v>
      </c>
      <c r="BB393" s="506">
        <v>1839</v>
      </c>
      <c r="BC393" s="506">
        <v>2846</v>
      </c>
      <c r="BD393" s="506">
        <v>2297</v>
      </c>
      <c r="BE393" s="506">
        <v>4769</v>
      </c>
      <c r="BF393" s="506">
        <v>1662</v>
      </c>
      <c r="BG393" s="506">
        <v>2407</v>
      </c>
      <c r="BH393" s="506">
        <v>1752</v>
      </c>
      <c r="BI393" s="506">
        <v>863</v>
      </c>
      <c r="BJ393" s="506">
        <v>177</v>
      </c>
      <c r="BK393" s="506">
        <v>439</v>
      </c>
      <c r="BL393" s="506">
        <v>545</v>
      </c>
      <c r="BM393" s="506">
        <v>0</v>
      </c>
      <c r="BN393" s="506">
        <v>0</v>
      </c>
      <c r="BO393" s="506">
        <v>0</v>
      </c>
      <c r="BP393" s="506">
        <v>0</v>
      </c>
      <c r="BQ393" s="506">
        <v>0</v>
      </c>
      <c r="BR393" s="506">
        <v>0</v>
      </c>
      <c r="BS393" s="506">
        <v>0</v>
      </c>
      <c r="BT393" s="506">
        <v>0</v>
      </c>
      <c r="BU393" s="506">
        <v>0</v>
      </c>
      <c r="BV393" s="506">
        <v>0</v>
      </c>
      <c r="BW393" s="506">
        <v>0</v>
      </c>
      <c r="BX393" s="506">
        <v>0</v>
      </c>
      <c r="BY393" s="506">
        <v>37</v>
      </c>
      <c r="BZ393" s="506">
        <v>458</v>
      </c>
      <c r="CA393" s="506">
        <v>0</v>
      </c>
    </row>
    <row r="394" spans="1:79">
      <c r="A394" s="571" t="s">
        <v>125</v>
      </c>
      <c r="B394" s="571" t="s">
        <v>1906</v>
      </c>
      <c r="C394" s="571">
        <v>2019</v>
      </c>
      <c r="D394" s="571" t="s">
        <v>1971</v>
      </c>
      <c r="E394" s="572">
        <v>2843</v>
      </c>
      <c r="F394" s="572">
        <v>5062</v>
      </c>
      <c r="G394" s="572">
        <v>2088</v>
      </c>
      <c r="H394" s="572">
        <v>2011</v>
      </c>
      <c r="I394" s="572">
        <v>1096</v>
      </c>
      <c r="J394" s="572">
        <v>0</v>
      </c>
      <c r="K394" s="572">
        <v>0</v>
      </c>
      <c r="L394" s="572">
        <v>0</v>
      </c>
      <c r="M394" s="572">
        <v>0</v>
      </c>
      <c r="N394" s="572">
        <v>0</v>
      </c>
      <c r="O394" s="572">
        <v>0</v>
      </c>
      <c r="P394" s="572">
        <v>0</v>
      </c>
      <c r="Q394" s="572">
        <v>0</v>
      </c>
      <c r="R394" s="572">
        <v>0</v>
      </c>
      <c r="S394" s="572">
        <v>0</v>
      </c>
      <c r="T394" s="572">
        <v>0</v>
      </c>
      <c r="U394" s="572">
        <v>0</v>
      </c>
      <c r="V394" s="572">
        <v>0</v>
      </c>
      <c r="W394" s="572">
        <v>0</v>
      </c>
      <c r="X394" s="572">
        <v>0</v>
      </c>
      <c r="Y394" s="572">
        <v>0</v>
      </c>
      <c r="Z394" s="572">
        <v>0</v>
      </c>
      <c r="AA394" s="572">
        <v>0</v>
      </c>
      <c r="AB394" s="572">
        <v>0</v>
      </c>
      <c r="AC394" s="572">
        <v>2284</v>
      </c>
      <c r="AD394" s="572">
        <v>656</v>
      </c>
      <c r="AE394" s="572">
        <v>962</v>
      </c>
      <c r="AF394" s="572">
        <v>1448</v>
      </c>
      <c r="AG394" s="572">
        <v>1253</v>
      </c>
      <c r="AH394" s="572">
        <v>332</v>
      </c>
      <c r="AI394" s="572">
        <v>517</v>
      </c>
      <c r="AJ394" s="572">
        <v>802</v>
      </c>
      <c r="AK394" s="572">
        <v>1031</v>
      </c>
      <c r="AL394" s="572">
        <v>324</v>
      </c>
      <c r="AM394" s="572">
        <v>445</v>
      </c>
      <c r="AN394" s="572">
        <v>646</v>
      </c>
      <c r="AO394" s="572">
        <v>41</v>
      </c>
      <c r="AP394" s="572">
        <v>5</v>
      </c>
      <c r="AQ394" s="572">
        <v>9</v>
      </c>
      <c r="AR394" s="572">
        <v>31</v>
      </c>
      <c r="AS394" s="572">
        <v>17</v>
      </c>
      <c r="AT394" s="572">
        <v>2</v>
      </c>
      <c r="AU394" s="572">
        <v>2</v>
      </c>
      <c r="AV394" s="572">
        <v>12</v>
      </c>
      <c r="AW394" s="572">
        <v>24</v>
      </c>
      <c r="AX394" s="572">
        <v>3</v>
      </c>
      <c r="AY394" s="572">
        <v>7</v>
      </c>
      <c r="AZ394" s="572">
        <v>19</v>
      </c>
      <c r="BA394" s="572">
        <v>5915</v>
      </c>
      <c r="BB394" s="572">
        <v>1979</v>
      </c>
      <c r="BC394" s="572">
        <v>2810</v>
      </c>
      <c r="BD394" s="572">
        <v>2292</v>
      </c>
      <c r="BE394" s="572">
        <v>5046</v>
      </c>
      <c r="BF394" s="572">
        <v>1816</v>
      </c>
      <c r="BG394" s="572">
        <v>2381</v>
      </c>
      <c r="BH394" s="572">
        <v>1750</v>
      </c>
      <c r="BI394" s="572">
        <v>869</v>
      </c>
      <c r="BJ394" s="572">
        <v>163</v>
      </c>
      <c r="BK394" s="572">
        <v>429</v>
      </c>
      <c r="BL394" s="572">
        <v>542</v>
      </c>
      <c r="BM394" s="572">
        <v>0</v>
      </c>
      <c r="BN394" s="572">
        <v>0</v>
      </c>
      <c r="BO394" s="572">
        <v>0</v>
      </c>
      <c r="BP394" s="572">
        <v>0</v>
      </c>
      <c r="BQ394" s="572">
        <v>0</v>
      </c>
      <c r="BR394" s="572">
        <v>0</v>
      </c>
      <c r="BS394" s="572">
        <v>0</v>
      </c>
      <c r="BT394" s="572">
        <v>0</v>
      </c>
      <c r="BU394" s="572">
        <v>0</v>
      </c>
      <c r="BV394" s="572">
        <v>0</v>
      </c>
      <c r="BW394" s="572">
        <v>0</v>
      </c>
      <c r="BX394" s="572">
        <v>0</v>
      </c>
      <c r="BY394" s="572">
        <v>60</v>
      </c>
      <c r="BZ394" s="572">
        <v>444</v>
      </c>
      <c r="CA394" s="572">
        <v>0</v>
      </c>
    </row>
    <row r="395" spans="1:79">
      <c r="A395" t="s">
        <v>125</v>
      </c>
      <c r="B395" t="s">
        <v>1906</v>
      </c>
      <c r="C395">
        <v>2020</v>
      </c>
      <c r="D395" t="s">
        <v>1971</v>
      </c>
      <c r="E395" s="506">
        <v>2802</v>
      </c>
      <c r="F395" s="506">
        <v>4407</v>
      </c>
      <c r="G395" s="506">
        <v>1591</v>
      </c>
      <c r="H395" s="506">
        <v>1886</v>
      </c>
      <c r="I395" s="506">
        <v>993</v>
      </c>
      <c r="J395" s="506">
        <v>0</v>
      </c>
      <c r="K395" s="506">
        <v>0</v>
      </c>
      <c r="L395" s="506">
        <v>0</v>
      </c>
      <c r="M395" s="506">
        <v>0</v>
      </c>
      <c r="N395" s="506">
        <v>37</v>
      </c>
      <c r="O395" s="506">
        <v>0</v>
      </c>
      <c r="P395" s="506">
        <v>37</v>
      </c>
      <c r="Q395" s="506">
        <v>18</v>
      </c>
      <c r="R395" s="506">
        <v>0</v>
      </c>
      <c r="S395" s="506">
        <v>0</v>
      </c>
      <c r="T395" s="506">
        <v>0</v>
      </c>
      <c r="U395" s="506">
        <v>0</v>
      </c>
      <c r="V395" s="506">
        <v>0</v>
      </c>
      <c r="W395" s="506">
        <v>0</v>
      </c>
      <c r="X395" s="506">
        <v>0</v>
      </c>
      <c r="Y395" s="506">
        <v>18</v>
      </c>
      <c r="Z395" s="506">
        <v>0</v>
      </c>
      <c r="AA395" s="506">
        <v>0</v>
      </c>
      <c r="AB395" s="506">
        <v>0</v>
      </c>
      <c r="AC395" s="506">
        <v>1625</v>
      </c>
      <c r="AD395" s="506">
        <v>444</v>
      </c>
      <c r="AE395" s="506">
        <v>732</v>
      </c>
      <c r="AF395" s="506">
        <v>1047</v>
      </c>
      <c r="AG395" s="506">
        <v>776</v>
      </c>
      <c r="AH395" s="506">
        <v>216</v>
      </c>
      <c r="AI395" s="506">
        <v>341</v>
      </c>
      <c r="AJ395" s="506">
        <v>495</v>
      </c>
      <c r="AK395" s="506">
        <v>849</v>
      </c>
      <c r="AL395" s="506">
        <v>228</v>
      </c>
      <c r="AM395" s="506">
        <v>391</v>
      </c>
      <c r="AN395" s="506">
        <v>552</v>
      </c>
      <c r="AO395" s="506">
        <v>19</v>
      </c>
      <c r="AP395" s="506">
        <v>3</v>
      </c>
      <c r="AQ395" s="506">
        <v>5</v>
      </c>
      <c r="AR395" s="506">
        <v>17</v>
      </c>
      <c r="AS395" s="506">
        <v>15</v>
      </c>
      <c r="AT395" s="506">
        <v>2</v>
      </c>
      <c r="AU395" s="506">
        <v>2</v>
      </c>
      <c r="AV395" s="506">
        <v>14</v>
      </c>
      <c r="AW395" s="506">
        <v>4</v>
      </c>
      <c r="AX395" s="506">
        <v>1</v>
      </c>
      <c r="AY395" s="506">
        <v>3</v>
      </c>
      <c r="AZ395" s="506">
        <v>3</v>
      </c>
      <c r="BA395" s="506">
        <v>6119</v>
      </c>
      <c r="BB395" s="506">
        <v>2036</v>
      </c>
      <c r="BC395" s="506">
        <v>2814</v>
      </c>
      <c r="BD395" s="506">
        <v>2302</v>
      </c>
      <c r="BE395" s="506">
        <v>5254</v>
      </c>
      <c r="BF395" s="506">
        <v>1895</v>
      </c>
      <c r="BG395" s="506">
        <v>2417</v>
      </c>
      <c r="BH395" s="506">
        <v>1775</v>
      </c>
      <c r="BI395" s="506">
        <v>865</v>
      </c>
      <c r="BJ395" s="506">
        <v>141</v>
      </c>
      <c r="BK395" s="506">
        <v>397</v>
      </c>
      <c r="BL395" s="506">
        <v>527</v>
      </c>
      <c r="BM395" s="506">
        <v>0</v>
      </c>
      <c r="BN395" s="506">
        <v>0</v>
      </c>
      <c r="BO395" s="506">
        <v>0</v>
      </c>
      <c r="BP395" s="506">
        <v>0</v>
      </c>
      <c r="BQ395" s="506">
        <v>0</v>
      </c>
      <c r="BR395" s="506">
        <v>0</v>
      </c>
      <c r="BS395" s="506">
        <v>0</v>
      </c>
      <c r="BT395" s="506">
        <v>0</v>
      </c>
      <c r="BU395" s="506">
        <v>0</v>
      </c>
      <c r="BV395" s="506">
        <v>0</v>
      </c>
      <c r="BW395" s="506">
        <v>0</v>
      </c>
      <c r="BX395" s="506">
        <v>0</v>
      </c>
      <c r="BY395" s="506">
        <v>38</v>
      </c>
      <c r="BZ395" s="506">
        <v>443</v>
      </c>
      <c r="CA395" s="506">
        <v>0</v>
      </c>
    </row>
    <row r="396" spans="1:79">
      <c r="A396" s="571" t="s">
        <v>125</v>
      </c>
      <c r="B396" s="571" t="s">
        <v>1906</v>
      </c>
      <c r="C396" s="571">
        <v>2021</v>
      </c>
      <c r="D396" s="571" t="s">
        <v>1971</v>
      </c>
      <c r="E396" s="572">
        <v>2524</v>
      </c>
      <c r="F396" s="572">
        <v>4325</v>
      </c>
      <c r="G396" s="572">
        <v>1522</v>
      </c>
      <c r="H396" s="572">
        <v>1823</v>
      </c>
      <c r="I396" s="572">
        <v>988</v>
      </c>
      <c r="J396" s="572">
        <v>3</v>
      </c>
      <c r="K396" s="572">
        <v>0</v>
      </c>
      <c r="L396" s="572">
        <v>2</v>
      </c>
      <c r="M396" s="572">
        <v>0</v>
      </c>
      <c r="N396" s="572">
        <v>39</v>
      </c>
      <c r="O396" s="572">
        <v>0</v>
      </c>
      <c r="P396" s="572">
        <v>39</v>
      </c>
      <c r="Q396" s="572">
        <v>19</v>
      </c>
      <c r="R396" s="572">
        <v>0</v>
      </c>
      <c r="S396" s="572">
        <v>0</v>
      </c>
      <c r="T396" s="572">
        <v>0</v>
      </c>
      <c r="U396" s="572">
        <v>1</v>
      </c>
      <c r="V396" s="572">
        <v>0</v>
      </c>
      <c r="W396" s="572">
        <v>0</v>
      </c>
      <c r="X396" s="572">
        <v>0</v>
      </c>
      <c r="Y396" s="572">
        <v>18</v>
      </c>
      <c r="Z396" s="572">
        <v>0</v>
      </c>
      <c r="AA396" s="572">
        <v>0</v>
      </c>
      <c r="AB396" s="572">
        <v>0</v>
      </c>
      <c r="AC396" s="572">
        <v>2059</v>
      </c>
      <c r="AD396" s="572">
        <v>510</v>
      </c>
      <c r="AE396" s="572">
        <v>936</v>
      </c>
      <c r="AF396" s="572">
        <v>1359</v>
      </c>
      <c r="AG396" s="572">
        <v>1065</v>
      </c>
      <c r="AH396" s="572">
        <v>265</v>
      </c>
      <c r="AI396" s="572">
        <v>423</v>
      </c>
      <c r="AJ396" s="572">
        <v>707</v>
      </c>
      <c r="AK396" s="572">
        <v>994</v>
      </c>
      <c r="AL396" s="572">
        <v>245</v>
      </c>
      <c r="AM396" s="572">
        <v>513</v>
      </c>
      <c r="AN396" s="572">
        <v>652</v>
      </c>
      <c r="AO396" s="572">
        <v>63</v>
      </c>
      <c r="AP396" s="572">
        <v>11</v>
      </c>
      <c r="AQ396" s="572">
        <v>23</v>
      </c>
      <c r="AR396" s="572">
        <v>54</v>
      </c>
      <c r="AS396" s="572">
        <v>40</v>
      </c>
      <c r="AT396" s="572">
        <v>11</v>
      </c>
      <c r="AU396" s="572">
        <v>18</v>
      </c>
      <c r="AV396" s="572">
        <v>37</v>
      </c>
      <c r="AW396" s="572">
        <v>23</v>
      </c>
      <c r="AX396" s="572">
        <v>0</v>
      </c>
      <c r="AY396" s="572">
        <v>5</v>
      </c>
      <c r="AZ396" s="572">
        <v>17</v>
      </c>
      <c r="BA396" s="572">
        <v>6179</v>
      </c>
      <c r="BB396" s="572">
        <v>1935</v>
      </c>
      <c r="BC396" s="572">
        <v>2844</v>
      </c>
      <c r="BD396" s="572">
        <v>2338</v>
      </c>
      <c r="BE396" s="572">
        <v>5248</v>
      </c>
      <c r="BF396" s="572">
        <v>1791</v>
      </c>
      <c r="BG396" s="572">
        <v>2384</v>
      </c>
      <c r="BH396" s="572">
        <v>1764</v>
      </c>
      <c r="BI396" s="572">
        <v>931</v>
      </c>
      <c r="BJ396" s="572">
        <v>144</v>
      </c>
      <c r="BK396" s="572">
        <v>460</v>
      </c>
      <c r="BL396" s="572">
        <v>574</v>
      </c>
      <c r="BM396" s="572">
        <v>0</v>
      </c>
      <c r="BN396" s="572">
        <v>0</v>
      </c>
      <c r="BO396" s="572">
        <v>0</v>
      </c>
      <c r="BP396" s="572">
        <v>0</v>
      </c>
      <c r="BQ396" s="572">
        <v>0</v>
      </c>
      <c r="BR396" s="572">
        <v>0</v>
      </c>
      <c r="BS396" s="572">
        <v>0</v>
      </c>
      <c r="BT396" s="572">
        <v>0</v>
      </c>
      <c r="BU396" s="572">
        <v>0</v>
      </c>
      <c r="BV396" s="572">
        <v>0</v>
      </c>
      <c r="BW396" s="572">
        <v>0</v>
      </c>
      <c r="BX396" s="572">
        <v>0</v>
      </c>
      <c r="BY396" s="572">
        <v>56</v>
      </c>
      <c r="BZ396" s="572">
        <v>534</v>
      </c>
      <c r="CA396" s="572">
        <v>0</v>
      </c>
    </row>
    <row r="397" spans="1:79">
      <c r="A397" t="s">
        <v>125</v>
      </c>
      <c r="B397" t="s">
        <v>1906</v>
      </c>
      <c r="C397">
        <v>2022</v>
      </c>
      <c r="D397" t="s">
        <v>1971</v>
      </c>
      <c r="E397" s="506">
        <v>2425</v>
      </c>
      <c r="F397" s="506">
        <v>3804</v>
      </c>
      <c r="G397" s="506">
        <v>1275</v>
      </c>
      <c r="H397" s="506">
        <v>1668</v>
      </c>
      <c r="I397" s="506">
        <v>892</v>
      </c>
      <c r="J397" s="506">
        <v>0</v>
      </c>
      <c r="K397" s="506">
        <v>0</v>
      </c>
      <c r="L397" s="506">
        <v>0</v>
      </c>
      <c r="M397" s="506">
        <v>0</v>
      </c>
      <c r="N397" s="506">
        <v>20</v>
      </c>
      <c r="O397" s="506">
        <v>0</v>
      </c>
      <c r="P397" s="506">
        <v>20</v>
      </c>
      <c r="Q397" s="506">
        <v>27</v>
      </c>
      <c r="R397" s="506">
        <v>0</v>
      </c>
      <c r="S397" s="506">
        <v>0</v>
      </c>
      <c r="T397" s="506">
        <v>0</v>
      </c>
      <c r="U397" s="506">
        <v>2</v>
      </c>
      <c r="V397" s="506">
        <v>0</v>
      </c>
      <c r="W397" s="506">
        <v>0</v>
      </c>
      <c r="X397" s="506">
        <v>0</v>
      </c>
      <c r="Y397" s="506">
        <v>25</v>
      </c>
      <c r="Z397" s="506">
        <v>0</v>
      </c>
      <c r="AA397" s="506">
        <v>0</v>
      </c>
      <c r="AB397" s="506">
        <v>0</v>
      </c>
      <c r="AC397" s="506">
        <v>1533</v>
      </c>
      <c r="AD397" s="506">
        <v>363</v>
      </c>
      <c r="AE397" s="506">
        <v>646</v>
      </c>
      <c r="AF397" s="506">
        <v>977</v>
      </c>
      <c r="AG397" s="506">
        <v>769</v>
      </c>
      <c r="AH397" s="506">
        <v>191</v>
      </c>
      <c r="AI397" s="506">
        <v>309</v>
      </c>
      <c r="AJ397" s="506">
        <v>484</v>
      </c>
      <c r="AK397" s="506">
        <v>764</v>
      </c>
      <c r="AL397" s="506">
        <v>172</v>
      </c>
      <c r="AM397" s="506">
        <v>337</v>
      </c>
      <c r="AN397" s="506">
        <v>493</v>
      </c>
      <c r="AO397" s="506">
        <v>30</v>
      </c>
      <c r="AP397" s="506">
        <v>0</v>
      </c>
      <c r="AQ397" s="506">
        <v>5</v>
      </c>
      <c r="AR397" s="506">
        <v>25</v>
      </c>
      <c r="AS397" s="506">
        <v>23</v>
      </c>
      <c r="AT397" s="506">
        <v>0</v>
      </c>
      <c r="AU397" s="506">
        <v>2</v>
      </c>
      <c r="AV397" s="506">
        <v>20</v>
      </c>
      <c r="AW397" s="506">
        <v>7</v>
      </c>
      <c r="AX397" s="506">
        <v>0</v>
      </c>
      <c r="AY397" s="506">
        <v>3</v>
      </c>
      <c r="AZ397" s="506">
        <v>5</v>
      </c>
      <c r="BA397" s="506">
        <v>5561</v>
      </c>
      <c r="BB397" s="506">
        <v>1716</v>
      </c>
      <c r="BC397" s="506">
        <v>2496</v>
      </c>
      <c r="BD397" s="506">
        <v>2057</v>
      </c>
      <c r="BE397" s="506">
        <v>4588</v>
      </c>
      <c r="BF397" s="506">
        <v>1581</v>
      </c>
      <c r="BG397" s="506">
        <v>2036</v>
      </c>
      <c r="BH397" s="506">
        <v>1445</v>
      </c>
      <c r="BI397" s="506">
        <v>973</v>
      </c>
      <c r="BJ397" s="506">
        <v>135</v>
      </c>
      <c r="BK397" s="506">
        <v>460</v>
      </c>
      <c r="BL397" s="506">
        <v>612</v>
      </c>
      <c r="BM397" s="506">
        <v>0</v>
      </c>
      <c r="BN397" s="506">
        <v>0</v>
      </c>
      <c r="BO397" s="506">
        <v>0</v>
      </c>
      <c r="BP397" s="506">
        <v>0</v>
      </c>
      <c r="BQ397" s="506">
        <v>0</v>
      </c>
      <c r="BR397" s="506">
        <v>0</v>
      </c>
      <c r="BS397" s="506">
        <v>0</v>
      </c>
      <c r="BT397" s="506">
        <v>0</v>
      </c>
      <c r="BU397" s="506">
        <v>0</v>
      </c>
      <c r="BV397" s="506">
        <v>0</v>
      </c>
      <c r="BW397" s="506">
        <v>0</v>
      </c>
      <c r="BX397" s="506">
        <v>0</v>
      </c>
      <c r="BY397" s="506">
        <v>60</v>
      </c>
      <c r="BZ397" s="506">
        <v>593</v>
      </c>
      <c r="CA397" s="506">
        <v>0</v>
      </c>
    </row>
    <row r="398" spans="1:79">
      <c r="A398" s="571" t="s">
        <v>125</v>
      </c>
      <c r="B398" s="571" t="s">
        <v>1906</v>
      </c>
      <c r="C398" s="571">
        <v>2023</v>
      </c>
      <c r="D398" s="571" t="s">
        <v>1971</v>
      </c>
      <c r="E398" s="572">
        <v>2580</v>
      </c>
      <c r="F398" s="572">
        <v>3507</v>
      </c>
      <c r="G398" s="572">
        <v>1290</v>
      </c>
      <c r="H398" s="572">
        <v>1529</v>
      </c>
      <c r="I398" s="572">
        <v>784</v>
      </c>
      <c r="J398" s="572">
        <v>0</v>
      </c>
      <c r="K398" s="572">
        <v>0</v>
      </c>
      <c r="L398" s="572">
        <v>0</v>
      </c>
      <c r="M398" s="572">
        <v>0</v>
      </c>
      <c r="N398" s="572">
        <v>79</v>
      </c>
      <c r="O398" s="572">
        <v>18</v>
      </c>
      <c r="P398" s="572">
        <v>61</v>
      </c>
      <c r="Q398" s="572">
        <v>58</v>
      </c>
      <c r="R398" s="572">
        <v>13</v>
      </c>
      <c r="S398" s="572">
        <v>27</v>
      </c>
      <c r="T398" s="572">
        <v>36</v>
      </c>
      <c r="U398" s="572">
        <v>11</v>
      </c>
      <c r="V398" s="572">
        <v>1</v>
      </c>
      <c r="W398" s="572">
        <v>7</v>
      </c>
      <c r="X398" s="572">
        <v>7</v>
      </c>
      <c r="Y398" s="572">
        <v>47</v>
      </c>
      <c r="Z398" s="572">
        <v>12</v>
      </c>
      <c r="AA398" s="572">
        <v>20</v>
      </c>
      <c r="AB398" s="572">
        <v>29</v>
      </c>
      <c r="AC398" s="572">
        <v>1781</v>
      </c>
      <c r="AD398" s="572">
        <v>501</v>
      </c>
      <c r="AE398" s="572">
        <v>771</v>
      </c>
      <c r="AF398" s="572">
        <v>980</v>
      </c>
      <c r="AG398" s="572">
        <v>983</v>
      </c>
      <c r="AH398" s="572">
        <v>264</v>
      </c>
      <c r="AI398" s="572">
        <v>445</v>
      </c>
      <c r="AJ398" s="572">
        <v>548</v>
      </c>
      <c r="AK398" s="572">
        <v>798</v>
      </c>
      <c r="AL398" s="572">
        <v>237</v>
      </c>
      <c r="AM398" s="572">
        <v>326</v>
      </c>
      <c r="AN398" s="572">
        <v>432</v>
      </c>
      <c r="AO398" s="572">
        <v>22</v>
      </c>
      <c r="AP398" s="572">
        <v>2</v>
      </c>
      <c r="AQ398" s="572">
        <v>3</v>
      </c>
      <c r="AR398" s="572">
        <v>19</v>
      </c>
      <c r="AS398" s="572">
        <v>9</v>
      </c>
      <c r="AT398" s="572">
        <v>0</v>
      </c>
      <c r="AU398" s="572">
        <v>0</v>
      </c>
      <c r="AV398" s="572">
        <v>8</v>
      </c>
      <c r="AW398" s="572">
        <v>13</v>
      </c>
      <c r="AX398" s="572">
        <v>2</v>
      </c>
      <c r="AY398" s="572">
        <v>3</v>
      </c>
      <c r="AZ398" s="572">
        <v>11</v>
      </c>
      <c r="BA398" s="572">
        <v>5541</v>
      </c>
      <c r="BB398" s="572">
        <v>1863</v>
      </c>
      <c r="BC398" s="572">
        <v>2501</v>
      </c>
      <c r="BD398" s="572">
        <v>1935</v>
      </c>
      <c r="BE398" s="572">
        <v>4633</v>
      </c>
      <c r="BF398" s="572">
        <v>1725</v>
      </c>
      <c r="BG398" s="572">
        <v>2116</v>
      </c>
      <c r="BH398" s="572">
        <v>1385</v>
      </c>
      <c r="BI398" s="572">
        <v>908</v>
      </c>
      <c r="BJ398" s="572">
        <v>138</v>
      </c>
      <c r="BK398" s="572">
        <v>385</v>
      </c>
      <c r="BL398" s="572">
        <v>550</v>
      </c>
      <c r="BM398" s="572">
        <v>0</v>
      </c>
      <c r="BN398" s="572">
        <v>0</v>
      </c>
      <c r="BO398" s="572">
        <v>0</v>
      </c>
      <c r="BP398" s="572">
        <v>0</v>
      </c>
      <c r="BQ398" s="572">
        <v>0</v>
      </c>
      <c r="BR398" s="572">
        <v>0</v>
      </c>
      <c r="BS398" s="572">
        <v>0</v>
      </c>
      <c r="BT398" s="572">
        <v>0</v>
      </c>
      <c r="BU398" s="572">
        <v>0</v>
      </c>
      <c r="BV398" s="572">
        <v>0</v>
      </c>
      <c r="BW398" s="572">
        <v>0</v>
      </c>
      <c r="BX398" s="572">
        <v>0</v>
      </c>
      <c r="BY398" s="572">
        <v>54</v>
      </c>
      <c r="BZ398" s="572">
        <v>597</v>
      </c>
      <c r="CA398" s="572">
        <v>0</v>
      </c>
    </row>
    <row r="399" spans="1:79">
      <c r="A399" t="s">
        <v>125</v>
      </c>
      <c r="B399" t="s">
        <v>1906</v>
      </c>
      <c r="C399">
        <v>2024</v>
      </c>
      <c r="D399" t="s">
        <v>1971</v>
      </c>
      <c r="E399" s="506">
        <v>2936</v>
      </c>
      <c r="F399" s="506">
        <v>3330</v>
      </c>
      <c r="G399" s="506">
        <v>1299</v>
      </c>
      <c r="H399" s="506">
        <v>1538</v>
      </c>
      <c r="I399" s="506">
        <v>697</v>
      </c>
      <c r="J399" s="506">
        <v>1</v>
      </c>
      <c r="K399" s="506">
        <v>1</v>
      </c>
      <c r="L399" s="506">
        <v>1</v>
      </c>
      <c r="M399" s="506">
        <v>0</v>
      </c>
      <c r="N399" s="506">
        <v>140</v>
      </c>
      <c r="O399" s="506">
        <v>45</v>
      </c>
      <c r="P399" s="506">
        <v>95</v>
      </c>
      <c r="Q399" s="506">
        <v>48</v>
      </c>
      <c r="R399" s="506">
        <v>14</v>
      </c>
      <c r="S399" s="506">
        <v>16</v>
      </c>
      <c r="T399" s="506">
        <v>33</v>
      </c>
      <c r="U399" s="506">
        <v>13</v>
      </c>
      <c r="V399" s="506">
        <v>4</v>
      </c>
      <c r="W399" s="506">
        <v>5</v>
      </c>
      <c r="X399" s="506">
        <v>10</v>
      </c>
      <c r="Y399" s="506">
        <v>35</v>
      </c>
      <c r="Z399" s="506">
        <v>10</v>
      </c>
      <c r="AA399" s="506">
        <v>11</v>
      </c>
      <c r="AB399" s="506">
        <v>23</v>
      </c>
      <c r="AC399" s="506">
        <v>1710</v>
      </c>
      <c r="AD399" s="506">
        <v>569</v>
      </c>
      <c r="AE399" s="506">
        <v>737</v>
      </c>
      <c r="AF399" s="506">
        <v>938</v>
      </c>
      <c r="AG399" s="506">
        <v>768</v>
      </c>
      <c r="AH399" s="506">
        <v>272</v>
      </c>
      <c r="AI399" s="506">
        <v>282</v>
      </c>
      <c r="AJ399" s="506">
        <v>372</v>
      </c>
      <c r="AK399" s="506">
        <v>942</v>
      </c>
      <c r="AL399" s="506">
        <v>297</v>
      </c>
      <c r="AM399" s="506">
        <v>455</v>
      </c>
      <c r="AN399" s="506">
        <v>566</v>
      </c>
      <c r="AO399" s="506">
        <v>21</v>
      </c>
      <c r="AP399" s="506">
        <v>2</v>
      </c>
      <c r="AQ399" s="506">
        <v>3</v>
      </c>
      <c r="AR399" s="506">
        <v>16</v>
      </c>
      <c r="AS399" s="506">
        <v>9</v>
      </c>
      <c r="AT399" s="506">
        <v>2</v>
      </c>
      <c r="AU399" s="506">
        <v>0</v>
      </c>
      <c r="AV399" s="506">
        <v>6</v>
      </c>
      <c r="AW399" s="506">
        <v>12</v>
      </c>
      <c r="AX399" s="506">
        <v>0</v>
      </c>
      <c r="AY399" s="506">
        <v>3</v>
      </c>
      <c r="AZ399" s="506">
        <v>10</v>
      </c>
      <c r="BA399" s="506">
        <v>5712</v>
      </c>
      <c r="BB399" s="506">
        <v>2253</v>
      </c>
      <c r="BC399" s="506">
        <v>2549</v>
      </c>
      <c r="BD399" s="506">
        <v>1836</v>
      </c>
      <c r="BE399" s="506">
        <v>4738</v>
      </c>
      <c r="BF399" s="506">
        <v>2068</v>
      </c>
      <c r="BG399" s="506">
        <v>2042</v>
      </c>
      <c r="BH399" s="506">
        <v>1246</v>
      </c>
      <c r="BI399" s="506">
        <v>974</v>
      </c>
      <c r="BJ399" s="506">
        <v>185</v>
      </c>
      <c r="BK399" s="506">
        <v>507</v>
      </c>
      <c r="BL399" s="506">
        <v>590</v>
      </c>
      <c r="BM399" s="506">
        <v>0</v>
      </c>
      <c r="BN399" s="506">
        <v>0</v>
      </c>
      <c r="BO399" s="506">
        <v>0</v>
      </c>
      <c r="BP399" s="506">
        <v>0</v>
      </c>
      <c r="BQ399" s="506">
        <v>0</v>
      </c>
      <c r="BR399" s="506">
        <v>0</v>
      </c>
      <c r="BS399" s="506">
        <v>0</v>
      </c>
      <c r="BT399" s="506">
        <v>0</v>
      </c>
      <c r="BU399" s="506">
        <v>0</v>
      </c>
      <c r="BV399" s="506">
        <v>0</v>
      </c>
      <c r="BW399" s="506">
        <v>0</v>
      </c>
      <c r="BX399" s="506">
        <v>0</v>
      </c>
      <c r="BY399" s="506">
        <v>66</v>
      </c>
      <c r="BZ399" s="506">
        <v>640</v>
      </c>
      <c r="CA399" s="506">
        <v>0</v>
      </c>
    </row>
    <row r="400" spans="1:79">
      <c r="A400" s="571" t="s">
        <v>125</v>
      </c>
      <c r="B400" s="571" t="s">
        <v>1906</v>
      </c>
      <c r="C400" s="571">
        <v>2025</v>
      </c>
      <c r="D400" s="571" t="s">
        <v>1972</v>
      </c>
      <c r="E400" s="572">
        <v>2538</v>
      </c>
      <c r="F400" s="572">
        <v>3345</v>
      </c>
      <c r="G400" s="572">
        <v>1243</v>
      </c>
      <c r="H400" s="572">
        <v>1424</v>
      </c>
      <c r="I400" s="572">
        <v>737</v>
      </c>
      <c r="J400" s="572">
        <v>1</v>
      </c>
      <c r="K400" s="572">
        <v>0</v>
      </c>
      <c r="L400" s="572">
        <v>1</v>
      </c>
      <c r="M400" s="572">
        <v>0</v>
      </c>
      <c r="N400" s="572">
        <v>140</v>
      </c>
      <c r="O400" s="572">
        <v>15</v>
      </c>
      <c r="P400" s="572">
        <v>125</v>
      </c>
      <c r="Q400" s="572">
        <v>48</v>
      </c>
      <c r="R400" s="572">
        <v>12</v>
      </c>
      <c r="S400" s="572">
        <v>19</v>
      </c>
      <c r="T400" s="572">
        <v>31</v>
      </c>
      <c r="U400" s="617">
        <v>6</v>
      </c>
      <c r="V400" s="572">
        <v>2</v>
      </c>
      <c r="W400" s="572">
        <v>5</v>
      </c>
      <c r="X400" s="572">
        <v>8</v>
      </c>
      <c r="Y400" s="572">
        <v>42</v>
      </c>
      <c r="Z400" s="572">
        <v>10</v>
      </c>
      <c r="AA400" s="572">
        <v>14</v>
      </c>
      <c r="AB400" s="572">
        <v>23</v>
      </c>
      <c r="AC400" s="572">
        <v>1870</v>
      </c>
      <c r="AD400" s="572">
        <v>517</v>
      </c>
      <c r="AE400" s="572">
        <v>824</v>
      </c>
      <c r="AF400" s="572">
        <v>1158</v>
      </c>
      <c r="AG400" s="572">
        <v>946</v>
      </c>
      <c r="AH400" s="572">
        <v>260</v>
      </c>
      <c r="AI400" s="572">
        <v>398</v>
      </c>
      <c r="AJ400" s="572">
        <v>578</v>
      </c>
      <c r="AK400" s="572">
        <v>924</v>
      </c>
      <c r="AL400" s="572">
        <v>257</v>
      </c>
      <c r="AM400" s="572">
        <v>426</v>
      </c>
      <c r="AN400" s="572">
        <v>580</v>
      </c>
      <c r="AO400" s="572">
        <v>31</v>
      </c>
      <c r="AP400" s="572">
        <v>4</v>
      </c>
      <c r="AQ400" s="572">
        <v>7</v>
      </c>
      <c r="AR400" s="572">
        <v>25</v>
      </c>
      <c r="AS400" s="572">
        <v>18</v>
      </c>
      <c r="AT400" s="572">
        <v>2</v>
      </c>
      <c r="AU400" s="572">
        <v>2</v>
      </c>
      <c r="AV400" s="572">
        <v>15</v>
      </c>
      <c r="AW400" s="572">
        <v>13</v>
      </c>
      <c r="AX400" s="572">
        <v>2</v>
      </c>
      <c r="AY400" s="572">
        <v>5</v>
      </c>
      <c r="AZ400" s="572">
        <v>10</v>
      </c>
      <c r="BA400" s="572">
        <v>5800</v>
      </c>
      <c r="BB400" s="572">
        <v>1944</v>
      </c>
      <c r="BC400" s="572">
        <v>2690</v>
      </c>
      <c r="BD400" s="572">
        <v>2146</v>
      </c>
      <c r="BE400" s="572">
        <v>4887</v>
      </c>
      <c r="BF400" s="572">
        <v>1789</v>
      </c>
      <c r="BG400" s="572">
        <v>2249</v>
      </c>
      <c r="BH400" s="572">
        <v>1578</v>
      </c>
      <c r="BI400" s="572">
        <v>913</v>
      </c>
      <c r="BJ400" s="572">
        <v>155</v>
      </c>
      <c r="BK400" s="572">
        <v>441</v>
      </c>
      <c r="BL400" s="572">
        <v>568</v>
      </c>
      <c r="BM400" s="572">
        <v>0</v>
      </c>
      <c r="BN400" s="572">
        <v>0</v>
      </c>
      <c r="BO400" s="572">
        <v>0</v>
      </c>
      <c r="BP400" s="572">
        <v>0</v>
      </c>
      <c r="BQ400" s="572">
        <v>0</v>
      </c>
      <c r="BR400" s="572">
        <v>0</v>
      </c>
      <c r="BS400" s="572">
        <v>0</v>
      </c>
      <c r="BT400" s="572">
        <v>0</v>
      </c>
      <c r="BU400" s="572">
        <v>0</v>
      </c>
      <c r="BV400" s="572">
        <v>0</v>
      </c>
      <c r="BW400" s="572">
        <v>0</v>
      </c>
      <c r="BX400" s="572">
        <v>0</v>
      </c>
      <c r="BY400" s="572">
        <v>54</v>
      </c>
      <c r="BZ400" s="572">
        <v>640</v>
      </c>
      <c r="CA400" s="572">
        <v>0</v>
      </c>
    </row>
    <row r="401" spans="1:79">
      <c r="A401" t="s">
        <v>125</v>
      </c>
      <c r="B401" t="s">
        <v>1906</v>
      </c>
      <c r="C401">
        <v>2024</v>
      </c>
      <c r="D401" t="s">
        <v>1974</v>
      </c>
      <c r="E401" s="506">
        <f>E399</f>
        <v>2936</v>
      </c>
      <c r="F401" s="506">
        <f t="shared" ref="F401:BQ401" si="78">F399</f>
        <v>3330</v>
      </c>
      <c r="G401" s="506">
        <f t="shared" si="78"/>
        <v>1299</v>
      </c>
      <c r="H401" s="506">
        <f t="shared" si="78"/>
        <v>1538</v>
      </c>
      <c r="I401" s="506">
        <f t="shared" si="78"/>
        <v>697</v>
      </c>
      <c r="J401" s="506">
        <f t="shared" si="78"/>
        <v>1</v>
      </c>
      <c r="K401" s="506">
        <f t="shared" si="78"/>
        <v>1</v>
      </c>
      <c r="L401" s="506">
        <f t="shared" si="78"/>
        <v>1</v>
      </c>
      <c r="M401" s="506">
        <f t="shared" si="78"/>
        <v>0</v>
      </c>
      <c r="N401" s="506">
        <f t="shared" si="78"/>
        <v>140</v>
      </c>
      <c r="O401" s="506">
        <f t="shared" si="78"/>
        <v>45</v>
      </c>
      <c r="P401" s="506">
        <f t="shared" si="78"/>
        <v>95</v>
      </c>
      <c r="Q401" s="506">
        <f t="shared" si="78"/>
        <v>48</v>
      </c>
      <c r="R401" s="506">
        <f t="shared" si="78"/>
        <v>14</v>
      </c>
      <c r="S401" s="506">
        <f t="shared" si="78"/>
        <v>16</v>
      </c>
      <c r="T401" s="506">
        <f t="shared" si="78"/>
        <v>33</v>
      </c>
      <c r="U401" s="506">
        <f t="shared" si="78"/>
        <v>13</v>
      </c>
      <c r="V401" s="506">
        <f t="shared" si="78"/>
        <v>4</v>
      </c>
      <c r="W401" s="506">
        <f t="shared" si="78"/>
        <v>5</v>
      </c>
      <c r="X401" s="506">
        <f t="shared" si="78"/>
        <v>10</v>
      </c>
      <c r="Y401" s="506">
        <f t="shared" si="78"/>
        <v>35</v>
      </c>
      <c r="Z401" s="506">
        <f t="shared" si="78"/>
        <v>10</v>
      </c>
      <c r="AA401" s="506">
        <f t="shared" si="78"/>
        <v>11</v>
      </c>
      <c r="AB401" s="506">
        <f t="shared" si="78"/>
        <v>23</v>
      </c>
      <c r="AC401" s="506">
        <f t="shared" si="78"/>
        <v>1710</v>
      </c>
      <c r="AD401" s="506">
        <f t="shared" si="78"/>
        <v>569</v>
      </c>
      <c r="AE401" s="506">
        <f t="shared" si="78"/>
        <v>737</v>
      </c>
      <c r="AF401" s="506">
        <f t="shared" si="78"/>
        <v>938</v>
      </c>
      <c r="AG401" s="506">
        <f t="shared" si="78"/>
        <v>768</v>
      </c>
      <c r="AH401" s="506">
        <f t="shared" si="78"/>
        <v>272</v>
      </c>
      <c r="AI401" s="506">
        <f t="shared" si="78"/>
        <v>282</v>
      </c>
      <c r="AJ401" s="506">
        <f t="shared" si="78"/>
        <v>372</v>
      </c>
      <c r="AK401" s="506">
        <f t="shared" si="78"/>
        <v>942</v>
      </c>
      <c r="AL401" s="506">
        <f t="shared" si="78"/>
        <v>297</v>
      </c>
      <c r="AM401" s="506">
        <f t="shared" si="78"/>
        <v>455</v>
      </c>
      <c r="AN401" s="506">
        <f t="shared" si="78"/>
        <v>566</v>
      </c>
      <c r="AO401" s="506">
        <f t="shared" si="78"/>
        <v>21</v>
      </c>
      <c r="AP401" s="506">
        <f t="shared" si="78"/>
        <v>2</v>
      </c>
      <c r="AQ401" s="506">
        <f t="shared" si="78"/>
        <v>3</v>
      </c>
      <c r="AR401" s="506">
        <f t="shared" si="78"/>
        <v>16</v>
      </c>
      <c r="AS401" s="506">
        <f t="shared" si="78"/>
        <v>9</v>
      </c>
      <c r="AT401" s="506">
        <f t="shared" si="78"/>
        <v>2</v>
      </c>
      <c r="AU401" s="506">
        <f t="shared" si="78"/>
        <v>0</v>
      </c>
      <c r="AV401" s="506">
        <f t="shared" si="78"/>
        <v>6</v>
      </c>
      <c r="AW401" s="506">
        <f t="shared" si="78"/>
        <v>12</v>
      </c>
      <c r="AX401" s="506">
        <f t="shared" si="78"/>
        <v>0</v>
      </c>
      <c r="AY401" s="506">
        <f t="shared" si="78"/>
        <v>3</v>
      </c>
      <c r="AZ401" s="506">
        <f t="shared" si="78"/>
        <v>10</v>
      </c>
      <c r="BA401" s="506">
        <f t="shared" si="78"/>
        <v>5712</v>
      </c>
      <c r="BB401" s="506">
        <f t="shared" si="78"/>
        <v>2253</v>
      </c>
      <c r="BC401" s="506">
        <f t="shared" si="78"/>
        <v>2549</v>
      </c>
      <c r="BD401" s="506">
        <f t="shared" si="78"/>
        <v>1836</v>
      </c>
      <c r="BE401" s="506">
        <f t="shared" si="78"/>
        <v>4738</v>
      </c>
      <c r="BF401" s="506">
        <f t="shared" si="78"/>
        <v>2068</v>
      </c>
      <c r="BG401" s="506">
        <f t="shared" si="78"/>
        <v>2042</v>
      </c>
      <c r="BH401" s="506">
        <f t="shared" si="78"/>
        <v>1246</v>
      </c>
      <c r="BI401" s="506">
        <f t="shared" si="78"/>
        <v>974</v>
      </c>
      <c r="BJ401" s="506">
        <f t="shared" si="78"/>
        <v>185</v>
      </c>
      <c r="BK401" s="506">
        <f t="shared" si="78"/>
        <v>507</v>
      </c>
      <c r="BL401" s="506">
        <f t="shared" si="78"/>
        <v>590</v>
      </c>
      <c r="BM401" s="506">
        <f t="shared" si="78"/>
        <v>0</v>
      </c>
      <c r="BN401" s="506">
        <f t="shared" si="78"/>
        <v>0</v>
      </c>
      <c r="BO401" s="506">
        <f t="shared" si="78"/>
        <v>0</v>
      </c>
      <c r="BP401" s="506">
        <f t="shared" si="78"/>
        <v>0</v>
      </c>
      <c r="BQ401" s="506">
        <f t="shared" si="78"/>
        <v>0</v>
      </c>
      <c r="BR401" s="506">
        <f t="shared" ref="BR401:CA401" si="79">BR399</f>
        <v>0</v>
      </c>
      <c r="BS401" s="506">
        <f t="shared" si="79"/>
        <v>0</v>
      </c>
      <c r="BT401" s="506">
        <f t="shared" si="79"/>
        <v>0</v>
      </c>
      <c r="BU401" s="506">
        <f t="shared" si="79"/>
        <v>0</v>
      </c>
      <c r="BV401" s="506">
        <f t="shared" si="79"/>
        <v>0</v>
      </c>
      <c r="BW401" s="506">
        <f t="shared" si="79"/>
        <v>0</v>
      </c>
      <c r="BX401" s="506">
        <f t="shared" si="79"/>
        <v>0</v>
      </c>
      <c r="BY401" s="506">
        <f t="shared" si="79"/>
        <v>66</v>
      </c>
      <c r="BZ401" s="506">
        <f t="shared" si="79"/>
        <v>640</v>
      </c>
      <c r="CA401" s="506">
        <f t="shared" si="79"/>
        <v>0</v>
      </c>
    </row>
    <row r="402" spans="1:79">
      <c r="A402" s="571" t="s">
        <v>125</v>
      </c>
      <c r="B402" s="571" t="s">
        <v>1906</v>
      </c>
      <c r="C402" s="571">
        <v>2025</v>
      </c>
      <c r="D402" s="571" t="s">
        <v>1974</v>
      </c>
      <c r="E402" s="572">
        <v>2789.2</v>
      </c>
      <c r="F402" s="572">
        <v>3345</v>
      </c>
      <c r="G402" s="572">
        <v>1243</v>
      </c>
      <c r="H402" s="572">
        <v>1461.1</v>
      </c>
      <c r="I402" s="572">
        <v>737</v>
      </c>
      <c r="J402" s="572">
        <v>1</v>
      </c>
      <c r="K402" s="572">
        <v>0.95</v>
      </c>
      <c r="L402" s="572">
        <v>1</v>
      </c>
      <c r="M402" s="572">
        <v>0</v>
      </c>
      <c r="N402" s="572">
        <v>140</v>
      </c>
      <c r="O402" s="572">
        <v>42.75</v>
      </c>
      <c r="P402" s="572">
        <v>104.50000000000001</v>
      </c>
      <c r="Q402" s="572">
        <v>48</v>
      </c>
      <c r="R402" s="572">
        <v>13.299999999999999</v>
      </c>
      <c r="S402" s="572">
        <v>17.600000000000001</v>
      </c>
      <c r="T402" s="572">
        <v>31.349999999999998</v>
      </c>
      <c r="U402" s="572">
        <v>12.35</v>
      </c>
      <c r="V402" s="572">
        <v>3.8</v>
      </c>
      <c r="W402" s="572">
        <v>5</v>
      </c>
      <c r="X402" s="572">
        <v>9.5</v>
      </c>
      <c r="Y402" s="572">
        <v>38.5</v>
      </c>
      <c r="Z402" s="572">
        <v>10</v>
      </c>
      <c r="AA402" s="572">
        <v>12.100000000000001</v>
      </c>
      <c r="AB402" s="572">
        <v>23</v>
      </c>
      <c r="AC402" s="572">
        <v>1870</v>
      </c>
      <c r="AD402" s="572">
        <v>540.54999999999995</v>
      </c>
      <c r="AE402" s="572">
        <v>810.7</v>
      </c>
      <c r="AF402" s="572">
        <v>1031.8000000000002</v>
      </c>
      <c r="AG402" s="572">
        <v>844.80000000000007</v>
      </c>
      <c r="AH402" s="572">
        <v>260</v>
      </c>
      <c r="AI402" s="572">
        <v>310.20000000000005</v>
      </c>
      <c r="AJ402" s="572">
        <v>409.20000000000005</v>
      </c>
      <c r="AK402" s="572">
        <v>924</v>
      </c>
      <c r="AL402" s="572">
        <v>282.14999999999998</v>
      </c>
      <c r="AM402" s="572">
        <v>432.25</v>
      </c>
      <c r="AN402" s="572">
        <v>580</v>
      </c>
      <c r="AO402" s="572">
        <v>23.1</v>
      </c>
      <c r="AP402" s="572">
        <v>2.2000000000000002</v>
      </c>
      <c r="AQ402" s="572">
        <v>3.3000000000000003</v>
      </c>
      <c r="AR402" s="572">
        <v>17.600000000000001</v>
      </c>
      <c r="AS402" s="572">
        <v>9.9</v>
      </c>
      <c r="AT402" s="572">
        <v>2</v>
      </c>
      <c r="AU402" s="572">
        <v>2</v>
      </c>
      <c r="AV402" s="572">
        <v>6.6000000000000005</v>
      </c>
      <c r="AW402" s="572">
        <v>13</v>
      </c>
      <c r="AX402" s="572">
        <v>2</v>
      </c>
      <c r="AY402" s="572">
        <v>3.3000000000000003</v>
      </c>
      <c r="AZ402" s="572">
        <v>10</v>
      </c>
      <c r="BA402" s="572">
        <v>5800</v>
      </c>
      <c r="BB402" s="572">
        <v>2140.35</v>
      </c>
      <c r="BC402" s="572">
        <v>2690</v>
      </c>
      <c r="BD402" s="572">
        <v>2019.6000000000001</v>
      </c>
      <c r="BE402" s="572">
        <v>4887</v>
      </c>
      <c r="BF402" s="572">
        <v>1964.6</v>
      </c>
      <c r="BG402" s="572">
        <v>2246.2000000000003</v>
      </c>
      <c r="BH402" s="572">
        <v>1370.6000000000001</v>
      </c>
      <c r="BI402" s="572">
        <v>925.3</v>
      </c>
      <c r="BJ402" s="572">
        <v>175.75</v>
      </c>
      <c r="BK402" s="572">
        <v>481.65</v>
      </c>
      <c r="BL402" s="572">
        <v>568</v>
      </c>
      <c r="BM402" s="572">
        <v>0</v>
      </c>
      <c r="BN402" s="572">
        <v>0</v>
      </c>
      <c r="BO402" s="572">
        <v>0</v>
      </c>
      <c r="BP402" s="572">
        <v>0</v>
      </c>
      <c r="BQ402" s="572">
        <v>0</v>
      </c>
      <c r="BR402" s="572">
        <v>0</v>
      </c>
      <c r="BS402" s="572">
        <v>0</v>
      </c>
      <c r="BT402" s="572">
        <v>0</v>
      </c>
      <c r="BU402" s="572">
        <v>0</v>
      </c>
      <c r="BV402" s="572">
        <v>0</v>
      </c>
      <c r="BW402" s="572">
        <v>0</v>
      </c>
      <c r="BX402" s="572">
        <v>0</v>
      </c>
      <c r="BY402" s="572">
        <v>62.699999999999996</v>
      </c>
      <c r="BZ402" s="572">
        <v>640</v>
      </c>
      <c r="CA402" s="572">
        <v>0</v>
      </c>
    </row>
    <row r="403" spans="1:79">
      <c r="A403" t="s">
        <v>127</v>
      </c>
      <c r="B403" t="s">
        <v>1907</v>
      </c>
      <c r="C403">
        <v>2018</v>
      </c>
      <c r="D403" t="s">
        <v>1971</v>
      </c>
      <c r="E403" s="506">
        <v>333</v>
      </c>
      <c r="F403" s="506">
        <v>375</v>
      </c>
      <c r="G403" s="506">
        <v>91</v>
      </c>
      <c r="H403" s="506">
        <v>168</v>
      </c>
      <c r="I403" s="506">
        <v>119</v>
      </c>
      <c r="J403" s="506">
        <v>0</v>
      </c>
      <c r="K403" s="506">
        <v>0</v>
      </c>
      <c r="L403" s="506">
        <v>0</v>
      </c>
      <c r="M403" s="506">
        <v>0</v>
      </c>
      <c r="N403" s="506">
        <v>0</v>
      </c>
      <c r="O403" s="506">
        <v>0</v>
      </c>
      <c r="P403" s="506">
        <v>0</v>
      </c>
      <c r="Q403" s="506">
        <v>0</v>
      </c>
      <c r="R403" s="506">
        <v>0</v>
      </c>
      <c r="S403" s="506">
        <v>0</v>
      </c>
      <c r="T403" s="506">
        <v>0</v>
      </c>
      <c r="U403" s="506">
        <v>0</v>
      </c>
      <c r="V403" s="506">
        <v>0</v>
      </c>
      <c r="W403" s="506">
        <v>0</v>
      </c>
      <c r="X403" s="506">
        <v>0</v>
      </c>
      <c r="Y403" s="506">
        <v>0</v>
      </c>
      <c r="Z403" s="506">
        <v>0</v>
      </c>
      <c r="AA403" s="506">
        <v>0</v>
      </c>
      <c r="AB403" s="506">
        <v>0</v>
      </c>
      <c r="AC403" s="506">
        <v>139</v>
      </c>
      <c r="AD403" s="506">
        <v>47</v>
      </c>
      <c r="AE403" s="506">
        <v>96</v>
      </c>
      <c r="AF403" s="506">
        <v>107</v>
      </c>
      <c r="AG403" s="506">
        <v>37</v>
      </c>
      <c r="AH403" s="506">
        <v>17</v>
      </c>
      <c r="AI403" s="506">
        <v>19</v>
      </c>
      <c r="AJ403" s="506">
        <v>32</v>
      </c>
      <c r="AK403" s="506">
        <v>102</v>
      </c>
      <c r="AL403" s="506">
        <v>30</v>
      </c>
      <c r="AM403" s="506">
        <v>77</v>
      </c>
      <c r="AN403" s="506">
        <v>75</v>
      </c>
      <c r="AO403" s="506">
        <v>10</v>
      </c>
      <c r="AP403" s="506">
        <v>0</v>
      </c>
      <c r="AQ403" s="506">
        <v>4</v>
      </c>
      <c r="AR403" s="506">
        <v>8</v>
      </c>
      <c r="AS403" s="506">
        <v>0</v>
      </c>
      <c r="AT403" s="506">
        <v>0</v>
      </c>
      <c r="AU403" s="506">
        <v>0</v>
      </c>
      <c r="AV403" s="506">
        <v>0</v>
      </c>
      <c r="AW403" s="506">
        <v>10</v>
      </c>
      <c r="AX403" s="506">
        <v>0</v>
      </c>
      <c r="AY403" s="506">
        <v>4</v>
      </c>
      <c r="AZ403" s="506">
        <v>8</v>
      </c>
      <c r="BA403" s="506">
        <v>544</v>
      </c>
      <c r="BB403" s="506">
        <v>133</v>
      </c>
      <c r="BC403" s="506">
        <v>264</v>
      </c>
      <c r="BD403" s="506">
        <v>196</v>
      </c>
      <c r="BE403" s="506">
        <v>418</v>
      </c>
      <c r="BF403" s="506">
        <v>119</v>
      </c>
      <c r="BG403" s="506">
        <v>184</v>
      </c>
      <c r="BH403" s="506">
        <v>110</v>
      </c>
      <c r="BI403" s="506">
        <v>126</v>
      </c>
      <c r="BJ403" s="506">
        <v>14</v>
      </c>
      <c r="BK403" s="506">
        <v>80</v>
      </c>
      <c r="BL403" s="506">
        <v>86</v>
      </c>
      <c r="BM403" s="506">
        <v>0</v>
      </c>
      <c r="BN403" s="506">
        <v>0</v>
      </c>
      <c r="BO403" s="506">
        <v>0</v>
      </c>
      <c r="BP403" s="506">
        <v>0</v>
      </c>
      <c r="BQ403" s="506">
        <v>0</v>
      </c>
      <c r="BR403" s="506">
        <v>0</v>
      </c>
      <c r="BS403" s="506">
        <v>0</v>
      </c>
      <c r="BT403" s="506">
        <v>0</v>
      </c>
      <c r="BU403" s="506">
        <v>0</v>
      </c>
      <c r="BV403" s="506">
        <v>0</v>
      </c>
      <c r="BW403" s="506">
        <v>0</v>
      </c>
      <c r="BX403" s="506">
        <v>0</v>
      </c>
      <c r="BY403" s="506">
        <v>6</v>
      </c>
      <c r="BZ403" s="506">
        <v>15</v>
      </c>
      <c r="CA403" s="506">
        <v>0</v>
      </c>
    </row>
    <row r="404" spans="1:79">
      <c r="A404" s="571" t="s">
        <v>127</v>
      </c>
      <c r="B404" s="571" t="s">
        <v>1907</v>
      </c>
      <c r="C404" s="571">
        <v>2019</v>
      </c>
      <c r="D404" s="571" t="s">
        <v>1971</v>
      </c>
      <c r="E404" s="572">
        <v>335</v>
      </c>
      <c r="F404" s="572">
        <v>402</v>
      </c>
      <c r="G404" s="572">
        <v>107</v>
      </c>
      <c r="H404" s="572">
        <v>146</v>
      </c>
      <c r="I404" s="572">
        <v>102</v>
      </c>
      <c r="J404" s="572">
        <v>0</v>
      </c>
      <c r="K404" s="572">
        <v>0</v>
      </c>
      <c r="L404" s="572">
        <v>0</v>
      </c>
      <c r="M404" s="572">
        <v>0</v>
      </c>
      <c r="N404" s="572">
        <v>0</v>
      </c>
      <c r="O404" s="572">
        <v>0</v>
      </c>
      <c r="P404" s="572">
        <v>0</v>
      </c>
      <c r="Q404" s="572">
        <v>0</v>
      </c>
      <c r="R404" s="572">
        <v>0</v>
      </c>
      <c r="S404" s="572">
        <v>0</v>
      </c>
      <c r="T404" s="572">
        <v>0</v>
      </c>
      <c r="U404" s="572">
        <v>0</v>
      </c>
      <c r="V404" s="572">
        <v>0</v>
      </c>
      <c r="W404" s="572">
        <v>0</v>
      </c>
      <c r="X404" s="572">
        <v>0</v>
      </c>
      <c r="Y404" s="572">
        <v>0</v>
      </c>
      <c r="Z404" s="572">
        <v>0</v>
      </c>
      <c r="AA404" s="572">
        <v>0</v>
      </c>
      <c r="AB404" s="572">
        <v>0</v>
      </c>
      <c r="AC404" s="572">
        <v>138</v>
      </c>
      <c r="AD404" s="572">
        <v>48</v>
      </c>
      <c r="AE404" s="572">
        <v>96</v>
      </c>
      <c r="AF404" s="572">
        <v>98</v>
      </c>
      <c r="AG404" s="572">
        <v>13</v>
      </c>
      <c r="AH404" s="572">
        <v>9</v>
      </c>
      <c r="AI404" s="572">
        <v>10</v>
      </c>
      <c r="AJ404" s="572">
        <v>12</v>
      </c>
      <c r="AK404" s="572">
        <v>125</v>
      </c>
      <c r="AL404" s="572">
        <v>39</v>
      </c>
      <c r="AM404" s="572">
        <v>86</v>
      </c>
      <c r="AN404" s="572">
        <v>86</v>
      </c>
      <c r="AO404" s="572">
        <v>20</v>
      </c>
      <c r="AP404" s="572">
        <v>2</v>
      </c>
      <c r="AQ404" s="572">
        <v>14</v>
      </c>
      <c r="AR404" s="572">
        <v>12</v>
      </c>
      <c r="AS404" s="572">
        <v>0</v>
      </c>
      <c r="AT404" s="572">
        <v>0</v>
      </c>
      <c r="AU404" s="572">
        <v>0</v>
      </c>
      <c r="AV404" s="572">
        <v>0</v>
      </c>
      <c r="AW404" s="572">
        <v>20</v>
      </c>
      <c r="AX404" s="572">
        <v>2</v>
      </c>
      <c r="AY404" s="572">
        <v>14</v>
      </c>
      <c r="AZ404" s="572">
        <v>12</v>
      </c>
      <c r="BA404" s="572">
        <v>646</v>
      </c>
      <c r="BB404" s="572">
        <v>177</v>
      </c>
      <c r="BC404" s="572">
        <v>301</v>
      </c>
      <c r="BD404" s="572">
        <v>252</v>
      </c>
      <c r="BE404" s="572">
        <v>468</v>
      </c>
      <c r="BF404" s="572">
        <v>155</v>
      </c>
      <c r="BG404" s="572">
        <v>190</v>
      </c>
      <c r="BH404" s="572">
        <v>142</v>
      </c>
      <c r="BI404" s="572">
        <v>178</v>
      </c>
      <c r="BJ404" s="572">
        <v>22</v>
      </c>
      <c r="BK404" s="572">
        <v>111</v>
      </c>
      <c r="BL404" s="572">
        <v>110</v>
      </c>
      <c r="BM404" s="572">
        <v>0</v>
      </c>
      <c r="BN404" s="572">
        <v>0</v>
      </c>
      <c r="BO404" s="572">
        <v>0</v>
      </c>
      <c r="BP404" s="572">
        <v>0</v>
      </c>
      <c r="BQ404" s="572">
        <v>0</v>
      </c>
      <c r="BR404" s="572">
        <v>0</v>
      </c>
      <c r="BS404" s="572">
        <v>0</v>
      </c>
      <c r="BT404" s="572">
        <v>0</v>
      </c>
      <c r="BU404" s="572">
        <v>0</v>
      </c>
      <c r="BV404" s="572">
        <v>0</v>
      </c>
      <c r="BW404" s="572">
        <v>0</v>
      </c>
      <c r="BX404" s="572">
        <v>0</v>
      </c>
      <c r="BY404" s="572">
        <v>8</v>
      </c>
      <c r="BZ404" s="572">
        <v>17</v>
      </c>
      <c r="CA404" s="572">
        <v>0</v>
      </c>
    </row>
    <row r="405" spans="1:79">
      <c r="A405" t="s">
        <v>127</v>
      </c>
      <c r="B405" t="s">
        <v>1907</v>
      </c>
      <c r="C405">
        <v>2020</v>
      </c>
      <c r="D405" t="s">
        <v>1971</v>
      </c>
      <c r="E405" s="506">
        <v>402</v>
      </c>
      <c r="F405" s="506">
        <v>440</v>
      </c>
      <c r="G405" s="506">
        <v>121</v>
      </c>
      <c r="H405" s="506">
        <v>176</v>
      </c>
      <c r="I405" s="506">
        <v>127</v>
      </c>
      <c r="J405" s="506">
        <v>0</v>
      </c>
      <c r="K405" s="506">
        <v>0</v>
      </c>
      <c r="L405" s="506">
        <v>0</v>
      </c>
      <c r="M405" s="506">
        <v>0</v>
      </c>
      <c r="N405" s="506">
        <v>162</v>
      </c>
      <c r="O405" s="506">
        <v>0</v>
      </c>
      <c r="P405" s="506">
        <v>162</v>
      </c>
      <c r="Q405" s="506">
        <v>0</v>
      </c>
      <c r="R405" s="506">
        <v>0</v>
      </c>
      <c r="S405" s="506">
        <v>0</v>
      </c>
      <c r="T405" s="506">
        <v>0</v>
      </c>
      <c r="U405" s="506">
        <v>0</v>
      </c>
      <c r="V405" s="506">
        <v>0</v>
      </c>
      <c r="W405" s="506">
        <v>0</v>
      </c>
      <c r="X405" s="506">
        <v>0</v>
      </c>
      <c r="Y405" s="506">
        <v>0</v>
      </c>
      <c r="Z405" s="506">
        <v>0</v>
      </c>
      <c r="AA405" s="506">
        <v>0</v>
      </c>
      <c r="AB405" s="506">
        <v>0</v>
      </c>
      <c r="AC405" s="506">
        <v>137</v>
      </c>
      <c r="AD405" s="506">
        <v>51</v>
      </c>
      <c r="AE405" s="506">
        <v>91</v>
      </c>
      <c r="AF405" s="506">
        <v>98</v>
      </c>
      <c r="AG405" s="506">
        <v>23</v>
      </c>
      <c r="AH405" s="506">
        <v>13</v>
      </c>
      <c r="AI405" s="506">
        <v>15</v>
      </c>
      <c r="AJ405" s="506">
        <v>13</v>
      </c>
      <c r="AK405" s="506">
        <v>114</v>
      </c>
      <c r="AL405" s="506">
        <v>38</v>
      </c>
      <c r="AM405" s="506">
        <v>76</v>
      </c>
      <c r="AN405" s="506">
        <v>85</v>
      </c>
      <c r="AO405" s="506">
        <v>20</v>
      </c>
      <c r="AP405" s="506">
        <v>0</v>
      </c>
      <c r="AQ405" s="506">
        <v>14</v>
      </c>
      <c r="AR405" s="506">
        <v>8</v>
      </c>
      <c r="AS405" s="506">
        <v>0</v>
      </c>
      <c r="AT405" s="506">
        <v>0</v>
      </c>
      <c r="AU405" s="506">
        <v>0</v>
      </c>
      <c r="AV405" s="506">
        <v>0</v>
      </c>
      <c r="AW405" s="506">
        <v>20</v>
      </c>
      <c r="AX405" s="506">
        <v>0</v>
      </c>
      <c r="AY405" s="506">
        <v>14</v>
      </c>
      <c r="AZ405" s="506">
        <v>8</v>
      </c>
      <c r="BA405" s="506">
        <v>530</v>
      </c>
      <c r="BB405" s="506">
        <v>141</v>
      </c>
      <c r="BC405" s="506">
        <v>253</v>
      </c>
      <c r="BD405" s="506">
        <v>202</v>
      </c>
      <c r="BE405" s="506">
        <v>371</v>
      </c>
      <c r="BF405" s="506">
        <v>119</v>
      </c>
      <c r="BG405" s="506">
        <v>160</v>
      </c>
      <c r="BH405" s="506">
        <v>104</v>
      </c>
      <c r="BI405" s="506">
        <v>159</v>
      </c>
      <c r="BJ405" s="506">
        <v>22</v>
      </c>
      <c r="BK405" s="506">
        <v>93</v>
      </c>
      <c r="BL405" s="506">
        <v>98</v>
      </c>
      <c r="BM405" s="506">
        <v>0</v>
      </c>
      <c r="BN405" s="506">
        <v>0</v>
      </c>
      <c r="BO405" s="506">
        <v>0</v>
      </c>
      <c r="BP405" s="506">
        <v>0</v>
      </c>
      <c r="BQ405" s="506">
        <v>0</v>
      </c>
      <c r="BR405" s="506">
        <v>0</v>
      </c>
      <c r="BS405" s="506">
        <v>0</v>
      </c>
      <c r="BT405" s="506">
        <v>0</v>
      </c>
      <c r="BU405" s="506">
        <v>0</v>
      </c>
      <c r="BV405" s="506">
        <v>0</v>
      </c>
      <c r="BW405" s="506">
        <v>0</v>
      </c>
      <c r="BX405" s="506">
        <v>0</v>
      </c>
      <c r="BY405" s="506">
        <v>8</v>
      </c>
      <c r="BZ405" s="506">
        <v>12</v>
      </c>
      <c r="CA405" s="506">
        <v>0</v>
      </c>
    </row>
    <row r="406" spans="1:79">
      <c r="A406" s="571" t="s">
        <v>127</v>
      </c>
      <c r="B406" s="571" t="s">
        <v>1907</v>
      </c>
      <c r="C406" s="571">
        <v>2021</v>
      </c>
      <c r="D406" s="571" t="s">
        <v>1971</v>
      </c>
      <c r="E406" s="572">
        <v>339</v>
      </c>
      <c r="F406" s="572">
        <v>393</v>
      </c>
      <c r="G406" s="572">
        <v>112</v>
      </c>
      <c r="H406" s="572">
        <v>171</v>
      </c>
      <c r="I406" s="572">
        <v>96</v>
      </c>
      <c r="J406" s="572">
        <v>0</v>
      </c>
      <c r="K406" s="572">
        <v>0</v>
      </c>
      <c r="L406" s="572">
        <v>0</v>
      </c>
      <c r="M406" s="572">
        <v>0</v>
      </c>
      <c r="N406" s="572">
        <v>205</v>
      </c>
      <c r="O406" s="572">
        <v>0</v>
      </c>
      <c r="P406" s="572">
        <v>205</v>
      </c>
      <c r="Q406" s="572">
        <v>0</v>
      </c>
      <c r="R406" s="572">
        <v>0</v>
      </c>
      <c r="S406" s="572">
        <v>0</v>
      </c>
      <c r="T406" s="572">
        <v>0</v>
      </c>
      <c r="U406" s="572">
        <v>0</v>
      </c>
      <c r="V406" s="572">
        <v>0</v>
      </c>
      <c r="W406" s="572">
        <v>0</v>
      </c>
      <c r="X406" s="572">
        <v>0</v>
      </c>
      <c r="Y406" s="572">
        <v>0</v>
      </c>
      <c r="Z406" s="572">
        <v>0</v>
      </c>
      <c r="AA406" s="572">
        <v>0</v>
      </c>
      <c r="AB406" s="572">
        <v>0</v>
      </c>
      <c r="AC406" s="572">
        <v>97</v>
      </c>
      <c r="AD406" s="572">
        <v>36</v>
      </c>
      <c r="AE406" s="572">
        <v>45</v>
      </c>
      <c r="AF406" s="572">
        <v>73</v>
      </c>
      <c r="AG406" s="572">
        <v>43</v>
      </c>
      <c r="AH406" s="572">
        <v>16</v>
      </c>
      <c r="AI406" s="572">
        <v>17</v>
      </c>
      <c r="AJ406" s="572">
        <v>31</v>
      </c>
      <c r="AK406" s="572">
        <v>54</v>
      </c>
      <c r="AL406" s="572">
        <v>20</v>
      </c>
      <c r="AM406" s="572">
        <v>28</v>
      </c>
      <c r="AN406" s="572">
        <v>42</v>
      </c>
      <c r="AO406" s="572">
        <v>22</v>
      </c>
      <c r="AP406" s="572">
        <v>0</v>
      </c>
      <c r="AQ406" s="572">
        <v>10</v>
      </c>
      <c r="AR406" s="572">
        <v>12</v>
      </c>
      <c r="AS406" s="572">
        <v>0</v>
      </c>
      <c r="AT406" s="572">
        <v>0</v>
      </c>
      <c r="AU406" s="572">
        <v>0</v>
      </c>
      <c r="AV406" s="572">
        <v>0</v>
      </c>
      <c r="AW406" s="572">
        <v>22</v>
      </c>
      <c r="AX406" s="572">
        <v>0</v>
      </c>
      <c r="AY406" s="572">
        <v>10</v>
      </c>
      <c r="AZ406" s="572">
        <v>12</v>
      </c>
      <c r="BA406" s="572">
        <v>644</v>
      </c>
      <c r="BB406" s="572">
        <v>181</v>
      </c>
      <c r="BC406" s="572">
        <v>307</v>
      </c>
      <c r="BD406" s="572">
        <v>234</v>
      </c>
      <c r="BE406" s="572">
        <v>471</v>
      </c>
      <c r="BF406" s="572">
        <v>158</v>
      </c>
      <c r="BG406" s="572">
        <v>206</v>
      </c>
      <c r="BH406" s="572">
        <v>129</v>
      </c>
      <c r="BI406" s="572">
        <v>173</v>
      </c>
      <c r="BJ406" s="572">
        <v>23</v>
      </c>
      <c r="BK406" s="572">
        <v>101</v>
      </c>
      <c r="BL406" s="572">
        <v>105</v>
      </c>
      <c r="BM406" s="572">
        <v>0</v>
      </c>
      <c r="BN406" s="572">
        <v>0</v>
      </c>
      <c r="BO406" s="572">
        <v>0</v>
      </c>
      <c r="BP406" s="572">
        <v>0</v>
      </c>
      <c r="BQ406" s="572">
        <v>0</v>
      </c>
      <c r="BR406" s="572">
        <v>0</v>
      </c>
      <c r="BS406" s="572">
        <v>0</v>
      </c>
      <c r="BT406" s="572">
        <v>0</v>
      </c>
      <c r="BU406" s="572">
        <v>0</v>
      </c>
      <c r="BV406" s="572">
        <v>0</v>
      </c>
      <c r="BW406" s="572">
        <v>0</v>
      </c>
      <c r="BX406" s="572">
        <v>0</v>
      </c>
      <c r="BY406" s="572">
        <v>7</v>
      </c>
      <c r="BZ406" s="572">
        <v>18</v>
      </c>
      <c r="CA406" s="572">
        <v>0</v>
      </c>
    </row>
    <row r="407" spans="1:79">
      <c r="A407" t="s">
        <v>127</v>
      </c>
      <c r="B407" t="s">
        <v>1907</v>
      </c>
      <c r="C407">
        <v>2022</v>
      </c>
      <c r="D407" t="s">
        <v>1971</v>
      </c>
      <c r="E407" s="506">
        <v>363</v>
      </c>
      <c r="F407" s="506">
        <v>364</v>
      </c>
      <c r="G407" s="506">
        <v>133</v>
      </c>
      <c r="H407" s="506">
        <v>157</v>
      </c>
      <c r="I407" s="506">
        <v>86</v>
      </c>
      <c r="J407" s="506">
        <v>0</v>
      </c>
      <c r="K407" s="506">
        <v>0</v>
      </c>
      <c r="L407" s="506">
        <v>0</v>
      </c>
      <c r="M407" s="506">
        <v>0</v>
      </c>
      <c r="N407" s="506">
        <v>330</v>
      </c>
      <c r="O407" s="506">
        <v>0</v>
      </c>
      <c r="P407" s="506">
        <v>330</v>
      </c>
      <c r="Q407" s="506">
        <v>0</v>
      </c>
      <c r="R407" s="506">
        <v>0</v>
      </c>
      <c r="S407" s="506">
        <v>0</v>
      </c>
      <c r="T407" s="506">
        <v>0</v>
      </c>
      <c r="U407" s="506">
        <v>0</v>
      </c>
      <c r="V407" s="506">
        <v>0</v>
      </c>
      <c r="W407" s="506">
        <v>0</v>
      </c>
      <c r="X407" s="506">
        <v>0</v>
      </c>
      <c r="Y407" s="506">
        <v>0</v>
      </c>
      <c r="Z407" s="506">
        <v>0</v>
      </c>
      <c r="AA407" s="506">
        <v>0</v>
      </c>
      <c r="AB407" s="506">
        <v>0</v>
      </c>
      <c r="AC407" s="506">
        <v>102</v>
      </c>
      <c r="AD407" s="506">
        <v>25</v>
      </c>
      <c r="AE407" s="506">
        <v>42</v>
      </c>
      <c r="AF407" s="506">
        <v>77</v>
      </c>
      <c r="AG407" s="506">
        <v>42</v>
      </c>
      <c r="AH407" s="506">
        <v>7</v>
      </c>
      <c r="AI407" s="506">
        <v>8</v>
      </c>
      <c r="AJ407" s="506">
        <v>31</v>
      </c>
      <c r="AK407" s="506">
        <v>60</v>
      </c>
      <c r="AL407" s="506">
        <v>18</v>
      </c>
      <c r="AM407" s="506">
        <v>34</v>
      </c>
      <c r="AN407" s="506">
        <v>46</v>
      </c>
      <c r="AO407" s="506">
        <v>11</v>
      </c>
      <c r="AP407" s="506">
        <v>0</v>
      </c>
      <c r="AQ407" s="506">
        <v>3</v>
      </c>
      <c r="AR407" s="506">
        <v>4</v>
      </c>
      <c r="AS407" s="506">
        <v>0</v>
      </c>
      <c r="AT407" s="506">
        <v>0</v>
      </c>
      <c r="AU407" s="506">
        <v>0</v>
      </c>
      <c r="AV407" s="506">
        <v>0</v>
      </c>
      <c r="AW407" s="506">
        <v>11</v>
      </c>
      <c r="AX407" s="506">
        <v>0</v>
      </c>
      <c r="AY407" s="506">
        <v>3</v>
      </c>
      <c r="AZ407" s="506">
        <v>4</v>
      </c>
      <c r="BA407" s="506">
        <v>611</v>
      </c>
      <c r="BB407" s="506">
        <v>168</v>
      </c>
      <c r="BC407" s="506">
        <v>293</v>
      </c>
      <c r="BD407" s="506">
        <v>213</v>
      </c>
      <c r="BE407" s="506">
        <v>414</v>
      </c>
      <c r="BF407" s="506">
        <v>133</v>
      </c>
      <c r="BG407" s="506">
        <v>188</v>
      </c>
      <c r="BH407" s="506">
        <v>106</v>
      </c>
      <c r="BI407" s="506">
        <v>197</v>
      </c>
      <c r="BJ407" s="506">
        <v>35</v>
      </c>
      <c r="BK407" s="506">
        <v>105</v>
      </c>
      <c r="BL407" s="506">
        <v>107</v>
      </c>
      <c r="BM407" s="506">
        <v>0</v>
      </c>
      <c r="BN407" s="506">
        <v>0</v>
      </c>
      <c r="BO407" s="506">
        <v>0</v>
      </c>
      <c r="BP407" s="506">
        <v>0</v>
      </c>
      <c r="BQ407" s="506">
        <v>0</v>
      </c>
      <c r="BR407" s="506">
        <v>0</v>
      </c>
      <c r="BS407" s="506">
        <v>0</v>
      </c>
      <c r="BT407" s="506">
        <v>0</v>
      </c>
      <c r="BU407" s="506">
        <v>0</v>
      </c>
      <c r="BV407" s="506">
        <v>0</v>
      </c>
      <c r="BW407" s="506">
        <v>0</v>
      </c>
      <c r="BX407" s="506">
        <v>0</v>
      </c>
      <c r="BY407" s="506">
        <v>6</v>
      </c>
      <c r="BZ407" s="506">
        <v>29</v>
      </c>
      <c r="CA407" s="506">
        <v>0</v>
      </c>
    </row>
    <row r="408" spans="1:79">
      <c r="A408" s="571" t="s">
        <v>127</v>
      </c>
      <c r="B408" s="571" t="s">
        <v>1907</v>
      </c>
      <c r="C408" s="571">
        <v>2023</v>
      </c>
      <c r="D408" s="571" t="s">
        <v>1971</v>
      </c>
      <c r="E408" s="572">
        <v>398</v>
      </c>
      <c r="F408" s="572">
        <v>385</v>
      </c>
      <c r="G408" s="572">
        <v>140</v>
      </c>
      <c r="H408" s="572">
        <v>144</v>
      </c>
      <c r="I408" s="572">
        <v>87</v>
      </c>
      <c r="J408" s="572">
        <v>0</v>
      </c>
      <c r="K408" s="572">
        <v>0</v>
      </c>
      <c r="L408" s="572">
        <v>0</v>
      </c>
      <c r="M408" s="572">
        <v>0</v>
      </c>
      <c r="N408" s="572">
        <v>280</v>
      </c>
      <c r="O408" s="572">
        <v>0</v>
      </c>
      <c r="P408" s="572">
        <v>280</v>
      </c>
      <c r="Q408" s="572">
        <v>0</v>
      </c>
      <c r="R408" s="572">
        <v>0</v>
      </c>
      <c r="S408" s="572">
        <v>0</v>
      </c>
      <c r="T408" s="572">
        <v>0</v>
      </c>
      <c r="U408" s="572">
        <v>0</v>
      </c>
      <c r="V408" s="572">
        <v>0</v>
      </c>
      <c r="W408" s="572">
        <v>0</v>
      </c>
      <c r="X408" s="572">
        <v>0</v>
      </c>
      <c r="Y408" s="572">
        <v>0</v>
      </c>
      <c r="Z408" s="572">
        <v>0</v>
      </c>
      <c r="AA408" s="572">
        <v>0</v>
      </c>
      <c r="AB408" s="572">
        <v>0</v>
      </c>
      <c r="AC408" s="572">
        <v>124</v>
      </c>
      <c r="AD408" s="572">
        <v>33</v>
      </c>
      <c r="AE408" s="572">
        <v>49</v>
      </c>
      <c r="AF408" s="572">
        <v>76</v>
      </c>
      <c r="AG408" s="572">
        <v>53</v>
      </c>
      <c r="AH408" s="572">
        <v>6</v>
      </c>
      <c r="AI408" s="572">
        <v>10</v>
      </c>
      <c r="AJ408" s="572">
        <v>33</v>
      </c>
      <c r="AK408" s="572">
        <v>71</v>
      </c>
      <c r="AL408" s="572">
        <v>27</v>
      </c>
      <c r="AM408" s="572">
        <v>39</v>
      </c>
      <c r="AN408" s="572">
        <v>43</v>
      </c>
      <c r="AO408" s="572">
        <v>9</v>
      </c>
      <c r="AP408" s="572">
        <v>1</v>
      </c>
      <c r="AQ408" s="572">
        <v>6</v>
      </c>
      <c r="AR408" s="572">
        <v>4</v>
      </c>
      <c r="AS408" s="572">
        <v>0</v>
      </c>
      <c r="AT408" s="572">
        <v>0</v>
      </c>
      <c r="AU408" s="572">
        <v>0</v>
      </c>
      <c r="AV408" s="572">
        <v>0</v>
      </c>
      <c r="AW408" s="572">
        <v>9</v>
      </c>
      <c r="AX408" s="572">
        <v>1</v>
      </c>
      <c r="AY408" s="572">
        <v>6</v>
      </c>
      <c r="AZ408" s="572">
        <v>4</v>
      </c>
      <c r="BA408" s="572">
        <v>1129</v>
      </c>
      <c r="BB408" s="572">
        <v>213</v>
      </c>
      <c r="BC408" s="572">
        <v>332</v>
      </c>
      <c r="BD408" s="572">
        <v>215</v>
      </c>
      <c r="BE408" s="572">
        <v>926</v>
      </c>
      <c r="BF408" s="572">
        <v>175</v>
      </c>
      <c r="BG408" s="572">
        <v>220</v>
      </c>
      <c r="BH408" s="572">
        <v>106</v>
      </c>
      <c r="BI408" s="572">
        <v>203</v>
      </c>
      <c r="BJ408" s="572">
        <v>38</v>
      </c>
      <c r="BK408" s="572">
        <v>112</v>
      </c>
      <c r="BL408" s="572">
        <v>109</v>
      </c>
      <c r="BM408" s="572">
        <v>0</v>
      </c>
      <c r="BN408" s="572">
        <v>0</v>
      </c>
      <c r="BO408" s="572">
        <v>0</v>
      </c>
      <c r="BP408" s="572">
        <v>0</v>
      </c>
      <c r="BQ408" s="572">
        <v>0</v>
      </c>
      <c r="BR408" s="572">
        <v>0</v>
      </c>
      <c r="BS408" s="572">
        <v>0</v>
      </c>
      <c r="BT408" s="572">
        <v>0</v>
      </c>
      <c r="BU408" s="572">
        <v>0</v>
      </c>
      <c r="BV408" s="572">
        <v>0</v>
      </c>
      <c r="BW408" s="572">
        <v>0</v>
      </c>
      <c r="BX408" s="572">
        <v>0</v>
      </c>
      <c r="BY408" s="572">
        <v>12</v>
      </c>
      <c r="BZ408" s="572">
        <v>14</v>
      </c>
      <c r="CA408" s="572">
        <v>0</v>
      </c>
    </row>
    <row r="409" spans="1:79">
      <c r="A409" t="s">
        <v>127</v>
      </c>
      <c r="B409" t="s">
        <v>1907</v>
      </c>
      <c r="C409">
        <v>2024</v>
      </c>
      <c r="D409" t="s">
        <v>1971</v>
      </c>
      <c r="E409" s="506">
        <v>400</v>
      </c>
      <c r="F409" s="506">
        <v>350</v>
      </c>
      <c r="G409" s="506">
        <v>124</v>
      </c>
      <c r="H409" s="506">
        <v>135</v>
      </c>
      <c r="I409" s="506">
        <v>67</v>
      </c>
      <c r="J409" s="506">
        <v>0</v>
      </c>
      <c r="K409" s="506">
        <v>0</v>
      </c>
      <c r="L409" s="506">
        <v>0</v>
      </c>
      <c r="M409" s="506">
        <v>0</v>
      </c>
      <c r="N409" s="506">
        <v>135</v>
      </c>
      <c r="O409" s="506">
        <v>0</v>
      </c>
      <c r="P409" s="506">
        <v>135</v>
      </c>
      <c r="Q409" s="506">
        <v>135</v>
      </c>
      <c r="R409" s="506">
        <v>22</v>
      </c>
      <c r="S409" s="506">
        <v>25</v>
      </c>
      <c r="T409" s="506">
        <v>84</v>
      </c>
      <c r="U409" s="506">
        <v>0</v>
      </c>
      <c r="V409" s="506">
        <v>0</v>
      </c>
      <c r="W409" s="506">
        <v>0</v>
      </c>
      <c r="X409" s="506">
        <v>0</v>
      </c>
      <c r="Y409" s="506">
        <v>135</v>
      </c>
      <c r="Z409" s="506">
        <v>22</v>
      </c>
      <c r="AA409" s="506">
        <v>25</v>
      </c>
      <c r="AB409" s="506">
        <v>84</v>
      </c>
      <c r="AC409" s="506">
        <v>154</v>
      </c>
      <c r="AD409" s="506">
        <v>40</v>
      </c>
      <c r="AE409" s="506">
        <v>48</v>
      </c>
      <c r="AF409" s="506">
        <v>95</v>
      </c>
      <c r="AG409" s="506">
        <v>9</v>
      </c>
      <c r="AH409" s="506">
        <v>3</v>
      </c>
      <c r="AI409" s="506">
        <v>4</v>
      </c>
      <c r="AJ409" s="506">
        <v>3</v>
      </c>
      <c r="AK409" s="506">
        <v>145</v>
      </c>
      <c r="AL409" s="506">
        <v>37</v>
      </c>
      <c r="AM409" s="506">
        <v>44</v>
      </c>
      <c r="AN409" s="506">
        <v>92</v>
      </c>
      <c r="AO409" s="506">
        <v>12</v>
      </c>
      <c r="AP409" s="506">
        <v>3</v>
      </c>
      <c r="AQ409" s="506">
        <v>6</v>
      </c>
      <c r="AR409" s="506">
        <v>8</v>
      </c>
      <c r="AS409" s="506">
        <v>0</v>
      </c>
      <c r="AT409" s="506">
        <v>0</v>
      </c>
      <c r="AU409" s="506">
        <v>0</v>
      </c>
      <c r="AV409" s="506">
        <v>0</v>
      </c>
      <c r="AW409" s="506">
        <v>12</v>
      </c>
      <c r="AX409" s="506">
        <v>3</v>
      </c>
      <c r="AY409" s="506">
        <v>6</v>
      </c>
      <c r="AZ409" s="506">
        <v>8</v>
      </c>
      <c r="BA409" s="506">
        <v>742</v>
      </c>
      <c r="BB409" s="506">
        <v>242</v>
      </c>
      <c r="BC409" s="506">
        <v>372</v>
      </c>
      <c r="BD409" s="506">
        <v>275</v>
      </c>
      <c r="BE409" s="506">
        <v>521</v>
      </c>
      <c r="BF409" s="506">
        <v>179</v>
      </c>
      <c r="BG409" s="506">
        <v>240</v>
      </c>
      <c r="BH409" s="506">
        <v>144</v>
      </c>
      <c r="BI409" s="506">
        <v>221</v>
      </c>
      <c r="BJ409" s="506">
        <v>63</v>
      </c>
      <c r="BK409" s="506">
        <v>132</v>
      </c>
      <c r="BL409" s="506">
        <v>131</v>
      </c>
      <c r="BM409" s="506">
        <v>0</v>
      </c>
      <c r="BN409" s="506">
        <v>0</v>
      </c>
      <c r="BO409" s="506">
        <v>0</v>
      </c>
      <c r="BP409" s="506">
        <v>0</v>
      </c>
      <c r="BQ409" s="506">
        <v>0</v>
      </c>
      <c r="BR409" s="506">
        <v>0</v>
      </c>
      <c r="BS409" s="506">
        <v>0</v>
      </c>
      <c r="BT409" s="506">
        <v>0</v>
      </c>
      <c r="BU409" s="506">
        <v>0</v>
      </c>
      <c r="BV409" s="506">
        <v>0</v>
      </c>
      <c r="BW409" s="506">
        <v>0</v>
      </c>
      <c r="BX409" s="506">
        <v>0</v>
      </c>
      <c r="BY409" s="506">
        <v>22</v>
      </c>
      <c r="BZ409" s="506">
        <v>36</v>
      </c>
      <c r="CA409" s="506">
        <v>0</v>
      </c>
    </row>
    <row r="410" spans="1:79">
      <c r="A410" s="571" t="s">
        <v>127</v>
      </c>
      <c r="B410" s="571" t="s">
        <v>1907</v>
      </c>
      <c r="C410" s="571">
        <v>2025</v>
      </c>
      <c r="D410" s="571" t="s">
        <v>1972</v>
      </c>
      <c r="E410" s="572">
        <v>368</v>
      </c>
      <c r="F410" s="572">
        <v>387</v>
      </c>
      <c r="G410" s="572">
        <v>119</v>
      </c>
      <c r="H410" s="572">
        <v>157</v>
      </c>
      <c r="I410" s="572">
        <v>97</v>
      </c>
      <c r="J410" s="572">
        <v>0</v>
      </c>
      <c r="K410" s="572">
        <v>0</v>
      </c>
      <c r="L410" s="572">
        <v>0</v>
      </c>
      <c r="M410" s="572">
        <v>0</v>
      </c>
      <c r="N410" s="572">
        <v>222</v>
      </c>
      <c r="O410" s="572">
        <v>0</v>
      </c>
      <c r="P410" s="572">
        <v>222</v>
      </c>
      <c r="Q410" s="572">
        <v>27</v>
      </c>
      <c r="R410" s="572">
        <v>4</v>
      </c>
      <c r="S410" s="572">
        <v>5</v>
      </c>
      <c r="T410" s="572">
        <v>17</v>
      </c>
      <c r="U410" s="572">
        <v>0</v>
      </c>
      <c r="V410" s="572">
        <v>0</v>
      </c>
      <c r="W410" s="572">
        <v>0</v>
      </c>
      <c r="X410" s="572">
        <v>0</v>
      </c>
      <c r="Y410" s="572">
        <v>27</v>
      </c>
      <c r="Z410" s="572">
        <v>4</v>
      </c>
      <c r="AA410" s="572">
        <v>5</v>
      </c>
      <c r="AB410" s="572">
        <v>17</v>
      </c>
      <c r="AC410" s="572">
        <v>127</v>
      </c>
      <c r="AD410" s="572">
        <v>40</v>
      </c>
      <c r="AE410" s="572">
        <v>66</v>
      </c>
      <c r="AF410" s="572">
        <v>89</v>
      </c>
      <c r="AG410" s="572">
        <v>34</v>
      </c>
      <c r="AH410" s="572">
        <v>10</v>
      </c>
      <c r="AI410" s="572">
        <v>12</v>
      </c>
      <c r="AJ410" s="572">
        <v>23</v>
      </c>
      <c r="AK410" s="572">
        <v>93</v>
      </c>
      <c r="AL410" s="572">
        <v>30</v>
      </c>
      <c r="AM410" s="572">
        <v>54</v>
      </c>
      <c r="AN410" s="572">
        <v>66</v>
      </c>
      <c r="AO410" s="572">
        <v>15</v>
      </c>
      <c r="AP410" s="572">
        <v>1</v>
      </c>
      <c r="AQ410" s="572">
        <v>8</v>
      </c>
      <c r="AR410" s="572">
        <v>8</v>
      </c>
      <c r="AS410" s="572">
        <v>0</v>
      </c>
      <c r="AT410" s="572">
        <v>0</v>
      </c>
      <c r="AU410" s="572">
        <v>0</v>
      </c>
      <c r="AV410" s="572">
        <v>0</v>
      </c>
      <c r="AW410" s="572">
        <v>15</v>
      </c>
      <c r="AX410" s="572">
        <v>1</v>
      </c>
      <c r="AY410" s="572">
        <v>8</v>
      </c>
      <c r="AZ410" s="572">
        <v>8</v>
      </c>
      <c r="BA410" s="572">
        <v>692</v>
      </c>
      <c r="BB410" s="572">
        <v>183</v>
      </c>
      <c r="BC410" s="572">
        <v>314</v>
      </c>
      <c r="BD410" s="572">
        <v>238</v>
      </c>
      <c r="BE410" s="572">
        <v>507</v>
      </c>
      <c r="BF410" s="572">
        <v>153</v>
      </c>
      <c r="BG410" s="572">
        <v>205</v>
      </c>
      <c r="BH410" s="572">
        <v>126</v>
      </c>
      <c r="BI410" s="572">
        <v>185</v>
      </c>
      <c r="BJ410" s="572">
        <v>30</v>
      </c>
      <c r="BK410" s="572">
        <v>109</v>
      </c>
      <c r="BL410" s="572">
        <v>112</v>
      </c>
      <c r="BM410" s="572">
        <v>0</v>
      </c>
      <c r="BN410" s="572">
        <v>0</v>
      </c>
      <c r="BO410" s="572">
        <v>0</v>
      </c>
      <c r="BP410" s="572">
        <v>0</v>
      </c>
      <c r="BQ410" s="572">
        <v>0</v>
      </c>
      <c r="BR410" s="572">
        <v>0</v>
      </c>
      <c r="BS410" s="572">
        <v>0</v>
      </c>
      <c r="BT410" s="572">
        <v>0</v>
      </c>
      <c r="BU410" s="572">
        <v>0</v>
      </c>
      <c r="BV410" s="572">
        <v>0</v>
      </c>
      <c r="BW410" s="572">
        <v>0</v>
      </c>
      <c r="BX410" s="572">
        <v>0</v>
      </c>
      <c r="BY410" s="572">
        <v>24</v>
      </c>
      <c r="BZ410" s="572">
        <v>20</v>
      </c>
      <c r="CA410" s="572">
        <v>0</v>
      </c>
    </row>
    <row r="411" spans="1:79">
      <c r="A411" t="s">
        <v>127</v>
      </c>
      <c r="B411" t="s">
        <v>1907</v>
      </c>
      <c r="C411">
        <v>2024</v>
      </c>
      <c r="D411" t="s">
        <v>1974</v>
      </c>
      <c r="E411" s="506">
        <f>E409</f>
        <v>400</v>
      </c>
      <c r="F411" s="506">
        <f t="shared" ref="F411:BQ411" si="80">F409</f>
        <v>350</v>
      </c>
      <c r="G411" s="506">
        <f t="shared" si="80"/>
        <v>124</v>
      </c>
      <c r="H411" s="506">
        <f t="shared" si="80"/>
        <v>135</v>
      </c>
      <c r="I411" s="506">
        <f t="shared" si="80"/>
        <v>67</v>
      </c>
      <c r="J411" s="506">
        <f t="shared" si="80"/>
        <v>0</v>
      </c>
      <c r="K411" s="506">
        <f t="shared" si="80"/>
        <v>0</v>
      </c>
      <c r="L411" s="506">
        <f t="shared" si="80"/>
        <v>0</v>
      </c>
      <c r="M411" s="506">
        <f t="shared" si="80"/>
        <v>0</v>
      </c>
      <c r="N411" s="506">
        <f t="shared" si="80"/>
        <v>135</v>
      </c>
      <c r="O411" s="506">
        <f t="shared" si="80"/>
        <v>0</v>
      </c>
      <c r="P411" s="506">
        <f t="shared" si="80"/>
        <v>135</v>
      </c>
      <c r="Q411" s="506">
        <f t="shared" si="80"/>
        <v>135</v>
      </c>
      <c r="R411" s="506">
        <f t="shared" si="80"/>
        <v>22</v>
      </c>
      <c r="S411" s="506">
        <f t="shared" si="80"/>
        <v>25</v>
      </c>
      <c r="T411" s="506">
        <f t="shared" si="80"/>
        <v>84</v>
      </c>
      <c r="U411" s="506">
        <f t="shared" si="80"/>
        <v>0</v>
      </c>
      <c r="V411" s="506">
        <f t="shared" si="80"/>
        <v>0</v>
      </c>
      <c r="W411" s="506">
        <f t="shared" si="80"/>
        <v>0</v>
      </c>
      <c r="X411" s="506">
        <f t="shared" si="80"/>
        <v>0</v>
      </c>
      <c r="Y411" s="506">
        <f t="shared" si="80"/>
        <v>135</v>
      </c>
      <c r="Z411" s="506">
        <f t="shared" si="80"/>
        <v>22</v>
      </c>
      <c r="AA411" s="506">
        <f t="shared" si="80"/>
        <v>25</v>
      </c>
      <c r="AB411" s="506">
        <f t="shared" si="80"/>
        <v>84</v>
      </c>
      <c r="AC411" s="506">
        <f t="shared" si="80"/>
        <v>154</v>
      </c>
      <c r="AD411" s="506">
        <f t="shared" si="80"/>
        <v>40</v>
      </c>
      <c r="AE411" s="506">
        <f t="shared" si="80"/>
        <v>48</v>
      </c>
      <c r="AF411" s="506">
        <f t="shared" si="80"/>
        <v>95</v>
      </c>
      <c r="AG411" s="506">
        <f t="shared" si="80"/>
        <v>9</v>
      </c>
      <c r="AH411" s="506">
        <f t="shared" si="80"/>
        <v>3</v>
      </c>
      <c r="AI411" s="506">
        <f t="shared" si="80"/>
        <v>4</v>
      </c>
      <c r="AJ411" s="506">
        <f t="shared" si="80"/>
        <v>3</v>
      </c>
      <c r="AK411" s="506">
        <f t="shared" si="80"/>
        <v>145</v>
      </c>
      <c r="AL411" s="506">
        <f t="shared" si="80"/>
        <v>37</v>
      </c>
      <c r="AM411" s="506">
        <f t="shared" si="80"/>
        <v>44</v>
      </c>
      <c r="AN411" s="506">
        <f t="shared" si="80"/>
        <v>92</v>
      </c>
      <c r="AO411" s="506">
        <f t="shared" si="80"/>
        <v>12</v>
      </c>
      <c r="AP411" s="506">
        <f t="shared" si="80"/>
        <v>3</v>
      </c>
      <c r="AQ411" s="506">
        <f t="shared" si="80"/>
        <v>6</v>
      </c>
      <c r="AR411" s="506">
        <f t="shared" si="80"/>
        <v>8</v>
      </c>
      <c r="AS411" s="506">
        <f t="shared" si="80"/>
        <v>0</v>
      </c>
      <c r="AT411" s="506">
        <f t="shared" si="80"/>
        <v>0</v>
      </c>
      <c r="AU411" s="506">
        <f t="shared" si="80"/>
        <v>0</v>
      </c>
      <c r="AV411" s="506">
        <f t="shared" si="80"/>
        <v>0</v>
      </c>
      <c r="AW411" s="506">
        <f t="shared" si="80"/>
        <v>12</v>
      </c>
      <c r="AX411" s="506">
        <f t="shared" si="80"/>
        <v>3</v>
      </c>
      <c r="AY411" s="506">
        <f t="shared" si="80"/>
        <v>6</v>
      </c>
      <c r="AZ411" s="506">
        <f t="shared" si="80"/>
        <v>8</v>
      </c>
      <c r="BA411" s="506">
        <f t="shared" si="80"/>
        <v>742</v>
      </c>
      <c r="BB411" s="506">
        <f t="shared" si="80"/>
        <v>242</v>
      </c>
      <c r="BC411" s="506">
        <f t="shared" si="80"/>
        <v>372</v>
      </c>
      <c r="BD411" s="506">
        <f t="shared" si="80"/>
        <v>275</v>
      </c>
      <c r="BE411" s="506">
        <f t="shared" si="80"/>
        <v>521</v>
      </c>
      <c r="BF411" s="506">
        <f t="shared" si="80"/>
        <v>179</v>
      </c>
      <c r="BG411" s="506">
        <f t="shared" si="80"/>
        <v>240</v>
      </c>
      <c r="BH411" s="506">
        <f t="shared" si="80"/>
        <v>144</v>
      </c>
      <c r="BI411" s="506">
        <f t="shared" si="80"/>
        <v>221</v>
      </c>
      <c r="BJ411" s="506">
        <f t="shared" si="80"/>
        <v>63</v>
      </c>
      <c r="BK411" s="506">
        <f t="shared" si="80"/>
        <v>132</v>
      </c>
      <c r="BL411" s="506">
        <f t="shared" si="80"/>
        <v>131</v>
      </c>
      <c r="BM411" s="506">
        <f t="shared" si="80"/>
        <v>0</v>
      </c>
      <c r="BN411" s="506">
        <f t="shared" si="80"/>
        <v>0</v>
      </c>
      <c r="BO411" s="506">
        <f t="shared" si="80"/>
        <v>0</v>
      </c>
      <c r="BP411" s="506">
        <f t="shared" si="80"/>
        <v>0</v>
      </c>
      <c r="BQ411" s="506">
        <f t="shared" si="80"/>
        <v>0</v>
      </c>
      <c r="BR411" s="506">
        <f t="shared" ref="BR411:CA411" si="81">BR409</f>
        <v>0</v>
      </c>
      <c r="BS411" s="506">
        <f t="shared" si="81"/>
        <v>0</v>
      </c>
      <c r="BT411" s="506">
        <f t="shared" si="81"/>
        <v>0</v>
      </c>
      <c r="BU411" s="506">
        <f t="shared" si="81"/>
        <v>0</v>
      </c>
      <c r="BV411" s="506">
        <f t="shared" si="81"/>
        <v>0</v>
      </c>
      <c r="BW411" s="506">
        <f t="shared" si="81"/>
        <v>0</v>
      </c>
      <c r="BX411" s="506">
        <f t="shared" si="81"/>
        <v>0</v>
      </c>
      <c r="BY411" s="506">
        <f t="shared" si="81"/>
        <v>22</v>
      </c>
      <c r="BZ411" s="506">
        <f t="shared" si="81"/>
        <v>36</v>
      </c>
      <c r="CA411" s="506">
        <f t="shared" si="81"/>
        <v>0</v>
      </c>
    </row>
    <row r="412" spans="1:79">
      <c r="A412" s="571" t="s">
        <v>127</v>
      </c>
      <c r="B412" s="571" t="s">
        <v>1907</v>
      </c>
      <c r="C412" s="571">
        <v>2025</v>
      </c>
      <c r="D412" s="571" t="s">
        <v>1974</v>
      </c>
      <c r="E412" s="572">
        <v>380</v>
      </c>
      <c r="F412" s="572">
        <v>385.00000000000006</v>
      </c>
      <c r="G412" s="572">
        <v>119</v>
      </c>
      <c r="H412" s="572">
        <v>148.5</v>
      </c>
      <c r="I412" s="572">
        <v>73.7</v>
      </c>
      <c r="J412" s="572">
        <v>0</v>
      </c>
      <c r="K412" s="572">
        <v>0</v>
      </c>
      <c r="L412" s="572">
        <v>0</v>
      </c>
      <c r="M412" s="572">
        <v>0</v>
      </c>
      <c r="N412" s="572">
        <v>148.5</v>
      </c>
      <c r="O412" s="572">
        <v>0</v>
      </c>
      <c r="P412" s="572">
        <v>148.5</v>
      </c>
      <c r="Q412" s="572">
        <v>128.25</v>
      </c>
      <c r="R412" s="572">
        <v>20.9</v>
      </c>
      <c r="S412" s="572">
        <v>23.75</v>
      </c>
      <c r="T412" s="572">
        <v>79.8</v>
      </c>
      <c r="U412" s="572">
        <v>0</v>
      </c>
      <c r="V412" s="572">
        <v>0</v>
      </c>
      <c r="W412" s="572">
        <v>0</v>
      </c>
      <c r="X412" s="572">
        <v>0</v>
      </c>
      <c r="Y412" s="572">
        <v>128.25</v>
      </c>
      <c r="Z412" s="572">
        <v>20.9</v>
      </c>
      <c r="AA412" s="572">
        <v>23.75</v>
      </c>
      <c r="AB412" s="572">
        <v>79.8</v>
      </c>
      <c r="AC412" s="572">
        <v>146.29999999999998</v>
      </c>
      <c r="AD412" s="572">
        <v>40</v>
      </c>
      <c r="AE412" s="572">
        <v>52.800000000000004</v>
      </c>
      <c r="AF412" s="572">
        <v>90.25</v>
      </c>
      <c r="AG412" s="572">
        <v>9.9</v>
      </c>
      <c r="AH412" s="572">
        <v>3.3000000000000003</v>
      </c>
      <c r="AI412" s="572">
        <v>4.4000000000000004</v>
      </c>
      <c r="AJ412" s="572">
        <v>3.3000000000000003</v>
      </c>
      <c r="AK412" s="572">
        <v>137.75</v>
      </c>
      <c r="AL412" s="572">
        <v>35.15</v>
      </c>
      <c r="AM412" s="572">
        <v>48.400000000000006</v>
      </c>
      <c r="AN412" s="572">
        <v>87.399999999999991</v>
      </c>
      <c r="AO412" s="572">
        <v>13.200000000000001</v>
      </c>
      <c r="AP412" s="572">
        <v>2.8499999999999996</v>
      </c>
      <c r="AQ412" s="572">
        <v>6.6000000000000005</v>
      </c>
      <c r="AR412" s="572">
        <v>8</v>
      </c>
      <c r="AS412" s="572">
        <v>0</v>
      </c>
      <c r="AT412" s="572">
        <v>0</v>
      </c>
      <c r="AU412" s="572">
        <v>0</v>
      </c>
      <c r="AV412" s="572">
        <v>0</v>
      </c>
      <c r="AW412" s="572">
        <v>13.200000000000001</v>
      </c>
      <c r="AX412" s="572">
        <v>2.8499999999999996</v>
      </c>
      <c r="AY412" s="572">
        <v>6.6000000000000005</v>
      </c>
      <c r="AZ412" s="572">
        <v>8</v>
      </c>
      <c r="BA412" s="572">
        <v>704.9</v>
      </c>
      <c r="BB412" s="572">
        <v>229.89999999999998</v>
      </c>
      <c r="BC412" s="572">
        <v>353.4</v>
      </c>
      <c r="BD412" s="572">
        <v>261.25</v>
      </c>
      <c r="BE412" s="572">
        <v>507</v>
      </c>
      <c r="BF412" s="572">
        <v>170.04999999999998</v>
      </c>
      <c r="BG412" s="572">
        <v>228</v>
      </c>
      <c r="BH412" s="572">
        <v>136.79999999999998</v>
      </c>
      <c r="BI412" s="572">
        <v>209.95</v>
      </c>
      <c r="BJ412" s="572">
        <v>59.849999999999994</v>
      </c>
      <c r="BK412" s="572">
        <v>125.39999999999999</v>
      </c>
      <c r="BL412" s="572">
        <v>124.44999999999999</v>
      </c>
      <c r="BM412" s="572">
        <v>0</v>
      </c>
      <c r="BN412" s="572">
        <v>0</v>
      </c>
      <c r="BO412" s="572">
        <v>0</v>
      </c>
      <c r="BP412" s="572">
        <v>0</v>
      </c>
      <c r="BQ412" s="572">
        <v>0</v>
      </c>
      <c r="BR412" s="572">
        <v>0</v>
      </c>
      <c r="BS412" s="572">
        <v>0</v>
      </c>
      <c r="BT412" s="572">
        <v>0</v>
      </c>
      <c r="BU412" s="572">
        <v>0</v>
      </c>
      <c r="BV412" s="572">
        <v>0</v>
      </c>
      <c r="BW412" s="572">
        <v>0</v>
      </c>
      <c r="BX412" s="572">
        <v>0</v>
      </c>
      <c r="BY412" s="572">
        <v>24</v>
      </c>
      <c r="BZ412" s="572">
        <v>34.199999999999996</v>
      </c>
      <c r="CA412" s="572">
        <v>0</v>
      </c>
    </row>
    <row r="413" spans="1:79">
      <c r="A413" t="s">
        <v>129</v>
      </c>
      <c r="B413" t="s">
        <v>1908</v>
      </c>
      <c r="C413">
        <v>2018</v>
      </c>
      <c r="D413" t="s">
        <v>1971</v>
      </c>
      <c r="E413" s="506">
        <v>548</v>
      </c>
      <c r="F413" s="506">
        <v>320</v>
      </c>
      <c r="G413" s="506">
        <v>127</v>
      </c>
      <c r="H413" s="506">
        <v>176</v>
      </c>
      <c r="I413" s="506">
        <v>90</v>
      </c>
      <c r="J413" s="506">
        <v>0</v>
      </c>
      <c r="K413" s="506">
        <v>0</v>
      </c>
      <c r="L413" s="506">
        <v>0</v>
      </c>
      <c r="M413" s="506">
        <v>0</v>
      </c>
      <c r="N413" s="506">
        <v>0</v>
      </c>
      <c r="O413" s="506">
        <v>0</v>
      </c>
      <c r="P413" s="506">
        <v>0</v>
      </c>
      <c r="Q413" s="506">
        <v>0</v>
      </c>
      <c r="R413" s="506">
        <v>0</v>
      </c>
      <c r="S413" s="506">
        <v>0</v>
      </c>
      <c r="T413" s="506">
        <v>0</v>
      </c>
      <c r="U413" s="506">
        <v>0</v>
      </c>
      <c r="V413" s="506">
        <v>0</v>
      </c>
      <c r="W413" s="506">
        <v>0</v>
      </c>
      <c r="X413" s="506">
        <v>0</v>
      </c>
      <c r="Y413" s="506">
        <v>0</v>
      </c>
      <c r="Z413" s="506">
        <v>0</v>
      </c>
      <c r="AA413" s="506">
        <v>0</v>
      </c>
      <c r="AB413" s="506">
        <v>0</v>
      </c>
      <c r="AC413" s="506">
        <v>691</v>
      </c>
      <c r="AD413" s="506">
        <v>99</v>
      </c>
      <c r="AE413" s="506">
        <v>304</v>
      </c>
      <c r="AF413" s="506">
        <v>441</v>
      </c>
      <c r="AG413" s="506">
        <v>361</v>
      </c>
      <c r="AH413" s="506">
        <v>40</v>
      </c>
      <c r="AI413" s="506">
        <v>168</v>
      </c>
      <c r="AJ413" s="506">
        <v>217</v>
      </c>
      <c r="AK413" s="506">
        <v>330</v>
      </c>
      <c r="AL413" s="506">
        <v>59</v>
      </c>
      <c r="AM413" s="506">
        <v>136</v>
      </c>
      <c r="AN413" s="506">
        <v>224</v>
      </c>
      <c r="AO413" s="506">
        <v>0</v>
      </c>
      <c r="AP413" s="506">
        <v>0</v>
      </c>
      <c r="AQ413" s="506">
        <v>0</v>
      </c>
      <c r="AR413" s="506">
        <v>0</v>
      </c>
      <c r="AS413" s="506">
        <v>0</v>
      </c>
      <c r="AT413" s="506">
        <v>0</v>
      </c>
      <c r="AU413" s="506">
        <v>0</v>
      </c>
      <c r="AV413" s="506">
        <v>0</v>
      </c>
      <c r="AW413" s="506">
        <v>0</v>
      </c>
      <c r="AX413" s="506">
        <v>0</v>
      </c>
      <c r="AY413" s="506">
        <v>0</v>
      </c>
      <c r="AZ413" s="506">
        <v>0</v>
      </c>
      <c r="BA413" s="506">
        <v>476</v>
      </c>
      <c r="BB413" s="506">
        <v>234</v>
      </c>
      <c r="BC413" s="506">
        <v>322</v>
      </c>
      <c r="BD413" s="506">
        <v>211</v>
      </c>
      <c r="BE413" s="506">
        <v>360</v>
      </c>
      <c r="BF413" s="506">
        <v>173</v>
      </c>
      <c r="BG413" s="506">
        <v>235</v>
      </c>
      <c r="BH413" s="506">
        <v>150</v>
      </c>
      <c r="BI413" s="506">
        <v>116</v>
      </c>
      <c r="BJ413" s="506">
        <v>61</v>
      </c>
      <c r="BK413" s="506">
        <v>87</v>
      </c>
      <c r="BL413" s="506">
        <v>61</v>
      </c>
      <c r="BM413" s="506">
        <v>0</v>
      </c>
      <c r="BN413" s="506">
        <v>0</v>
      </c>
      <c r="BO413" s="506">
        <v>0</v>
      </c>
      <c r="BP413" s="506">
        <v>0</v>
      </c>
      <c r="BQ413" s="506">
        <v>0</v>
      </c>
      <c r="BR413" s="506">
        <v>0</v>
      </c>
      <c r="BS413" s="506">
        <v>0</v>
      </c>
      <c r="BT413" s="506">
        <v>0</v>
      </c>
      <c r="BU413" s="506">
        <v>0</v>
      </c>
      <c r="BV413" s="506">
        <v>0</v>
      </c>
      <c r="BW413" s="506">
        <v>0</v>
      </c>
      <c r="BX413" s="506">
        <v>0</v>
      </c>
      <c r="BY413" s="506">
        <v>10</v>
      </c>
      <c r="BZ413" s="506">
        <v>16</v>
      </c>
      <c r="CA413" s="506">
        <v>0</v>
      </c>
    </row>
    <row r="414" spans="1:79">
      <c r="A414" s="571" t="s">
        <v>129</v>
      </c>
      <c r="B414" s="571" t="s">
        <v>1908</v>
      </c>
      <c r="C414" s="571">
        <v>2019</v>
      </c>
      <c r="D414" s="571" t="s">
        <v>1971</v>
      </c>
      <c r="E414" s="572">
        <v>580</v>
      </c>
      <c r="F414" s="572">
        <v>341</v>
      </c>
      <c r="G414" s="572">
        <v>155</v>
      </c>
      <c r="H414" s="572">
        <v>189</v>
      </c>
      <c r="I414" s="572">
        <v>113</v>
      </c>
      <c r="J414" s="572">
        <v>0</v>
      </c>
      <c r="K414" s="572">
        <v>0</v>
      </c>
      <c r="L414" s="572">
        <v>0</v>
      </c>
      <c r="M414" s="572">
        <v>0</v>
      </c>
      <c r="N414" s="572">
        <v>0</v>
      </c>
      <c r="O414" s="572">
        <v>0</v>
      </c>
      <c r="P414" s="572">
        <v>0</v>
      </c>
      <c r="Q414" s="572">
        <v>0</v>
      </c>
      <c r="R414" s="572">
        <v>0</v>
      </c>
      <c r="S414" s="572">
        <v>0</v>
      </c>
      <c r="T414" s="572">
        <v>0</v>
      </c>
      <c r="U414" s="572">
        <v>0</v>
      </c>
      <c r="V414" s="572">
        <v>0</v>
      </c>
      <c r="W414" s="572">
        <v>0</v>
      </c>
      <c r="X414" s="572">
        <v>0</v>
      </c>
      <c r="Y414" s="572">
        <v>0</v>
      </c>
      <c r="Z414" s="572">
        <v>0</v>
      </c>
      <c r="AA414" s="572">
        <v>0</v>
      </c>
      <c r="AB414" s="572">
        <v>0</v>
      </c>
      <c r="AC414" s="572">
        <v>604</v>
      </c>
      <c r="AD414" s="572">
        <v>99</v>
      </c>
      <c r="AE414" s="572">
        <v>298</v>
      </c>
      <c r="AF414" s="572">
        <v>432</v>
      </c>
      <c r="AG414" s="572">
        <v>314</v>
      </c>
      <c r="AH414" s="572">
        <v>54</v>
      </c>
      <c r="AI414" s="572">
        <v>176</v>
      </c>
      <c r="AJ414" s="572">
        <v>215</v>
      </c>
      <c r="AK414" s="572">
        <v>290</v>
      </c>
      <c r="AL414" s="572">
        <v>45</v>
      </c>
      <c r="AM414" s="572">
        <v>122</v>
      </c>
      <c r="AN414" s="572">
        <v>217</v>
      </c>
      <c r="AO414" s="572">
        <v>0</v>
      </c>
      <c r="AP414" s="572">
        <v>0</v>
      </c>
      <c r="AQ414" s="572">
        <v>0</v>
      </c>
      <c r="AR414" s="572">
        <v>0</v>
      </c>
      <c r="AS414" s="572">
        <v>0</v>
      </c>
      <c r="AT414" s="572">
        <v>0</v>
      </c>
      <c r="AU414" s="572">
        <v>0</v>
      </c>
      <c r="AV414" s="572">
        <v>0</v>
      </c>
      <c r="AW414" s="572">
        <v>0</v>
      </c>
      <c r="AX414" s="572">
        <v>0</v>
      </c>
      <c r="AY414" s="572">
        <v>0</v>
      </c>
      <c r="AZ414" s="572">
        <v>0</v>
      </c>
      <c r="BA414" s="572">
        <v>495</v>
      </c>
      <c r="BB414" s="572">
        <v>276</v>
      </c>
      <c r="BC414" s="572">
        <v>347</v>
      </c>
      <c r="BD414" s="572">
        <v>213</v>
      </c>
      <c r="BE414" s="572">
        <v>380</v>
      </c>
      <c r="BF414" s="572">
        <v>215</v>
      </c>
      <c r="BG414" s="572">
        <v>264</v>
      </c>
      <c r="BH414" s="572">
        <v>153</v>
      </c>
      <c r="BI414" s="572">
        <v>115</v>
      </c>
      <c r="BJ414" s="572">
        <v>61</v>
      </c>
      <c r="BK414" s="572">
        <v>83</v>
      </c>
      <c r="BL414" s="572">
        <v>60</v>
      </c>
      <c r="BM414" s="572">
        <v>0</v>
      </c>
      <c r="BN414" s="572">
        <v>0</v>
      </c>
      <c r="BO414" s="572">
        <v>0</v>
      </c>
      <c r="BP414" s="572">
        <v>0</v>
      </c>
      <c r="BQ414" s="572">
        <v>0</v>
      </c>
      <c r="BR414" s="572">
        <v>0</v>
      </c>
      <c r="BS414" s="572">
        <v>0</v>
      </c>
      <c r="BT414" s="572">
        <v>0</v>
      </c>
      <c r="BU414" s="572">
        <v>0</v>
      </c>
      <c r="BV414" s="572">
        <v>0</v>
      </c>
      <c r="BW414" s="572">
        <v>0</v>
      </c>
      <c r="BX414" s="572">
        <v>0</v>
      </c>
      <c r="BY414" s="572">
        <v>2</v>
      </c>
      <c r="BZ414" s="572">
        <v>11</v>
      </c>
      <c r="CA414" s="572">
        <v>0</v>
      </c>
    </row>
    <row r="415" spans="1:79">
      <c r="A415" t="s">
        <v>129</v>
      </c>
      <c r="B415" t="s">
        <v>1908</v>
      </c>
      <c r="C415">
        <v>2020</v>
      </c>
      <c r="D415" t="s">
        <v>1971</v>
      </c>
      <c r="E415" s="506">
        <v>551</v>
      </c>
      <c r="F415" s="506">
        <v>350</v>
      </c>
      <c r="G415" s="506">
        <v>165</v>
      </c>
      <c r="H415" s="506">
        <v>183</v>
      </c>
      <c r="I415" s="506">
        <v>98</v>
      </c>
      <c r="J415" s="506">
        <v>0</v>
      </c>
      <c r="K415" s="506">
        <v>0</v>
      </c>
      <c r="L415" s="506">
        <v>0</v>
      </c>
      <c r="M415" s="506">
        <v>0</v>
      </c>
      <c r="N415" s="506">
        <v>93</v>
      </c>
      <c r="O415" s="506">
        <v>0</v>
      </c>
      <c r="P415" s="506">
        <v>93</v>
      </c>
      <c r="Q415" s="506">
        <v>23</v>
      </c>
      <c r="R415" s="506">
        <v>0</v>
      </c>
      <c r="S415" s="506">
        <v>0</v>
      </c>
      <c r="T415" s="506">
        <v>0</v>
      </c>
      <c r="U415" s="506">
        <v>0</v>
      </c>
      <c r="V415" s="506">
        <v>0</v>
      </c>
      <c r="W415" s="506">
        <v>0</v>
      </c>
      <c r="X415" s="506">
        <v>0</v>
      </c>
      <c r="Y415" s="506">
        <v>23</v>
      </c>
      <c r="Z415" s="506">
        <v>0</v>
      </c>
      <c r="AA415" s="506">
        <v>0</v>
      </c>
      <c r="AB415" s="506">
        <v>0</v>
      </c>
      <c r="AC415" s="506">
        <v>544</v>
      </c>
      <c r="AD415" s="506">
        <v>85</v>
      </c>
      <c r="AE415" s="506">
        <v>249</v>
      </c>
      <c r="AF415" s="506">
        <v>357</v>
      </c>
      <c r="AG415" s="506">
        <v>287</v>
      </c>
      <c r="AH415" s="506">
        <v>46</v>
      </c>
      <c r="AI415" s="506">
        <v>141</v>
      </c>
      <c r="AJ415" s="506">
        <v>165</v>
      </c>
      <c r="AK415" s="506">
        <v>257</v>
      </c>
      <c r="AL415" s="506">
        <v>39</v>
      </c>
      <c r="AM415" s="506">
        <v>108</v>
      </c>
      <c r="AN415" s="506">
        <v>192</v>
      </c>
      <c r="AO415" s="506">
        <v>0</v>
      </c>
      <c r="AP415" s="506">
        <v>0</v>
      </c>
      <c r="AQ415" s="506">
        <v>0</v>
      </c>
      <c r="AR415" s="506">
        <v>0</v>
      </c>
      <c r="AS415" s="506">
        <v>0</v>
      </c>
      <c r="AT415" s="506">
        <v>0</v>
      </c>
      <c r="AU415" s="506">
        <v>0</v>
      </c>
      <c r="AV415" s="506">
        <v>0</v>
      </c>
      <c r="AW415" s="506">
        <v>0</v>
      </c>
      <c r="AX415" s="506">
        <v>0</v>
      </c>
      <c r="AY415" s="506">
        <v>0</v>
      </c>
      <c r="AZ415" s="506">
        <v>0</v>
      </c>
      <c r="BA415" s="506">
        <v>406</v>
      </c>
      <c r="BB415" s="506">
        <v>231</v>
      </c>
      <c r="BC415" s="506">
        <v>313</v>
      </c>
      <c r="BD415" s="506">
        <v>201</v>
      </c>
      <c r="BE415" s="506">
        <v>301</v>
      </c>
      <c r="BF415" s="506">
        <v>175</v>
      </c>
      <c r="BG415" s="506">
        <v>233</v>
      </c>
      <c r="BH415" s="506">
        <v>149</v>
      </c>
      <c r="BI415" s="506">
        <v>105</v>
      </c>
      <c r="BJ415" s="506">
        <v>56</v>
      </c>
      <c r="BK415" s="506">
        <v>80</v>
      </c>
      <c r="BL415" s="506">
        <v>52</v>
      </c>
      <c r="BM415" s="506">
        <v>0</v>
      </c>
      <c r="BN415" s="506">
        <v>0</v>
      </c>
      <c r="BO415" s="506">
        <v>0</v>
      </c>
      <c r="BP415" s="506">
        <v>0</v>
      </c>
      <c r="BQ415" s="506">
        <v>0</v>
      </c>
      <c r="BR415" s="506">
        <v>0</v>
      </c>
      <c r="BS415" s="506">
        <v>0</v>
      </c>
      <c r="BT415" s="506">
        <v>0</v>
      </c>
      <c r="BU415" s="506">
        <v>0</v>
      </c>
      <c r="BV415" s="506">
        <v>0</v>
      </c>
      <c r="BW415" s="506">
        <v>0</v>
      </c>
      <c r="BX415" s="506">
        <v>0</v>
      </c>
      <c r="BY415" s="506">
        <v>3</v>
      </c>
      <c r="BZ415" s="506">
        <v>11</v>
      </c>
      <c r="CA415" s="506">
        <v>0</v>
      </c>
    </row>
    <row r="416" spans="1:79">
      <c r="A416" s="571" t="s">
        <v>129</v>
      </c>
      <c r="B416" s="571" t="s">
        <v>1908</v>
      </c>
      <c r="C416" s="571">
        <v>2021</v>
      </c>
      <c r="D416" s="571" t="s">
        <v>1971</v>
      </c>
      <c r="E416" s="572">
        <v>531</v>
      </c>
      <c r="F416" s="572">
        <v>308</v>
      </c>
      <c r="G416" s="572">
        <v>147</v>
      </c>
      <c r="H416" s="572">
        <v>169</v>
      </c>
      <c r="I416" s="572">
        <v>99</v>
      </c>
      <c r="J416" s="572">
        <v>0</v>
      </c>
      <c r="K416" s="572">
        <v>0</v>
      </c>
      <c r="L416" s="572">
        <v>0</v>
      </c>
      <c r="M416" s="572">
        <v>0</v>
      </c>
      <c r="N416" s="572">
        <v>112</v>
      </c>
      <c r="O416" s="572">
        <v>0</v>
      </c>
      <c r="P416" s="572">
        <v>112</v>
      </c>
      <c r="Q416" s="572">
        <v>23</v>
      </c>
      <c r="R416" s="572">
        <v>0</v>
      </c>
      <c r="S416" s="572">
        <v>0</v>
      </c>
      <c r="T416" s="572">
        <v>0</v>
      </c>
      <c r="U416" s="572">
        <v>0</v>
      </c>
      <c r="V416" s="572">
        <v>0</v>
      </c>
      <c r="W416" s="572">
        <v>0</v>
      </c>
      <c r="X416" s="572">
        <v>0</v>
      </c>
      <c r="Y416" s="572">
        <v>23</v>
      </c>
      <c r="Z416" s="572">
        <v>0</v>
      </c>
      <c r="AA416" s="572">
        <v>0</v>
      </c>
      <c r="AB416" s="572">
        <v>0</v>
      </c>
      <c r="AC416" s="572">
        <v>266</v>
      </c>
      <c r="AD416" s="572">
        <v>97</v>
      </c>
      <c r="AE416" s="572">
        <v>156</v>
      </c>
      <c r="AF416" s="572">
        <v>164</v>
      </c>
      <c r="AG416" s="572">
        <v>108</v>
      </c>
      <c r="AH416" s="572">
        <v>31</v>
      </c>
      <c r="AI416" s="572">
        <v>57</v>
      </c>
      <c r="AJ416" s="572">
        <v>71</v>
      </c>
      <c r="AK416" s="572">
        <v>158</v>
      </c>
      <c r="AL416" s="572">
        <v>66</v>
      </c>
      <c r="AM416" s="572">
        <v>99</v>
      </c>
      <c r="AN416" s="572">
        <v>93</v>
      </c>
      <c r="AO416" s="572">
        <v>0</v>
      </c>
      <c r="AP416" s="572">
        <v>0</v>
      </c>
      <c r="AQ416" s="572">
        <v>0</v>
      </c>
      <c r="AR416" s="572">
        <v>0</v>
      </c>
      <c r="AS416" s="572">
        <v>0</v>
      </c>
      <c r="AT416" s="572">
        <v>0</v>
      </c>
      <c r="AU416" s="572">
        <v>0</v>
      </c>
      <c r="AV416" s="572">
        <v>0</v>
      </c>
      <c r="AW416" s="572">
        <v>0</v>
      </c>
      <c r="AX416" s="572">
        <v>0</v>
      </c>
      <c r="AY416" s="572">
        <v>0</v>
      </c>
      <c r="AZ416" s="572">
        <v>0</v>
      </c>
      <c r="BA416" s="572">
        <v>425</v>
      </c>
      <c r="BB416" s="572">
        <v>240</v>
      </c>
      <c r="BC416" s="572">
        <v>295</v>
      </c>
      <c r="BD416" s="572">
        <v>200</v>
      </c>
      <c r="BE416" s="572">
        <v>287</v>
      </c>
      <c r="BF416" s="572">
        <v>168</v>
      </c>
      <c r="BG416" s="572">
        <v>204</v>
      </c>
      <c r="BH416" s="572">
        <v>126</v>
      </c>
      <c r="BI416" s="572">
        <v>138</v>
      </c>
      <c r="BJ416" s="572">
        <v>72</v>
      </c>
      <c r="BK416" s="572">
        <v>91</v>
      </c>
      <c r="BL416" s="572">
        <v>74</v>
      </c>
      <c r="BM416" s="572">
        <v>0</v>
      </c>
      <c r="BN416" s="572">
        <v>0</v>
      </c>
      <c r="BO416" s="572">
        <v>0</v>
      </c>
      <c r="BP416" s="572">
        <v>0</v>
      </c>
      <c r="BQ416" s="572">
        <v>0</v>
      </c>
      <c r="BR416" s="572">
        <v>0</v>
      </c>
      <c r="BS416" s="572">
        <v>0</v>
      </c>
      <c r="BT416" s="572">
        <v>0</v>
      </c>
      <c r="BU416" s="572">
        <v>0</v>
      </c>
      <c r="BV416" s="572">
        <v>0</v>
      </c>
      <c r="BW416" s="572">
        <v>0</v>
      </c>
      <c r="BX416" s="572">
        <v>0</v>
      </c>
      <c r="BY416" s="572">
        <v>3</v>
      </c>
      <c r="BZ416" s="572">
        <v>20</v>
      </c>
      <c r="CA416" s="572">
        <v>0</v>
      </c>
    </row>
    <row r="417" spans="1:79">
      <c r="A417" t="s">
        <v>129</v>
      </c>
      <c r="B417" t="s">
        <v>1908</v>
      </c>
      <c r="C417">
        <v>2022</v>
      </c>
      <c r="D417" t="s">
        <v>1971</v>
      </c>
      <c r="E417" s="506">
        <v>578</v>
      </c>
      <c r="F417" s="506">
        <v>337</v>
      </c>
      <c r="G417" s="506">
        <v>137</v>
      </c>
      <c r="H417" s="506">
        <v>154</v>
      </c>
      <c r="I417" s="506">
        <v>88</v>
      </c>
      <c r="J417" s="506">
        <v>0</v>
      </c>
      <c r="K417" s="506">
        <v>0</v>
      </c>
      <c r="L417" s="506">
        <v>0</v>
      </c>
      <c r="M417" s="506">
        <v>0</v>
      </c>
      <c r="N417" s="506">
        <v>142</v>
      </c>
      <c r="O417" s="506">
        <v>0</v>
      </c>
      <c r="P417" s="506">
        <v>142</v>
      </c>
      <c r="Q417" s="506">
        <v>43</v>
      </c>
      <c r="R417" s="506">
        <v>0</v>
      </c>
      <c r="S417" s="506">
        <v>0</v>
      </c>
      <c r="T417" s="506">
        <v>0</v>
      </c>
      <c r="U417" s="506">
        <v>4</v>
      </c>
      <c r="V417" s="506">
        <v>0</v>
      </c>
      <c r="W417" s="506">
        <v>0</v>
      </c>
      <c r="X417" s="506">
        <v>0</v>
      </c>
      <c r="Y417" s="506">
        <v>39</v>
      </c>
      <c r="Z417" s="506">
        <v>0</v>
      </c>
      <c r="AA417" s="506">
        <v>0</v>
      </c>
      <c r="AB417" s="506">
        <v>0</v>
      </c>
      <c r="AC417" s="506">
        <v>268</v>
      </c>
      <c r="AD417" s="506">
        <v>77</v>
      </c>
      <c r="AE417" s="506">
        <v>139</v>
      </c>
      <c r="AF417" s="506">
        <v>184</v>
      </c>
      <c r="AG417" s="506">
        <v>122</v>
      </c>
      <c r="AH417" s="506">
        <v>28</v>
      </c>
      <c r="AI417" s="506">
        <v>58</v>
      </c>
      <c r="AJ417" s="506">
        <v>92</v>
      </c>
      <c r="AK417" s="506">
        <v>146</v>
      </c>
      <c r="AL417" s="506">
        <v>49</v>
      </c>
      <c r="AM417" s="506">
        <v>81</v>
      </c>
      <c r="AN417" s="506">
        <v>92</v>
      </c>
      <c r="AO417" s="506">
        <v>0</v>
      </c>
      <c r="AP417" s="506">
        <v>0</v>
      </c>
      <c r="AQ417" s="506">
        <v>0</v>
      </c>
      <c r="AR417" s="506">
        <v>0</v>
      </c>
      <c r="AS417" s="506">
        <v>0</v>
      </c>
      <c r="AT417" s="506">
        <v>0</v>
      </c>
      <c r="AU417" s="506">
        <v>0</v>
      </c>
      <c r="AV417" s="506">
        <v>0</v>
      </c>
      <c r="AW417" s="506">
        <v>0</v>
      </c>
      <c r="AX417" s="506">
        <v>0</v>
      </c>
      <c r="AY417" s="506">
        <v>0</v>
      </c>
      <c r="AZ417" s="506">
        <v>0</v>
      </c>
      <c r="BA417" s="506">
        <v>424</v>
      </c>
      <c r="BB417" s="506">
        <v>222</v>
      </c>
      <c r="BC417" s="506">
        <v>276</v>
      </c>
      <c r="BD417" s="506">
        <v>205</v>
      </c>
      <c r="BE417" s="506">
        <v>275</v>
      </c>
      <c r="BF417" s="506">
        <v>149</v>
      </c>
      <c r="BG417" s="506">
        <v>178</v>
      </c>
      <c r="BH417" s="506">
        <v>112</v>
      </c>
      <c r="BI417" s="506">
        <v>149</v>
      </c>
      <c r="BJ417" s="506">
        <v>73</v>
      </c>
      <c r="BK417" s="506">
        <v>98</v>
      </c>
      <c r="BL417" s="506">
        <v>93</v>
      </c>
      <c r="BM417" s="506">
        <v>0</v>
      </c>
      <c r="BN417" s="506">
        <v>0</v>
      </c>
      <c r="BO417" s="506">
        <v>0</v>
      </c>
      <c r="BP417" s="506">
        <v>0</v>
      </c>
      <c r="BQ417" s="506">
        <v>0</v>
      </c>
      <c r="BR417" s="506">
        <v>0</v>
      </c>
      <c r="BS417" s="506">
        <v>0</v>
      </c>
      <c r="BT417" s="506">
        <v>0</v>
      </c>
      <c r="BU417" s="506">
        <v>0</v>
      </c>
      <c r="BV417" s="506">
        <v>0</v>
      </c>
      <c r="BW417" s="506">
        <v>0</v>
      </c>
      <c r="BX417" s="506">
        <v>0</v>
      </c>
      <c r="BY417" s="506">
        <v>10</v>
      </c>
      <c r="BZ417" s="506">
        <v>14</v>
      </c>
      <c r="CA417" s="506">
        <v>0</v>
      </c>
    </row>
    <row r="418" spans="1:79">
      <c r="A418" s="571" t="s">
        <v>129</v>
      </c>
      <c r="B418" s="571" t="s">
        <v>1908</v>
      </c>
      <c r="C418" s="571">
        <v>2023</v>
      </c>
      <c r="D418" s="571" t="s">
        <v>1971</v>
      </c>
      <c r="E418" s="572">
        <v>571</v>
      </c>
      <c r="F418" s="572">
        <v>300</v>
      </c>
      <c r="G418" s="572">
        <v>127</v>
      </c>
      <c r="H418" s="572">
        <v>142</v>
      </c>
      <c r="I418" s="572">
        <v>94</v>
      </c>
      <c r="J418" s="572">
        <v>0</v>
      </c>
      <c r="K418" s="572">
        <v>0</v>
      </c>
      <c r="L418" s="572">
        <v>0</v>
      </c>
      <c r="M418" s="572">
        <v>0</v>
      </c>
      <c r="N418" s="572">
        <v>105</v>
      </c>
      <c r="O418" s="572">
        <v>9</v>
      </c>
      <c r="P418" s="572">
        <v>96</v>
      </c>
      <c r="Q418" s="572">
        <v>24</v>
      </c>
      <c r="R418" s="572">
        <v>16</v>
      </c>
      <c r="S418" s="572">
        <v>16</v>
      </c>
      <c r="T418" s="572">
        <v>18</v>
      </c>
      <c r="U418" s="572">
        <v>0</v>
      </c>
      <c r="V418" s="572">
        <v>0</v>
      </c>
      <c r="W418" s="572">
        <v>0</v>
      </c>
      <c r="X418" s="572">
        <v>0</v>
      </c>
      <c r="Y418" s="572">
        <v>24</v>
      </c>
      <c r="Z418" s="572">
        <v>16</v>
      </c>
      <c r="AA418" s="572">
        <v>16</v>
      </c>
      <c r="AB418" s="572">
        <v>18</v>
      </c>
      <c r="AC418" s="572">
        <v>390</v>
      </c>
      <c r="AD418" s="572">
        <v>126</v>
      </c>
      <c r="AE418" s="572">
        <v>144</v>
      </c>
      <c r="AF418" s="572">
        <v>214</v>
      </c>
      <c r="AG418" s="572">
        <v>193</v>
      </c>
      <c r="AH418" s="572">
        <v>81</v>
      </c>
      <c r="AI418" s="572">
        <v>57</v>
      </c>
      <c r="AJ418" s="572">
        <v>91</v>
      </c>
      <c r="AK418" s="572">
        <v>197</v>
      </c>
      <c r="AL418" s="572">
        <v>45</v>
      </c>
      <c r="AM418" s="572">
        <v>87</v>
      </c>
      <c r="AN418" s="572">
        <v>123</v>
      </c>
      <c r="AO418" s="572">
        <v>0</v>
      </c>
      <c r="AP418" s="572">
        <v>0</v>
      </c>
      <c r="AQ418" s="572">
        <v>0</v>
      </c>
      <c r="AR418" s="572">
        <v>0</v>
      </c>
      <c r="AS418" s="572">
        <v>0</v>
      </c>
      <c r="AT418" s="572">
        <v>0</v>
      </c>
      <c r="AU418" s="572">
        <v>0</v>
      </c>
      <c r="AV418" s="572">
        <v>0</v>
      </c>
      <c r="AW418" s="572">
        <v>0</v>
      </c>
      <c r="AX418" s="572">
        <v>0</v>
      </c>
      <c r="AY418" s="572">
        <v>0</v>
      </c>
      <c r="AZ418" s="572">
        <v>0</v>
      </c>
      <c r="BA418" s="572">
        <v>410</v>
      </c>
      <c r="BB418" s="572">
        <v>178</v>
      </c>
      <c r="BC418" s="572">
        <v>266</v>
      </c>
      <c r="BD418" s="572">
        <v>178</v>
      </c>
      <c r="BE418" s="572">
        <v>258</v>
      </c>
      <c r="BF418" s="572">
        <v>113</v>
      </c>
      <c r="BG418" s="572">
        <v>160</v>
      </c>
      <c r="BH418" s="572">
        <v>97</v>
      </c>
      <c r="BI418" s="572">
        <v>152</v>
      </c>
      <c r="BJ418" s="572">
        <v>65</v>
      </c>
      <c r="BK418" s="572">
        <v>106</v>
      </c>
      <c r="BL418" s="572">
        <v>81</v>
      </c>
      <c r="BM418" s="572">
        <v>0</v>
      </c>
      <c r="BN418" s="572">
        <v>0</v>
      </c>
      <c r="BO418" s="572">
        <v>0</v>
      </c>
      <c r="BP418" s="572">
        <v>0</v>
      </c>
      <c r="BQ418" s="572">
        <v>0</v>
      </c>
      <c r="BR418" s="572">
        <v>0</v>
      </c>
      <c r="BS418" s="572">
        <v>0</v>
      </c>
      <c r="BT418" s="572">
        <v>0</v>
      </c>
      <c r="BU418" s="572">
        <v>0</v>
      </c>
      <c r="BV418" s="572">
        <v>0</v>
      </c>
      <c r="BW418" s="572">
        <v>0</v>
      </c>
      <c r="BX418" s="572">
        <v>0</v>
      </c>
      <c r="BY418" s="572">
        <v>10</v>
      </c>
      <c r="BZ418" s="572">
        <v>14</v>
      </c>
      <c r="CA418" s="572">
        <v>0</v>
      </c>
    </row>
    <row r="419" spans="1:79">
      <c r="A419" t="s">
        <v>129</v>
      </c>
      <c r="B419" t="s">
        <v>1908</v>
      </c>
      <c r="C419">
        <v>2024</v>
      </c>
      <c r="D419" t="s">
        <v>1971</v>
      </c>
      <c r="E419" s="506">
        <v>683</v>
      </c>
      <c r="F419" s="506">
        <v>274</v>
      </c>
      <c r="G419" s="506">
        <v>124</v>
      </c>
      <c r="H419" s="506">
        <v>99</v>
      </c>
      <c r="I419" s="506">
        <v>61</v>
      </c>
      <c r="J419" s="506">
        <v>0</v>
      </c>
      <c r="K419" s="506">
        <v>0</v>
      </c>
      <c r="L419" s="506">
        <v>0</v>
      </c>
      <c r="M419" s="506">
        <v>0</v>
      </c>
      <c r="N419" s="506">
        <v>97</v>
      </c>
      <c r="O419" s="506">
        <v>0</v>
      </c>
      <c r="P419" s="506">
        <v>97</v>
      </c>
      <c r="Q419" s="506">
        <v>288</v>
      </c>
      <c r="R419" s="506">
        <v>90</v>
      </c>
      <c r="S419" s="506">
        <v>151</v>
      </c>
      <c r="T419" s="506">
        <v>91</v>
      </c>
      <c r="U419" s="506">
        <v>77</v>
      </c>
      <c r="V419" s="506">
        <v>20</v>
      </c>
      <c r="W419" s="506">
        <v>31</v>
      </c>
      <c r="X419" s="506">
        <v>21</v>
      </c>
      <c r="Y419" s="506">
        <v>211</v>
      </c>
      <c r="Z419" s="506">
        <v>70</v>
      </c>
      <c r="AA419" s="506">
        <v>120</v>
      </c>
      <c r="AB419" s="506">
        <v>70</v>
      </c>
      <c r="AC419" s="506">
        <v>787</v>
      </c>
      <c r="AD419" s="506">
        <v>258</v>
      </c>
      <c r="AE419" s="506">
        <v>416</v>
      </c>
      <c r="AF419" s="506">
        <v>355</v>
      </c>
      <c r="AG419" s="506">
        <v>196</v>
      </c>
      <c r="AH419" s="506">
        <v>66</v>
      </c>
      <c r="AI419" s="506">
        <v>90</v>
      </c>
      <c r="AJ419" s="506">
        <v>86</v>
      </c>
      <c r="AK419" s="506">
        <v>591</v>
      </c>
      <c r="AL419" s="506">
        <v>192</v>
      </c>
      <c r="AM419" s="506">
        <v>326</v>
      </c>
      <c r="AN419" s="506">
        <v>269</v>
      </c>
      <c r="AO419" s="506">
        <v>0</v>
      </c>
      <c r="AP419" s="506">
        <v>0</v>
      </c>
      <c r="AQ419" s="506">
        <v>0</v>
      </c>
      <c r="AR419" s="506">
        <v>0</v>
      </c>
      <c r="AS419" s="506">
        <v>0</v>
      </c>
      <c r="AT419" s="506">
        <v>0</v>
      </c>
      <c r="AU419" s="506">
        <v>0</v>
      </c>
      <c r="AV419" s="506">
        <v>0</v>
      </c>
      <c r="AW419" s="506">
        <v>0</v>
      </c>
      <c r="AX419" s="506">
        <v>0</v>
      </c>
      <c r="AY419" s="506">
        <v>0</v>
      </c>
      <c r="AZ419" s="506">
        <v>0</v>
      </c>
      <c r="BA419" s="506">
        <v>658</v>
      </c>
      <c r="BB419" s="506">
        <v>322</v>
      </c>
      <c r="BC419" s="506">
        <v>422</v>
      </c>
      <c r="BD419" s="506">
        <v>247</v>
      </c>
      <c r="BE419" s="506">
        <v>459</v>
      </c>
      <c r="BF419" s="506">
        <v>230</v>
      </c>
      <c r="BG419" s="506">
        <v>289</v>
      </c>
      <c r="BH419" s="506">
        <v>148</v>
      </c>
      <c r="BI419" s="506">
        <v>199</v>
      </c>
      <c r="BJ419" s="506">
        <v>92</v>
      </c>
      <c r="BK419" s="506">
        <v>133</v>
      </c>
      <c r="BL419" s="506">
        <v>99</v>
      </c>
      <c r="BM419" s="506">
        <v>0</v>
      </c>
      <c r="BN419" s="506">
        <v>0</v>
      </c>
      <c r="BO419" s="506">
        <v>0</v>
      </c>
      <c r="BP419" s="506">
        <v>0</v>
      </c>
      <c r="BQ419" s="506">
        <v>0</v>
      </c>
      <c r="BR419" s="506">
        <v>0</v>
      </c>
      <c r="BS419" s="506">
        <v>0</v>
      </c>
      <c r="BT419" s="506">
        <v>0</v>
      </c>
      <c r="BU419" s="506">
        <v>0</v>
      </c>
      <c r="BV419" s="506">
        <v>0</v>
      </c>
      <c r="BW419" s="506">
        <v>0</v>
      </c>
      <c r="BX419" s="506">
        <v>0</v>
      </c>
      <c r="BY419" s="506">
        <v>11</v>
      </c>
      <c r="BZ419" s="506">
        <v>18</v>
      </c>
      <c r="CA419" s="506">
        <v>0</v>
      </c>
    </row>
    <row r="420" spans="1:79">
      <c r="A420" s="571" t="s">
        <v>129</v>
      </c>
      <c r="B420" s="571" t="s">
        <v>1908</v>
      </c>
      <c r="C420" s="571">
        <v>2025</v>
      </c>
      <c r="D420" s="571" t="s">
        <v>1972</v>
      </c>
      <c r="E420" s="572">
        <v>577</v>
      </c>
      <c r="F420" s="572">
        <v>291</v>
      </c>
      <c r="G420" s="572">
        <v>128</v>
      </c>
      <c r="H420" s="572">
        <v>144</v>
      </c>
      <c r="I420" s="572">
        <v>84</v>
      </c>
      <c r="J420" s="572">
        <v>0</v>
      </c>
      <c r="K420" s="572">
        <v>0</v>
      </c>
      <c r="L420" s="572">
        <v>0</v>
      </c>
      <c r="M420" s="572">
        <v>0</v>
      </c>
      <c r="N420" s="572">
        <v>110</v>
      </c>
      <c r="O420" s="572">
        <v>2</v>
      </c>
      <c r="P420" s="572">
        <v>108</v>
      </c>
      <c r="Q420" s="572">
        <v>80</v>
      </c>
      <c r="R420" s="572">
        <v>39</v>
      </c>
      <c r="S420" s="572">
        <v>48</v>
      </c>
      <c r="T420" s="572">
        <v>43</v>
      </c>
      <c r="U420" s="617">
        <v>6</v>
      </c>
      <c r="V420" s="617">
        <v>4</v>
      </c>
      <c r="W420" s="617">
        <v>5</v>
      </c>
      <c r="X420" s="617">
        <v>5</v>
      </c>
      <c r="Y420" s="572">
        <v>74</v>
      </c>
      <c r="Z420" s="572">
        <v>35</v>
      </c>
      <c r="AA420" s="572">
        <v>43</v>
      </c>
      <c r="AB420" s="572">
        <v>38</v>
      </c>
      <c r="AC420" s="572">
        <v>787</v>
      </c>
      <c r="AD420" s="572">
        <v>199</v>
      </c>
      <c r="AE420" s="572">
        <v>382</v>
      </c>
      <c r="AF420" s="572">
        <v>485</v>
      </c>
      <c r="AG420" s="572">
        <v>357</v>
      </c>
      <c r="AH420" s="572">
        <v>87</v>
      </c>
      <c r="AI420" s="572">
        <v>169</v>
      </c>
      <c r="AJ420" s="572">
        <v>211</v>
      </c>
      <c r="AK420" s="572">
        <v>430</v>
      </c>
      <c r="AL420" s="572">
        <v>112</v>
      </c>
      <c r="AM420" s="572">
        <v>213</v>
      </c>
      <c r="AN420" s="572">
        <v>274</v>
      </c>
      <c r="AO420" s="572">
        <v>0</v>
      </c>
      <c r="AP420" s="572">
        <v>0</v>
      </c>
      <c r="AQ420" s="572">
        <v>0</v>
      </c>
      <c r="AR420" s="572">
        <v>0</v>
      </c>
      <c r="AS420" s="572">
        <v>0</v>
      </c>
      <c r="AT420" s="572">
        <v>0</v>
      </c>
      <c r="AU420" s="572">
        <v>0</v>
      </c>
      <c r="AV420" s="572">
        <v>0</v>
      </c>
      <c r="AW420" s="572">
        <v>0</v>
      </c>
      <c r="AX420" s="572">
        <v>0</v>
      </c>
      <c r="AY420" s="572">
        <v>0</v>
      </c>
      <c r="AZ420" s="572">
        <v>0</v>
      </c>
      <c r="BA420" s="572">
        <v>471</v>
      </c>
      <c r="BB420" s="572">
        <v>244</v>
      </c>
      <c r="BC420" s="572">
        <v>322</v>
      </c>
      <c r="BD420" s="572">
        <v>211</v>
      </c>
      <c r="BE420" s="572">
        <v>331</v>
      </c>
      <c r="BF420" s="572">
        <v>174</v>
      </c>
      <c r="BG420" s="572">
        <v>223</v>
      </c>
      <c r="BH420" s="572">
        <v>135</v>
      </c>
      <c r="BI420" s="572">
        <v>140</v>
      </c>
      <c r="BJ420" s="572">
        <v>70</v>
      </c>
      <c r="BK420" s="572">
        <v>99</v>
      </c>
      <c r="BL420" s="572">
        <v>76</v>
      </c>
      <c r="BM420" s="572">
        <v>0</v>
      </c>
      <c r="BN420" s="572">
        <v>0</v>
      </c>
      <c r="BO420" s="572">
        <v>0</v>
      </c>
      <c r="BP420" s="572">
        <v>0</v>
      </c>
      <c r="BQ420" s="572">
        <v>0</v>
      </c>
      <c r="BR420" s="572">
        <v>0</v>
      </c>
      <c r="BS420" s="572">
        <v>0</v>
      </c>
      <c r="BT420" s="572">
        <v>0</v>
      </c>
      <c r="BU420" s="572">
        <v>0</v>
      </c>
      <c r="BV420" s="572">
        <v>0</v>
      </c>
      <c r="BW420" s="572">
        <v>0</v>
      </c>
      <c r="BX420" s="572">
        <v>0</v>
      </c>
      <c r="BY420" s="572">
        <v>8</v>
      </c>
      <c r="BZ420" s="572">
        <v>15</v>
      </c>
      <c r="CA420" s="572">
        <v>0</v>
      </c>
    </row>
    <row r="421" spans="1:79">
      <c r="A421" t="s">
        <v>129</v>
      </c>
      <c r="B421" t="s">
        <v>1908</v>
      </c>
      <c r="C421">
        <v>2024</v>
      </c>
      <c r="D421" t="s">
        <v>1974</v>
      </c>
      <c r="E421" s="506">
        <f>E419</f>
        <v>683</v>
      </c>
      <c r="F421" s="506">
        <f t="shared" ref="F421:BQ421" si="82">F419</f>
        <v>274</v>
      </c>
      <c r="G421" s="506">
        <f t="shared" si="82"/>
        <v>124</v>
      </c>
      <c r="H421" s="506">
        <f t="shared" si="82"/>
        <v>99</v>
      </c>
      <c r="I421" s="506">
        <f t="shared" si="82"/>
        <v>61</v>
      </c>
      <c r="J421" s="506">
        <f t="shared" si="82"/>
        <v>0</v>
      </c>
      <c r="K421" s="506">
        <f t="shared" si="82"/>
        <v>0</v>
      </c>
      <c r="L421" s="506">
        <f t="shared" si="82"/>
        <v>0</v>
      </c>
      <c r="M421" s="506">
        <f t="shared" si="82"/>
        <v>0</v>
      </c>
      <c r="N421" s="506">
        <f t="shared" si="82"/>
        <v>97</v>
      </c>
      <c r="O421" s="506">
        <f t="shared" si="82"/>
        <v>0</v>
      </c>
      <c r="P421" s="506">
        <f t="shared" si="82"/>
        <v>97</v>
      </c>
      <c r="Q421" s="506">
        <f t="shared" si="82"/>
        <v>288</v>
      </c>
      <c r="R421" s="506">
        <f t="shared" si="82"/>
        <v>90</v>
      </c>
      <c r="S421" s="506">
        <f t="shared" si="82"/>
        <v>151</v>
      </c>
      <c r="T421" s="506">
        <f t="shared" si="82"/>
        <v>91</v>
      </c>
      <c r="U421" s="506">
        <f t="shared" si="82"/>
        <v>77</v>
      </c>
      <c r="V421" s="506">
        <f t="shared" si="82"/>
        <v>20</v>
      </c>
      <c r="W421" s="506">
        <f t="shared" si="82"/>
        <v>31</v>
      </c>
      <c r="X421" s="506">
        <f t="shared" si="82"/>
        <v>21</v>
      </c>
      <c r="Y421" s="506">
        <f t="shared" si="82"/>
        <v>211</v>
      </c>
      <c r="Z421" s="506">
        <f t="shared" si="82"/>
        <v>70</v>
      </c>
      <c r="AA421" s="506">
        <f t="shared" si="82"/>
        <v>120</v>
      </c>
      <c r="AB421" s="506">
        <f t="shared" si="82"/>
        <v>70</v>
      </c>
      <c r="AC421" s="506">
        <f t="shared" si="82"/>
        <v>787</v>
      </c>
      <c r="AD421" s="506">
        <f t="shared" si="82"/>
        <v>258</v>
      </c>
      <c r="AE421" s="506">
        <f t="shared" si="82"/>
        <v>416</v>
      </c>
      <c r="AF421" s="506">
        <f t="shared" si="82"/>
        <v>355</v>
      </c>
      <c r="AG421" s="506">
        <f t="shared" si="82"/>
        <v>196</v>
      </c>
      <c r="AH421" s="506">
        <f t="shared" si="82"/>
        <v>66</v>
      </c>
      <c r="AI421" s="506">
        <f t="shared" si="82"/>
        <v>90</v>
      </c>
      <c r="AJ421" s="506">
        <f t="shared" si="82"/>
        <v>86</v>
      </c>
      <c r="AK421" s="506">
        <f t="shared" si="82"/>
        <v>591</v>
      </c>
      <c r="AL421" s="506">
        <f t="shared" si="82"/>
        <v>192</v>
      </c>
      <c r="AM421" s="506">
        <f t="shared" si="82"/>
        <v>326</v>
      </c>
      <c r="AN421" s="506">
        <f t="shared" si="82"/>
        <v>269</v>
      </c>
      <c r="AO421" s="506">
        <f t="shared" si="82"/>
        <v>0</v>
      </c>
      <c r="AP421" s="506">
        <f t="shared" si="82"/>
        <v>0</v>
      </c>
      <c r="AQ421" s="506">
        <f t="shared" si="82"/>
        <v>0</v>
      </c>
      <c r="AR421" s="506">
        <f t="shared" si="82"/>
        <v>0</v>
      </c>
      <c r="AS421" s="506">
        <f t="shared" si="82"/>
        <v>0</v>
      </c>
      <c r="AT421" s="506">
        <f t="shared" si="82"/>
        <v>0</v>
      </c>
      <c r="AU421" s="506">
        <f t="shared" si="82"/>
        <v>0</v>
      </c>
      <c r="AV421" s="506">
        <f t="shared" si="82"/>
        <v>0</v>
      </c>
      <c r="AW421" s="506">
        <f t="shared" si="82"/>
        <v>0</v>
      </c>
      <c r="AX421" s="506">
        <f t="shared" si="82"/>
        <v>0</v>
      </c>
      <c r="AY421" s="506">
        <f t="shared" si="82"/>
        <v>0</v>
      </c>
      <c r="AZ421" s="506">
        <f t="shared" si="82"/>
        <v>0</v>
      </c>
      <c r="BA421" s="506">
        <f t="shared" si="82"/>
        <v>658</v>
      </c>
      <c r="BB421" s="506">
        <f t="shared" si="82"/>
        <v>322</v>
      </c>
      <c r="BC421" s="506">
        <f t="shared" si="82"/>
        <v>422</v>
      </c>
      <c r="BD421" s="506">
        <f t="shared" si="82"/>
        <v>247</v>
      </c>
      <c r="BE421" s="506">
        <f t="shared" si="82"/>
        <v>459</v>
      </c>
      <c r="BF421" s="506">
        <f t="shared" si="82"/>
        <v>230</v>
      </c>
      <c r="BG421" s="506">
        <f t="shared" si="82"/>
        <v>289</v>
      </c>
      <c r="BH421" s="506">
        <f t="shared" si="82"/>
        <v>148</v>
      </c>
      <c r="BI421" s="506">
        <f t="shared" si="82"/>
        <v>199</v>
      </c>
      <c r="BJ421" s="506">
        <f t="shared" si="82"/>
        <v>92</v>
      </c>
      <c r="BK421" s="506">
        <f t="shared" si="82"/>
        <v>133</v>
      </c>
      <c r="BL421" s="506">
        <f t="shared" si="82"/>
        <v>99</v>
      </c>
      <c r="BM421" s="506">
        <f t="shared" si="82"/>
        <v>0</v>
      </c>
      <c r="BN421" s="506">
        <f t="shared" si="82"/>
        <v>0</v>
      </c>
      <c r="BO421" s="506">
        <f t="shared" si="82"/>
        <v>0</v>
      </c>
      <c r="BP421" s="506">
        <f t="shared" si="82"/>
        <v>0</v>
      </c>
      <c r="BQ421" s="506">
        <f t="shared" si="82"/>
        <v>0</v>
      </c>
      <c r="BR421" s="506">
        <f t="shared" ref="BR421:CA421" si="83">BR419</f>
        <v>0</v>
      </c>
      <c r="BS421" s="506">
        <f t="shared" si="83"/>
        <v>0</v>
      </c>
      <c r="BT421" s="506">
        <f t="shared" si="83"/>
        <v>0</v>
      </c>
      <c r="BU421" s="506">
        <f t="shared" si="83"/>
        <v>0</v>
      </c>
      <c r="BV421" s="506">
        <f t="shared" si="83"/>
        <v>0</v>
      </c>
      <c r="BW421" s="506">
        <f t="shared" si="83"/>
        <v>0</v>
      </c>
      <c r="BX421" s="506">
        <f t="shared" si="83"/>
        <v>0</v>
      </c>
      <c r="BY421" s="506">
        <f t="shared" si="83"/>
        <v>11</v>
      </c>
      <c r="BZ421" s="506">
        <f t="shared" si="83"/>
        <v>18</v>
      </c>
      <c r="CA421" s="506">
        <f t="shared" si="83"/>
        <v>0</v>
      </c>
    </row>
    <row r="422" spans="1:79">
      <c r="A422" s="571" t="s">
        <v>129</v>
      </c>
      <c r="B422" s="571" t="s">
        <v>1908</v>
      </c>
      <c r="C422" s="571">
        <v>2025</v>
      </c>
      <c r="D422" s="571" t="s">
        <v>1974</v>
      </c>
      <c r="E422" s="572">
        <v>648.85</v>
      </c>
      <c r="F422" s="572">
        <v>291</v>
      </c>
      <c r="G422" s="572">
        <v>128</v>
      </c>
      <c r="H422" s="572">
        <v>108.9</v>
      </c>
      <c r="I422" s="572">
        <v>67.100000000000009</v>
      </c>
      <c r="J422" s="572">
        <v>0</v>
      </c>
      <c r="K422" s="572">
        <v>0</v>
      </c>
      <c r="L422" s="572">
        <v>0</v>
      </c>
      <c r="M422" s="572">
        <v>0</v>
      </c>
      <c r="N422" s="572">
        <v>106.7</v>
      </c>
      <c r="O422" s="572">
        <v>2</v>
      </c>
      <c r="P422" s="572">
        <v>106.7</v>
      </c>
      <c r="Q422" s="572">
        <v>273.59999999999997</v>
      </c>
      <c r="R422" s="572">
        <v>85.5</v>
      </c>
      <c r="S422" s="572">
        <v>143.44999999999999</v>
      </c>
      <c r="T422" s="572">
        <v>86.45</v>
      </c>
      <c r="U422" s="572">
        <v>73.149999999999991</v>
      </c>
      <c r="V422" s="572">
        <v>19</v>
      </c>
      <c r="W422" s="572">
        <v>29.45</v>
      </c>
      <c r="X422" s="572">
        <v>19.95</v>
      </c>
      <c r="Y422" s="572">
        <v>200.45</v>
      </c>
      <c r="Z422" s="572">
        <v>66.5</v>
      </c>
      <c r="AA422" s="572">
        <v>114</v>
      </c>
      <c r="AB422" s="572">
        <v>66.5</v>
      </c>
      <c r="AC422" s="572">
        <v>787</v>
      </c>
      <c r="AD422" s="572">
        <v>245.1</v>
      </c>
      <c r="AE422" s="572">
        <v>395.2</v>
      </c>
      <c r="AF422" s="572">
        <v>390.50000000000006</v>
      </c>
      <c r="AG422" s="572">
        <v>215.60000000000002</v>
      </c>
      <c r="AH422" s="572">
        <v>72.600000000000009</v>
      </c>
      <c r="AI422" s="572">
        <v>99.000000000000014</v>
      </c>
      <c r="AJ422" s="572">
        <v>94.600000000000009</v>
      </c>
      <c r="AK422" s="572">
        <v>561.44999999999993</v>
      </c>
      <c r="AL422" s="572">
        <v>182.39999999999998</v>
      </c>
      <c r="AM422" s="572">
        <v>309.7</v>
      </c>
      <c r="AN422" s="572">
        <v>274</v>
      </c>
      <c r="AO422" s="572">
        <v>0</v>
      </c>
      <c r="AP422" s="572">
        <v>0</v>
      </c>
      <c r="AQ422" s="572">
        <v>0</v>
      </c>
      <c r="AR422" s="572">
        <v>0</v>
      </c>
      <c r="AS422" s="572">
        <v>0</v>
      </c>
      <c r="AT422" s="572">
        <v>0</v>
      </c>
      <c r="AU422" s="572">
        <v>0</v>
      </c>
      <c r="AV422" s="572">
        <v>0</v>
      </c>
      <c r="AW422" s="572">
        <v>0</v>
      </c>
      <c r="AX422" s="572">
        <v>0</v>
      </c>
      <c r="AY422" s="572">
        <v>0</v>
      </c>
      <c r="AZ422" s="572">
        <v>0</v>
      </c>
      <c r="BA422" s="572">
        <v>625.1</v>
      </c>
      <c r="BB422" s="572">
        <v>305.89999999999998</v>
      </c>
      <c r="BC422" s="572">
        <v>400.9</v>
      </c>
      <c r="BD422" s="572">
        <v>234.64999999999998</v>
      </c>
      <c r="BE422" s="572">
        <v>436.04999999999995</v>
      </c>
      <c r="BF422" s="572">
        <v>218.5</v>
      </c>
      <c r="BG422" s="572">
        <v>274.55</v>
      </c>
      <c r="BH422" s="572">
        <v>140.6</v>
      </c>
      <c r="BI422" s="572">
        <v>189.04999999999998</v>
      </c>
      <c r="BJ422" s="572">
        <v>87.399999999999991</v>
      </c>
      <c r="BK422" s="572">
        <v>126.35</v>
      </c>
      <c r="BL422" s="572">
        <v>94.05</v>
      </c>
      <c r="BM422" s="572">
        <v>0</v>
      </c>
      <c r="BN422" s="572">
        <v>0</v>
      </c>
      <c r="BO422" s="572">
        <v>0</v>
      </c>
      <c r="BP422" s="572">
        <v>0</v>
      </c>
      <c r="BQ422" s="572">
        <v>0</v>
      </c>
      <c r="BR422" s="572">
        <v>0</v>
      </c>
      <c r="BS422" s="572">
        <v>0</v>
      </c>
      <c r="BT422" s="572">
        <v>0</v>
      </c>
      <c r="BU422" s="572">
        <v>0</v>
      </c>
      <c r="BV422" s="572">
        <v>0</v>
      </c>
      <c r="BW422" s="572">
        <v>0</v>
      </c>
      <c r="BX422" s="572">
        <v>0</v>
      </c>
      <c r="BY422" s="572">
        <v>10.45</v>
      </c>
      <c r="BZ422" s="572">
        <v>17.099999999999998</v>
      </c>
      <c r="CA422" s="572">
        <v>0</v>
      </c>
    </row>
    <row r="423" spans="1:79">
      <c r="A423" t="s">
        <v>131</v>
      </c>
      <c r="B423" t="s">
        <v>1909</v>
      </c>
      <c r="C423">
        <v>2018</v>
      </c>
      <c r="D423" t="s">
        <v>1971</v>
      </c>
      <c r="E423" s="506">
        <v>657</v>
      </c>
      <c r="F423" s="506">
        <v>443</v>
      </c>
      <c r="G423" s="506">
        <v>214</v>
      </c>
      <c r="H423" s="506">
        <v>382</v>
      </c>
      <c r="I423" s="506">
        <v>91</v>
      </c>
      <c r="J423" s="506">
        <v>0</v>
      </c>
      <c r="K423" s="506">
        <v>0</v>
      </c>
      <c r="L423" s="506">
        <v>0</v>
      </c>
      <c r="M423" s="506">
        <v>0</v>
      </c>
      <c r="N423" s="506">
        <v>0</v>
      </c>
      <c r="O423" s="506">
        <v>0</v>
      </c>
      <c r="P423" s="506">
        <v>0</v>
      </c>
      <c r="Q423" s="506">
        <v>0</v>
      </c>
      <c r="R423" s="506">
        <v>0</v>
      </c>
      <c r="S423" s="506">
        <v>0</v>
      </c>
      <c r="T423" s="506">
        <v>0</v>
      </c>
      <c r="U423" s="506">
        <v>0</v>
      </c>
      <c r="V423" s="506">
        <v>0</v>
      </c>
      <c r="W423" s="506">
        <v>0</v>
      </c>
      <c r="X423" s="506">
        <v>0</v>
      </c>
      <c r="Y423" s="506">
        <v>0</v>
      </c>
      <c r="Z423" s="506">
        <v>0</v>
      </c>
      <c r="AA423" s="506">
        <v>0</v>
      </c>
      <c r="AB423" s="506">
        <v>0</v>
      </c>
      <c r="AC423" s="506">
        <v>215</v>
      </c>
      <c r="AD423" s="506">
        <v>64</v>
      </c>
      <c r="AE423" s="506">
        <v>137</v>
      </c>
      <c r="AF423" s="506">
        <v>94</v>
      </c>
      <c r="AG423" s="506">
        <v>48</v>
      </c>
      <c r="AH423" s="506">
        <v>13</v>
      </c>
      <c r="AI423" s="506">
        <v>15</v>
      </c>
      <c r="AJ423" s="506">
        <v>24</v>
      </c>
      <c r="AK423" s="506">
        <v>167</v>
      </c>
      <c r="AL423" s="506">
        <v>51</v>
      </c>
      <c r="AM423" s="506">
        <v>122</v>
      </c>
      <c r="AN423" s="506">
        <v>70</v>
      </c>
      <c r="AO423" s="506">
        <v>0</v>
      </c>
      <c r="AP423" s="506">
        <v>0</v>
      </c>
      <c r="AQ423" s="506">
        <v>0</v>
      </c>
      <c r="AR423" s="506">
        <v>0</v>
      </c>
      <c r="AS423" s="506">
        <v>0</v>
      </c>
      <c r="AT423" s="506">
        <v>0</v>
      </c>
      <c r="AU423" s="506">
        <v>0</v>
      </c>
      <c r="AV423" s="506">
        <v>0</v>
      </c>
      <c r="AW423" s="506">
        <v>0</v>
      </c>
      <c r="AX423" s="506">
        <v>0</v>
      </c>
      <c r="AY423" s="506">
        <v>0</v>
      </c>
      <c r="AZ423" s="506">
        <v>0</v>
      </c>
      <c r="BA423" s="506">
        <v>509</v>
      </c>
      <c r="BB423" s="506">
        <v>239</v>
      </c>
      <c r="BC423" s="506">
        <v>415</v>
      </c>
      <c r="BD423" s="506">
        <v>153</v>
      </c>
      <c r="BE423" s="506">
        <v>378</v>
      </c>
      <c r="BF423" s="506">
        <v>184</v>
      </c>
      <c r="BG423" s="506">
        <v>313</v>
      </c>
      <c r="BH423" s="506">
        <v>94</v>
      </c>
      <c r="BI423" s="506">
        <v>131</v>
      </c>
      <c r="BJ423" s="506">
        <v>55</v>
      </c>
      <c r="BK423" s="506">
        <v>102</v>
      </c>
      <c r="BL423" s="506">
        <v>59</v>
      </c>
      <c r="BM423" s="506">
        <v>0</v>
      </c>
      <c r="BN423" s="506">
        <v>0</v>
      </c>
      <c r="BO423" s="506">
        <v>0</v>
      </c>
      <c r="BP423" s="506">
        <v>0</v>
      </c>
      <c r="BQ423" s="506">
        <v>0</v>
      </c>
      <c r="BR423" s="506">
        <v>0</v>
      </c>
      <c r="BS423" s="506">
        <v>0</v>
      </c>
      <c r="BT423" s="506">
        <v>0</v>
      </c>
      <c r="BU423" s="506">
        <v>0</v>
      </c>
      <c r="BV423" s="506">
        <v>0</v>
      </c>
      <c r="BW423" s="506">
        <v>0</v>
      </c>
      <c r="BX423" s="506">
        <v>0</v>
      </c>
      <c r="BY423" s="506">
        <v>0</v>
      </c>
      <c r="BZ423" s="506">
        <v>12</v>
      </c>
      <c r="CA423" s="506">
        <v>0</v>
      </c>
    </row>
    <row r="424" spans="1:79">
      <c r="A424" s="571" t="s">
        <v>131</v>
      </c>
      <c r="B424" s="571" t="s">
        <v>1909</v>
      </c>
      <c r="C424" s="571">
        <v>2019</v>
      </c>
      <c r="D424" s="571" t="s">
        <v>1971</v>
      </c>
      <c r="E424" s="572">
        <v>965</v>
      </c>
      <c r="F424" s="572">
        <v>410</v>
      </c>
      <c r="G424" s="572">
        <v>211</v>
      </c>
      <c r="H424" s="572">
        <v>340</v>
      </c>
      <c r="I424" s="572">
        <v>85</v>
      </c>
      <c r="J424" s="572">
        <v>0</v>
      </c>
      <c r="K424" s="572">
        <v>0</v>
      </c>
      <c r="L424" s="572">
        <v>0</v>
      </c>
      <c r="M424" s="572">
        <v>0</v>
      </c>
      <c r="N424" s="572">
        <v>0</v>
      </c>
      <c r="O424" s="572">
        <v>0</v>
      </c>
      <c r="P424" s="572">
        <v>0</v>
      </c>
      <c r="Q424" s="572">
        <v>0</v>
      </c>
      <c r="R424" s="572">
        <v>0</v>
      </c>
      <c r="S424" s="572">
        <v>0</v>
      </c>
      <c r="T424" s="572">
        <v>0</v>
      </c>
      <c r="U424" s="572">
        <v>0</v>
      </c>
      <c r="V424" s="572">
        <v>0</v>
      </c>
      <c r="W424" s="572">
        <v>0</v>
      </c>
      <c r="X424" s="572">
        <v>0</v>
      </c>
      <c r="Y424" s="572">
        <v>0</v>
      </c>
      <c r="Z424" s="572">
        <v>0</v>
      </c>
      <c r="AA424" s="572">
        <v>0</v>
      </c>
      <c r="AB424" s="572">
        <v>0</v>
      </c>
      <c r="AC424" s="572">
        <v>236</v>
      </c>
      <c r="AD424" s="572">
        <v>73</v>
      </c>
      <c r="AE424" s="572">
        <v>131</v>
      </c>
      <c r="AF424" s="572">
        <v>89</v>
      </c>
      <c r="AG424" s="572">
        <v>76</v>
      </c>
      <c r="AH424" s="572">
        <v>16</v>
      </c>
      <c r="AI424" s="572">
        <v>22</v>
      </c>
      <c r="AJ424" s="572">
        <v>25</v>
      </c>
      <c r="AK424" s="572">
        <v>160</v>
      </c>
      <c r="AL424" s="572">
        <v>57</v>
      </c>
      <c r="AM424" s="572">
        <v>109</v>
      </c>
      <c r="AN424" s="572">
        <v>64</v>
      </c>
      <c r="AO424" s="572">
        <v>0</v>
      </c>
      <c r="AP424" s="572">
        <v>0</v>
      </c>
      <c r="AQ424" s="572">
        <v>0</v>
      </c>
      <c r="AR424" s="572">
        <v>0</v>
      </c>
      <c r="AS424" s="572">
        <v>0</v>
      </c>
      <c r="AT424" s="572">
        <v>0</v>
      </c>
      <c r="AU424" s="572">
        <v>0</v>
      </c>
      <c r="AV424" s="572">
        <v>0</v>
      </c>
      <c r="AW424" s="572">
        <v>0</v>
      </c>
      <c r="AX424" s="572">
        <v>0</v>
      </c>
      <c r="AY424" s="572">
        <v>0</v>
      </c>
      <c r="AZ424" s="572">
        <v>0</v>
      </c>
      <c r="BA424" s="572">
        <v>559</v>
      </c>
      <c r="BB424" s="572">
        <v>259</v>
      </c>
      <c r="BC424" s="572">
        <v>461</v>
      </c>
      <c r="BD424" s="572">
        <v>137</v>
      </c>
      <c r="BE424" s="572">
        <v>404</v>
      </c>
      <c r="BF424" s="572">
        <v>205</v>
      </c>
      <c r="BG424" s="572">
        <v>338</v>
      </c>
      <c r="BH424" s="572">
        <v>84</v>
      </c>
      <c r="BI424" s="572">
        <v>155</v>
      </c>
      <c r="BJ424" s="572">
        <v>54</v>
      </c>
      <c r="BK424" s="572">
        <v>123</v>
      </c>
      <c r="BL424" s="572">
        <v>53</v>
      </c>
      <c r="BM424" s="572">
        <v>0</v>
      </c>
      <c r="BN424" s="572">
        <v>0</v>
      </c>
      <c r="BO424" s="572">
        <v>0</v>
      </c>
      <c r="BP424" s="572">
        <v>0</v>
      </c>
      <c r="BQ424" s="572">
        <v>0</v>
      </c>
      <c r="BR424" s="572">
        <v>0</v>
      </c>
      <c r="BS424" s="572">
        <v>0</v>
      </c>
      <c r="BT424" s="572">
        <v>0</v>
      </c>
      <c r="BU424" s="572">
        <v>0</v>
      </c>
      <c r="BV424" s="572">
        <v>0</v>
      </c>
      <c r="BW424" s="572">
        <v>0</v>
      </c>
      <c r="BX424" s="572">
        <v>0</v>
      </c>
      <c r="BY424" s="572">
        <v>2</v>
      </c>
      <c r="BZ424" s="572">
        <v>12</v>
      </c>
      <c r="CA424" s="572">
        <v>0</v>
      </c>
    </row>
    <row r="425" spans="1:79">
      <c r="A425" t="s">
        <v>131</v>
      </c>
      <c r="B425" t="s">
        <v>1909</v>
      </c>
      <c r="C425">
        <v>2020</v>
      </c>
      <c r="D425" t="s">
        <v>1971</v>
      </c>
      <c r="E425" s="506">
        <v>1444</v>
      </c>
      <c r="F425" s="506">
        <v>519</v>
      </c>
      <c r="G425" s="506">
        <v>265</v>
      </c>
      <c r="H425" s="506">
        <v>378</v>
      </c>
      <c r="I425" s="506">
        <v>86</v>
      </c>
      <c r="J425" s="506">
        <v>0</v>
      </c>
      <c r="K425" s="506">
        <v>0</v>
      </c>
      <c r="L425" s="506">
        <v>0</v>
      </c>
      <c r="M425" s="506">
        <v>0</v>
      </c>
      <c r="N425" s="506">
        <v>55</v>
      </c>
      <c r="O425" s="506">
        <v>12</v>
      </c>
      <c r="P425" s="506">
        <v>43</v>
      </c>
      <c r="Q425" s="506">
        <v>0</v>
      </c>
      <c r="R425" s="506">
        <v>0</v>
      </c>
      <c r="S425" s="506">
        <v>0</v>
      </c>
      <c r="T425" s="506">
        <v>0</v>
      </c>
      <c r="U425" s="506">
        <v>0</v>
      </c>
      <c r="V425" s="506">
        <v>0</v>
      </c>
      <c r="W425" s="506">
        <v>0</v>
      </c>
      <c r="X425" s="506">
        <v>0</v>
      </c>
      <c r="Y425" s="506">
        <v>0</v>
      </c>
      <c r="Z425" s="506">
        <v>0</v>
      </c>
      <c r="AA425" s="506">
        <v>0</v>
      </c>
      <c r="AB425" s="506">
        <v>0</v>
      </c>
      <c r="AC425" s="506">
        <v>193</v>
      </c>
      <c r="AD425" s="506">
        <v>58</v>
      </c>
      <c r="AE425" s="506">
        <v>130</v>
      </c>
      <c r="AF425" s="506">
        <v>68</v>
      </c>
      <c r="AG425" s="506">
        <v>37</v>
      </c>
      <c r="AH425" s="506">
        <v>11</v>
      </c>
      <c r="AI425" s="506">
        <v>13</v>
      </c>
      <c r="AJ425" s="506">
        <v>12</v>
      </c>
      <c r="AK425" s="506">
        <v>156</v>
      </c>
      <c r="AL425" s="506">
        <v>47</v>
      </c>
      <c r="AM425" s="506">
        <v>117</v>
      </c>
      <c r="AN425" s="506">
        <v>56</v>
      </c>
      <c r="AO425" s="506">
        <v>0</v>
      </c>
      <c r="AP425" s="506">
        <v>0</v>
      </c>
      <c r="AQ425" s="506">
        <v>0</v>
      </c>
      <c r="AR425" s="506">
        <v>0</v>
      </c>
      <c r="AS425" s="506">
        <v>0</v>
      </c>
      <c r="AT425" s="506">
        <v>0</v>
      </c>
      <c r="AU425" s="506">
        <v>0</v>
      </c>
      <c r="AV425" s="506">
        <v>0</v>
      </c>
      <c r="AW425" s="506">
        <v>0</v>
      </c>
      <c r="AX425" s="506">
        <v>0</v>
      </c>
      <c r="AY425" s="506">
        <v>0</v>
      </c>
      <c r="AZ425" s="506">
        <v>0</v>
      </c>
      <c r="BA425" s="506">
        <v>603</v>
      </c>
      <c r="BB425" s="506">
        <v>306</v>
      </c>
      <c r="BC425" s="506">
        <v>457</v>
      </c>
      <c r="BD425" s="506">
        <v>142</v>
      </c>
      <c r="BE425" s="506">
        <v>442</v>
      </c>
      <c r="BF425" s="506">
        <v>219</v>
      </c>
      <c r="BG425" s="506">
        <v>327</v>
      </c>
      <c r="BH425" s="506">
        <v>88</v>
      </c>
      <c r="BI425" s="506">
        <v>161</v>
      </c>
      <c r="BJ425" s="506">
        <v>87</v>
      </c>
      <c r="BK425" s="506">
        <v>130</v>
      </c>
      <c r="BL425" s="506">
        <v>54</v>
      </c>
      <c r="BM425" s="506">
        <v>0</v>
      </c>
      <c r="BN425" s="506">
        <v>0</v>
      </c>
      <c r="BO425" s="506">
        <v>0</v>
      </c>
      <c r="BP425" s="506">
        <v>0</v>
      </c>
      <c r="BQ425" s="506">
        <v>0</v>
      </c>
      <c r="BR425" s="506">
        <v>0</v>
      </c>
      <c r="BS425" s="506">
        <v>0</v>
      </c>
      <c r="BT425" s="506">
        <v>0</v>
      </c>
      <c r="BU425" s="506">
        <v>0</v>
      </c>
      <c r="BV425" s="506">
        <v>0</v>
      </c>
      <c r="BW425" s="506">
        <v>0</v>
      </c>
      <c r="BX425" s="506">
        <v>0</v>
      </c>
      <c r="BY425" s="506">
        <v>3</v>
      </c>
      <c r="BZ425" s="506">
        <v>9</v>
      </c>
      <c r="CA425" s="506">
        <v>0</v>
      </c>
    </row>
    <row r="426" spans="1:79">
      <c r="A426" s="571" t="s">
        <v>131</v>
      </c>
      <c r="B426" s="571" t="s">
        <v>1909</v>
      </c>
      <c r="C426" s="571">
        <v>2021</v>
      </c>
      <c r="D426" s="571" t="s">
        <v>1971</v>
      </c>
      <c r="E426" s="572">
        <v>1424</v>
      </c>
      <c r="F426" s="572">
        <v>628</v>
      </c>
      <c r="G426" s="572">
        <v>393</v>
      </c>
      <c r="H426" s="572">
        <v>393</v>
      </c>
      <c r="I426" s="572">
        <v>75</v>
      </c>
      <c r="J426" s="572">
        <v>0</v>
      </c>
      <c r="K426" s="572">
        <v>0</v>
      </c>
      <c r="L426" s="572">
        <v>0</v>
      </c>
      <c r="M426" s="572">
        <v>0</v>
      </c>
      <c r="N426" s="572">
        <v>60</v>
      </c>
      <c r="O426" s="572">
        <v>14</v>
      </c>
      <c r="P426" s="572">
        <v>46</v>
      </c>
      <c r="Q426" s="572">
        <v>0</v>
      </c>
      <c r="R426" s="572">
        <v>0</v>
      </c>
      <c r="S426" s="572">
        <v>0</v>
      </c>
      <c r="T426" s="572">
        <v>0</v>
      </c>
      <c r="U426" s="572">
        <v>0</v>
      </c>
      <c r="V426" s="572">
        <v>0</v>
      </c>
      <c r="W426" s="572">
        <v>0</v>
      </c>
      <c r="X426" s="572">
        <v>0</v>
      </c>
      <c r="Y426" s="572">
        <v>0</v>
      </c>
      <c r="Z426" s="572">
        <v>0</v>
      </c>
      <c r="AA426" s="572">
        <v>0</v>
      </c>
      <c r="AB426" s="572">
        <v>0</v>
      </c>
      <c r="AC426" s="572">
        <v>159</v>
      </c>
      <c r="AD426" s="572">
        <v>65</v>
      </c>
      <c r="AE426" s="572">
        <v>101</v>
      </c>
      <c r="AF426" s="572">
        <v>63</v>
      </c>
      <c r="AG426" s="572">
        <v>62</v>
      </c>
      <c r="AH426" s="572">
        <v>15</v>
      </c>
      <c r="AI426" s="572">
        <v>20</v>
      </c>
      <c r="AJ426" s="572">
        <v>28</v>
      </c>
      <c r="AK426" s="572">
        <v>97</v>
      </c>
      <c r="AL426" s="572">
        <v>50</v>
      </c>
      <c r="AM426" s="572">
        <v>81</v>
      </c>
      <c r="AN426" s="572">
        <v>35</v>
      </c>
      <c r="AO426" s="572">
        <v>0</v>
      </c>
      <c r="AP426" s="572">
        <v>0</v>
      </c>
      <c r="AQ426" s="572">
        <v>0</v>
      </c>
      <c r="AR426" s="572">
        <v>0</v>
      </c>
      <c r="AS426" s="572">
        <v>0</v>
      </c>
      <c r="AT426" s="572">
        <v>0</v>
      </c>
      <c r="AU426" s="572">
        <v>0</v>
      </c>
      <c r="AV426" s="572">
        <v>0</v>
      </c>
      <c r="AW426" s="572">
        <v>0</v>
      </c>
      <c r="AX426" s="572">
        <v>0</v>
      </c>
      <c r="AY426" s="572">
        <v>0</v>
      </c>
      <c r="AZ426" s="572">
        <v>0</v>
      </c>
      <c r="BA426" s="572">
        <v>869</v>
      </c>
      <c r="BB426" s="572">
        <v>627</v>
      </c>
      <c r="BC426" s="572">
        <v>602</v>
      </c>
      <c r="BD426" s="572">
        <v>188</v>
      </c>
      <c r="BE426" s="572">
        <v>663</v>
      </c>
      <c r="BF426" s="572">
        <v>508</v>
      </c>
      <c r="BG426" s="572">
        <v>435</v>
      </c>
      <c r="BH426" s="572">
        <v>114</v>
      </c>
      <c r="BI426" s="572">
        <v>206</v>
      </c>
      <c r="BJ426" s="572">
        <v>119</v>
      </c>
      <c r="BK426" s="572">
        <v>167</v>
      </c>
      <c r="BL426" s="572">
        <v>74</v>
      </c>
      <c r="BM426" s="572">
        <v>0</v>
      </c>
      <c r="BN426" s="572">
        <v>0</v>
      </c>
      <c r="BO426" s="572">
        <v>0</v>
      </c>
      <c r="BP426" s="572">
        <v>0</v>
      </c>
      <c r="BQ426" s="572">
        <v>0</v>
      </c>
      <c r="BR426" s="572">
        <v>0</v>
      </c>
      <c r="BS426" s="572">
        <v>0</v>
      </c>
      <c r="BT426" s="572">
        <v>0</v>
      </c>
      <c r="BU426" s="572">
        <v>0</v>
      </c>
      <c r="BV426" s="572">
        <v>0</v>
      </c>
      <c r="BW426" s="572">
        <v>0</v>
      </c>
      <c r="BX426" s="572">
        <v>0</v>
      </c>
      <c r="BY426" s="572">
        <v>2</v>
      </c>
      <c r="BZ426" s="572">
        <v>17</v>
      </c>
      <c r="CA426" s="572">
        <v>0</v>
      </c>
    </row>
    <row r="427" spans="1:79">
      <c r="A427" t="s">
        <v>131</v>
      </c>
      <c r="B427" t="s">
        <v>1909</v>
      </c>
      <c r="C427">
        <v>2022</v>
      </c>
      <c r="D427" t="s">
        <v>1971</v>
      </c>
      <c r="E427" s="506">
        <v>1215</v>
      </c>
      <c r="F427" s="506">
        <v>821</v>
      </c>
      <c r="G427" s="506">
        <v>645</v>
      </c>
      <c r="H427" s="506">
        <v>476</v>
      </c>
      <c r="I427" s="506">
        <v>102</v>
      </c>
      <c r="J427" s="506">
        <v>0</v>
      </c>
      <c r="K427" s="506">
        <v>0</v>
      </c>
      <c r="L427" s="506">
        <v>0</v>
      </c>
      <c r="M427" s="506">
        <v>0</v>
      </c>
      <c r="N427" s="506">
        <v>138</v>
      </c>
      <c r="O427" s="506">
        <v>89</v>
      </c>
      <c r="P427" s="506">
        <v>49</v>
      </c>
      <c r="Q427" s="506">
        <v>0</v>
      </c>
      <c r="R427" s="506">
        <v>0</v>
      </c>
      <c r="S427" s="506">
        <v>0</v>
      </c>
      <c r="T427" s="506">
        <v>0</v>
      </c>
      <c r="U427" s="506">
        <v>0</v>
      </c>
      <c r="V427" s="506">
        <v>0</v>
      </c>
      <c r="W427" s="506">
        <v>0</v>
      </c>
      <c r="X427" s="506">
        <v>0</v>
      </c>
      <c r="Y427" s="506">
        <v>0</v>
      </c>
      <c r="Z427" s="506">
        <v>0</v>
      </c>
      <c r="AA427" s="506">
        <v>0</v>
      </c>
      <c r="AB427" s="506">
        <v>0</v>
      </c>
      <c r="AC427" s="506">
        <v>144</v>
      </c>
      <c r="AD427" s="506">
        <v>64</v>
      </c>
      <c r="AE427" s="506">
        <v>77</v>
      </c>
      <c r="AF427" s="506">
        <v>54</v>
      </c>
      <c r="AG427" s="506">
        <v>53</v>
      </c>
      <c r="AH427" s="506">
        <v>9</v>
      </c>
      <c r="AI427" s="506">
        <v>12</v>
      </c>
      <c r="AJ427" s="506">
        <v>24</v>
      </c>
      <c r="AK427" s="506">
        <v>91</v>
      </c>
      <c r="AL427" s="506">
        <v>55</v>
      </c>
      <c r="AM427" s="506">
        <v>65</v>
      </c>
      <c r="AN427" s="506">
        <v>30</v>
      </c>
      <c r="AO427" s="506">
        <v>0</v>
      </c>
      <c r="AP427" s="506">
        <v>0</v>
      </c>
      <c r="AQ427" s="506">
        <v>0</v>
      </c>
      <c r="AR427" s="506">
        <v>0</v>
      </c>
      <c r="AS427" s="506">
        <v>0</v>
      </c>
      <c r="AT427" s="506">
        <v>0</v>
      </c>
      <c r="AU427" s="506">
        <v>0</v>
      </c>
      <c r="AV427" s="506">
        <v>0</v>
      </c>
      <c r="AW427" s="506">
        <v>0</v>
      </c>
      <c r="AX427" s="506">
        <v>0</v>
      </c>
      <c r="AY427" s="506">
        <v>0</v>
      </c>
      <c r="AZ427" s="506">
        <v>0</v>
      </c>
      <c r="BA427" s="506">
        <v>1062</v>
      </c>
      <c r="BB427" s="506">
        <v>853</v>
      </c>
      <c r="BC427" s="506">
        <v>595</v>
      </c>
      <c r="BD427" s="506">
        <v>183</v>
      </c>
      <c r="BE427" s="506">
        <v>860</v>
      </c>
      <c r="BF427" s="506">
        <v>729</v>
      </c>
      <c r="BG427" s="506">
        <v>438</v>
      </c>
      <c r="BH427" s="506">
        <v>115</v>
      </c>
      <c r="BI427" s="506">
        <v>202</v>
      </c>
      <c r="BJ427" s="506">
        <v>124</v>
      </c>
      <c r="BK427" s="506">
        <v>157</v>
      </c>
      <c r="BL427" s="506">
        <v>68</v>
      </c>
      <c r="BM427" s="506">
        <v>0</v>
      </c>
      <c r="BN427" s="506">
        <v>0</v>
      </c>
      <c r="BO427" s="506">
        <v>0</v>
      </c>
      <c r="BP427" s="506">
        <v>0</v>
      </c>
      <c r="BQ427" s="506">
        <v>0</v>
      </c>
      <c r="BR427" s="506">
        <v>0</v>
      </c>
      <c r="BS427" s="506">
        <v>0</v>
      </c>
      <c r="BT427" s="506">
        <v>0</v>
      </c>
      <c r="BU427" s="506">
        <v>0</v>
      </c>
      <c r="BV427" s="506">
        <v>0</v>
      </c>
      <c r="BW427" s="506">
        <v>0</v>
      </c>
      <c r="BX427" s="506">
        <v>0</v>
      </c>
      <c r="BY427" s="506">
        <v>4</v>
      </c>
      <c r="BZ427" s="506">
        <v>36</v>
      </c>
      <c r="CA427" s="506">
        <v>0</v>
      </c>
    </row>
    <row r="428" spans="1:79">
      <c r="A428" s="571" t="s">
        <v>131</v>
      </c>
      <c r="B428" s="571" t="s">
        <v>1909</v>
      </c>
      <c r="C428" s="571">
        <v>2023</v>
      </c>
      <c r="D428" s="571" t="s">
        <v>1971</v>
      </c>
      <c r="E428" s="572">
        <v>1278</v>
      </c>
      <c r="F428" s="572">
        <v>968</v>
      </c>
      <c r="G428" s="572">
        <v>840</v>
      </c>
      <c r="H428" s="572">
        <v>400</v>
      </c>
      <c r="I428" s="572">
        <v>91</v>
      </c>
      <c r="J428" s="572">
        <v>0</v>
      </c>
      <c r="K428" s="572">
        <v>0</v>
      </c>
      <c r="L428" s="572">
        <v>0</v>
      </c>
      <c r="M428" s="572">
        <v>0</v>
      </c>
      <c r="N428" s="572">
        <v>0</v>
      </c>
      <c r="O428" s="572">
        <v>0</v>
      </c>
      <c r="P428" s="572">
        <v>0</v>
      </c>
      <c r="Q428" s="572">
        <v>342</v>
      </c>
      <c r="R428" s="572">
        <v>78</v>
      </c>
      <c r="S428" s="572">
        <v>61</v>
      </c>
      <c r="T428" s="572">
        <v>143</v>
      </c>
      <c r="U428" s="572">
        <v>157</v>
      </c>
      <c r="V428" s="572">
        <v>38</v>
      </c>
      <c r="W428" s="572">
        <v>26</v>
      </c>
      <c r="X428" s="572">
        <v>59</v>
      </c>
      <c r="Y428" s="572">
        <v>185</v>
      </c>
      <c r="Z428" s="572">
        <v>40</v>
      </c>
      <c r="AA428" s="572">
        <v>35</v>
      </c>
      <c r="AB428" s="572">
        <v>84</v>
      </c>
      <c r="AC428" s="572">
        <v>146</v>
      </c>
      <c r="AD428" s="572">
        <v>52</v>
      </c>
      <c r="AE428" s="572">
        <v>85</v>
      </c>
      <c r="AF428" s="572">
        <v>44</v>
      </c>
      <c r="AG428" s="572">
        <v>45</v>
      </c>
      <c r="AH428" s="572">
        <v>11</v>
      </c>
      <c r="AI428" s="572">
        <v>15</v>
      </c>
      <c r="AJ428" s="572">
        <v>17</v>
      </c>
      <c r="AK428" s="572">
        <v>101</v>
      </c>
      <c r="AL428" s="572">
        <v>41</v>
      </c>
      <c r="AM428" s="572">
        <v>70</v>
      </c>
      <c r="AN428" s="572">
        <v>27</v>
      </c>
      <c r="AO428" s="572">
        <v>0</v>
      </c>
      <c r="AP428" s="572">
        <v>0</v>
      </c>
      <c r="AQ428" s="572">
        <v>0</v>
      </c>
      <c r="AR428" s="572">
        <v>0</v>
      </c>
      <c r="AS428" s="572">
        <v>0</v>
      </c>
      <c r="AT428" s="572">
        <v>0</v>
      </c>
      <c r="AU428" s="572">
        <v>0</v>
      </c>
      <c r="AV428" s="572">
        <v>0</v>
      </c>
      <c r="AW428" s="572">
        <v>0</v>
      </c>
      <c r="AX428" s="572">
        <v>0</v>
      </c>
      <c r="AY428" s="572">
        <v>0</v>
      </c>
      <c r="AZ428" s="572">
        <v>0</v>
      </c>
      <c r="BA428" s="572">
        <v>977</v>
      </c>
      <c r="BB428" s="572">
        <v>811</v>
      </c>
      <c r="BC428" s="572">
        <v>533</v>
      </c>
      <c r="BD428" s="572">
        <v>150</v>
      </c>
      <c r="BE428" s="572">
        <v>769</v>
      </c>
      <c r="BF428" s="572">
        <v>678</v>
      </c>
      <c r="BG428" s="572">
        <v>366</v>
      </c>
      <c r="BH428" s="572">
        <v>91</v>
      </c>
      <c r="BI428" s="572">
        <v>208</v>
      </c>
      <c r="BJ428" s="572">
        <v>133</v>
      </c>
      <c r="BK428" s="572">
        <v>167</v>
      </c>
      <c r="BL428" s="572">
        <v>59</v>
      </c>
      <c r="BM428" s="572">
        <v>0</v>
      </c>
      <c r="BN428" s="572">
        <v>0</v>
      </c>
      <c r="BO428" s="572">
        <v>0</v>
      </c>
      <c r="BP428" s="572">
        <v>0</v>
      </c>
      <c r="BQ428" s="572">
        <v>0</v>
      </c>
      <c r="BR428" s="572">
        <v>0</v>
      </c>
      <c r="BS428" s="572">
        <v>0</v>
      </c>
      <c r="BT428" s="572">
        <v>0</v>
      </c>
      <c r="BU428" s="572">
        <v>0</v>
      </c>
      <c r="BV428" s="572">
        <v>0</v>
      </c>
      <c r="BW428" s="572">
        <v>0</v>
      </c>
      <c r="BX428" s="572">
        <v>0</v>
      </c>
      <c r="BY428" s="572">
        <v>4</v>
      </c>
      <c r="BZ428" s="572">
        <v>32</v>
      </c>
      <c r="CA428" s="572">
        <v>0</v>
      </c>
    </row>
    <row r="429" spans="1:79">
      <c r="A429" t="s">
        <v>131</v>
      </c>
      <c r="B429" t="s">
        <v>1909</v>
      </c>
      <c r="C429">
        <v>2024</v>
      </c>
      <c r="D429" t="s">
        <v>1971</v>
      </c>
      <c r="E429" s="506">
        <v>1488</v>
      </c>
      <c r="F429" s="506">
        <v>872</v>
      </c>
      <c r="G429" s="506">
        <v>788</v>
      </c>
      <c r="H429" s="506">
        <v>339</v>
      </c>
      <c r="I429" s="506">
        <v>56</v>
      </c>
      <c r="J429" s="506">
        <v>0</v>
      </c>
      <c r="K429" s="506">
        <v>0</v>
      </c>
      <c r="L429" s="506">
        <v>0</v>
      </c>
      <c r="M429" s="506">
        <v>0</v>
      </c>
      <c r="N429" s="506">
        <v>0</v>
      </c>
      <c r="O429" s="506">
        <v>0</v>
      </c>
      <c r="P429" s="506">
        <v>0</v>
      </c>
      <c r="Q429" s="506">
        <v>52</v>
      </c>
      <c r="R429" s="506">
        <v>11</v>
      </c>
      <c r="S429" s="506">
        <v>4</v>
      </c>
      <c r="T429" s="506">
        <v>21</v>
      </c>
      <c r="U429" s="506">
        <v>0</v>
      </c>
      <c r="V429" s="506">
        <v>0</v>
      </c>
      <c r="W429" s="506">
        <v>0</v>
      </c>
      <c r="X429" s="506">
        <v>0</v>
      </c>
      <c r="Y429" s="506">
        <v>52</v>
      </c>
      <c r="Z429" s="506">
        <v>11</v>
      </c>
      <c r="AA429" s="506">
        <v>4</v>
      </c>
      <c r="AB429" s="506">
        <v>21</v>
      </c>
      <c r="AC429" s="506">
        <v>190</v>
      </c>
      <c r="AD429" s="506">
        <v>73</v>
      </c>
      <c r="AE429" s="506">
        <v>140</v>
      </c>
      <c r="AF429" s="506">
        <v>54</v>
      </c>
      <c r="AG429" s="506">
        <v>24</v>
      </c>
      <c r="AH429" s="506">
        <v>14</v>
      </c>
      <c r="AI429" s="506">
        <v>20</v>
      </c>
      <c r="AJ429" s="506">
        <v>4</v>
      </c>
      <c r="AK429" s="506">
        <v>166</v>
      </c>
      <c r="AL429" s="506">
        <v>59</v>
      </c>
      <c r="AM429" s="506">
        <v>120</v>
      </c>
      <c r="AN429" s="506">
        <v>50</v>
      </c>
      <c r="AO429" s="506">
        <v>0</v>
      </c>
      <c r="AP429" s="506">
        <v>0</v>
      </c>
      <c r="AQ429" s="506">
        <v>0</v>
      </c>
      <c r="AR429" s="506">
        <v>0</v>
      </c>
      <c r="AS429" s="506">
        <v>0</v>
      </c>
      <c r="AT429" s="506">
        <v>0</v>
      </c>
      <c r="AU429" s="506">
        <v>0</v>
      </c>
      <c r="AV429" s="506">
        <v>0</v>
      </c>
      <c r="AW429" s="506">
        <v>0</v>
      </c>
      <c r="AX429" s="506">
        <v>0</v>
      </c>
      <c r="AY429" s="506">
        <v>0</v>
      </c>
      <c r="AZ429" s="506">
        <v>0</v>
      </c>
      <c r="BA429" s="506">
        <v>1193</v>
      </c>
      <c r="BB429" s="506">
        <v>997</v>
      </c>
      <c r="BC429" s="506">
        <v>551</v>
      </c>
      <c r="BD429" s="506">
        <v>155</v>
      </c>
      <c r="BE429" s="506">
        <v>900</v>
      </c>
      <c r="BF429" s="506">
        <v>789</v>
      </c>
      <c r="BG429" s="506">
        <v>330</v>
      </c>
      <c r="BH429" s="506">
        <v>93</v>
      </c>
      <c r="BI429" s="506">
        <v>293</v>
      </c>
      <c r="BJ429" s="506">
        <v>208</v>
      </c>
      <c r="BK429" s="506">
        <v>221</v>
      </c>
      <c r="BL429" s="506">
        <v>62</v>
      </c>
      <c r="BM429" s="506">
        <v>0</v>
      </c>
      <c r="BN429" s="506">
        <v>0</v>
      </c>
      <c r="BO429" s="506">
        <v>0</v>
      </c>
      <c r="BP429" s="506">
        <v>0</v>
      </c>
      <c r="BQ429" s="506">
        <v>0</v>
      </c>
      <c r="BR429" s="506">
        <v>0</v>
      </c>
      <c r="BS429" s="506">
        <v>0</v>
      </c>
      <c r="BT429" s="506">
        <v>0</v>
      </c>
      <c r="BU429" s="506">
        <v>0</v>
      </c>
      <c r="BV429" s="506">
        <v>0</v>
      </c>
      <c r="BW429" s="506">
        <v>0</v>
      </c>
      <c r="BX429" s="506">
        <v>0</v>
      </c>
      <c r="BY429" s="506">
        <v>2</v>
      </c>
      <c r="BZ429" s="506">
        <v>28</v>
      </c>
      <c r="CA429" s="506">
        <v>0</v>
      </c>
    </row>
    <row r="430" spans="1:79">
      <c r="A430" s="571" t="s">
        <v>131</v>
      </c>
      <c r="B430" s="571" t="s">
        <v>1909</v>
      </c>
      <c r="C430" s="571">
        <v>2025</v>
      </c>
      <c r="D430" s="571" t="s">
        <v>1972</v>
      </c>
      <c r="E430" s="572">
        <v>1542</v>
      </c>
      <c r="F430" s="572">
        <v>890</v>
      </c>
      <c r="G430" s="572">
        <v>596</v>
      </c>
      <c r="H430" s="572">
        <v>563</v>
      </c>
      <c r="I430" s="572">
        <v>125</v>
      </c>
      <c r="J430" s="572">
        <v>0</v>
      </c>
      <c r="K430" s="572">
        <v>0</v>
      </c>
      <c r="L430" s="572">
        <v>0</v>
      </c>
      <c r="M430" s="572">
        <v>0</v>
      </c>
      <c r="N430" s="572">
        <v>50</v>
      </c>
      <c r="O430" s="572">
        <v>18</v>
      </c>
      <c r="P430" s="572">
        <v>32</v>
      </c>
      <c r="Q430" s="572">
        <v>79</v>
      </c>
      <c r="R430" s="572">
        <v>17</v>
      </c>
      <c r="S430" s="572">
        <v>10</v>
      </c>
      <c r="T430" s="572">
        <v>32</v>
      </c>
      <c r="U430" s="617">
        <v>18</v>
      </c>
      <c r="V430" s="617">
        <v>4</v>
      </c>
      <c r="W430" s="617">
        <v>2</v>
      </c>
      <c r="X430" s="617">
        <v>7</v>
      </c>
      <c r="Y430" s="572">
        <v>61</v>
      </c>
      <c r="Z430" s="572">
        <v>13</v>
      </c>
      <c r="AA430" s="572">
        <v>8</v>
      </c>
      <c r="AB430" s="572">
        <v>25</v>
      </c>
      <c r="AC430" s="572">
        <v>190</v>
      </c>
      <c r="AD430" s="572">
        <v>68</v>
      </c>
      <c r="AE430" s="572">
        <v>118</v>
      </c>
      <c r="AF430" s="572">
        <v>68</v>
      </c>
      <c r="AG430" s="572">
        <v>52</v>
      </c>
      <c r="AH430" s="572">
        <v>13</v>
      </c>
      <c r="AI430" s="572">
        <v>18</v>
      </c>
      <c r="AJ430" s="572">
        <v>20</v>
      </c>
      <c r="AK430" s="572">
        <v>138</v>
      </c>
      <c r="AL430" s="572">
        <v>55</v>
      </c>
      <c r="AM430" s="572">
        <v>100</v>
      </c>
      <c r="AN430" s="572">
        <v>48</v>
      </c>
      <c r="AO430" s="572">
        <v>0</v>
      </c>
      <c r="AP430" s="572">
        <v>0</v>
      </c>
      <c r="AQ430" s="572">
        <v>0</v>
      </c>
      <c r="AR430" s="572">
        <v>0</v>
      </c>
      <c r="AS430" s="572">
        <v>0</v>
      </c>
      <c r="AT430" s="572">
        <v>0</v>
      </c>
      <c r="AU430" s="572">
        <v>0</v>
      </c>
      <c r="AV430" s="572">
        <v>0</v>
      </c>
      <c r="AW430" s="572">
        <v>0</v>
      </c>
      <c r="AX430" s="572">
        <v>0</v>
      </c>
      <c r="AY430" s="572">
        <v>0</v>
      </c>
      <c r="AZ430" s="572">
        <v>0</v>
      </c>
      <c r="BA430" s="572">
        <v>1221</v>
      </c>
      <c r="BB430" s="572">
        <v>808</v>
      </c>
      <c r="BC430" s="572">
        <v>813</v>
      </c>
      <c r="BD430" s="572">
        <v>253</v>
      </c>
      <c r="BE430" s="572">
        <v>927</v>
      </c>
      <c r="BF430" s="572">
        <v>643</v>
      </c>
      <c r="BG430" s="572">
        <v>575</v>
      </c>
      <c r="BH430" s="572">
        <v>155</v>
      </c>
      <c r="BI430" s="572">
        <v>294</v>
      </c>
      <c r="BJ430" s="572">
        <v>165</v>
      </c>
      <c r="BK430" s="572">
        <v>238</v>
      </c>
      <c r="BL430" s="572">
        <v>98</v>
      </c>
      <c r="BM430" s="572">
        <v>0</v>
      </c>
      <c r="BN430" s="572">
        <v>0</v>
      </c>
      <c r="BO430" s="572">
        <v>0</v>
      </c>
      <c r="BP430" s="572">
        <v>0</v>
      </c>
      <c r="BQ430" s="572">
        <v>0</v>
      </c>
      <c r="BR430" s="572">
        <v>0</v>
      </c>
      <c r="BS430" s="572">
        <v>0</v>
      </c>
      <c r="BT430" s="572">
        <v>0</v>
      </c>
      <c r="BU430" s="572">
        <v>0</v>
      </c>
      <c r="BV430" s="572">
        <v>0</v>
      </c>
      <c r="BW430" s="572">
        <v>0</v>
      </c>
      <c r="BX430" s="572">
        <v>0</v>
      </c>
      <c r="BY430" s="572">
        <v>2</v>
      </c>
      <c r="BZ430" s="572">
        <v>28</v>
      </c>
      <c r="CA430" s="572">
        <v>0</v>
      </c>
    </row>
    <row r="431" spans="1:79">
      <c r="A431" t="s">
        <v>131</v>
      </c>
      <c r="B431" t="s">
        <v>1909</v>
      </c>
      <c r="C431">
        <v>2024</v>
      </c>
      <c r="D431" t="s">
        <v>1974</v>
      </c>
      <c r="E431" s="506">
        <f>E429</f>
        <v>1488</v>
      </c>
      <c r="F431" s="506">
        <f t="shared" ref="F431:BQ431" si="84">F429</f>
        <v>872</v>
      </c>
      <c r="G431" s="506">
        <f t="shared" si="84"/>
        <v>788</v>
      </c>
      <c r="H431" s="506">
        <f t="shared" si="84"/>
        <v>339</v>
      </c>
      <c r="I431" s="506">
        <f t="shared" si="84"/>
        <v>56</v>
      </c>
      <c r="J431" s="506">
        <f t="shared" si="84"/>
        <v>0</v>
      </c>
      <c r="K431" s="506">
        <f t="shared" si="84"/>
        <v>0</v>
      </c>
      <c r="L431" s="506">
        <f t="shared" si="84"/>
        <v>0</v>
      </c>
      <c r="M431" s="506">
        <f t="shared" si="84"/>
        <v>0</v>
      </c>
      <c r="N431" s="506">
        <f t="shared" si="84"/>
        <v>0</v>
      </c>
      <c r="O431" s="506">
        <f t="shared" si="84"/>
        <v>0</v>
      </c>
      <c r="P431" s="506">
        <f t="shared" si="84"/>
        <v>0</v>
      </c>
      <c r="Q431" s="506">
        <f t="shared" si="84"/>
        <v>52</v>
      </c>
      <c r="R431" s="506">
        <f t="shared" si="84"/>
        <v>11</v>
      </c>
      <c r="S431" s="506">
        <f t="shared" si="84"/>
        <v>4</v>
      </c>
      <c r="T431" s="506">
        <f t="shared" si="84"/>
        <v>21</v>
      </c>
      <c r="U431" s="506">
        <f t="shared" si="84"/>
        <v>0</v>
      </c>
      <c r="V431" s="506">
        <f t="shared" si="84"/>
        <v>0</v>
      </c>
      <c r="W431" s="506">
        <f t="shared" si="84"/>
        <v>0</v>
      </c>
      <c r="X431" s="506">
        <f t="shared" si="84"/>
        <v>0</v>
      </c>
      <c r="Y431" s="506">
        <f t="shared" si="84"/>
        <v>52</v>
      </c>
      <c r="Z431" s="506">
        <f t="shared" si="84"/>
        <v>11</v>
      </c>
      <c r="AA431" s="506">
        <f t="shared" si="84"/>
        <v>4</v>
      </c>
      <c r="AB431" s="506">
        <f t="shared" si="84"/>
        <v>21</v>
      </c>
      <c r="AC431" s="506">
        <f t="shared" si="84"/>
        <v>190</v>
      </c>
      <c r="AD431" s="506">
        <f t="shared" si="84"/>
        <v>73</v>
      </c>
      <c r="AE431" s="506">
        <f t="shared" si="84"/>
        <v>140</v>
      </c>
      <c r="AF431" s="506">
        <f t="shared" si="84"/>
        <v>54</v>
      </c>
      <c r="AG431" s="506">
        <f t="shared" si="84"/>
        <v>24</v>
      </c>
      <c r="AH431" s="506">
        <f t="shared" si="84"/>
        <v>14</v>
      </c>
      <c r="AI431" s="506">
        <f t="shared" si="84"/>
        <v>20</v>
      </c>
      <c r="AJ431" s="506">
        <f t="shared" si="84"/>
        <v>4</v>
      </c>
      <c r="AK431" s="506">
        <f t="shared" si="84"/>
        <v>166</v>
      </c>
      <c r="AL431" s="506">
        <f t="shared" si="84"/>
        <v>59</v>
      </c>
      <c r="AM431" s="506">
        <f t="shared" si="84"/>
        <v>120</v>
      </c>
      <c r="AN431" s="506">
        <f t="shared" si="84"/>
        <v>50</v>
      </c>
      <c r="AO431" s="506">
        <f t="shared" si="84"/>
        <v>0</v>
      </c>
      <c r="AP431" s="506">
        <f t="shared" si="84"/>
        <v>0</v>
      </c>
      <c r="AQ431" s="506">
        <f t="shared" si="84"/>
        <v>0</v>
      </c>
      <c r="AR431" s="506">
        <f t="shared" si="84"/>
        <v>0</v>
      </c>
      <c r="AS431" s="506">
        <f t="shared" si="84"/>
        <v>0</v>
      </c>
      <c r="AT431" s="506">
        <f t="shared" si="84"/>
        <v>0</v>
      </c>
      <c r="AU431" s="506">
        <f t="shared" si="84"/>
        <v>0</v>
      </c>
      <c r="AV431" s="506">
        <f t="shared" si="84"/>
        <v>0</v>
      </c>
      <c r="AW431" s="506">
        <f t="shared" si="84"/>
        <v>0</v>
      </c>
      <c r="AX431" s="506">
        <f t="shared" si="84"/>
        <v>0</v>
      </c>
      <c r="AY431" s="506">
        <f t="shared" si="84"/>
        <v>0</v>
      </c>
      <c r="AZ431" s="506">
        <f t="shared" si="84"/>
        <v>0</v>
      </c>
      <c r="BA431" s="506">
        <f t="shared" si="84"/>
        <v>1193</v>
      </c>
      <c r="BB431" s="506">
        <f t="shared" si="84"/>
        <v>997</v>
      </c>
      <c r="BC431" s="506">
        <f t="shared" si="84"/>
        <v>551</v>
      </c>
      <c r="BD431" s="506">
        <f t="shared" si="84"/>
        <v>155</v>
      </c>
      <c r="BE431" s="506">
        <f t="shared" si="84"/>
        <v>900</v>
      </c>
      <c r="BF431" s="506">
        <f t="shared" si="84"/>
        <v>789</v>
      </c>
      <c r="BG431" s="506">
        <f t="shared" si="84"/>
        <v>330</v>
      </c>
      <c r="BH431" s="506">
        <f t="shared" si="84"/>
        <v>93</v>
      </c>
      <c r="BI431" s="506">
        <f t="shared" si="84"/>
        <v>293</v>
      </c>
      <c r="BJ431" s="506">
        <f t="shared" si="84"/>
        <v>208</v>
      </c>
      <c r="BK431" s="506">
        <f t="shared" si="84"/>
        <v>221</v>
      </c>
      <c r="BL431" s="506">
        <f t="shared" si="84"/>
        <v>62</v>
      </c>
      <c r="BM431" s="506">
        <f t="shared" si="84"/>
        <v>0</v>
      </c>
      <c r="BN431" s="506">
        <f t="shared" si="84"/>
        <v>0</v>
      </c>
      <c r="BO431" s="506">
        <f t="shared" si="84"/>
        <v>0</v>
      </c>
      <c r="BP431" s="506">
        <f t="shared" si="84"/>
        <v>0</v>
      </c>
      <c r="BQ431" s="506">
        <f t="shared" si="84"/>
        <v>0</v>
      </c>
      <c r="BR431" s="506">
        <f t="shared" ref="BR431:CA431" si="85">BR429</f>
        <v>0</v>
      </c>
      <c r="BS431" s="506">
        <f t="shared" si="85"/>
        <v>0</v>
      </c>
      <c r="BT431" s="506">
        <f t="shared" si="85"/>
        <v>0</v>
      </c>
      <c r="BU431" s="506">
        <f t="shared" si="85"/>
        <v>0</v>
      </c>
      <c r="BV431" s="506">
        <f t="shared" si="85"/>
        <v>0</v>
      </c>
      <c r="BW431" s="506">
        <f t="shared" si="85"/>
        <v>0</v>
      </c>
      <c r="BX431" s="506">
        <f t="shared" si="85"/>
        <v>0</v>
      </c>
      <c r="BY431" s="506">
        <f t="shared" si="85"/>
        <v>2</v>
      </c>
      <c r="BZ431" s="506">
        <f t="shared" si="85"/>
        <v>28</v>
      </c>
      <c r="CA431" s="506">
        <f t="shared" si="85"/>
        <v>0</v>
      </c>
    </row>
    <row r="432" spans="1:79">
      <c r="A432" s="571" t="s">
        <v>131</v>
      </c>
      <c r="B432" s="571" t="s">
        <v>1909</v>
      </c>
      <c r="C432" s="571">
        <v>2025</v>
      </c>
      <c r="D432" s="571" t="s">
        <v>1974</v>
      </c>
      <c r="E432" s="572">
        <v>1542</v>
      </c>
      <c r="F432" s="572">
        <v>890</v>
      </c>
      <c r="G432" s="572">
        <v>748.59999999999991</v>
      </c>
      <c r="H432" s="572">
        <v>372.90000000000003</v>
      </c>
      <c r="I432" s="572">
        <v>61.600000000000009</v>
      </c>
      <c r="J432" s="572">
        <v>0</v>
      </c>
      <c r="K432" s="572">
        <v>0</v>
      </c>
      <c r="L432" s="572">
        <v>0</v>
      </c>
      <c r="M432" s="572">
        <v>0</v>
      </c>
      <c r="N432" s="572">
        <v>50</v>
      </c>
      <c r="O432" s="572">
        <v>18</v>
      </c>
      <c r="P432" s="572">
        <v>32</v>
      </c>
      <c r="Q432" s="572">
        <v>57.2</v>
      </c>
      <c r="R432" s="572">
        <v>12.100000000000001</v>
      </c>
      <c r="S432" s="572">
        <v>4.4000000000000004</v>
      </c>
      <c r="T432" s="572">
        <v>23.1</v>
      </c>
      <c r="U432" s="572">
        <v>18</v>
      </c>
      <c r="V432" s="572">
        <v>4</v>
      </c>
      <c r="W432" s="572">
        <v>2</v>
      </c>
      <c r="X432" s="572">
        <v>7</v>
      </c>
      <c r="Y432" s="572">
        <v>57.2</v>
      </c>
      <c r="Z432" s="572">
        <v>12.100000000000001</v>
      </c>
      <c r="AA432" s="572">
        <v>4.4000000000000004</v>
      </c>
      <c r="AB432" s="572">
        <v>23.1</v>
      </c>
      <c r="AC432" s="572">
        <v>190</v>
      </c>
      <c r="AD432" s="572">
        <v>69.349999999999994</v>
      </c>
      <c r="AE432" s="572">
        <v>133</v>
      </c>
      <c r="AF432" s="572">
        <v>59.400000000000006</v>
      </c>
      <c r="AG432" s="572">
        <v>26.400000000000002</v>
      </c>
      <c r="AH432" s="572">
        <v>13.299999999999999</v>
      </c>
      <c r="AI432" s="572">
        <v>19</v>
      </c>
      <c r="AJ432" s="572">
        <v>4.4000000000000004</v>
      </c>
      <c r="AK432" s="572">
        <v>157.69999999999999</v>
      </c>
      <c r="AL432" s="572">
        <v>56.05</v>
      </c>
      <c r="AM432" s="572">
        <v>114</v>
      </c>
      <c r="AN432" s="572">
        <v>48</v>
      </c>
      <c r="AO432" s="572">
        <v>0</v>
      </c>
      <c r="AP432" s="572">
        <v>0</v>
      </c>
      <c r="AQ432" s="572">
        <v>0</v>
      </c>
      <c r="AR432" s="572">
        <v>0</v>
      </c>
      <c r="AS432" s="572">
        <v>0</v>
      </c>
      <c r="AT432" s="572">
        <v>0</v>
      </c>
      <c r="AU432" s="572">
        <v>0</v>
      </c>
      <c r="AV432" s="572">
        <v>0</v>
      </c>
      <c r="AW432" s="572">
        <v>0</v>
      </c>
      <c r="AX432" s="572">
        <v>0</v>
      </c>
      <c r="AY432" s="572">
        <v>0</v>
      </c>
      <c r="AZ432" s="572">
        <v>0</v>
      </c>
      <c r="BA432" s="572">
        <v>1221</v>
      </c>
      <c r="BB432" s="572">
        <v>947.15</v>
      </c>
      <c r="BC432" s="572">
        <v>606.1</v>
      </c>
      <c r="BD432" s="572">
        <v>170.5</v>
      </c>
      <c r="BE432" s="572">
        <v>927</v>
      </c>
      <c r="BF432" s="572">
        <v>749.55</v>
      </c>
      <c r="BG432" s="572">
        <v>363.00000000000006</v>
      </c>
      <c r="BH432" s="572">
        <v>102.30000000000001</v>
      </c>
      <c r="BI432" s="572">
        <v>294</v>
      </c>
      <c r="BJ432" s="572">
        <v>197.6</v>
      </c>
      <c r="BK432" s="572">
        <v>238</v>
      </c>
      <c r="BL432" s="572">
        <v>68.2</v>
      </c>
      <c r="BM432" s="572">
        <v>0</v>
      </c>
      <c r="BN432" s="572">
        <v>0</v>
      </c>
      <c r="BO432" s="572">
        <v>0</v>
      </c>
      <c r="BP432" s="572">
        <v>0</v>
      </c>
      <c r="BQ432" s="572">
        <v>0</v>
      </c>
      <c r="BR432" s="572">
        <v>0</v>
      </c>
      <c r="BS432" s="572">
        <v>0</v>
      </c>
      <c r="BT432" s="572">
        <v>0</v>
      </c>
      <c r="BU432" s="572">
        <v>0</v>
      </c>
      <c r="BV432" s="572">
        <v>0</v>
      </c>
      <c r="BW432" s="572">
        <v>0</v>
      </c>
      <c r="BX432" s="572">
        <v>0</v>
      </c>
      <c r="BY432" s="572">
        <v>2</v>
      </c>
      <c r="BZ432" s="572">
        <v>28</v>
      </c>
      <c r="CA432" s="572">
        <v>0</v>
      </c>
    </row>
    <row r="433" spans="1:79">
      <c r="A433" t="s">
        <v>133</v>
      </c>
      <c r="B433" t="s">
        <v>1910</v>
      </c>
      <c r="C433">
        <v>2018</v>
      </c>
      <c r="D433" t="s">
        <v>1971</v>
      </c>
      <c r="E433" s="506">
        <v>682</v>
      </c>
      <c r="F433" s="506">
        <v>637</v>
      </c>
      <c r="G433" s="506">
        <v>261</v>
      </c>
      <c r="H433" s="506">
        <v>281</v>
      </c>
      <c r="I433" s="506">
        <v>128</v>
      </c>
      <c r="J433" s="506">
        <v>0</v>
      </c>
      <c r="K433" s="506">
        <v>0</v>
      </c>
      <c r="L433" s="506">
        <v>0</v>
      </c>
      <c r="M433" s="506">
        <v>0</v>
      </c>
      <c r="N433" s="506">
        <v>0</v>
      </c>
      <c r="O433" s="506">
        <v>0</v>
      </c>
      <c r="P433" s="506">
        <v>0</v>
      </c>
      <c r="Q433" s="506">
        <v>0</v>
      </c>
      <c r="R433" s="506">
        <v>0</v>
      </c>
      <c r="S433" s="506">
        <v>0</v>
      </c>
      <c r="T433" s="506">
        <v>0</v>
      </c>
      <c r="U433" s="506">
        <v>0</v>
      </c>
      <c r="V433" s="506">
        <v>0</v>
      </c>
      <c r="W433" s="506">
        <v>0</v>
      </c>
      <c r="X433" s="506">
        <v>0</v>
      </c>
      <c r="Y433" s="506">
        <v>0</v>
      </c>
      <c r="Z433" s="506">
        <v>0</v>
      </c>
      <c r="AA433" s="506">
        <v>0</v>
      </c>
      <c r="AB433" s="506">
        <v>0</v>
      </c>
      <c r="AC433" s="506">
        <v>883</v>
      </c>
      <c r="AD433" s="506">
        <v>528</v>
      </c>
      <c r="AE433" s="506">
        <v>141</v>
      </c>
      <c r="AF433" s="506">
        <v>746</v>
      </c>
      <c r="AG433" s="506">
        <v>393</v>
      </c>
      <c r="AH433" s="506">
        <v>314</v>
      </c>
      <c r="AI433" s="506">
        <v>38</v>
      </c>
      <c r="AJ433" s="506">
        <v>339</v>
      </c>
      <c r="AK433" s="506">
        <v>490</v>
      </c>
      <c r="AL433" s="506">
        <v>214</v>
      </c>
      <c r="AM433" s="506">
        <v>103</v>
      </c>
      <c r="AN433" s="506">
        <v>407</v>
      </c>
      <c r="AO433" s="506">
        <v>0</v>
      </c>
      <c r="AP433" s="506">
        <v>0</v>
      </c>
      <c r="AQ433" s="506">
        <v>0</v>
      </c>
      <c r="AR433" s="506">
        <v>0</v>
      </c>
      <c r="AS433" s="506">
        <v>0</v>
      </c>
      <c r="AT433" s="506">
        <v>0</v>
      </c>
      <c r="AU433" s="506">
        <v>0</v>
      </c>
      <c r="AV433" s="506">
        <v>0</v>
      </c>
      <c r="AW433" s="506">
        <v>0</v>
      </c>
      <c r="AX433" s="506">
        <v>0</v>
      </c>
      <c r="AY433" s="506">
        <v>0</v>
      </c>
      <c r="AZ433" s="506">
        <v>0</v>
      </c>
      <c r="BA433" s="506">
        <v>1025</v>
      </c>
      <c r="BB433" s="506">
        <v>402</v>
      </c>
      <c r="BC433" s="506">
        <v>471</v>
      </c>
      <c r="BD433" s="506">
        <v>376</v>
      </c>
      <c r="BE433" s="506">
        <v>872</v>
      </c>
      <c r="BF433" s="506">
        <v>379</v>
      </c>
      <c r="BG433" s="506">
        <v>380</v>
      </c>
      <c r="BH433" s="506">
        <v>262</v>
      </c>
      <c r="BI433" s="506">
        <v>153</v>
      </c>
      <c r="BJ433" s="506">
        <v>23</v>
      </c>
      <c r="BK433" s="506">
        <v>91</v>
      </c>
      <c r="BL433" s="506">
        <v>114</v>
      </c>
      <c r="BM433" s="506">
        <v>0</v>
      </c>
      <c r="BN433" s="506">
        <v>0</v>
      </c>
      <c r="BO433" s="506">
        <v>0</v>
      </c>
      <c r="BP433" s="506">
        <v>0</v>
      </c>
      <c r="BQ433" s="506">
        <v>0</v>
      </c>
      <c r="BR433" s="506">
        <v>0</v>
      </c>
      <c r="BS433" s="506">
        <v>0</v>
      </c>
      <c r="BT433" s="506">
        <v>0</v>
      </c>
      <c r="BU433" s="506">
        <v>0</v>
      </c>
      <c r="BV433" s="506">
        <v>0</v>
      </c>
      <c r="BW433" s="506">
        <v>0</v>
      </c>
      <c r="BX433" s="506">
        <v>0</v>
      </c>
      <c r="BY433" s="506">
        <v>7</v>
      </c>
      <c r="BZ433" s="506">
        <v>43</v>
      </c>
      <c r="CA433" s="506">
        <v>0</v>
      </c>
    </row>
    <row r="434" spans="1:79">
      <c r="A434" s="571" t="s">
        <v>133</v>
      </c>
      <c r="B434" s="571" t="s">
        <v>1910</v>
      </c>
      <c r="C434" s="571">
        <v>2019</v>
      </c>
      <c r="D434" s="571" t="s">
        <v>1971</v>
      </c>
      <c r="E434" s="572">
        <v>705</v>
      </c>
      <c r="F434" s="572">
        <v>670</v>
      </c>
      <c r="G434" s="572">
        <v>278</v>
      </c>
      <c r="H434" s="572">
        <v>228</v>
      </c>
      <c r="I434" s="572">
        <v>150</v>
      </c>
      <c r="J434" s="572">
        <v>0</v>
      </c>
      <c r="K434" s="572">
        <v>0</v>
      </c>
      <c r="L434" s="572">
        <v>0</v>
      </c>
      <c r="M434" s="572">
        <v>0</v>
      </c>
      <c r="N434" s="572">
        <v>0</v>
      </c>
      <c r="O434" s="572">
        <v>0</v>
      </c>
      <c r="P434" s="572">
        <v>0</v>
      </c>
      <c r="Q434" s="572">
        <v>0</v>
      </c>
      <c r="R434" s="572">
        <v>0</v>
      </c>
      <c r="S434" s="572">
        <v>0</v>
      </c>
      <c r="T434" s="572">
        <v>0</v>
      </c>
      <c r="U434" s="572">
        <v>0</v>
      </c>
      <c r="V434" s="572">
        <v>0</v>
      </c>
      <c r="W434" s="572">
        <v>0</v>
      </c>
      <c r="X434" s="572">
        <v>0</v>
      </c>
      <c r="Y434" s="572">
        <v>0</v>
      </c>
      <c r="Z434" s="572">
        <v>0</v>
      </c>
      <c r="AA434" s="572">
        <v>0</v>
      </c>
      <c r="AB434" s="572">
        <v>0</v>
      </c>
      <c r="AC434" s="572">
        <v>956</v>
      </c>
      <c r="AD434" s="572">
        <v>579</v>
      </c>
      <c r="AE434" s="572">
        <v>148</v>
      </c>
      <c r="AF434" s="572">
        <v>769</v>
      </c>
      <c r="AG434" s="572">
        <v>407</v>
      </c>
      <c r="AH434" s="572">
        <v>330</v>
      </c>
      <c r="AI434" s="572">
        <v>32</v>
      </c>
      <c r="AJ434" s="572">
        <v>334</v>
      </c>
      <c r="AK434" s="572">
        <v>549</v>
      </c>
      <c r="AL434" s="572">
        <v>249</v>
      </c>
      <c r="AM434" s="572">
        <v>116</v>
      </c>
      <c r="AN434" s="572">
        <v>435</v>
      </c>
      <c r="AO434" s="572">
        <v>0</v>
      </c>
      <c r="AP434" s="572">
        <v>0</v>
      </c>
      <c r="AQ434" s="572">
        <v>0</v>
      </c>
      <c r="AR434" s="572">
        <v>0</v>
      </c>
      <c r="AS434" s="572">
        <v>0</v>
      </c>
      <c r="AT434" s="572">
        <v>0</v>
      </c>
      <c r="AU434" s="572">
        <v>0</v>
      </c>
      <c r="AV434" s="572">
        <v>0</v>
      </c>
      <c r="AW434" s="572">
        <v>0</v>
      </c>
      <c r="AX434" s="572">
        <v>0</v>
      </c>
      <c r="AY434" s="572">
        <v>0</v>
      </c>
      <c r="AZ434" s="572">
        <v>0</v>
      </c>
      <c r="BA434" s="572">
        <v>1006</v>
      </c>
      <c r="BB434" s="572">
        <v>390</v>
      </c>
      <c r="BC434" s="572">
        <v>419</v>
      </c>
      <c r="BD434" s="572">
        <v>359</v>
      </c>
      <c r="BE434" s="572">
        <v>862</v>
      </c>
      <c r="BF434" s="572">
        <v>363</v>
      </c>
      <c r="BG434" s="572">
        <v>340</v>
      </c>
      <c r="BH434" s="572">
        <v>256</v>
      </c>
      <c r="BI434" s="572">
        <v>144</v>
      </c>
      <c r="BJ434" s="572">
        <v>27</v>
      </c>
      <c r="BK434" s="572">
        <v>79</v>
      </c>
      <c r="BL434" s="572">
        <v>103</v>
      </c>
      <c r="BM434" s="572">
        <v>0</v>
      </c>
      <c r="BN434" s="572">
        <v>0</v>
      </c>
      <c r="BO434" s="572">
        <v>0</v>
      </c>
      <c r="BP434" s="572">
        <v>0</v>
      </c>
      <c r="BQ434" s="572">
        <v>0</v>
      </c>
      <c r="BR434" s="572">
        <v>0</v>
      </c>
      <c r="BS434" s="572">
        <v>0</v>
      </c>
      <c r="BT434" s="572">
        <v>0</v>
      </c>
      <c r="BU434" s="572">
        <v>0</v>
      </c>
      <c r="BV434" s="572">
        <v>0</v>
      </c>
      <c r="BW434" s="572">
        <v>0</v>
      </c>
      <c r="BX434" s="572">
        <v>0</v>
      </c>
      <c r="BY434" s="572">
        <v>10</v>
      </c>
      <c r="BZ434" s="572">
        <v>51</v>
      </c>
      <c r="CA434" s="572">
        <v>0</v>
      </c>
    </row>
    <row r="435" spans="1:79">
      <c r="A435" t="s">
        <v>133</v>
      </c>
      <c r="B435" t="s">
        <v>1910</v>
      </c>
      <c r="C435">
        <v>2020</v>
      </c>
      <c r="D435" t="s">
        <v>1971</v>
      </c>
      <c r="E435" s="506">
        <v>525</v>
      </c>
      <c r="F435" s="506">
        <v>664</v>
      </c>
      <c r="G435" s="506">
        <v>277</v>
      </c>
      <c r="H435" s="506">
        <v>219</v>
      </c>
      <c r="I435" s="506">
        <v>136</v>
      </c>
      <c r="J435" s="506">
        <v>0</v>
      </c>
      <c r="K435" s="506">
        <v>0</v>
      </c>
      <c r="L435" s="506">
        <v>0</v>
      </c>
      <c r="M435" s="506">
        <v>0</v>
      </c>
      <c r="N435" s="506">
        <v>21</v>
      </c>
      <c r="O435" s="506">
        <v>21</v>
      </c>
      <c r="P435" s="506">
        <v>0</v>
      </c>
      <c r="Q435" s="506">
        <v>8</v>
      </c>
      <c r="R435" s="506">
        <v>0</v>
      </c>
      <c r="S435" s="506">
        <v>0</v>
      </c>
      <c r="T435" s="506">
        <v>0</v>
      </c>
      <c r="U435" s="506">
        <v>0</v>
      </c>
      <c r="V435" s="506">
        <v>0</v>
      </c>
      <c r="W435" s="506">
        <v>0</v>
      </c>
      <c r="X435" s="506">
        <v>0</v>
      </c>
      <c r="Y435" s="506">
        <v>8</v>
      </c>
      <c r="Z435" s="506">
        <v>0</v>
      </c>
      <c r="AA435" s="506">
        <v>0</v>
      </c>
      <c r="AB435" s="506">
        <v>0</v>
      </c>
      <c r="AC435" s="506">
        <v>408</v>
      </c>
      <c r="AD435" s="506">
        <v>305</v>
      </c>
      <c r="AE435" s="506">
        <v>130</v>
      </c>
      <c r="AF435" s="506">
        <v>266</v>
      </c>
      <c r="AG435" s="506">
        <v>148</v>
      </c>
      <c r="AH435" s="506">
        <v>136</v>
      </c>
      <c r="AI435" s="506">
        <v>18</v>
      </c>
      <c r="AJ435" s="506">
        <v>98</v>
      </c>
      <c r="AK435" s="506">
        <v>260</v>
      </c>
      <c r="AL435" s="506">
        <v>169</v>
      </c>
      <c r="AM435" s="506">
        <v>112</v>
      </c>
      <c r="AN435" s="506">
        <v>168</v>
      </c>
      <c r="AO435" s="506">
        <v>0</v>
      </c>
      <c r="AP435" s="506">
        <v>0</v>
      </c>
      <c r="AQ435" s="506">
        <v>0</v>
      </c>
      <c r="AR435" s="506">
        <v>0</v>
      </c>
      <c r="AS435" s="506">
        <v>0</v>
      </c>
      <c r="AT435" s="506">
        <v>0</v>
      </c>
      <c r="AU435" s="506">
        <v>0</v>
      </c>
      <c r="AV435" s="506">
        <v>0</v>
      </c>
      <c r="AW435" s="506">
        <v>0</v>
      </c>
      <c r="AX435" s="506">
        <v>0</v>
      </c>
      <c r="AY435" s="506">
        <v>0</v>
      </c>
      <c r="AZ435" s="506">
        <v>0</v>
      </c>
      <c r="BA435" s="506">
        <v>773</v>
      </c>
      <c r="BB435" s="506">
        <v>402</v>
      </c>
      <c r="BC435" s="506">
        <v>360</v>
      </c>
      <c r="BD435" s="506">
        <v>245</v>
      </c>
      <c r="BE435" s="506">
        <v>630</v>
      </c>
      <c r="BF435" s="506">
        <v>334</v>
      </c>
      <c r="BG435" s="506">
        <v>276</v>
      </c>
      <c r="BH435" s="506">
        <v>155</v>
      </c>
      <c r="BI435" s="506">
        <v>143</v>
      </c>
      <c r="BJ435" s="506">
        <v>68</v>
      </c>
      <c r="BK435" s="506">
        <v>84</v>
      </c>
      <c r="BL435" s="506">
        <v>90</v>
      </c>
      <c r="BM435" s="506">
        <v>0</v>
      </c>
      <c r="BN435" s="506">
        <v>0</v>
      </c>
      <c r="BO435" s="506">
        <v>0</v>
      </c>
      <c r="BP435" s="506">
        <v>0</v>
      </c>
      <c r="BQ435" s="506">
        <v>0</v>
      </c>
      <c r="BR435" s="506">
        <v>0</v>
      </c>
      <c r="BS435" s="506">
        <v>0</v>
      </c>
      <c r="BT435" s="506">
        <v>0</v>
      </c>
      <c r="BU435" s="506">
        <v>0</v>
      </c>
      <c r="BV435" s="506">
        <v>0</v>
      </c>
      <c r="BW435" s="506">
        <v>0</v>
      </c>
      <c r="BX435" s="506">
        <v>0</v>
      </c>
      <c r="BY435" s="506">
        <v>3</v>
      </c>
      <c r="BZ435" s="506">
        <v>35</v>
      </c>
      <c r="CA435" s="506">
        <v>0</v>
      </c>
    </row>
    <row r="436" spans="1:79">
      <c r="A436" s="571" t="s">
        <v>133</v>
      </c>
      <c r="B436" s="571" t="s">
        <v>1910</v>
      </c>
      <c r="C436" s="571">
        <v>2021</v>
      </c>
      <c r="D436" s="571" t="s">
        <v>1971</v>
      </c>
      <c r="E436" s="572">
        <v>712</v>
      </c>
      <c r="F436" s="572">
        <v>712</v>
      </c>
      <c r="G436" s="572">
        <v>389</v>
      </c>
      <c r="H436" s="572">
        <v>256</v>
      </c>
      <c r="I436" s="572">
        <v>143</v>
      </c>
      <c r="J436" s="572">
        <v>0</v>
      </c>
      <c r="K436" s="572">
        <v>0</v>
      </c>
      <c r="L436" s="572">
        <v>0</v>
      </c>
      <c r="M436" s="572">
        <v>0</v>
      </c>
      <c r="N436" s="572">
        <v>22</v>
      </c>
      <c r="O436" s="572">
        <v>22</v>
      </c>
      <c r="P436" s="572">
        <v>0</v>
      </c>
      <c r="Q436" s="572">
        <v>6</v>
      </c>
      <c r="R436" s="572">
        <v>0</v>
      </c>
      <c r="S436" s="572">
        <v>0</v>
      </c>
      <c r="T436" s="572">
        <v>0</v>
      </c>
      <c r="U436" s="572">
        <v>0</v>
      </c>
      <c r="V436" s="572">
        <v>0</v>
      </c>
      <c r="W436" s="572">
        <v>0</v>
      </c>
      <c r="X436" s="572">
        <v>0</v>
      </c>
      <c r="Y436" s="572">
        <v>6</v>
      </c>
      <c r="Z436" s="572">
        <v>0</v>
      </c>
      <c r="AA436" s="572">
        <v>0</v>
      </c>
      <c r="AB436" s="572">
        <v>0</v>
      </c>
      <c r="AC436" s="572">
        <v>422</v>
      </c>
      <c r="AD436" s="572">
        <v>364</v>
      </c>
      <c r="AE436" s="572">
        <v>136</v>
      </c>
      <c r="AF436" s="572">
        <v>228</v>
      </c>
      <c r="AG436" s="572">
        <v>174</v>
      </c>
      <c r="AH436" s="572">
        <v>167</v>
      </c>
      <c r="AI436" s="572">
        <v>19</v>
      </c>
      <c r="AJ436" s="572">
        <v>105</v>
      </c>
      <c r="AK436" s="572">
        <v>248</v>
      </c>
      <c r="AL436" s="572">
        <v>197</v>
      </c>
      <c r="AM436" s="572">
        <v>117</v>
      </c>
      <c r="AN436" s="572">
        <v>123</v>
      </c>
      <c r="AO436" s="572">
        <v>0</v>
      </c>
      <c r="AP436" s="572">
        <v>0</v>
      </c>
      <c r="AQ436" s="572">
        <v>0</v>
      </c>
      <c r="AR436" s="572">
        <v>0</v>
      </c>
      <c r="AS436" s="572">
        <v>0</v>
      </c>
      <c r="AT436" s="572">
        <v>0</v>
      </c>
      <c r="AU436" s="572">
        <v>0</v>
      </c>
      <c r="AV436" s="572">
        <v>0</v>
      </c>
      <c r="AW436" s="572">
        <v>0</v>
      </c>
      <c r="AX436" s="572">
        <v>0</v>
      </c>
      <c r="AY436" s="572">
        <v>0</v>
      </c>
      <c r="AZ436" s="572">
        <v>0</v>
      </c>
      <c r="BA436" s="572">
        <v>1007</v>
      </c>
      <c r="BB436" s="572">
        <v>602</v>
      </c>
      <c r="BC436" s="572">
        <v>446</v>
      </c>
      <c r="BD436" s="572">
        <v>324</v>
      </c>
      <c r="BE436" s="572">
        <v>802</v>
      </c>
      <c r="BF436" s="572">
        <v>476</v>
      </c>
      <c r="BG436" s="572">
        <v>325</v>
      </c>
      <c r="BH436" s="572">
        <v>177</v>
      </c>
      <c r="BI436" s="572">
        <v>205</v>
      </c>
      <c r="BJ436" s="572">
        <v>126</v>
      </c>
      <c r="BK436" s="572">
        <v>121</v>
      </c>
      <c r="BL436" s="572">
        <v>147</v>
      </c>
      <c r="BM436" s="572">
        <v>0</v>
      </c>
      <c r="BN436" s="572">
        <v>0</v>
      </c>
      <c r="BO436" s="572">
        <v>0</v>
      </c>
      <c r="BP436" s="572">
        <v>0</v>
      </c>
      <c r="BQ436" s="572">
        <v>0</v>
      </c>
      <c r="BR436" s="572">
        <v>0</v>
      </c>
      <c r="BS436" s="572">
        <v>0</v>
      </c>
      <c r="BT436" s="572">
        <v>0</v>
      </c>
      <c r="BU436" s="572">
        <v>0</v>
      </c>
      <c r="BV436" s="572">
        <v>0</v>
      </c>
      <c r="BW436" s="572">
        <v>0</v>
      </c>
      <c r="BX436" s="572">
        <v>0</v>
      </c>
      <c r="BY436" s="572">
        <v>9</v>
      </c>
      <c r="BZ436" s="572">
        <v>43</v>
      </c>
      <c r="CA436" s="572">
        <v>0</v>
      </c>
    </row>
    <row r="437" spans="1:79">
      <c r="A437" t="s">
        <v>133</v>
      </c>
      <c r="B437" t="s">
        <v>1910</v>
      </c>
      <c r="C437">
        <v>2022</v>
      </c>
      <c r="D437" t="s">
        <v>1971</v>
      </c>
      <c r="E437" s="506">
        <v>797</v>
      </c>
      <c r="F437" s="506">
        <v>611</v>
      </c>
      <c r="G437" s="506">
        <v>407</v>
      </c>
      <c r="H437" s="506">
        <v>206</v>
      </c>
      <c r="I437" s="506">
        <v>119</v>
      </c>
      <c r="J437" s="506">
        <v>0</v>
      </c>
      <c r="K437" s="506">
        <v>0</v>
      </c>
      <c r="L437" s="506">
        <v>0</v>
      </c>
      <c r="M437" s="506">
        <v>0</v>
      </c>
      <c r="N437" s="506">
        <v>12</v>
      </c>
      <c r="O437" s="506">
        <v>12</v>
      </c>
      <c r="P437" s="506">
        <v>0</v>
      </c>
      <c r="Q437" s="506">
        <v>2</v>
      </c>
      <c r="R437" s="506">
        <v>0</v>
      </c>
      <c r="S437" s="506">
        <v>0</v>
      </c>
      <c r="T437" s="506">
        <v>0</v>
      </c>
      <c r="U437" s="506">
        <v>0</v>
      </c>
      <c r="V437" s="506">
        <v>0</v>
      </c>
      <c r="W437" s="506">
        <v>0</v>
      </c>
      <c r="X437" s="506">
        <v>0</v>
      </c>
      <c r="Y437" s="506">
        <v>2</v>
      </c>
      <c r="Z437" s="506">
        <v>0</v>
      </c>
      <c r="AA437" s="506">
        <v>0</v>
      </c>
      <c r="AB437" s="506">
        <v>0</v>
      </c>
      <c r="AC437" s="506">
        <v>604</v>
      </c>
      <c r="AD437" s="506">
        <v>454</v>
      </c>
      <c r="AE437" s="506">
        <v>159</v>
      </c>
      <c r="AF437" s="506">
        <v>380</v>
      </c>
      <c r="AG437" s="506">
        <v>210</v>
      </c>
      <c r="AH437" s="506">
        <v>173</v>
      </c>
      <c r="AI437" s="506">
        <v>43</v>
      </c>
      <c r="AJ437" s="506">
        <v>161</v>
      </c>
      <c r="AK437" s="506">
        <v>394</v>
      </c>
      <c r="AL437" s="506">
        <v>281</v>
      </c>
      <c r="AM437" s="506">
        <v>116</v>
      </c>
      <c r="AN437" s="506">
        <v>219</v>
      </c>
      <c r="AO437" s="506">
        <v>0</v>
      </c>
      <c r="AP437" s="506">
        <v>0</v>
      </c>
      <c r="AQ437" s="506">
        <v>0</v>
      </c>
      <c r="AR437" s="506">
        <v>0</v>
      </c>
      <c r="AS437" s="506">
        <v>0</v>
      </c>
      <c r="AT437" s="506">
        <v>0</v>
      </c>
      <c r="AU437" s="506">
        <v>0</v>
      </c>
      <c r="AV437" s="506">
        <v>0</v>
      </c>
      <c r="AW437" s="506">
        <v>0</v>
      </c>
      <c r="AX437" s="506">
        <v>0</v>
      </c>
      <c r="AY437" s="506">
        <v>0</v>
      </c>
      <c r="AZ437" s="506">
        <v>0</v>
      </c>
      <c r="BA437" s="506">
        <v>855</v>
      </c>
      <c r="BB437" s="506">
        <v>546</v>
      </c>
      <c r="BC437" s="506">
        <v>380</v>
      </c>
      <c r="BD437" s="506">
        <v>256</v>
      </c>
      <c r="BE437" s="506">
        <v>691</v>
      </c>
      <c r="BF437" s="506">
        <v>443</v>
      </c>
      <c r="BG437" s="506">
        <v>280</v>
      </c>
      <c r="BH437" s="506">
        <v>137</v>
      </c>
      <c r="BI437" s="506">
        <v>164</v>
      </c>
      <c r="BJ437" s="506">
        <v>103</v>
      </c>
      <c r="BK437" s="506">
        <v>100</v>
      </c>
      <c r="BL437" s="506">
        <v>119</v>
      </c>
      <c r="BM437" s="506">
        <v>21</v>
      </c>
      <c r="BN437" s="506">
        <v>13</v>
      </c>
      <c r="BO437" s="506">
        <v>13</v>
      </c>
      <c r="BP437" s="506">
        <v>17</v>
      </c>
      <c r="BQ437" s="506">
        <v>0</v>
      </c>
      <c r="BR437" s="506">
        <v>0</v>
      </c>
      <c r="BS437" s="506">
        <v>0</v>
      </c>
      <c r="BT437" s="506">
        <v>0</v>
      </c>
      <c r="BU437" s="506">
        <v>21</v>
      </c>
      <c r="BV437" s="506">
        <v>13</v>
      </c>
      <c r="BW437" s="506">
        <v>13</v>
      </c>
      <c r="BX437" s="506">
        <v>17</v>
      </c>
      <c r="BY437" s="506">
        <v>9</v>
      </c>
      <c r="BZ437" s="506">
        <v>53</v>
      </c>
      <c r="CA437" s="506">
        <v>0</v>
      </c>
    </row>
    <row r="438" spans="1:79">
      <c r="A438" s="571" t="s">
        <v>133</v>
      </c>
      <c r="B438" s="571" t="s">
        <v>1910</v>
      </c>
      <c r="C438" s="571">
        <v>2023</v>
      </c>
      <c r="D438" s="571" t="s">
        <v>1971</v>
      </c>
      <c r="E438" s="572">
        <v>710</v>
      </c>
      <c r="F438" s="572">
        <v>497</v>
      </c>
      <c r="G438" s="572">
        <v>369</v>
      </c>
      <c r="H438" s="572">
        <v>192</v>
      </c>
      <c r="I438" s="572">
        <v>86</v>
      </c>
      <c r="J438" s="572">
        <v>0</v>
      </c>
      <c r="K438" s="572">
        <v>0</v>
      </c>
      <c r="L438" s="572">
        <v>0</v>
      </c>
      <c r="M438" s="572">
        <v>0</v>
      </c>
      <c r="N438" s="572">
        <v>0</v>
      </c>
      <c r="O438" s="572">
        <v>0</v>
      </c>
      <c r="P438" s="572">
        <v>0</v>
      </c>
      <c r="Q438" s="572">
        <v>39</v>
      </c>
      <c r="R438" s="572">
        <v>22</v>
      </c>
      <c r="S438" s="572">
        <v>12</v>
      </c>
      <c r="T438" s="572">
        <v>20</v>
      </c>
      <c r="U438" s="572">
        <v>0</v>
      </c>
      <c r="V438" s="572">
        <v>0</v>
      </c>
      <c r="W438" s="572">
        <v>0</v>
      </c>
      <c r="X438" s="572">
        <v>0</v>
      </c>
      <c r="Y438" s="572">
        <v>39</v>
      </c>
      <c r="Z438" s="572">
        <v>22</v>
      </c>
      <c r="AA438" s="572">
        <v>12</v>
      </c>
      <c r="AB438" s="572">
        <v>20</v>
      </c>
      <c r="AC438" s="572">
        <v>547</v>
      </c>
      <c r="AD438" s="572">
        <v>429</v>
      </c>
      <c r="AE438" s="572">
        <v>238</v>
      </c>
      <c r="AF438" s="572">
        <v>332</v>
      </c>
      <c r="AG438" s="572">
        <v>184</v>
      </c>
      <c r="AH438" s="572">
        <v>169</v>
      </c>
      <c r="AI438" s="572">
        <v>81</v>
      </c>
      <c r="AJ438" s="572">
        <v>132</v>
      </c>
      <c r="AK438" s="572">
        <v>363</v>
      </c>
      <c r="AL438" s="572">
        <v>260</v>
      </c>
      <c r="AM438" s="572">
        <v>157</v>
      </c>
      <c r="AN438" s="572">
        <v>200</v>
      </c>
      <c r="AO438" s="572">
        <v>0</v>
      </c>
      <c r="AP438" s="572">
        <v>0</v>
      </c>
      <c r="AQ438" s="572">
        <v>0</v>
      </c>
      <c r="AR438" s="572">
        <v>0</v>
      </c>
      <c r="AS438" s="572">
        <v>0</v>
      </c>
      <c r="AT438" s="572">
        <v>0</v>
      </c>
      <c r="AU438" s="572">
        <v>0</v>
      </c>
      <c r="AV438" s="572">
        <v>0</v>
      </c>
      <c r="AW438" s="572">
        <v>0</v>
      </c>
      <c r="AX438" s="572">
        <v>0</v>
      </c>
      <c r="AY438" s="572">
        <v>0</v>
      </c>
      <c r="AZ438" s="572">
        <v>0</v>
      </c>
      <c r="BA438" s="572">
        <v>934</v>
      </c>
      <c r="BB438" s="572">
        <v>679</v>
      </c>
      <c r="BC438" s="572">
        <v>423</v>
      </c>
      <c r="BD438" s="572">
        <v>275</v>
      </c>
      <c r="BE438" s="572">
        <v>745</v>
      </c>
      <c r="BF438" s="572">
        <v>552</v>
      </c>
      <c r="BG438" s="572">
        <v>315</v>
      </c>
      <c r="BH438" s="572">
        <v>159</v>
      </c>
      <c r="BI438" s="572">
        <v>189</v>
      </c>
      <c r="BJ438" s="572">
        <v>127</v>
      </c>
      <c r="BK438" s="572">
        <v>108</v>
      </c>
      <c r="BL438" s="572">
        <v>116</v>
      </c>
      <c r="BM438" s="572">
        <v>28</v>
      </c>
      <c r="BN438" s="572">
        <v>20</v>
      </c>
      <c r="BO438" s="572">
        <v>20</v>
      </c>
      <c r="BP438" s="572">
        <v>24</v>
      </c>
      <c r="BQ438" s="572">
        <v>0</v>
      </c>
      <c r="BR438" s="572">
        <v>0</v>
      </c>
      <c r="BS438" s="572">
        <v>0</v>
      </c>
      <c r="BT438" s="572">
        <v>0</v>
      </c>
      <c r="BU438" s="572">
        <v>28</v>
      </c>
      <c r="BV438" s="572">
        <v>20</v>
      </c>
      <c r="BW438" s="572">
        <v>20</v>
      </c>
      <c r="BX438" s="572">
        <v>24</v>
      </c>
      <c r="BY438" s="572">
        <v>9</v>
      </c>
      <c r="BZ438" s="572">
        <v>51</v>
      </c>
      <c r="CA438" s="572">
        <v>0</v>
      </c>
    </row>
    <row r="439" spans="1:79">
      <c r="A439" t="s">
        <v>133</v>
      </c>
      <c r="B439" t="s">
        <v>1910</v>
      </c>
      <c r="C439">
        <v>2024</v>
      </c>
      <c r="D439" t="s">
        <v>1971</v>
      </c>
      <c r="E439" s="506">
        <v>925</v>
      </c>
      <c r="F439" s="506">
        <v>567</v>
      </c>
      <c r="G439" s="506">
        <v>468</v>
      </c>
      <c r="H439" s="506">
        <v>173</v>
      </c>
      <c r="I439" s="506">
        <v>75</v>
      </c>
      <c r="J439" s="506">
        <v>0</v>
      </c>
      <c r="K439" s="506">
        <v>0</v>
      </c>
      <c r="L439" s="506">
        <v>0</v>
      </c>
      <c r="M439" s="506">
        <v>0</v>
      </c>
      <c r="N439" s="506">
        <v>47</v>
      </c>
      <c r="O439" s="506">
        <v>0</v>
      </c>
      <c r="P439" s="506">
        <v>47</v>
      </c>
      <c r="Q439" s="506">
        <v>954</v>
      </c>
      <c r="R439" s="506">
        <v>60</v>
      </c>
      <c r="S439" s="506">
        <v>24</v>
      </c>
      <c r="T439" s="506">
        <v>757</v>
      </c>
      <c r="U439" s="506">
        <v>9</v>
      </c>
      <c r="V439" s="506">
        <v>8</v>
      </c>
      <c r="W439" s="506">
        <v>7</v>
      </c>
      <c r="X439" s="506">
        <v>6</v>
      </c>
      <c r="Y439" s="506">
        <v>945</v>
      </c>
      <c r="Z439" s="506">
        <v>52</v>
      </c>
      <c r="AA439" s="506">
        <v>17</v>
      </c>
      <c r="AB439" s="506">
        <v>751</v>
      </c>
      <c r="AC439" s="506">
        <v>491</v>
      </c>
      <c r="AD439" s="506">
        <v>401</v>
      </c>
      <c r="AE439" s="506">
        <v>190</v>
      </c>
      <c r="AF439" s="506">
        <v>220</v>
      </c>
      <c r="AG439" s="506">
        <v>78</v>
      </c>
      <c r="AH439" s="506">
        <v>61</v>
      </c>
      <c r="AI439" s="506">
        <v>33</v>
      </c>
      <c r="AJ439" s="506">
        <v>64</v>
      </c>
      <c r="AK439" s="506">
        <v>413</v>
      </c>
      <c r="AL439" s="506">
        <v>340</v>
      </c>
      <c r="AM439" s="506">
        <v>157</v>
      </c>
      <c r="AN439" s="506">
        <v>156</v>
      </c>
      <c r="AO439" s="506">
        <v>0</v>
      </c>
      <c r="AP439" s="506">
        <v>0</v>
      </c>
      <c r="AQ439" s="506">
        <v>0</v>
      </c>
      <c r="AR439" s="506">
        <v>0</v>
      </c>
      <c r="AS439" s="506">
        <v>0</v>
      </c>
      <c r="AT439" s="506">
        <v>0</v>
      </c>
      <c r="AU439" s="506">
        <v>0</v>
      </c>
      <c r="AV439" s="506">
        <v>0</v>
      </c>
      <c r="AW439" s="506">
        <v>0</v>
      </c>
      <c r="AX439" s="506">
        <v>0</v>
      </c>
      <c r="AY439" s="506">
        <v>0</v>
      </c>
      <c r="AZ439" s="506">
        <v>0</v>
      </c>
      <c r="BA439" s="506">
        <v>944</v>
      </c>
      <c r="BB439" s="506">
        <v>737</v>
      </c>
      <c r="BC439" s="506">
        <v>417</v>
      </c>
      <c r="BD439" s="506">
        <v>254</v>
      </c>
      <c r="BE439" s="506">
        <v>773</v>
      </c>
      <c r="BF439" s="506">
        <v>611</v>
      </c>
      <c r="BG439" s="506">
        <v>322</v>
      </c>
      <c r="BH439" s="506">
        <v>132</v>
      </c>
      <c r="BI439" s="506">
        <v>171</v>
      </c>
      <c r="BJ439" s="506">
        <v>126</v>
      </c>
      <c r="BK439" s="506">
        <v>95</v>
      </c>
      <c r="BL439" s="506">
        <v>122</v>
      </c>
      <c r="BM439" s="506">
        <v>36</v>
      </c>
      <c r="BN439" s="506">
        <v>17</v>
      </c>
      <c r="BO439" s="506">
        <v>12</v>
      </c>
      <c r="BP439" s="506">
        <v>30</v>
      </c>
      <c r="BQ439" s="506">
        <v>0</v>
      </c>
      <c r="BR439" s="506">
        <v>0</v>
      </c>
      <c r="BS439" s="506">
        <v>0</v>
      </c>
      <c r="BT439" s="506">
        <v>0</v>
      </c>
      <c r="BU439" s="506">
        <v>36</v>
      </c>
      <c r="BV439" s="506">
        <v>17</v>
      </c>
      <c r="BW439" s="506">
        <v>12</v>
      </c>
      <c r="BX439" s="506">
        <v>30</v>
      </c>
      <c r="BY439" s="506">
        <v>26</v>
      </c>
      <c r="BZ439" s="506">
        <v>43</v>
      </c>
      <c r="CA439" s="506">
        <v>0</v>
      </c>
    </row>
    <row r="440" spans="1:79">
      <c r="A440" s="571" t="s">
        <v>133</v>
      </c>
      <c r="B440" s="571" t="s">
        <v>1910</v>
      </c>
      <c r="C440" s="571">
        <v>2025</v>
      </c>
      <c r="D440" s="571" t="s">
        <v>1972</v>
      </c>
      <c r="E440" s="572">
        <v>726</v>
      </c>
      <c r="F440" s="572">
        <v>562</v>
      </c>
      <c r="G440" s="572">
        <v>323</v>
      </c>
      <c r="H440" s="572">
        <v>201</v>
      </c>
      <c r="I440" s="572">
        <v>107</v>
      </c>
      <c r="J440" s="572">
        <v>0</v>
      </c>
      <c r="K440" s="572">
        <v>0</v>
      </c>
      <c r="L440" s="572">
        <v>0</v>
      </c>
      <c r="M440" s="572">
        <v>0</v>
      </c>
      <c r="N440" s="572">
        <v>20</v>
      </c>
      <c r="O440" s="572">
        <v>15</v>
      </c>
      <c r="P440" s="572">
        <v>5</v>
      </c>
      <c r="Q440" s="572">
        <v>99</v>
      </c>
      <c r="R440" s="572">
        <v>31</v>
      </c>
      <c r="S440" s="572">
        <v>16</v>
      </c>
      <c r="T440" s="572">
        <v>65</v>
      </c>
      <c r="U440" s="617">
        <v>0</v>
      </c>
      <c r="V440" s="617">
        <v>2</v>
      </c>
      <c r="W440" s="617">
        <v>2</v>
      </c>
      <c r="X440" s="617">
        <v>0</v>
      </c>
      <c r="Y440" s="572">
        <v>99</v>
      </c>
      <c r="Z440" s="572">
        <v>29</v>
      </c>
      <c r="AA440" s="617">
        <v>14</v>
      </c>
      <c r="AB440" s="572">
        <v>65</v>
      </c>
      <c r="AC440" s="572">
        <v>623</v>
      </c>
      <c r="AD440" s="572">
        <v>460</v>
      </c>
      <c r="AE440" s="572">
        <v>182</v>
      </c>
      <c r="AF440" s="572">
        <v>403</v>
      </c>
      <c r="AG440" s="572">
        <v>222</v>
      </c>
      <c r="AH440" s="572">
        <v>197</v>
      </c>
      <c r="AI440" s="572">
        <v>40</v>
      </c>
      <c r="AJ440" s="572">
        <v>163</v>
      </c>
      <c r="AK440" s="572">
        <v>401</v>
      </c>
      <c r="AL440" s="572">
        <v>263</v>
      </c>
      <c r="AM440" s="572">
        <v>142</v>
      </c>
      <c r="AN440" s="572">
        <v>240</v>
      </c>
      <c r="AO440" s="572">
        <v>0</v>
      </c>
      <c r="AP440" s="572">
        <v>0</v>
      </c>
      <c r="AQ440" s="572">
        <v>0</v>
      </c>
      <c r="AR440" s="572">
        <v>0</v>
      </c>
      <c r="AS440" s="572">
        <v>0</v>
      </c>
      <c r="AT440" s="572">
        <v>0</v>
      </c>
      <c r="AU440" s="572">
        <v>0</v>
      </c>
      <c r="AV440" s="572">
        <v>0</v>
      </c>
      <c r="AW440" s="572">
        <v>0</v>
      </c>
      <c r="AX440" s="572">
        <v>0</v>
      </c>
      <c r="AY440" s="572">
        <v>0</v>
      </c>
      <c r="AZ440" s="572">
        <v>0</v>
      </c>
      <c r="BA440" s="572">
        <v>937</v>
      </c>
      <c r="BB440" s="572">
        <v>541</v>
      </c>
      <c r="BC440" s="572">
        <v>418</v>
      </c>
      <c r="BD440" s="572">
        <v>298</v>
      </c>
      <c r="BE440" s="572">
        <v>769</v>
      </c>
      <c r="BF440" s="572">
        <v>460</v>
      </c>
      <c r="BG440" s="572">
        <v>321</v>
      </c>
      <c r="BH440" s="572">
        <v>180</v>
      </c>
      <c r="BI440" s="572">
        <v>168</v>
      </c>
      <c r="BJ440" s="572">
        <v>81</v>
      </c>
      <c r="BK440" s="572">
        <v>97</v>
      </c>
      <c r="BL440" s="572">
        <v>118</v>
      </c>
      <c r="BM440" s="572">
        <v>36</v>
      </c>
      <c r="BN440" s="572">
        <v>22</v>
      </c>
      <c r="BO440" s="572">
        <v>20</v>
      </c>
      <c r="BP440" s="572">
        <v>30</v>
      </c>
      <c r="BQ440" s="572">
        <v>0</v>
      </c>
      <c r="BR440" s="572">
        <v>0</v>
      </c>
      <c r="BS440" s="572">
        <v>0</v>
      </c>
      <c r="BT440" s="572">
        <v>0</v>
      </c>
      <c r="BU440" s="572">
        <v>36</v>
      </c>
      <c r="BV440" s="572">
        <v>22</v>
      </c>
      <c r="BW440" s="572">
        <v>20</v>
      </c>
      <c r="BX440" s="572">
        <v>30</v>
      </c>
      <c r="BY440" s="572">
        <v>11</v>
      </c>
      <c r="BZ440" s="572">
        <v>46</v>
      </c>
      <c r="CA440" s="572">
        <v>0</v>
      </c>
    </row>
    <row r="441" spans="1:79">
      <c r="A441" t="s">
        <v>133</v>
      </c>
      <c r="B441" t="s">
        <v>1910</v>
      </c>
      <c r="C441">
        <v>2024</v>
      </c>
      <c r="D441" t="s">
        <v>1974</v>
      </c>
      <c r="E441" s="506">
        <f>E439</f>
        <v>925</v>
      </c>
      <c r="F441" s="506">
        <f t="shared" ref="F441:BQ441" si="86">F439</f>
        <v>567</v>
      </c>
      <c r="G441" s="506">
        <f t="shared" si="86"/>
        <v>468</v>
      </c>
      <c r="H441" s="506">
        <f t="shared" si="86"/>
        <v>173</v>
      </c>
      <c r="I441" s="506">
        <f t="shared" si="86"/>
        <v>75</v>
      </c>
      <c r="J441" s="506">
        <f t="shared" si="86"/>
        <v>0</v>
      </c>
      <c r="K441" s="506">
        <f t="shared" si="86"/>
        <v>0</v>
      </c>
      <c r="L441" s="506">
        <f t="shared" si="86"/>
        <v>0</v>
      </c>
      <c r="M441" s="506">
        <f t="shared" si="86"/>
        <v>0</v>
      </c>
      <c r="N441" s="506">
        <f t="shared" si="86"/>
        <v>47</v>
      </c>
      <c r="O441" s="506">
        <f t="shared" si="86"/>
        <v>0</v>
      </c>
      <c r="P441" s="506">
        <f t="shared" si="86"/>
        <v>47</v>
      </c>
      <c r="Q441" s="506">
        <f t="shared" si="86"/>
        <v>954</v>
      </c>
      <c r="R441" s="506">
        <f t="shared" si="86"/>
        <v>60</v>
      </c>
      <c r="S441" s="506">
        <f t="shared" si="86"/>
        <v>24</v>
      </c>
      <c r="T441" s="506">
        <f t="shared" si="86"/>
        <v>757</v>
      </c>
      <c r="U441" s="506">
        <f t="shared" si="86"/>
        <v>9</v>
      </c>
      <c r="V441" s="506">
        <f t="shared" si="86"/>
        <v>8</v>
      </c>
      <c r="W441" s="506">
        <f t="shared" si="86"/>
        <v>7</v>
      </c>
      <c r="X441" s="506">
        <f t="shared" si="86"/>
        <v>6</v>
      </c>
      <c r="Y441" s="506">
        <f t="shared" si="86"/>
        <v>945</v>
      </c>
      <c r="Z441" s="506">
        <f t="shared" si="86"/>
        <v>52</v>
      </c>
      <c r="AA441" s="506">
        <f t="shared" si="86"/>
        <v>17</v>
      </c>
      <c r="AB441" s="506">
        <f t="shared" si="86"/>
        <v>751</v>
      </c>
      <c r="AC441" s="506">
        <f t="shared" si="86"/>
        <v>491</v>
      </c>
      <c r="AD441" s="506">
        <f t="shared" si="86"/>
        <v>401</v>
      </c>
      <c r="AE441" s="506">
        <f t="shared" si="86"/>
        <v>190</v>
      </c>
      <c r="AF441" s="506">
        <f t="shared" si="86"/>
        <v>220</v>
      </c>
      <c r="AG441" s="506">
        <f t="shared" si="86"/>
        <v>78</v>
      </c>
      <c r="AH441" s="506">
        <f t="shared" si="86"/>
        <v>61</v>
      </c>
      <c r="AI441" s="506">
        <f t="shared" si="86"/>
        <v>33</v>
      </c>
      <c r="AJ441" s="506">
        <f t="shared" si="86"/>
        <v>64</v>
      </c>
      <c r="AK441" s="506">
        <f t="shared" si="86"/>
        <v>413</v>
      </c>
      <c r="AL441" s="506">
        <f t="shared" si="86"/>
        <v>340</v>
      </c>
      <c r="AM441" s="506">
        <f t="shared" si="86"/>
        <v>157</v>
      </c>
      <c r="AN441" s="506">
        <f t="shared" si="86"/>
        <v>156</v>
      </c>
      <c r="AO441" s="506">
        <f t="shared" si="86"/>
        <v>0</v>
      </c>
      <c r="AP441" s="506">
        <f t="shared" si="86"/>
        <v>0</v>
      </c>
      <c r="AQ441" s="506">
        <f t="shared" si="86"/>
        <v>0</v>
      </c>
      <c r="AR441" s="506">
        <f t="shared" si="86"/>
        <v>0</v>
      </c>
      <c r="AS441" s="506">
        <f t="shared" si="86"/>
        <v>0</v>
      </c>
      <c r="AT441" s="506">
        <f t="shared" si="86"/>
        <v>0</v>
      </c>
      <c r="AU441" s="506">
        <f t="shared" si="86"/>
        <v>0</v>
      </c>
      <c r="AV441" s="506">
        <f t="shared" si="86"/>
        <v>0</v>
      </c>
      <c r="AW441" s="506">
        <f t="shared" si="86"/>
        <v>0</v>
      </c>
      <c r="AX441" s="506">
        <f t="shared" si="86"/>
        <v>0</v>
      </c>
      <c r="AY441" s="506">
        <f t="shared" si="86"/>
        <v>0</v>
      </c>
      <c r="AZ441" s="506">
        <f t="shared" si="86"/>
        <v>0</v>
      </c>
      <c r="BA441" s="506">
        <f t="shared" si="86"/>
        <v>944</v>
      </c>
      <c r="BB441" s="506">
        <f t="shared" si="86"/>
        <v>737</v>
      </c>
      <c r="BC441" s="506">
        <f t="shared" si="86"/>
        <v>417</v>
      </c>
      <c r="BD441" s="506">
        <f t="shared" si="86"/>
        <v>254</v>
      </c>
      <c r="BE441" s="506">
        <f t="shared" si="86"/>
        <v>773</v>
      </c>
      <c r="BF441" s="506">
        <f t="shared" si="86"/>
        <v>611</v>
      </c>
      <c r="BG441" s="506">
        <f t="shared" si="86"/>
        <v>322</v>
      </c>
      <c r="BH441" s="506">
        <f t="shared" si="86"/>
        <v>132</v>
      </c>
      <c r="BI441" s="506">
        <f t="shared" si="86"/>
        <v>171</v>
      </c>
      <c r="BJ441" s="506">
        <f t="shared" si="86"/>
        <v>126</v>
      </c>
      <c r="BK441" s="506">
        <f t="shared" si="86"/>
        <v>95</v>
      </c>
      <c r="BL441" s="506">
        <f t="shared" si="86"/>
        <v>122</v>
      </c>
      <c r="BM441" s="506">
        <f t="shared" si="86"/>
        <v>36</v>
      </c>
      <c r="BN441" s="506">
        <f t="shared" si="86"/>
        <v>17</v>
      </c>
      <c r="BO441" s="506">
        <f t="shared" si="86"/>
        <v>12</v>
      </c>
      <c r="BP441" s="506">
        <f t="shared" si="86"/>
        <v>30</v>
      </c>
      <c r="BQ441" s="506">
        <f t="shared" si="86"/>
        <v>0</v>
      </c>
      <c r="BR441" s="506">
        <f t="shared" ref="BR441:CA441" si="87">BR439</f>
        <v>0</v>
      </c>
      <c r="BS441" s="506">
        <f t="shared" si="87"/>
        <v>0</v>
      </c>
      <c r="BT441" s="506">
        <f t="shared" si="87"/>
        <v>0</v>
      </c>
      <c r="BU441" s="506">
        <f t="shared" si="87"/>
        <v>36</v>
      </c>
      <c r="BV441" s="506">
        <f t="shared" si="87"/>
        <v>17</v>
      </c>
      <c r="BW441" s="506">
        <f t="shared" si="87"/>
        <v>12</v>
      </c>
      <c r="BX441" s="506">
        <f t="shared" si="87"/>
        <v>30</v>
      </c>
      <c r="BY441" s="506">
        <f t="shared" si="87"/>
        <v>26</v>
      </c>
      <c r="BZ441" s="506">
        <f t="shared" si="87"/>
        <v>43</v>
      </c>
      <c r="CA441" s="506">
        <f t="shared" si="87"/>
        <v>0</v>
      </c>
    </row>
    <row r="442" spans="1:79">
      <c r="A442" s="571" t="s">
        <v>133</v>
      </c>
      <c r="B442" s="571" t="s">
        <v>1910</v>
      </c>
      <c r="C442" s="571">
        <v>2025</v>
      </c>
      <c r="D442" s="571" t="s">
        <v>1974</v>
      </c>
      <c r="E442" s="572">
        <v>878.75</v>
      </c>
      <c r="F442" s="572">
        <v>562</v>
      </c>
      <c r="G442" s="572">
        <v>444.59999999999997</v>
      </c>
      <c r="H442" s="572">
        <v>190.3</v>
      </c>
      <c r="I442" s="572">
        <v>82.5</v>
      </c>
      <c r="J442" s="572">
        <v>0</v>
      </c>
      <c r="K442" s="572">
        <v>0</v>
      </c>
      <c r="L442" s="572">
        <v>0</v>
      </c>
      <c r="M442" s="572">
        <v>0</v>
      </c>
      <c r="N442" s="572">
        <v>44.65</v>
      </c>
      <c r="O442" s="572">
        <v>15</v>
      </c>
      <c r="P442" s="572">
        <v>44.65</v>
      </c>
      <c r="Q442" s="572">
        <v>906.3</v>
      </c>
      <c r="R442" s="572">
        <v>57</v>
      </c>
      <c r="S442" s="572">
        <v>22.799999999999997</v>
      </c>
      <c r="T442" s="572">
        <v>719.15</v>
      </c>
      <c r="U442" s="572">
        <v>8.5499999999999989</v>
      </c>
      <c r="V442" s="572">
        <v>7.6</v>
      </c>
      <c r="W442" s="572">
        <v>6.6499999999999995</v>
      </c>
      <c r="X442" s="572">
        <v>5.6999999999999993</v>
      </c>
      <c r="Y442" s="572">
        <v>897.75</v>
      </c>
      <c r="Z442" s="572">
        <v>49.4</v>
      </c>
      <c r="AA442" s="572">
        <v>16.149999999999999</v>
      </c>
      <c r="AB442" s="572">
        <v>713.44999999999993</v>
      </c>
      <c r="AC442" s="572">
        <v>540.1</v>
      </c>
      <c r="AD442" s="572">
        <v>441.1</v>
      </c>
      <c r="AE442" s="572">
        <v>182</v>
      </c>
      <c r="AF442" s="572">
        <v>242.00000000000003</v>
      </c>
      <c r="AG442" s="572">
        <v>85.800000000000011</v>
      </c>
      <c r="AH442" s="572">
        <v>67.100000000000009</v>
      </c>
      <c r="AI442" s="572">
        <v>36.300000000000004</v>
      </c>
      <c r="AJ442" s="572">
        <v>70.400000000000006</v>
      </c>
      <c r="AK442" s="572">
        <v>401</v>
      </c>
      <c r="AL442" s="572">
        <v>323</v>
      </c>
      <c r="AM442" s="572">
        <v>149.15</v>
      </c>
      <c r="AN442" s="572">
        <v>171.60000000000002</v>
      </c>
      <c r="AO442" s="572">
        <v>0</v>
      </c>
      <c r="AP442" s="572">
        <v>0</v>
      </c>
      <c r="AQ442" s="572">
        <v>0</v>
      </c>
      <c r="AR442" s="572">
        <v>0</v>
      </c>
      <c r="AS442" s="572">
        <v>0</v>
      </c>
      <c r="AT442" s="572">
        <v>0</v>
      </c>
      <c r="AU442" s="572">
        <v>0</v>
      </c>
      <c r="AV442" s="572">
        <v>0</v>
      </c>
      <c r="AW442" s="572">
        <v>0</v>
      </c>
      <c r="AX442" s="572">
        <v>0</v>
      </c>
      <c r="AY442" s="572">
        <v>0</v>
      </c>
      <c r="AZ442" s="572">
        <v>0</v>
      </c>
      <c r="BA442" s="572">
        <v>937</v>
      </c>
      <c r="BB442" s="572">
        <v>700.15</v>
      </c>
      <c r="BC442" s="572">
        <v>418</v>
      </c>
      <c r="BD442" s="572">
        <v>279.40000000000003</v>
      </c>
      <c r="BE442" s="572">
        <v>769</v>
      </c>
      <c r="BF442" s="572">
        <v>580.44999999999993</v>
      </c>
      <c r="BG442" s="572">
        <v>321</v>
      </c>
      <c r="BH442" s="572">
        <v>145.20000000000002</v>
      </c>
      <c r="BI442" s="572">
        <v>168</v>
      </c>
      <c r="BJ442" s="572">
        <v>119.69999999999999</v>
      </c>
      <c r="BK442" s="572">
        <v>97</v>
      </c>
      <c r="BL442" s="572">
        <v>118</v>
      </c>
      <c r="BM442" s="572">
        <v>36</v>
      </c>
      <c r="BN442" s="572">
        <v>18.700000000000003</v>
      </c>
      <c r="BO442" s="572">
        <v>13.200000000000001</v>
      </c>
      <c r="BP442" s="572">
        <v>30</v>
      </c>
      <c r="BQ442" s="572">
        <v>0</v>
      </c>
      <c r="BR442" s="572">
        <v>0</v>
      </c>
      <c r="BS442" s="572">
        <v>0</v>
      </c>
      <c r="BT442" s="572">
        <v>0</v>
      </c>
      <c r="BU442" s="572">
        <v>36</v>
      </c>
      <c r="BV442" s="572">
        <v>18.700000000000003</v>
      </c>
      <c r="BW442" s="572">
        <v>13.200000000000001</v>
      </c>
      <c r="BX442" s="572">
        <v>30</v>
      </c>
      <c r="BY442" s="572">
        <v>24.7</v>
      </c>
      <c r="BZ442" s="572">
        <v>46</v>
      </c>
      <c r="CA442" s="572">
        <v>0</v>
      </c>
    </row>
    <row r="443" spans="1:79">
      <c r="A443" t="s">
        <v>135</v>
      </c>
      <c r="B443" t="s">
        <v>1911</v>
      </c>
      <c r="C443">
        <v>2018</v>
      </c>
      <c r="D443" t="s">
        <v>1971</v>
      </c>
      <c r="E443" s="506">
        <v>688</v>
      </c>
      <c r="F443" s="506">
        <v>1034</v>
      </c>
      <c r="G443" s="506">
        <v>406</v>
      </c>
      <c r="H443" s="506">
        <v>487</v>
      </c>
      <c r="I443" s="506">
        <v>181</v>
      </c>
      <c r="J443" s="506">
        <v>0</v>
      </c>
      <c r="K443" s="506">
        <v>0</v>
      </c>
      <c r="L443" s="506">
        <v>0</v>
      </c>
      <c r="M443" s="506">
        <v>0</v>
      </c>
      <c r="N443" s="506">
        <v>0</v>
      </c>
      <c r="O443" s="506">
        <v>0</v>
      </c>
      <c r="P443" s="506">
        <v>0</v>
      </c>
      <c r="Q443" s="506">
        <v>0</v>
      </c>
      <c r="R443" s="506">
        <v>0</v>
      </c>
      <c r="S443" s="506">
        <v>0</v>
      </c>
      <c r="T443" s="506">
        <v>0</v>
      </c>
      <c r="U443" s="506">
        <v>0</v>
      </c>
      <c r="V443" s="506">
        <v>0</v>
      </c>
      <c r="W443" s="506">
        <v>0</v>
      </c>
      <c r="X443" s="506">
        <v>0</v>
      </c>
      <c r="Y443" s="506">
        <v>0</v>
      </c>
      <c r="Z443" s="506">
        <v>0</v>
      </c>
      <c r="AA443" s="506">
        <v>0</v>
      </c>
      <c r="AB443" s="506">
        <v>0</v>
      </c>
      <c r="AC443" s="506">
        <v>584</v>
      </c>
      <c r="AD443" s="506">
        <v>282</v>
      </c>
      <c r="AE443" s="506">
        <v>321</v>
      </c>
      <c r="AF443" s="506">
        <v>266</v>
      </c>
      <c r="AG443" s="506">
        <v>225</v>
      </c>
      <c r="AH443" s="506">
        <v>122</v>
      </c>
      <c r="AI443" s="506">
        <v>93</v>
      </c>
      <c r="AJ443" s="506">
        <v>86</v>
      </c>
      <c r="AK443" s="506">
        <v>359</v>
      </c>
      <c r="AL443" s="506">
        <v>160</v>
      </c>
      <c r="AM443" s="506">
        <v>228</v>
      </c>
      <c r="AN443" s="506">
        <v>180</v>
      </c>
      <c r="AO443" s="506">
        <v>3</v>
      </c>
      <c r="AP443" s="506">
        <v>1</v>
      </c>
      <c r="AQ443" s="506">
        <v>0</v>
      </c>
      <c r="AR443" s="506">
        <v>3</v>
      </c>
      <c r="AS443" s="506">
        <v>0</v>
      </c>
      <c r="AT443" s="506">
        <v>0</v>
      </c>
      <c r="AU443" s="506">
        <v>0</v>
      </c>
      <c r="AV443" s="506">
        <v>0</v>
      </c>
      <c r="AW443" s="506">
        <v>3</v>
      </c>
      <c r="AX443" s="506">
        <v>1</v>
      </c>
      <c r="AY443" s="506">
        <v>0</v>
      </c>
      <c r="AZ443" s="506">
        <v>3</v>
      </c>
      <c r="BA443" s="506">
        <v>1508</v>
      </c>
      <c r="BB443" s="506">
        <v>528</v>
      </c>
      <c r="BC443" s="506">
        <v>752</v>
      </c>
      <c r="BD443" s="506">
        <v>489</v>
      </c>
      <c r="BE443" s="506">
        <v>945</v>
      </c>
      <c r="BF443" s="506">
        <v>400</v>
      </c>
      <c r="BG443" s="506">
        <v>465</v>
      </c>
      <c r="BH443" s="506">
        <v>212</v>
      </c>
      <c r="BI443" s="506">
        <v>563</v>
      </c>
      <c r="BJ443" s="506">
        <v>128</v>
      </c>
      <c r="BK443" s="506">
        <v>287</v>
      </c>
      <c r="BL443" s="506">
        <v>277</v>
      </c>
      <c r="BM443" s="506">
        <v>13</v>
      </c>
      <c r="BN443" s="506">
        <v>1</v>
      </c>
      <c r="BO443" s="506">
        <v>2</v>
      </c>
      <c r="BP443" s="506">
        <v>11</v>
      </c>
      <c r="BQ443" s="506">
        <v>0</v>
      </c>
      <c r="BR443" s="506">
        <v>0</v>
      </c>
      <c r="BS443" s="506">
        <v>0</v>
      </c>
      <c r="BT443" s="506">
        <v>0</v>
      </c>
      <c r="BU443" s="506">
        <v>13</v>
      </c>
      <c r="BV443" s="506">
        <v>1</v>
      </c>
      <c r="BW443" s="506">
        <v>2</v>
      </c>
      <c r="BX443" s="506">
        <v>11</v>
      </c>
      <c r="BY443" s="506">
        <v>7</v>
      </c>
      <c r="BZ443" s="506">
        <v>65</v>
      </c>
      <c r="CA443" s="506">
        <v>0</v>
      </c>
    </row>
    <row r="444" spans="1:79">
      <c r="A444" s="571" t="s">
        <v>135</v>
      </c>
      <c r="B444" s="571" t="s">
        <v>1911</v>
      </c>
      <c r="C444" s="571">
        <v>2019</v>
      </c>
      <c r="D444" s="571" t="s">
        <v>1971</v>
      </c>
      <c r="E444" s="572">
        <v>790</v>
      </c>
      <c r="F444" s="572">
        <v>1031</v>
      </c>
      <c r="G444" s="572">
        <v>468</v>
      </c>
      <c r="H444" s="572">
        <v>488</v>
      </c>
      <c r="I444" s="572">
        <v>181</v>
      </c>
      <c r="J444" s="572">
        <v>1</v>
      </c>
      <c r="K444" s="572">
        <v>0</v>
      </c>
      <c r="L444" s="572">
        <v>0</v>
      </c>
      <c r="M444" s="572">
        <v>0</v>
      </c>
      <c r="N444" s="572">
        <v>0</v>
      </c>
      <c r="O444" s="572">
        <v>0</v>
      </c>
      <c r="P444" s="572">
        <v>0</v>
      </c>
      <c r="Q444" s="572">
        <v>0</v>
      </c>
      <c r="R444" s="572">
        <v>0</v>
      </c>
      <c r="S444" s="572">
        <v>0</v>
      </c>
      <c r="T444" s="572">
        <v>0</v>
      </c>
      <c r="U444" s="572">
        <v>0</v>
      </c>
      <c r="V444" s="572">
        <v>0</v>
      </c>
      <c r="W444" s="572">
        <v>0</v>
      </c>
      <c r="X444" s="572">
        <v>0</v>
      </c>
      <c r="Y444" s="572">
        <v>0</v>
      </c>
      <c r="Z444" s="572">
        <v>0</v>
      </c>
      <c r="AA444" s="572">
        <v>0</v>
      </c>
      <c r="AB444" s="572">
        <v>0</v>
      </c>
      <c r="AC444" s="572">
        <v>688</v>
      </c>
      <c r="AD444" s="572">
        <v>366</v>
      </c>
      <c r="AE444" s="572">
        <v>380</v>
      </c>
      <c r="AF444" s="572">
        <v>307</v>
      </c>
      <c r="AG444" s="572">
        <v>287</v>
      </c>
      <c r="AH444" s="572">
        <v>170</v>
      </c>
      <c r="AI444" s="572">
        <v>135</v>
      </c>
      <c r="AJ444" s="572">
        <v>95</v>
      </c>
      <c r="AK444" s="572">
        <v>401</v>
      </c>
      <c r="AL444" s="572">
        <v>196</v>
      </c>
      <c r="AM444" s="572">
        <v>245</v>
      </c>
      <c r="AN444" s="572">
        <v>212</v>
      </c>
      <c r="AO444" s="572">
        <v>1</v>
      </c>
      <c r="AP444" s="572">
        <v>0</v>
      </c>
      <c r="AQ444" s="572">
        <v>0</v>
      </c>
      <c r="AR444" s="572">
        <v>1</v>
      </c>
      <c r="AS444" s="572">
        <v>0</v>
      </c>
      <c r="AT444" s="572">
        <v>0</v>
      </c>
      <c r="AU444" s="572">
        <v>0</v>
      </c>
      <c r="AV444" s="572">
        <v>0</v>
      </c>
      <c r="AW444" s="572">
        <v>1</v>
      </c>
      <c r="AX444" s="572">
        <v>0</v>
      </c>
      <c r="AY444" s="572">
        <v>0</v>
      </c>
      <c r="AZ444" s="572">
        <v>1</v>
      </c>
      <c r="BA444" s="572">
        <v>1707</v>
      </c>
      <c r="BB444" s="572">
        <v>733</v>
      </c>
      <c r="BC444" s="572">
        <v>851</v>
      </c>
      <c r="BD444" s="572">
        <v>466</v>
      </c>
      <c r="BE444" s="572">
        <v>1186</v>
      </c>
      <c r="BF444" s="572">
        <v>596</v>
      </c>
      <c r="BG444" s="572">
        <v>546</v>
      </c>
      <c r="BH444" s="572">
        <v>217</v>
      </c>
      <c r="BI444" s="572">
        <v>521</v>
      </c>
      <c r="BJ444" s="572">
        <v>137</v>
      </c>
      <c r="BK444" s="572">
        <v>305</v>
      </c>
      <c r="BL444" s="572">
        <v>249</v>
      </c>
      <c r="BM444" s="572">
        <v>7</v>
      </c>
      <c r="BN444" s="572">
        <v>0</v>
      </c>
      <c r="BO444" s="572">
        <v>3</v>
      </c>
      <c r="BP444" s="572">
        <v>6</v>
      </c>
      <c r="BQ444" s="572">
        <v>0</v>
      </c>
      <c r="BR444" s="572">
        <v>0</v>
      </c>
      <c r="BS444" s="572">
        <v>0</v>
      </c>
      <c r="BT444" s="572">
        <v>0</v>
      </c>
      <c r="BU444" s="572">
        <v>7</v>
      </c>
      <c r="BV444" s="572">
        <v>0</v>
      </c>
      <c r="BW444" s="572">
        <v>3</v>
      </c>
      <c r="BX444" s="572">
        <v>6</v>
      </c>
      <c r="BY444" s="572">
        <v>11</v>
      </c>
      <c r="BZ444" s="572">
        <v>78</v>
      </c>
      <c r="CA444" s="572">
        <v>0</v>
      </c>
    </row>
    <row r="445" spans="1:79">
      <c r="A445" t="s">
        <v>135</v>
      </c>
      <c r="B445" t="s">
        <v>1911</v>
      </c>
      <c r="C445">
        <v>2020</v>
      </c>
      <c r="D445" t="s">
        <v>1971</v>
      </c>
      <c r="E445" s="506">
        <v>824</v>
      </c>
      <c r="F445" s="506">
        <v>1020</v>
      </c>
      <c r="G445" s="506">
        <v>488</v>
      </c>
      <c r="H445" s="506">
        <v>502</v>
      </c>
      <c r="I445" s="506">
        <v>165</v>
      </c>
      <c r="J445" s="506">
        <v>2</v>
      </c>
      <c r="K445" s="506">
        <v>1</v>
      </c>
      <c r="L445" s="506">
        <v>2</v>
      </c>
      <c r="M445" s="506">
        <v>0</v>
      </c>
      <c r="N445" s="506">
        <v>527</v>
      </c>
      <c r="O445" s="506">
        <v>42</v>
      </c>
      <c r="P445" s="506">
        <v>485</v>
      </c>
      <c r="Q445" s="506">
        <v>0</v>
      </c>
      <c r="R445" s="506">
        <v>0</v>
      </c>
      <c r="S445" s="506">
        <v>0</v>
      </c>
      <c r="T445" s="506">
        <v>0</v>
      </c>
      <c r="U445" s="506">
        <v>0</v>
      </c>
      <c r="V445" s="506">
        <v>0</v>
      </c>
      <c r="W445" s="506">
        <v>0</v>
      </c>
      <c r="X445" s="506">
        <v>0</v>
      </c>
      <c r="Y445" s="506">
        <v>0</v>
      </c>
      <c r="Z445" s="506">
        <v>0</v>
      </c>
      <c r="AA445" s="506">
        <v>0</v>
      </c>
      <c r="AB445" s="506">
        <v>0</v>
      </c>
      <c r="AC445" s="506">
        <v>564</v>
      </c>
      <c r="AD445" s="506">
        <v>268</v>
      </c>
      <c r="AE445" s="506">
        <v>316</v>
      </c>
      <c r="AF445" s="506">
        <v>287</v>
      </c>
      <c r="AG445" s="506">
        <v>220</v>
      </c>
      <c r="AH445" s="506">
        <v>97</v>
      </c>
      <c r="AI445" s="506">
        <v>86</v>
      </c>
      <c r="AJ445" s="506">
        <v>92</v>
      </c>
      <c r="AK445" s="506">
        <v>344</v>
      </c>
      <c r="AL445" s="506">
        <v>171</v>
      </c>
      <c r="AM445" s="506">
        <v>230</v>
      </c>
      <c r="AN445" s="506">
        <v>195</v>
      </c>
      <c r="AO445" s="506">
        <v>1</v>
      </c>
      <c r="AP445" s="506">
        <v>0</v>
      </c>
      <c r="AQ445" s="506">
        <v>1</v>
      </c>
      <c r="AR445" s="506">
        <v>0</v>
      </c>
      <c r="AS445" s="506">
        <v>0</v>
      </c>
      <c r="AT445" s="506">
        <v>0</v>
      </c>
      <c r="AU445" s="506">
        <v>0</v>
      </c>
      <c r="AV445" s="506">
        <v>0</v>
      </c>
      <c r="AW445" s="506">
        <v>1</v>
      </c>
      <c r="AX445" s="506">
        <v>0</v>
      </c>
      <c r="AY445" s="506">
        <v>1</v>
      </c>
      <c r="AZ445" s="506">
        <v>0</v>
      </c>
      <c r="BA445" s="506">
        <v>1837</v>
      </c>
      <c r="BB445" s="506">
        <v>845</v>
      </c>
      <c r="BC445" s="506">
        <v>911</v>
      </c>
      <c r="BD445" s="506">
        <v>494</v>
      </c>
      <c r="BE445" s="506">
        <v>1325</v>
      </c>
      <c r="BF445" s="506">
        <v>682</v>
      </c>
      <c r="BG445" s="506">
        <v>640</v>
      </c>
      <c r="BH445" s="506">
        <v>246</v>
      </c>
      <c r="BI445" s="506">
        <v>512</v>
      </c>
      <c r="BJ445" s="506">
        <v>163</v>
      </c>
      <c r="BK445" s="506">
        <v>271</v>
      </c>
      <c r="BL445" s="506">
        <v>248</v>
      </c>
      <c r="BM445" s="506">
        <v>23</v>
      </c>
      <c r="BN445" s="506">
        <v>2</v>
      </c>
      <c r="BO445" s="506">
        <v>13</v>
      </c>
      <c r="BP445" s="506">
        <v>16</v>
      </c>
      <c r="BQ445" s="506">
        <v>0</v>
      </c>
      <c r="BR445" s="506">
        <v>0</v>
      </c>
      <c r="BS445" s="506">
        <v>0</v>
      </c>
      <c r="BT445" s="506">
        <v>0</v>
      </c>
      <c r="BU445" s="506">
        <v>23</v>
      </c>
      <c r="BV445" s="506">
        <v>2</v>
      </c>
      <c r="BW445" s="506">
        <v>13</v>
      </c>
      <c r="BX445" s="506">
        <v>16</v>
      </c>
      <c r="BY445" s="506">
        <v>13</v>
      </c>
      <c r="BZ445" s="506">
        <v>58</v>
      </c>
      <c r="CA445" s="506">
        <v>0</v>
      </c>
    </row>
    <row r="446" spans="1:79">
      <c r="A446" s="571" t="s">
        <v>135</v>
      </c>
      <c r="B446" s="571" t="s">
        <v>1911</v>
      </c>
      <c r="C446" s="571">
        <v>2021</v>
      </c>
      <c r="D446" s="571" t="s">
        <v>1971</v>
      </c>
      <c r="E446" s="572">
        <v>689</v>
      </c>
      <c r="F446" s="572">
        <v>1032</v>
      </c>
      <c r="G446" s="572">
        <v>504</v>
      </c>
      <c r="H446" s="572">
        <v>511</v>
      </c>
      <c r="I446" s="572">
        <v>188</v>
      </c>
      <c r="J446" s="572">
        <v>0</v>
      </c>
      <c r="K446" s="572">
        <v>0</v>
      </c>
      <c r="L446" s="572">
        <v>0</v>
      </c>
      <c r="M446" s="572">
        <v>0</v>
      </c>
      <c r="N446" s="572">
        <v>829</v>
      </c>
      <c r="O446" s="572">
        <v>50</v>
      </c>
      <c r="P446" s="572">
        <v>779</v>
      </c>
      <c r="Q446" s="572">
        <v>9</v>
      </c>
      <c r="R446" s="572">
        <v>0</v>
      </c>
      <c r="S446" s="572">
        <v>0</v>
      </c>
      <c r="T446" s="572">
        <v>0</v>
      </c>
      <c r="U446" s="572">
        <v>9</v>
      </c>
      <c r="V446" s="572">
        <v>0</v>
      </c>
      <c r="W446" s="572">
        <v>0</v>
      </c>
      <c r="X446" s="572">
        <v>0</v>
      </c>
      <c r="Y446" s="572">
        <v>0</v>
      </c>
      <c r="Z446" s="572">
        <v>0</v>
      </c>
      <c r="AA446" s="572">
        <v>0</v>
      </c>
      <c r="AB446" s="572">
        <v>0</v>
      </c>
      <c r="AC446" s="572">
        <v>565</v>
      </c>
      <c r="AD446" s="572">
        <v>303</v>
      </c>
      <c r="AE446" s="572">
        <v>285</v>
      </c>
      <c r="AF446" s="572">
        <v>215</v>
      </c>
      <c r="AG446" s="572">
        <v>238</v>
      </c>
      <c r="AH446" s="572">
        <v>141</v>
      </c>
      <c r="AI446" s="572">
        <v>95</v>
      </c>
      <c r="AJ446" s="572">
        <v>69</v>
      </c>
      <c r="AK446" s="572">
        <v>327</v>
      </c>
      <c r="AL446" s="572">
        <v>162</v>
      </c>
      <c r="AM446" s="572">
        <v>190</v>
      </c>
      <c r="AN446" s="572">
        <v>146</v>
      </c>
      <c r="AO446" s="572">
        <v>3</v>
      </c>
      <c r="AP446" s="572">
        <v>1</v>
      </c>
      <c r="AQ446" s="572">
        <v>2</v>
      </c>
      <c r="AR446" s="572">
        <v>1</v>
      </c>
      <c r="AS446" s="572">
        <v>0</v>
      </c>
      <c r="AT446" s="572">
        <v>0</v>
      </c>
      <c r="AU446" s="572">
        <v>0</v>
      </c>
      <c r="AV446" s="572">
        <v>0</v>
      </c>
      <c r="AW446" s="572">
        <v>3</v>
      </c>
      <c r="AX446" s="572">
        <v>1</v>
      </c>
      <c r="AY446" s="572">
        <v>2</v>
      </c>
      <c r="AZ446" s="572">
        <v>1</v>
      </c>
      <c r="BA446" s="572">
        <v>1813</v>
      </c>
      <c r="BB446" s="572">
        <v>835</v>
      </c>
      <c r="BC446" s="572">
        <v>930</v>
      </c>
      <c r="BD446" s="572">
        <v>502</v>
      </c>
      <c r="BE446" s="572">
        <v>1237</v>
      </c>
      <c r="BF446" s="572">
        <v>664</v>
      </c>
      <c r="BG446" s="572">
        <v>610</v>
      </c>
      <c r="BH446" s="572">
        <v>211</v>
      </c>
      <c r="BI446" s="572">
        <v>576</v>
      </c>
      <c r="BJ446" s="572">
        <v>171</v>
      </c>
      <c r="BK446" s="572">
        <v>320</v>
      </c>
      <c r="BL446" s="572">
        <v>291</v>
      </c>
      <c r="BM446" s="572">
        <v>45</v>
      </c>
      <c r="BN446" s="572">
        <v>7</v>
      </c>
      <c r="BO446" s="572">
        <v>26</v>
      </c>
      <c r="BP446" s="572">
        <v>22</v>
      </c>
      <c r="BQ446" s="572">
        <v>0</v>
      </c>
      <c r="BR446" s="572">
        <v>0</v>
      </c>
      <c r="BS446" s="572">
        <v>0</v>
      </c>
      <c r="BT446" s="572">
        <v>0</v>
      </c>
      <c r="BU446" s="572">
        <v>45</v>
      </c>
      <c r="BV446" s="572">
        <v>7</v>
      </c>
      <c r="BW446" s="572">
        <v>26</v>
      </c>
      <c r="BX446" s="572">
        <v>22</v>
      </c>
      <c r="BY446" s="572">
        <v>16</v>
      </c>
      <c r="BZ446" s="572">
        <v>103</v>
      </c>
      <c r="CA446" s="572">
        <v>0</v>
      </c>
    </row>
    <row r="447" spans="1:79">
      <c r="A447" t="s">
        <v>135</v>
      </c>
      <c r="B447" t="s">
        <v>1911</v>
      </c>
      <c r="C447">
        <v>2022</v>
      </c>
      <c r="D447" t="s">
        <v>1971</v>
      </c>
      <c r="E447" s="506">
        <v>748</v>
      </c>
      <c r="F447" s="506">
        <v>1000</v>
      </c>
      <c r="G447" s="506">
        <v>504</v>
      </c>
      <c r="H447" s="506">
        <v>478</v>
      </c>
      <c r="I447" s="506">
        <v>185</v>
      </c>
      <c r="J447" s="506">
        <v>0</v>
      </c>
      <c r="K447" s="506">
        <v>0</v>
      </c>
      <c r="L447" s="506">
        <v>0</v>
      </c>
      <c r="M447" s="506">
        <v>0</v>
      </c>
      <c r="N447" s="506">
        <v>1008</v>
      </c>
      <c r="O447" s="506">
        <v>46</v>
      </c>
      <c r="P447" s="506">
        <v>962</v>
      </c>
      <c r="Q447" s="506">
        <v>12</v>
      </c>
      <c r="R447" s="506">
        <v>0</v>
      </c>
      <c r="S447" s="506">
        <v>0</v>
      </c>
      <c r="T447" s="506">
        <v>0</v>
      </c>
      <c r="U447" s="506">
        <v>12</v>
      </c>
      <c r="V447" s="506">
        <v>0</v>
      </c>
      <c r="W447" s="506">
        <v>0</v>
      </c>
      <c r="X447" s="506">
        <v>0</v>
      </c>
      <c r="Y447" s="506">
        <v>0</v>
      </c>
      <c r="Z447" s="506">
        <v>0</v>
      </c>
      <c r="AA447" s="506">
        <v>0</v>
      </c>
      <c r="AB447" s="506">
        <v>0</v>
      </c>
      <c r="AC447" s="506">
        <v>607</v>
      </c>
      <c r="AD447" s="506">
        <v>328</v>
      </c>
      <c r="AE447" s="506">
        <v>325</v>
      </c>
      <c r="AF447" s="506">
        <v>228</v>
      </c>
      <c r="AG447" s="506">
        <v>308</v>
      </c>
      <c r="AH447" s="506">
        <v>173</v>
      </c>
      <c r="AI447" s="506">
        <v>146</v>
      </c>
      <c r="AJ447" s="506">
        <v>85</v>
      </c>
      <c r="AK447" s="506">
        <v>299</v>
      </c>
      <c r="AL447" s="506">
        <v>155</v>
      </c>
      <c r="AM447" s="506">
        <v>179</v>
      </c>
      <c r="AN447" s="506">
        <v>143</v>
      </c>
      <c r="AO447" s="506">
        <v>0</v>
      </c>
      <c r="AP447" s="506">
        <v>0</v>
      </c>
      <c r="AQ447" s="506">
        <v>0</v>
      </c>
      <c r="AR447" s="506">
        <v>0</v>
      </c>
      <c r="AS447" s="506">
        <v>0</v>
      </c>
      <c r="AT447" s="506">
        <v>0</v>
      </c>
      <c r="AU447" s="506">
        <v>0</v>
      </c>
      <c r="AV447" s="506">
        <v>0</v>
      </c>
      <c r="AW447" s="506">
        <v>0</v>
      </c>
      <c r="AX447" s="506">
        <v>0</v>
      </c>
      <c r="AY447" s="506">
        <v>0</v>
      </c>
      <c r="AZ447" s="506">
        <v>0</v>
      </c>
      <c r="BA447" s="506">
        <v>1716</v>
      </c>
      <c r="BB447" s="506">
        <v>785</v>
      </c>
      <c r="BC447" s="506">
        <v>849</v>
      </c>
      <c r="BD447" s="506">
        <v>453</v>
      </c>
      <c r="BE447" s="506">
        <v>1217</v>
      </c>
      <c r="BF447" s="506">
        <v>623</v>
      </c>
      <c r="BG447" s="506">
        <v>568</v>
      </c>
      <c r="BH447" s="506">
        <v>220</v>
      </c>
      <c r="BI447" s="506">
        <v>499</v>
      </c>
      <c r="BJ447" s="506">
        <v>162</v>
      </c>
      <c r="BK447" s="506">
        <v>281</v>
      </c>
      <c r="BL447" s="506">
        <v>233</v>
      </c>
      <c r="BM447" s="506">
        <v>43</v>
      </c>
      <c r="BN447" s="506">
        <v>3</v>
      </c>
      <c r="BO447" s="506">
        <v>25</v>
      </c>
      <c r="BP447" s="506">
        <v>29</v>
      </c>
      <c r="BQ447" s="506">
        <v>0</v>
      </c>
      <c r="BR447" s="506">
        <v>0</v>
      </c>
      <c r="BS447" s="506">
        <v>0</v>
      </c>
      <c r="BT447" s="506">
        <v>0</v>
      </c>
      <c r="BU447" s="506">
        <v>43</v>
      </c>
      <c r="BV447" s="506">
        <v>3</v>
      </c>
      <c r="BW447" s="506">
        <v>25</v>
      </c>
      <c r="BX447" s="506">
        <v>29</v>
      </c>
      <c r="BY447" s="506">
        <v>22</v>
      </c>
      <c r="BZ447" s="506">
        <v>120</v>
      </c>
      <c r="CA447" s="506">
        <v>0</v>
      </c>
    </row>
    <row r="448" spans="1:79">
      <c r="A448" s="571" t="s">
        <v>135</v>
      </c>
      <c r="B448" s="571" t="s">
        <v>1911</v>
      </c>
      <c r="C448" s="571">
        <v>2023</v>
      </c>
      <c r="D448" s="571" t="s">
        <v>1971</v>
      </c>
      <c r="E448" s="572">
        <v>799</v>
      </c>
      <c r="F448" s="572">
        <v>1001</v>
      </c>
      <c r="G448" s="572">
        <v>533</v>
      </c>
      <c r="H448" s="572">
        <v>508</v>
      </c>
      <c r="I448" s="572">
        <v>160</v>
      </c>
      <c r="J448" s="572">
        <v>1</v>
      </c>
      <c r="K448" s="572">
        <v>0</v>
      </c>
      <c r="L448" s="572">
        <v>0</v>
      </c>
      <c r="M448" s="572">
        <v>0</v>
      </c>
      <c r="N448" s="572">
        <v>794</v>
      </c>
      <c r="O448" s="572">
        <v>57</v>
      </c>
      <c r="P448" s="572">
        <v>737</v>
      </c>
      <c r="Q448" s="572">
        <v>7</v>
      </c>
      <c r="R448" s="572">
        <v>3</v>
      </c>
      <c r="S448" s="572">
        <v>1</v>
      </c>
      <c r="T448" s="572">
        <v>7</v>
      </c>
      <c r="U448" s="572">
        <v>7</v>
      </c>
      <c r="V448" s="572">
        <v>3</v>
      </c>
      <c r="W448" s="572">
        <v>1</v>
      </c>
      <c r="X448" s="572">
        <v>7</v>
      </c>
      <c r="Y448" s="572">
        <v>0</v>
      </c>
      <c r="Z448" s="572">
        <v>0</v>
      </c>
      <c r="AA448" s="572">
        <v>0</v>
      </c>
      <c r="AB448" s="572">
        <v>0</v>
      </c>
      <c r="AC448" s="572">
        <v>603</v>
      </c>
      <c r="AD448" s="572">
        <v>315</v>
      </c>
      <c r="AE448" s="572">
        <v>323</v>
      </c>
      <c r="AF448" s="572">
        <v>236</v>
      </c>
      <c r="AG448" s="572">
        <v>304</v>
      </c>
      <c r="AH448" s="572">
        <v>171</v>
      </c>
      <c r="AI448" s="572">
        <v>139</v>
      </c>
      <c r="AJ448" s="572">
        <v>83</v>
      </c>
      <c r="AK448" s="572">
        <v>299</v>
      </c>
      <c r="AL448" s="572">
        <v>144</v>
      </c>
      <c r="AM448" s="572">
        <v>184</v>
      </c>
      <c r="AN448" s="572">
        <v>153</v>
      </c>
      <c r="AO448" s="572">
        <v>0</v>
      </c>
      <c r="AP448" s="572">
        <v>0</v>
      </c>
      <c r="AQ448" s="572">
        <v>0</v>
      </c>
      <c r="AR448" s="572">
        <v>0</v>
      </c>
      <c r="AS448" s="572">
        <v>0</v>
      </c>
      <c r="AT448" s="572">
        <v>0</v>
      </c>
      <c r="AU448" s="572">
        <v>0</v>
      </c>
      <c r="AV448" s="572">
        <v>0</v>
      </c>
      <c r="AW448" s="572">
        <v>0</v>
      </c>
      <c r="AX448" s="572">
        <v>0</v>
      </c>
      <c r="AY448" s="572">
        <v>0</v>
      </c>
      <c r="AZ448" s="572">
        <v>0</v>
      </c>
      <c r="BA448" s="572">
        <v>1697</v>
      </c>
      <c r="BB448" s="572">
        <v>791</v>
      </c>
      <c r="BC448" s="572">
        <v>843</v>
      </c>
      <c r="BD448" s="572">
        <v>393</v>
      </c>
      <c r="BE448" s="572">
        <v>1227</v>
      </c>
      <c r="BF448" s="572">
        <v>658</v>
      </c>
      <c r="BG448" s="572">
        <v>589</v>
      </c>
      <c r="BH448" s="572">
        <v>176</v>
      </c>
      <c r="BI448" s="572">
        <v>470</v>
      </c>
      <c r="BJ448" s="572">
        <v>133</v>
      </c>
      <c r="BK448" s="572">
        <v>254</v>
      </c>
      <c r="BL448" s="572">
        <v>217</v>
      </c>
      <c r="BM448" s="572">
        <v>22</v>
      </c>
      <c r="BN448" s="572">
        <v>1</v>
      </c>
      <c r="BO448" s="572">
        <v>10</v>
      </c>
      <c r="BP448" s="572">
        <v>14</v>
      </c>
      <c r="BQ448" s="572">
        <v>0</v>
      </c>
      <c r="BR448" s="572">
        <v>0</v>
      </c>
      <c r="BS448" s="572">
        <v>0</v>
      </c>
      <c r="BT448" s="572">
        <v>0</v>
      </c>
      <c r="BU448" s="572">
        <v>22</v>
      </c>
      <c r="BV448" s="572">
        <v>1</v>
      </c>
      <c r="BW448" s="572">
        <v>10</v>
      </c>
      <c r="BX448" s="572">
        <v>14</v>
      </c>
      <c r="BY448" s="572">
        <v>20</v>
      </c>
      <c r="BZ448" s="572">
        <v>109</v>
      </c>
      <c r="CA448" s="572">
        <v>0</v>
      </c>
    </row>
    <row r="449" spans="1:79">
      <c r="A449" t="s">
        <v>135</v>
      </c>
      <c r="B449" t="s">
        <v>1911</v>
      </c>
      <c r="C449">
        <v>2024</v>
      </c>
      <c r="D449" t="s">
        <v>1971</v>
      </c>
      <c r="E449" s="506">
        <v>852</v>
      </c>
      <c r="F449" s="506">
        <v>986</v>
      </c>
      <c r="G449" s="506">
        <v>531</v>
      </c>
      <c r="H449" s="506">
        <v>461</v>
      </c>
      <c r="I449" s="506">
        <v>143</v>
      </c>
      <c r="J449" s="506">
        <v>3</v>
      </c>
      <c r="K449" s="506">
        <v>0</v>
      </c>
      <c r="L449" s="506">
        <v>1</v>
      </c>
      <c r="M449" s="506">
        <v>0</v>
      </c>
      <c r="N449" s="506">
        <v>556</v>
      </c>
      <c r="O449" s="506">
        <v>15</v>
      </c>
      <c r="P449" s="506">
        <v>541</v>
      </c>
      <c r="Q449" s="506">
        <v>11</v>
      </c>
      <c r="R449" s="506">
        <v>4</v>
      </c>
      <c r="S449" s="506">
        <v>5</v>
      </c>
      <c r="T449" s="506">
        <v>9</v>
      </c>
      <c r="U449" s="506">
        <v>11</v>
      </c>
      <c r="V449" s="506">
        <v>4</v>
      </c>
      <c r="W449" s="506">
        <v>5</v>
      </c>
      <c r="X449" s="506">
        <v>9</v>
      </c>
      <c r="Y449" s="506">
        <v>0</v>
      </c>
      <c r="Z449" s="506">
        <v>0</v>
      </c>
      <c r="AA449" s="506">
        <v>0</v>
      </c>
      <c r="AB449" s="506">
        <v>0</v>
      </c>
      <c r="AC449" s="506">
        <v>584</v>
      </c>
      <c r="AD449" s="506">
        <v>328</v>
      </c>
      <c r="AE449" s="506">
        <v>338</v>
      </c>
      <c r="AF449" s="506">
        <v>205</v>
      </c>
      <c r="AG449" s="506">
        <v>126</v>
      </c>
      <c r="AH449" s="506">
        <v>51</v>
      </c>
      <c r="AI449" s="506">
        <v>68</v>
      </c>
      <c r="AJ449" s="506">
        <v>33</v>
      </c>
      <c r="AK449" s="506">
        <v>458</v>
      </c>
      <c r="AL449" s="506">
        <v>277</v>
      </c>
      <c r="AM449" s="506">
        <v>270</v>
      </c>
      <c r="AN449" s="506">
        <v>172</v>
      </c>
      <c r="AO449" s="506">
        <v>0</v>
      </c>
      <c r="AP449" s="506">
        <v>0</v>
      </c>
      <c r="AQ449" s="506">
        <v>0</v>
      </c>
      <c r="AR449" s="506">
        <v>0</v>
      </c>
      <c r="AS449" s="506">
        <v>0</v>
      </c>
      <c r="AT449" s="506">
        <v>0</v>
      </c>
      <c r="AU449" s="506">
        <v>0</v>
      </c>
      <c r="AV449" s="506">
        <v>0</v>
      </c>
      <c r="AW449" s="506">
        <v>0</v>
      </c>
      <c r="AX449" s="506">
        <v>0</v>
      </c>
      <c r="AY449" s="506">
        <v>0</v>
      </c>
      <c r="AZ449" s="506">
        <v>0</v>
      </c>
      <c r="BA449" s="506">
        <v>1735</v>
      </c>
      <c r="BB449" s="506">
        <v>839</v>
      </c>
      <c r="BC449" s="506">
        <v>882</v>
      </c>
      <c r="BD449" s="506">
        <v>435</v>
      </c>
      <c r="BE449" s="506">
        <v>991</v>
      </c>
      <c r="BF449" s="506">
        <v>542</v>
      </c>
      <c r="BG449" s="506">
        <v>482</v>
      </c>
      <c r="BH449" s="506">
        <v>162</v>
      </c>
      <c r="BI449" s="506">
        <v>744</v>
      </c>
      <c r="BJ449" s="506">
        <v>297</v>
      </c>
      <c r="BK449" s="506">
        <v>400</v>
      </c>
      <c r="BL449" s="506">
        <v>273</v>
      </c>
      <c r="BM449" s="506">
        <v>33</v>
      </c>
      <c r="BN449" s="506">
        <v>2</v>
      </c>
      <c r="BO449" s="506">
        <v>21</v>
      </c>
      <c r="BP449" s="506">
        <v>23</v>
      </c>
      <c r="BQ449" s="506">
        <v>0</v>
      </c>
      <c r="BR449" s="506">
        <v>0</v>
      </c>
      <c r="BS449" s="506">
        <v>0</v>
      </c>
      <c r="BT449" s="506">
        <v>0</v>
      </c>
      <c r="BU449" s="506">
        <v>33</v>
      </c>
      <c r="BV449" s="506">
        <v>2</v>
      </c>
      <c r="BW449" s="506">
        <v>21</v>
      </c>
      <c r="BX449" s="506">
        <v>23</v>
      </c>
      <c r="BY449" s="506">
        <v>18</v>
      </c>
      <c r="BZ449" s="506">
        <v>93</v>
      </c>
      <c r="CA449" s="506">
        <v>0</v>
      </c>
    </row>
    <row r="450" spans="1:79">
      <c r="A450" s="571" t="s">
        <v>135</v>
      </c>
      <c r="B450" s="571" t="s">
        <v>1911</v>
      </c>
      <c r="C450" s="571">
        <v>2025</v>
      </c>
      <c r="D450" s="571" t="s">
        <v>1972</v>
      </c>
      <c r="E450" s="572">
        <v>771</v>
      </c>
      <c r="F450" s="572">
        <v>989</v>
      </c>
      <c r="G450" s="572">
        <v>479</v>
      </c>
      <c r="H450" s="572">
        <v>478</v>
      </c>
      <c r="I450" s="572">
        <v>167</v>
      </c>
      <c r="J450" s="572">
        <v>1</v>
      </c>
      <c r="K450" s="572">
        <v>0</v>
      </c>
      <c r="L450" s="572">
        <v>0</v>
      </c>
      <c r="M450" s="572">
        <v>0</v>
      </c>
      <c r="N450" s="572">
        <v>743</v>
      </c>
      <c r="O450" s="572">
        <v>42</v>
      </c>
      <c r="P450" s="572">
        <v>701</v>
      </c>
      <c r="Q450" s="572">
        <v>8</v>
      </c>
      <c r="R450" s="572">
        <v>3</v>
      </c>
      <c r="S450" s="572">
        <v>2</v>
      </c>
      <c r="T450" s="572">
        <v>7</v>
      </c>
      <c r="U450" s="572">
        <v>8</v>
      </c>
      <c r="V450" s="572">
        <v>3</v>
      </c>
      <c r="W450" s="572">
        <v>2</v>
      </c>
      <c r="X450" s="572">
        <v>7</v>
      </c>
      <c r="Y450" s="572">
        <v>0</v>
      </c>
      <c r="Z450" s="572">
        <v>0</v>
      </c>
      <c r="AA450" s="572">
        <v>0</v>
      </c>
      <c r="AB450" s="572">
        <v>0</v>
      </c>
      <c r="AC450" s="572">
        <v>599</v>
      </c>
      <c r="AD450" s="572">
        <v>312</v>
      </c>
      <c r="AE450" s="572">
        <v>327</v>
      </c>
      <c r="AF450" s="572">
        <v>249</v>
      </c>
      <c r="AG450" s="572">
        <v>243</v>
      </c>
      <c r="AH450" s="572">
        <v>131</v>
      </c>
      <c r="AI450" s="572">
        <v>109</v>
      </c>
      <c r="AJ450" s="572">
        <v>77</v>
      </c>
      <c r="AK450" s="572">
        <v>356</v>
      </c>
      <c r="AL450" s="572">
        <v>181</v>
      </c>
      <c r="AM450" s="572">
        <v>218</v>
      </c>
      <c r="AN450" s="572">
        <v>172</v>
      </c>
      <c r="AO450" s="572">
        <v>1</v>
      </c>
      <c r="AP450" s="572">
        <v>0</v>
      </c>
      <c r="AQ450" s="572">
        <v>0</v>
      </c>
      <c r="AR450" s="572">
        <v>1</v>
      </c>
      <c r="AS450" s="572">
        <v>0</v>
      </c>
      <c r="AT450" s="572">
        <v>0</v>
      </c>
      <c r="AU450" s="572">
        <v>0</v>
      </c>
      <c r="AV450" s="572">
        <v>0</v>
      </c>
      <c r="AW450" s="572">
        <v>1</v>
      </c>
      <c r="AX450" s="572">
        <v>0</v>
      </c>
      <c r="AY450" s="572">
        <v>0</v>
      </c>
      <c r="AZ450" s="572">
        <v>1</v>
      </c>
      <c r="BA450" s="572">
        <v>1717</v>
      </c>
      <c r="BB450" s="572">
        <v>762</v>
      </c>
      <c r="BC450" s="572">
        <v>860</v>
      </c>
      <c r="BD450" s="572">
        <v>463</v>
      </c>
      <c r="BE450" s="572">
        <v>1160</v>
      </c>
      <c r="BF450" s="572">
        <v>593</v>
      </c>
      <c r="BG450" s="572">
        <v>557</v>
      </c>
      <c r="BH450" s="572">
        <v>207</v>
      </c>
      <c r="BI450" s="572">
        <v>557</v>
      </c>
      <c r="BJ450" s="572">
        <v>169</v>
      </c>
      <c r="BK450" s="572">
        <v>303</v>
      </c>
      <c r="BL450" s="572">
        <v>256</v>
      </c>
      <c r="BM450" s="572">
        <v>27</v>
      </c>
      <c r="BN450" s="572">
        <v>2</v>
      </c>
      <c r="BO450" s="572">
        <v>13</v>
      </c>
      <c r="BP450" s="572">
        <v>19</v>
      </c>
      <c r="BQ450" s="572">
        <v>0</v>
      </c>
      <c r="BR450" s="572">
        <v>0</v>
      </c>
      <c r="BS450" s="572">
        <v>0</v>
      </c>
      <c r="BT450" s="572">
        <v>0</v>
      </c>
      <c r="BU450" s="572">
        <v>27</v>
      </c>
      <c r="BV450" s="572">
        <v>2</v>
      </c>
      <c r="BW450" s="572">
        <v>13</v>
      </c>
      <c r="BX450" s="572">
        <v>19</v>
      </c>
      <c r="BY450" s="572">
        <v>18</v>
      </c>
      <c r="BZ450" s="572">
        <v>89</v>
      </c>
      <c r="CA450" s="572">
        <v>0</v>
      </c>
    </row>
    <row r="451" spans="1:79">
      <c r="A451" t="s">
        <v>135</v>
      </c>
      <c r="B451" t="s">
        <v>1911</v>
      </c>
      <c r="C451">
        <v>2024</v>
      </c>
      <c r="D451" t="s">
        <v>1974</v>
      </c>
      <c r="E451" s="506">
        <f>E449</f>
        <v>852</v>
      </c>
      <c r="F451" s="506">
        <f t="shared" ref="F451:BQ451" si="88">F449</f>
        <v>986</v>
      </c>
      <c r="G451" s="506">
        <f t="shared" si="88"/>
        <v>531</v>
      </c>
      <c r="H451" s="506">
        <f t="shared" si="88"/>
        <v>461</v>
      </c>
      <c r="I451" s="506">
        <f t="shared" si="88"/>
        <v>143</v>
      </c>
      <c r="J451" s="506">
        <f t="shared" si="88"/>
        <v>3</v>
      </c>
      <c r="K451" s="506">
        <f t="shared" si="88"/>
        <v>0</v>
      </c>
      <c r="L451" s="506">
        <f t="shared" si="88"/>
        <v>1</v>
      </c>
      <c r="M451" s="506">
        <f t="shared" si="88"/>
        <v>0</v>
      </c>
      <c r="N451" s="506">
        <f t="shared" si="88"/>
        <v>556</v>
      </c>
      <c r="O451" s="506">
        <f t="shared" si="88"/>
        <v>15</v>
      </c>
      <c r="P451" s="506">
        <f t="shared" si="88"/>
        <v>541</v>
      </c>
      <c r="Q451" s="506">
        <f t="shared" si="88"/>
        <v>11</v>
      </c>
      <c r="R451" s="506">
        <f t="shared" si="88"/>
        <v>4</v>
      </c>
      <c r="S451" s="506">
        <f t="shared" si="88"/>
        <v>5</v>
      </c>
      <c r="T451" s="506">
        <f t="shared" si="88"/>
        <v>9</v>
      </c>
      <c r="U451" s="506">
        <f t="shared" si="88"/>
        <v>11</v>
      </c>
      <c r="V451" s="506">
        <f t="shared" si="88"/>
        <v>4</v>
      </c>
      <c r="W451" s="506">
        <f t="shared" si="88"/>
        <v>5</v>
      </c>
      <c r="X451" s="506">
        <f t="shared" si="88"/>
        <v>9</v>
      </c>
      <c r="Y451" s="506">
        <f t="shared" si="88"/>
        <v>0</v>
      </c>
      <c r="Z451" s="506">
        <f t="shared" si="88"/>
        <v>0</v>
      </c>
      <c r="AA451" s="506">
        <f t="shared" si="88"/>
        <v>0</v>
      </c>
      <c r="AB451" s="506">
        <f t="shared" si="88"/>
        <v>0</v>
      </c>
      <c r="AC451" s="506">
        <f t="shared" si="88"/>
        <v>584</v>
      </c>
      <c r="AD451" s="506">
        <f t="shared" si="88"/>
        <v>328</v>
      </c>
      <c r="AE451" s="506">
        <f t="shared" si="88"/>
        <v>338</v>
      </c>
      <c r="AF451" s="506">
        <f t="shared" si="88"/>
        <v>205</v>
      </c>
      <c r="AG451" s="506">
        <f t="shared" si="88"/>
        <v>126</v>
      </c>
      <c r="AH451" s="506">
        <f t="shared" si="88"/>
        <v>51</v>
      </c>
      <c r="AI451" s="506">
        <f t="shared" si="88"/>
        <v>68</v>
      </c>
      <c r="AJ451" s="506">
        <f t="shared" si="88"/>
        <v>33</v>
      </c>
      <c r="AK451" s="506">
        <f t="shared" si="88"/>
        <v>458</v>
      </c>
      <c r="AL451" s="506">
        <f t="shared" si="88"/>
        <v>277</v>
      </c>
      <c r="AM451" s="506">
        <f t="shared" si="88"/>
        <v>270</v>
      </c>
      <c r="AN451" s="506">
        <f t="shared" si="88"/>
        <v>172</v>
      </c>
      <c r="AO451" s="506">
        <f t="shared" si="88"/>
        <v>0</v>
      </c>
      <c r="AP451" s="506">
        <f t="shared" si="88"/>
        <v>0</v>
      </c>
      <c r="AQ451" s="506">
        <f t="shared" si="88"/>
        <v>0</v>
      </c>
      <c r="AR451" s="506">
        <f t="shared" si="88"/>
        <v>0</v>
      </c>
      <c r="AS451" s="506">
        <f t="shared" si="88"/>
        <v>0</v>
      </c>
      <c r="AT451" s="506">
        <f t="shared" si="88"/>
        <v>0</v>
      </c>
      <c r="AU451" s="506">
        <f t="shared" si="88"/>
        <v>0</v>
      </c>
      <c r="AV451" s="506">
        <f t="shared" si="88"/>
        <v>0</v>
      </c>
      <c r="AW451" s="506">
        <f t="shared" si="88"/>
        <v>0</v>
      </c>
      <c r="AX451" s="506">
        <f t="shared" si="88"/>
        <v>0</v>
      </c>
      <c r="AY451" s="506">
        <f t="shared" si="88"/>
        <v>0</v>
      </c>
      <c r="AZ451" s="506">
        <f t="shared" si="88"/>
        <v>0</v>
      </c>
      <c r="BA451" s="506">
        <f t="shared" si="88"/>
        <v>1735</v>
      </c>
      <c r="BB451" s="506">
        <f t="shared" si="88"/>
        <v>839</v>
      </c>
      <c r="BC451" s="506">
        <f t="shared" si="88"/>
        <v>882</v>
      </c>
      <c r="BD451" s="506">
        <f t="shared" si="88"/>
        <v>435</v>
      </c>
      <c r="BE451" s="506">
        <f t="shared" si="88"/>
        <v>991</v>
      </c>
      <c r="BF451" s="506">
        <f t="shared" si="88"/>
        <v>542</v>
      </c>
      <c r="BG451" s="506">
        <f t="shared" si="88"/>
        <v>482</v>
      </c>
      <c r="BH451" s="506">
        <f t="shared" si="88"/>
        <v>162</v>
      </c>
      <c r="BI451" s="506">
        <f t="shared" si="88"/>
        <v>744</v>
      </c>
      <c r="BJ451" s="506">
        <f t="shared" si="88"/>
        <v>297</v>
      </c>
      <c r="BK451" s="506">
        <f t="shared" si="88"/>
        <v>400</v>
      </c>
      <c r="BL451" s="506">
        <f t="shared" si="88"/>
        <v>273</v>
      </c>
      <c r="BM451" s="506">
        <f t="shared" si="88"/>
        <v>33</v>
      </c>
      <c r="BN451" s="506">
        <f t="shared" si="88"/>
        <v>2</v>
      </c>
      <c r="BO451" s="506">
        <f t="shared" si="88"/>
        <v>21</v>
      </c>
      <c r="BP451" s="506">
        <f t="shared" si="88"/>
        <v>23</v>
      </c>
      <c r="BQ451" s="506">
        <f t="shared" si="88"/>
        <v>0</v>
      </c>
      <c r="BR451" s="506">
        <f t="shared" ref="BR451:CA451" si="89">BR449</f>
        <v>0</v>
      </c>
      <c r="BS451" s="506">
        <f t="shared" si="89"/>
        <v>0</v>
      </c>
      <c r="BT451" s="506">
        <f t="shared" si="89"/>
        <v>0</v>
      </c>
      <c r="BU451" s="506">
        <f t="shared" si="89"/>
        <v>33</v>
      </c>
      <c r="BV451" s="506">
        <f t="shared" si="89"/>
        <v>2</v>
      </c>
      <c r="BW451" s="506">
        <f t="shared" si="89"/>
        <v>21</v>
      </c>
      <c r="BX451" s="506">
        <f t="shared" si="89"/>
        <v>23</v>
      </c>
      <c r="BY451" s="506">
        <f t="shared" si="89"/>
        <v>18</v>
      </c>
      <c r="BZ451" s="506">
        <f t="shared" si="89"/>
        <v>93</v>
      </c>
      <c r="CA451" s="506">
        <f t="shared" si="89"/>
        <v>0</v>
      </c>
    </row>
    <row r="452" spans="1:79">
      <c r="A452" s="571" t="s">
        <v>135</v>
      </c>
      <c r="B452" s="571" t="s">
        <v>1911</v>
      </c>
      <c r="C452" s="571">
        <v>2025</v>
      </c>
      <c r="D452" s="571" t="s">
        <v>1974</v>
      </c>
      <c r="E452" s="572">
        <v>809.4</v>
      </c>
      <c r="F452" s="572">
        <v>989</v>
      </c>
      <c r="G452" s="572">
        <v>504.45</v>
      </c>
      <c r="H452" s="572">
        <v>478</v>
      </c>
      <c r="I452" s="572">
        <v>157.30000000000001</v>
      </c>
      <c r="J452" s="572">
        <v>2.8499999999999996</v>
      </c>
      <c r="K452" s="572">
        <v>0</v>
      </c>
      <c r="L452" s="572">
        <v>0.95</v>
      </c>
      <c r="M452" s="572">
        <v>0</v>
      </c>
      <c r="N452" s="572">
        <v>611.6</v>
      </c>
      <c r="O452" s="572">
        <v>16.5</v>
      </c>
      <c r="P452" s="572">
        <v>595.1</v>
      </c>
      <c r="Q452" s="572">
        <v>10.45</v>
      </c>
      <c r="R452" s="572">
        <v>3.8</v>
      </c>
      <c r="S452" s="572">
        <v>4.75</v>
      </c>
      <c r="T452" s="572">
        <v>8.5499999999999989</v>
      </c>
      <c r="U452" s="572">
        <v>10.45</v>
      </c>
      <c r="V452" s="572">
        <v>3.8</v>
      </c>
      <c r="W452" s="572">
        <v>4.75</v>
      </c>
      <c r="X452" s="572">
        <v>8.5499999999999989</v>
      </c>
      <c r="Y452" s="572">
        <v>0</v>
      </c>
      <c r="Z452" s="572">
        <v>0</v>
      </c>
      <c r="AA452" s="572">
        <v>0</v>
      </c>
      <c r="AB452" s="572">
        <v>0</v>
      </c>
      <c r="AC452" s="572">
        <v>599</v>
      </c>
      <c r="AD452" s="572">
        <v>312</v>
      </c>
      <c r="AE452" s="572">
        <v>327</v>
      </c>
      <c r="AF452" s="572">
        <v>225.50000000000003</v>
      </c>
      <c r="AG452" s="572">
        <v>138.60000000000002</v>
      </c>
      <c r="AH452" s="572">
        <v>56.1</v>
      </c>
      <c r="AI452" s="572">
        <v>74.800000000000011</v>
      </c>
      <c r="AJ452" s="572">
        <v>36.300000000000004</v>
      </c>
      <c r="AK452" s="572">
        <v>435.09999999999997</v>
      </c>
      <c r="AL452" s="572">
        <v>263.14999999999998</v>
      </c>
      <c r="AM452" s="572">
        <v>256.5</v>
      </c>
      <c r="AN452" s="572">
        <v>172</v>
      </c>
      <c r="AO452" s="572">
        <v>1</v>
      </c>
      <c r="AP452" s="572">
        <v>0</v>
      </c>
      <c r="AQ452" s="572">
        <v>0</v>
      </c>
      <c r="AR452" s="572">
        <v>1</v>
      </c>
      <c r="AS452" s="572">
        <v>0</v>
      </c>
      <c r="AT452" s="572">
        <v>0</v>
      </c>
      <c r="AU452" s="572">
        <v>0</v>
      </c>
      <c r="AV452" s="572">
        <v>0</v>
      </c>
      <c r="AW452" s="572">
        <v>1</v>
      </c>
      <c r="AX452" s="572">
        <v>0</v>
      </c>
      <c r="AY452" s="572">
        <v>0</v>
      </c>
      <c r="AZ452" s="572">
        <v>1</v>
      </c>
      <c r="BA452" s="572">
        <v>1717</v>
      </c>
      <c r="BB452" s="572">
        <v>797.05</v>
      </c>
      <c r="BC452" s="572">
        <v>860</v>
      </c>
      <c r="BD452" s="572">
        <v>463</v>
      </c>
      <c r="BE452" s="572">
        <v>1090.1000000000001</v>
      </c>
      <c r="BF452" s="572">
        <v>593</v>
      </c>
      <c r="BG452" s="572">
        <v>530.20000000000005</v>
      </c>
      <c r="BH452" s="572">
        <v>178.20000000000002</v>
      </c>
      <c r="BI452" s="572">
        <v>706.8</v>
      </c>
      <c r="BJ452" s="572">
        <v>282.14999999999998</v>
      </c>
      <c r="BK452" s="572">
        <v>380</v>
      </c>
      <c r="BL452" s="572">
        <v>259.34999999999997</v>
      </c>
      <c r="BM452" s="572">
        <v>31.349999999999998</v>
      </c>
      <c r="BN452" s="572">
        <v>2</v>
      </c>
      <c r="BO452" s="572">
        <v>19.95</v>
      </c>
      <c r="BP452" s="572">
        <v>21.849999999999998</v>
      </c>
      <c r="BQ452" s="572">
        <v>0</v>
      </c>
      <c r="BR452" s="572">
        <v>0</v>
      </c>
      <c r="BS452" s="572">
        <v>0</v>
      </c>
      <c r="BT452" s="572">
        <v>0</v>
      </c>
      <c r="BU452" s="572">
        <v>31.349999999999998</v>
      </c>
      <c r="BV452" s="572">
        <v>2</v>
      </c>
      <c r="BW452" s="572">
        <v>19.95</v>
      </c>
      <c r="BX452" s="572">
        <v>21.849999999999998</v>
      </c>
      <c r="BY452" s="572">
        <v>18</v>
      </c>
      <c r="BZ452" s="572">
        <v>89</v>
      </c>
      <c r="CA452" s="572">
        <v>0</v>
      </c>
    </row>
    <row r="453" spans="1:79">
      <c r="A453" t="s">
        <v>137</v>
      </c>
      <c r="B453" t="s">
        <v>1912</v>
      </c>
      <c r="C453">
        <v>2018</v>
      </c>
      <c r="D453" t="s">
        <v>1971</v>
      </c>
      <c r="E453" s="506">
        <v>196</v>
      </c>
      <c r="F453" s="506">
        <v>253</v>
      </c>
      <c r="G453" s="506">
        <v>88</v>
      </c>
      <c r="H453" s="506">
        <v>120</v>
      </c>
      <c r="I453" s="506">
        <v>64</v>
      </c>
      <c r="J453" s="506">
        <v>0</v>
      </c>
      <c r="K453" s="506">
        <v>0</v>
      </c>
      <c r="L453" s="506">
        <v>0</v>
      </c>
      <c r="M453" s="506">
        <v>0</v>
      </c>
      <c r="N453" s="506">
        <v>0</v>
      </c>
      <c r="O453" s="506">
        <v>0</v>
      </c>
      <c r="P453" s="506">
        <v>0</v>
      </c>
      <c r="Q453" s="506">
        <v>0</v>
      </c>
      <c r="R453" s="506">
        <v>0</v>
      </c>
      <c r="S453" s="506">
        <v>0</v>
      </c>
      <c r="T453" s="506">
        <v>0</v>
      </c>
      <c r="U453" s="506">
        <v>0</v>
      </c>
      <c r="V453" s="506">
        <v>0</v>
      </c>
      <c r="W453" s="506">
        <v>0</v>
      </c>
      <c r="X453" s="506">
        <v>0</v>
      </c>
      <c r="Y453" s="506">
        <v>0</v>
      </c>
      <c r="Z453" s="506">
        <v>0</v>
      </c>
      <c r="AA453" s="506">
        <v>0</v>
      </c>
      <c r="AB453" s="506">
        <v>0</v>
      </c>
      <c r="AC453" s="506">
        <v>313</v>
      </c>
      <c r="AD453" s="506">
        <v>54</v>
      </c>
      <c r="AE453" s="506">
        <v>163</v>
      </c>
      <c r="AF453" s="506">
        <v>142</v>
      </c>
      <c r="AG453" s="506">
        <v>83</v>
      </c>
      <c r="AH453" s="506">
        <v>12</v>
      </c>
      <c r="AI453" s="506">
        <v>16</v>
      </c>
      <c r="AJ453" s="506">
        <v>45</v>
      </c>
      <c r="AK453" s="506">
        <v>230</v>
      </c>
      <c r="AL453" s="506">
        <v>42</v>
      </c>
      <c r="AM453" s="506">
        <v>147</v>
      </c>
      <c r="AN453" s="506">
        <v>97</v>
      </c>
      <c r="AO453" s="506">
        <v>0</v>
      </c>
      <c r="AP453" s="506">
        <v>0</v>
      </c>
      <c r="AQ453" s="506">
        <v>0</v>
      </c>
      <c r="AR453" s="506">
        <v>0</v>
      </c>
      <c r="AS453" s="506">
        <v>0</v>
      </c>
      <c r="AT453" s="506">
        <v>0</v>
      </c>
      <c r="AU453" s="506">
        <v>0</v>
      </c>
      <c r="AV453" s="506">
        <v>0</v>
      </c>
      <c r="AW453" s="506">
        <v>0</v>
      </c>
      <c r="AX453" s="506">
        <v>0</v>
      </c>
      <c r="AY453" s="506">
        <v>0</v>
      </c>
      <c r="AZ453" s="506">
        <v>0</v>
      </c>
      <c r="BA453" s="506">
        <v>303</v>
      </c>
      <c r="BB453" s="506">
        <v>101</v>
      </c>
      <c r="BC453" s="506">
        <v>181</v>
      </c>
      <c r="BD453" s="506">
        <v>142</v>
      </c>
      <c r="BE453" s="506">
        <v>160</v>
      </c>
      <c r="BF453" s="506">
        <v>64</v>
      </c>
      <c r="BG453" s="506">
        <v>85</v>
      </c>
      <c r="BH453" s="506">
        <v>57</v>
      </c>
      <c r="BI453" s="506">
        <v>143</v>
      </c>
      <c r="BJ453" s="506">
        <v>37</v>
      </c>
      <c r="BK453" s="506">
        <v>96</v>
      </c>
      <c r="BL453" s="506">
        <v>85</v>
      </c>
      <c r="BM453" s="506">
        <v>0</v>
      </c>
      <c r="BN453" s="506">
        <v>0</v>
      </c>
      <c r="BO453" s="506">
        <v>0</v>
      </c>
      <c r="BP453" s="506">
        <v>0</v>
      </c>
      <c r="BQ453" s="506">
        <v>0</v>
      </c>
      <c r="BR453" s="506">
        <v>0</v>
      </c>
      <c r="BS453" s="506">
        <v>0</v>
      </c>
      <c r="BT453" s="506">
        <v>0</v>
      </c>
      <c r="BU453" s="506">
        <v>0</v>
      </c>
      <c r="BV453" s="506">
        <v>0</v>
      </c>
      <c r="BW453" s="506">
        <v>0</v>
      </c>
      <c r="BX453" s="506">
        <v>0</v>
      </c>
      <c r="BY453" s="506">
        <v>9</v>
      </c>
      <c r="BZ453" s="506">
        <v>20</v>
      </c>
      <c r="CA453" s="506">
        <v>0</v>
      </c>
    </row>
    <row r="454" spans="1:79">
      <c r="A454" s="571" t="s">
        <v>137</v>
      </c>
      <c r="B454" s="571" t="s">
        <v>1912</v>
      </c>
      <c r="C454" s="571">
        <v>2019</v>
      </c>
      <c r="D454" s="571" t="s">
        <v>1971</v>
      </c>
      <c r="E454" s="572">
        <v>239</v>
      </c>
      <c r="F454" s="572">
        <v>273</v>
      </c>
      <c r="G454" s="572">
        <v>99</v>
      </c>
      <c r="H454" s="572">
        <v>125</v>
      </c>
      <c r="I454" s="572">
        <v>69</v>
      </c>
      <c r="J454" s="572">
        <v>0</v>
      </c>
      <c r="K454" s="572">
        <v>0</v>
      </c>
      <c r="L454" s="572">
        <v>0</v>
      </c>
      <c r="M454" s="572">
        <v>0</v>
      </c>
      <c r="N454" s="572">
        <v>0</v>
      </c>
      <c r="O454" s="572">
        <v>0</v>
      </c>
      <c r="P454" s="572">
        <v>0</v>
      </c>
      <c r="Q454" s="572">
        <v>0</v>
      </c>
      <c r="R454" s="572">
        <v>0</v>
      </c>
      <c r="S454" s="572">
        <v>0</v>
      </c>
      <c r="T454" s="572">
        <v>0</v>
      </c>
      <c r="U454" s="572">
        <v>0</v>
      </c>
      <c r="V454" s="572">
        <v>0</v>
      </c>
      <c r="W454" s="572">
        <v>0</v>
      </c>
      <c r="X454" s="572">
        <v>0</v>
      </c>
      <c r="Y454" s="572">
        <v>0</v>
      </c>
      <c r="Z454" s="572">
        <v>0</v>
      </c>
      <c r="AA454" s="572">
        <v>0</v>
      </c>
      <c r="AB454" s="572">
        <v>0</v>
      </c>
      <c r="AC454" s="572">
        <v>202</v>
      </c>
      <c r="AD454" s="572">
        <v>37</v>
      </c>
      <c r="AE454" s="572">
        <v>95</v>
      </c>
      <c r="AF454" s="572">
        <v>86</v>
      </c>
      <c r="AG454" s="572">
        <v>57</v>
      </c>
      <c r="AH454" s="572">
        <v>6</v>
      </c>
      <c r="AI454" s="572">
        <v>12</v>
      </c>
      <c r="AJ454" s="572">
        <v>28</v>
      </c>
      <c r="AK454" s="572">
        <v>145</v>
      </c>
      <c r="AL454" s="572">
        <v>31</v>
      </c>
      <c r="AM454" s="572">
        <v>83</v>
      </c>
      <c r="AN454" s="572">
        <v>58</v>
      </c>
      <c r="AO454" s="572">
        <v>0</v>
      </c>
      <c r="AP454" s="572">
        <v>0</v>
      </c>
      <c r="AQ454" s="572">
        <v>0</v>
      </c>
      <c r="AR454" s="572">
        <v>0</v>
      </c>
      <c r="AS454" s="572">
        <v>0</v>
      </c>
      <c r="AT454" s="572">
        <v>0</v>
      </c>
      <c r="AU454" s="572">
        <v>0</v>
      </c>
      <c r="AV454" s="572">
        <v>0</v>
      </c>
      <c r="AW454" s="572">
        <v>0</v>
      </c>
      <c r="AX454" s="572">
        <v>0</v>
      </c>
      <c r="AY454" s="572">
        <v>0</v>
      </c>
      <c r="AZ454" s="572">
        <v>0</v>
      </c>
      <c r="BA454" s="572">
        <v>308</v>
      </c>
      <c r="BB454" s="572">
        <v>80</v>
      </c>
      <c r="BC454" s="572">
        <v>175</v>
      </c>
      <c r="BD454" s="572">
        <v>140</v>
      </c>
      <c r="BE454" s="572">
        <v>167</v>
      </c>
      <c r="BF454" s="572">
        <v>57</v>
      </c>
      <c r="BG454" s="572">
        <v>88</v>
      </c>
      <c r="BH454" s="572">
        <v>60</v>
      </c>
      <c r="BI454" s="572">
        <v>141</v>
      </c>
      <c r="BJ454" s="572">
        <v>23</v>
      </c>
      <c r="BK454" s="572">
        <v>87</v>
      </c>
      <c r="BL454" s="572">
        <v>80</v>
      </c>
      <c r="BM454" s="572">
        <v>0</v>
      </c>
      <c r="BN454" s="572">
        <v>0</v>
      </c>
      <c r="BO454" s="572">
        <v>0</v>
      </c>
      <c r="BP454" s="572">
        <v>0</v>
      </c>
      <c r="BQ454" s="572">
        <v>0</v>
      </c>
      <c r="BR454" s="572">
        <v>0</v>
      </c>
      <c r="BS454" s="572">
        <v>0</v>
      </c>
      <c r="BT454" s="572">
        <v>0</v>
      </c>
      <c r="BU454" s="572">
        <v>0</v>
      </c>
      <c r="BV454" s="572">
        <v>0</v>
      </c>
      <c r="BW454" s="572">
        <v>0</v>
      </c>
      <c r="BX454" s="572">
        <v>0</v>
      </c>
      <c r="BY454" s="572">
        <v>9</v>
      </c>
      <c r="BZ454" s="572">
        <v>25</v>
      </c>
      <c r="CA454" s="572">
        <v>0</v>
      </c>
    </row>
    <row r="455" spans="1:79">
      <c r="A455" t="s">
        <v>137</v>
      </c>
      <c r="B455" t="s">
        <v>1912</v>
      </c>
      <c r="C455">
        <v>2020</v>
      </c>
      <c r="D455" t="s">
        <v>1971</v>
      </c>
      <c r="E455" s="506">
        <v>297</v>
      </c>
      <c r="F455" s="506">
        <v>230</v>
      </c>
      <c r="G455" s="506">
        <v>93</v>
      </c>
      <c r="H455" s="506">
        <v>107</v>
      </c>
      <c r="I455" s="506">
        <v>66</v>
      </c>
      <c r="J455" s="506">
        <v>0</v>
      </c>
      <c r="K455" s="506">
        <v>0</v>
      </c>
      <c r="L455" s="506">
        <v>0</v>
      </c>
      <c r="M455" s="506">
        <v>0</v>
      </c>
      <c r="N455" s="506">
        <v>0</v>
      </c>
      <c r="O455" s="506">
        <v>0</v>
      </c>
      <c r="P455" s="506">
        <v>0</v>
      </c>
      <c r="Q455" s="506">
        <v>0</v>
      </c>
      <c r="R455" s="506">
        <v>0</v>
      </c>
      <c r="S455" s="506">
        <v>0</v>
      </c>
      <c r="T455" s="506">
        <v>0</v>
      </c>
      <c r="U455" s="506">
        <v>0</v>
      </c>
      <c r="V455" s="506">
        <v>0</v>
      </c>
      <c r="W455" s="506">
        <v>0</v>
      </c>
      <c r="X455" s="506">
        <v>0</v>
      </c>
      <c r="Y455" s="506">
        <v>0</v>
      </c>
      <c r="Z455" s="506">
        <v>0</v>
      </c>
      <c r="AA455" s="506">
        <v>0</v>
      </c>
      <c r="AB455" s="506">
        <v>0</v>
      </c>
      <c r="AC455" s="506">
        <v>208</v>
      </c>
      <c r="AD455" s="506">
        <v>39</v>
      </c>
      <c r="AE455" s="506">
        <v>115</v>
      </c>
      <c r="AF455" s="506">
        <v>101</v>
      </c>
      <c r="AG455" s="506">
        <v>74</v>
      </c>
      <c r="AH455" s="506">
        <v>7</v>
      </c>
      <c r="AI455" s="506">
        <v>24</v>
      </c>
      <c r="AJ455" s="506">
        <v>33</v>
      </c>
      <c r="AK455" s="506">
        <v>134</v>
      </c>
      <c r="AL455" s="506">
        <v>32</v>
      </c>
      <c r="AM455" s="506">
        <v>91</v>
      </c>
      <c r="AN455" s="506">
        <v>68</v>
      </c>
      <c r="AO455" s="506">
        <v>0</v>
      </c>
      <c r="AP455" s="506">
        <v>0</v>
      </c>
      <c r="AQ455" s="506">
        <v>0</v>
      </c>
      <c r="AR455" s="506">
        <v>0</v>
      </c>
      <c r="AS455" s="506">
        <v>0</v>
      </c>
      <c r="AT455" s="506">
        <v>0</v>
      </c>
      <c r="AU455" s="506">
        <v>0</v>
      </c>
      <c r="AV455" s="506">
        <v>0</v>
      </c>
      <c r="AW455" s="506">
        <v>0</v>
      </c>
      <c r="AX455" s="506">
        <v>0</v>
      </c>
      <c r="AY455" s="506">
        <v>0</v>
      </c>
      <c r="AZ455" s="506">
        <v>0</v>
      </c>
      <c r="BA455" s="506">
        <v>301</v>
      </c>
      <c r="BB455" s="506">
        <v>88</v>
      </c>
      <c r="BC455" s="506">
        <v>186</v>
      </c>
      <c r="BD455" s="506">
        <v>132</v>
      </c>
      <c r="BE455" s="506">
        <v>160</v>
      </c>
      <c r="BF455" s="506">
        <v>51</v>
      </c>
      <c r="BG455" s="506">
        <v>100</v>
      </c>
      <c r="BH455" s="506">
        <v>57</v>
      </c>
      <c r="BI455" s="506">
        <v>141</v>
      </c>
      <c r="BJ455" s="506">
        <v>37</v>
      </c>
      <c r="BK455" s="506">
        <v>86</v>
      </c>
      <c r="BL455" s="506">
        <v>75</v>
      </c>
      <c r="BM455" s="506">
        <v>0</v>
      </c>
      <c r="BN455" s="506">
        <v>0</v>
      </c>
      <c r="BO455" s="506">
        <v>0</v>
      </c>
      <c r="BP455" s="506">
        <v>0</v>
      </c>
      <c r="BQ455" s="506">
        <v>0</v>
      </c>
      <c r="BR455" s="506">
        <v>0</v>
      </c>
      <c r="BS455" s="506">
        <v>0</v>
      </c>
      <c r="BT455" s="506">
        <v>0</v>
      </c>
      <c r="BU455" s="506">
        <v>0</v>
      </c>
      <c r="BV455" s="506">
        <v>0</v>
      </c>
      <c r="BW455" s="506">
        <v>0</v>
      </c>
      <c r="BX455" s="506">
        <v>0</v>
      </c>
      <c r="BY455" s="506">
        <v>11</v>
      </c>
      <c r="BZ455" s="506">
        <v>18</v>
      </c>
      <c r="CA455" s="506">
        <v>0</v>
      </c>
    </row>
    <row r="456" spans="1:79">
      <c r="A456" s="571" t="s">
        <v>137</v>
      </c>
      <c r="B456" s="571" t="s">
        <v>1912</v>
      </c>
      <c r="C456" s="571">
        <v>2021</v>
      </c>
      <c r="D456" s="571" t="s">
        <v>1971</v>
      </c>
      <c r="E456" s="572">
        <v>211</v>
      </c>
      <c r="F456" s="572">
        <v>229</v>
      </c>
      <c r="G456" s="572">
        <v>72</v>
      </c>
      <c r="H456" s="572">
        <v>91</v>
      </c>
      <c r="I456" s="572">
        <v>61</v>
      </c>
      <c r="J456" s="572">
        <v>0</v>
      </c>
      <c r="K456" s="572">
        <v>0</v>
      </c>
      <c r="L456" s="572">
        <v>0</v>
      </c>
      <c r="M456" s="572">
        <v>0</v>
      </c>
      <c r="N456" s="572">
        <v>0</v>
      </c>
      <c r="O456" s="572">
        <v>0</v>
      </c>
      <c r="P456" s="572">
        <v>0</v>
      </c>
      <c r="Q456" s="572">
        <v>0</v>
      </c>
      <c r="R456" s="572">
        <v>0</v>
      </c>
      <c r="S456" s="572">
        <v>0</v>
      </c>
      <c r="T456" s="572">
        <v>0</v>
      </c>
      <c r="U456" s="572">
        <v>0</v>
      </c>
      <c r="V456" s="572">
        <v>0</v>
      </c>
      <c r="W456" s="572">
        <v>0</v>
      </c>
      <c r="X456" s="572">
        <v>0</v>
      </c>
      <c r="Y456" s="572">
        <v>0</v>
      </c>
      <c r="Z456" s="572">
        <v>0</v>
      </c>
      <c r="AA456" s="572">
        <v>0</v>
      </c>
      <c r="AB456" s="572">
        <v>0</v>
      </c>
      <c r="AC456" s="572">
        <v>240</v>
      </c>
      <c r="AD456" s="572">
        <v>53</v>
      </c>
      <c r="AE456" s="572">
        <v>133</v>
      </c>
      <c r="AF456" s="572">
        <v>110</v>
      </c>
      <c r="AG456" s="572">
        <v>79</v>
      </c>
      <c r="AH456" s="572">
        <v>6</v>
      </c>
      <c r="AI456" s="572">
        <v>27</v>
      </c>
      <c r="AJ456" s="572">
        <v>36</v>
      </c>
      <c r="AK456" s="572">
        <v>161</v>
      </c>
      <c r="AL456" s="572">
        <v>47</v>
      </c>
      <c r="AM456" s="572">
        <v>106</v>
      </c>
      <c r="AN456" s="572">
        <v>74</v>
      </c>
      <c r="AO456" s="572">
        <v>0</v>
      </c>
      <c r="AP456" s="572">
        <v>0</v>
      </c>
      <c r="AQ456" s="572">
        <v>0</v>
      </c>
      <c r="AR456" s="572">
        <v>0</v>
      </c>
      <c r="AS456" s="572">
        <v>0</v>
      </c>
      <c r="AT456" s="572">
        <v>0</v>
      </c>
      <c r="AU456" s="572">
        <v>0</v>
      </c>
      <c r="AV456" s="572">
        <v>0</v>
      </c>
      <c r="AW456" s="572">
        <v>0</v>
      </c>
      <c r="AX456" s="572">
        <v>0</v>
      </c>
      <c r="AY456" s="572">
        <v>0</v>
      </c>
      <c r="AZ456" s="572">
        <v>0</v>
      </c>
      <c r="BA456" s="572">
        <v>331</v>
      </c>
      <c r="BB456" s="572">
        <v>99</v>
      </c>
      <c r="BC456" s="572">
        <v>196</v>
      </c>
      <c r="BD456" s="572">
        <v>141</v>
      </c>
      <c r="BE456" s="572">
        <v>183</v>
      </c>
      <c r="BF456" s="572">
        <v>54</v>
      </c>
      <c r="BG456" s="572">
        <v>102</v>
      </c>
      <c r="BH456" s="572">
        <v>58</v>
      </c>
      <c r="BI456" s="572">
        <v>148</v>
      </c>
      <c r="BJ456" s="572">
        <v>45</v>
      </c>
      <c r="BK456" s="572">
        <v>94</v>
      </c>
      <c r="BL456" s="572">
        <v>83</v>
      </c>
      <c r="BM456" s="572">
        <v>0</v>
      </c>
      <c r="BN456" s="572">
        <v>0</v>
      </c>
      <c r="BO456" s="572">
        <v>0</v>
      </c>
      <c r="BP456" s="572">
        <v>0</v>
      </c>
      <c r="BQ456" s="572">
        <v>0</v>
      </c>
      <c r="BR456" s="572">
        <v>0</v>
      </c>
      <c r="BS456" s="572">
        <v>0</v>
      </c>
      <c r="BT456" s="572">
        <v>0</v>
      </c>
      <c r="BU456" s="572">
        <v>0</v>
      </c>
      <c r="BV456" s="572">
        <v>0</v>
      </c>
      <c r="BW456" s="572">
        <v>0</v>
      </c>
      <c r="BX456" s="572">
        <v>0</v>
      </c>
      <c r="BY456" s="572">
        <v>15</v>
      </c>
      <c r="BZ456" s="572">
        <v>25</v>
      </c>
      <c r="CA456" s="572">
        <v>0</v>
      </c>
    </row>
    <row r="457" spans="1:79">
      <c r="A457" t="s">
        <v>137</v>
      </c>
      <c r="B457" t="s">
        <v>1912</v>
      </c>
      <c r="C457">
        <v>2022</v>
      </c>
      <c r="D457" t="s">
        <v>1971</v>
      </c>
      <c r="E457" s="506">
        <v>261</v>
      </c>
      <c r="F457" s="506">
        <v>195</v>
      </c>
      <c r="G457" s="506">
        <v>34</v>
      </c>
      <c r="H457" s="506">
        <v>77</v>
      </c>
      <c r="I457" s="506">
        <v>47</v>
      </c>
      <c r="J457" s="506">
        <v>0</v>
      </c>
      <c r="K457" s="506">
        <v>0</v>
      </c>
      <c r="L457" s="506">
        <v>0</v>
      </c>
      <c r="M457" s="506">
        <v>0</v>
      </c>
      <c r="N457" s="506">
        <v>244</v>
      </c>
      <c r="O457" s="506">
        <v>0</v>
      </c>
      <c r="P457" s="506">
        <v>244</v>
      </c>
      <c r="Q457" s="506">
        <v>232</v>
      </c>
      <c r="R457" s="506">
        <v>0</v>
      </c>
      <c r="S457" s="506">
        <v>0</v>
      </c>
      <c r="T457" s="506">
        <v>0</v>
      </c>
      <c r="U457" s="506">
        <v>57</v>
      </c>
      <c r="V457" s="506">
        <v>0</v>
      </c>
      <c r="W457" s="506">
        <v>0</v>
      </c>
      <c r="X457" s="506">
        <v>0</v>
      </c>
      <c r="Y457" s="506">
        <v>175</v>
      </c>
      <c r="Z457" s="506">
        <v>0</v>
      </c>
      <c r="AA457" s="506">
        <v>0</v>
      </c>
      <c r="AB457" s="506">
        <v>0</v>
      </c>
      <c r="AC457" s="506">
        <v>211</v>
      </c>
      <c r="AD457" s="506">
        <v>36</v>
      </c>
      <c r="AE457" s="506">
        <v>102</v>
      </c>
      <c r="AF457" s="506">
        <v>112</v>
      </c>
      <c r="AG457" s="506">
        <v>82</v>
      </c>
      <c r="AH457" s="506">
        <v>5</v>
      </c>
      <c r="AI457" s="506">
        <v>12</v>
      </c>
      <c r="AJ457" s="506">
        <v>52</v>
      </c>
      <c r="AK457" s="506">
        <v>129</v>
      </c>
      <c r="AL457" s="506">
        <v>31</v>
      </c>
      <c r="AM457" s="506">
        <v>90</v>
      </c>
      <c r="AN457" s="506">
        <v>60</v>
      </c>
      <c r="AO457" s="506">
        <v>0</v>
      </c>
      <c r="AP457" s="506">
        <v>0</v>
      </c>
      <c r="AQ457" s="506">
        <v>0</v>
      </c>
      <c r="AR457" s="506">
        <v>0</v>
      </c>
      <c r="AS457" s="506">
        <v>0</v>
      </c>
      <c r="AT457" s="506">
        <v>0</v>
      </c>
      <c r="AU457" s="506">
        <v>0</v>
      </c>
      <c r="AV457" s="506">
        <v>0</v>
      </c>
      <c r="AW457" s="506">
        <v>0</v>
      </c>
      <c r="AX457" s="506">
        <v>0</v>
      </c>
      <c r="AY457" s="506">
        <v>0</v>
      </c>
      <c r="AZ457" s="506">
        <v>0</v>
      </c>
      <c r="BA457" s="506">
        <v>306</v>
      </c>
      <c r="BB457" s="506">
        <v>98</v>
      </c>
      <c r="BC457" s="506">
        <v>173</v>
      </c>
      <c r="BD457" s="506">
        <v>123</v>
      </c>
      <c r="BE457" s="506">
        <v>181</v>
      </c>
      <c r="BF457" s="506">
        <v>62</v>
      </c>
      <c r="BG457" s="506">
        <v>94</v>
      </c>
      <c r="BH457" s="506">
        <v>59</v>
      </c>
      <c r="BI457" s="506">
        <v>125</v>
      </c>
      <c r="BJ457" s="506">
        <v>36</v>
      </c>
      <c r="BK457" s="506">
        <v>79</v>
      </c>
      <c r="BL457" s="506">
        <v>64</v>
      </c>
      <c r="BM457" s="506">
        <v>0</v>
      </c>
      <c r="BN457" s="506">
        <v>0</v>
      </c>
      <c r="BO457" s="506">
        <v>0</v>
      </c>
      <c r="BP457" s="506">
        <v>0</v>
      </c>
      <c r="BQ457" s="506">
        <v>0</v>
      </c>
      <c r="BR457" s="506">
        <v>0</v>
      </c>
      <c r="BS457" s="506">
        <v>0</v>
      </c>
      <c r="BT457" s="506">
        <v>0</v>
      </c>
      <c r="BU457" s="506">
        <v>0</v>
      </c>
      <c r="BV457" s="506">
        <v>0</v>
      </c>
      <c r="BW457" s="506">
        <v>0</v>
      </c>
      <c r="BX457" s="506">
        <v>0</v>
      </c>
      <c r="BY457" s="506">
        <v>11</v>
      </c>
      <c r="BZ457" s="506">
        <v>23</v>
      </c>
      <c r="CA457" s="506">
        <v>0</v>
      </c>
    </row>
    <row r="458" spans="1:79">
      <c r="A458" s="571" t="s">
        <v>137</v>
      </c>
      <c r="B458" s="571" t="s">
        <v>1912</v>
      </c>
      <c r="C458" s="571">
        <v>2023</v>
      </c>
      <c r="D458" s="571" t="s">
        <v>1971</v>
      </c>
      <c r="E458" s="572">
        <v>196</v>
      </c>
      <c r="F458" s="572">
        <v>202</v>
      </c>
      <c r="G458" s="572">
        <v>58</v>
      </c>
      <c r="H458" s="572">
        <v>84</v>
      </c>
      <c r="I458" s="572">
        <v>45</v>
      </c>
      <c r="J458" s="572">
        <v>0</v>
      </c>
      <c r="K458" s="572">
        <v>0</v>
      </c>
      <c r="L458" s="572">
        <v>0</v>
      </c>
      <c r="M458" s="572">
        <v>0</v>
      </c>
      <c r="N458" s="572">
        <v>160</v>
      </c>
      <c r="O458" s="572">
        <v>0</v>
      </c>
      <c r="P458" s="572">
        <v>160</v>
      </c>
      <c r="Q458" s="572">
        <v>174</v>
      </c>
      <c r="R458" s="572">
        <v>46</v>
      </c>
      <c r="S458" s="572">
        <v>114</v>
      </c>
      <c r="T458" s="572">
        <v>92</v>
      </c>
      <c r="U458" s="572">
        <v>20</v>
      </c>
      <c r="V458" s="572">
        <v>6</v>
      </c>
      <c r="W458" s="572">
        <v>8</v>
      </c>
      <c r="X458" s="572">
        <v>9</v>
      </c>
      <c r="Y458" s="572">
        <v>154</v>
      </c>
      <c r="Z458" s="572">
        <v>40</v>
      </c>
      <c r="AA458" s="572">
        <v>106</v>
      </c>
      <c r="AB458" s="572">
        <v>83</v>
      </c>
      <c r="AC458" s="572">
        <v>198</v>
      </c>
      <c r="AD458" s="572">
        <v>35</v>
      </c>
      <c r="AE458" s="572">
        <v>104</v>
      </c>
      <c r="AF458" s="572">
        <v>96</v>
      </c>
      <c r="AG458" s="572">
        <v>52</v>
      </c>
      <c r="AH458" s="572">
        <v>10</v>
      </c>
      <c r="AI458" s="572">
        <v>7</v>
      </c>
      <c r="AJ458" s="572">
        <v>28</v>
      </c>
      <c r="AK458" s="572">
        <v>146</v>
      </c>
      <c r="AL458" s="572">
        <v>25</v>
      </c>
      <c r="AM458" s="572">
        <v>97</v>
      </c>
      <c r="AN458" s="572">
        <v>68</v>
      </c>
      <c r="AO458" s="572">
        <v>0</v>
      </c>
      <c r="AP458" s="572">
        <v>0</v>
      </c>
      <c r="AQ458" s="572">
        <v>0</v>
      </c>
      <c r="AR458" s="572">
        <v>0</v>
      </c>
      <c r="AS458" s="572">
        <v>0</v>
      </c>
      <c r="AT458" s="572">
        <v>0</v>
      </c>
      <c r="AU458" s="572">
        <v>0</v>
      </c>
      <c r="AV458" s="572">
        <v>0</v>
      </c>
      <c r="AW458" s="572">
        <v>0</v>
      </c>
      <c r="AX458" s="572">
        <v>0</v>
      </c>
      <c r="AY458" s="572">
        <v>0</v>
      </c>
      <c r="AZ458" s="572">
        <v>0</v>
      </c>
      <c r="BA458" s="572">
        <v>235</v>
      </c>
      <c r="BB458" s="572">
        <v>67</v>
      </c>
      <c r="BC458" s="572">
        <v>148</v>
      </c>
      <c r="BD458" s="572">
        <v>107</v>
      </c>
      <c r="BE458" s="572">
        <v>126</v>
      </c>
      <c r="BF458" s="572">
        <v>47</v>
      </c>
      <c r="BG458" s="572">
        <v>75</v>
      </c>
      <c r="BH458" s="572">
        <v>39</v>
      </c>
      <c r="BI458" s="572">
        <v>109</v>
      </c>
      <c r="BJ458" s="572">
        <v>20</v>
      </c>
      <c r="BK458" s="572">
        <v>73</v>
      </c>
      <c r="BL458" s="572">
        <v>68</v>
      </c>
      <c r="BM458" s="572">
        <v>0</v>
      </c>
      <c r="BN458" s="572">
        <v>0</v>
      </c>
      <c r="BO458" s="572">
        <v>0</v>
      </c>
      <c r="BP458" s="572">
        <v>0</v>
      </c>
      <c r="BQ458" s="572">
        <v>0</v>
      </c>
      <c r="BR458" s="572">
        <v>0</v>
      </c>
      <c r="BS458" s="572">
        <v>0</v>
      </c>
      <c r="BT458" s="572">
        <v>0</v>
      </c>
      <c r="BU458" s="572">
        <v>0</v>
      </c>
      <c r="BV458" s="572">
        <v>0</v>
      </c>
      <c r="BW458" s="572">
        <v>0</v>
      </c>
      <c r="BX458" s="572">
        <v>0</v>
      </c>
      <c r="BY458" s="572">
        <v>12</v>
      </c>
      <c r="BZ458" s="572">
        <v>16</v>
      </c>
      <c r="CA458" s="572">
        <v>0</v>
      </c>
    </row>
    <row r="459" spans="1:79">
      <c r="A459" t="s">
        <v>137</v>
      </c>
      <c r="B459" t="s">
        <v>1912</v>
      </c>
      <c r="C459">
        <v>2024</v>
      </c>
      <c r="D459" t="s">
        <v>1971</v>
      </c>
      <c r="E459" s="506">
        <v>185</v>
      </c>
      <c r="F459" s="506">
        <v>177</v>
      </c>
      <c r="G459" s="506">
        <v>50</v>
      </c>
      <c r="H459" s="506">
        <v>72</v>
      </c>
      <c r="I459" s="506">
        <v>37</v>
      </c>
      <c r="J459" s="506">
        <v>0</v>
      </c>
      <c r="K459" s="506">
        <v>0</v>
      </c>
      <c r="L459" s="506">
        <v>0</v>
      </c>
      <c r="M459" s="506">
        <v>0</v>
      </c>
      <c r="N459" s="506">
        <v>237</v>
      </c>
      <c r="O459" s="506">
        <v>0</v>
      </c>
      <c r="P459" s="506">
        <v>237</v>
      </c>
      <c r="Q459" s="506">
        <v>314</v>
      </c>
      <c r="R459" s="506">
        <v>70</v>
      </c>
      <c r="S459" s="506">
        <v>105</v>
      </c>
      <c r="T459" s="506">
        <v>163</v>
      </c>
      <c r="U459" s="506">
        <v>2</v>
      </c>
      <c r="V459" s="506">
        <v>1</v>
      </c>
      <c r="W459" s="506">
        <v>1</v>
      </c>
      <c r="X459" s="506">
        <v>1</v>
      </c>
      <c r="Y459" s="506">
        <v>312</v>
      </c>
      <c r="Z459" s="506">
        <v>69</v>
      </c>
      <c r="AA459" s="506">
        <v>104</v>
      </c>
      <c r="AB459" s="506">
        <v>162</v>
      </c>
      <c r="AC459" s="506">
        <v>224</v>
      </c>
      <c r="AD459" s="506">
        <v>81</v>
      </c>
      <c r="AE459" s="506">
        <v>111</v>
      </c>
      <c r="AF459" s="506">
        <v>107</v>
      </c>
      <c r="AG459" s="506">
        <v>14</v>
      </c>
      <c r="AH459" s="506">
        <v>3</v>
      </c>
      <c r="AI459" s="506">
        <v>2</v>
      </c>
      <c r="AJ459" s="506">
        <v>7</v>
      </c>
      <c r="AK459" s="506">
        <v>210</v>
      </c>
      <c r="AL459" s="506">
        <v>78</v>
      </c>
      <c r="AM459" s="506">
        <v>109</v>
      </c>
      <c r="AN459" s="506">
        <v>100</v>
      </c>
      <c r="AO459" s="506">
        <v>0</v>
      </c>
      <c r="AP459" s="506">
        <v>0</v>
      </c>
      <c r="AQ459" s="506">
        <v>0</v>
      </c>
      <c r="AR459" s="506">
        <v>0</v>
      </c>
      <c r="AS459" s="506">
        <v>0</v>
      </c>
      <c r="AT459" s="506">
        <v>0</v>
      </c>
      <c r="AU459" s="506">
        <v>0</v>
      </c>
      <c r="AV459" s="506">
        <v>0</v>
      </c>
      <c r="AW459" s="506">
        <v>0</v>
      </c>
      <c r="AX459" s="506">
        <v>0</v>
      </c>
      <c r="AY459" s="506">
        <v>0</v>
      </c>
      <c r="AZ459" s="506">
        <v>0</v>
      </c>
      <c r="BA459" s="506">
        <v>262</v>
      </c>
      <c r="BB459" s="506">
        <v>104</v>
      </c>
      <c r="BC459" s="506">
        <v>149</v>
      </c>
      <c r="BD459" s="506">
        <v>106</v>
      </c>
      <c r="BE459" s="506">
        <v>160</v>
      </c>
      <c r="BF459" s="506">
        <v>68</v>
      </c>
      <c r="BG459" s="506">
        <v>85</v>
      </c>
      <c r="BH459" s="506">
        <v>43</v>
      </c>
      <c r="BI459" s="506">
        <v>102</v>
      </c>
      <c r="BJ459" s="506">
        <v>36</v>
      </c>
      <c r="BK459" s="506">
        <v>64</v>
      </c>
      <c r="BL459" s="506">
        <v>63</v>
      </c>
      <c r="BM459" s="506">
        <v>0</v>
      </c>
      <c r="BN459" s="506">
        <v>0</v>
      </c>
      <c r="BO459" s="506">
        <v>0</v>
      </c>
      <c r="BP459" s="506">
        <v>0</v>
      </c>
      <c r="BQ459" s="506">
        <v>0</v>
      </c>
      <c r="BR459" s="506">
        <v>0</v>
      </c>
      <c r="BS459" s="506">
        <v>0</v>
      </c>
      <c r="BT459" s="506">
        <v>0</v>
      </c>
      <c r="BU459" s="506">
        <v>0</v>
      </c>
      <c r="BV459" s="506">
        <v>0</v>
      </c>
      <c r="BW459" s="506">
        <v>0</v>
      </c>
      <c r="BX459" s="506">
        <v>0</v>
      </c>
      <c r="BY459" s="506">
        <v>17</v>
      </c>
      <c r="BZ459" s="506">
        <v>28</v>
      </c>
      <c r="CA459" s="506">
        <v>0</v>
      </c>
    </row>
    <row r="460" spans="1:79">
      <c r="A460" s="571" t="s">
        <v>137</v>
      </c>
      <c r="B460" s="571" t="s">
        <v>1912</v>
      </c>
      <c r="C460" s="571">
        <v>2025</v>
      </c>
      <c r="D460" s="571" t="s">
        <v>1972</v>
      </c>
      <c r="E460" s="572">
        <v>226</v>
      </c>
      <c r="F460" s="572">
        <v>182</v>
      </c>
      <c r="G460" s="572">
        <v>57</v>
      </c>
      <c r="H460" s="572">
        <v>78</v>
      </c>
      <c r="I460" s="572">
        <v>45</v>
      </c>
      <c r="J460" s="572">
        <v>0</v>
      </c>
      <c r="K460" s="572">
        <v>0</v>
      </c>
      <c r="L460" s="572">
        <v>0</v>
      </c>
      <c r="M460" s="572">
        <v>0</v>
      </c>
      <c r="N460" s="572">
        <v>128</v>
      </c>
      <c r="O460" s="572">
        <v>0</v>
      </c>
      <c r="P460" s="572">
        <v>128</v>
      </c>
      <c r="Q460" s="572">
        <v>144</v>
      </c>
      <c r="R460" s="572">
        <v>35</v>
      </c>
      <c r="S460" s="572">
        <v>71</v>
      </c>
      <c r="T460" s="572">
        <v>75</v>
      </c>
      <c r="U460" s="572">
        <v>18</v>
      </c>
      <c r="V460" s="572">
        <v>3</v>
      </c>
      <c r="W460" s="572">
        <v>3</v>
      </c>
      <c r="X460" s="572">
        <v>4</v>
      </c>
      <c r="Y460" s="572">
        <v>126</v>
      </c>
      <c r="Z460" s="572">
        <v>32</v>
      </c>
      <c r="AA460" s="572">
        <v>68</v>
      </c>
      <c r="AB460" s="572">
        <v>71</v>
      </c>
      <c r="AC460" s="572">
        <v>228</v>
      </c>
      <c r="AD460" s="572">
        <v>48</v>
      </c>
      <c r="AE460" s="572">
        <v>117</v>
      </c>
      <c r="AF460" s="572">
        <v>108</v>
      </c>
      <c r="AG460" s="572">
        <v>63</v>
      </c>
      <c r="AH460" s="572">
        <v>8</v>
      </c>
      <c r="AI460" s="572">
        <v>14</v>
      </c>
      <c r="AJ460" s="572">
        <v>33</v>
      </c>
      <c r="AK460" s="572">
        <v>165</v>
      </c>
      <c r="AL460" s="572">
        <v>40</v>
      </c>
      <c r="AM460" s="572">
        <v>103</v>
      </c>
      <c r="AN460" s="572">
        <v>75</v>
      </c>
      <c r="AO460" s="572">
        <v>0</v>
      </c>
      <c r="AP460" s="572">
        <v>0</v>
      </c>
      <c r="AQ460" s="572">
        <v>0</v>
      </c>
      <c r="AR460" s="572">
        <v>0</v>
      </c>
      <c r="AS460" s="572">
        <v>0</v>
      </c>
      <c r="AT460" s="572">
        <v>0</v>
      </c>
      <c r="AU460" s="572">
        <v>0</v>
      </c>
      <c r="AV460" s="572">
        <v>0</v>
      </c>
      <c r="AW460" s="572">
        <v>0</v>
      </c>
      <c r="AX460" s="572">
        <v>0</v>
      </c>
      <c r="AY460" s="572">
        <v>0</v>
      </c>
      <c r="AZ460" s="572">
        <v>0</v>
      </c>
      <c r="BA460" s="572">
        <v>266</v>
      </c>
      <c r="BB460" s="572">
        <v>83</v>
      </c>
      <c r="BC460" s="572">
        <v>157</v>
      </c>
      <c r="BD460" s="572">
        <v>116</v>
      </c>
      <c r="BE460" s="572">
        <v>148</v>
      </c>
      <c r="BF460" s="572">
        <v>53</v>
      </c>
      <c r="BG460" s="572">
        <v>82</v>
      </c>
      <c r="BH460" s="572">
        <v>48</v>
      </c>
      <c r="BI460" s="572">
        <v>118</v>
      </c>
      <c r="BJ460" s="572">
        <v>30</v>
      </c>
      <c r="BK460" s="572">
        <v>75</v>
      </c>
      <c r="BL460" s="572">
        <v>68</v>
      </c>
      <c r="BM460" s="572">
        <v>0</v>
      </c>
      <c r="BN460" s="572">
        <v>0</v>
      </c>
      <c r="BO460" s="572">
        <v>0</v>
      </c>
      <c r="BP460" s="572">
        <v>0</v>
      </c>
      <c r="BQ460" s="572">
        <v>0</v>
      </c>
      <c r="BR460" s="572">
        <v>0</v>
      </c>
      <c r="BS460" s="572">
        <v>0</v>
      </c>
      <c r="BT460" s="572">
        <v>0</v>
      </c>
      <c r="BU460" s="572">
        <v>0</v>
      </c>
      <c r="BV460" s="572">
        <v>0</v>
      </c>
      <c r="BW460" s="572">
        <v>0</v>
      </c>
      <c r="BX460" s="572">
        <v>0</v>
      </c>
      <c r="BY460" s="572">
        <v>15</v>
      </c>
      <c r="BZ460" s="572">
        <v>22</v>
      </c>
      <c r="CA460" s="572">
        <v>0</v>
      </c>
    </row>
    <row r="461" spans="1:79">
      <c r="A461" t="s">
        <v>137</v>
      </c>
      <c r="B461" t="s">
        <v>1912</v>
      </c>
      <c r="C461">
        <v>2024</v>
      </c>
      <c r="D461" t="s">
        <v>1974</v>
      </c>
      <c r="E461" s="506">
        <f>E459</f>
        <v>185</v>
      </c>
      <c r="F461" s="506">
        <f t="shared" ref="F461:BQ461" si="90">F459</f>
        <v>177</v>
      </c>
      <c r="G461" s="506">
        <f t="shared" si="90"/>
        <v>50</v>
      </c>
      <c r="H461" s="506">
        <f t="shared" si="90"/>
        <v>72</v>
      </c>
      <c r="I461" s="506">
        <f t="shared" si="90"/>
        <v>37</v>
      </c>
      <c r="J461" s="506">
        <f t="shared" si="90"/>
        <v>0</v>
      </c>
      <c r="K461" s="506">
        <f t="shared" si="90"/>
        <v>0</v>
      </c>
      <c r="L461" s="506">
        <f t="shared" si="90"/>
        <v>0</v>
      </c>
      <c r="M461" s="506">
        <f t="shared" si="90"/>
        <v>0</v>
      </c>
      <c r="N461" s="506">
        <f t="shared" si="90"/>
        <v>237</v>
      </c>
      <c r="O461" s="506">
        <f t="shared" si="90"/>
        <v>0</v>
      </c>
      <c r="P461" s="506">
        <f t="shared" si="90"/>
        <v>237</v>
      </c>
      <c r="Q461" s="506">
        <f t="shared" si="90"/>
        <v>314</v>
      </c>
      <c r="R461" s="506">
        <f t="shared" si="90"/>
        <v>70</v>
      </c>
      <c r="S461" s="506">
        <f t="shared" si="90"/>
        <v>105</v>
      </c>
      <c r="T461" s="506">
        <f t="shared" si="90"/>
        <v>163</v>
      </c>
      <c r="U461" s="506">
        <f t="shared" si="90"/>
        <v>2</v>
      </c>
      <c r="V461" s="506">
        <f t="shared" si="90"/>
        <v>1</v>
      </c>
      <c r="W461" s="506">
        <f t="shared" si="90"/>
        <v>1</v>
      </c>
      <c r="X461" s="506">
        <f t="shared" si="90"/>
        <v>1</v>
      </c>
      <c r="Y461" s="506">
        <f t="shared" si="90"/>
        <v>312</v>
      </c>
      <c r="Z461" s="506">
        <f t="shared" si="90"/>
        <v>69</v>
      </c>
      <c r="AA461" s="506">
        <f t="shared" si="90"/>
        <v>104</v>
      </c>
      <c r="AB461" s="506">
        <f t="shared" si="90"/>
        <v>162</v>
      </c>
      <c r="AC461" s="506">
        <f t="shared" si="90"/>
        <v>224</v>
      </c>
      <c r="AD461" s="506">
        <f t="shared" si="90"/>
        <v>81</v>
      </c>
      <c r="AE461" s="506">
        <f t="shared" si="90"/>
        <v>111</v>
      </c>
      <c r="AF461" s="506">
        <f t="shared" si="90"/>
        <v>107</v>
      </c>
      <c r="AG461" s="506">
        <f t="shared" si="90"/>
        <v>14</v>
      </c>
      <c r="AH461" s="506">
        <f t="shared" si="90"/>
        <v>3</v>
      </c>
      <c r="AI461" s="506">
        <f t="shared" si="90"/>
        <v>2</v>
      </c>
      <c r="AJ461" s="506">
        <f t="shared" si="90"/>
        <v>7</v>
      </c>
      <c r="AK461" s="506">
        <f t="shared" si="90"/>
        <v>210</v>
      </c>
      <c r="AL461" s="506">
        <f t="shared" si="90"/>
        <v>78</v>
      </c>
      <c r="AM461" s="506">
        <f t="shared" si="90"/>
        <v>109</v>
      </c>
      <c r="AN461" s="506">
        <f t="shared" si="90"/>
        <v>100</v>
      </c>
      <c r="AO461" s="506">
        <f t="shared" si="90"/>
        <v>0</v>
      </c>
      <c r="AP461" s="506">
        <f t="shared" si="90"/>
        <v>0</v>
      </c>
      <c r="AQ461" s="506">
        <f t="shared" si="90"/>
        <v>0</v>
      </c>
      <c r="AR461" s="506">
        <f t="shared" si="90"/>
        <v>0</v>
      </c>
      <c r="AS461" s="506">
        <f t="shared" si="90"/>
        <v>0</v>
      </c>
      <c r="AT461" s="506">
        <f t="shared" si="90"/>
        <v>0</v>
      </c>
      <c r="AU461" s="506">
        <f t="shared" si="90"/>
        <v>0</v>
      </c>
      <c r="AV461" s="506">
        <f t="shared" si="90"/>
        <v>0</v>
      </c>
      <c r="AW461" s="506">
        <f t="shared" si="90"/>
        <v>0</v>
      </c>
      <c r="AX461" s="506">
        <f t="shared" si="90"/>
        <v>0</v>
      </c>
      <c r="AY461" s="506">
        <f t="shared" si="90"/>
        <v>0</v>
      </c>
      <c r="AZ461" s="506">
        <f t="shared" si="90"/>
        <v>0</v>
      </c>
      <c r="BA461" s="506">
        <f t="shared" si="90"/>
        <v>262</v>
      </c>
      <c r="BB461" s="506">
        <f t="shared" si="90"/>
        <v>104</v>
      </c>
      <c r="BC461" s="506">
        <f t="shared" si="90"/>
        <v>149</v>
      </c>
      <c r="BD461" s="506">
        <f t="shared" si="90"/>
        <v>106</v>
      </c>
      <c r="BE461" s="506">
        <f t="shared" si="90"/>
        <v>160</v>
      </c>
      <c r="BF461" s="506">
        <f t="shared" si="90"/>
        <v>68</v>
      </c>
      <c r="BG461" s="506">
        <f t="shared" si="90"/>
        <v>85</v>
      </c>
      <c r="BH461" s="506">
        <f t="shared" si="90"/>
        <v>43</v>
      </c>
      <c r="BI461" s="506">
        <f t="shared" si="90"/>
        <v>102</v>
      </c>
      <c r="BJ461" s="506">
        <f t="shared" si="90"/>
        <v>36</v>
      </c>
      <c r="BK461" s="506">
        <f t="shared" si="90"/>
        <v>64</v>
      </c>
      <c r="BL461" s="506">
        <f t="shared" si="90"/>
        <v>63</v>
      </c>
      <c r="BM461" s="506">
        <f t="shared" si="90"/>
        <v>0</v>
      </c>
      <c r="BN461" s="506">
        <f t="shared" si="90"/>
        <v>0</v>
      </c>
      <c r="BO461" s="506">
        <f t="shared" si="90"/>
        <v>0</v>
      </c>
      <c r="BP461" s="506">
        <f t="shared" si="90"/>
        <v>0</v>
      </c>
      <c r="BQ461" s="506">
        <f t="shared" si="90"/>
        <v>0</v>
      </c>
      <c r="BR461" s="506">
        <f t="shared" ref="BR461:CA461" si="91">BR459</f>
        <v>0</v>
      </c>
      <c r="BS461" s="506">
        <f t="shared" si="91"/>
        <v>0</v>
      </c>
      <c r="BT461" s="506">
        <f t="shared" si="91"/>
        <v>0</v>
      </c>
      <c r="BU461" s="506">
        <f t="shared" si="91"/>
        <v>0</v>
      </c>
      <c r="BV461" s="506">
        <f t="shared" si="91"/>
        <v>0</v>
      </c>
      <c r="BW461" s="506">
        <f t="shared" si="91"/>
        <v>0</v>
      </c>
      <c r="BX461" s="506">
        <f t="shared" si="91"/>
        <v>0</v>
      </c>
      <c r="BY461" s="506">
        <f t="shared" si="91"/>
        <v>17</v>
      </c>
      <c r="BZ461" s="506">
        <f t="shared" si="91"/>
        <v>28</v>
      </c>
      <c r="CA461" s="506">
        <f t="shared" si="91"/>
        <v>0</v>
      </c>
    </row>
    <row r="462" spans="1:79">
      <c r="A462" s="571" t="s">
        <v>137</v>
      </c>
      <c r="B462" s="571" t="s">
        <v>1912</v>
      </c>
      <c r="C462" s="571">
        <v>2025</v>
      </c>
      <c r="D462" s="571" t="s">
        <v>1974</v>
      </c>
      <c r="E462" s="572">
        <v>203.50000000000003</v>
      </c>
      <c r="F462" s="572">
        <v>182</v>
      </c>
      <c r="G462" s="572">
        <v>55.000000000000007</v>
      </c>
      <c r="H462" s="572">
        <v>78</v>
      </c>
      <c r="I462" s="572">
        <v>40.700000000000003</v>
      </c>
      <c r="J462" s="572">
        <v>0</v>
      </c>
      <c r="K462" s="572">
        <v>0</v>
      </c>
      <c r="L462" s="572">
        <v>0</v>
      </c>
      <c r="M462" s="572">
        <v>0</v>
      </c>
      <c r="N462" s="572">
        <v>225.14999999999998</v>
      </c>
      <c r="O462" s="572">
        <v>0</v>
      </c>
      <c r="P462" s="572">
        <v>225.14999999999998</v>
      </c>
      <c r="Q462" s="572">
        <v>298.3</v>
      </c>
      <c r="R462" s="572">
        <v>66.5</v>
      </c>
      <c r="S462" s="572">
        <v>99.75</v>
      </c>
      <c r="T462" s="572">
        <v>154.85</v>
      </c>
      <c r="U462" s="572">
        <v>2.2000000000000002</v>
      </c>
      <c r="V462" s="572">
        <v>1.1000000000000001</v>
      </c>
      <c r="W462" s="572">
        <v>1.1000000000000001</v>
      </c>
      <c r="X462" s="572">
        <v>1.1000000000000001</v>
      </c>
      <c r="Y462" s="572">
        <v>296.39999999999998</v>
      </c>
      <c r="Z462" s="572">
        <v>65.55</v>
      </c>
      <c r="AA462" s="572">
        <v>98.8</v>
      </c>
      <c r="AB462" s="572">
        <v>153.9</v>
      </c>
      <c r="AC462" s="572">
        <v>228</v>
      </c>
      <c r="AD462" s="572">
        <v>76.95</v>
      </c>
      <c r="AE462" s="572">
        <v>117</v>
      </c>
      <c r="AF462" s="572">
        <v>108</v>
      </c>
      <c r="AG462" s="572">
        <v>15.400000000000002</v>
      </c>
      <c r="AH462" s="572">
        <v>3.3000000000000003</v>
      </c>
      <c r="AI462" s="572">
        <v>2.2000000000000002</v>
      </c>
      <c r="AJ462" s="572">
        <v>7.7000000000000011</v>
      </c>
      <c r="AK462" s="572">
        <v>199.5</v>
      </c>
      <c r="AL462" s="572">
        <v>74.099999999999994</v>
      </c>
      <c r="AM462" s="572">
        <v>103.55</v>
      </c>
      <c r="AN462" s="572">
        <v>95</v>
      </c>
      <c r="AO462" s="572">
        <v>0</v>
      </c>
      <c r="AP462" s="572">
        <v>0</v>
      </c>
      <c r="AQ462" s="572">
        <v>0</v>
      </c>
      <c r="AR462" s="572">
        <v>0</v>
      </c>
      <c r="AS462" s="572">
        <v>0</v>
      </c>
      <c r="AT462" s="572">
        <v>0</v>
      </c>
      <c r="AU462" s="572">
        <v>0</v>
      </c>
      <c r="AV462" s="572">
        <v>0</v>
      </c>
      <c r="AW462" s="572">
        <v>0</v>
      </c>
      <c r="AX462" s="572">
        <v>0</v>
      </c>
      <c r="AY462" s="572">
        <v>0</v>
      </c>
      <c r="AZ462" s="572">
        <v>0</v>
      </c>
      <c r="BA462" s="572">
        <v>266</v>
      </c>
      <c r="BB462" s="572">
        <v>98.8</v>
      </c>
      <c r="BC462" s="572">
        <v>157</v>
      </c>
      <c r="BD462" s="572">
        <v>116</v>
      </c>
      <c r="BE462" s="572">
        <v>152</v>
      </c>
      <c r="BF462" s="572">
        <v>64.599999999999994</v>
      </c>
      <c r="BG462" s="572">
        <v>82</v>
      </c>
      <c r="BH462" s="572">
        <v>47.300000000000004</v>
      </c>
      <c r="BI462" s="572">
        <v>112.2</v>
      </c>
      <c r="BJ462" s="572">
        <v>34.199999999999996</v>
      </c>
      <c r="BK462" s="572">
        <v>70.400000000000006</v>
      </c>
      <c r="BL462" s="572">
        <v>68</v>
      </c>
      <c r="BM462" s="572">
        <v>0</v>
      </c>
      <c r="BN462" s="572">
        <v>0</v>
      </c>
      <c r="BO462" s="572">
        <v>0</v>
      </c>
      <c r="BP462" s="572">
        <v>0</v>
      </c>
      <c r="BQ462" s="572">
        <v>0</v>
      </c>
      <c r="BR462" s="572">
        <v>0</v>
      </c>
      <c r="BS462" s="572">
        <v>0</v>
      </c>
      <c r="BT462" s="572">
        <v>0</v>
      </c>
      <c r="BU462" s="572">
        <v>0</v>
      </c>
      <c r="BV462" s="572">
        <v>0</v>
      </c>
      <c r="BW462" s="572">
        <v>0</v>
      </c>
      <c r="BX462" s="572">
        <v>0</v>
      </c>
      <c r="BY462" s="572">
        <v>16.149999999999999</v>
      </c>
      <c r="BZ462" s="572">
        <v>26.599999999999998</v>
      </c>
      <c r="CA462" s="572">
        <v>0</v>
      </c>
    </row>
    <row r="463" spans="1:79">
      <c r="A463" t="s">
        <v>139</v>
      </c>
      <c r="B463" t="s">
        <v>1939</v>
      </c>
      <c r="C463">
        <v>2018</v>
      </c>
      <c r="D463" t="s">
        <v>1971</v>
      </c>
      <c r="E463" s="506">
        <v>186</v>
      </c>
      <c r="F463" s="506">
        <v>266</v>
      </c>
      <c r="G463" s="506">
        <v>99</v>
      </c>
      <c r="H463" s="506">
        <v>116</v>
      </c>
      <c r="I463" s="506">
        <v>58</v>
      </c>
      <c r="J463" s="506">
        <v>0</v>
      </c>
      <c r="K463" s="506">
        <v>0</v>
      </c>
      <c r="L463" s="506">
        <v>0</v>
      </c>
      <c r="M463" s="506">
        <v>0</v>
      </c>
      <c r="N463" s="506">
        <v>0</v>
      </c>
      <c r="O463" s="506">
        <v>0</v>
      </c>
      <c r="P463" s="506">
        <v>0</v>
      </c>
      <c r="Q463" s="506">
        <v>0</v>
      </c>
      <c r="R463" s="506">
        <v>0</v>
      </c>
      <c r="S463" s="506">
        <v>0</v>
      </c>
      <c r="T463" s="506">
        <v>0</v>
      </c>
      <c r="U463" s="506">
        <v>0</v>
      </c>
      <c r="V463" s="506">
        <v>0</v>
      </c>
      <c r="W463" s="506">
        <v>0</v>
      </c>
      <c r="X463" s="506">
        <v>0</v>
      </c>
      <c r="Y463" s="506">
        <v>0</v>
      </c>
      <c r="Z463" s="506">
        <v>0</v>
      </c>
      <c r="AA463" s="506">
        <v>0</v>
      </c>
      <c r="AB463" s="506">
        <v>0</v>
      </c>
      <c r="AC463" s="506">
        <v>345</v>
      </c>
      <c r="AD463" s="506">
        <v>158</v>
      </c>
      <c r="AE463" s="506">
        <v>140</v>
      </c>
      <c r="AF463" s="506">
        <v>196</v>
      </c>
      <c r="AG463" s="506">
        <v>109</v>
      </c>
      <c r="AH463" s="506">
        <v>42</v>
      </c>
      <c r="AI463" s="506">
        <v>41</v>
      </c>
      <c r="AJ463" s="506">
        <v>65</v>
      </c>
      <c r="AK463" s="506">
        <v>236</v>
      </c>
      <c r="AL463" s="506">
        <v>116</v>
      </c>
      <c r="AM463" s="506">
        <v>99</v>
      </c>
      <c r="AN463" s="506">
        <v>131</v>
      </c>
      <c r="AO463" s="506">
        <v>0</v>
      </c>
      <c r="AP463" s="506">
        <v>0</v>
      </c>
      <c r="AQ463" s="506">
        <v>0</v>
      </c>
      <c r="AR463" s="506">
        <v>0</v>
      </c>
      <c r="AS463" s="506">
        <v>0</v>
      </c>
      <c r="AT463" s="506">
        <v>0</v>
      </c>
      <c r="AU463" s="506">
        <v>0</v>
      </c>
      <c r="AV463" s="506">
        <v>0</v>
      </c>
      <c r="AW463" s="506">
        <v>0</v>
      </c>
      <c r="AX463" s="506">
        <v>0</v>
      </c>
      <c r="AY463" s="506">
        <v>0</v>
      </c>
      <c r="AZ463" s="506">
        <v>0</v>
      </c>
      <c r="BA463" s="506">
        <v>460</v>
      </c>
      <c r="BB463" s="506">
        <v>136</v>
      </c>
      <c r="BC463" s="506">
        <v>211</v>
      </c>
      <c r="BD463" s="506">
        <v>175</v>
      </c>
      <c r="BE463" s="506">
        <v>273</v>
      </c>
      <c r="BF463" s="506">
        <v>93</v>
      </c>
      <c r="BG463" s="506">
        <v>121</v>
      </c>
      <c r="BH463" s="506">
        <v>79</v>
      </c>
      <c r="BI463" s="506">
        <v>187</v>
      </c>
      <c r="BJ463" s="506">
        <v>43</v>
      </c>
      <c r="BK463" s="506">
        <v>90</v>
      </c>
      <c r="BL463" s="506">
        <v>96</v>
      </c>
      <c r="BM463" s="506">
        <v>0</v>
      </c>
      <c r="BN463" s="506">
        <v>0</v>
      </c>
      <c r="BO463" s="506">
        <v>0</v>
      </c>
      <c r="BP463" s="506">
        <v>0</v>
      </c>
      <c r="BQ463" s="506">
        <v>0</v>
      </c>
      <c r="BR463" s="506">
        <v>0</v>
      </c>
      <c r="BS463" s="506">
        <v>0</v>
      </c>
      <c r="BT463" s="506">
        <v>0</v>
      </c>
      <c r="BU463" s="506">
        <v>0</v>
      </c>
      <c r="BV463" s="506">
        <v>0</v>
      </c>
      <c r="BW463" s="506">
        <v>0</v>
      </c>
      <c r="BX463" s="506">
        <v>0</v>
      </c>
      <c r="BY463" s="506">
        <v>19</v>
      </c>
      <c r="BZ463" s="506">
        <v>43</v>
      </c>
      <c r="CA463" s="506">
        <v>0</v>
      </c>
    </row>
    <row r="464" spans="1:79">
      <c r="A464" s="571" t="s">
        <v>139</v>
      </c>
      <c r="B464" s="571" t="s">
        <v>1939</v>
      </c>
      <c r="C464" s="571">
        <v>2019</v>
      </c>
      <c r="D464" s="571" t="s">
        <v>1971</v>
      </c>
      <c r="E464" s="572">
        <v>173</v>
      </c>
      <c r="F464" s="572">
        <v>284</v>
      </c>
      <c r="G464" s="572">
        <v>111</v>
      </c>
      <c r="H464" s="572">
        <v>124</v>
      </c>
      <c r="I464" s="572">
        <v>74</v>
      </c>
      <c r="J464" s="572">
        <v>0</v>
      </c>
      <c r="K464" s="572">
        <v>0</v>
      </c>
      <c r="L464" s="572">
        <v>0</v>
      </c>
      <c r="M464" s="572">
        <v>0</v>
      </c>
      <c r="N464" s="572">
        <v>0</v>
      </c>
      <c r="O464" s="572">
        <v>0</v>
      </c>
      <c r="P464" s="572">
        <v>0</v>
      </c>
      <c r="Q464" s="572">
        <v>0</v>
      </c>
      <c r="R464" s="572">
        <v>0</v>
      </c>
      <c r="S464" s="572">
        <v>0</v>
      </c>
      <c r="T464" s="572">
        <v>0</v>
      </c>
      <c r="U464" s="572">
        <v>0</v>
      </c>
      <c r="V464" s="572">
        <v>0</v>
      </c>
      <c r="W464" s="572">
        <v>0</v>
      </c>
      <c r="X464" s="572">
        <v>0</v>
      </c>
      <c r="Y464" s="572">
        <v>0</v>
      </c>
      <c r="Z464" s="572">
        <v>0</v>
      </c>
      <c r="AA464" s="572">
        <v>0</v>
      </c>
      <c r="AB464" s="572">
        <v>0</v>
      </c>
      <c r="AC464" s="572">
        <v>299</v>
      </c>
      <c r="AD464" s="572">
        <v>147</v>
      </c>
      <c r="AE464" s="572">
        <v>129</v>
      </c>
      <c r="AF464" s="572">
        <v>143</v>
      </c>
      <c r="AG464" s="572">
        <v>96</v>
      </c>
      <c r="AH464" s="572">
        <v>40</v>
      </c>
      <c r="AI464" s="572">
        <v>37</v>
      </c>
      <c r="AJ464" s="572">
        <v>44</v>
      </c>
      <c r="AK464" s="572">
        <v>203</v>
      </c>
      <c r="AL464" s="572">
        <v>107</v>
      </c>
      <c r="AM464" s="572">
        <v>92</v>
      </c>
      <c r="AN464" s="572">
        <v>99</v>
      </c>
      <c r="AO464" s="572">
        <v>0</v>
      </c>
      <c r="AP464" s="572">
        <v>0</v>
      </c>
      <c r="AQ464" s="572">
        <v>0</v>
      </c>
      <c r="AR464" s="572">
        <v>0</v>
      </c>
      <c r="AS464" s="572">
        <v>0</v>
      </c>
      <c r="AT464" s="572">
        <v>0</v>
      </c>
      <c r="AU464" s="572">
        <v>0</v>
      </c>
      <c r="AV464" s="572">
        <v>0</v>
      </c>
      <c r="AW464" s="572">
        <v>0</v>
      </c>
      <c r="AX464" s="572">
        <v>0</v>
      </c>
      <c r="AY464" s="572">
        <v>0</v>
      </c>
      <c r="AZ464" s="572">
        <v>0</v>
      </c>
      <c r="BA464" s="572">
        <v>458</v>
      </c>
      <c r="BB464" s="572">
        <v>171</v>
      </c>
      <c r="BC464" s="572">
        <v>211</v>
      </c>
      <c r="BD464" s="572">
        <v>176</v>
      </c>
      <c r="BE464" s="572">
        <v>282</v>
      </c>
      <c r="BF464" s="572">
        <v>115</v>
      </c>
      <c r="BG464" s="572">
        <v>135</v>
      </c>
      <c r="BH464" s="572">
        <v>87</v>
      </c>
      <c r="BI464" s="572">
        <v>176</v>
      </c>
      <c r="BJ464" s="572">
        <v>56</v>
      </c>
      <c r="BK464" s="572">
        <v>76</v>
      </c>
      <c r="BL464" s="572">
        <v>89</v>
      </c>
      <c r="BM464" s="572">
        <v>0</v>
      </c>
      <c r="BN464" s="572">
        <v>0</v>
      </c>
      <c r="BO464" s="572">
        <v>0</v>
      </c>
      <c r="BP464" s="572">
        <v>0</v>
      </c>
      <c r="BQ464" s="572">
        <v>0</v>
      </c>
      <c r="BR464" s="572">
        <v>0</v>
      </c>
      <c r="BS464" s="572">
        <v>0</v>
      </c>
      <c r="BT464" s="572">
        <v>0</v>
      </c>
      <c r="BU464" s="572">
        <v>0</v>
      </c>
      <c r="BV464" s="572">
        <v>0</v>
      </c>
      <c r="BW464" s="572">
        <v>0</v>
      </c>
      <c r="BX464" s="572">
        <v>0</v>
      </c>
      <c r="BY464" s="572">
        <v>15</v>
      </c>
      <c r="BZ464" s="572">
        <v>63</v>
      </c>
      <c r="CA464" s="572">
        <v>0</v>
      </c>
    </row>
    <row r="465" spans="1:79">
      <c r="A465" t="s">
        <v>139</v>
      </c>
      <c r="B465" t="s">
        <v>1939</v>
      </c>
      <c r="C465">
        <v>2020</v>
      </c>
      <c r="D465" t="s">
        <v>1971</v>
      </c>
      <c r="E465" s="506">
        <v>199</v>
      </c>
      <c r="F465" s="506">
        <v>250</v>
      </c>
      <c r="G465" s="506">
        <v>102</v>
      </c>
      <c r="H465" s="506">
        <v>108</v>
      </c>
      <c r="I465" s="506">
        <v>71</v>
      </c>
      <c r="J465" s="506">
        <v>0</v>
      </c>
      <c r="K465" s="506">
        <v>0</v>
      </c>
      <c r="L465" s="506">
        <v>0</v>
      </c>
      <c r="M465" s="506">
        <v>0</v>
      </c>
      <c r="N465" s="506">
        <v>112</v>
      </c>
      <c r="O465" s="506">
        <v>34</v>
      </c>
      <c r="P465" s="506">
        <v>78</v>
      </c>
      <c r="Q465" s="506">
        <v>97</v>
      </c>
      <c r="R465" s="506">
        <v>0</v>
      </c>
      <c r="S465" s="506">
        <v>0</v>
      </c>
      <c r="T465" s="506">
        <v>0</v>
      </c>
      <c r="U465" s="506">
        <v>84</v>
      </c>
      <c r="V465" s="506">
        <v>0</v>
      </c>
      <c r="W465" s="506">
        <v>0</v>
      </c>
      <c r="X465" s="506">
        <v>0</v>
      </c>
      <c r="Y465" s="506">
        <v>13</v>
      </c>
      <c r="Z465" s="506">
        <v>0</v>
      </c>
      <c r="AA465" s="506">
        <v>0</v>
      </c>
      <c r="AB465" s="506">
        <v>0</v>
      </c>
      <c r="AC465" s="506">
        <v>251</v>
      </c>
      <c r="AD465" s="506">
        <v>94</v>
      </c>
      <c r="AE465" s="506">
        <v>113</v>
      </c>
      <c r="AF465" s="506">
        <v>109</v>
      </c>
      <c r="AG465" s="506">
        <v>104</v>
      </c>
      <c r="AH465" s="506">
        <v>38</v>
      </c>
      <c r="AI465" s="506">
        <v>41</v>
      </c>
      <c r="AJ465" s="506">
        <v>51</v>
      </c>
      <c r="AK465" s="506">
        <v>147</v>
      </c>
      <c r="AL465" s="506">
        <v>56</v>
      </c>
      <c r="AM465" s="506">
        <v>72</v>
      </c>
      <c r="AN465" s="506">
        <v>58</v>
      </c>
      <c r="AO465" s="506">
        <v>0</v>
      </c>
      <c r="AP465" s="506">
        <v>0</v>
      </c>
      <c r="AQ465" s="506">
        <v>0</v>
      </c>
      <c r="AR465" s="506">
        <v>0</v>
      </c>
      <c r="AS465" s="506">
        <v>0</v>
      </c>
      <c r="AT465" s="506">
        <v>0</v>
      </c>
      <c r="AU465" s="506">
        <v>0</v>
      </c>
      <c r="AV465" s="506">
        <v>0</v>
      </c>
      <c r="AW465" s="506">
        <v>0</v>
      </c>
      <c r="AX465" s="506">
        <v>0</v>
      </c>
      <c r="AY465" s="506">
        <v>0</v>
      </c>
      <c r="AZ465" s="506">
        <v>0</v>
      </c>
      <c r="BA465" s="506">
        <v>391</v>
      </c>
      <c r="BB465" s="506">
        <v>134</v>
      </c>
      <c r="BC465" s="506">
        <v>190</v>
      </c>
      <c r="BD465" s="506">
        <v>158</v>
      </c>
      <c r="BE465" s="506">
        <v>243</v>
      </c>
      <c r="BF465" s="506">
        <v>90</v>
      </c>
      <c r="BG465" s="506">
        <v>113</v>
      </c>
      <c r="BH465" s="506">
        <v>89</v>
      </c>
      <c r="BI465" s="506">
        <v>148</v>
      </c>
      <c r="BJ465" s="506">
        <v>44</v>
      </c>
      <c r="BK465" s="506">
        <v>77</v>
      </c>
      <c r="BL465" s="506">
        <v>69</v>
      </c>
      <c r="BM465" s="506">
        <v>0</v>
      </c>
      <c r="BN465" s="506">
        <v>0</v>
      </c>
      <c r="BO465" s="506">
        <v>0</v>
      </c>
      <c r="BP465" s="506">
        <v>0</v>
      </c>
      <c r="BQ465" s="506">
        <v>0</v>
      </c>
      <c r="BR465" s="506">
        <v>0</v>
      </c>
      <c r="BS465" s="506">
        <v>0</v>
      </c>
      <c r="BT465" s="506">
        <v>0</v>
      </c>
      <c r="BU465" s="506">
        <v>0</v>
      </c>
      <c r="BV465" s="506">
        <v>0</v>
      </c>
      <c r="BW465" s="506">
        <v>0</v>
      </c>
      <c r="BX465" s="506">
        <v>0</v>
      </c>
      <c r="BY465" s="506">
        <v>11</v>
      </c>
      <c r="BZ465" s="506">
        <v>51</v>
      </c>
      <c r="CA465" s="506">
        <v>0</v>
      </c>
    </row>
    <row r="466" spans="1:79">
      <c r="A466" s="571" t="s">
        <v>139</v>
      </c>
      <c r="B466" s="571" t="s">
        <v>1939</v>
      </c>
      <c r="C466" s="571">
        <v>2021</v>
      </c>
      <c r="D466" s="571" t="s">
        <v>1971</v>
      </c>
      <c r="E466" s="572">
        <v>131</v>
      </c>
      <c r="F466" s="572">
        <v>264</v>
      </c>
      <c r="G466" s="572">
        <v>85</v>
      </c>
      <c r="H466" s="572">
        <v>103</v>
      </c>
      <c r="I466" s="572">
        <v>86</v>
      </c>
      <c r="J466" s="572">
        <v>0</v>
      </c>
      <c r="K466" s="572">
        <v>0</v>
      </c>
      <c r="L466" s="572">
        <v>0</v>
      </c>
      <c r="M466" s="572">
        <v>0</v>
      </c>
      <c r="N466" s="572">
        <v>130</v>
      </c>
      <c r="O466" s="572">
        <v>45</v>
      </c>
      <c r="P466" s="572">
        <v>85</v>
      </c>
      <c r="Q466" s="572">
        <v>70</v>
      </c>
      <c r="R466" s="572">
        <v>0</v>
      </c>
      <c r="S466" s="572">
        <v>0</v>
      </c>
      <c r="T466" s="572">
        <v>0</v>
      </c>
      <c r="U466" s="572">
        <v>66</v>
      </c>
      <c r="V466" s="572">
        <v>0</v>
      </c>
      <c r="W466" s="572">
        <v>0</v>
      </c>
      <c r="X466" s="572">
        <v>0</v>
      </c>
      <c r="Y466" s="572">
        <v>4</v>
      </c>
      <c r="Z466" s="572">
        <v>0</v>
      </c>
      <c r="AA466" s="572">
        <v>0</v>
      </c>
      <c r="AB466" s="572">
        <v>0</v>
      </c>
      <c r="AC466" s="572">
        <v>264</v>
      </c>
      <c r="AD466" s="572">
        <v>97</v>
      </c>
      <c r="AE466" s="572">
        <v>103</v>
      </c>
      <c r="AF466" s="572">
        <v>124</v>
      </c>
      <c r="AG466" s="572">
        <v>87</v>
      </c>
      <c r="AH466" s="572">
        <v>35</v>
      </c>
      <c r="AI466" s="572">
        <v>31</v>
      </c>
      <c r="AJ466" s="572">
        <v>45</v>
      </c>
      <c r="AK466" s="572">
        <v>177</v>
      </c>
      <c r="AL466" s="572">
        <v>62</v>
      </c>
      <c r="AM466" s="572">
        <v>72</v>
      </c>
      <c r="AN466" s="572">
        <v>79</v>
      </c>
      <c r="AO466" s="572">
        <v>0</v>
      </c>
      <c r="AP466" s="572">
        <v>0</v>
      </c>
      <c r="AQ466" s="572">
        <v>0</v>
      </c>
      <c r="AR466" s="572">
        <v>0</v>
      </c>
      <c r="AS466" s="572">
        <v>0</v>
      </c>
      <c r="AT466" s="572">
        <v>0</v>
      </c>
      <c r="AU466" s="572">
        <v>0</v>
      </c>
      <c r="AV466" s="572">
        <v>0</v>
      </c>
      <c r="AW466" s="572">
        <v>0</v>
      </c>
      <c r="AX466" s="572">
        <v>0</v>
      </c>
      <c r="AY466" s="572">
        <v>0</v>
      </c>
      <c r="AZ466" s="572">
        <v>0</v>
      </c>
      <c r="BA466" s="572">
        <v>372</v>
      </c>
      <c r="BB466" s="572">
        <v>121</v>
      </c>
      <c r="BC466" s="572">
        <v>177</v>
      </c>
      <c r="BD466" s="572">
        <v>128</v>
      </c>
      <c r="BE466" s="572">
        <v>232</v>
      </c>
      <c r="BF466" s="572">
        <v>83</v>
      </c>
      <c r="BG466" s="572">
        <v>115</v>
      </c>
      <c r="BH466" s="572">
        <v>73</v>
      </c>
      <c r="BI466" s="572">
        <v>140</v>
      </c>
      <c r="BJ466" s="572">
        <v>38</v>
      </c>
      <c r="BK466" s="572">
        <v>62</v>
      </c>
      <c r="BL466" s="572">
        <v>55</v>
      </c>
      <c r="BM466" s="572">
        <v>0</v>
      </c>
      <c r="BN466" s="572">
        <v>0</v>
      </c>
      <c r="BO466" s="572">
        <v>0</v>
      </c>
      <c r="BP466" s="572">
        <v>0</v>
      </c>
      <c r="BQ466" s="572">
        <v>0</v>
      </c>
      <c r="BR466" s="572">
        <v>0</v>
      </c>
      <c r="BS466" s="572">
        <v>0</v>
      </c>
      <c r="BT466" s="572">
        <v>0</v>
      </c>
      <c r="BU466" s="572">
        <v>0</v>
      </c>
      <c r="BV466" s="572">
        <v>0</v>
      </c>
      <c r="BW466" s="572">
        <v>0</v>
      </c>
      <c r="BX466" s="572">
        <v>0</v>
      </c>
      <c r="BY466" s="572">
        <v>19</v>
      </c>
      <c r="BZ466" s="572">
        <v>53</v>
      </c>
      <c r="CA466" s="572">
        <v>0</v>
      </c>
    </row>
    <row r="467" spans="1:79">
      <c r="A467" t="s">
        <v>139</v>
      </c>
      <c r="B467" t="s">
        <v>1939</v>
      </c>
      <c r="C467">
        <v>2022</v>
      </c>
      <c r="D467" t="s">
        <v>1971</v>
      </c>
      <c r="E467" s="506">
        <v>147</v>
      </c>
      <c r="F467" s="506">
        <v>228</v>
      </c>
      <c r="G467" s="506">
        <v>83</v>
      </c>
      <c r="H467" s="506">
        <v>100</v>
      </c>
      <c r="I467" s="506">
        <v>53</v>
      </c>
      <c r="J467" s="506">
        <v>0</v>
      </c>
      <c r="K467" s="506">
        <v>0</v>
      </c>
      <c r="L467" s="506">
        <v>0</v>
      </c>
      <c r="M467" s="506">
        <v>0</v>
      </c>
      <c r="N467" s="506">
        <v>125</v>
      </c>
      <c r="O467" s="506">
        <v>39</v>
      </c>
      <c r="P467" s="506">
        <v>86</v>
      </c>
      <c r="Q467" s="506">
        <v>75</v>
      </c>
      <c r="R467" s="506">
        <v>0</v>
      </c>
      <c r="S467" s="506">
        <v>0</v>
      </c>
      <c r="T467" s="506">
        <v>0</v>
      </c>
      <c r="U467" s="506">
        <v>65</v>
      </c>
      <c r="V467" s="506">
        <v>0</v>
      </c>
      <c r="W467" s="506">
        <v>0</v>
      </c>
      <c r="X467" s="506">
        <v>0</v>
      </c>
      <c r="Y467" s="506">
        <v>10</v>
      </c>
      <c r="Z467" s="506">
        <v>0</v>
      </c>
      <c r="AA467" s="506">
        <v>0</v>
      </c>
      <c r="AB467" s="506">
        <v>0</v>
      </c>
      <c r="AC467" s="506">
        <v>283</v>
      </c>
      <c r="AD467" s="506">
        <v>121</v>
      </c>
      <c r="AE467" s="506">
        <v>132</v>
      </c>
      <c r="AF467" s="506">
        <v>121</v>
      </c>
      <c r="AG467" s="506">
        <v>101</v>
      </c>
      <c r="AH467" s="506">
        <v>52</v>
      </c>
      <c r="AI467" s="506">
        <v>47</v>
      </c>
      <c r="AJ467" s="506">
        <v>36</v>
      </c>
      <c r="AK467" s="506">
        <v>182</v>
      </c>
      <c r="AL467" s="506">
        <v>69</v>
      </c>
      <c r="AM467" s="506">
        <v>85</v>
      </c>
      <c r="AN467" s="506">
        <v>85</v>
      </c>
      <c r="AO467" s="506">
        <v>0</v>
      </c>
      <c r="AP467" s="506">
        <v>0</v>
      </c>
      <c r="AQ467" s="506">
        <v>0</v>
      </c>
      <c r="AR467" s="506">
        <v>0</v>
      </c>
      <c r="AS467" s="506">
        <v>0</v>
      </c>
      <c r="AT467" s="506">
        <v>0</v>
      </c>
      <c r="AU467" s="506">
        <v>0</v>
      </c>
      <c r="AV467" s="506">
        <v>0</v>
      </c>
      <c r="AW467" s="506">
        <v>0</v>
      </c>
      <c r="AX467" s="506">
        <v>0</v>
      </c>
      <c r="AY467" s="506">
        <v>0</v>
      </c>
      <c r="AZ467" s="506">
        <v>0</v>
      </c>
      <c r="BA467" s="506">
        <v>344</v>
      </c>
      <c r="BB467" s="506">
        <v>98</v>
      </c>
      <c r="BC467" s="506">
        <v>168</v>
      </c>
      <c r="BD467" s="506">
        <v>144</v>
      </c>
      <c r="BE467" s="506">
        <v>204</v>
      </c>
      <c r="BF467" s="506">
        <v>70</v>
      </c>
      <c r="BG467" s="506">
        <v>97</v>
      </c>
      <c r="BH467" s="506">
        <v>66</v>
      </c>
      <c r="BI467" s="506">
        <v>140</v>
      </c>
      <c r="BJ467" s="506">
        <v>28</v>
      </c>
      <c r="BK467" s="506">
        <v>71</v>
      </c>
      <c r="BL467" s="506">
        <v>78</v>
      </c>
      <c r="BM467" s="506">
        <v>0</v>
      </c>
      <c r="BN467" s="506">
        <v>0</v>
      </c>
      <c r="BO467" s="506">
        <v>0</v>
      </c>
      <c r="BP467" s="506">
        <v>0</v>
      </c>
      <c r="BQ467" s="506">
        <v>0</v>
      </c>
      <c r="BR467" s="506">
        <v>0</v>
      </c>
      <c r="BS467" s="506">
        <v>0</v>
      </c>
      <c r="BT467" s="506">
        <v>0</v>
      </c>
      <c r="BU467" s="506">
        <v>0</v>
      </c>
      <c r="BV467" s="506">
        <v>0</v>
      </c>
      <c r="BW467" s="506">
        <v>0</v>
      </c>
      <c r="BX467" s="506">
        <v>0</v>
      </c>
      <c r="BY467" s="506">
        <v>19</v>
      </c>
      <c r="BZ467" s="506">
        <v>49</v>
      </c>
      <c r="CA467" s="506">
        <v>0</v>
      </c>
    </row>
    <row r="468" spans="1:79">
      <c r="A468" s="571" t="s">
        <v>139</v>
      </c>
      <c r="B468" s="571" t="s">
        <v>1939</v>
      </c>
      <c r="C468" s="571">
        <v>2023</v>
      </c>
      <c r="D468" s="571" t="s">
        <v>1971</v>
      </c>
      <c r="E468" s="572">
        <v>195</v>
      </c>
      <c r="F468" s="572">
        <v>208</v>
      </c>
      <c r="G468" s="572">
        <v>67</v>
      </c>
      <c r="H468" s="572">
        <v>94</v>
      </c>
      <c r="I468" s="572">
        <v>62</v>
      </c>
      <c r="J468" s="572">
        <v>2</v>
      </c>
      <c r="K468" s="572">
        <v>1</v>
      </c>
      <c r="L468" s="572">
        <v>0</v>
      </c>
      <c r="M468" s="572">
        <v>0</v>
      </c>
      <c r="N468" s="572">
        <v>325</v>
      </c>
      <c r="O468" s="572">
        <v>13</v>
      </c>
      <c r="P468" s="572">
        <v>312</v>
      </c>
      <c r="Q468" s="572">
        <v>103</v>
      </c>
      <c r="R468" s="572">
        <v>57</v>
      </c>
      <c r="S468" s="572">
        <v>61</v>
      </c>
      <c r="T468" s="572">
        <v>38</v>
      </c>
      <c r="U468" s="572">
        <v>84</v>
      </c>
      <c r="V468" s="572">
        <v>47</v>
      </c>
      <c r="W468" s="572">
        <v>50</v>
      </c>
      <c r="X468" s="572">
        <v>30</v>
      </c>
      <c r="Y468" s="572">
        <v>19</v>
      </c>
      <c r="Z468" s="572">
        <v>10</v>
      </c>
      <c r="AA468" s="572">
        <v>11</v>
      </c>
      <c r="AB468" s="572">
        <v>8</v>
      </c>
      <c r="AC468" s="572">
        <v>342</v>
      </c>
      <c r="AD468" s="572">
        <v>120</v>
      </c>
      <c r="AE468" s="572">
        <v>159</v>
      </c>
      <c r="AF468" s="572">
        <v>140</v>
      </c>
      <c r="AG468" s="572">
        <v>154</v>
      </c>
      <c r="AH468" s="572">
        <v>65</v>
      </c>
      <c r="AI468" s="572">
        <v>61</v>
      </c>
      <c r="AJ468" s="572">
        <v>58</v>
      </c>
      <c r="AK468" s="572">
        <v>188</v>
      </c>
      <c r="AL468" s="572">
        <v>55</v>
      </c>
      <c r="AM468" s="572">
        <v>98</v>
      </c>
      <c r="AN468" s="572">
        <v>82</v>
      </c>
      <c r="AO468" s="572">
        <v>0</v>
      </c>
      <c r="AP468" s="572">
        <v>0</v>
      </c>
      <c r="AQ468" s="572">
        <v>0</v>
      </c>
      <c r="AR468" s="572">
        <v>0</v>
      </c>
      <c r="AS468" s="572">
        <v>0</v>
      </c>
      <c r="AT468" s="572">
        <v>0</v>
      </c>
      <c r="AU468" s="572">
        <v>0</v>
      </c>
      <c r="AV468" s="572">
        <v>0</v>
      </c>
      <c r="AW468" s="572">
        <v>0</v>
      </c>
      <c r="AX468" s="572">
        <v>0</v>
      </c>
      <c r="AY468" s="572">
        <v>0</v>
      </c>
      <c r="AZ468" s="572">
        <v>0</v>
      </c>
      <c r="BA468" s="572">
        <v>348</v>
      </c>
      <c r="BB468" s="572">
        <v>105</v>
      </c>
      <c r="BC468" s="572">
        <v>178</v>
      </c>
      <c r="BD468" s="572">
        <v>113</v>
      </c>
      <c r="BE468" s="572">
        <v>201</v>
      </c>
      <c r="BF468" s="572">
        <v>78</v>
      </c>
      <c r="BG468" s="572">
        <v>98</v>
      </c>
      <c r="BH468" s="572">
        <v>63</v>
      </c>
      <c r="BI468" s="572">
        <v>147</v>
      </c>
      <c r="BJ468" s="572">
        <v>27</v>
      </c>
      <c r="BK468" s="572">
        <v>80</v>
      </c>
      <c r="BL468" s="572">
        <v>50</v>
      </c>
      <c r="BM468" s="572">
        <v>0</v>
      </c>
      <c r="BN468" s="572">
        <v>0</v>
      </c>
      <c r="BO468" s="572">
        <v>0</v>
      </c>
      <c r="BP468" s="572">
        <v>0</v>
      </c>
      <c r="BQ468" s="572">
        <v>0</v>
      </c>
      <c r="BR468" s="572">
        <v>0</v>
      </c>
      <c r="BS468" s="572">
        <v>0</v>
      </c>
      <c r="BT468" s="572">
        <v>0</v>
      </c>
      <c r="BU468" s="572">
        <v>0</v>
      </c>
      <c r="BV468" s="572">
        <v>0</v>
      </c>
      <c r="BW468" s="572">
        <v>0</v>
      </c>
      <c r="BX468" s="572">
        <v>0</v>
      </c>
      <c r="BY468" s="572">
        <v>23</v>
      </c>
      <c r="BZ468" s="572">
        <v>49</v>
      </c>
      <c r="CA468" s="572">
        <v>0</v>
      </c>
    </row>
    <row r="469" spans="1:79">
      <c r="A469" t="s">
        <v>139</v>
      </c>
      <c r="B469" t="s">
        <v>1939</v>
      </c>
      <c r="C469">
        <v>2024</v>
      </c>
      <c r="D469" t="s">
        <v>1971</v>
      </c>
      <c r="E469" s="506">
        <v>190</v>
      </c>
      <c r="F469" s="506">
        <v>195</v>
      </c>
      <c r="G469" s="506">
        <v>74</v>
      </c>
      <c r="H469" s="506">
        <v>96</v>
      </c>
      <c r="I469" s="506">
        <v>49</v>
      </c>
      <c r="J469" s="506">
        <v>0</v>
      </c>
      <c r="K469" s="506">
        <v>0</v>
      </c>
      <c r="L469" s="506">
        <v>0</v>
      </c>
      <c r="M469" s="506">
        <v>0</v>
      </c>
      <c r="N469" s="506">
        <v>396</v>
      </c>
      <c r="O469" s="506">
        <v>39</v>
      </c>
      <c r="P469" s="506">
        <v>357</v>
      </c>
      <c r="Q469" s="506">
        <v>95</v>
      </c>
      <c r="R469" s="506">
        <v>45</v>
      </c>
      <c r="S469" s="506">
        <v>56</v>
      </c>
      <c r="T469" s="506">
        <v>45</v>
      </c>
      <c r="U469" s="506">
        <v>16</v>
      </c>
      <c r="V469" s="506">
        <v>4</v>
      </c>
      <c r="W469" s="506">
        <v>8</v>
      </c>
      <c r="X469" s="506">
        <v>4</v>
      </c>
      <c r="Y469" s="506">
        <v>79</v>
      </c>
      <c r="Z469" s="506">
        <v>41</v>
      </c>
      <c r="AA469" s="506">
        <v>48</v>
      </c>
      <c r="AB469" s="506">
        <v>41</v>
      </c>
      <c r="AC469" s="506">
        <v>260</v>
      </c>
      <c r="AD469" s="506">
        <v>88</v>
      </c>
      <c r="AE469" s="506">
        <v>115</v>
      </c>
      <c r="AF469" s="506">
        <v>106</v>
      </c>
      <c r="AG469" s="506">
        <v>125</v>
      </c>
      <c r="AH469" s="506">
        <v>52</v>
      </c>
      <c r="AI469" s="506">
        <v>44</v>
      </c>
      <c r="AJ469" s="506">
        <v>29</v>
      </c>
      <c r="AK469" s="506">
        <v>135</v>
      </c>
      <c r="AL469" s="506">
        <v>36</v>
      </c>
      <c r="AM469" s="506">
        <v>71</v>
      </c>
      <c r="AN469" s="506">
        <v>77</v>
      </c>
      <c r="AO469" s="506">
        <v>0</v>
      </c>
      <c r="AP469" s="506">
        <v>0</v>
      </c>
      <c r="AQ469" s="506">
        <v>0</v>
      </c>
      <c r="AR469" s="506">
        <v>0</v>
      </c>
      <c r="AS469" s="506">
        <v>0</v>
      </c>
      <c r="AT469" s="506">
        <v>0</v>
      </c>
      <c r="AU469" s="506">
        <v>0</v>
      </c>
      <c r="AV469" s="506">
        <v>0</v>
      </c>
      <c r="AW469" s="506">
        <v>0</v>
      </c>
      <c r="AX469" s="506">
        <v>0</v>
      </c>
      <c r="AY469" s="506">
        <v>0</v>
      </c>
      <c r="AZ469" s="506">
        <v>0</v>
      </c>
      <c r="BA469" s="506">
        <v>353</v>
      </c>
      <c r="BB469" s="506">
        <v>100</v>
      </c>
      <c r="BC469" s="506">
        <v>176</v>
      </c>
      <c r="BD469" s="506">
        <v>139</v>
      </c>
      <c r="BE469" s="506">
        <v>213</v>
      </c>
      <c r="BF469" s="506">
        <v>71</v>
      </c>
      <c r="BG469" s="506">
        <v>99</v>
      </c>
      <c r="BH469" s="506">
        <v>63</v>
      </c>
      <c r="BI469" s="506">
        <v>140</v>
      </c>
      <c r="BJ469" s="506">
        <v>29</v>
      </c>
      <c r="BK469" s="506">
        <v>77</v>
      </c>
      <c r="BL469" s="506">
        <v>76</v>
      </c>
      <c r="BM469" s="506">
        <v>0</v>
      </c>
      <c r="BN469" s="506">
        <v>0</v>
      </c>
      <c r="BO469" s="506">
        <v>0</v>
      </c>
      <c r="BP469" s="506">
        <v>0</v>
      </c>
      <c r="BQ469" s="506">
        <v>0</v>
      </c>
      <c r="BR469" s="506">
        <v>0</v>
      </c>
      <c r="BS469" s="506">
        <v>0</v>
      </c>
      <c r="BT469" s="506">
        <v>0</v>
      </c>
      <c r="BU469" s="506">
        <v>0</v>
      </c>
      <c r="BV469" s="506">
        <v>0</v>
      </c>
      <c r="BW469" s="506">
        <v>0</v>
      </c>
      <c r="BX469" s="506">
        <v>0</v>
      </c>
      <c r="BY469" s="506">
        <v>17</v>
      </c>
      <c r="BZ469" s="506">
        <v>47</v>
      </c>
      <c r="CA469" s="506">
        <v>0</v>
      </c>
    </row>
    <row r="470" spans="1:79">
      <c r="A470" s="571" t="s">
        <v>139</v>
      </c>
      <c r="B470" s="571" t="s">
        <v>1939</v>
      </c>
      <c r="C470" s="571">
        <v>2025</v>
      </c>
      <c r="D470" s="571" t="s">
        <v>1972</v>
      </c>
      <c r="E470" s="572">
        <v>175</v>
      </c>
      <c r="F470" s="572">
        <v>197</v>
      </c>
      <c r="G470" s="572">
        <v>72</v>
      </c>
      <c r="H470" s="572">
        <v>87</v>
      </c>
      <c r="I470" s="572">
        <v>53</v>
      </c>
      <c r="J470" s="572">
        <v>0</v>
      </c>
      <c r="K470" s="572">
        <v>0</v>
      </c>
      <c r="L470" s="572">
        <v>0</v>
      </c>
      <c r="M470" s="572">
        <v>0</v>
      </c>
      <c r="N470" s="572">
        <v>396</v>
      </c>
      <c r="O470" s="572">
        <v>87</v>
      </c>
      <c r="P470" s="572">
        <v>309</v>
      </c>
      <c r="Q470" s="572">
        <v>89</v>
      </c>
      <c r="R470" s="572">
        <v>46</v>
      </c>
      <c r="S470" s="572">
        <v>53</v>
      </c>
      <c r="T470" s="572">
        <v>37</v>
      </c>
      <c r="U470" s="572">
        <v>65</v>
      </c>
      <c r="V470" s="572">
        <v>21</v>
      </c>
      <c r="W470" s="572">
        <v>26</v>
      </c>
      <c r="X470" s="572">
        <v>16</v>
      </c>
      <c r="Y470" s="572">
        <v>24</v>
      </c>
      <c r="Z470" s="572">
        <v>25</v>
      </c>
      <c r="AA470" s="572">
        <v>27</v>
      </c>
      <c r="AB470" s="572">
        <v>21</v>
      </c>
      <c r="AC470" s="572">
        <v>292</v>
      </c>
      <c r="AD470" s="572">
        <v>117</v>
      </c>
      <c r="AE470" s="572">
        <v>127</v>
      </c>
      <c r="AF470" s="572">
        <v>133</v>
      </c>
      <c r="AG470" s="572">
        <v>111</v>
      </c>
      <c r="AH470" s="572">
        <v>48</v>
      </c>
      <c r="AI470" s="572">
        <v>43</v>
      </c>
      <c r="AJ470" s="572">
        <v>47</v>
      </c>
      <c r="AK470" s="572">
        <v>181</v>
      </c>
      <c r="AL470" s="572">
        <v>69</v>
      </c>
      <c r="AM470" s="572">
        <v>84</v>
      </c>
      <c r="AN470" s="572">
        <v>86</v>
      </c>
      <c r="AO470" s="572">
        <v>0</v>
      </c>
      <c r="AP470" s="572">
        <v>0</v>
      </c>
      <c r="AQ470" s="572">
        <v>0</v>
      </c>
      <c r="AR470" s="572">
        <v>0</v>
      </c>
      <c r="AS470" s="572">
        <v>0</v>
      </c>
      <c r="AT470" s="572">
        <v>0</v>
      </c>
      <c r="AU470" s="572">
        <v>0</v>
      </c>
      <c r="AV470" s="572">
        <v>0</v>
      </c>
      <c r="AW470" s="572">
        <v>0</v>
      </c>
      <c r="AX470" s="572">
        <v>0</v>
      </c>
      <c r="AY470" s="572">
        <v>0</v>
      </c>
      <c r="AZ470" s="572">
        <v>0</v>
      </c>
      <c r="BA470" s="572">
        <v>354</v>
      </c>
      <c r="BB470" s="572">
        <v>112</v>
      </c>
      <c r="BC470" s="572">
        <v>171</v>
      </c>
      <c r="BD470" s="572">
        <v>134</v>
      </c>
      <c r="BE470" s="572">
        <v>214</v>
      </c>
      <c r="BF470" s="572">
        <v>78</v>
      </c>
      <c r="BG470" s="572">
        <v>101</v>
      </c>
      <c r="BH470" s="572">
        <v>68</v>
      </c>
      <c r="BI470" s="572">
        <v>140</v>
      </c>
      <c r="BJ470" s="572">
        <v>34</v>
      </c>
      <c r="BK470" s="572">
        <v>70</v>
      </c>
      <c r="BL470" s="572">
        <v>66</v>
      </c>
      <c r="BM470" s="572">
        <v>0</v>
      </c>
      <c r="BN470" s="572">
        <v>0</v>
      </c>
      <c r="BO470" s="572">
        <v>0</v>
      </c>
      <c r="BP470" s="572">
        <v>0</v>
      </c>
      <c r="BQ470" s="572">
        <v>0</v>
      </c>
      <c r="BR470" s="572">
        <v>0</v>
      </c>
      <c r="BS470" s="572">
        <v>0</v>
      </c>
      <c r="BT470" s="572">
        <v>0</v>
      </c>
      <c r="BU470" s="572">
        <v>0</v>
      </c>
      <c r="BV470" s="572">
        <v>0</v>
      </c>
      <c r="BW470" s="572">
        <v>0</v>
      </c>
      <c r="BX470" s="572">
        <v>0</v>
      </c>
      <c r="BY470" s="572">
        <v>18</v>
      </c>
      <c r="BZ470" s="572">
        <v>51</v>
      </c>
      <c r="CA470" s="572">
        <v>0</v>
      </c>
    </row>
    <row r="471" spans="1:79">
      <c r="A471" t="s">
        <v>139</v>
      </c>
      <c r="B471" t="s">
        <v>1939</v>
      </c>
      <c r="C471">
        <v>2024</v>
      </c>
      <c r="D471" t="s">
        <v>1974</v>
      </c>
      <c r="E471" s="506">
        <f>E469</f>
        <v>190</v>
      </c>
      <c r="F471" s="506">
        <f t="shared" ref="F471:BQ471" si="92">F469</f>
        <v>195</v>
      </c>
      <c r="G471" s="506">
        <f t="shared" si="92"/>
        <v>74</v>
      </c>
      <c r="H471" s="506">
        <f t="shared" si="92"/>
        <v>96</v>
      </c>
      <c r="I471" s="506">
        <f t="shared" si="92"/>
        <v>49</v>
      </c>
      <c r="J471" s="506">
        <f t="shared" si="92"/>
        <v>0</v>
      </c>
      <c r="K471" s="506">
        <f t="shared" si="92"/>
        <v>0</v>
      </c>
      <c r="L471" s="506">
        <f t="shared" si="92"/>
        <v>0</v>
      </c>
      <c r="M471" s="506">
        <f t="shared" si="92"/>
        <v>0</v>
      </c>
      <c r="N471" s="506">
        <f t="shared" si="92"/>
        <v>396</v>
      </c>
      <c r="O471" s="506">
        <f t="shared" si="92"/>
        <v>39</v>
      </c>
      <c r="P471" s="506">
        <f t="shared" si="92"/>
        <v>357</v>
      </c>
      <c r="Q471" s="506">
        <f t="shared" si="92"/>
        <v>95</v>
      </c>
      <c r="R471" s="506">
        <f t="shared" si="92"/>
        <v>45</v>
      </c>
      <c r="S471" s="506">
        <f t="shared" si="92"/>
        <v>56</v>
      </c>
      <c r="T471" s="506">
        <f t="shared" si="92"/>
        <v>45</v>
      </c>
      <c r="U471" s="506">
        <f t="shared" si="92"/>
        <v>16</v>
      </c>
      <c r="V471" s="506">
        <f t="shared" si="92"/>
        <v>4</v>
      </c>
      <c r="W471" s="506">
        <f t="shared" si="92"/>
        <v>8</v>
      </c>
      <c r="X471" s="506">
        <f t="shared" si="92"/>
        <v>4</v>
      </c>
      <c r="Y471" s="506">
        <f t="shared" si="92"/>
        <v>79</v>
      </c>
      <c r="Z471" s="506">
        <f t="shared" si="92"/>
        <v>41</v>
      </c>
      <c r="AA471" s="506">
        <f t="shared" si="92"/>
        <v>48</v>
      </c>
      <c r="AB471" s="506">
        <f t="shared" si="92"/>
        <v>41</v>
      </c>
      <c r="AC471" s="506">
        <f t="shared" si="92"/>
        <v>260</v>
      </c>
      <c r="AD471" s="506">
        <f t="shared" si="92"/>
        <v>88</v>
      </c>
      <c r="AE471" s="506">
        <f t="shared" si="92"/>
        <v>115</v>
      </c>
      <c r="AF471" s="506">
        <f t="shared" si="92"/>
        <v>106</v>
      </c>
      <c r="AG471" s="506">
        <f t="shared" si="92"/>
        <v>125</v>
      </c>
      <c r="AH471" s="506">
        <f t="shared" si="92"/>
        <v>52</v>
      </c>
      <c r="AI471" s="506">
        <f t="shared" si="92"/>
        <v>44</v>
      </c>
      <c r="AJ471" s="506">
        <f t="shared" si="92"/>
        <v>29</v>
      </c>
      <c r="AK471" s="506">
        <f t="shared" si="92"/>
        <v>135</v>
      </c>
      <c r="AL471" s="506">
        <f t="shared" si="92"/>
        <v>36</v>
      </c>
      <c r="AM471" s="506">
        <f t="shared" si="92"/>
        <v>71</v>
      </c>
      <c r="AN471" s="506">
        <f t="shared" si="92"/>
        <v>77</v>
      </c>
      <c r="AO471" s="506">
        <f t="shared" si="92"/>
        <v>0</v>
      </c>
      <c r="AP471" s="506">
        <f t="shared" si="92"/>
        <v>0</v>
      </c>
      <c r="AQ471" s="506">
        <f t="shared" si="92"/>
        <v>0</v>
      </c>
      <c r="AR471" s="506">
        <f t="shared" si="92"/>
        <v>0</v>
      </c>
      <c r="AS471" s="506">
        <f t="shared" si="92"/>
        <v>0</v>
      </c>
      <c r="AT471" s="506">
        <f t="shared" si="92"/>
        <v>0</v>
      </c>
      <c r="AU471" s="506">
        <f t="shared" si="92"/>
        <v>0</v>
      </c>
      <c r="AV471" s="506">
        <f t="shared" si="92"/>
        <v>0</v>
      </c>
      <c r="AW471" s="506">
        <f t="shared" si="92"/>
        <v>0</v>
      </c>
      <c r="AX471" s="506">
        <f t="shared" si="92"/>
        <v>0</v>
      </c>
      <c r="AY471" s="506">
        <f t="shared" si="92"/>
        <v>0</v>
      </c>
      <c r="AZ471" s="506">
        <f t="shared" si="92"/>
        <v>0</v>
      </c>
      <c r="BA471" s="506">
        <f t="shared" si="92"/>
        <v>353</v>
      </c>
      <c r="BB471" s="506">
        <f t="shared" si="92"/>
        <v>100</v>
      </c>
      <c r="BC471" s="506">
        <f t="shared" si="92"/>
        <v>176</v>
      </c>
      <c r="BD471" s="506">
        <f t="shared" si="92"/>
        <v>139</v>
      </c>
      <c r="BE471" s="506">
        <f t="shared" si="92"/>
        <v>213</v>
      </c>
      <c r="BF471" s="506">
        <f t="shared" si="92"/>
        <v>71</v>
      </c>
      <c r="BG471" s="506">
        <f t="shared" si="92"/>
        <v>99</v>
      </c>
      <c r="BH471" s="506">
        <f t="shared" si="92"/>
        <v>63</v>
      </c>
      <c r="BI471" s="506">
        <f t="shared" si="92"/>
        <v>140</v>
      </c>
      <c r="BJ471" s="506">
        <f t="shared" si="92"/>
        <v>29</v>
      </c>
      <c r="BK471" s="506">
        <f t="shared" si="92"/>
        <v>77</v>
      </c>
      <c r="BL471" s="506">
        <f t="shared" si="92"/>
        <v>76</v>
      </c>
      <c r="BM471" s="506">
        <f t="shared" si="92"/>
        <v>0</v>
      </c>
      <c r="BN471" s="506">
        <f t="shared" si="92"/>
        <v>0</v>
      </c>
      <c r="BO471" s="506">
        <f t="shared" si="92"/>
        <v>0</v>
      </c>
      <c r="BP471" s="506">
        <f t="shared" si="92"/>
        <v>0</v>
      </c>
      <c r="BQ471" s="506">
        <f t="shared" si="92"/>
        <v>0</v>
      </c>
      <c r="BR471" s="506">
        <f t="shared" ref="BR471:CA471" si="93">BR469</f>
        <v>0</v>
      </c>
      <c r="BS471" s="506">
        <f t="shared" si="93"/>
        <v>0</v>
      </c>
      <c r="BT471" s="506">
        <f t="shared" si="93"/>
        <v>0</v>
      </c>
      <c r="BU471" s="506">
        <f t="shared" si="93"/>
        <v>0</v>
      </c>
      <c r="BV471" s="506">
        <f t="shared" si="93"/>
        <v>0</v>
      </c>
      <c r="BW471" s="506">
        <f t="shared" si="93"/>
        <v>0</v>
      </c>
      <c r="BX471" s="506">
        <f t="shared" si="93"/>
        <v>0</v>
      </c>
      <c r="BY471" s="506">
        <f t="shared" si="93"/>
        <v>17</v>
      </c>
      <c r="BZ471" s="506">
        <f t="shared" si="93"/>
        <v>47</v>
      </c>
      <c r="CA471" s="506">
        <f t="shared" si="93"/>
        <v>0</v>
      </c>
    </row>
    <row r="472" spans="1:79">
      <c r="A472" s="571" t="s">
        <v>139</v>
      </c>
      <c r="B472" s="571" t="s">
        <v>1939</v>
      </c>
      <c r="C472" s="571">
        <v>2025</v>
      </c>
      <c r="D472" s="571" t="s">
        <v>1974</v>
      </c>
      <c r="E472" s="572">
        <v>180.5</v>
      </c>
      <c r="F472" s="572">
        <v>197</v>
      </c>
      <c r="G472" s="572">
        <v>72</v>
      </c>
      <c r="H472" s="572">
        <v>91.199999999999989</v>
      </c>
      <c r="I472" s="572">
        <v>53</v>
      </c>
      <c r="J472" s="572">
        <v>0</v>
      </c>
      <c r="K472" s="572">
        <v>0</v>
      </c>
      <c r="L472" s="572">
        <v>0</v>
      </c>
      <c r="M472" s="572">
        <v>0</v>
      </c>
      <c r="N472" s="572">
        <v>396</v>
      </c>
      <c r="O472" s="572">
        <v>42.900000000000006</v>
      </c>
      <c r="P472" s="572">
        <v>339.15</v>
      </c>
      <c r="Q472" s="572">
        <v>90.25</v>
      </c>
      <c r="R472" s="572">
        <v>46</v>
      </c>
      <c r="S472" s="572">
        <v>53.199999999999996</v>
      </c>
      <c r="T472" s="572">
        <v>42.75</v>
      </c>
      <c r="U472" s="572">
        <v>17.600000000000001</v>
      </c>
      <c r="V472" s="572">
        <v>4.4000000000000004</v>
      </c>
      <c r="W472" s="572">
        <v>8.8000000000000007</v>
      </c>
      <c r="X472" s="572">
        <v>4.4000000000000004</v>
      </c>
      <c r="Y472" s="572">
        <v>75.05</v>
      </c>
      <c r="Z472" s="572">
        <v>38.949999999999996</v>
      </c>
      <c r="AA472" s="572">
        <v>45.599999999999994</v>
      </c>
      <c r="AB472" s="572">
        <v>38.949999999999996</v>
      </c>
      <c r="AC472" s="572">
        <v>286</v>
      </c>
      <c r="AD472" s="572">
        <v>96.800000000000011</v>
      </c>
      <c r="AE472" s="572">
        <v>126.50000000000001</v>
      </c>
      <c r="AF472" s="572">
        <v>116.60000000000001</v>
      </c>
      <c r="AG472" s="572">
        <v>118.75</v>
      </c>
      <c r="AH472" s="572">
        <v>49.4</v>
      </c>
      <c r="AI472" s="572">
        <v>43</v>
      </c>
      <c r="AJ472" s="572">
        <v>31.900000000000002</v>
      </c>
      <c r="AK472" s="572">
        <v>148.5</v>
      </c>
      <c r="AL472" s="572">
        <v>39.6</v>
      </c>
      <c r="AM472" s="572">
        <v>78.100000000000009</v>
      </c>
      <c r="AN472" s="572">
        <v>84.7</v>
      </c>
      <c r="AO472" s="572">
        <v>0</v>
      </c>
      <c r="AP472" s="572">
        <v>0</v>
      </c>
      <c r="AQ472" s="572">
        <v>0</v>
      </c>
      <c r="AR472" s="572">
        <v>0</v>
      </c>
      <c r="AS472" s="572">
        <v>0</v>
      </c>
      <c r="AT472" s="572">
        <v>0</v>
      </c>
      <c r="AU472" s="572">
        <v>0</v>
      </c>
      <c r="AV472" s="572">
        <v>0</v>
      </c>
      <c r="AW472" s="572">
        <v>0</v>
      </c>
      <c r="AX472" s="572">
        <v>0</v>
      </c>
      <c r="AY472" s="572">
        <v>0</v>
      </c>
      <c r="AZ472" s="572">
        <v>0</v>
      </c>
      <c r="BA472" s="572">
        <v>354</v>
      </c>
      <c r="BB472" s="572">
        <v>110.00000000000001</v>
      </c>
      <c r="BC472" s="572">
        <v>171</v>
      </c>
      <c r="BD472" s="572">
        <v>134</v>
      </c>
      <c r="BE472" s="572">
        <v>214</v>
      </c>
      <c r="BF472" s="572">
        <v>78</v>
      </c>
      <c r="BG472" s="572">
        <v>101</v>
      </c>
      <c r="BH472" s="572">
        <v>68</v>
      </c>
      <c r="BI472" s="572">
        <v>140</v>
      </c>
      <c r="BJ472" s="572">
        <v>31.900000000000002</v>
      </c>
      <c r="BK472" s="572">
        <v>73.149999999999991</v>
      </c>
      <c r="BL472" s="572">
        <v>72.2</v>
      </c>
      <c r="BM472" s="572">
        <v>0</v>
      </c>
      <c r="BN472" s="572">
        <v>0</v>
      </c>
      <c r="BO472" s="572">
        <v>0</v>
      </c>
      <c r="BP472" s="572">
        <v>0</v>
      </c>
      <c r="BQ472" s="572">
        <v>0</v>
      </c>
      <c r="BR472" s="572">
        <v>0</v>
      </c>
      <c r="BS472" s="572">
        <v>0</v>
      </c>
      <c r="BT472" s="572">
        <v>0</v>
      </c>
      <c r="BU472" s="572">
        <v>0</v>
      </c>
      <c r="BV472" s="572">
        <v>0</v>
      </c>
      <c r="BW472" s="572">
        <v>0</v>
      </c>
      <c r="BX472" s="572">
        <v>0</v>
      </c>
      <c r="BY472" s="572">
        <v>18</v>
      </c>
      <c r="BZ472" s="572">
        <v>51</v>
      </c>
      <c r="CA472" s="572">
        <v>0</v>
      </c>
    </row>
    <row r="473" spans="1:79">
      <c r="A473" t="s">
        <v>141</v>
      </c>
      <c r="B473" t="s">
        <v>1913</v>
      </c>
      <c r="C473">
        <v>2018</v>
      </c>
      <c r="D473" t="s">
        <v>1971</v>
      </c>
      <c r="E473" s="506">
        <v>567</v>
      </c>
      <c r="F473" s="506">
        <v>510</v>
      </c>
      <c r="G473" s="506">
        <v>157</v>
      </c>
      <c r="H473" s="506">
        <v>192</v>
      </c>
      <c r="I473" s="506">
        <v>121</v>
      </c>
      <c r="J473" s="506">
        <v>0</v>
      </c>
      <c r="K473" s="506">
        <v>0</v>
      </c>
      <c r="L473" s="506">
        <v>0</v>
      </c>
      <c r="M473" s="506">
        <v>0</v>
      </c>
      <c r="N473" s="506">
        <v>0</v>
      </c>
      <c r="O473" s="506">
        <v>0</v>
      </c>
      <c r="P473" s="506">
        <v>0</v>
      </c>
      <c r="Q473" s="506">
        <v>0</v>
      </c>
      <c r="R473" s="506">
        <v>0</v>
      </c>
      <c r="S473" s="506">
        <v>0</v>
      </c>
      <c r="T473" s="506">
        <v>0</v>
      </c>
      <c r="U473" s="506">
        <v>0</v>
      </c>
      <c r="V473" s="506">
        <v>0</v>
      </c>
      <c r="W473" s="506">
        <v>0</v>
      </c>
      <c r="X473" s="506">
        <v>0</v>
      </c>
      <c r="Y473" s="506">
        <v>0</v>
      </c>
      <c r="Z473" s="506">
        <v>0</v>
      </c>
      <c r="AA473" s="506">
        <v>0</v>
      </c>
      <c r="AB473" s="506">
        <v>0</v>
      </c>
      <c r="AC473" s="506">
        <v>266</v>
      </c>
      <c r="AD473" s="506">
        <v>117</v>
      </c>
      <c r="AE473" s="506">
        <v>117</v>
      </c>
      <c r="AF473" s="506">
        <v>117</v>
      </c>
      <c r="AG473" s="506">
        <v>63</v>
      </c>
      <c r="AH473" s="506">
        <v>40</v>
      </c>
      <c r="AI473" s="506">
        <v>16</v>
      </c>
      <c r="AJ473" s="506">
        <v>25</v>
      </c>
      <c r="AK473" s="506">
        <v>203</v>
      </c>
      <c r="AL473" s="506">
        <v>77</v>
      </c>
      <c r="AM473" s="506">
        <v>101</v>
      </c>
      <c r="AN473" s="506">
        <v>92</v>
      </c>
      <c r="AO473" s="506">
        <v>0</v>
      </c>
      <c r="AP473" s="506">
        <v>0</v>
      </c>
      <c r="AQ473" s="506">
        <v>0</v>
      </c>
      <c r="AR473" s="506">
        <v>0</v>
      </c>
      <c r="AS473" s="506">
        <v>0</v>
      </c>
      <c r="AT473" s="506">
        <v>0</v>
      </c>
      <c r="AU473" s="506">
        <v>0</v>
      </c>
      <c r="AV473" s="506">
        <v>0</v>
      </c>
      <c r="AW473" s="506">
        <v>0</v>
      </c>
      <c r="AX473" s="506">
        <v>0</v>
      </c>
      <c r="AY473" s="506">
        <v>0</v>
      </c>
      <c r="AZ473" s="506">
        <v>0</v>
      </c>
      <c r="BA473" s="506">
        <v>729</v>
      </c>
      <c r="BB473" s="506">
        <v>207</v>
      </c>
      <c r="BC473" s="506">
        <v>297</v>
      </c>
      <c r="BD473" s="506">
        <v>308</v>
      </c>
      <c r="BE473" s="506">
        <v>479</v>
      </c>
      <c r="BF473" s="506">
        <v>170</v>
      </c>
      <c r="BG473" s="506">
        <v>189</v>
      </c>
      <c r="BH473" s="506">
        <v>151</v>
      </c>
      <c r="BI473" s="506">
        <v>250</v>
      </c>
      <c r="BJ473" s="506">
        <v>37</v>
      </c>
      <c r="BK473" s="506">
        <v>108</v>
      </c>
      <c r="BL473" s="506">
        <v>157</v>
      </c>
      <c r="BM473" s="506">
        <v>0</v>
      </c>
      <c r="BN473" s="506">
        <v>0</v>
      </c>
      <c r="BO473" s="506">
        <v>0</v>
      </c>
      <c r="BP473" s="506">
        <v>0</v>
      </c>
      <c r="BQ473" s="506">
        <v>0</v>
      </c>
      <c r="BR473" s="506">
        <v>0</v>
      </c>
      <c r="BS473" s="506">
        <v>0</v>
      </c>
      <c r="BT473" s="506">
        <v>0</v>
      </c>
      <c r="BU473" s="506">
        <v>0</v>
      </c>
      <c r="BV473" s="506">
        <v>0</v>
      </c>
      <c r="BW473" s="506">
        <v>0</v>
      </c>
      <c r="BX473" s="506">
        <v>0</v>
      </c>
      <c r="BY473" s="506">
        <v>9</v>
      </c>
      <c r="BZ473" s="506">
        <v>40</v>
      </c>
      <c r="CA473" s="506">
        <v>0</v>
      </c>
    </row>
    <row r="474" spans="1:79">
      <c r="A474" s="571" t="s">
        <v>141</v>
      </c>
      <c r="B474" s="571" t="s">
        <v>1913</v>
      </c>
      <c r="C474" s="571">
        <v>2019</v>
      </c>
      <c r="D474" s="571" t="s">
        <v>1971</v>
      </c>
      <c r="E474" s="572">
        <v>620</v>
      </c>
      <c r="F474" s="572">
        <v>526</v>
      </c>
      <c r="G474" s="572">
        <v>218</v>
      </c>
      <c r="H474" s="572">
        <v>179</v>
      </c>
      <c r="I474" s="572">
        <v>101</v>
      </c>
      <c r="J474" s="572">
        <v>0</v>
      </c>
      <c r="K474" s="572">
        <v>0</v>
      </c>
      <c r="L474" s="572">
        <v>0</v>
      </c>
      <c r="M474" s="572">
        <v>0</v>
      </c>
      <c r="N474" s="572">
        <v>0</v>
      </c>
      <c r="O474" s="572">
        <v>0</v>
      </c>
      <c r="P474" s="572">
        <v>0</v>
      </c>
      <c r="Q474" s="572">
        <v>0</v>
      </c>
      <c r="R474" s="572">
        <v>0</v>
      </c>
      <c r="S474" s="572">
        <v>0</v>
      </c>
      <c r="T474" s="572">
        <v>0</v>
      </c>
      <c r="U474" s="572">
        <v>0</v>
      </c>
      <c r="V474" s="572">
        <v>0</v>
      </c>
      <c r="W474" s="572">
        <v>0</v>
      </c>
      <c r="X474" s="572">
        <v>0</v>
      </c>
      <c r="Y474" s="572">
        <v>0</v>
      </c>
      <c r="Z474" s="572">
        <v>0</v>
      </c>
      <c r="AA474" s="572">
        <v>0</v>
      </c>
      <c r="AB474" s="572">
        <v>0</v>
      </c>
      <c r="AC474" s="572">
        <v>277</v>
      </c>
      <c r="AD474" s="572">
        <v>113</v>
      </c>
      <c r="AE474" s="572">
        <v>119</v>
      </c>
      <c r="AF474" s="572">
        <v>120</v>
      </c>
      <c r="AG474" s="572">
        <v>76</v>
      </c>
      <c r="AH474" s="572">
        <v>27</v>
      </c>
      <c r="AI474" s="572">
        <v>22</v>
      </c>
      <c r="AJ474" s="572">
        <v>32</v>
      </c>
      <c r="AK474" s="572">
        <v>201</v>
      </c>
      <c r="AL474" s="572">
        <v>86</v>
      </c>
      <c r="AM474" s="572">
        <v>97</v>
      </c>
      <c r="AN474" s="572">
        <v>88</v>
      </c>
      <c r="AO474" s="572">
        <v>0</v>
      </c>
      <c r="AP474" s="572">
        <v>0</v>
      </c>
      <c r="AQ474" s="572">
        <v>0</v>
      </c>
      <c r="AR474" s="572">
        <v>0</v>
      </c>
      <c r="AS474" s="572">
        <v>0</v>
      </c>
      <c r="AT474" s="572">
        <v>0</v>
      </c>
      <c r="AU474" s="572">
        <v>0</v>
      </c>
      <c r="AV474" s="572">
        <v>0</v>
      </c>
      <c r="AW474" s="572">
        <v>0</v>
      </c>
      <c r="AX474" s="572">
        <v>0</v>
      </c>
      <c r="AY474" s="572">
        <v>0</v>
      </c>
      <c r="AZ474" s="572">
        <v>0</v>
      </c>
      <c r="BA474" s="572">
        <v>750</v>
      </c>
      <c r="BB474" s="572">
        <v>205</v>
      </c>
      <c r="BC474" s="572">
        <v>315</v>
      </c>
      <c r="BD474" s="572">
        <v>295</v>
      </c>
      <c r="BE474" s="572">
        <v>472</v>
      </c>
      <c r="BF474" s="572">
        <v>176</v>
      </c>
      <c r="BG474" s="572">
        <v>193</v>
      </c>
      <c r="BH474" s="572">
        <v>114</v>
      </c>
      <c r="BI474" s="572">
        <v>278</v>
      </c>
      <c r="BJ474" s="572">
        <v>29</v>
      </c>
      <c r="BK474" s="572">
        <v>122</v>
      </c>
      <c r="BL474" s="572">
        <v>181</v>
      </c>
      <c r="BM474" s="572">
        <v>0</v>
      </c>
      <c r="BN474" s="572">
        <v>0</v>
      </c>
      <c r="BO474" s="572">
        <v>0</v>
      </c>
      <c r="BP474" s="572">
        <v>0</v>
      </c>
      <c r="BQ474" s="572">
        <v>0</v>
      </c>
      <c r="BR474" s="572">
        <v>0</v>
      </c>
      <c r="BS474" s="572">
        <v>0</v>
      </c>
      <c r="BT474" s="572">
        <v>0</v>
      </c>
      <c r="BU474" s="572">
        <v>0</v>
      </c>
      <c r="BV474" s="572">
        <v>0</v>
      </c>
      <c r="BW474" s="572">
        <v>0</v>
      </c>
      <c r="BX474" s="572">
        <v>0</v>
      </c>
      <c r="BY474" s="572">
        <v>8</v>
      </c>
      <c r="BZ474" s="572">
        <v>52</v>
      </c>
      <c r="CA474" s="572">
        <v>0</v>
      </c>
    </row>
    <row r="475" spans="1:79">
      <c r="A475" t="s">
        <v>141</v>
      </c>
      <c r="B475" t="s">
        <v>1913</v>
      </c>
      <c r="C475">
        <v>2020</v>
      </c>
      <c r="D475" t="s">
        <v>1971</v>
      </c>
      <c r="E475" s="506">
        <v>506</v>
      </c>
      <c r="F475" s="506">
        <v>613</v>
      </c>
      <c r="G475" s="506">
        <v>229</v>
      </c>
      <c r="H475" s="506">
        <v>205</v>
      </c>
      <c r="I475" s="506">
        <v>145</v>
      </c>
      <c r="J475" s="506">
        <v>0</v>
      </c>
      <c r="K475" s="506">
        <v>0</v>
      </c>
      <c r="L475" s="506">
        <v>0</v>
      </c>
      <c r="M475" s="506">
        <v>0</v>
      </c>
      <c r="N475" s="506">
        <v>238</v>
      </c>
      <c r="O475" s="506">
        <v>70</v>
      </c>
      <c r="P475" s="506">
        <v>168</v>
      </c>
      <c r="Q475" s="506">
        <v>0</v>
      </c>
      <c r="R475" s="506">
        <v>0</v>
      </c>
      <c r="S475" s="506">
        <v>0</v>
      </c>
      <c r="T475" s="506">
        <v>0</v>
      </c>
      <c r="U475" s="506">
        <v>0</v>
      </c>
      <c r="V475" s="506">
        <v>0</v>
      </c>
      <c r="W475" s="506">
        <v>0</v>
      </c>
      <c r="X475" s="506">
        <v>0</v>
      </c>
      <c r="Y475" s="506">
        <v>0</v>
      </c>
      <c r="Z475" s="506">
        <v>0</v>
      </c>
      <c r="AA475" s="506">
        <v>0</v>
      </c>
      <c r="AB475" s="506">
        <v>0</v>
      </c>
      <c r="AC475" s="506">
        <v>202</v>
      </c>
      <c r="AD475" s="506">
        <v>78</v>
      </c>
      <c r="AE475" s="506">
        <v>84</v>
      </c>
      <c r="AF475" s="506">
        <v>93</v>
      </c>
      <c r="AG475" s="506">
        <v>56</v>
      </c>
      <c r="AH475" s="506">
        <v>26</v>
      </c>
      <c r="AI475" s="506">
        <v>7</v>
      </c>
      <c r="AJ475" s="506">
        <v>14</v>
      </c>
      <c r="AK475" s="506">
        <v>146</v>
      </c>
      <c r="AL475" s="506">
        <v>52</v>
      </c>
      <c r="AM475" s="506">
        <v>77</v>
      </c>
      <c r="AN475" s="506">
        <v>79</v>
      </c>
      <c r="AO475" s="506">
        <v>0</v>
      </c>
      <c r="AP475" s="506">
        <v>0</v>
      </c>
      <c r="AQ475" s="506">
        <v>0</v>
      </c>
      <c r="AR475" s="506">
        <v>0</v>
      </c>
      <c r="AS475" s="506">
        <v>0</v>
      </c>
      <c r="AT475" s="506">
        <v>0</v>
      </c>
      <c r="AU475" s="506">
        <v>0</v>
      </c>
      <c r="AV475" s="506">
        <v>0</v>
      </c>
      <c r="AW475" s="506">
        <v>0</v>
      </c>
      <c r="AX475" s="506">
        <v>0</v>
      </c>
      <c r="AY475" s="506">
        <v>0</v>
      </c>
      <c r="AZ475" s="506">
        <v>0</v>
      </c>
      <c r="BA475" s="506">
        <v>856</v>
      </c>
      <c r="BB475" s="506">
        <v>266</v>
      </c>
      <c r="BC475" s="506">
        <v>335</v>
      </c>
      <c r="BD475" s="506">
        <v>307</v>
      </c>
      <c r="BE475" s="506">
        <v>556</v>
      </c>
      <c r="BF475" s="506">
        <v>221</v>
      </c>
      <c r="BG475" s="506">
        <v>204</v>
      </c>
      <c r="BH475" s="506">
        <v>125</v>
      </c>
      <c r="BI475" s="506">
        <v>300</v>
      </c>
      <c r="BJ475" s="506">
        <v>45</v>
      </c>
      <c r="BK475" s="506">
        <v>131</v>
      </c>
      <c r="BL475" s="506">
        <v>182</v>
      </c>
      <c r="BM475" s="506">
        <v>0</v>
      </c>
      <c r="BN475" s="506">
        <v>0</v>
      </c>
      <c r="BO475" s="506">
        <v>0</v>
      </c>
      <c r="BP475" s="506">
        <v>0</v>
      </c>
      <c r="BQ475" s="506">
        <v>0</v>
      </c>
      <c r="BR475" s="506">
        <v>0</v>
      </c>
      <c r="BS475" s="506">
        <v>0</v>
      </c>
      <c r="BT475" s="506">
        <v>0</v>
      </c>
      <c r="BU475" s="506">
        <v>0</v>
      </c>
      <c r="BV475" s="506">
        <v>0</v>
      </c>
      <c r="BW475" s="506">
        <v>0</v>
      </c>
      <c r="BX475" s="506">
        <v>0</v>
      </c>
      <c r="BY475" s="506">
        <v>9</v>
      </c>
      <c r="BZ475" s="506">
        <v>40</v>
      </c>
      <c r="CA475" s="506">
        <v>0</v>
      </c>
    </row>
    <row r="476" spans="1:79">
      <c r="A476" s="571" t="s">
        <v>141</v>
      </c>
      <c r="B476" s="571" t="s">
        <v>1913</v>
      </c>
      <c r="C476" s="571">
        <v>2021</v>
      </c>
      <c r="D476" s="571" t="s">
        <v>1971</v>
      </c>
      <c r="E476" s="572">
        <v>473</v>
      </c>
      <c r="F476" s="572">
        <v>526</v>
      </c>
      <c r="G476" s="572">
        <v>285</v>
      </c>
      <c r="H476" s="572">
        <v>155</v>
      </c>
      <c r="I476" s="572">
        <v>97</v>
      </c>
      <c r="J476" s="572">
        <v>0</v>
      </c>
      <c r="K476" s="572">
        <v>0</v>
      </c>
      <c r="L476" s="572">
        <v>0</v>
      </c>
      <c r="M476" s="572">
        <v>0</v>
      </c>
      <c r="N476" s="572">
        <v>150</v>
      </c>
      <c r="O476" s="572">
        <v>65</v>
      </c>
      <c r="P476" s="572">
        <v>85</v>
      </c>
      <c r="Q476" s="572">
        <v>5</v>
      </c>
      <c r="R476" s="572">
        <v>0</v>
      </c>
      <c r="S476" s="572">
        <v>0</v>
      </c>
      <c r="T476" s="572">
        <v>0</v>
      </c>
      <c r="U476" s="572">
        <v>3</v>
      </c>
      <c r="V476" s="572">
        <v>0</v>
      </c>
      <c r="W476" s="572">
        <v>0</v>
      </c>
      <c r="X476" s="572">
        <v>0</v>
      </c>
      <c r="Y476" s="572">
        <v>2</v>
      </c>
      <c r="Z476" s="572">
        <v>0</v>
      </c>
      <c r="AA476" s="572">
        <v>0</v>
      </c>
      <c r="AB476" s="572">
        <v>0</v>
      </c>
      <c r="AC476" s="572">
        <v>270</v>
      </c>
      <c r="AD476" s="572">
        <v>235</v>
      </c>
      <c r="AE476" s="572">
        <v>113</v>
      </c>
      <c r="AF476" s="572">
        <v>123</v>
      </c>
      <c r="AG476" s="572">
        <v>64</v>
      </c>
      <c r="AH476" s="572">
        <v>56</v>
      </c>
      <c r="AI476" s="572">
        <v>13</v>
      </c>
      <c r="AJ476" s="572">
        <v>18</v>
      </c>
      <c r="AK476" s="572">
        <v>206</v>
      </c>
      <c r="AL476" s="572">
        <v>179</v>
      </c>
      <c r="AM476" s="572">
        <v>100</v>
      </c>
      <c r="AN476" s="572">
        <v>105</v>
      </c>
      <c r="AO476" s="572">
        <v>0</v>
      </c>
      <c r="AP476" s="572">
        <v>0</v>
      </c>
      <c r="AQ476" s="572">
        <v>0</v>
      </c>
      <c r="AR476" s="572">
        <v>0</v>
      </c>
      <c r="AS476" s="572">
        <v>0</v>
      </c>
      <c r="AT476" s="572">
        <v>0</v>
      </c>
      <c r="AU476" s="572">
        <v>0</v>
      </c>
      <c r="AV476" s="572">
        <v>0</v>
      </c>
      <c r="AW476" s="572">
        <v>0</v>
      </c>
      <c r="AX476" s="572">
        <v>0</v>
      </c>
      <c r="AY476" s="572">
        <v>0</v>
      </c>
      <c r="AZ476" s="572">
        <v>0</v>
      </c>
      <c r="BA476" s="572">
        <v>624</v>
      </c>
      <c r="BB476" s="572">
        <v>546</v>
      </c>
      <c r="BC476" s="572">
        <v>247</v>
      </c>
      <c r="BD476" s="572">
        <v>238</v>
      </c>
      <c r="BE476" s="572">
        <v>341</v>
      </c>
      <c r="BF476" s="572">
        <v>287</v>
      </c>
      <c r="BG476" s="572">
        <v>124</v>
      </c>
      <c r="BH476" s="572">
        <v>70</v>
      </c>
      <c r="BI476" s="572">
        <v>283</v>
      </c>
      <c r="BJ476" s="572">
        <v>259</v>
      </c>
      <c r="BK476" s="572">
        <v>123</v>
      </c>
      <c r="BL476" s="572">
        <v>168</v>
      </c>
      <c r="BM476" s="572">
        <v>5</v>
      </c>
      <c r="BN476" s="572">
        <v>3</v>
      </c>
      <c r="BO476" s="572">
        <v>1</v>
      </c>
      <c r="BP476" s="572">
        <v>4</v>
      </c>
      <c r="BQ476" s="572">
        <v>0</v>
      </c>
      <c r="BR476" s="572">
        <v>0</v>
      </c>
      <c r="BS476" s="572">
        <v>0</v>
      </c>
      <c r="BT476" s="572">
        <v>0</v>
      </c>
      <c r="BU476" s="572">
        <v>5</v>
      </c>
      <c r="BV476" s="572">
        <v>3</v>
      </c>
      <c r="BW476" s="572">
        <v>1</v>
      </c>
      <c r="BX476" s="572">
        <v>4</v>
      </c>
      <c r="BY476" s="572">
        <v>19</v>
      </c>
      <c r="BZ476" s="572">
        <v>26</v>
      </c>
      <c r="CA476" s="572">
        <v>0</v>
      </c>
    </row>
    <row r="477" spans="1:79">
      <c r="A477" t="s">
        <v>141</v>
      </c>
      <c r="B477" t="s">
        <v>1913</v>
      </c>
      <c r="C477">
        <v>2022</v>
      </c>
      <c r="D477" t="s">
        <v>1971</v>
      </c>
      <c r="E477" s="506">
        <v>506</v>
      </c>
      <c r="F477" s="506">
        <v>507</v>
      </c>
      <c r="G477" s="506">
        <v>411</v>
      </c>
      <c r="H477" s="506">
        <v>131</v>
      </c>
      <c r="I477" s="506">
        <v>77</v>
      </c>
      <c r="J477" s="506">
        <v>0</v>
      </c>
      <c r="K477" s="506">
        <v>0</v>
      </c>
      <c r="L477" s="506">
        <v>0</v>
      </c>
      <c r="M477" s="506">
        <v>0</v>
      </c>
      <c r="N477" s="506">
        <v>89</v>
      </c>
      <c r="O477" s="506">
        <v>23</v>
      </c>
      <c r="P477" s="506">
        <v>66</v>
      </c>
      <c r="Q477" s="506">
        <v>39</v>
      </c>
      <c r="R477" s="506">
        <v>0</v>
      </c>
      <c r="S477" s="506">
        <v>0</v>
      </c>
      <c r="T477" s="506">
        <v>0</v>
      </c>
      <c r="U477" s="506">
        <v>4</v>
      </c>
      <c r="V477" s="506">
        <v>0</v>
      </c>
      <c r="W477" s="506">
        <v>0</v>
      </c>
      <c r="X477" s="506">
        <v>0</v>
      </c>
      <c r="Y477" s="506">
        <v>35</v>
      </c>
      <c r="Z477" s="506">
        <v>0</v>
      </c>
      <c r="AA477" s="506">
        <v>0</v>
      </c>
      <c r="AB477" s="506">
        <v>0</v>
      </c>
      <c r="AC477" s="506">
        <v>252</v>
      </c>
      <c r="AD477" s="506">
        <v>187</v>
      </c>
      <c r="AE477" s="506">
        <v>101</v>
      </c>
      <c r="AF477" s="506">
        <v>101</v>
      </c>
      <c r="AG477" s="506">
        <v>53</v>
      </c>
      <c r="AH477" s="506">
        <v>37</v>
      </c>
      <c r="AI477" s="506">
        <v>10</v>
      </c>
      <c r="AJ477" s="506">
        <v>13</v>
      </c>
      <c r="AK477" s="506">
        <v>199</v>
      </c>
      <c r="AL477" s="506">
        <v>150</v>
      </c>
      <c r="AM477" s="506">
        <v>91</v>
      </c>
      <c r="AN477" s="506">
        <v>88</v>
      </c>
      <c r="AO477" s="506">
        <v>0</v>
      </c>
      <c r="AP477" s="506">
        <v>0</v>
      </c>
      <c r="AQ477" s="506">
        <v>0</v>
      </c>
      <c r="AR477" s="506">
        <v>0</v>
      </c>
      <c r="AS477" s="506">
        <v>0</v>
      </c>
      <c r="AT477" s="506">
        <v>0</v>
      </c>
      <c r="AU477" s="506">
        <v>0</v>
      </c>
      <c r="AV477" s="506">
        <v>0</v>
      </c>
      <c r="AW477" s="506">
        <v>0</v>
      </c>
      <c r="AX477" s="506">
        <v>0</v>
      </c>
      <c r="AY477" s="506">
        <v>0</v>
      </c>
      <c r="AZ477" s="506">
        <v>0</v>
      </c>
      <c r="BA477" s="506">
        <v>711</v>
      </c>
      <c r="BB477" s="506">
        <v>568</v>
      </c>
      <c r="BC477" s="506">
        <v>262</v>
      </c>
      <c r="BD477" s="506">
        <v>257</v>
      </c>
      <c r="BE477" s="506">
        <v>405</v>
      </c>
      <c r="BF477" s="506">
        <v>303</v>
      </c>
      <c r="BG477" s="506">
        <v>130</v>
      </c>
      <c r="BH477" s="506">
        <v>96</v>
      </c>
      <c r="BI477" s="506">
        <v>306</v>
      </c>
      <c r="BJ477" s="506">
        <v>265</v>
      </c>
      <c r="BK477" s="506">
        <v>132</v>
      </c>
      <c r="BL477" s="506">
        <v>161</v>
      </c>
      <c r="BM477" s="506">
        <v>13</v>
      </c>
      <c r="BN477" s="506">
        <v>9</v>
      </c>
      <c r="BO477" s="506">
        <v>4</v>
      </c>
      <c r="BP477" s="506">
        <v>11</v>
      </c>
      <c r="BQ477" s="506">
        <v>0</v>
      </c>
      <c r="BR477" s="506">
        <v>0</v>
      </c>
      <c r="BS477" s="506">
        <v>0</v>
      </c>
      <c r="BT477" s="506">
        <v>0</v>
      </c>
      <c r="BU477" s="506">
        <v>13</v>
      </c>
      <c r="BV477" s="506">
        <v>9</v>
      </c>
      <c r="BW477" s="506">
        <v>4</v>
      </c>
      <c r="BX477" s="506">
        <v>11</v>
      </c>
      <c r="BY477" s="506">
        <v>11</v>
      </c>
      <c r="BZ477" s="506">
        <v>45</v>
      </c>
      <c r="CA477" s="506">
        <v>0</v>
      </c>
    </row>
    <row r="478" spans="1:79">
      <c r="A478" s="571" t="s">
        <v>141</v>
      </c>
      <c r="B478" s="571" t="s">
        <v>1913</v>
      </c>
      <c r="C478" s="571">
        <v>2023</v>
      </c>
      <c r="D478" s="571" t="s">
        <v>1971</v>
      </c>
      <c r="E478" s="572">
        <v>504</v>
      </c>
      <c r="F478" s="572">
        <v>471</v>
      </c>
      <c r="G478" s="572">
        <v>368</v>
      </c>
      <c r="H478" s="572">
        <v>128</v>
      </c>
      <c r="I478" s="572">
        <v>65</v>
      </c>
      <c r="J478" s="572">
        <v>0</v>
      </c>
      <c r="K478" s="572">
        <v>0</v>
      </c>
      <c r="L478" s="572">
        <v>0</v>
      </c>
      <c r="M478" s="572">
        <v>0</v>
      </c>
      <c r="N478" s="572">
        <v>186</v>
      </c>
      <c r="O478" s="572">
        <v>90</v>
      </c>
      <c r="P478" s="572">
        <v>96</v>
      </c>
      <c r="Q478" s="572">
        <v>59</v>
      </c>
      <c r="R478" s="572">
        <v>46</v>
      </c>
      <c r="S478" s="572">
        <v>6</v>
      </c>
      <c r="T478" s="572">
        <v>13</v>
      </c>
      <c r="U478" s="572">
        <v>12</v>
      </c>
      <c r="V478" s="572">
        <v>9</v>
      </c>
      <c r="W478" s="572">
        <v>3</v>
      </c>
      <c r="X478" s="572">
        <v>3</v>
      </c>
      <c r="Y478" s="572">
        <v>47</v>
      </c>
      <c r="Z478" s="572">
        <v>37</v>
      </c>
      <c r="AA478" s="572">
        <v>3</v>
      </c>
      <c r="AB478" s="572">
        <v>10</v>
      </c>
      <c r="AC478" s="572">
        <v>213</v>
      </c>
      <c r="AD478" s="572">
        <v>160</v>
      </c>
      <c r="AE478" s="572">
        <v>98</v>
      </c>
      <c r="AF478" s="572">
        <v>74</v>
      </c>
      <c r="AG478" s="572">
        <v>49</v>
      </c>
      <c r="AH478" s="572">
        <v>42</v>
      </c>
      <c r="AI478" s="572">
        <v>14</v>
      </c>
      <c r="AJ478" s="572">
        <v>18</v>
      </c>
      <c r="AK478" s="572">
        <v>164</v>
      </c>
      <c r="AL478" s="572">
        <v>118</v>
      </c>
      <c r="AM478" s="572">
        <v>84</v>
      </c>
      <c r="AN478" s="572">
        <v>56</v>
      </c>
      <c r="AO478" s="572">
        <v>0</v>
      </c>
      <c r="AP478" s="572">
        <v>0</v>
      </c>
      <c r="AQ478" s="572">
        <v>0</v>
      </c>
      <c r="AR478" s="572">
        <v>0</v>
      </c>
      <c r="AS478" s="572">
        <v>0</v>
      </c>
      <c r="AT478" s="572">
        <v>0</v>
      </c>
      <c r="AU478" s="572">
        <v>0</v>
      </c>
      <c r="AV478" s="572">
        <v>0</v>
      </c>
      <c r="AW478" s="572">
        <v>0</v>
      </c>
      <c r="AX478" s="572">
        <v>0</v>
      </c>
      <c r="AY478" s="572">
        <v>0</v>
      </c>
      <c r="AZ478" s="572">
        <v>0</v>
      </c>
      <c r="BA478" s="572">
        <v>793</v>
      </c>
      <c r="BB478" s="572">
        <v>487</v>
      </c>
      <c r="BC478" s="572">
        <v>320</v>
      </c>
      <c r="BD478" s="572">
        <v>269</v>
      </c>
      <c r="BE478" s="572">
        <v>477</v>
      </c>
      <c r="BF478" s="572">
        <v>303</v>
      </c>
      <c r="BG478" s="572">
        <v>163</v>
      </c>
      <c r="BH478" s="572">
        <v>101</v>
      </c>
      <c r="BI478" s="572">
        <v>316</v>
      </c>
      <c r="BJ478" s="572">
        <v>184</v>
      </c>
      <c r="BK478" s="572">
        <v>157</v>
      </c>
      <c r="BL478" s="572">
        <v>168</v>
      </c>
      <c r="BM478" s="572">
        <v>41</v>
      </c>
      <c r="BN478" s="572">
        <v>24</v>
      </c>
      <c r="BO478" s="572">
        <v>16</v>
      </c>
      <c r="BP478" s="572">
        <v>31</v>
      </c>
      <c r="BQ478" s="572">
        <v>14</v>
      </c>
      <c r="BR478" s="572">
        <v>7</v>
      </c>
      <c r="BS478" s="572">
        <v>3</v>
      </c>
      <c r="BT478" s="572">
        <v>11</v>
      </c>
      <c r="BU478" s="572">
        <v>27</v>
      </c>
      <c r="BV478" s="572">
        <v>17</v>
      </c>
      <c r="BW478" s="572">
        <v>13</v>
      </c>
      <c r="BX478" s="572">
        <v>20</v>
      </c>
      <c r="BY478" s="572">
        <v>17</v>
      </c>
      <c r="BZ478" s="572">
        <v>61</v>
      </c>
      <c r="CA478" s="572">
        <v>0</v>
      </c>
    </row>
    <row r="479" spans="1:79">
      <c r="A479" t="s">
        <v>141</v>
      </c>
      <c r="B479" t="s">
        <v>1913</v>
      </c>
      <c r="C479">
        <v>2024</v>
      </c>
      <c r="D479" t="s">
        <v>1971</v>
      </c>
      <c r="E479" s="506">
        <v>576</v>
      </c>
      <c r="F479" s="506">
        <v>390</v>
      </c>
      <c r="G479" s="506">
        <v>265</v>
      </c>
      <c r="H479" s="506">
        <v>98</v>
      </c>
      <c r="I479" s="506">
        <v>52</v>
      </c>
      <c r="J479" s="506">
        <v>0</v>
      </c>
      <c r="K479" s="506">
        <v>0</v>
      </c>
      <c r="L479" s="506">
        <v>0</v>
      </c>
      <c r="M479" s="506">
        <v>0</v>
      </c>
      <c r="N479" s="506">
        <v>226</v>
      </c>
      <c r="O479" s="506">
        <v>36</v>
      </c>
      <c r="P479" s="506">
        <v>190</v>
      </c>
      <c r="Q479" s="506">
        <v>53</v>
      </c>
      <c r="R479" s="506">
        <v>35</v>
      </c>
      <c r="S479" s="506">
        <v>15</v>
      </c>
      <c r="T479" s="506">
        <v>21</v>
      </c>
      <c r="U479" s="506">
        <v>32</v>
      </c>
      <c r="V479" s="506">
        <v>19</v>
      </c>
      <c r="W479" s="506">
        <v>12</v>
      </c>
      <c r="X479" s="506">
        <v>15</v>
      </c>
      <c r="Y479" s="506">
        <v>21</v>
      </c>
      <c r="Z479" s="506">
        <v>16</v>
      </c>
      <c r="AA479" s="506">
        <v>3</v>
      </c>
      <c r="AB479" s="506">
        <v>6</v>
      </c>
      <c r="AC479" s="506">
        <v>275</v>
      </c>
      <c r="AD479" s="506">
        <v>206</v>
      </c>
      <c r="AE479" s="506">
        <v>107</v>
      </c>
      <c r="AF479" s="506">
        <v>73</v>
      </c>
      <c r="AG479" s="506">
        <v>94</v>
      </c>
      <c r="AH479" s="506">
        <v>80</v>
      </c>
      <c r="AI479" s="506">
        <v>17</v>
      </c>
      <c r="AJ479" s="506">
        <v>11</v>
      </c>
      <c r="AK479" s="506">
        <v>181</v>
      </c>
      <c r="AL479" s="506">
        <v>126</v>
      </c>
      <c r="AM479" s="506">
        <v>90</v>
      </c>
      <c r="AN479" s="506">
        <v>62</v>
      </c>
      <c r="AO479" s="506">
        <v>0</v>
      </c>
      <c r="AP479" s="506">
        <v>0</v>
      </c>
      <c r="AQ479" s="506">
        <v>0</v>
      </c>
      <c r="AR479" s="506">
        <v>0</v>
      </c>
      <c r="AS479" s="506">
        <v>0</v>
      </c>
      <c r="AT479" s="506">
        <v>0</v>
      </c>
      <c r="AU479" s="506">
        <v>0</v>
      </c>
      <c r="AV479" s="506">
        <v>0</v>
      </c>
      <c r="AW479" s="506">
        <v>0</v>
      </c>
      <c r="AX479" s="506">
        <v>0</v>
      </c>
      <c r="AY479" s="506">
        <v>0</v>
      </c>
      <c r="AZ479" s="506">
        <v>0</v>
      </c>
      <c r="BA479" s="506">
        <v>897</v>
      </c>
      <c r="BB479" s="506">
        <v>502</v>
      </c>
      <c r="BC479" s="506">
        <v>365</v>
      </c>
      <c r="BD479" s="506">
        <v>313</v>
      </c>
      <c r="BE479" s="506">
        <v>530</v>
      </c>
      <c r="BF479" s="506">
        <v>329</v>
      </c>
      <c r="BG479" s="506">
        <v>215</v>
      </c>
      <c r="BH479" s="506">
        <v>111</v>
      </c>
      <c r="BI479" s="506">
        <v>367</v>
      </c>
      <c r="BJ479" s="506">
        <v>173</v>
      </c>
      <c r="BK479" s="506">
        <v>150</v>
      </c>
      <c r="BL479" s="506">
        <v>202</v>
      </c>
      <c r="BM479" s="506">
        <v>64</v>
      </c>
      <c r="BN479" s="506">
        <v>36</v>
      </c>
      <c r="BO479" s="506">
        <v>28</v>
      </c>
      <c r="BP479" s="506">
        <v>33</v>
      </c>
      <c r="BQ479" s="506">
        <v>0</v>
      </c>
      <c r="BR479" s="506">
        <v>0</v>
      </c>
      <c r="BS479" s="506">
        <v>0</v>
      </c>
      <c r="BT479" s="506">
        <v>0</v>
      </c>
      <c r="BU479" s="506">
        <v>64</v>
      </c>
      <c r="BV479" s="506">
        <v>36</v>
      </c>
      <c r="BW479" s="506">
        <v>28</v>
      </c>
      <c r="BX479" s="506">
        <v>33</v>
      </c>
      <c r="BY479" s="506">
        <v>7</v>
      </c>
      <c r="BZ479" s="506">
        <v>41</v>
      </c>
      <c r="CA479" s="506">
        <v>0</v>
      </c>
    </row>
    <row r="480" spans="1:79">
      <c r="A480" s="571" t="s">
        <v>141</v>
      </c>
      <c r="B480" s="571" t="s">
        <v>1913</v>
      </c>
      <c r="C480" s="571">
        <v>2025</v>
      </c>
      <c r="D480" s="571" t="s">
        <v>1972</v>
      </c>
      <c r="E480" s="572">
        <v>537</v>
      </c>
      <c r="F480" s="572">
        <v>394</v>
      </c>
      <c r="G480" s="572">
        <v>220</v>
      </c>
      <c r="H480" s="572">
        <v>120</v>
      </c>
      <c r="I480" s="572">
        <v>72</v>
      </c>
      <c r="J480" s="572">
        <v>0</v>
      </c>
      <c r="K480" s="572">
        <v>0</v>
      </c>
      <c r="L480" s="572">
        <v>0</v>
      </c>
      <c r="M480" s="572">
        <v>0</v>
      </c>
      <c r="N480" s="572">
        <v>186</v>
      </c>
      <c r="O480" s="572">
        <v>61</v>
      </c>
      <c r="P480" s="572">
        <v>125</v>
      </c>
      <c r="Q480" s="572">
        <v>53</v>
      </c>
      <c r="R480" s="572">
        <v>38</v>
      </c>
      <c r="S480" s="572">
        <v>10</v>
      </c>
      <c r="T480" s="572">
        <v>16</v>
      </c>
      <c r="U480" s="572">
        <v>20</v>
      </c>
      <c r="V480" s="572">
        <v>14</v>
      </c>
      <c r="W480" s="617">
        <v>6</v>
      </c>
      <c r="X480" s="572">
        <v>8</v>
      </c>
      <c r="Y480" s="572">
        <v>33</v>
      </c>
      <c r="Z480" s="572">
        <v>24</v>
      </c>
      <c r="AA480" s="572">
        <v>4</v>
      </c>
      <c r="AB480" s="572">
        <v>8</v>
      </c>
      <c r="AC480" s="572">
        <v>251</v>
      </c>
      <c r="AD480" s="572">
        <v>156</v>
      </c>
      <c r="AE480" s="572">
        <v>106</v>
      </c>
      <c r="AF480" s="572">
        <v>100</v>
      </c>
      <c r="AG480" s="572">
        <v>65</v>
      </c>
      <c r="AH480" s="572">
        <v>45</v>
      </c>
      <c r="AI480" s="572">
        <v>14</v>
      </c>
      <c r="AJ480" s="572">
        <v>19</v>
      </c>
      <c r="AK480" s="572">
        <v>186</v>
      </c>
      <c r="AL480" s="572">
        <v>111</v>
      </c>
      <c r="AM480" s="572">
        <v>92</v>
      </c>
      <c r="AN480" s="572">
        <v>81</v>
      </c>
      <c r="AO480" s="572">
        <v>0</v>
      </c>
      <c r="AP480" s="572">
        <v>0</v>
      </c>
      <c r="AQ480" s="572">
        <v>0</v>
      </c>
      <c r="AR480" s="572">
        <v>0</v>
      </c>
      <c r="AS480" s="572">
        <v>0</v>
      </c>
      <c r="AT480" s="572">
        <v>0</v>
      </c>
      <c r="AU480" s="572">
        <v>0</v>
      </c>
      <c r="AV480" s="572">
        <v>0</v>
      </c>
      <c r="AW480" s="572">
        <v>0</v>
      </c>
      <c r="AX480" s="572">
        <v>0</v>
      </c>
      <c r="AY480" s="572">
        <v>0</v>
      </c>
      <c r="AZ480" s="572">
        <v>0</v>
      </c>
      <c r="BA480" s="572">
        <v>768</v>
      </c>
      <c r="BB480" s="572">
        <v>408</v>
      </c>
      <c r="BC480" s="572">
        <v>306</v>
      </c>
      <c r="BD480" s="572">
        <v>286</v>
      </c>
      <c r="BE480" s="572">
        <v>466</v>
      </c>
      <c r="BF480" s="572">
        <v>283</v>
      </c>
      <c r="BG480" s="572">
        <v>173</v>
      </c>
      <c r="BH480" s="572">
        <v>110</v>
      </c>
      <c r="BI480" s="572">
        <v>302</v>
      </c>
      <c r="BJ480" s="572">
        <v>125</v>
      </c>
      <c r="BK480" s="572">
        <v>133</v>
      </c>
      <c r="BL480" s="572">
        <v>176</v>
      </c>
      <c r="BM480" s="572">
        <v>64</v>
      </c>
      <c r="BN480" s="572">
        <v>39</v>
      </c>
      <c r="BO480" s="572">
        <v>21</v>
      </c>
      <c r="BP480" s="572">
        <v>47</v>
      </c>
      <c r="BQ480" s="572">
        <v>5</v>
      </c>
      <c r="BR480" s="572">
        <v>3</v>
      </c>
      <c r="BS480" s="572">
        <v>1</v>
      </c>
      <c r="BT480" s="572">
        <v>4</v>
      </c>
      <c r="BU480" s="572">
        <v>59</v>
      </c>
      <c r="BV480" s="572">
        <v>36</v>
      </c>
      <c r="BW480" s="572">
        <v>20</v>
      </c>
      <c r="BX480" s="572">
        <v>43</v>
      </c>
      <c r="BY480" s="572">
        <v>11</v>
      </c>
      <c r="BZ480" s="572">
        <v>44</v>
      </c>
      <c r="CA480" s="572">
        <v>0</v>
      </c>
    </row>
    <row r="481" spans="1:79">
      <c r="A481" t="s">
        <v>141</v>
      </c>
      <c r="B481" t="s">
        <v>1913</v>
      </c>
      <c r="C481">
        <v>2024</v>
      </c>
      <c r="D481" t="s">
        <v>1974</v>
      </c>
      <c r="E481" s="506">
        <f>E479</f>
        <v>576</v>
      </c>
      <c r="F481" s="506">
        <f t="shared" ref="F481:BQ481" si="94">F479</f>
        <v>390</v>
      </c>
      <c r="G481" s="506">
        <f t="shared" si="94"/>
        <v>265</v>
      </c>
      <c r="H481" s="506">
        <f t="shared" si="94"/>
        <v>98</v>
      </c>
      <c r="I481" s="506">
        <f t="shared" si="94"/>
        <v>52</v>
      </c>
      <c r="J481" s="506">
        <f t="shared" si="94"/>
        <v>0</v>
      </c>
      <c r="K481" s="506">
        <f t="shared" si="94"/>
        <v>0</v>
      </c>
      <c r="L481" s="506">
        <f t="shared" si="94"/>
        <v>0</v>
      </c>
      <c r="M481" s="506">
        <f t="shared" si="94"/>
        <v>0</v>
      </c>
      <c r="N481" s="506">
        <f t="shared" si="94"/>
        <v>226</v>
      </c>
      <c r="O481" s="506">
        <f t="shared" si="94"/>
        <v>36</v>
      </c>
      <c r="P481" s="506">
        <f t="shared" si="94"/>
        <v>190</v>
      </c>
      <c r="Q481" s="506">
        <f t="shared" si="94"/>
        <v>53</v>
      </c>
      <c r="R481" s="506">
        <f t="shared" si="94"/>
        <v>35</v>
      </c>
      <c r="S481" s="506">
        <f t="shared" si="94"/>
        <v>15</v>
      </c>
      <c r="T481" s="506">
        <f t="shared" si="94"/>
        <v>21</v>
      </c>
      <c r="U481" s="506">
        <f t="shared" si="94"/>
        <v>32</v>
      </c>
      <c r="V481" s="506">
        <f t="shared" si="94"/>
        <v>19</v>
      </c>
      <c r="W481" s="506">
        <f t="shared" si="94"/>
        <v>12</v>
      </c>
      <c r="X481" s="506">
        <f t="shared" si="94"/>
        <v>15</v>
      </c>
      <c r="Y481" s="506">
        <f t="shared" si="94"/>
        <v>21</v>
      </c>
      <c r="Z481" s="506">
        <f t="shared" si="94"/>
        <v>16</v>
      </c>
      <c r="AA481" s="506">
        <f t="shared" si="94"/>
        <v>3</v>
      </c>
      <c r="AB481" s="506">
        <f t="shared" si="94"/>
        <v>6</v>
      </c>
      <c r="AC481" s="506">
        <f t="shared" si="94"/>
        <v>275</v>
      </c>
      <c r="AD481" s="506">
        <f t="shared" si="94"/>
        <v>206</v>
      </c>
      <c r="AE481" s="506">
        <f t="shared" si="94"/>
        <v>107</v>
      </c>
      <c r="AF481" s="506">
        <f t="shared" si="94"/>
        <v>73</v>
      </c>
      <c r="AG481" s="506">
        <f t="shared" si="94"/>
        <v>94</v>
      </c>
      <c r="AH481" s="506">
        <f t="shared" si="94"/>
        <v>80</v>
      </c>
      <c r="AI481" s="506">
        <f t="shared" si="94"/>
        <v>17</v>
      </c>
      <c r="AJ481" s="506">
        <f t="shared" si="94"/>
        <v>11</v>
      </c>
      <c r="AK481" s="506">
        <f t="shared" si="94"/>
        <v>181</v>
      </c>
      <c r="AL481" s="506">
        <f t="shared" si="94"/>
        <v>126</v>
      </c>
      <c r="AM481" s="506">
        <f t="shared" si="94"/>
        <v>90</v>
      </c>
      <c r="AN481" s="506">
        <f t="shared" si="94"/>
        <v>62</v>
      </c>
      <c r="AO481" s="506">
        <f t="shared" si="94"/>
        <v>0</v>
      </c>
      <c r="AP481" s="506">
        <f t="shared" si="94"/>
        <v>0</v>
      </c>
      <c r="AQ481" s="506">
        <f t="shared" si="94"/>
        <v>0</v>
      </c>
      <c r="AR481" s="506">
        <f t="shared" si="94"/>
        <v>0</v>
      </c>
      <c r="AS481" s="506">
        <f t="shared" si="94"/>
        <v>0</v>
      </c>
      <c r="AT481" s="506">
        <f t="shared" si="94"/>
        <v>0</v>
      </c>
      <c r="AU481" s="506">
        <f t="shared" si="94"/>
        <v>0</v>
      </c>
      <c r="AV481" s="506">
        <f t="shared" si="94"/>
        <v>0</v>
      </c>
      <c r="AW481" s="506">
        <f t="shared" si="94"/>
        <v>0</v>
      </c>
      <c r="AX481" s="506">
        <f t="shared" si="94"/>
        <v>0</v>
      </c>
      <c r="AY481" s="506">
        <f t="shared" si="94"/>
        <v>0</v>
      </c>
      <c r="AZ481" s="506">
        <f t="shared" si="94"/>
        <v>0</v>
      </c>
      <c r="BA481" s="506">
        <f t="shared" si="94"/>
        <v>897</v>
      </c>
      <c r="BB481" s="506">
        <f t="shared" si="94"/>
        <v>502</v>
      </c>
      <c r="BC481" s="506">
        <f t="shared" si="94"/>
        <v>365</v>
      </c>
      <c r="BD481" s="506">
        <f t="shared" si="94"/>
        <v>313</v>
      </c>
      <c r="BE481" s="506">
        <f t="shared" si="94"/>
        <v>530</v>
      </c>
      <c r="BF481" s="506">
        <f t="shared" si="94"/>
        <v>329</v>
      </c>
      <c r="BG481" s="506">
        <f t="shared" si="94"/>
        <v>215</v>
      </c>
      <c r="BH481" s="506">
        <f t="shared" si="94"/>
        <v>111</v>
      </c>
      <c r="BI481" s="506">
        <f t="shared" si="94"/>
        <v>367</v>
      </c>
      <c r="BJ481" s="506">
        <f t="shared" si="94"/>
        <v>173</v>
      </c>
      <c r="BK481" s="506">
        <f t="shared" si="94"/>
        <v>150</v>
      </c>
      <c r="BL481" s="506">
        <f t="shared" si="94"/>
        <v>202</v>
      </c>
      <c r="BM481" s="506">
        <f t="shared" si="94"/>
        <v>64</v>
      </c>
      <c r="BN481" s="506">
        <f t="shared" si="94"/>
        <v>36</v>
      </c>
      <c r="BO481" s="506">
        <f t="shared" si="94"/>
        <v>28</v>
      </c>
      <c r="BP481" s="506">
        <f t="shared" si="94"/>
        <v>33</v>
      </c>
      <c r="BQ481" s="506">
        <f t="shared" si="94"/>
        <v>0</v>
      </c>
      <c r="BR481" s="506">
        <f t="shared" ref="BR481:CA481" si="95">BR479</f>
        <v>0</v>
      </c>
      <c r="BS481" s="506">
        <f t="shared" si="95"/>
        <v>0</v>
      </c>
      <c r="BT481" s="506">
        <f t="shared" si="95"/>
        <v>0</v>
      </c>
      <c r="BU481" s="506">
        <f t="shared" si="95"/>
        <v>64</v>
      </c>
      <c r="BV481" s="506">
        <f t="shared" si="95"/>
        <v>36</v>
      </c>
      <c r="BW481" s="506">
        <f t="shared" si="95"/>
        <v>28</v>
      </c>
      <c r="BX481" s="506">
        <f t="shared" si="95"/>
        <v>33</v>
      </c>
      <c r="BY481" s="506">
        <f t="shared" si="95"/>
        <v>7</v>
      </c>
      <c r="BZ481" s="506">
        <f t="shared" si="95"/>
        <v>41</v>
      </c>
      <c r="CA481" s="506">
        <f t="shared" si="95"/>
        <v>0</v>
      </c>
    </row>
    <row r="482" spans="1:79">
      <c r="A482" s="571" t="s">
        <v>141</v>
      </c>
      <c r="B482" s="571" t="s">
        <v>1913</v>
      </c>
      <c r="C482" s="571">
        <v>2025</v>
      </c>
      <c r="D482" s="571" t="s">
        <v>1974</v>
      </c>
      <c r="E482" s="572">
        <v>547.19999999999993</v>
      </c>
      <c r="F482" s="572">
        <v>394</v>
      </c>
      <c r="G482" s="572">
        <v>251.75</v>
      </c>
      <c r="H482" s="572">
        <v>107.80000000000001</v>
      </c>
      <c r="I482" s="572">
        <v>57.2</v>
      </c>
      <c r="J482" s="572">
        <v>0</v>
      </c>
      <c r="K482" s="572">
        <v>0</v>
      </c>
      <c r="L482" s="572">
        <v>0</v>
      </c>
      <c r="M482" s="572">
        <v>0</v>
      </c>
      <c r="N482" s="572">
        <v>214.7</v>
      </c>
      <c r="O482" s="572">
        <v>39.6</v>
      </c>
      <c r="P482" s="572">
        <v>180.5</v>
      </c>
      <c r="Q482" s="572">
        <v>53</v>
      </c>
      <c r="R482" s="572">
        <v>38</v>
      </c>
      <c r="S482" s="572">
        <v>14.25</v>
      </c>
      <c r="T482" s="572">
        <v>19.95</v>
      </c>
      <c r="U482" s="572">
        <v>30.4</v>
      </c>
      <c r="V482" s="572">
        <v>18.05</v>
      </c>
      <c r="W482" s="572">
        <v>11.399999999999999</v>
      </c>
      <c r="X482" s="572">
        <v>14.25</v>
      </c>
      <c r="Y482" s="572">
        <v>23.1</v>
      </c>
      <c r="Z482" s="572">
        <v>17.600000000000001</v>
      </c>
      <c r="AA482" s="572">
        <v>3.3000000000000003</v>
      </c>
      <c r="AB482" s="572">
        <v>6.6000000000000005</v>
      </c>
      <c r="AC482" s="572">
        <v>261.25</v>
      </c>
      <c r="AD482" s="572">
        <v>195.7</v>
      </c>
      <c r="AE482" s="572">
        <v>106</v>
      </c>
      <c r="AF482" s="572">
        <v>80.300000000000011</v>
      </c>
      <c r="AG482" s="572">
        <v>89.3</v>
      </c>
      <c r="AH482" s="572">
        <v>76</v>
      </c>
      <c r="AI482" s="572">
        <v>16.149999999999999</v>
      </c>
      <c r="AJ482" s="572">
        <v>12.100000000000001</v>
      </c>
      <c r="AK482" s="572">
        <v>186</v>
      </c>
      <c r="AL482" s="572">
        <v>119.69999999999999</v>
      </c>
      <c r="AM482" s="572">
        <v>92</v>
      </c>
      <c r="AN482" s="572">
        <v>68.2</v>
      </c>
      <c r="AO482" s="572">
        <v>0</v>
      </c>
      <c r="AP482" s="572">
        <v>0</v>
      </c>
      <c r="AQ482" s="572">
        <v>0</v>
      </c>
      <c r="AR482" s="572">
        <v>0</v>
      </c>
      <c r="AS482" s="572">
        <v>0</v>
      </c>
      <c r="AT482" s="572">
        <v>0</v>
      </c>
      <c r="AU482" s="572">
        <v>0</v>
      </c>
      <c r="AV482" s="572">
        <v>0</v>
      </c>
      <c r="AW482" s="572">
        <v>0</v>
      </c>
      <c r="AX482" s="572">
        <v>0</v>
      </c>
      <c r="AY482" s="572">
        <v>0</v>
      </c>
      <c r="AZ482" s="572">
        <v>0</v>
      </c>
      <c r="BA482" s="572">
        <v>852.15</v>
      </c>
      <c r="BB482" s="572">
        <v>476.9</v>
      </c>
      <c r="BC482" s="572">
        <v>346.75</v>
      </c>
      <c r="BD482" s="572">
        <v>297.34999999999997</v>
      </c>
      <c r="BE482" s="572">
        <v>503.5</v>
      </c>
      <c r="BF482" s="572">
        <v>312.55</v>
      </c>
      <c r="BG482" s="572">
        <v>204.25</v>
      </c>
      <c r="BH482" s="572">
        <v>110</v>
      </c>
      <c r="BI482" s="572">
        <v>348.65</v>
      </c>
      <c r="BJ482" s="572">
        <v>164.35</v>
      </c>
      <c r="BK482" s="572">
        <v>142.5</v>
      </c>
      <c r="BL482" s="572">
        <v>191.89999999999998</v>
      </c>
      <c r="BM482" s="572">
        <v>64</v>
      </c>
      <c r="BN482" s="572">
        <v>39</v>
      </c>
      <c r="BO482" s="572">
        <v>26.599999999999998</v>
      </c>
      <c r="BP482" s="572">
        <v>36.300000000000004</v>
      </c>
      <c r="BQ482" s="572">
        <v>5</v>
      </c>
      <c r="BR482" s="572">
        <v>3</v>
      </c>
      <c r="BS482" s="572">
        <v>1</v>
      </c>
      <c r="BT482" s="572">
        <v>4</v>
      </c>
      <c r="BU482" s="572">
        <v>60.8</v>
      </c>
      <c r="BV482" s="572">
        <v>36</v>
      </c>
      <c r="BW482" s="572">
        <v>26.599999999999998</v>
      </c>
      <c r="BX482" s="572">
        <v>36.300000000000004</v>
      </c>
      <c r="BY482" s="572">
        <v>7.7000000000000011</v>
      </c>
      <c r="BZ482" s="572">
        <v>44</v>
      </c>
      <c r="CA482" s="572">
        <v>0</v>
      </c>
    </row>
    <row r="483" spans="1:79">
      <c r="A483" t="s">
        <v>143</v>
      </c>
      <c r="B483" t="s">
        <v>1914</v>
      </c>
      <c r="C483">
        <v>2018</v>
      </c>
      <c r="D483" t="s">
        <v>1971</v>
      </c>
      <c r="E483" s="506">
        <v>213</v>
      </c>
      <c r="F483" s="506">
        <v>135</v>
      </c>
      <c r="G483" s="506">
        <v>72</v>
      </c>
      <c r="H483" s="506">
        <v>30</v>
      </c>
      <c r="I483" s="506">
        <v>7</v>
      </c>
      <c r="J483" s="506">
        <v>0</v>
      </c>
      <c r="K483" s="506">
        <v>0</v>
      </c>
      <c r="L483" s="506">
        <v>0</v>
      </c>
      <c r="M483" s="506">
        <v>0</v>
      </c>
      <c r="N483" s="506">
        <v>0</v>
      </c>
      <c r="O483" s="506">
        <v>0</v>
      </c>
      <c r="P483" s="506">
        <v>0</v>
      </c>
      <c r="Q483" s="506">
        <v>0</v>
      </c>
      <c r="R483" s="506">
        <v>0</v>
      </c>
      <c r="S483" s="506">
        <v>0</v>
      </c>
      <c r="T483" s="506">
        <v>0</v>
      </c>
      <c r="U483" s="506">
        <v>0</v>
      </c>
      <c r="V483" s="506">
        <v>0</v>
      </c>
      <c r="W483" s="506">
        <v>0</v>
      </c>
      <c r="X483" s="506">
        <v>0</v>
      </c>
      <c r="Y483" s="506">
        <v>0</v>
      </c>
      <c r="Z483" s="506">
        <v>0</v>
      </c>
      <c r="AA483" s="506">
        <v>0</v>
      </c>
      <c r="AB483" s="506">
        <v>0</v>
      </c>
      <c r="AC483" s="506">
        <v>130</v>
      </c>
      <c r="AD483" s="506">
        <v>82</v>
      </c>
      <c r="AE483" s="506">
        <v>35</v>
      </c>
      <c r="AF483" s="506">
        <v>82</v>
      </c>
      <c r="AG483" s="506">
        <v>47</v>
      </c>
      <c r="AH483" s="506">
        <v>33</v>
      </c>
      <c r="AI483" s="506">
        <v>11</v>
      </c>
      <c r="AJ483" s="506">
        <v>28</v>
      </c>
      <c r="AK483" s="506">
        <v>83</v>
      </c>
      <c r="AL483" s="506">
        <v>49</v>
      </c>
      <c r="AM483" s="506">
        <v>24</v>
      </c>
      <c r="AN483" s="506">
        <v>54</v>
      </c>
      <c r="AO483" s="506">
        <v>0</v>
      </c>
      <c r="AP483" s="506">
        <v>0</v>
      </c>
      <c r="AQ483" s="506">
        <v>0</v>
      </c>
      <c r="AR483" s="506">
        <v>0</v>
      </c>
      <c r="AS483" s="506">
        <v>0</v>
      </c>
      <c r="AT483" s="506">
        <v>0</v>
      </c>
      <c r="AU483" s="506">
        <v>0</v>
      </c>
      <c r="AV483" s="506">
        <v>0</v>
      </c>
      <c r="AW483" s="506">
        <v>0</v>
      </c>
      <c r="AX483" s="506">
        <v>0</v>
      </c>
      <c r="AY483" s="506">
        <v>0</v>
      </c>
      <c r="AZ483" s="506">
        <v>0</v>
      </c>
      <c r="BA483" s="506">
        <v>236</v>
      </c>
      <c r="BB483" s="506">
        <v>121</v>
      </c>
      <c r="BC483" s="506">
        <v>59</v>
      </c>
      <c r="BD483" s="506">
        <v>47</v>
      </c>
      <c r="BE483" s="506">
        <v>198</v>
      </c>
      <c r="BF483" s="506">
        <v>104</v>
      </c>
      <c r="BG483" s="506">
        <v>39</v>
      </c>
      <c r="BH483" s="506">
        <v>26</v>
      </c>
      <c r="BI483" s="506">
        <v>38</v>
      </c>
      <c r="BJ483" s="506">
        <v>17</v>
      </c>
      <c r="BK483" s="506">
        <v>20</v>
      </c>
      <c r="BL483" s="506">
        <v>21</v>
      </c>
      <c r="BM483" s="506">
        <v>0</v>
      </c>
      <c r="BN483" s="506">
        <v>0</v>
      </c>
      <c r="BO483" s="506">
        <v>0</v>
      </c>
      <c r="BP483" s="506">
        <v>0</v>
      </c>
      <c r="BQ483" s="506">
        <v>0</v>
      </c>
      <c r="BR483" s="506">
        <v>0</v>
      </c>
      <c r="BS483" s="506">
        <v>0</v>
      </c>
      <c r="BT483" s="506">
        <v>0</v>
      </c>
      <c r="BU483" s="506">
        <v>0</v>
      </c>
      <c r="BV483" s="506">
        <v>0</v>
      </c>
      <c r="BW483" s="506">
        <v>0</v>
      </c>
      <c r="BX483" s="506">
        <v>0</v>
      </c>
      <c r="BY483" s="506">
        <v>1</v>
      </c>
      <c r="BZ483" s="506">
        <v>6</v>
      </c>
      <c r="CA483" s="506">
        <v>0</v>
      </c>
    </row>
    <row r="484" spans="1:79">
      <c r="A484" s="571" t="s">
        <v>143</v>
      </c>
      <c r="B484" s="571" t="s">
        <v>1914</v>
      </c>
      <c r="C484" s="571">
        <v>2019</v>
      </c>
      <c r="D484" s="571" t="s">
        <v>1971</v>
      </c>
      <c r="E484" s="572">
        <v>204</v>
      </c>
      <c r="F484" s="572">
        <v>101</v>
      </c>
      <c r="G484" s="572">
        <v>51</v>
      </c>
      <c r="H484" s="572">
        <v>22</v>
      </c>
      <c r="I484" s="572">
        <v>5</v>
      </c>
      <c r="J484" s="572">
        <v>0</v>
      </c>
      <c r="K484" s="572">
        <v>0</v>
      </c>
      <c r="L484" s="572">
        <v>0</v>
      </c>
      <c r="M484" s="572">
        <v>0</v>
      </c>
      <c r="N484" s="572">
        <v>0</v>
      </c>
      <c r="O484" s="572">
        <v>0</v>
      </c>
      <c r="P484" s="572">
        <v>0</v>
      </c>
      <c r="Q484" s="572">
        <v>0</v>
      </c>
      <c r="R484" s="572">
        <v>0</v>
      </c>
      <c r="S484" s="572">
        <v>0</v>
      </c>
      <c r="T484" s="572">
        <v>0</v>
      </c>
      <c r="U484" s="572">
        <v>0</v>
      </c>
      <c r="V484" s="572">
        <v>0</v>
      </c>
      <c r="W484" s="572">
        <v>0</v>
      </c>
      <c r="X484" s="572">
        <v>0</v>
      </c>
      <c r="Y484" s="572">
        <v>0</v>
      </c>
      <c r="Z484" s="572">
        <v>0</v>
      </c>
      <c r="AA484" s="572">
        <v>0</v>
      </c>
      <c r="AB484" s="572">
        <v>0</v>
      </c>
      <c r="AC484" s="572">
        <v>164</v>
      </c>
      <c r="AD484" s="572">
        <v>79</v>
      </c>
      <c r="AE484" s="572">
        <v>35</v>
      </c>
      <c r="AF484" s="572">
        <v>86</v>
      </c>
      <c r="AG484" s="572">
        <v>91</v>
      </c>
      <c r="AH484" s="572">
        <v>43</v>
      </c>
      <c r="AI484" s="572">
        <v>12</v>
      </c>
      <c r="AJ484" s="572">
        <v>50</v>
      </c>
      <c r="AK484" s="572">
        <v>73</v>
      </c>
      <c r="AL484" s="572">
        <v>36</v>
      </c>
      <c r="AM484" s="572">
        <v>23</v>
      </c>
      <c r="AN484" s="572">
        <v>36</v>
      </c>
      <c r="AO484" s="572">
        <v>0</v>
      </c>
      <c r="AP484" s="572">
        <v>0</v>
      </c>
      <c r="AQ484" s="572">
        <v>0</v>
      </c>
      <c r="AR484" s="572">
        <v>0</v>
      </c>
      <c r="AS484" s="572">
        <v>0</v>
      </c>
      <c r="AT484" s="572">
        <v>0</v>
      </c>
      <c r="AU484" s="572">
        <v>0</v>
      </c>
      <c r="AV484" s="572">
        <v>0</v>
      </c>
      <c r="AW484" s="572">
        <v>0</v>
      </c>
      <c r="AX484" s="572">
        <v>0</v>
      </c>
      <c r="AY484" s="572">
        <v>0</v>
      </c>
      <c r="AZ484" s="572">
        <v>0</v>
      </c>
      <c r="BA484" s="572">
        <v>211</v>
      </c>
      <c r="BB484" s="572">
        <v>131</v>
      </c>
      <c r="BC484" s="572">
        <v>60</v>
      </c>
      <c r="BD484" s="572">
        <v>24</v>
      </c>
      <c r="BE484" s="572">
        <v>187</v>
      </c>
      <c r="BF484" s="572">
        <v>119</v>
      </c>
      <c r="BG484" s="572">
        <v>52</v>
      </c>
      <c r="BH484" s="572">
        <v>19</v>
      </c>
      <c r="BI484" s="572">
        <v>24</v>
      </c>
      <c r="BJ484" s="572">
        <v>12</v>
      </c>
      <c r="BK484" s="572">
        <v>8</v>
      </c>
      <c r="BL484" s="572">
        <v>5</v>
      </c>
      <c r="BM484" s="572">
        <v>0</v>
      </c>
      <c r="BN484" s="572">
        <v>0</v>
      </c>
      <c r="BO484" s="572">
        <v>0</v>
      </c>
      <c r="BP484" s="572">
        <v>0</v>
      </c>
      <c r="BQ484" s="572">
        <v>0</v>
      </c>
      <c r="BR484" s="572">
        <v>0</v>
      </c>
      <c r="BS484" s="572">
        <v>0</v>
      </c>
      <c r="BT484" s="572">
        <v>0</v>
      </c>
      <c r="BU484" s="572">
        <v>0</v>
      </c>
      <c r="BV484" s="572">
        <v>0</v>
      </c>
      <c r="BW484" s="572">
        <v>0</v>
      </c>
      <c r="BX484" s="572">
        <v>0</v>
      </c>
      <c r="BY484" s="572">
        <v>4</v>
      </c>
      <c r="BZ484" s="572">
        <v>3</v>
      </c>
      <c r="CA484" s="572">
        <v>0</v>
      </c>
    </row>
    <row r="485" spans="1:79">
      <c r="A485" t="s">
        <v>143</v>
      </c>
      <c r="B485" t="s">
        <v>1914</v>
      </c>
      <c r="C485">
        <v>2020</v>
      </c>
      <c r="D485" t="s">
        <v>1971</v>
      </c>
      <c r="E485" s="506">
        <v>243</v>
      </c>
      <c r="F485" s="506">
        <v>129</v>
      </c>
      <c r="G485" s="506">
        <v>77</v>
      </c>
      <c r="H485" s="506">
        <v>40</v>
      </c>
      <c r="I485" s="506">
        <v>4</v>
      </c>
      <c r="J485" s="506">
        <v>0</v>
      </c>
      <c r="K485" s="506">
        <v>0</v>
      </c>
      <c r="L485" s="506">
        <v>0</v>
      </c>
      <c r="M485" s="506">
        <v>0</v>
      </c>
      <c r="N485" s="506">
        <v>17</v>
      </c>
      <c r="O485" s="506">
        <v>0</v>
      </c>
      <c r="P485" s="506">
        <v>17</v>
      </c>
      <c r="Q485" s="506">
        <v>19</v>
      </c>
      <c r="R485" s="506">
        <v>0</v>
      </c>
      <c r="S485" s="506">
        <v>0</v>
      </c>
      <c r="T485" s="506">
        <v>0</v>
      </c>
      <c r="U485" s="506">
        <v>0</v>
      </c>
      <c r="V485" s="506">
        <v>0</v>
      </c>
      <c r="W485" s="506">
        <v>0</v>
      </c>
      <c r="X485" s="506">
        <v>0</v>
      </c>
      <c r="Y485" s="506">
        <v>19</v>
      </c>
      <c r="Z485" s="506">
        <v>0</v>
      </c>
      <c r="AA485" s="506">
        <v>0</v>
      </c>
      <c r="AB485" s="506">
        <v>0</v>
      </c>
      <c r="AC485" s="506">
        <v>99</v>
      </c>
      <c r="AD485" s="506">
        <v>41</v>
      </c>
      <c r="AE485" s="506">
        <v>27</v>
      </c>
      <c r="AF485" s="506">
        <v>48</v>
      </c>
      <c r="AG485" s="506">
        <v>44</v>
      </c>
      <c r="AH485" s="506">
        <v>17</v>
      </c>
      <c r="AI485" s="506">
        <v>6</v>
      </c>
      <c r="AJ485" s="506">
        <v>30</v>
      </c>
      <c r="AK485" s="506">
        <v>55</v>
      </c>
      <c r="AL485" s="506">
        <v>24</v>
      </c>
      <c r="AM485" s="506">
        <v>21</v>
      </c>
      <c r="AN485" s="506">
        <v>18</v>
      </c>
      <c r="AO485" s="506">
        <v>0</v>
      </c>
      <c r="AP485" s="506">
        <v>0</v>
      </c>
      <c r="AQ485" s="506">
        <v>0</v>
      </c>
      <c r="AR485" s="506">
        <v>0</v>
      </c>
      <c r="AS485" s="506">
        <v>0</v>
      </c>
      <c r="AT485" s="506">
        <v>0</v>
      </c>
      <c r="AU485" s="506">
        <v>0</v>
      </c>
      <c r="AV485" s="506">
        <v>0</v>
      </c>
      <c r="AW485" s="506">
        <v>0</v>
      </c>
      <c r="AX485" s="506">
        <v>0</v>
      </c>
      <c r="AY485" s="506">
        <v>0</v>
      </c>
      <c r="AZ485" s="506">
        <v>0</v>
      </c>
      <c r="BA485" s="506">
        <v>199</v>
      </c>
      <c r="BB485" s="506">
        <v>120</v>
      </c>
      <c r="BC485" s="506">
        <v>65</v>
      </c>
      <c r="BD485" s="506">
        <v>32</v>
      </c>
      <c r="BE485" s="506">
        <v>171</v>
      </c>
      <c r="BF485" s="506">
        <v>105</v>
      </c>
      <c r="BG485" s="506">
        <v>53</v>
      </c>
      <c r="BH485" s="506">
        <v>19</v>
      </c>
      <c r="BI485" s="506">
        <v>28</v>
      </c>
      <c r="BJ485" s="506">
        <v>15</v>
      </c>
      <c r="BK485" s="506">
        <v>12</v>
      </c>
      <c r="BL485" s="506">
        <v>13</v>
      </c>
      <c r="BM485" s="506">
        <v>0</v>
      </c>
      <c r="BN485" s="506">
        <v>0</v>
      </c>
      <c r="BO485" s="506">
        <v>0</v>
      </c>
      <c r="BP485" s="506">
        <v>0</v>
      </c>
      <c r="BQ485" s="506">
        <v>0</v>
      </c>
      <c r="BR485" s="506">
        <v>0</v>
      </c>
      <c r="BS485" s="506">
        <v>0</v>
      </c>
      <c r="BT485" s="506">
        <v>0</v>
      </c>
      <c r="BU485" s="506">
        <v>0</v>
      </c>
      <c r="BV485" s="506">
        <v>0</v>
      </c>
      <c r="BW485" s="506">
        <v>0</v>
      </c>
      <c r="BX485" s="506">
        <v>0</v>
      </c>
      <c r="BY485" s="506">
        <v>4</v>
      </c>
      <c r="BZ485" s="506">
        <v>5</v>
      </c>
      <c r="CA485" s="506">
        <v>0</v>
      </c>
    </row>
    <row r="486" spans="1:79">
      <c r="A486" s="571" t="s">
        <v>143</v>
      </c>
      <c r="B486" s="571" t="s">
        <v>1914</v>
      </c>
      <c r="C486" s="571">
        <v>2021</v>
      </c>
      <c r="D486" s="571" t="s">
        <v>1971</v>
      </c>
      <c r="E486" s="572">
        <v>220</v>
      </c>
      <c r="F486" s="572">
        <v>155</v>
      </c>
      <c r="G486" s="572">
        <v>85</v>
      </c>
      <c r="H486" s="572">
        <v>43</v>
      </c>
      <c r="I486" s="572">
        <v>6</v>
      </c>
      <c r="J486" s="572">
        <v>0</v>
      </c>
      <c r="K486" s="572">
        <v>0</v>
      </c>
      <c r="L486" s="572">
        <v>0</v>
      </c>
      <c r="M486" s="572">
        <v>0</v>
      </c>
      <c r="N486" s="572">
        <v>17</v>
      </c>
      <c r="O486" s="572">
        <v>0</v>
      </c>
      <c r="P486" s="572">
        <v>17</v>
      </c>
      <c r="Q486" s="572">
        <v>42</v>
      </c>
      <c r="R486" s="572">
        <v>0</v>
      </c>
      <c r="S486" s="572">
        <v>0</v>
      </c>
      <c r="T486" s="572">
        <v>0</v>
      </c>
      <c r="U486" s="572">
        <v>0</v>
      </c>
      <c r="V486" s="572">
        <v>0</v>
      </c>
      <c r="W486" s="572">
        <v>0</v>
      </c>
      <c r="X486" s="572">
        <v>0</v>
      </c>
      <c r="Y486" s="572">
        <v>42</v>
      </c>
      <c r="Z486" s="572">
        <v>0</v>
      </c>
      <c r="AA486" s="572">
        <v>0</v>
      </c>
      <c r="AB486" s="572">
        <v>0</v>
      </c>
      <c r="AC486" s="572">
        <v>117</v>
      </c>
      <c r="AD486" s="572">
        <v>55</v>
      </c>
      <c r="AE486" s="572">
        <v>26</v>
      </c>
      <c r="AF486" s="572">
        <v>66</v>
      </c>
      <c r="AG486" s="572">
        <v>62</v>
      </c>
      <c r="AH486" s="572">
        <v>30</v>
      </c>
      <c r="AI486" s="572">
        <v>3</v>
      </c>
      <c r="AJ486" s="572">
        <v>38</v>
      </c>
      <c r="AK486" s="572">
        <v>55</v>
      </c>
      <c r="AL486" s="572">
        <v>25</v>
      </c>
      <c r="AM486" s="572">
        <v>23</v>
      </c>
      <c r="AN486" s="572">
        <v>28</v>
      </c>
      <c r="AO486" s="572">
        <v>0</v>
      </c>
      <c r="AP486" s="572">
        <v>0</v>
      </c>
      <c r="AQ486" s="572">
        <v>0</v>
      </c>
      <c r="AR486" s="572">
        <v>0</v>
      </c>
      <c r="AS486" s="572">
        <v>0</v>
      </c>
      <c r="AT486" s="572">
        <v>0</v>
      </c>
      <c r="AU486" s="572">
        <v>0</v>
      </c>
      <c r="AV486" s="572">
        <v>0</v>
      </c>
      <c r="AW486" s="572">
        <v>0</v>
      </c>
      <c r="AX486" s="572">
        <v>0</v>
      </c>
      <c r="AY486" s="572">
        <v>0</v>
      </c>
      <c r="AZ486" s="572">
        <v>0</v>
      </c>
      <c r="BA486" s="572">
        <v>174</v>
      </c>
      <c r="BB486" s="572">
        <v>103</v>
      </c>
      <c r="BC486" s="572">
        <v>52</v>
      </c>
      <c r="BD486" s="572">
        <v>25</v>
      </c>
      <c r="BE486" s="572">
        <v>162</v>
      </c>
      <c r="BF486" s="572">
        <v>95</v>
      </c>
      <c r="BG486" s="572">
        <v>48</v>
      </c>
      <c r="BH486" s="572">
        <v>21</v>
      </c>
      <c r="BI486" s="572">
        <v>12</v>
      </c>
      <c r="BJ486" s="572">
        <v>8</v>
      </c>
      <c r="BK486" s="572">
        <v>4</v>
      </c>
      <c r="BL486" s="572">
        <v>4</v>
      </c>
      <c r="BM486" s="572">
        <v>0</v>
      </c>
      <c r="BN486" s="572">
        <v>0</v>
      </c>
      <c r="BO486" s="572">
        <v>0</v>
      </c>
      <c r="BP486" s="572">
        <v>0</v>
      </c>
      <c r="BQ486" s="572">
        <v>0</v>
      </c>
      <c r="BR486" s="572">
        <v>0</v>
      </c>
      <c r="BS486" s="572">
        <v>0</v>
      </c>
      <c r="BT486" s="572">
        <v>0</v>
      </c>
      <c r="BU486" s="572">
        <v>0</v>
      </c>
      <c r="BV486" s="572">
        <v>0</v>
      </c>
      <c r="BW486" s="572">
        <v>0</v>
      </c>
      <c r="BX486" s="572">
        <v>0</v>
      </c>
      <c r="BY486" s="572">
        <v>7</v>
      </c>
      <c r="BZ486" s="572">
        <v>3</v>
      </c>
      <c r="CA486" s="572">
        <v>0</v>
      </c>
    </row>
    <row r="487" spans="1:79">
      <c r="A487" t="s">
        <v>143</v>
      </c>
      <c r="B487" t="s">
        <v>1914</v>
      </c>
      <c r="C487">
        <v>2022</v>
      </c>
      <c r="D487" t="s">
        <v>1971</v>
      </c>
      <c r="E487" s="506">
        <v>182</v>
      </c>
      <c r="F487" s="506">
        <v>124</v>
      </c>
      <c r="G487" s="506">
        <v>55</v>
      </c>
      <c r="H487" s="506">
        <v>38</v>
      </c>
      <c r="I487" s="506">
        <v>8</v>
      </c>
      <c r="J487" s="506">
        <v>0</v>
      </c>
      <c r="K487" s="506">
        <v>0</v>
      </c>
      <c r="L487" s="506">
        <v>0</v>
      </c>
      <c r="M487" s="506">
        <v>0</v>
      </c>
      <c r="N487" s="506">
        <v>13</v>
      </c>
      <c r="O487" s="506">
        <v>0</v>
      </c>
      <c r="P487" s="506">
        <v>13</v>
      </c>
      <c r="Q487" s="506">
        <v>51</v>
      </c>
      <c r="R487" s="506">
        <v>0</v>
      </c>
      <c r="S487" s="506">
        <v>0</v>
      </c>
      <c r="T487" s="506">
        <v>0</v>
      </c>
      <c r="U487" s="506">
        <v>0</v>
      </c>
      <c r="V487" s="506">
        <v>0</v>
      </c>
      <c r="W487" s="506">
        <v>0</v>
      </c>
      <c r="X487" s="506">
        <v>0</v>
      </c>
      <c r="Y487" s="506">
        <v>51</v>
      </c>
      <c r="Z487" s="506">
        <v>0</v>
      </c>
      <c r="AA487" s="506">
        <v>0</v>
      </c>
      <c r="AB487" s="506">
        <v>0</v>
      </c>
      <c r="AC487" s="506">
        <v>135</v>
      </c>
      <c r="AD487" s="506">
        <v>42</v>
      </c>
      <c r="AE487" s="506">
        <v>32</v>
      </c>
      <c r="AF487" s="506">
        <v>75</v>
      </c>
      <c r="AG487" s="506">
        <v>78</v>
      </c>
      <c r="AH487" s="506">
        <v>24</v>
      </c>
      <c r="AI487" s="506">
        <v>15</v>
      </c>
      <c r="AJ487" s="506">
        <v>42</v>
      </c>
      <c r="AK487" s="506">
        <v>57</v>
      </c>
      <c r="AL487" s="506">
        <v>18</v>
      </c>
      <c r="AM487" s="506">
        <v>17</v>
      </c>
      <c r="AN487" s="506">
        <v>33</v>
      </c>
      <c r="AO487" s="506">
        <v>0</v>
      </c>
      <c r="AP487" s="506">
        <v>0</v>
      </c>
      <c r="AQ487" s="506">
        <v>0</v>
      </c>
      <c r="AR487" s="506">
        <v>0</v>
      </c>
      <c r="AS487" s="506">
        <v>0</v>
      </c>
      <c r="AT487" s="506">
        <v>0</v>
      </c>
      <c r="AU487" s="506">
        <v>0</v>
      </c>
      <c r="AV487" s="506">
        <v>0</v>
      </c>
      <c r="AW487" s="506">
        <v>0</v>
      </c>
      <c r="AX487" s="506">
        <v>0</v>
      </c>
      <c r="AY487" s="506">
        <v>0</v>
      </c>
      <c r="AZ487" s="506">
        <v>0</v>
      </c>
      <c r="BA487" s="506">
        <v>204</v>
      </c>
      <c r="BB487" s="506">
        <v>94</v>
      </c>
      <c r="BC487" s="506">
        <v>68</v>
      </c>
      <c r="BD487" s="506">
        <v>23</v>
      </c>
      <c r="BE487" s="506">
        <v>185</v>
      </c>
      <c r="BF487" s="506">
        <v>85</v>
      </c>
      <c r="BG487" s="506">
        <v>61</v>
      </c>
      <c r="BH487" s="506">
        <v>13</v>
      </c>
      <c r="BI487" s="506">
        <v>19</v>
      </c>
      <c r="BJ487" s="506">
        <v>9</v>
      </c>
      <c r="BK487" s="506">
        <v>7</v>
      </c>
      <c r="BL487" s="506">
        <v>10</v>
      </c>
      <c r="BM487" s="506">
        <v>0</v>
      </c>
      <c r="BN487" s="506">
        <v>0</v>
      </c>
      <c r="BO487" s="506">
        <v>0</v>
      </c>
      <c r="BP487" s="506">
        <v>0</v>
      </c>
      <c r="BQ487" s="506">
        <v>0</v>
      </c>
      <c r="BR487" s="506">
        <v>0</v>
      </c>
      <c r="BS487" s="506">
        <v>0</v>
      </c>
      <c r="BT487" s="506">
        <v>0</v>
      </c>
      <c r="BU487" s="506">
        <v>0</v>
      </c>
      <c r="BV487" s="506">
        <v>0</v>
      </c>
      <c r="BW487" s="506">
        <v>0</v>
      </c>
      <c r="BX487" s="506">
        <v>0</v>
      </c>
      <c r="BY487" s="506">
        <v>6</v>
      </c>
      <c r="BZ487" s="506">
        <v>4</v>
      </c>
      <c r="CA487" s="506">
        <v>0</v>
      </c>
    </row>
    <row r="488" spans="1:79">
      <c r="A488" s="571" t="s">
        <v>143</v>
      </c>
      <c r="B488" s="571" t="s">
        <v>1914</v>
      </c>
      <c r="C488" s="571">
        <v>2023</v>
      </c>
      <c r="D488" s="571" t="s">
        <v>1971</v>
      </c>
      <c r="E488" s="572">
        <v>179</v>
      </c>
      <c r="F488" s="572">
        <v>118</v>
      </c>
      <c r="G488" s="572">
        <v>34</v>
      </c>
      <c r="H488" s="572">
        <v>16</v>
      </c>
      <c r="I488" s="572">
        <v>5</v>
      </c>
      <c r="J488" s="572">
        <v>0</v>
      </c>
      <c r="K488" s="572">
        <v>0</v>
      </c>
      <c r="L488" s="572">
        <v>0</v>
      </c>
      <c r="M488" s="572">
        <v>0</v>
      </c>
      <c r="N488" s="572">
        <v>17</v>
      </c>
      <c r="O488" s="572">
        <v>0</v>
      </c>
      <c r="P488" s="572">
        <v>17</v>
      </c>
      <c r="Q488" s="572">
        <v>268</v>
      </c>
      <c r="R488" s="572">
        <v>3</v>
      </c>
      <c r="S488" s="572">
        <v>3</v>
      </c>
      <c r="T488" s="572">
        <v>168</v>
      </c>
      <c r="U488" s="572">
        <v>205</v>
      </c>
      <c r="V488" s="572">
        <v>1</v>
      </c>
      <c r="W488" s="572">
        <v>0</v>
      </c>
      <c r="X488" s="572">
        <v>131</v>
      </c>
      <c r="Y488" s="572">
        <v>63</v>
      </c>
      <c r="Z488" s="572">
        <v>2</v>
      </c>
      <c r="AA488" s="572">
        <v>3</v>
      </c>
      <c r="AB488" s="572">
        <v>37</v>
      </c>
      <c r="AC488" s="572">
        <v>157</v>
      </c>
      <c r="AD488" s="572">
        <v>71</v>
      </c>
      <c r="AE488" s="572">
        <v>31</v>
      </c>
      <c r="AF488" s="572">
        <v>80</v>
      </c>
      <c r="AG488" s="572">
        <v>93</v>
      </c>
      <c r="AH488" s="572">
        <v>42</v>
      </c>
      <c r="AI488" s="572">
        <v>19</v>
      </c>
      <c r="AJ488" s="572">
        <v>49</v>
      </c>
      <c r="AK488" s="572">
        <v>64</v>
      </c>
      <c r="AL488" s="572">
        <v>29</v>
      </c>
      <c r="AM488" s="572">
        <v>12</v>
      </c>
      <c r="AN488" s="572">
        <v>31</v>
      </c>
      <c r="AO488" s="572">
        <v>0</v>
      </c>
      <c r="AP488" s="572">
        <v>0</v>
      </c>
      <c r="AQ488" s="572">
        <v>0</v>
      </c>
      <c r="AR488" s="572">
        <v>0</v>
      </c>
      <c r="AS488" s="572">
        <v>0</v>
      </c>
      <c r="AT488" s="572">
        <v>0</v>
      </c>
      <c r="AU488" s="572">
        <v>0</v>
      </c>
      <c r="AV488" s="572">
        <v>0</v>
      </c>
      <c r="AW488" s="572">
        <v>0</v>
      </c>
      <c r="AX488" s="572">
        <v>0</v>
      </c>
      <c r="AY488" s="572">
        <v>0</v>
      </c>
      <c r="AZ488" s="572">
        <v>0</v>
      </c>
      <c r="BA488" s="572">
        <v>203</v>
      </c>
      <c r="BB488" s="572">
        <v>83</v>
      </c>
      <c r="BC488" s="572">
        <v>45</v>
      </c>
      <c r="BD488" s="572">
        <v>22</v>
      </c>
      <c r="BE488" s="572">
        <v>189</v>
      </c>
      <c r="BF488" s="572">
        <v>75</v>
      </c>
      <c r="BG488" s="572">
        <v>43</v>
      </c>
      <c r="BH488" s="572">
        <v>16</v>
      </c>
      <c r="BI488" s="572">
        <v>14</v>
      </c>
      <c r="BJ488" s="572">
        <v>8</v>
      </c>
      <c r="BK488" s="572">
        <v>2</v>
      </c>
      <c r="BL488" s="572">
        <v>6</v>
      </c>
      <c r="BM488" s="572">
        <v>0</v>
      </c>
      <c r="BN488" s="572">
        <v>0</v>
      </c>
      <c r="BO488" s="572">
        <v>0</v>
      </c>
      <c r="BP488" s="572">
        <v>0</v>
      </c>
      <c r="BQ488" s="572">
        <v>0</v>
      </c>
      <c r="BR488" s="572">
        <v>0</v>
      </c>
      <c r="BS488" s="572">
        <v>0</v>
      </c>
      <c r="BT488" s="572">
        <v>0</v>
      </c>
      <c r="BU488" s="572">
        <v>0</v>
      </c>
      <c r="BV488" s="572">
        <v>0</v>
      </c>
      <c r="BW488" s="572">
        <v>0</v>
      </c>
      <c r="BX488" s="572">
        <v>0</v>
      </c>
      <c r="BY488" s="572">
        <v>1</v>
      </c>
      <c r="BZ488" s="572">
        <v>3</v>
      </c>
      <c r="CA488" s="572">
        <v>0</v>
      </c>
    </row>
    <row r="489" spans="1:79">
      <c r="A489" t="s">
        <v>143</v>
      </c>
      <c r="B489" t="s">
        <v>1914</v>
      </c>
      <c r="C489">
        <v>2024</v>
      </c>
      <c r="D489" t="s">
        <v>1971</v>
      </c>
      <c r="E489" s="506">
        <v>178</v>
      </c>
      <c r="F489" s="506">
        <v>119</v>
      </c>
      <c r="G489" s="506">
        <v>38</v>
      </c>
      <c r="H489" s="506">
        <v>30</v>
      </c>
      <c r="I489" s="506">
        <v>6</v>
      </c>
      <c r="J489" s="506">
        <v>0</v>
      </c>
      <c r="K489" s="506">
        <v>0</v>
      </c>
      <c r="L489" s="506">
        <v>0</v>
      </c>
      <c r="M489" s="506">
        <v>0</v>
      </c>
      <c r="N489" s="506">
        <v>0</v>
      </c>
      <c r="O489" s="506">
        <v>0</v>
      </c>
      <c r="P489" s="506">
        <v>0</v>
      </c>
      <c r="Q489" s="506">
        <v>259</v>
      </c>
      <c r="R489" s="506">
        <v>1</v>
      </c>
      <c r="S489" s="506">
        <v>3</v>
      </c>
      <c r="T489" s="506">
        <v>174</v>
      </c>
      <c r="U489" s="506">
        <v>0</v>
      </c>
      <c r="V489" s="506">
        <v>0</v>
      </c>
      <c r="W489" s="506">
        <v>0</v>
      </c>
      <c r="X489" s="506">
        <v>0</v>
      </c>
      <c r="Y489" s="506">
        <v>259</v>
      </c>
      <c r="Z489" s="506">
        <v>1</v>
      </c>
      <c r="AA489" s="506">
        <v>3</v>
      </c>
      <c r="AB489" s="506">
        <v>174</v>
      </c>
      <c r="AC489" s="506">
        <v>126</v>
      </c>
      <c r="AD489" s="506">
        <v>16</v>
      </c>
      <c r="AE489" s="506">
        <v>37</v>
      </c>
      <c r="AF489" s="506">
        <v>59</v>
      </c>
      <c r="AG489" s="506">
        <v>59</v>
      </c>
      <c r="AH489" s="506">
        <v>6</v>
      </c>
      <c r="AI489" s="506">
        <v>4</v>
      </c>
      <c r="AJ489" s="506">
        <v>51</v>
      </c>
      <c r="AK489" s="506">
        <v>67</v>
      </c>
      <c r="AL489" s="506">
        <v>10</v>
      </c>
      <c r="AM489" s="506">
        <v>33</v>
      </c>
      <c r="AN489" s="506">
        <v>8</v>
      </c>
      <c r="AO489" s="506">
        <v>0</v>
      </c>
      <c r="AP489" s="506">
        <v>0</v>
      </c>
      <c r="AQ489" s="506">
        <v>0</v>
      </c>
      <c r="AR489" s="506">
        <v>0</v>
      </c>
      <c r="AS489" s="506">
        <v>0</v>
      </c>
      <c r="AT489" s="506">
        <v>0</v>
      </c>
      <c r="AU489" s="506">
        <v>0</v>
      </c>
      <c r="AV489" s="506">
        <v>0</v>
      </c>
      <c r="AW489" s="506">
        <v>0</v>
      </c>
      <c r="AX489" s="506">
        <v>0</v>
      </c>
      <c r="AY489" s="506">
        <v>0</v>
      </c>
      <c r="AZ489" s="506">
        <v>0</v>
      </c>
      <c r="BA489" s="506">
        <v>187</v>
      </c>
      <c r="BB489" s="506">
        <v>76</v>
      </c>
      <c r="BC489" s="506">
        <v>61</v>
      </c>
      <c r="BD489" s="506">
        <v>30</v>
      </c>
      <c r="BE489" s="506">
        <v>155</v>
      </c>
      <c r="BF489" s="506">
        <v>62</v>
      </c>
      <c r="BG489" s="506">
        <v>46</v>
      </c>
      <c r="BH489" s="506">
        <v>24</v>
      </c>
      <c r="BI489" s="506">
        <v>32</v>
      </c>
      <c r="BJ489" s="506">
        <v>14</v>
      </c>
      <c r="BK489" s="506">
        <v>15</v>
      </c>
      <c r="BL489" s="506">
        <v>6</v>
      </c>
      <c r="BM489" s="506">
        <v>0</v>
      </c>
      <c r="BN489" s="506">
        <v>0</v>
      </c>
      <c r="BO489" s="506">
        <v>0</v>
      </c>
      <c r="BP489" s="506">
        <v>0</v>
      </c>
      <c r="BQ489" s="506">
        <v>0</v>
      </c>
      <c r="BR489" s="506">
        <v>0</v>
      </c>
      <c r="BS489" s="506">
        <v>0</v>
      </c>
      <c r="BT489" s="506">
        <v>0</v>
      </c>
      <c r="BU489" s="506">
        <v>0</v>
      </c>
      <c r="BV489" s="506">
        <v>0</v>
      </c>
      <c r="BW489" s="506">
        <v>0</v>
      </c>
      <c r="BX489" s="506">
        <v>0</v>
      </c>
      <c r="BY489" s="506">
        <v>9</v>
      </c>
      <c r="BZ489" s="506">
        <v>1</v>
      </c>
      <c r="CA489" s="506">
        <v>0</v>
      </c>
    </row>
    <row r="490" spans="1:79">
      <c r="A490" s="571" t="s">
        <v>143</v>
      </c>
      <c r="B490" s="571" t="s">
        <v>1914</v>
      </c>
      <c r="C490" s="571">
        <v>2025</v>
      </c>
      <c r="D490" s="571" t="s">
        <v>1972</v>
      </c>
      <c r="E490" s="572">
        <v>180</v>
      </c>
      <c r="F490" s="572">
        <v>126</v>
      </c>
      <c r="G490" s="572">
        <v>58</v>
      </c>
      <c r="H490" s="572">
        <v>31</v>
      </c>
      <c r="I490" s="572">
        <v>6</v>
      </c>
      <c r="J490" s="572">
        <v>0</v>
      </c>
      <c r="K490" s="572">
        <v>0</v>
      </c>
      <c r="L490" s="572">
        <v>0</v>
      </c>
      <c r="M490" s="572">
        <v>0</v>
      </c>
      <c r="N490" s="572">
        <v>13</v>
      </c>
      <c r="O490" s="572">
        <v>0</v>
      </c>
      <c r="P490" s="572">
        <v>13</v>
      </c>
      <c r="Q490" s="572">
        <v>259</v>
      </c>
      <c r="R490" s="572">
        <v>2</v>
      </c>
      <c r="S490" s="572">
        <v>3</v>
      </c>
      <c r="T490" s="572">
        <v>168</v>
      </c>
      <c r="U490" s="617">
        <v>40</v>
      </c>
      <c r="V490" s="617">
        <v>0</v>
      </c>
      <c r="W490" s="572">
        <v>0</v>
      </c>
      <c r="X490" s="617">
        <v>66</v>
      </c>
      <c r="Y490" s="572">
        <v>219</v>
      </c>
      <c r="Z490" s="572">
        <v>2</v>
      </c>
      <c r="AA490" s="572">
        <v>3</v>
      </c>
      <c r="AB490" s="572">
        <v>103</v>
      </c>
      <c r="AC490" s="572">
        <v>133</v>
      </c>
      <c r="AD490" s="572">
        <v>55</v>
      </c>
      <c r="AE490" s="572">
        <v>32</v>
      </c>
      <c r="AF490" s="572">
        <v>71</v>
      </c>
      <c r="AG490" s="572">
        <v>67</v>
      </c>
      <c r="AH490" s="572">
        <v>27</v>
      </c>
      <c r="AI490" s="572">
        <v>10</v>
      </c>
      <c r="AJ490" s="572">
        <v>42</v>
      </c>
      <c r="AK490" s="572">
        <v>66</v>
      </c>
      <c r="AL490" s="572">
        <v>28</v>
      </c>
      <c r="AM490" s="572">
        <v>22</v>
      </c>
      <c r="AN490" s="572">
        <v>29</v>
      </c>
      <c r="AO490" s="572">
        <v>0</v>
      </c>
      <c r="AP490" s="572">
        <v>0</v>
      </c>
      <c r="AQ490" s="572">
        <v>0</v>
      </c>
      <c r="AR490" s="572">
        <v>0</v>
      </c>
      <c r="AS490" s="572">
        <v>0</v>
      </c>
      <c r="AT490" s="572">
        <v>0</v>
      </c>
      <c r="AU490" s="572">
        <v>0</v>
      </c>
      <c r="AV490" s="572">
        <v>0</v>
      </c>
      <c r="AW490" s="572">
        <v>0</v>
      </c>
      <c r="AX490" s="572">
        <v>0</v>
      </c>
      <c r="AY490" s="572">
        <v>0</v>
      </c>
      <c r="AZ490" s="572">
        <v>0</v>
      </c>
      <c r="BA490" s="572">
        <v>202</v>
      </c>
      <c r="BB490" s="572">
        <v>104</v>
      </c>
      <c r="BC490" s="572">
        <v>59</v>
      </c>
      <c r="BD490" s="572">
        <v>29</v>
      </c>
      <c r="BE490" s="572">
        <v>178</v>
      </c>
      <c r="BF490" s="572">
        <v>92</v>
      </c>
      <c r="BG490" s="572">
        <v>49</v>
      </c>
      <c r="BH490" s="572">
        <v>20</v>
      </c>
      <c r="BI490" s="572">
        <v>24</v>
      </c>
      <c r="BJ490" s="572">
        <v>12</v>
      </c>
      <c r="BK490" s="572">
        <v>10</v>
      </c>
      <c r="BL490" s="572">
        <v>9</v>
      </c>
      <c r="BM490" s="572">
        <v>0</v>
      </c>
      <c r="BN490" s="572">
        <v>0</v>
      </c>
      <c r="BO490" s="572">
        <v>0</v>
      </c>
      <c r="BP490" s="572">
        <v>0</v>
      </c>
      <c r="BQ490" s="572">
        <v>0</v>
      </c>
      <c r="BR490" s="572">
        <v>0</v>
      </c>
      <c r="BS490" s="572">
        <v>0</v>
      </c>
      <c r="BT490" s="572">
        <v>0</v>
      </c>
      <c r="BU490" s="572">
        <v>0</v>
      </c>
      <c r="BV490" s="572">
        <v>0</v>
      </c>
      <c r="BW490" s="572">
        <v>0</v>
      </c>
      <c r="BX490" s="572">
        <v>0</v>
      </c>
      <c r="BY490" s="572">
        <v>5</v>
      </c>
      <c r="BZ490" s="572">
        <v>4</v>
      </c>
      <c r="CA490" s="572">
        <v>0</v>
      </c>
    </row>
    <row r="491" spans="1:79">
      <c r="A491" t="s">
        <v>143</v>
      </c>
      <c r="B491" t="s">
        <v>1914</v>
      </c>
      <c r="C491">
        <v>2024</v>
      </c>
      <c r="D491" t="s">
        <v>1974</v>
      </c>
      <c r="E491" s="506">
        <f>E489</f>
        <v>178</v>
      </c>
      <c r="F491" s="506">
        <f t="shared" ref="F491:BQ491" si="96">F489</f>
        <v>119</v>
      </c>
      <c r="G491" s="506">
        <f t="shared" si="96"/>
        <v>38</v>
      </c>
      <c r="H491" s="506">
        <f t="shared" si="96"/>
        <v>30</v>
      </c>
      <c r="I491" s="506">
        <f t="shared" si="96"/>
        <v>6</v>
      </c>
      <c r="J491" s="506">
        <f t="shared" si="96"/>
        <v>0</v>
      </c>
      <c r="K491" s="506">
        <f t="shared" si="96"/>
        <v>0</v>
      </c>
      <c r="L491" s="506">
        <f t="shared" si="96"/>
        <v>0</v>
      </c>
      <c r="M491" s="506">
        <f t="shared" si="96"/>
        <v>0</v>
      </c>
      <c r="N491" s="506">
        <f t="shared" si="96"/>
        <v>0</v>
      </c>
      <c r="O491" s="506">
        <f t="shared" si="96"/>
        <v>0</v>
      </c>
      <c r="P491" s="506">
        <f t="shared" si="96"/>
        <v>0</v>
      </c>
      <c r="Q491" s="506">
        <f t="shared" si="96"/>
        <v>259</v>
      </c>
      <c r="R491" s="506">
        <f t="shared" si="96"/>
        <v>1</v>
      </c>
      <c r="S491" s="506">
        <f t="shared" si="96"/>
        <v>3</v>
      </c>
      <c r="T491" s="506">
        <f t="shared" si="96"/>
        <v>174</v>
      </c>
      <c r="U491" s="506">
        <f t="shared" si="96"/>
        <v>0</v>
      </c>
      <c r="V491" s="506">
        <f t="shared" si="96"/>
        <v>0</v>
      </c>
      <c r="W491" s="506">
        <f t="shared" si="96"/>
        <v>0</v>
      </c>
      <c r="X491" s="506">
        <f t="shared" si="96"/>
        <v>0</v>
      </c>
      <c r="Y491" s="506">
        <f t="shared" si="96"/>
        <v>259</v>
      </c>
      <c r="Z491" s="506">
        <f t="shared" si="96"/>
        <v>1</v>
      </c>
      <c r="AA491" s="506">
        <f t="shared" si="96"/>
        <v>3</v>
      </c>
      <c r="AB491" s="506">
        <f t="shared" si="96"/>
        <v>174</v>
      </c>
      <c r="AC491" s="506">
        <f t="shared" si="96"/>
        <v>126</v>
      </c>
      <c r="AD491" s="506">
        <f t="shared" si="96"/>
        <v>16</v>
      </c>
      <c r="AE491" s="506">
        <f t="shared" si="96"/>
        <v>37</v>
      </c>
      <c r="AF491" s="506">
        <f t="shared" si="96"/>
        <v>59</v>
      </c>
      <c r="AG491" s="506">
        <f t="shared" si="96"/>
        <v>59</v>
      </c>
      <c r="AH491" s="506">
        <f t="shared" si="96"/>
        <v>6</v>
      </c>
      <c r="AI491" s="506">
        <f t="shared" si="96"/>
        <v>4</v>
      </c>
      <c r="AJ491" s="506">
        <f t="shared" si="96"/>
        <v>51</v>
      </c>
      <c r="AK491" s="506">
        <f t="shared" si="96"/>
        <v>67</v>
      </c>
      <c r="AL491" s="506">
        <f t="shared" si="96"/>
        <v>10</v>
      </c>
      <c r="AM491" s="506">
        <f t="shared" si="96"/>
        <v>33</v>
      </c>
      <c r="AN491" s="506">
        <f t="shared" si="96"/>
        <v>8</v>
      </c>
      <c r="AO491" s="506">
        <f t="shared" si="96"/>
        <v>0</v>
      </c>
      <c r="AP491" s="506">
        <f t="shared" si="96"/>
        <v>0</v>
      </c>
      <c r="AQ491" s="506">
        <f t="shared" si="96"/>
        <v>0</v>
      </c>
      <c r="AR491" s="506">
        <f t="shared" si="96"/>
        <v>0</v>
      </c>
      <c r="AS491" s="506">
        <f t="shared" si="96"/>
        <v>0</v>
      </c>
      <c r="AT491" s="506">
        <f t="shared" si="96"/>
        <v>0</v>
      </c>
      <c r="AU491" s="506">
        <f t="shared" si="96"/>
        <v>0</v>
      </c>
      <c r="AV491" s="506">
        <f t="shared" si="96"/>
        <v>0</v>
      </c>
      <c r="AW491" s="506">
        <f t="shared" si="96"/>
        <v>0</v>
      </c>
      <c r="AX491" s="506">
        <f t="shared" si="96"/>
        <v>0</v>
      </c>
      <c r="AY491" s="506">
        <f t="shared" si="96"/>
        <v>0</v>
      </c>
      <c r="AZ491" s="506">
        <f t="shared" si="96"/>
        <v>0</v>
      </c>
      <c r="BA491" s="506">
        <f t="shared" si="96"/>
        <v>187</v>
      </c>
      <c r="BB491" s="506">
        <f t="shared" si="96"/>
        <v>76</v>
      </c>
      <c r="BC491" s="506">
        <f t="shared" si="96"/>
        <v>61</v>
      </c>
      <c r="BD491" s="506">
        <f t="shared" si="96"/>
        <v>30</v>
      </c>
      <c r="BE491" s="506">
        <f t="shared" si="96"/>
        <v>155</v>
      </c>
      <c r="BF491" s="506">
        <f t="shared" si="96"/>
        <v>62</v>
      </c>
      <c r="BG491" s="506">
        <f t="shared" si="96"/>
        <v>46</v>
      </c>
      <c r="BH491" s="506">
        <f t="shared" si="96"/>
        <v>24</v>
      </c>
      <c r="BI491" s="506">
        <f t="shared" si="96"/>
        <v>32</v>
      </c>
      <c r="BJ491" s="506">
        <f t="shared" si="96"/>
        <v>14</v>
      </c>
      <c r="BK491" s="506">
        <f t="shared" si="96"/>
        <v>15</v>
      </c>
      <c r="BL491" s="506">
        <f t="shared" si="96"/>
        <v>6</v>
      </c>
      <c r="BM491" s="506">
        <f t="shared" si="96"/>
        <v>0</v>
      </c>
      <c r="BN491" s="506">
        <f t="shared" si="96"/>
        <v>0</v>
      </c>
      <c r="BO491" s="506">
        <f t="shared" si="96"/>
        <v>0</v>
      </c>
      <c r="BP491" s="506">
        <f t="shared" si="96"/>
        <v>0</v>
      </c>
      <c r="BQ491" s="506">
        <f t="shared" si="96"/>
        <v>0</v>
      </c>
      <c r="BR491" s="506">
        <f t="shared" ref="BR491:CA491" si="97">BR489</f>
        <v>0</v>
      </c>
      <c r="BS491" s="506">
        <f t="shared" si="97"/>
        <v>0</v>
      </c>
      <c r="BT491" s="506">
        <f t="shared" si="97"/>
        <v>0</v>
      </c>
      <c r="BU491" s="506">
        <f t="shared" si="97"/>
        <v>0</v>
      </c>
      <c r="BV491" s="506">
        <f t="shared" si="97"/>
        <v>0</v>
      </c>
      <c r="BW491" s="506">
        <f t="shared" si="97"/>
        <v>0</v>
      </c>
      <c r="BX491" s="506">
        <f t="shared" si="97"/>
        <v>0</v>
      </c>
      <c r="BY491" s="506">
        <f t="shared" si="97"/>
        <v>9</v>
      </c>
      <c r="BZ491" s="506">
        <f t="shared" si="97"/>
        <v>1</v>
      </c>
      <c r="CA491" s="506">
        <f t="shared" si="97"/>
        <v>0</v>
      </c>
    </row>
    <row r="492" spans="1:79">
      <c r="A492" s="571" t="s">
        <v>143</v>
      </c>
      <c r="B492" s="571" t="s">
        <v>1914</v>
      </c>
      <c r="C492" s="571">
        <v>2025</v>
      </c>
      <c r="D492" s="571" t="s">
        <v>1974</v>
      </c>
      <c r="E492" s="572">
        <v>180</v>
      </c>
      <c r="F492" s="572">
        <v>126</v>
      </c>
      <c r="G492" s="572">
        <v>41.800000000000004</v>
      </c>
      <c r="H492" s="572">
        <v>31</v>
      </c>
      <c r="I492" s="572">
        <v>6</v>
      </c>
      <c r="J492" s="572">
        <v>0</v>
      </c>
      <c r="K492" s="572">
        <v>0</v>
      </c>
      <c r="L492" s="572">
        <v>0</v>
      </c>
      <c r="M492" s="572">
        <v>0</v>
      </c>
      <c r="N492" s="572">
        <v>13</v>
      </c>
      <c r="O492" s="572">
        <v>0</v>
      </c>
      <c r="P492" s="572">
        <v>13</v>
      </c>
      <c r="Q492" s="572">
        <v>259</v>
      </c>
      <c r="R492" s="572">
        <v>1.1000000000000001</v>
      </c>
      <c r="S492" s="572">
        <v>3</v>
      </c>
      <c r="T492" s="572">
        <v>168</v>
      </c>
      <c r="U492" s="572">
        <v>40</v>
      </c>
      <c r="V492" s="572">
        <v>0</v>
      </c>
      <c r="W492" s="572">
        <v>0</v>
      </c>
      <c r="X492" s="572">
        <v>66</v>
      </c>
      <c r="Y492" s="572">
        <v>246.04999999999998</v>
      </c>
      <c r="Z492" s="572">
        <v>1.1000000000000001</v>
      </c>
      <c r="AA492" s="572">
        <v>3</v>
      </c>
      <c r="AB492" s="572">
        <v>165.29999999999998</v>
      </c>
      <c r="AC492" s="572">
        <v>133</v>
      </c>
      <c r="AD492" s="572">
        <v>17.600000000000001</v>
      </c>
      <c r="AE492" s="572">
        <v>35.15</v>
      </c>
      <c r="AF492" s="572">
        <v>64.900000000000006</v>
      </c>
      <c r="AG492" s="572">
        <v>64.900000000000006</v>
      </c>
      <c r="AH492" s="572">
        <v>6.6000000000000005</v>
      </c>
      <c r="AI492" s="572">
        <v>4.4000000000000004</v>
      </c>
      <c r="AJ492" s="572">
        <v>48.449999999999996</v>
      </c>
      <c r="AK492" s="572">
        <v>66</v>
      </c>
      <c r="AL492" s="572">
        <v>11</v>
      </c>
      <c r="AM492" s="572">
        <v>31.349999999999998</v>
      </c>
      <c r="AN492" s="572">
        <v>8.8000000000000007</v>
      </c>
      <c r="AO492" s="572">
        <v>0</v>
      </c>
      <c r="AP492" s="572">
        <v>0</v>
      </c>
      <c r="AQ492" s="572">
        <v>0</v>
      </c>
      <c r="AR492" s="572">
        <v>0</v>
      </c>
      <c r="AS492" s="572">
        <v>0</v>
      </c>
      <c r="AT492" s="572">
        <v>0</v>
      </c>
      <c r="AU492" s="572">
        <v>0</v>
      </c>
      <c r="AV492" s="572">
        <v>0</v>
      </c>
      <c r="AW492" s="572">
        <v>0</v>
      </c>
      <c r="AX492" s="572">
        <v>0</v>
      </c>
      <c r="AY492" s="572">
        <v>0</v>
      </c>
      <c r="AZ492" s="572">
        <v>0</v>
      </c>
      <c r="BA492" s="572">
        <v>202</v>
      </c>
      <c r="BB492" s="572">
        <v>83.600000000000009</v>
      </c>
      <c r="BC492" s="572">
        <v>59</v>
      </c>
      <c r="BD492" s="572">
        <v>29</v>
      </c>
      <c r="BE492" s="572">
        <v>170.5</v>
      </c>
      <c r="BF492" s="572">
        <v>68.2</v>
      </c>
      <c r="BG492" s="572">
        <v>49</v>
      </c>
      <c r="BH492" s="572">
        <v>22.799999999999997</v>
      </c>
      <c r="BI492" s="572">
        <v>30.4</v>
      </c>
      <c r="BJ492" s="572">
        <v>13.299999999999999</v>
      </c>
      <c r="BK492" s="572">
        <v>14.25</v>
      </c>
      <c r="BL492" s="572">
        <v>6.6000000000000005</v>
      </c>
      <c r="BM492" s="572">
        <v>0</v>
      </c>
      <c r="BN492" s="572">
        <v>0</v>
      </c>
      <c r="BO492" s="572">
        <v>0</v>
      </c>
      <c r="BP492" s="572">
        <v>0</v>
      </c>
      <c r="BQ492" s="572">
        <v>0</v>
      </c>
      <c r="BR492" s="572">
        <v>0</v>
      </c>
      <c r="BS492" s="572">
        <v>0</v>
      </c>
      <c r="BT492" s="572">
        <v>0</v>
      </c>
      <c r="BU492" s="572">
        <v>0</v>
      </c>
      <c r="BV492" s="572">
        <v>0</v>
      </c>
      <c r="BW492" s="572">
        <v>0</v>
      </c>
      <c r="BX492" s="572">
        <v>0</v>
      </c>
      <c r="BY492" s="572">
        <v>8.5499999999999989</v>
      </c>
      <c r="BZ492" s="572">
        <v>1.1000000000000001</v>
      </c>
      <c r="CA492" s="572">
        <v>0</v>
      </c>
    </row>
    <row r="493" spans="1:79">
      <c r="A493" t="s">
        <v>145</v>
      </c>
      <c r="B493" t="s">
        <v>1772</v>
      </c>
      <c r="C493">
        <v>2018</v>
      </c>
      <c r="D493" t="s">
        <v>1971</v>
      </c>
      <c r="E493" s="506">
        <v>167</v>
      </c>
      <c r="F493" s="506">
        <v>837</v>
      </c>
      <c r="G493" s="506">
        <v>192</v>
      </c>
      <c r="H493" s="506">
        <v>262</v>
      </c>
      <c r="I493" s="506">
        <v>89</v>
      </c>
      <c r="J493" s="506">
        <v>0</v>
      </c>
      <c r="K493" s="506">
        <v>0</v>
      </c>
      <c r="L493" s="506">
        <v>0</v>
      </c>
      <c r="M493" s="506">
        <v>0</v>
      </c>
      <c r="N493" s="506">
        <v>0</v>
      </c>
      <c r="O493" s="506">
        <v>0</v>
      </c>
      <c r="P493" s="506">
        <v>0</v>
      </c>
      <c r="Q493" s="506">
        <v>0</v>
      </c>
      <c r="R493" s="506">
        <v>0</v>
      </c>
      <c r="S493" s="506">
        <v>0</v>
      </c>
      <c r="T493" s="506">
        <v>0</v>
      </c>
      <c r="U493" s="506">
        <v>0</v>
      </c>
      <c r="V493" s="506">
        <v>0</v>
      </c>
      <c r="W493" s="506">
        <v>0</v>
      </c>
      <c r="X493" s="506">
        <v>0</v>
      </c>
      <c r="Y493" s="506">
        <v>0</v>
      </c>
      <c r="Z493" s="506">
        <v>0</v>
      </c>
      <c r="AA493" s="506">
        <v>0</v>
      </c>
      <c r="AB493" s="506">
        <v>0</v>
      </c>
      <c r="AC493" s="506">
        <v>342</v>
      </c>
      <c r="AD493" s="506">
        <v>52</v>
      </c>
      <c r="AE493" s="506">
        <v>133</v>
      </c>
      <c r="AF493" s="506">
        <v>157</v>
      </c>
      <c r="AG493" s="506">
        <v>122</v>
      </c>
      <c r="AH493" s="506">
        <v>17</v>
      </c>
      <c r="AI493" s="506">
        <v>39</v>
      </c>
      <c r="AJ493" s="506">
        <v>63</v>
      </c>
      <c r="AK493" s="506">
        <v>220</v>
      </c>
      <c r="AL493" s="506">
        <v>35</v>
      </c>
      <c r="AM493" s="506">
        <v>94</v>
      </c>
      <c r="AN493" s="506">
        <v>94</v>
      </c>
      <c r="AO493" s="506">
        <v>0</v>
      </c>
      <c r="AP493" s="506">
        <v>0</v>
      </c>
      <c r="AQ493" s="506">
        <v>0</v>
      </c>
      <c r="AR493" s="506">
        <v>0</v>
      </c>
      <c r="AS493" s="506">
        <v>0</v>
      </c>
      <c r="AT493" s="506">
        <v>0</v>
      </c>
      <c r="AU493" s="506">
        <v>0</v>
      </c>
      <c r="AV493" s="506">
        <v>0</v>
      </c>
      <c r="AW493" s="506">
        <v>0</v>
      </c>
      <c r="AX493" s="506">
        <v>0</v>
      </c>
      <c r="AY493" s="506">
        <v>0</v>
      </c>
      <c r="AZ493" s="506">
        <v>0</v>
      </c>
      <c r="BA493" s="506">
        <v>744</v>
      </c>
      <c r="BB493" s="506">
        <v>133</v>
      </c>
      <c r="BC493" s="506">
        <v>264</v>
      </c>
      <c r="BD493" s="506">
        <v>193</v>
      </c>
      <c r="BE493" s="506">
        <v>574</v>
      </c>
      <c r="BF493" s="506">
        <v>107</v>
      </c>
      <c r="BG493" s="506">
        <v>206</v>
      </c>
      <c r="BH493" s="506">
        <v>121</v>
      </c>
      <c r="BI493" s="506">
        <v>170</v>
      </c>
      <c r="BJ493" s="506">
        <v>26</v>
      </c>
      <c r="BK493" s="506">
        <v>58</v>
      </c>
      <c r="BL493" s="506">
        <v>72</v>
      </c>
      <c r="BM493" s="506">
        <v>0</v>
      </c>
      <c r="BN493" s="506">
        <v>0</v>
      </c>
      <c r="BO493" s="506">
        <v>0</v>
      </c>
      <c r="BP493" s="506">
        <v>0</v>
      </c>
      <c r="BQ493" s="506">
        <v>0</v>
      </c>
      <c r="BR493" s="506">
        <v>0</v>
      </c>
      <c r="BS493" s="506">
        <v>0</v>
      </c>
      <c r="BT493" s="506">
        <v>0</v>
      </c>
      <c r="BU493" s="506">
        <v>0</v>
      </c>
      <c r="BV493" s="506">
        <v>0</v>
      </c>
      <c r="BW493" s="506">
        <v>0</v>
      </c>
      <c r="BX493" s="506">
        <v>0</v>
      </c>
      <c r="BY493" s="506">
        <v>26</v>
      </c>
      <c r="BZ493" s="506">
        <v>63</v>
      </c>
      <c r="CA493" s="506">
        <v>0</v>
      </c>
    </row>
    <row r="494" spans="1:79">
      <c r="A494" s="571" t="s">
        <v>145</v>
      </c>
      <c r="B494" s="571" t="s">
        <v>1772</v>
      </c>
      <c r="C494" s="571">
        <v>2019</v>
      </c>
      <c r="D494" s="571" t="s">
        <v>1971</v>
      </c>
      <c r="E494" s="572">
        <v>166</v>
      </c>
      <c r="F494" s="572">
        <v>838</v>
      </c>
      <c r="G494" s="572">
        <v>204</v>
      </c>
      <c r="H494" s="572">
        <v>274</v>
      </c>
      <c r="I494" s="572">
        <v>77</v>
      </c>
      <c r="J494" s="572">
        <v>0</v>
      </c>
      <c r="K494" s="572">
        <v>0</v>
      </c>
      <c r="L494" s="572">
        <v>0</v>
      </c>
      <c r="M494" s="572">
        <v>0</v>
      </c>
      <c r="N494" s="572">
        <v>0</v>
      </c>
      <c r="O494" s="572">
        <v>0</v>
      </c>
      <c r="P494" s="572">
        <v>0</v>
      </c>
      <c r="Q494" s="572">
        <v>0</v>
      </c>
      <c r="R494" s="572">
        <v>0</v>
      </c>
      <c r="S494" s="572">
        <v>0</v>
      </c>
      <c r="T494" s="572">
        <v>0</v>
      </c>
      <c r="U494" s="572">
        <v>0</v>
      </c>
      <c r="V494" s="572">
        <v>0</v>
      </c>
      <c r="W494" s="572">
        <v>0</v>
      </c>
      <c r="X494" s="572">
        <v>0</v>
      </c>
      <c r="Y494" s="572">
        <v>0</v>
      </c>
      <c r="Z494" s="572">
        <v>0</v>
      </c>
      <c r="AA494" s="572">
        <v>0</v>
      </c>
      <c r="AB494" s="572">
        <v>0</v>
      </c>
      <c r="AC494" s="572">
        <v>312</v>
      </c>
      <c r="AD494" s="572">
        <v>46</v>
      </c>
      <c r="AE494" s="572">
        <v>111</v>
      </c>
      <c r="AF494" s="572">
        <v>110</v>
      </c>
      <c r="AG494" s="572">
        <v>110</v>
      </c>
      <c r="AH494" s="572">
        <v>17</v>
      </c>
      <c r="AI494" s="572">
        <v>27</v>
      </c>
      <c r="AJ494" s="572">
        <v>49</v>
      </c>
      <c r="AK494" s="572">
        <v>202</v>
      </c>
      <c r="AL494" s="572">
        <v>29</v>
      </c>
      <c r="AM494" s="572">
        <v>84</v>
      </c>
      <c r="AN494" s="572">
        <v>61</v>
      </c>
      <c r="AO494" s="572">
        <v>0</v>
      </c>
      <c r="AP494" s="572">
        <v>0</v>
      </c>
      <c r="AQ494" s="572">
        <v>0</v>
      </c>
      <c r="AR494" s="572">
        <v>0</v>
      </c>
      <c r="AS494" s="572">
        <v>0</v>
      </c>
      <c r="AT494" s="572">
        <v>0</v>
      </c>
      <c r="AU494" s="572">
        <v>0</v>
      </c>
      <c r="AV494" s="572">
        <v>0</v>
      </c>
      <c r="AW494" s="572">
        <v>0</v>
      </c>
      <c r="AX494" s="572">
        <v>0</v>
      </c>
      <c r="AY494" s="572">
        <v>0</v>
      </c>
      <c r="AZ494" s="572">
        <v>0</v>
      </c>
      <c r="BA494" s="572">
        <v>751</v>
      </c>
      <c r="BB494" s="572">
        <v>183</v>
      </c>
      <c r="BC494" s="572">
        <v>268</v>
      </c>
      <c r="BD494" s="572">
        <v>171</v>
      </c>
      <c r="BE494" s="572">
        <v>593</v>
      </c>
      <c r="BF494" s="572">
        <v>157</v>
      </c>
      <c r="BG494" s="572">
        <v>214</v>
      </c>
      <c r="BH494" s="572">
        <v>104</v>
      </c>
      <c r="BI494" s="572">
        <v>158</v>
      </c>
      <c r="BJ494" s="572">
        <v>26</v>
      </c>
      <c r="BK494" s="572">
        <v>54</v>
      </c>
      <c r="BL494" s="572">
        <v>67</v>
      </c>
      <c r="BM494" s="572">
        <v>0</v>
      </c>
      <c r="BN494" s="572">
        <v>0</v>
      </c>
      <c r="BO494" s="572">
        <v>0</v>
      </c>
      <c r="BP494" s="572">
        <v>0</v>
      </c>
      <c r="BQ494" s="572">
        <v>0</v>
      </c>
      <c r="BR494" s="572">
        <v>0</v>
      </c>
      <c r="BS494" s="572">
        <v>0</v>
      </c>
      <c r="BT494" s="572">
        <v>0</v>
      </c>
      <c r="BU494" s="572">
        <v>0</v>
      </c>
      <c r="BV494" s="572">
        <v>0</v>
      </c>
      <c r="BW494" s="572">
        <v>0</v>
      </c>
      <c r="BX494" s="572">
        <v>0</v>
      </c>
      <c r="BY494" s="572">
        <v>26</v>
      </c>
      <c r="BZ494" s="572">
        <v>74</v>
      </c>
      <c r="CA494" s="572">
        <v>0</v>
      </c>
    </row>
    <row r="495" spans="1:79">
      <c r="A495" t="s">
        <v>145</v>
      </c>
      <c r="B495" t="s">
        <v>1772</v>
      </c>
      <c r="C495">
        <v>2020</v>
      </c>
      <c r="D495" t="s">
        <v>1971</v>
      </c>
      <c r="E495" s="506">
        <v>175</v>
      </c>
      <c r="F495" s="506">
        <v>778</v>
      </c>
      <c r="G495" s="506">
        <v>192</v>
      </c>
      <c r="H495" s="506">
        <v>251</v>
      </c>
      <c r="I495" s="506">
        <v>65</v>
      </c>
      <c r="J495" s="506">
        <v>0</v>
      </c>
      <c r="K495" s="506">
        <v>0</v>
      </c>
      <c r="L495" s="506">
        <v>0</v>
      </c>
      <c r="M495" s="506">
        <v>0</v>
      </c>
      <c r="N495" s="506">
        <v>166</v>
      </c>
      <c r="O495" s="506">
        <v>0</v>
      </c>
      <c r="P495" s="506">
        <v>166</v>
      </c>
      <c r="Q495" s="506">
        <v>7</v>
      </c>
      <c r="R495" s="506">
        <v>0</v>
      </c>
      <c r="S495" s="506">
        <v>0</v>
      </c>
      <c r="T495" s="506">
        <v>0</v>
      </c>
      <c r="U495" s="506">
        <v>0</v>
      </c>
      <c r="V495" s="506">
        <v>0</v>
      </c>
      <c r="W495" s="506">
        <v>0</v>
      </c>
      <c r="X495" s="506">
        <v>0</v>
      </c>
      <c r="Y495" s="506">
        <v>7</v>
      </c>
      <c r="Z495" s="506">
        <v>0</v>
      </c>
      <c r="AA495" s="506">
        <v>0</v>
      </c>
      <c r="AB495" s="506">
        <v>0</v>
      </c>
      <c r="AC495" s="506">
        <v>227</v>
      </c>
      <c r="AD495" s="506">
        <v>50</v>
      </c>
      <c r="AE495" s="506">
        <v>87</v>
      </c>
      <c r="AF495" s="506">
        <v>85</v>
      </c>
      <c r="AG495" s="506">
        <v>84</v>
      </c>
      <c r="AH495" s="506">
        <v>16</v>
      </c>
      <c r="AI495" s="506">
        <v>23</v>
      </c>
      <c r="AJ495" s="506">
        <v>45</v>
      </c>
      <c r="AK495" s="506">
        <v>143</v>
      </c>
      <c r="AL495" s="506">
        <v>34</v>
      </c>
      <c r="AM495" s="506">
        <v>64</v>
      </c>
      <c r="AN495" s="506">
        <v>40</v>
      </c>
      <c r="AO495" s="506">
        <v>0</v>
      </c>
      <c r="AP495" s="506">
        <v>0</v>
      </c>
      <c r="AQ495" s="506">
        <v>0</v>
      </c>
      <c r="AR495" s="506">
        <v>0</v>
      </c>
      <c r="AS495" s="506">
        <v>0</v>
      </c>
      <c r="AT495" s="506">
        <v>0</v>
      </c>
      <c r="AU495" s="506">
        <v>0</v>
      </c>
      <c r="AV495" s="506">
        <v>0</v>
      </c>
      <c r="AW495" s="506">
        <v>0</v>
      </c>
      <c r="AX495" s="506">
        <v>0</v>
      </c>
      <c r="AY495" s="506">
        <v>0</v>
      </c>
      <c r="AZ495" s="506">
        <v>0</v>
      </c>
      <c r="BA495" s="506">
        <v>717</v>
      </c>
      <c r="BB495" s="506">
        <v>195</v>
      </c>
      <c r="BC495" s="506">
        <v>272</v>
      </c>
      <c r="BD495" s="506">
        <v>160</v>
      </c>
      <c r="BE495" s="506">
        <v>561</v>
      </c>
      <c r="BF495" s="506">
        <v>174</v>
      </c>
      <c r="BG495" s="506">
        <v>215</v>
      </c>
      <c r="BH495" s="506">
        <v>93</v>
      </c>
      <c r="BI495" s="506">
        <v>156</v>
      </c>
      <c r="BJ495" s="506">
        <v>21</v>
      </c>
      <c r="BK495" s="506">
        <v>57</v>
      </c>
      <c r="BL495" s="506">
        <v>67</v>
      </c>
      <c r="BM495" s="506">
        <v>0</v>
      </c>
      <c r="BN495" s="506">
        <v>0</v>
      </c>
      <c r="BO495" s="506">
        <v>0</v>
      </c>
      <c r="BP495" s="506">
        <v>0</v>
      </c>
      <c r="BQ495" s="506">
        <v>0</v>
      </c>
      <c r="BR495" s="506">
        <v>0</v>
      </c>
      <c r="BS495" s="506">
        <v>0</v>
      </c>
      <c r="BT495" s="506">
        <v>0</v>
      </c>
      <c r="BU495" s="506">
        <v>0</v>
      </c>
      <c r="BV495" s="506">
        <v>0</v>
      </c>
      <c r="BW495" s="506">
        <v>0</v>
      </c>
      <c r="BX495" s="506">
        <v>0</v>
      </c>
      <c r="BY495" s="506">
        <v>24</v>
      </c>
      <c r="BZ495" s="506">
        <v>61</v>
      </c>
      <c r="CA495" s="506">
        <v>0</v>
      </c>
    </row>
    <row r="496" spans="1:79">
      <c r="A496" s="571" t="s">
        <v>145</v>
      </c>
      <c r="B496" s="571" t="s">
        <v>1772</v>
      </c>
      <c r="C496" s="571">
        <v>2021</v>
      </c>
      <c r="D496" s="571" t="s">
        <v>1971</v>
      </c>
      <c r="E496" s="572">
        <v>181</v>
      </c>
      <c r="F496" s="572">
        <v>788</v>
      </c>
      <c r="G496" s="572">
        <v>217</v>
      </c>
      <c r="H496" s="572">
        <v>288</v>
      </c>
      <c r="I496" s="572">
        <v>84</v>
      </c>
      <c r="J496" s="572">
        <v>0</v>
      </c>
      <c r="K496" s="572">
        <v>0</v>
      </c>
      <c r="L496" s="572">
        <v>0</v>
      </c>
      <c r="M496" s="572">
        <v>0</v>
      </c>
      <c r="N496" s="572">
        <v>213</v>
      </c>
      <c r="O496" s="572">
        <v>0</v>
      </c>
      <c r="P496" s="572">
        <v>213</v>
      </c>
      <c r="Q496" s="572">
        <v>0</v>
      </c>
      <c r="R496" s="572">
        <v>0</v>
      </c>
      <c r="S496" s="572">
        <v>0</v>
      </c>
      <c r="T496" s="572">
        <v>0</v>
      </c>
      <c r="U496" s="572">
        <v>0</v>
      </c>
      <c r="V496" s="572">
        <v>0</v>
      </c>
      <c r="W496" s="572">
        <v>0</v>
      </c>
      <c r="X496" s="572">
        <v>0</v>
      </c>
      <c r="Y496" s="572">
        <v>0</v>
      </c>
      <c r="Z496" s="572">
        <v>0</v>
      </c>
      <c r="AA496" s="572">
        <v>0</v>
      </c>
      <c r="AB496" s="572">
        <v>0</v>
      </c>
      <c r="AC496" s="572">
        <v>191</v>
      </c>
      <c r="AD496" s="572">
        <v>45</v>
      </c>
      <c r="AE496" s="572">
        <v>72</v>
      </c>
      <c r="AF496" s="572">
        <v>70</v>
      </c>
      <c r="AG496" s="572">
        <v>89</v>
      </c>
      <c r="AH496" s="572">
        <v>19</v>
      </c>
      <c r="AI496" s="572">
        <v>40</v>
      </c>
      <c r="AJ496" s="572">
        <v>36</v>
      </c>
      <c r="AK496" s="572">
        <v>102</v>
      </c>
      <c r="AL496" s="572">
        <v>26</v>
      </c>
      <c r="AM496" s="572">
        <v>32</v>
      </c>
      <c r="AN496" s="572">
        <v>34</v>
      </c>
      <c r="AO496" s="572">
        <v>0</v>
      </c>
      <c r="AP496" s="572">
        <v>0</v>
      </c>
      <c r="AQ496" s="572">
        <v>0</v>
      </c>
      <c r="AR496" s="572">
        <v>0</v>
      </c>
      <c r="AS496" s="572">
        <v>0</v>
      </c>
      <c r="AT496" s="572">
        <v>0</v>
      </c>
      <c r="AU496" s="572">
        <v>0</v>
      </c>
      <c r="AV496" s="572">
        <v>0</v>
      </c>
      <c r="AW496" s="572">
        <v>0</v>
      </c>
      <c r="AX496" s="572">
        <v>0</v>
      </c>
      <c r="AY496" s="572">
        <v>0</v>
      </c>
      <c r="AZ496" s="572">
        <v>0</v>
      </c>
      <c r="BA496" s="572">
        <v>558</v>
      </c>
      <c r="BB496" s="572">
        <v>126</v>
      </c>
      <c r="BC496" s="572">
        <v>200</v>
      </c>
      <c r="BD496" s="572">
        <v>130</v>
      </c>
      <c r="BE496" s="572">
        <v>407</v>
      </c>
      <c r="BF496" s="572">
        <v>105</v>
      </c>
      <c r="BG496" s="572">
        <v>148</v>
      </c>
      <c r="BH496" s="572">
        <v>74</v>
      </c>
      <c r="BI496" s="572">
        <v>151</v>
      </c>
      <c r="BJ496" s="572">
        <v>21</v>
      </c>
      <c r="BK496" s="572">
        <v>52</v>
      </c>
      <c r="BL496" s="572">
        <v>56</v>
      </c>
      <c r="BM496" s="572">
        <v>0</v>
      </c>
      <c r="BN496" s="572">
        <v>0</v>
      </c>
      <c r="BO496" s="572">
        <v>0</v>
      </c>
      <c r="BP496" s="572">
        <v>0</v>
      </c>
      <c r="BQ496" s="572">
        <v>0</v>
      </c>
      <c r="BR496" s="572">
        <v>0</v>
      </c>
      <c r="BS496" s="572">
        <v>0</v>
      </c>
      <c r="BT496" s="572">
        <v>0</v>
      </c>
      <c r="BU496" s="572">
        <v>0</v>
      </c>
      <c r="BV496" s="572">
        <v>0</v>
      </c>
      <c r="BW496" s="572">
        <v>0</v>
      </c>
      <c r="BX496" s="572">
        <v>0</v>
      </c>
      <c r="BY496" s="572">
        <v>18</v>
      </c>
      <c r="BZ496" s="572">
        <v>64</v>
      </c>
      <c r="CA496" s="572">
        <v>0</v>
      </c>
    </row>
    <row r="497" spans="1:79">
      <c r="A497" t="s">
        <v>145</v>
      </c>
      <c r="B497" t="s">
        <v>1772</v>
      </c>
      <c r="C497">
        <v>2022</v>
      </c>
      <c r="D497" t="s">
        <v>1971</v>
      </c>
      <c r="E497" s="506">
        <v>179</v>
      </c>
      <c r="F497" s="506">
        <v>751</v>
      </c>
      <c r="G497" s="506">
        <v>188</v>
      </c>
      <c r="H497" s="506">
        <v>289</v>
      </c>
      <c r="I497" s="506">
        <v>69</v>
      </c>
      <c r="J497" s="506">
        <v>0</v>
      </c>
      <c r="K497" s="506">
        <v>0</v>
      </c>
      <c r="L497" s="506">
        <v>0</v>
      </c>
      <c r="M497" s="506">
        <v>0</v>
      </c>
      <c r="N497" s="506">
        <v>245</v>
      </c>
      <c r="O497" s="506">
        <v>0</v>
      </c>
      <c r="P497" s="506">
        <v>245</v>
      </c>
      <c r="Q497" s="506">
        <v>0</v>
      </c>
      <c r="R497" s="506">
        <v>0</v>
      </c>
      <c r="S497" s="506">
        <v>0</v>
      </c>
      <c r="T497" s="506">
        <v>0</v>
      </c>
      <c r="U497" s="506">
        <v>0</v>
      </c>
      <c r="V497" s="506">
        <v>0</v>
      </c>
      <c r="W497" s="506">
        <v>0</v>
      </c>
      <c r="X497" s="506">
        <v>0</v>
      </c>
      <c r="Y497" s="506">
        <v>0</v>
      </c>
      <c r="Z497" s="506">
        <v>0</v>
      </c>
      <c r="AA497" s="506">
        <v>0</v>
      </c>
      <c r="AB497" s="506">
        <v>0</v>
      </c>
      <c r="AC497" s="506">
        <v>359</v>
      </c>
      <c r="AD497" s="506">
        <v>57</v>
      </c>
      <c r="AE497" s="506">
        <v>132</v>
      </c>
      <c r="AF497" s="506">
        <v>149</v>
      </c>
      <c r="AG497" s="506">
        <v>83</v>
      </c>
      <c r="AH497" s="506">
        <v>10</v>
      </c>
      <c r="AI497" s="506">
        <v>27</v>
      </c>
      <c r="AJ497" s="506">
        <v>37</v>
      </c>
      <c r="AK497" s="506">
        <v>276</v>
      </c>
      <c r="AL497" s="506">
        <v>47</v>
      </c>
      <c r="AM497" s="506">
        <v>105</v>
      </c>
      <c r="AN497" s="506">
        <v>112</v>
      </c>
      <c r="AO497" s="506">
        <v>0</v>
      </c>
      <c r="AP497" s="506">
        <v>0</v>
      </c>
      <c r="AQ497" s="506">
        <v>0</v>
      </c>
      <c r="AR497" s="506">
        <v>0</v>
      </c>
      <c r="AS497" s="506">
        <v>0</v>
      </c>
      <c r="AT497" s="506">
        <v>0</v>
      </c>
      <c r="AU497" s="506">
        <v>0</v>
      </c>
      <c r="AV497" s="506">
        <v>0</v>
      </c>
      <c r="AW497" s="506">
        <v>0</v>
      </c>
      <c r="AX497" s="506">
        <v>0</v>
      </c>
      <c r="AY497" s="506">
        <v>0</v>
      </c>
      <c r="AZ497" s="506">
        <v>0</v>
      </c>
      <c r="BA497" s="506">
        <v>635</v>
      </c>
      <c r="BB497" s="506">
        <v>157</v>
      </c>
      <c r="BC497" s="506">
        <v>250</v>
      </c>
      <c r="BD497" s="506">
        <v>161</v>
      </c>
      <c r="BE497" s="506">
        <v>487</v>
      </c>
      <c r="BF497" s="506">
        <v>131</v>
      </c>
      <c r="BG497" s="506">
        <v>190</v>
      </c>
      <c r="BH497" s="506">
        <v>106</v>
      </c>
      <c r="BI497" s="506">
        <v>148</v>
      </c>
      <c r="BJ497" s="506">
        <v>26</v>
      </c>
      <c r="BK497" s="506">
        <v>60</v>
      </c>
      <c r="BL497" s="506">
        <v>55</v>
      </c>
      <c r="BM497" s="506">
        <v>0</v>
      </c>
      <c r="BN497" s="506">
        <v>0</v>
      </c>
      <c r="BO497" s="506">
        <v>0</v>
      </c>
      <c r="BP497" s="506">
        <v>0</v>
      </c>
      <c r="BQ497" s="506">
        <v>0</v>
      </c>
      <c r="BR497" s="506">
        <v>0</v>
      </c>
      <c r="BS497" s="506">
        <v>0</v>
      </c>
      <c r="BT497" s="506">
        <v>0</v>
      </c>
      <c r="BU497" s="506">
        <v>0</v>
      </c>
      <c r="BV497" s="506">
        <v>0</v>
      </c>
      <c r="BW497" s="506">
        <v>0</v>
      </c>
      <c r="BX497" s="506">
        <v>0</v>
      </c>
      <c r="BY497" s="506">
        <v>23</v>
      </c>
      <c r="BZ497" s="506">
        <v>74</v>
      </c>
      <c r="CA497" s="506">
        <v>0</v>
      </c>
    </row>
    <row r="498" spans="1:79">
      <c r="A498" s="571" t="s">
        <v>145</v>
      </c>
      <c r="B498" s="571" t="s">
        <v>1772</v>
      </c>
      <c r="C498" s="571">
        <v>2023</v>
      </c>
      <c r="D498" s="571" t="s">
        <v>1971</v>
      </c>
      <c r="E498" s="572">
        <v>218</v>
      </c>
      <c r="F498" s="572">
        <v>554</v>
      </c>
      <c r="G498" s="572">
        <v>143</v>
      </c>
      <c r="H498" s="572">
        <v>242</v>
      </c>
      <c r="I498" s="572">
        <v>49</v>
      </c>
      <c r="J498" s="572">
        <v>0</v>
      </c>
      <c r="K498" s="572">
        <v>0</v>
      </c>
      <c r="L498" s="572">
        <v>0</v>
      </c>
      <c r="M498" s="572">
        <v>0</v>
      </c>
      <c r="N498" s="572">
        <v>141</v>
      </c>
      <c r="O498" s="572">
        <v>8</v>
      </c>
      <c r="P498" s="572">
        <v>133</v>
      </c>
      <c r="Q498" s="572">
        <v>0</v>
      </c>
      <c r="R498" s="572">
        <v>0</v>
      </c>
      <c r="S498" s="572">
        <v>0</v>
      </c>
      <c r="T498" s="572">
        <v>0</v>
      </c>
      <c r="U498" s="572">
        <v>0</v>
      </c>
      <c r="V498" s="572">
        <v>0</v>
      </c>
      <c r="W498" s="572">
        <v>0</v>
      </c>
      <c r="X498" s="572">
        <v>0</v>
      </c>
      <c r="Y498" s="572">
        <v>0</v>
      </c>
      <c r="Z498" s="572">
        <v>0</v>
      </c>
      <c r="AA498" s="572">
        <v>0</v>
      </c>
      <c r="AB498" s="572">
        <v>0</v>
      </c>
      <c r="AC498" s="572">
        <v>317</v>
      </c>
      <c r="AD498" s="572">
        <v>54</v>
      </c>
      <c r="AE498" s="572">
        <v>118</v>
      </c>
      <c r="AF498" s="572">
        <v>106</v>
      </c>
      <c r="AG498" s="572">
        <v>76</v>
      </c>
      <c r="AH498" s="572">
        <v>14</v>
      </c>
      <c r="AI498" s="572">
        <v>25</v>
      </c>
      <c r="AJ498" s="572">
        <v>33</v>
      </c>
      <c r="AK498" s="572">
        <v>241</v>
      </c>
      <c r="AL498" s="572">
        <v>40</v>
      </c>
      <c r="AM498" s="572">
        <v>93</v>
      </c>
      <c r="AN498" s="572">
        <v>73</v>
      </c>
      <c r="AO498" s="572">
        <v>0</v>
      </c>
      <c r="AP498" s="572">
        <v>0</v>
      </c>
      <c r="AQ498" s="572">
        <v>0</v>
      </c>
      <c r="AR498" s="572">
        <v>0</v>
      </c>
      <c r="AS498" s="572">
        <v>0</v>
      </c>
      <c r="AT498" s="572">
        <v>0</v>
      </c>
      <c r="AU498" s="572">
        <v>0</v>
      </c>
      <c r="AV498" s="572">
        <v>0</v>
      </c>
      <c r="AW498" s="572">
        <v>0</v>
      </c>
      <c r="AX498" s="572">
        <v>0</v>
      </c>
      <c r="AY498" s="572">
        <v>0</v>
      </c>
      <c r="AZ498" s="572">
        <v>0</v>
      </c>
      <c r="BA498" s="572">
        <v>717</v>
      </c>
      <c r="BB498" s="572">
        <v>209</v>
      </c>
      <c r="BC498" s="572">
        <v>234</v>
      </c>
      <c r="BD498" s="572">
        <v>127</v>
      </c>
      <c r="BE498" s="572">
        <v>569</v>
      </c>
      <c r="BF498" s="572">
        <v>186</v>
      </c>
      <c r="BG498" s="572">
        <v>178</v>
      </c>
      <c r="BH498" s="572">
        <v>74</v>
      </c>
      <c r="BI498" s="572">
        <v>148</v>
      </c>
      <c r="BJ498" s="572">
        <v>23</v>
      </c>
      <c r="BK498" s="572">
        <v>56</v>
      </c>
      <c r="BL498" s="572">
        <v>53</v>
      </c>
      <c r="BM498" s="572">
        <v>0</v>
      </c>
      <c r="BN498" s="572">
        <v>0</v>
      </c>
      <c r="BO498" s="572">
        <v>0</v>
      </c>
      <c r="BP498" s="572">
        <v>0</v>
      </c>
      <c r="BQ498" s="572">
        <v>0</v>
      </c>
      <c r="BR498" s="572">
        <v>0</v>
      </c>
      <c r="BS498" s="572">
        <v>0</v>
      </c>
      <c r="BT498" s="572">
        <v>0</v>
      </c>
      <c r="BU498" s="572">
        <v>0</v>
      </c>
      <c r="BV498" s="572">
        <v>0</v>
      </c>
      <c r="BW498" s="572">
        <v>0</v>
      </c>
      <c r="BX498" s="572">
        <v>0</v>
      </c>
      <c r="BY498" s="572">
        <v>19</v>
      </c>
      <c r="BZ498" s="572">
        <v>51</v>
      </c>
      <c r="CA498" s="572">
        <v>0</v>
      </c>
    </row>
    <row r="499" spans="1:79">
      <c r="A499" t="s">
        <v>145</v>
      </c>
      <c r="B499" t="s">
        <v>1772</v>
      </c>
      <c r="C499">
        <v>2024</v>
      </c>
      <c r="D499" t="s">
        <v>1971</v>
      </c>
      <c r="E499" s="506">
        <v>242</v>
      </c>
      <c r="F499" s="506">
        <v>608</v>
      </c>
      <c r="G499" s="506">
        <v>187</v>
      </c>
      <c r="H499" s="506">
        <v>223</v>
      </c>
      <c r="I499" s="506">
        <v>46</v>
      </c>
      <c r="J499" s="506">
        <v>0</v>
      </c>
      <c r="K499" s="506">
        <v>0</v>
      </c>
      <c r="L499" s="506">
        <v>0</v>
      </c>
      <c r="M499" s="506">
        <v>0</v>
      </c>
      <c r="N499" s="506">
        <v>122</v>
      </c>
      <c r="O499" s="506">
        <v>4</v>
      </c>
      <c r="P499" s="506">
        <v>118</v>
      </c>
      <c r="Q499" s="506">
        <v>384</v>
      </c>
      <c r="R499" s="506">
        <v>88</v>
      </c>
      <c r="S499" s="506">
        <v>149</v>
      </c>
      <c r="T499" s="506">
        <v>109</v>
      </c>
      <c r="U499" s="506">
        <v>8</v>
      </c>
      <c r="V499" s="506">
        <v>4</v>
      </c>
      <c r="W499" s="506">
        <v>4</v>
      </c>
      <c r="X499" s="506">
        <v>6</v>
      </c>
      <c r="Y499" s="506">
        <v>376</v>
      </c>
      <c r="Z499" s="506">
        <v>84</v>
      </c>
      <c r="AA499" s="506">
        <v>145</v>
      </c>
      <c r="AB499" s="506">
        <v>103</v>
      </c>
      <c r="AC499" s="506">
        <v>419</v>
      </c>
      <c r="AD499" s="506">
        <v>109</v>
      </c>
      <c r="AE499" s="506">
        <v>167</v>
      </c>
      <c r="AF499" s="506">
        <v>156</v>
      </c>
      <c r="AG499" s="506">
        <v>167</v>
      </c>
      <c r="AH499" s="506">
        <v>59</v>
      </c>
      <c r="AI499" s="506">
        <v>55</v>
      </c>
      <c r="AJ499" s="506">
        <v>70</v>
      </c>
      <c r="AK499" s="506">
        <v>252</v>
      </c>
      <c r="AL499" s="506">
        <v>50</v>
      </c>
      <c r="AM499" s="506">
        <v>112</v>
      </c>
      <c r="AN499" s="506">
        <v>86</v>
      </c>
      <c r="AO499" s="506">
        <v>0</v>
      </c>
      <c r="AP499" s="506">
        <v>0</v>
      </c>
      <c r="AQ499" s="506">
        <v>0</v>
      </c>
      <c r="AR499" s="506">
        <v>0</v>
      </c>
      <c r="AS499" s="506">
        <v>0</v>
      </c>
      <c r="AT499" s="506">
        <v>0</v>
      </c>
      <c r="AU499" s="506">
        <v>0</v>
      </c>
      <c r="AV499" s="506">
        <v>0</v>
      </c>
      <c r="AW499" s="506">
        <v>0</v>
      </c>
      <c r="AX499" s="506">
        <v>0</v>
      </c>
      <c r="AY499" s="506">
        <v>0</v>
      </c>
      <c r="AZ499" s="506">
        <v>0</v>
      </c>
      <c r="BA499" s="506">
        <v>1125</v>
      </c>
      <c r="BB499" s="506">
        <v>231</v>
      </c>
      <c r="BC499" s="506">
        <v>420</v>
      </c>
      <c r="BD499" s="506">
        <v>138</v>
      </c>
      <c r="BE499" s="506">
        <v>967</v>
      </c>
      <c r="BF499" s="506">
        <v>202</v>
      </c>
      <c r="BG499" s="506">
        <v>361</v>
      </c>
      <c r="BH499" s="506">
        <v>76</v>
      </c>
      <c r="BI499" s="506">
        <v>158</v>
      </c>
      <c r="BJ499" s="506">
        <v>29</v>
      </c>
      <c r="BK499" s="506">
        <v>59</v>
      </c>
      <c r="BL499" s="506">
        <v>62</v>
      </c>
      <c r="BM499" s="506">
        <v>0</v>
      </c>
      <c r="BN499" s="506">
        <v>0</v>
      </c>
      <c r="BO499" s="506">
        <v>0</v>
      </c>
      <c r="BP499" s="506">
        <v>0</v>
      </c>
      <c r="BQ499" s="506">
        <v>0</v>
      </c>
      <c r="BR499" s="506">
        <v>0</v>
      </c>
      <c r="BS499" s="506">
        <v>0</v>
      </c>
      <c r="BT499" s="506">
        <v>0</v>
      </c>
      <c r="BU499" s="506">
        <v>0</v>
      </c>
      <c r="BV499" s="506">
        <v>0</v>
      </c>
      <c r="BW499" s="506">
        <v>0</v>
      </c>
      <c r="BX499" s="506">
        <v>0</v>
      </c>
      <c r="BY499" s="506">
        <v>19</v>
      </c>
      <c r="BZ499" s="506">
        <v>60</v>
      </c>
      <c r="CA499" s="506">
        <v>0</v>
      </c>
    </row>
    <row r="500" spans="1:79">
      <c r="A500" s="571" t="s">
        <v>145</v>
      </c>
      <c r="B500" s="571" t="s">
        <v>1772</v>
      </c>
      <c r="C500" s="571">
        <v>2025</v>
      </c>
      <c r="D500" s="571" t="s">
        <v>1972</v>
      </c>
      <c r="E500" s="572">
        <v>243</v>
      </c>
      <c r="F500" s="572">
        <v>605</v>
      </c>
      <c r="G500" s="572">
        <v>157</v>
      </c>
      <c r="H500" s="572">
        <v>217</v>
      </c>
      <c r="I500" s="572">
        <v>56</v>
      </c>
      <c r="J500" s="572">
        <v>0</v>
      </c>
      <c r="K500" s="572">
        <v>0</v>
      </c>
      <c r="L500" s="572">
        <v>0</v>
      </c>
      <c r="M500" s="572">
        <v>0</v>
      </c>
      <c r="N500" s="572">
        <v>181</v>
      </c>
      <c r="O500" s="572">
        <v>3</v>
      </c>
      <c r="P500" s="572">
        <v>178</v>
      </c>
      <c r="Q500" s="572">
        <v>78</v>
      </c>
      <c r="R500" s="572">
        <v>18</v>
      </c>
      <c r="S500" s="572">
        <v>30</v>
      </c>
      <c r="T500" s="572">
        <v>22</v>
      </c>
      <c r="U500" s="572">
        <v>1</v>
      </c>
      <c r="V500" s="572">
        <v>1</v>
      </c>
      <c r="W500" s="572">
        <v>1</v>
      </c>
      <c r="X500" s="572">
        <v>1</v>
      </c>
      <c r="Y500" s="572">
        <v>77</v>
      </c>
      <c r="Z500" s="572">
        <v>17</v>
      </c>
      <c r="AA500" s="572">
        <v>29</v>
      </c>
      <c r="AB500" s="572">
        <v>21</v>
      </c>
      <c r="AC500" s="572">
        <v>310</v>
      </c>
      <c r="AD500" s="572">
        <v>60</v>
      </c>
      <c r="AE500" s="572">
        <v>117</v>
      </c>
      <c r="AF500" s="572">
        <v>118</v>
      </c>
      <c r="AG500" s="572">
        <v>107</v>
      </c>
      <c r="AH500" s="572">
        <v>21</v>
      </c>
      <c r="AI500" s="572">
        <v>35</v>
      </c>
      <c r="AJ500" s="572">
        <v>49</v>
      </c>
      <c r="AK500" s="572">
        <v>203</v>
      </c>
      <c r="AL500" s="572">
        <v>39</v>
      </c>
      <c r="AM500" s="572">
        <v>82</v>
      </c>
      <c r="AN500" s="572">
        <v>69</v>
      </c>
      <c r="AO500" s="572">
        <v>0</v>
      </c>
      <c r="AP500" s="572">
        <v>0</v>
      </c>
      <c r="AQ500" s="572">
        <v>0</v>
      </c>
      <c r="AR500" s="572">
        <v>0</v>
      </c>
      <c r="AS500" s="572">
        <v>0</v>
      </c>
      <c r="AT500" s="572">
        <v>0</v>
      </c>
      <c r="AU500" s="572">
        <v>0</v>
      </c>
      <c r="AV500" s="572">
        <v>0</v>
      </c>
      <c r="AW500" s="572">
        <v>0</v>
      </c>
      <c r="AX500" s="572">
        <v>0</v>
      </c>
      <c r="AY500" s="572">
        <v>0</v>
      </c>
      <c r="AZ500" s="572">
        <v>0</v>
      </c>
      <c r="BA500" s="572">
        <v>1159</v>
      </c>
      <c r="BB500" s="572">
        <v>276</v>
      </c>
      <c r="BC500" s="572">
        <v>421</v>
      </c>
      <c r="BD500" s="572">
        <v>248</v>
      </c>
      <c r="BE500" s="572">
        <v>909</v>
      </c>
      <c r="BF500" s="572">
        <v>236</v>
      </c>
      <c r="BG500" s="572">
        <v>330</v>
      </c>
      <c r="BH500" s="572">
        <v>148</v>
      </c>
      <c r="BI500" s="572">
        <v>250</v>
      </c>
      <c r="BJ500" s="572">
        <v>40</v>
      </c>
      <c r="BK500" s="572">
        <v>91</v>
      </c>
      <c r="BL500" s="572">
        <v>100</v>
      </c>
      <c r="BM500" s="572">
        <v>0</v>
      </c>
      <c r="BN500" s="572">
        <v>0</v>
      </c>
      <c r="BO500" s="572">
        <v>0</v>
      </c>
      <c r="BP500" s="572">
        <v>0</v>
      </c>
      <c r="BQ500" s="572">
        <v>0</v>
      </c>
      <c r="BR500" s="572">
        <v>0</v>
      </c>
      <c r="BS500" s="572">
        <v>0</v>
      </c>
      <c r="BT500" s="572">
        <v>0</v>
      </c>
      <c r="BU500" s="572">
        <v>0</v>
      </c>
      <c r="BV500" s="572">
        <v>0</v>
      </c>
      <c r="BW500" s="572">
        <v>0</v>
      </c>
      <c r="BX500" s="572">
        <v>0</v>
      </c>
      <c r="BY500" s="572">
        <v>20</v>
      </c>
      <c r="BZ500" s="572">
        <v>64</v>
      </c>
      <c r="CA500" s="572">
        <v>0</v>
      </c>
    </row>
    <row r="501" spans="1:79">
      <c r="A501" t="s">
        <v>145</v>
      </c>
      <c r="B501" t="s">
        <v>1772</v>
      </c>
      <c r="C501">
        <v>2024</v>
      </c>
      <c r="D501" t="s">
        <v>1974</v>
      </c>
      <c r="E501" s="506">
        <f>E499</f>
        <v>242</v>
      </c>
      <c r="F501" s="506">
        <f t="shared" ref="F501:BQ501" si="98">F499</f>
        <v>608</v>
      </c>
      <c r="G501" s="506">
        <f t="shared" si="98"/>
        <v>187</v>
      </c>
      <c r="H501" s="506">
        <f t="shared" si="98"/>
        <v>223</v>
      </c>
      <c r="I501" s="506">
        <f t="shared" si="98"/>
        <v>46</v>
      </c>
      <c r="J501" s="506">
        <f t="shared" si="98"/>
        <v>0</v>
      </c>
      <c r="K501" s="506">
        <f t="shared" si="98"/>
        <v>0</v>
      </c>
      <c r="L501" s="506">
        <f t="shared" si="98"/>
        <v>0</v>
      </c>
      <c r="M501" s="506">
        <f t="shared" si="98"/>
        <v>0</v>
      </c>
      <c r="N501" s="506">
        <f t="shared" si="98"/>
        <v>122</v>
      </c>
      <c r="O501" s="506">
        <f t="shared" si="98"/>
        <v>4</v>
      </c>
      <c r="P501" s="506">
        <f t="shared" si="98"/>
        <v>118</v>
      </c>
      <c r="Q501" s="506">
        <f t="shared" si="98"/>
        <v>384</v>
      </c>
      <c r="R501" s="506">
        <f t="shared" si="98"/>
        <v>88</v>
      </c>
      <c r="S501" s="506">
        <f t="shared" si="98"/>
        <v>149</v>
      </c>
      <c r="T501" s="506">
        <f t="shared" si="98"/>
        <v>109</v>
      </c>
      <c r="U501" s="506">
        <f t="shared" si="98"/>
        <v>8</v>
      </c>
      <c r="V501" s="506">
        <f t="shared" si="98"/>
        <v>4</v>
      </c>
      <c r="W501" s="506">
        <f t="shared" si="98"/>
        <v>4</v>
      </c>
      <c r="X501" s="506">
        <f t="shared" si="98"/>
        <v>6</v>
      </c>
      <c r="Y501" s="506">
        <f t="shared" si="98"/>
        <v>376</v>
      </c>
      <c r="Z501" s="506">
        <f t="shared" si="98"/>
        <v>84</v>
      </c>
      <c r="AA501" s="506">
        <f t="shared" si="98"/>
        <v>145</v>
      </c>
      <c r="AB501" s="506">
        <f t="shared" si="98"/>
        <v>103</v>
      </c>
      <c r="AC501" s="506">
        <f t="shared" si="98"/>
        <v>419</v>
      </c>
      <c r="AD501" s="506">
        <f t="shared" si="98"/>
        <v>109</v>
      </c>
      <c r="AE501" s="506">
        <f t="shared" si="98"/>
        <v>167</v>
      </c>
      <c r="AF501" s="506">
        <f t="shared" si="98"/>
        <v>156</v>
      </c>
      <c r="AG501" s="506">
        <f t="shared" si="98"/>
        <v>167</v>
      </c>
      <c r="AH501" s="506">
        <f t="shared" si="98"/>
        <v>59</v>
      </c>
      <c r="AI501" s="506">
        <f t="shared" si="98"/>
        <v>55</v>
      </c>
      <c r="AJ501" s="506">
        <f t="shared" si="98"/>
        <v>70</v>
      </c>
      <c r="AK501" s="506">
        <f t="shared" si="98"/>
        <v>252</v>
      </c>
      <c r="AL501" s="506">
        <f t="shared" si="98"/>
        <v>50</v>
      </c>
      <c r="AM501" s="506">
        <f t="shared" si="98"/>
        <v>112</v>
      </c>
      <c r="AN501" s="506">
        <f t="shared" si="98"/>
        <v>86</v>
      </c>
      <c r="AO501" s="506">
        <f t="shared" si="98"/>
        <v>0</v>
      </c>
      <c r="AP501" s="506">
        <f t="shared" si="98"/>
        <v>0</v>
      </c>
      <c r="AQ501" s="506">
        <f t="shared" si="98"/>
        <v>0</v>
      </c>
      <c r="AR501" s="506">
        <f t="shared" si="98"/>
        <v>0</v>
      </c>
      <c r="AS501" s="506">
        <f t="shared" si="98"/>
        <v>0</v>
      </c>
      <c r="AT501" s="506">
        <f t="shared" si="98"/>
        <v>0</v>
      </c>
      <c r="AU501" s="506">
        <f t="shared" si="98"/>
        <v>0</v>
      </c>
      <c r="AV501" s="506">
        <f t="shared" si="98"/>
        <v>0</v>
      </c>
      <c r="AW501" s="506">
        <f t="shared" si="98"/>
        <v>0</v>
      </c>
      <c r="AX501" s="506">
        <f t="shared" si="98"/>
        <v>0</v>
      </c>
      <c r="AY501" s="506">
        <f t="shared" si="98"/>
        <v>0</v>
      </c>
      <c r="AZ501" s="506">
        <f t="shared" si="98"/>
        <v>0</v>
      </c>
      <c r="BA501" s="506">
        <f t="shared" si="98"/>
        <v>1125</v>
      </c>
      <c r="BB501" s="506">
        <f t="shared" si="98"/>
        <v>231</v>
      </c>
      <c r="BC501" s="506">
        <f t="shared" si="98"/>
        <v>420</v>
      </c>
      <c r="BD501" s="506">
        <f t="shared" si="98"/>
        <v>138</v>
      </c>
      <c r="BE501" s="506">
        <f t="shared" si="98"/>
        <v>967</v>
      </c>
      <c r="BF501" s="506">
        <f t="shared" si="98"/>
        <v>202</v>
      </c>
      <c r="BG501" s="506">
        <f t="shared" si="98"/>
        <v>361</v>
      </c>
      <c r="BH501" s="506">
        <f t="shared" si="98"/>
        <v>76</v>
      </c>
      <c r="BI501" s="506">
        <f t="shared" si="98"/>
        <v>158</v>
      </c>
      <c r="BJ501" s="506">
        <f t="shared" si="98"/>
        <v>29</v>
      </c>
      <c r="BK501" s="506">
        <f t="shared" si="98"/>
        <v>59</v>
      </c>
      <c r="BL501" s="506">
        <f t="shared" si="98"/>
        <v>62</v>
      </c>
      <c r="BM501" s="506">
        <f t="shared" si="98"/>
        <v>0</v>
      </c>
      <c r="BN501" s="506">
        <f t="shared" si="98"/>
        <v>0</v>
      </c>
      <c r="BO501" s="506">
        <f t="shared" si="98"/>
        <v>0</v>
      </c>
      <c r="BP501" s="506">
        <f t="shared" si="98"/>
        <v>0</v>
      </c>
      <c r="BQ501" s="506">
        <f t="shared" si="98"/>
        <v>0</v>
      </c>
      <c r="BR501" s="506">
        <f t="shared" ref="BR501:CA501" si="99">BR499</f>
        <v>0</v>
      </c>
      <c r="BS501" s="506">
        <f t="shared" si="99"/>
        <v>0</v>
      </c>
      <c r="BT501" s="506">
        <f t="shared" si="99"/>
        <v>0</v>
      </c>
      <c r="BU501" s="506">
        <f t="shared" si="99"/>
        <v>0</v>
      </c>
      <c r="BV501" s="506">
        <f t="shared" si="99"/>
        <v>0</v>
      </c>
      <c r="BW501" s="506">
        <f t="shared" si="99"/>
        <v>0</v>
      </c>
      <c r="BX501" s="506">
        <f t="shared" si="99"/>
        <v>0</v>
      </c>
      <c r="BY501" s="506">
        <f t="shared" si="99"/>
        <v>19</v>
      </c>
      <c r="BZ501" s="506">
        <f t="shared" si="99"/>
        <v>60</v>
      </c>
      <c r="CA501" s="506">
        <f t="shared" si="99"/>
        <v>0</v>
      </c>
    </row>
    <row r="502" spans="1:79">
      <c r="A502" s="571" t="s">
        <v>145</v>
      </c>
      <c r="B502" s="571" t="s">
        <v>1772</v>
      </c>
      <c r="C502" s="571">
        <v>2025</v>
      </c>
      <c r="D502" s="571" t="s">
        <v>1974</v>
      </c>
      <c r="E502" s="572">
        <v>243</v>
      </c>
      <c r="F502" s="572">
        <v>605</v>
      </c>
      <c r="G502" s="572">
        <v>177.65</v>
      </c>
      <c r="H502" s="572">
        <v>217</v>
      </c>
      <c r="I502" s="572">
        <v>50.6</v>
      </c>
      <c r="J502" s="572">
        <v>0</v>
      </c>
      <c r="K502" s="572">
        <v>0</v>
      </c>
      <c r="L502" s="572">
        <v>0</v>
      </c>
      <c r="M502" s="572">
        <v>0</v>
      </c>
      <c r="N502" s="572">
        <v>134.20000000000002</v>
      </c>
      <c r="O502" s="572">
        <v>3.8</v>
      </c>
      <c r="P502" s="572">
        <v>129.80000000000001</v>
      </c>
      <c r="Q502" s="572">
        <v>364.79999999999995</v>
      </c>
      <c r="R502" s="572">
        <v>83.6</v>
      </c>
      <c r="S502" s="572">
        <v>141.54999999999998</v>
      </c>
      <c r="T502" s="572">
        <v>103.55</v>
      </c>
      <c r="U502" s="572">
        <v>7.6</v>
      </c>
      <c r="V502" s="572">
        <v>3.8</v>
      </c>
      <c r="W502" s="572">
        <v>3.8</v>
      </c>
      <c r="X502" s="572">
        <v>5.6999999999999993</v>
      </c>
      <c r="Y502" s="572">
        <v>357.2</v>
      </c>
      <c r="Z502" s="572">
        <v>79.8</v>
      </c>
      <c r="AA502" s="572">
        <v>137.75</v>
      </c>
      <c r="AB502" s="572">
        <v>97.85</v>
      </c>
      <c r="AC502" s="572">
        <v>398.04999999999995</v>
      </c>
      <c r="AD502" s="572">
        <v>103.55</v>
      </c>
      <c r="AE502" s="572">
        <v>158.65</v>
      </c>
      <c r="AF502" s="572">
        <v>148.19999999999999</v>
      </c>
      <c r="AG502" s="572">
        <v>158.65</v>
      </c>
      <c r="AH502" s="572">
        <v>56.05</v>
      </c>
      <c r="AI502" s="572">
        <v>52.25</v>
      </c>
      <c r="AJ502" s="572">
        <v>66.5</v>
      </c>
      <c r="AK502" s="572">
        <v>239.39999999999998</v>
      </c>
      <c r="AL502" s="572">
        <v>47.5</v>
      </c>
      <c r="AM502" s="572">
        <v>106.39999999999999</v>
      </c>
      <c r="AN502" s="572">
        <v>81.7</v>
      </c>
      <c r="AO502" s="572">
        <v>0</v>
      </c>
      <c r="AP502" s="572">
        <v>0</v>
      </c>
      <c r="AQ502" s="572">
        <v>0</v>
      </c>
      <c r="AR502" s="572">
        <v>0</v>
      </c>
      <c r="AS502" s="572">
        <v>0</v>
      </c>
      <c r="AT502" s="572">
        <v>0</v>
      </c>
      <c r="AU502" s="572">
        <v>0</v>
      </c>
      <c r="AV502" s="572">
        <v>0</v>
      </c>
      <c r="AW502" s="572">
        <v>0</v>
      </c>
      <c r="AX502" s="572">
        <v>0</v>
      </c>
      <c r="AY502" s="572">
        <v>0</v>
      </c>
      <c r="AZ502" s="572">
        <v>0</v>
      </c>
      <c r="BA502" s="572">
        <v>1159</v>
      </c>
      <c r="BB502" s="572">
        <v>254.10000000000002</v>
      </c>
      <c r="BC502" s="572">
        <v>421</v>
      </c>
      <c r="BD502" s="572">
        <v>151.80000000000001</v>
      </c>
      <c r="BE502" s="572">
        <v>918.65</v>
      </c>
      <c r="BF502" s="572">
        <v>222.20000000000002</v>
      </c>
      <c r="BG502" s="572">
        <v>342.95</v>
      </c>
      <c r="BH502" s="572">
        <v>83.600000000000009</v>
      </c>
      <c r="BI502" s="572">
        <v>173.8</v>
      </c>
      <c r="BJ502" s="572">
        <v>31.900000000000002</v>
      </c>
      <c r="BK502" s="572">
        <v>64.900000000000006</v>
      </c>
      <c r="BL502" s="572">
        <v>68.2</v>
      </c>
      <c r="BM502" s="572">
        <v>0</v>
      </c>
      <c r="BN502" s="572">
        <v>0</v>
      </c>
      <c r="BO502" s="572">
        <v>0</v>
      </c>
      <c r="BP502" s="572">
        <v>0</v>
      </c>
      <c r="BQ502" s="572">
        <v>0</v>
      </c>
      <c r="BR502" s="572">
        <v>0</v>
      </c>
      <c r="BS502" s="572">
        <v>0</v>
      </c>
      <c r="BT502" s="572">
        <v>0</v>
      </c>
      <c r="BU502" s="572">
        <v>0</v>
      </c>
      <c r="BV502" s="572">
        <v>0</v>
      </c>
      <c r="BW502" s="572">
        <v>0</v>
      </c>
      <c r="BX502" s="572">
        <v>0</v>
      </c>
      <c r="BY502" s="572">
        <v>20</v>
      </c>
      <c r="BZ502" s="572">
        <v>64</v>
      </c>
      <c r="CA502" s="572">
        <v>0</v>
      </c>
    </row>
  </sheetData>
  <sheetProtection algorithmName="SHA-512" hashValue="tE01K9g0sPQhszPoUWi9hdK3Qo91h63lZt13rE/1TLu2pgjmPTtcdhFRmld+1GfdnEJssEysnq+eoeQLoet8DQ==" saltValue="gA/BLgZtigK1efJjwnX7vQ==" spinCount="100000" sheet="1" objects="1" scenarios="1" formatColumns="0"/>
  <autoFilter ref="A2:CA502" xr:uid="{B8F46C97-29BB-4AAD-8CB4-95C7FA7F9A24}"/>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813D9-4313-4D24-B19B-0C0ABBDE4734}">
  <sheetPr>
    <tabColor theme="9" tint="-0.249977111117893"/>
  </sheetPr>
  <dimension ref="A1:AM134"/>
  <sheetViews>
    <sheetView showGridLines="0" workbookViewId="0">
      <selection sqref="A1:E1"/>
    </sheetView>
  </sheetViews>
  <sheetFormatPr defaultColWidth="8.7109375" defaultRowHeight="14.25"/>
  <cols>
    <col min="1" max="1" width="11" style="18" customWidth="1"/>
    <col min="2" max="2" width="99.5703125" style="18" bestFit="1" customWidth="1"/>
    <col min="3" max="3" width="8" style="18" customWidth="1"/>
    <col min="4" max="4" width="11" style="18" customWidth="1"/>
    <col min="5" max="5" width="71" style="18" customWidth="1"/>
    <col min="6" max="6" width="8.7109375" style="18"/>
    <col min="7" max="7" width="11" style="18" customWidth="1"/>
    <col min="8" max="8" width="82.140625" style="18" bestFit="1" customWidth="1"/>
    <col min="9" max="9" width="8.7109375" style="18"/>
    <col min="10" max="10" width="11" style="18" customWidth="1"/>
    <col min="11" max="11" width="82.140625" style="18" bestFit="1" customWidth="1"/>
    <col min="12" max="12" width="8.7109375" style="18"/>
    <col min="13" max="13" width="11" style="18" customWidth="1"/>
    <col min="14" max="14" width="82.140625" style="18" bestFit="1" customWidth="1"/>
    <col min="15" max="15" width="8.7109375" style="18"/>
    <col min="16" max="16" width="11" style="18" customWidth="1"/>
    <col min="17" max="17" width="82.140625" style="18" bestFit="1" customWidth="1"/>
    <col min="18" max="18" width="8.7109375" style="18"/>
    <col min="19" max="19" width="11" style="18" customWidth="1"/>
    <col min="20" max="20" width="69.42578125" style="18" bestFit="1" customWidth="1"/>
    <col min="21" max="21" width="8.7109375" style="18"/>
    <col min="22" max="22" width="11" style="18" customWidth="1"/>
    <col min="23" max="23" width="82.140625" style="18" bestFit="1" customWidth="1"/>
    <col min="24" max="24" width="8.7109375" style="18"/>
    <col min="25" max="25" width="11" style="18" customWidth="1"/>
    <col min="26" max="26" width="82.140625" style="18" bestFit="1" customWidth="1"/>
    <col min="27" max="27" width="8.7109375" style="18"/>
    <col min="28" max="28" width="11" style="18" customWidth="1"/>
    <col min="29" max="29" width="82.140625" style="18" bestFit="1" customWidth="1"/>
    <col min="30" max="30" width="8.7109375" style="18"/>
    <col min="31" max="31" width="11" style="18" customWidth="1"/>
    <col min="32" max="32" width="68.28515625" style="18" bestFit="1" customWidth="1"/>
    <col min="33" max="33" width="8.7109375" style="18"/>
    <col min="34" max="34" width="11" style="18" customWidth="1"/>
    <col min="35" max="35" width="68.28515625" style="18" bestFit="1" customWidth="1"/>
    <col min="36" max="36" width="8.7109375" style="18"/>
    <col min="37" max="37" width="11" style="18" customWidth="1"/>
    <col min="38" max="38" width="82.140625" style="18" bestFit="1" customWidth="1"/>
    <col min="39" max="16384" width="8.7109375" style="18"/>
  </cols>
  <sheetData>
    <row r="1" spans="1:39" ht="18">
      <c r="A1" s="691" t="s">
        <v>2376</v>
      </c>
      <c r="B1" s="692"/>
      <c r="C1" s="692"/>
      <c r="D1" s="692"/>
      <c r="E1" s="693"/>
      <c r="F1"/>
      <c r="G1"/>
      <c r="H1"/>
      <c r="I1"/>
      <c r="J1"/>
      <c r="K1"/>
      <c r="L1"/>
      <c r="M1"/>
      <c r="N1"/>
      <c r="O1"/>
      <c r="P1"/>
      <c r="Q1"/>
      <c r="R1"/>
      <c r="S1"/>
      <c r="T1"/>
      <c r="U1"/>
      <c r="V1"/>
      <c r="W1"/>
      <c r="X1"/>
      <c r="Y1"/>
      <c r="Z1"/>
      <c r="AA1"/>
      <c r="AB1"/>
      <c r="AC1"/>
      <c r="AD1"/>
      <c r="AE1"/>
      <c r="AF1"/>
      <c r="AG1"/>
      <c r="AH1"/>
      <c r="AI1"/>
      <c r="AJ1"/>
      <c r="AK1"/>
      <c r="AL1"/>
      <c r="AM1"/>
    </row>
    <row r="2" spans="1:39" ht="22.9" customHeight="1">
      <c r="A2" s="694" t="s">
        <v>2378</v>
      </c>
      <c r="B2" s="695"/>
      <c r="C2" s="695"/>
      <c r="D2" s="695"/>
      <c r="E2" s="696"/>
      <c r="F2"/>
      <c r="G2"/>
      <c r="H2"/>
      <c r="I2"/>
      <c r="J2"/>
      <c r="K2"/>
      <c r="L2"/>
      <c r="M2"/>
      <c r="N2"/>
      <c r="O2"/>
      <c r="P2"/>
      <c r="Q2"/>
      <c r="R2"/>
      <c r="S2"/>
      <c r="T2"/>
      <c r="U2"/>
      <c r="V2"/>
      <c r="W2"/>
      <c r="X2"/>
      <c r="Y2"/>
      <c r="Z2"/>
      <c r="AA2"/>
      <c r="AB2"/>
      <c r="AC2"/>
      <c r="AD2"/>
      <c r="AE2"/>
      <c r="AF2"/>
      <c r="AG2"/>
      <c r="AH2"/>
      <c r="AI2"/>
      <c r="AJ2"/>
      <c r="AK2"/>
      <c r="AL2"/>
      <c r="AM2"/>
    </row>
    <row r="3" spans="1:39" ht="22.15" customHeight="1">
      <c r="A3" s="697" t="s">
        <v>2045</v>
      </c>
      <c r="B3" s="698"/>
      <c r="C3" s="698"/>
      <c r="D3" s="698"/>
      <c r="E3" s="699"/>
      <c r="F3"/>
      <c r="G3"/>
      <c r="H3"/>
      <c r="I3"/>
      <c r="J3"/>
      <c r="K3"/>
      <c r="L3"/>
      <c r="M3"/>
      <c r="N3"/>
      <c r="O3"/>
      <c r="P3"/>
      <c r="Q3"/>
      <c r="R3"/>
      <c r="S3"/>
      <c r="T3"/>
      <c r="U3"/>
      <c r="V3"/>
      <c r="W3"/>
      <c r="X3"/>
      <c r="Y3"/>
      <c r="Z3"/>
      <c r="AA3"/>
      <c r="AB3"/>
      <c r="AC3"/>
      <c r="AD3"/>
      <c r="AE3"/>
      <c r="AF3"/>
      <c r="AG3"/>
      <c r="AH3"/>
      <c r="AI3"/>
      <c r="AJ3"/>
      <c r="AK3"/>
      <c r="AL3"/>
      <c r="AM3"/>
    </row>
    <row r="4" spans="1:39" ht="15">
      <c r="A4" s="700"/>
      <c r="B4" s="698"/>
      <c r="C4" s="698"/>
      <c r="D4" s="698"/>
      <c r="E4" s="699"/>
      <c r="F4"/>
      <c r="G4"/>
      <c r="H4"/>
      <c r="I4"/>
      <c r="J4"/>
      <c r="K4"/>
      <c r="L4"/>
      <c r="M4"/>
      <c r="N4"/>
      <c r="O4"/>
      <c r="P4"/>
      <c r="Q4"/>
      <c r="R4"/>
      <c r="S4"/>
      <c r="T4"/>
      <c r="U4"/>
      <c r="V4"/>
      <c r="W4"/>
      <c r="X4"/>
      <c r="Y4"/>
      <c r="Z4"/>
      <c r="AA4"/>
      <c r="AB4"/>
      <c r="AC4"/>
      <c r="AD4"/>
      <c r="AE4"/>
      <c r="AF4"/>
      <c r="AG4"/>
      <c r="AH4"/>
      <c r="AI4"/>
      <c r="AJ4"/>
      <c r="AK4"/>
      <c r="AL4"/>
      <c r="AM4"/>
    </row>
    <row r="5" spans="1:39" ht="40.15" customHeight="1">
      <c r="A5" s="701" t="s">
        <v>2384</v>
      </c>
      <c r="B5" s="702"/>
      <c r="C5" s="702"/>
      <c r="D5" s="702"/>
      <c r="E5" s="703"/>
      <c r="F5"/>
      <c r="G5"/>
      <c r="H5"/>
      <c r="I5"/>
      <c r="J5"/>
      <c r="K5"/>
      <c r="L5"/>
      <c r="M5"/>
      <c r="N5"/>
      <c r="O5"/>
      <c r="P5"/>
      <c r="Q5"/>
      <c r="R5"/>
      <c r="S5"/>
      <c r="T5"/>
      <c r="U5"/>
      <c r="V5"/>
      <c r="W5"/>
      <c r="X5"/>
      <c r="Y5"/>
      <c r="Z5"/>
      <c r="AA5"/>
      <c r="AB5"/>
      <c r="AC5"/>
      <c r="AD5"/>
      <c r="AE5"/>
      <c r="AF5"/>
      <c r="AG5"/>
      <c r="AH5"/>
      <c r="AI5"/>
      <c r="AJ5"/>
      <c r="AK5"/>
      <c r="AL5"/>
      <c r="AM5"/>
    </row>
    <row r="6" spans="1:39" ht="15.75" thickBot="1">
      <c r="A6" s="553" t="s">
        <v>2377</v>
      </c>
      <c r="B6" s="554"/>
      <c r="C6" s="554"/>
      <c r="D6" s="554"/>
      <c r="E6" s="555"/>
      <c r="F6"/>
      <c r="G6" s="445"/>
      <c r="H6" s="445"/>
      <c r="I6" s="445"/>
      <c r="J6" s="445"/>
      <c r="K6" s="445"/>
      <c r="L6"/>
      <c r="M6" s="445"/>
      <c r="N6" s="445"/>
      <c r="O6"/>
      <c r="P6" s="445"/>
      <c r="Q6" s="445"/>
      <c r="R6" s="445"/>
      <c r="S6" s="445"/>
      <c r="T6" s="445"/>
      <c r="U6" s="445"/>
      <c r="V6" s="445"/>
      <c r="W6" s="445"/>
      <c r="X6" s="445"/>
      <c r="Y6" s="445"/>
      <c r="Z6" s="445"/>
      <c r="AA6"/>
      <c r="AB6" s="445"/>
      <c r="AC6" s="445"/>
      <c r="AD6"/>
      <c r="AE6" s="445"/>
      <c r="AF6" s="445"/>
      <c r="AG6" s="445"/>
      <c r="AH6" s="445"/>
      <c r="AI6" s="445"/>
      <c r="AJ6" s="445"/>
      <c r="AK6" s="445"/>
      <c r="AL6" s="445"/>
      <c r="AM6"/>
    </row>
    <row r="7" spans="1:39" ht="15">
      <c r="A7" s="522"/>
      <c r="B7"/>
      <c r="C7"/>
      <c r="D7"/>
      <c r="E7"/>
      <c r="F7"/>
      <c r="G7"/>
      <c r="H7"/>
      <c r="I7" s="448"/>
      <c r="J7"/>
      <c r="K7"/>
      <c r="L7"/>
      <c r="M7"/>
      <c r="N7"/>
      <c r="O7"/>
      <c r="P7"/>
      <c r="Q7"/>
      <c r="R7" s="448"/>
      <c r="S7"/>
      <c r="T7"/>
      <c r="U7" s="448"/>
      <c r="V7"/>
      <c r="W7"/>
      <c r="X7" s="448"/>
      <c r="Y7"/>
      <c r="Z7"/>
      <c r="AA7"/>
      <c r="AB7"/>
      <c r="AC7"/>
      <c r="AD7"/>
      <c r="AE7"/>
      <c r="AF7"/>
      <c r="AG7" s="448"/>
      <c r="AH7"/>
      <c r="AI7"/>
      <c r="AJ7" s="448"/>
      <c r="AK7"/>
      <c r="AL7"/>
      <c r="AM7"/>
    </row>
    <row r="8" spans="1:39" ht="15.75" thickBot="1">
      <c r="A8" s="522"/>
      <c r="B8"/>
      <c r="C8"/>
      <c r="D8"/>
      <c r="E8"/>
      <c r="F8"/>
      <c r="G8"/>
      <c r="H8"/>
      <c r="I8"/>
      <c r="J8"/>
      <c r="K8"/>
      <c r="L8"/>
      <c r="M8"/>
      <c r="N8"/>
      <c r="O8"/>
      <c r="P8"/>
      <c r="Q8"/>
      <c r="R8"/>
      <c r="S8"/>
      <c r="T8"/>
      <c r="U8"/>
      <c r="V8"/>
      <c r="W8"/>
      <c r="X8"/>
      <c r="Y8"/>
      <c r="Z8"/>
      <c r="AA8"/>
      <c r="AB8"/>
      <c r="AC8"/>
      <c r="AD8"/>
      <c r="AE8"/>
      <c r="AF8"/>
      <c r="AG8"/>
      <c r="AH8"/>
      <c r="AI8"/>
      <c r="AJ8"/>
      <c r="AK8"/>
      <c r="AL8"/>
      <c r="AM8"/>
    </row>
    <row r="9" spans="1:39" ht="15">
      <c r="A9" s="689" t="s">
        <v>2046</v>
      </c>
      <c r="B9" s="690"/>
      <c r="C9" s="523"/>
      <c r="D9" s="689" t="s">
        <v>2047</v>
      </c>
      <c r="E9" s="690"/>
      <c r="F9"/>
      <c r="G9" s="689" t="s">
        <v>2048</v>
      </c>
      <c r="H9" s="690"/>
      <c r="I9"/>
      <c r="J9" s="689" t="s">
        <v>2049</v>
      </c>
      <c r="K9" s="690"/>
      <c r="L9"/>
      <c r="M9" s="689" t="s">
        <v>2050</v>
      </c>
      <c r="N9" s="690"/>
      <c r="O9" s="559"/>
      <c r="P9" s="689" t="s">
        <v>2051</v>
      </c>
      <c r="Q9" s="690"/>
      <c r="R9" s="559"/>
      <c r="S9" s="689" t="s">
        <v>2052</v>
      </c>
      <c r="T9" s="690"/>
      <c r="U9" s="559"/>
      <c r="V9" s="689" t="s">
        <v>2053</v>
      </c>
      <c r="W9" s="690"/>
      <c r="X9" s="559"/>
      <c r="Y9" s="689" t="s">
        <v>2054</v>
      </c>
      <c r="Z9" s="690"/>
      <c r="AA9" s="559"/>
      <c r="AB9" s="689" t="s">
        <v>2055</v>
      </c>
      <c r="AC9" s="690"/>
      <c r="AD9" s="559"/>
      <c r="AE9" s="689" t="s">
        <v>2056</v>
      </c>
      <c r="AF9" s="690"/>
      <c r="AG9" s="559"/>
      <c r="AH9" s="689" t="s">
        <v>2057</v>
      </c>
      <c r="AI9" s="690"/>
      <c r="AJ9" s="559"/>
      <c r="AK9" s="689" t="s">
        <v>2058</v>
      </c>
      <c r="AL9" s="690"/>
      <c r="AM9" s="523"/>
    </row>
    <row r="10" spans="1:39" ht="15">
      <c r="A10" s="513"/>
      <c r="B10" s="514"/>
      <c r="C10" s="536"/>
      <c r="D10" s="513"/>
      <c r="E10" s="514"/>
      <c r="F10" s="533"/>
      <c r="G10" s="513"/>
      <c r="H10" s="514"/>
      <c r="I10" s="533"/>
      <c r="J10" s="513"/>
      <c r="K10" s="514"/>
      <c r="L10" s="533"/>
      <c r="M10" s="513"/>
      <c r="N10" s="514"/>
      <c r="O10" s="533"/>
      <c r="P10" s="513"/>
      <c r="Q10" s="514"/>
      <c r="R10" s="533"/>
      <c r="S10" s="513"/>
      <c r="T10" s="514"/>
      <c r="U10" s="533"/>
      <c r="V10" s="513"/>
      <c r="W10" s="514"/>
      <c r="X10" s="533"/>
      <c r="Y10" s="513"/>
      <c r="Z10" s="514"/>
      <c r="AA10" s="533"/>
      <c r="AB10" s="513"/>
      <c r="AC10" s="514"/>
      <c r="AD10" s="533"/>
      <c r="AE10" s="513"/>
      <c r="AF10" s="514"/>
      <c r="AG10" s="533"/>
      <c r="AH10" s="513"/>
      <c r="AI10" s="514"/>
      <c r="AJ10" s="533"/>
      <c r="AK10" s="513"/>
      <c r="AL10" s="514"/>
      <c r="AM10" s="536"/>
    </row>
    <row r="11" spans="1:39" ht="15">
      <c r="A11" s="519" t="s">
        <v>207</v>
      </c>
      <c r="B11" s="518" t="s">
        <v>210</v>
      </c>
      <c r="C11"/>
      <c r="D11" s="519" t="s">
        <v>207</v>
      </c>
      <c r="E11" s="518" t="s">
        <v>210</v>
      </c>
      <c r="F11"/>
      <c r="G11" s="519" t="s">
        <v>207</v>
      </c>
      <c r="H11" s="518" t="s">
        <v>210</v>
      </c>
      <c r="I11"/>
      <c r="J11" s="519" t="s">
        <v>207</v>
      </c>
      <c r="K11" s="518" t="s">
        <v>210</v>
      </c>
      <c r="L11"/>
      <c r="M11" s="519" t="s">
        <v>207</v>
      </c>
      <c r="N11" s="518" t="s">
        <v>210</v>
      </c>
      <c r="O11"/>
      <c r="P11" s="519" t="s">
        <v>207</v>
      </c>
      <c r="Q11" s="518" t="s">
        <v>210</v>
      </c>
      <c r="R11"/>
      <c r="S11" s="519" t="s">
        <v>207</v>
      </c>
      <c r="T11" s="518" t="s">
        <v>210</v>
      </c>
      <c r="U11"/>
      <c r="V11" s="519" t="s">
        <v>207</v>
      </c>
      <c r="W11" s="518" t="s">
        <v>210</v>
      </c>
      <c r="X11"/>
      <c r="Y11" s="519" t="s">
        <v>207</v>
      </c>
      <c r="Z11" s="518" t="s">
        <v>210</v>
      </c>
      <c r="AA11"/>
      <c r="AB11" s="519" t="s">
        <v>207</v>
      </c>
      <c r="AC11" s="518" t="s">
        <v>210</v>
      </c>
      <c r="AD11"/>
      <c r="AE11" s="519" t="s">
        <v>207</v>
      </c>
      <c r="AF11" s="518" t="s">
        <v>210</v>
      </c>
      <c r="AG11"/>
      <c r="AH11" s="519" t="s">
        <v>207</v>
      </c>
      <c r="AI11" s="518" t="s">
        <v>210</v>
      </c>
      <c r="AJ11"/>
      <c r="AK11" s="519" t="s">
        <v>207</v>
      </c>
      <c r="AL11" s="518" t="s">
        <v>210</v>
      </c>
      <c r="AM11"/>
    </row>
    <row r="12" spans="1:39">
      <c r="A12" s="528" t="s">
        <v>1742</v>
      </c>
      <c r="B12" s="515" t="s">
        <v>2275</v>
      </c>
      <c r="C12" s="525"/>
      <c r="D12" s="528" t="s">
        <v>2320</v>
      </c>
      <c r="E12" s="515" t="s">
        <v>2315</v>
      </c>
      <c r="F12" s="525"/>
      <c r="G12" s="556" t="s">
        <v>2332</v>
      </c>
      <c r="H12" s="515" t="s">
        <v>2321</v>
      </c>
      <c r="I12" s="525"/>
      <c r="J12" s="556" t="s">
        <v>1743</v>
      </c>
      <c r="K12" s="515" t="s">
        <v>2338</v>
      </c>
      <c r="L12" s="525"/>
      <c r="M12" s="556" t="s">
        <v>2059</v>
      </c>
      <c r="N12" s="515" t="s">
        <v>2344</v>
      </c>
      <c r="O12" s="525"/>
      <c r="P12" s="557">
        <v>1306</v>
      </c>
      <c r="Q12" s="515" t="s">
        <v>2327</v>
      </c>
      <c r="R12" s="525"/>
      <c r="S12" s="557">
        <v>182</v>
      </c>
      <c r="T12" s="515" t="s">
        <v>2315</v>
      </c>
      <c r="U12" s="525"/>
      <c r="V12" s="556" t="s">
        <v>2059</v>
      </c>
      <c r="W12" s="515" t="s">
        <v>2344</v>
      </c>
      <c r="X12" s="525"/>
      <c r="Y12" s="556" t="s">
        <v>2362</v>
      </c>
      <c r="Z12" s="515" t="s">
        <v>2360</v>
      </c>
      <c r="AA12" s="525"/>
      <c r="AB12" s="556" t="s">
        <v>1743</v>
      </c>
      <c r="AC12" s="515" t="s">
        <v>2338</v>
      </c>
      <c r="AD12" s="525"/>
      <c r="AE12" s="557">
        <v>1306</v>
      </c>
      <c r="AF12" s="515" t="s">
        <v>2327</v>
      </c>
      <c r="AG12" s="525"/>
      <c r="AH12" s="556" t="s">
        <v>2320</v>
      </c>
      <c r="AI12" s="515" t="s">
        <v>2315</v>
      </c>
      <c r="AJ12" s="525"/>
      <c r="AK12" s="556" t="s">
        <v>2061</v>
      </c>
      <c r="AL12" s="515" t="s">
        <v>2363</v>
      </c>
      <c r="AM12" s="525"/>
    </row>
    <row r="13" spans="1:39">
      <c r="A13" s="528" t="s">
        <v>2060</v>
      </c>
      <c r="B13" s="515" t="s">
        <v>2276</v>
      </c>
      <c r="C13" s="525"/>
      <c r="D13" s="520">
        <v>1003</v>
      </c>
      <c r="E13" s="515" t="s">
        <v>2316</v>
      </c>
      <c r="F13" s="525"/>
      <c r="G13" s="556" t="s">
        <v>2333</v>
      </c>
      <c r="H13" s="515" t="s">
        <v>2322</v>
      </c>
      <c r="I13" s="525"/>
      <c r="J13" s="557">
        <v>1306</v>
      </c>
      <c r="K13" s="515" t="s">
        <v>2327</v>
      </c>
      <c r="L13" s="525"/>
      <c r="M13" s="556" t="s">
        <v>2337</v>
      </c>
      <c r="N13" s="515" t="s">
        <v>2326</v>
      </c>
      <c r="O13" s="525"/>
      <c r="P13" s="557">
        <v>1315</v>
      </c>
      <c r="Q13" s="515" t="s">
        <v>2328</v>
      </c>
      <c r="R13" s="525"/>
      <c r="S13" s="557">
        <v>410</v>
      </c>
      <c r="T13" s="515" t="s">
        <v>2326</v>
      </c>
      <c r="U13" s="525"/>
      <c r="V13" s="557">
        <v>1402</v>
      </c>
      <c r="W13" s="515" t="s">
        <v>2345</v>
      </c>
      <c r="X13" s="525"/>
      <c r="Y13" s="557">
        <v>1306</v>
      </c>
      <c r="Z13" s="515" t="s">
        <v>2327</v>
      </c>
      <c r="AA13" s="525"/>
      <c r="AB13" s="556" t="s">
        <v>2059</v>
      </c>
      <c r="AC13" s="515" t="s">
        <v>2344</v>
      </c>
      <c r="AD13" s="525"/>
      <c r="AE13" s="557">
        <v>1315</v>
      </c>
      <c r="AF13" s="515" t="s">
        <v>2328</v>
      </c>
      <c r="AG13" s="525"/>
      <c r="AH13" s="556" t="s">
        <v>2362</v>
      </c>
      <c r="AI13" s="515" t="s">
        <v>2360</v>
      </c>
      <c r="AJ13" s="525"/>
      <c r="AK13" s="556" t="s">
        <v>2063</v>
      </c>
      <c r="AL13" s="515" t="s">
        <v>2364</v>
      </c>
      <c r="AM13" s="525"/>
    </row>
    <row r="14" spans="1:39">
      <c r="A14" s="520">
        <v>1102</v>
      </c>
      <c r="B14" s="515" t="s">
        <v>2277</v>
      </c>
      <c r="C14" s="525"/>
      <c r="D14" s="520">
        <v>5202</v>
      </c>
      <c r="E14" s="515" t="s">
        <v>2317</v>
      </c>
      <c r="F14" s="525"/>
      <c r="G14" s="556" t="s">
        <v>2334</v>
      </c>
      <c r="H14" s="515" t="s">
        <v>2323</v>
      </c>
      <c r="I14" s="525"/>
      <c r="J14" s="557">
        <v>1315</v>
      </c>
      <c r="K14" s="515" t="s">
        <v>2328</v>
      </c>
      <c r="L14" s="525"/>
      <c r="M14" s="557">
        <v>1306</v>
      </c>
      <c r="N14" s="515" t="s">
        <v>2327</v>
      </c>
      <c r="O14" s="525"/>
      <c r="P14" s="557">
        <v>1402</v>
      </c>
      <c r="Q14" s="515" t="s">
        <v>2345</v>
      </c>
      <c r="R14" s="525"/>
      <c r="S14" s="557">
        <v>1306</v>
      </c>
      <c r="T14" s="515" t="s">
        <v>2327</v>
      </c>
      <c r="U14" s="525"/>
      <c r="V14" s="557">
        <v>1500</v>
      </c>
      <c r="W14" s="515" t="s">
        <v>2346</v>
      </c>
      <c r="X14" s="525"/>
      <c r="Y14" s="557">
        <v>1315</v>
      </c>
      <c r="Z14" s="515" t="s">
        <v>2328</v>
      </c>
      <c r="AA14" s="525"/>
      <c r="AB14" s="557">
        <v>1402</v>
      </c>
      <c r="AC14" s="515" t="s">
        <v>2345</v>
      </c>
      <c r="AD14" s="525"/>
      <c r="AE14" s="557">
        <v>1506</v>
      </c>
      <c r="AF14" s="515" t="s">
        <v>2339</v>
      </c>
      <c r="AG14" s="525"/>
      <c r="AH14" s="557">
        <v>1306</v>
      </c>
      <c r="AI14" s="515" t="s">
        <v>2327</v>
      </c>
      <c r="AJ14" s="525"/>
      <c r="AK14" s="557">
        <v>1505</v>
      </c>
      <c r="AL14" s="515" t="s">
        <v>2287</v>
      </c>
      <c r="AM14" s="525"/>
    </row>
    <row r="15" spans="1:39">
      <c r="A15" s="520">
        <v>1105</v>
      </c>
      <c r="B15" s="515" t="s">
        <v>2278</v>
      </c>
      <c r="C15" s="525"/>
      <c r="D15" s="520">
        <v>5203</v>
      </c>
      <c r="E15" s="515" t="s">
        <v>2318</v>
      </c>
      <c r="F15" s="525"/>
      <c r="G15" s="556" t="s">
        <v>2335</v>
      </c>
      <c r="H15" s="515" t="s">
        <v>2324</v>
      </c>
      <c r="I15" s="525"/>
      <c r="J15" s="557">
        <v>1506</v>
      </c>
      <c r="K15" s="515" t="s">
        <v>2339</v>
      </c>
      <c r="L15" s="525"/>
      <c r="M15" s="557">
        <v>1315</v>
      </c>
      <c r="N15" s="515" t="s">
        <v>2328</v>
      </c>
      <c r="O15" s="525"/>
      <c r="P15" s="557">
        <v>1503</v>
      </c>
      <c r="Q15" s="515" t="s">
        <v>2348</v>
      </c>
      <c r="R15" s="525"/>
      <c r="S15" s="557">
        <v>1315</v>
      </c>
      <c r="T15" s="515" t="s">
        <v>2328</v>
      </c>
      <c r="U15" s="525"/>
      <c r="V15" s="557">
        <v>1501</v>
      </c>
      <c r="W15" s="515" t="s">
        <v>541</v>
      </c>
      <c r="X15" s="525"/>
      <c r="Y15" s="557">
        <v>2902</v>
      </c>
      <c r="Z15" s="515" t="s">
        <v>2361</v>
      </c>
      <c r="AA15" s="525"/>
      <c r="AB15" s="557">
        <v>1500</v>
      </c>
      <c r="AC15" s="515" t="s">
        <v>2346</v>
      </c>
      <c r="AD15" s="525"/>
      <c r="AE15" s="557">
        <v>4601</v>
      </c>
      <c r="AF15" s="515" t="s">
        <v>1065</v>
      </c>
      <c r="AG15" s="525"/>
      <c r="AH15" s="557">
        <v>1315</v>
      </c>
      <c r="AI15" s="515" t="s">
        <v>2328</v>
      </c>
      <c r="AJ15" s="525"/>
      <c r="AK15" s="557">
        <v>1506</v>
      </c>
      <c r="AL15" s="515" t="s">
        <v>2339</v>
      </c>
      <c r="AM15" s="525"/>
    </row>
    <row r="16" spans="1:39">
      <c r="A16" s="520">
        <v>1107</v>
      </c>
      <c r="B16" s="515" t="s">
        <v>410</v>
      </c>
      <c r="C16" s="525"/>
      <c r="D16" s="520">
        <v>5204</v>
      </c>
      <c r="E16" s="515" t="s">
        <v>2319</v>
      </c>
      <c r="F16" s="525"/>
      <c r="G16" s="556" t="s">
        <v>2336</v>
      </c>
      <c r="H16" s="515" t="s">
        <v>2325</v>
      </c>
      <c r="I16" s="525"/>
      <c r="J16" s="557">
        <v>1508</v>
      </c>
      <c r="K16" s="515" t="s">
        <v>2340</v>
      </c>
      <c r="L16" s="525"/>
      <c r="M16" s="557">
        <v>1402</v>
      </c>
      <c r="N16" s="515" t="s">
        <v>2345</v>
      </c>
      <c r="O16" s="525"/>
      <c r="P16" s="557">
        <v>4700</v>
      </c>
      <c r="Q16" s="515" t="s">
        <v>2341</v>
      </c>
      <c r="R16" s="525"/>
      <c r="S16" s="557">
        <v>5202</v>
      </c>
      <c r="T16" s="515" t="s">
        <v>2317</v>
      </c>
      <c r="U16" s="525"/>
      <c r="V16" s="557">
        <v>1502</v>
      </c>
      <c r="W16" s="515" t="s">
        <v>2347</v>
      </c>
      <c r="X16" s="525"/>
      <c r="Y16" s="557">
        <v>4700</v>
      </c>
      <c r="Z16" s="515" t="s">
        <v>2341</v>
      </c>
      <c r="AA16" s="525"/>
      <c r="AB16" s="557">
        <v>1501</v>
      </c>
      <c r="AC16" s="515" t="s">
        <v>541</v>
      </c>
      <c r="AD16" s="525"/>
      <c r="AE16" s="557">
        <v>4602</v>
      </c>
      <c r="AF16" s="515" t="s">
        <v>2357</v>
      </c>
      <c r="AG16" s="525"/>
      <c r="AH16" s="557">
        <v>2902</v>
      </c>
      <c r="AI16" s="515" t="s">
        <v>2361</v>
      </c>
      <c r="AJ16" s="525"/>
      <c r="AK16" s="557">
        <v>1514</v>
      </c>
      <c r="AL16" s="515" t="s">
        <v>2365</v>
      </c>
      <c r="AM16" s="525"/>
    </row>
    <row r="17" spans="1:39" ht="15" thickBot="1">
      <c r="A17" s="520">
        <v>1109</v>
      </c>
      <c r="B17" s="515" t="s">
        <v>418</v>
      </c>
      <c r="C17" s="525"/>
      <c r="D17" s="521">
        <v>5217</v>
      </c>
      <c r="E17" s="516" t="s">
        <v>1564</v>
      </c>
      <c r="F17" s="525"/>
      <c r="G17" s="556" t="s">
        <v>2320</v>
      </c>
      <c r="H17" s="515" t="s">
        <v>2315</v>
      </c>
      <c r="I17" s="525"/>
      <c r="J17" s="557">
        <v>4700</v>
      </c>
      <c r="K17" s="515" t="s">
        <v>2341</v>
      </c>
      <c r="L17" s="525"/>
      <c r="M17" s="557">
        <v>1500</v>
      </c>
      <c r="N17" s="515" t="s">
        <v>2346</v>
      </c>
      <c r="O17" s="525"/>
      <c r="P17" s="557">
        <v>4701</v>
      </c>
      <c r="Q17" s="515" t="s">
        <v>2359</v>
      </c>
      <c r="R17" s="525"/>
      <c r="S17" s="557">
        <v>5203</v>
      </c>
      <c r="T17" s="515" t="s">
        <v>2318</v>
      </c>
      <c r="U17" s="525"/>
      <c r="V17" s="557">
        <v>1503</v>
      </c>
      <c r="W17" s="515" t="s">
        <v>2348</v>
      </c>
      <c r="X17" s="525"/>
      <c r="Y17" s="557">
        <v>4706</v>
      </c>
      <c r="Z17" s="515" t="s">
        <v>2342</v>
      </c>
      <c r="AA17" s="525"/>
      <c r="AB17" s="557">
        <v>1502</v>
      </c>
      <c r="AC17" s="515" t="s">
        <v>2347</v>
      </c>
      <c r="AD17" s="525"/>
      <c r="AE17" s="557">
        <v>4700</v>
      </c>
      <c r="AF17" s="515" t="s">
        <v>2341</v>
      </c>
      <c r="AG17" s="525"/>
      <c r="AH17" s="557">
        <v>5202</v>
      </c>
      <c r="AI17" s="515" t="s">
        <v>2317</v>
      </c>
      <c r="AJ17" s="525"/>
      <c r="AK17" s="557">
        <v>2610</v>
      </c>
      <c r="AL17" s="515" t="s">
        <v>2355</v>
      </c>
      <c r="AM17" s="525"/>
    </row>
    <row r="18" spans="1:39">
      <c r="A18" s="520">
        <v>1110</v>
      </c>
      <c r="B18" s="515" t="s">
        <v>2279</v>
      </c>
      <c r="C18" s="525"/>
      <c r="D18" s="512"/>
      <c r="E18" s="512"/>
      <c r="F18" s="525"/>
      <c r="G18" s="556" t="s">
        <v>2337</v>
      </c>
      <c r="H18" s="515" t="s">
        <v>2326</v>
      </c>
      <c r="I18" s="525"/>
      <c r="J18" s="557">
        <v>4706</v>
      </c>
      <c r="K18" s="515" t="s">
        <v>2342</v>
      </c>
      <c r="L18" s="525"/>
      <c r="M18" s="557">
        <v>1501</v>
      </c>
      <c r="N18" s="515" t="s">
        <v>541</v>
      </c>
      <c r="O18" s="525"/>
      <c r="P18" s="557">
        <v>4706</v>
      </c>
      <c r="Q18" s="515" t="s">
        <v>2342</v>
      </c>
      <c r="R18" s="525"/>
      <c r="S18" s="557">
        <v>5204</v>
      </c>
      <c r="T18" s="515" t="s">
        <v>2319</v>
      </c>
      <c r="U18" s="525"/>
      <c r="V18" s="557">
        <v>1506</v>
      </c>
      <c r="W18" s="515" t="s">
        <v>2339</v>
      </c>
      <c r="X18" s="525"/>
      <c r="Y18" s="557">
        <v>5202</v>
      </c>
      <c r="Z18" s="515" t="s">
        <v>2317</v>
      </c>
      <c r="AA18" s="525"/>
      <c r="AB18" s="557">
        <v>1503</v>
      </c>
      <c r="AC18" s="515" t="s">
        <v>2348</v>
      </c>
      <c r="AD18" s="525"/>
      <c r="AE18" s="557">
        <v>4706</v>
      </c>
      <c r="AF18" s="515" t="s">
        <v>2342</v>
      </c>
      <c r="AG18" s="525"/>
      <c r="AH18" s="557">
        <v>5203</v>
      </c>
      <c r="AI18" s="515" t="s">
        <v>2318</v>
      </c>
      <c r="AJ18" s="525"/>
      <c r="AK18" s="557">
        <v>3033</v>
      </c>
      <c r="AL18" s="515" t="s">
        <v>2366</v>
      </c>
      <c r="AM18" s="525"/>
    </row>
    <row r="19" spans="1:39" ht="15" thickBot="1">
      <c r="A19" s="520">
        <v>1204</v>
      </c>
      <c r="B19" s="515" t="s">
        <v>2280</v>
      </c>
      <c r="C19" s="525"/>
      <c r="D19" s="512"/>
      <c r="E19" s="512"/>
      <c r="F19" s="525"/>
      <c r="G19" s="557">
        <v>1306</v>
      </c>
      <c r="H19" s="515" t="s">
        <v>2327</v>
      </c>
      <c r="I19" s="525"/>
      <c r="J19" s="557">
        <v>4805</v>
      </c>
      <c r="K19" s="515" t="s">
        <v>2343</v>
      </c>
      <c r="L19" s="525"/>
      <c r="M19" s="557">
        <v>1502</v>
      </c>
      <c r="N19" s="515" t="s">
        <v>2347</v>
      </c>
      <c r="O19" s="525"/>
      <c r="P19" s="557">
        <v>5202</v>
      </c>
      <c r="Q19" s="515" t="s">
        <v>2317</v>
      </c>
      <c r="R19" s="525"/>
      <c r="S19" s="557">
        <v>5215</v>
      </c>
      <c r="T19" s="515" t="s">
        <v>1559</v>
      </c>
      <c r="U19" s="525"/>
      <c r="V19" s="557">
        <v>1507</v>
      </c>
      <c r="W19" s="515" t="s">
        <v>2349</v>
      </c>
      <c r="X19" s="525"/>
      <c r="Y19" s="558">
        <v>5203</v>
      </c>
      <c r="Z19" s="516" t="s">
        <v>2318</v>
      </c>
      <c r="AA19" s="525"/>
      <c r="AB19" s="557">
        <v>1506</v>
      </c>
      <c r="AC19" s="515" t="s">
        <v>2339</v>
      </c>
      <c r="AD19" s="525"/>
      <c r="AE19" s="557">
        <v>4805</v>
      </c>
      <c r="AF19" s="515" t="s">
        <v>2343</v>
      </c>
      <c r="AG19" s="525"/>
      <c r="AH19" s="558">
        <v>5204</v>
      </c>
      <c r="AI19" s="516" t="s">
        <v>2319</v>
      </c>
      <c r="AJ19" s="525"/>
      <c r="AK19" s="557">
        <v>3041</v>
      </c>
      <c r="AL19" s="515" t="s">
        <v>2367</v>
      </c>
      <c r="AM19" s="525"/>
    </row>
    <row r="20" spans="1:39" ht="15" thickBot="1">
      <c r="A20" s="520">
        <v>1302</v>
      </c>
      <c r="B20" s="515" t="s">
        <v>2281</v>
      </c>
      <c r="C20" s="525"/>
      <c r="D20" s="512"/>
      <c r="E20" s="512"/>
      <c r="F20" s="525"/>
      <c r="G20" s="557">
        <v>1315</v>
      </c>
      <c r="H20" s="515" t="s">
        <v>2328</v>
      </c>
      <c r="I20" s="525"/>
      <c r="J20" s="557">
        <v>5202</v>
      </c>
      <c r="K20" s="515" t="s">
        <v>2317</v>
      </c>
      <c r="L20" s="525"/>
      <c r="M20" s="557">
        <v>1503</v>
      </c>
      <c r="N20" s="515" t="s">
        <v>2348</v>
      </c>
      <c r="O20" s="525"/>
      <c r="P20" s="558">
        <v>5203</v>
      </c>
      <c r="Q20" s="516" t="s">
        <v>2318</v>
      </c>
      <c r="R20" s="525"/>
      <c r="S20" s="557">
        <v>5218</v>
      </c>
      <c r="T20" s="515" t="s">
        <v>2330</v>
      </c>
      <c r="U20" s="525"/>
      <c r="V20" s="557">
        <v>1508</v>
      </c>
      <c r="W20" s="515" t="s">
        <v>2340</v>
      </c>
      <c r="X20" s="525"/>
      <c r="Y20" s="525"/>
      <c r="Z20" s="512"/>
      <c r="AA20" s="525"/>
      <c r="AB20" s="557">
        <v>1507</v>
      </c>
      <c r="AC20" s="515" t="s">
        <v>2349</v>
      </c>
      <c r="AD20" s="525"/>
      <c r="AE20" s="557">
        <v>4808</v>
      </c>
      <c r="AF20" s="515" t="s">
        <v>2358</v>
      </c>
      <c r="AG20" s="525"/>
      <c r="AH20" s="525"/>
      <c r="AI20" s="512"/>
      <c r="AJ20" s="525"/>
      <c r="AK20" s="557">
        <v>3044</v>
      </c>
      <c r="AL20" s="515" t="s">
        <v>2368</v>
      </c>
      <c r="AM20" s="525"/>
    </row>
    <row r="21" spans="1:39" ht="15" thickBot="1">
      <c r="A21" s="520">
        <v>1310</v>
      </c>
      <c r="B21" s="515" t="s">
        <v>2282</v>
      </c>
      <c r="C21" s="525"/>
      <c r="D21" s="512"/>
      <c r="E21" s="512"/>
      <c r="F21" s="525"/>
      <c r="G21" s="557">
        <v>3034</v>
      </c>
      <c r="H21" s="515" t="s">
        <v>2329</v>
      </c>
      <c r="I21" s="525"/>
      <c r="J21" s="558">
        <v>5203</v>
      </c>
      <c r="K21" s="516" t="s">
        <v>2318</v>
      </c>
      <c r="L21" s="525"/>
      <c r="M21" s="557">
        <v>1506</v>
      </c>
      <c r="N21" s="515" t="s">
        <v>2339</v>
      </c>
      <c r="O21" s="525"/>
      <c r="P21" s="525"/>
      <c r="Q21" s="512"/>
      <c r="R21" s="525"/>
      <c r="S21" s="558">
        <v>5219</v>
      </c>
      <c r="T21" s="516" t="s">
        <v>2331</v>
      </c>
      <c r="U21" s="525"/>
      <c r="V21" s="557">
        <v>1510</v>
      </c>
      <c r="W21" s="515" t="s">
        <v>2350</v>
      </c>
      <c r="X21" s="525"/>
      <c r="Y21" s="525"/>
      <c r="Z21" s="512"/>
      <c r="AA21" s="525"/>
      <c r="AB21" s="557">
        <v>1508</v>
      </c>
      <c r="AC21" s="515" t="s">
        <v>2340</v>
      </c>
      <c r="AD21" s="525"/>
      <c r="AE21" s="557">
        <v>5202</v>
      </c>
      <c r="AF21" s="515" t="s">
        <v>2317</v>
      </c>
      <c r="AG21" s="525"/>
      <c r="AH21" s="525"/>
      <c r="AI21" s="512"/>
      <c r="AJ21" s="525"/>
      <c r="AK21" s="557">
        <v>4004</v>
      </c>
      <c r="AL21" s="515" t="s">
        <v>2369</v>
      </c>
      <c r="AM21" s="525"/>
    </row>
    <row r="22" spans="1:39" ht="15" thickBot="1">
      <c r="A22" s="520">
        <v>1312</v>
      </c>
      <c r="B22" s="515" t="s">
        <v>2283</v>
      </c>
      <c r="C22" s="525"/>
      <c r="D22" s="512"/>
      <c r="E22" s="512"/>
      <c r="F22" s="525"/>
      <c r="G22" s="557">
        <v>5202</v>
      </c>
      <c r="H22" s="515" t="s">
        <v>2317</v>
      </c>
      <c r="I22" s="525"/>
      <c r="J22" s="525"/>
      <c r="K22" s="512"/>
      <c r="L22" s="525"/>
      <c r="M22" s="557">
        <v>1507</v>
      </c>
      <c r="N22" s="515" t="s">
        <v>2349</v>
      </c>
      <c r="O22" s="525"/>
      <c r="P22" s="525"/>
      <c r="Q22" s="512"/>
      <c r="R22" s="525"/>
      <c r="S22" s="525"/>
      <c r="T22" s="512"/>
      <c r="U22" s="525"/>
      <c r="V22" s="557">
        <v>1511</v>
      </c>
      <c r="W22" s="515" t="s">
        <v>2351</v>
      </c>
      <c r="X22" s="525"/>
      <c r="Y22" s="525"/>
      <c r="Z22" s="512"/>
      <c r="AA22" s="525"/>
      <c r="AB22" s="557">
        <v>1510</v>
      </c>
      <c r="AC22" s="515" t="s">
        <v>2350</v>
      </c>
      <c r="AD22" s="525"/>
      <c r="AE22" s="558">
        <v>5203</v>
      </c>
      <c r="AF22" s="516" t="s">
        <v>2318</v>
      </c>
      <c r="AG22" s="525"/>
      <c r="AH22" s="525"/>
      <c r="AI22" s="512"/>
      <c r="AJ22" s="525"/>
      <c r="AK22" s="557">
        <v>4005</v>
      </c>
      <c r="AL22" s="515" t="s">
        <v>2370</v>
      </c>
      <c r="AM22" s="525"/>
    </row>
    <row r="23" spans="1:39">
      <c r="A23" s="520">
        <v>1313</v>
      </c>
      <c r="B23" s="515" t="s">
        <v>2284</v>
      </c>
      <c r="C23" s="525"/>
      <c r="D23" s="512"/>
      <c r="E23" s="512"/>
      <c r="F23" s="525"/>
      <c r="G23" s="557">
        <v>5203</v>
      </c>
      <c r="H23" s="515" t="s">
        <v>2318</v>
      </c>
      <c r="I23" s="525"/>
      <c r="J23" s="525"/>
      <c r="K23" s="512"/>
      <c r="L23" s="525"/>
      <c r="M23" s="557">
        <v>1508</v>
      </c>
      <c r="N23" s="515" t="s">
        <v>2340</v>
      </c>
      <c r="O23" s="525"/>
      <c r="P23" s="525"/>
      <c r="Q23" s="512"/>
      <c r="R23" s="525"/>
      <c r="S23" s="525"/>
      <c r="T23" s="512"/>
      <c r="U23" s="525"/>
      <c r="V23" s="557">
        <v>1512</v>
      </c>
      <c r="W23" s="515" t="s">
        <v>2352</v>
      </c>
      <c r="X23" s="525"/>
      <c r="Y23" s="525"/>
      <c r="Z23" s="512"/>
      <c r="AA23" s="525"/>
      <c r="AB23" s="557">
        <v>1511</v>
      </c>
      <c r="AC23" s="515" t="s">
        <v>2351</v>
      </c>
      <c r="AD23" s="525"/>
      <c r="AE23" s="525"/>
      <c r="AF23" s="512"/>
      <c r="AG23" s="525"/>
      <c r="AH23" s="525"/>
      <c r="AI23" s="512"/>
      <c r="AJ23" s="525"/>
      <c r="AK23" s="557">
        <v>4010</v>
      </c>
      <c r="AL23" s="515" t="s">
        <v>2371</v>
      </c>
      <c r="AM23" s="525"/>
    </row>
    <row r="24" spans="1:39">
      <c r="A24" s="520">
        <v>1314</v>
      </c>
      <c r="B24" s="515" t="s">
        <v>2285</v>
      </c>
      <c r="C24" s="525"/>
      <c r="D24" s="512"/>
      <c r="E24" s="512"/>
      <c r="F24" s="525"/>
      <c r="G24" s="557">
        <v>5204</v>
      </c>
      <c r="H24" s="515" t="s">
        <v>2319</v>
      </c>
      <c r="I24" s="525"/>
      <c r="J24" s="525"/>
      <c r="K24" s="512"/>
      <c r="L24" s="525"/>
      <c r="M24" s="557">
        <v>1510</v>
      </c>
      <c r="N24" s="515" t="s">
        <v>2350</v>
      </c>
      <c r="O24" s="525"/>
      <c r="P24" s="525"/>
      <c r="Q24" s="512"/>
      <c r="R24" s="525"/>
      <c r="S24" s="525"/>
      <c r="T24" s="512"/>
      <c r="U24" s="525"/>
      <c r="V24" s="557">
        <v>1513</v>
      </c>
      <c r="W24" s="515" t="s">
        <v>2353</v>
      </c>
      <c r="X24" s="525"/>
      <c r="Y24" s="525"/>
      <c r="Z24" s="512"/>
      <c r="AA24" s="525"/>
      <c r="AB24" s="557">
        <v>1512</v>
      </c>
      <c r="AC24" s="515" t="s">
        <v>2352</v>
      </c>
      <c r="AD24" s="525"/>
      <c r="AE24" s="525"/>
      <c r="AF24" s="525"/>
      <c r="AG24" s="525"/>
      <c r="AH24" s="525"/>
      <c r="AI24" s="512"/>
      <c r="AJ24" s="525"/>
      <c r="AK24" s="557">
        <v>4100</v>
      </c>
      <c r="AL24" s="515" t="s">
        <v>2372</v>
      </c>
      <c r="AM24" s="525"/>
    </row>
    <row r="25" spans="1:39">
      <c r="A25" s="520">
        <v>1504</v>
      </c>
      <c r="B25" s="515" t="s">
        <v>2286</v>
      </c>
      <c r="C25" s="525"/>
      <c r="D25" s="512"/>
      <c r="E25" s="512"/>
      <c r="F25" s="525"/>
      <c r="G25" s="557">
        <v>5215</v>
      </c>
      <c r="H25" s="515" t="s">
        <v>1559</v>
      </c>
      <c r="I25" s="525"/>
      <c r="J25" s="525"/>
      <c r="K25" s="512"/>
      <c r="L25" s="525"/>
      <c r="M25" s="557">
        <v>1511</v>
      </c>
      <c r="N25" s="515" t="s">
        <v>2351</v>
      </c>
      <c r="O25" s="525"/>
      <c r="P25" s="525"/>
      <c r="Q25" s="512"/>
      <c r="R25" s="525"/>
      <c r="S25" s="525"/>
      <c r="T25" s="512"/>
      <c r="U25" s="525"/>
      <c r="V25" s="557">
        <v>1515</v>
      </c>
      <c r="W25" s="515" t="s">
        <v>2354</v>
      </c>
      <c r="X25" s="525"/>
      <c r="Y25" s="525"/>
      <c r="Z25" s="512"/>
      <c r="AA25" s="525"/>
      <c r="AB25" s="557">
        <v>1513</v>
      </c>
      <c r="AC25" s="515" t="s">
        <v>2353</v>
      </c>
      <c r="AD25" s="525"/>
      <c r="AE25" s="525"/>
      <c r="AF25" s="525"/>
      <c r="AG25" s="525"/>
      <c r="AH25" s="525"/>
      <c r="AI25" s="525"/>
      <c r="AJ25" s="525"/>
      <c r="AK25" s="557">
        <v>4102</v>
      </c>
      <c r="AL25" s="515" t="s">
        <v>2373</v>
      </c>
      <c r="AM25" s="525"/>
    </row>
    <row r="26" spans="1:39">
      <c r="A26" s="520">
        <v>1505</v>
      </c>
      <c r="B26" s="515" t="s">
        <v>2287</v>
      </c>
      <c r="C26" s="525"/>
      <c r="D26" s="512"/>
      <c r="E26" s="512"/>
      <c r="F26" s="525"/>
      <c r="G26" s="557">
        <v>5218</v>
      </c>
      <c r="H26" s="515" t="s">
        <v>2330</v>
      </c>
      <c r="I26" s="525"/>
      <c r="J26" s="525"/>
      <c r="K26" s="512"/>
      <c r="L26" s="525"/>
      <c r="M26" s="557">
        <v>1512</v>
      </c>
      <c r="N26" s="515" t="s">
        <v>2352</v>
      </c>
      <c r="O26" s="525"/>
      <c r="P26" s="525"/>
      <c r="Q26" s="512"/>
      <c r="R26" s="525"/>
      <c r="S26" s="525"/>
      <c r="T26" s="512"/>
      <c r="U26" s="525"/>
      <c r="V26" s="557">
        <v>2610</v>
      </c>
      <c r="W26" s="515" t="s">
        <v>2355</v>
      </c>
      <c r="X26" s="525"/>
      <c r="Y26" s="525"/>
      <c r="Z26" s="512"/>
      <c r="AA26" s="525"/>
      <c r="AB26" s="557">
        <v>1515</v>
      </c>
      <c r="AC26" s="515" t="s">
        <v>2354</v>
      </c>
      <c r="AD26" s="525"/>
      <c r="AE26" s="525"/>
      <c r="AF26" s="525"/>
      <c r="AG26" s="525"/>
      <c r="AH26" s="525"/>
      <c r="AI26" s="525"/>
      <c r="AJ26" s="525"/>
      <c r="AK26" s="557">
        <v>4103</v>
      </c>
      <c r="AL26" s="515" t="s">
        <v>2374</v>
      </c>
      <c r="AM26" s="525"/>
    </row>
    <row r="27" spans="1:39" ht="15" thickBot="1">
      <c r="A27" s="520">
        <v>1517</v>
      </c>
      <c r="B27" s="515" t="s">
        <v>2288</v>
      </c>
      <c r="C27" s="525"/>
      <c r="D27" s="512"/>
      <c r="E27" s="512"/>
      <c r="F27" s="525"/>
      <c r="G27" s="558">
        <v>5219</v>
      </c>
      <c r="H27" s="516" t="s">
        <v>2331</v>
      </c>
      <c r="I27" s="525"/>
      <c r="J27" s="525"/>
      <c r="K27" s="512"/>
      <c r="L27" s="525"/>
      <c r="M27" s="557">
        <v>1513</v>
      </c>
      <c r="N27" s="515" t="s">
        <v>2353</v>
      </c>
      <c r="O27" s="525"/>
      <c r="P27" s="525"/>
      <c r="Q27" s="512"/>
      <c r="R27" s="525"/>
      <c r="S27" s="525"/>
      <c r="T27" s="512"/>
      <c r="U27" s="525"/>
      <c r="V27" s="557">
        <v>2904</v>
      </c>
      <c r="W27" s="515" t="s">
        <v>2356</v>
      </c>
      <c r="X27" s="525"/>
      <c r="Y27" s="525"/>
      <c r="Z27" s="512"/>
      <c r="AA27" s="525"/>
      <c r="AB27" s="557">
        <v>2610</v>
      </c>
      <c r="AC27" s="515" t="s">
        <v>2355</v>
      </c>
      <c r="AD27" s="525"/>
      <c r="AE27" s="525"/>
      <c r="AF27" s="525"/>
      <c r="AG27" s="525"/>
      <c r="AH27" s="525"/>
      <c r="AI27" s="525"/>
      <c r="AJ27" s="525"/>
      <c r="AK27" s="557">
        <v>4199</v>
      </c>
      <c r="AL27" s="515" t="s">
        <v>2375</v>
      </c>
      <c r="AM27" s="525"/>
    </row>
    <row r="28" spans="1:39">
      <c r="A28" s="520">
        <v>1905</v>
      </c>
      <c r="B28" s="515" t="s">
        <v>2289</v>
      </c>
      <c r="C28" s="525"/>
      <c r="D28" s="512"/>
      <c r="E28" s="512"/>
      <c r="F28" s="525"/>
      <c r="G28" s="525"/>
      <c r="H28" s="512"/>
      <c r="I28" s="525"/>
      <c r="J28" s="525"/>
      <c r="K28" s="512"/>
      <c r="L28" s="525"/>
      <c r="M28" s="557">
        <v>1515</v>
      </c>
      <c r="N28" s="515" t="s">
        <v>2354</v>
      </c>
      <c r="O28" s="525"/>
      <c r="P28" s="525"/>
      <c r="Q28" s="512"/>
      <c r="R28" s="525"/>
      <c r="S28" s="525"/>
      <c r="T28" s="512"/>
      <c r="U28" s="525"/>
      <c r="V28" s="557">
        <v>4601</v>
      </c>
      <c r="W28" s="515" t="s">
        <v>1065</v>
      </c>
      <c r="X28" s="525"/>
      <c r="Y28" s="525"/>
      <c r="Z28" s="512"/>
      <c r="AA28" s="525"/>
      <c r="AB28" s="557">
        <v>2904</v>
      </c>
      <c r="AC28" s="515" t="s">
        <v>2356</v>
      </c>
      <c r="AD28" s="525"/>
      <c r="AE28" s="525"/>
      <c r="AF28" s="525"/>
      <c r="AG28" s="525"/>
      <c r="AH28" s="525"/>
      <c r="AI28" s="525"/>
      <c r="AJ28" s="525"/>
      <c r="AK28" s="557">
        <v>4504</v>
      </c>
      <c r="AL28" s="515" t="s">
        <v>1039</v>
      </c>
      <c r="AM28" s="525"/>
    </row>
    <row r="29" spans="1:39">
      <c r="A29" s="520">
        <v>1907</v>
      </c>
      <c r="B29" s="515" t="s">
        <v>2290</v>
      </c>
      <c r="C29" s="525"/>
      <c r="D29" s="512"/>
      <c r="E29" s="512"/>
      <c r="F29" s="525"/>
      <c r="G29" s="525"/>
      <c r="H29" s="512"/>
      <c r="I29" s="525"/>
      <c r="J29" s="525"/>
      <c r="K29" s="512"/>
      <c r="L29" s="525"/>
      <c r="M29" s="557">
        <v>2610</v>
      </c>
      <c r="N29" s="515" t="s">
        <v>2355</v>
      </c>
      <c r="O29" s="525"/>
      <c r="P29" s="525"/>
      <c r="Q29" s="512"/>
      <c r="R29" s="525"/>
      <c r="S29" s="525"/>
      <c r="T29" s="525"/>
      <c r="U29" s="525"/>
      <c r="V29" s="557">
        <v>4602</v>
      </c>
      <c r="W29" s="515" t="s">
        <v>2357</v>
      </c>
      <c r="X29" s="525"/>
      <c r="Y29" s="525"/>
      <c r="Z29" s="512"/>
      <c r="AA29" s="525"/>
      <c r="AB29" s="557">
        <v>4601</v>
      </c>
      <c r="AC29" s="515" t="s">
        <v>1065</v>
      </c>
      <c r="AD29" s="525"/>
      <c r="AE29" s="525"/>
      <c r="AF29" s="525"/>
      <c r="AG29" s="525"/>
      <c r="AH29" s="525"/>
      <c r="AI29" s="525"/>
      <c r="AJ29" s="525"/>
      <c r="AK29" s="557">
        <v>4601</v>
      </c>
      <c r="AL29" s="515" t="s">
        <v>1065</v>
      </c>
      <c r="AM29" s="525"/>
    </row>
    <row r="30" spans="1:39">
      <c r="A30" s="520">
        <v>3019</v>
      </c>
      <c r="B30" s="515" t="s">
        <v>2291</v>
      </c>
      <c r="C30" s="525"/>
      <c r="D30" s="512"/>
      <c r="E30" s="512"/>
      <c r="F30" s="525"/>
      <c r="G30" s="525"/>
      <c r="H30" s="512"/>
      <c r="I30" s="525"/>
      <c r="J30" s="525"/>
      <c r="K30" s="512"/>
      <c r="L30" s="525"/>
      <c r="M30" s="557">
        <v>2904</v>
      </c>
      <c r="N30" s="515" t="s">
        <v>2356</v>
      </c>
      <c r="O30" s="525"/>
      <c r="P30" s="525"/>
      <c r="Q30" s="512"/>
      <c r="R30" s="525"/>
      <c r="S30" s="525"/>
      <c r="T30" s="525"/>
      <c r="U30" s="525"/>
      <c r="V30" s="557">
        <v>4700</v>
      </c>
      <c r="W30" s="515" t="s">
        <v>2341</v>
      </c>
      <c r="X30" s="525"/>
      <c r="Y30" s="525"/>
      <c r="Z30" s="512"/>
      <c r="AA30" s="525"/>
      <c r="AB30" s="557">
        <v>4602</v>
      </c>
      <c r="AC30" s="515" t="s">
        <v>2357</v>
      </c>
      <c r="AD30" s="525"/>
      <c r="AE30" s="525"/>
      <c r="AF30" s="525"/>
      <c r="AG30" s="525"/>
      <c r="AH30" s="525"/>
      <c r="AI30" s="525"/>
      <c r="AJ30" s="525"/>
      <c r="AK30" s="557">
        <v>4602</v>
      </c>
      <c r="AL30" s="515" t="s">
        <v>2357</v>
      </c>
      <c r="AM30" s="525"/>
    </row>
    <row r="31" spans="1:39">
      <c r="A31" s="520">
        <v>4301</v>
      </c>
      <c r="B31" s="515" t="s">
        <v>2292</v>
      </c>
      <c r="C31" s="525"/>
      <c r="D31" s="512"/>
      <c r="E31" s="512"/>
      <c r="F31" s="525"/>
      <c r="G31" s="525"/>
      <c r="H31" s="512"/>
      <c r="I31" s="525"/>
      <c r="J31" s="525"/>
      <c r="K31" s="512"/>
      <c r="L31" s="525"/>
      <c r="M31" s="557">
        <v>4601</v>
      </c>
      <c r="N31" s="515" t="s">
        <v>1065</v>
      </c>
      <c r="O31" s="525"/>
      <c r="P31" s="525"/>
      <c r="Q31" s="512"/>
      <c r="R31" s="525"/>
      <c r="S31" s="525"/>
      <c r="T31" s="525"/>
      <c r="U31" s="525"/>
      <c r="V31" s="557">
        <v>4706</v>
      </c>
      <c r="W31" s="515" t="s">
        <v>2342</v>
      </c>
      <c r="X31" s="525"/>
      <c r="Y31" s="525"/>
      <c r="Z31" s="512"/>
      <c r="AA31" s="525"/>
      <c r="AB31" s="557">
        <v>4700</v>
      </c>
      <c r="AC31" s="515" t="s">
        <v>2341</v>
      </c>
      <c r="AD31" s="525"/>
      <c r="AE31" s="525"/>
      <c r="AF31" s="525"/>
      <c r="AG31" s="525"/>
      <c r="AH31" s="525"/>
      <c r="AI31" s="525"/>
      <c r="AJ31" s="525"/>
      <c r="AK31" s="557">
        <v>4700</v>
      </c>
      <c r="AL31" s="515" t="s">
        <v>2341</v>
      </c>
      <c r="AM31" s="525"/>
    </row>
    <row r="32" spans="1:39">
      <c r="A32" s="520">
        <v>4304</v>
      </c>
      <c r="B32" s="515" t="s">
        <v>2293</v>
      </c>
      <c r="C32" s="525"/>
      <c r="D32" s="512"/>
      <c r="E32" s="512"/>
      <c r="F32" s="525"/>
      <c r="G32" s="525"/>
      <c r="H32" s="512"/>
      <c r="I32" s="525"/>
      <c r="J32" s="525"/>
      <c r="K32" s="512"/>
      <c r="L32" s="525"/>
      <c r="M32" s="557">
        <v>4602</v>
      </c>
      <c r="N32" s="515" t="s">
        <v>2357</v>
      </c>
      <c r="O32" s="525"/>
      <c r="P32" s="525"/>
      <c r="Q32" s="512"/>
      <c r="R32" s="525"/>
      <c r="S32" s="525"/>
      <c r="T32" s="525"/>
      <c r="U32" s="525"/>
      <c r="V32" s="557">
        <v>4805</v>
      </c>
      <c r="W32" s="515" t="s">
        <v>2343</v>
      </c>
      <c r="X32" s="525"/>
      <c r="Y32" s="525"/>
      <c r="Z32" s="512"/>
      <c r="AA32" s="525"/>
      <c r="AB32" s="557">
        <v>4706</v>
      </c>
      <c r="AC32" s="515" t="s">
        <v>2342</v>
      </c>
      <c r="AD32" s="525"/>
      <c r="AE32" s="525"/>
      <c r="AF32" s="525"/>
      <c r="AG32" s="525"/>
      <c r="AH32" s="525"/>
      <c r="AI32" s="525"/>
      <c r="AJ32" s="525"/>
      <c r="AK32" s="557">
        <v>4706</v>
      </c>
      <c r="AL32" s="515" t="s">
        <v>2342</v>
      </c>
      <c r="AM32" s="525"/>
    </row>
    <row r="33" spans="1:39">
      <c r="A33" s="520">
        <v>4501</v>
      </c>
      <c r="B33" s="515" t="s">
        <v>1027</v>
      </c>
      <c r="C33" s="525"/>
      <c r="D33" s="512"/>
      <c r="E33" s="512"/>
      <c r="F33" s="525"/>
      <c r="G33" s="525"/>
      <c r="H33" s="512"/>
      <c r="I33" s="525"/>
      <c r="J33" s="525"/>
      <c r="K33" s="512"/>
      <c r="L33" s="525"/>
      <c r="M33" s="557">
        <v>4706</v>
      </c>
      <c r="N33" s="515" t="s">
        <v>2342</v>
      </c>
      <c r="O33" s="525"/>
      <c r="P33" s="525"/>
      <c r="Q33" s="512"/>
      <c r="R33" s="525"/>
      <c r="S33" s="525"/>
      <c r="T33" s="525"/>
      <c r="U33" s="525"/>
      <c r="V33" s="557">
        <v>4808</v>
      </c>
      <c r="W33" s="515" t="s">
        <v>2358</v>
      </c>
      <c r="X33" s="525"/>
      <c r="Y33" s="525"/>
      <c r="Z33" s="512"/>
      <c r="AA33" s="525"/>
      <c r="AB33" s="557">
        <v>4805</v>
      </c>
      <c r="AC33" s="515" t="s">
        <v>2343</v>
      </c>
      <c r="AD33" s="525"/>
      <c r="AE33" s="525"/>
      <c r="AF33" s="525"/>
      <c r="AG33" s="525"/>
      <c r="AH33" s="525"/>
      <c r="AI33" s="525"/>
      <c r="AJ33" s="525"/>
      <c r="AK33" s="557">
        <v>4805</v>
      </c>
      <c r="AL33" s="515" t="s">
        <v>2343</v>
      </c>
      <c r="AM33" s="525"/>
    </row>
    <row r="34" spans="1:39">
      <c r="A34" s="520">
        <v>4603</v>
      </c>
      <c r="B34" s="515" t="s">
        <v>2294</v>
      </c>
      <c r="C34" s="525"/>
      <c r="D34" s="512"/>
      <c r="E34" s="512"/>
      <c r="F34" s="525"/>
      <c r="G34" s="525"/>
      <c r="H34" s="512"/>
      <c r="I34" s="525"/>
      <c r="J34" s="525"/>
      <c r="K34" s="512"/>
      <c r="L34" s="525"/>
      <c r="M34" s="557">
        <v>4805</v>
      </c>
      <c r="N34" s="515" t="s">
        <v>2343</v>
      </c>
      <c r="O34" s="525"/>
      <c r="P34" s="525"/>
      <c r="Q34" s="512"/>
      <c r="R34" s="525"/>
      <c r="S34" s="525"/>
      <c r="T34" s="525"/>
      <c r="U34" s="525"/>
      <c r="V34" s="557">
        <v>5202</v>
      </c>
      <c r="W34" s="515" t="s">
        <v>2317</v>
      </c>
      <c r="X34" s="525"/>
      <c r="Y34" s="525"/>
      <c r="Z34" s="512"/>
      <c r="AA34" s="525"/>
      <c r="AB34" s="557">
        <v>4808</v>
      </c>
      <c r="AC34" s="515" t="s">
        <v>2358</v>
      </c>
      <c r="AD34" s="525"/>
      <c r="AE34" s="525"/>
      <c r="AF34" s="525"/>
      <c r="AG34" s="525"/>
      <c r="AH34" s="525"/>
      <c r="AI34" s="525"/>
      <c r="AJ34" s="525"/>
      <c r="AK34" s="557">
        <v>4808</v>
      </c>
      <c r="AL34" s="515" t="s">
        <v>2358</v>
      </c>
      <c r="AM34" s="525"/>
    </row>
    <row r="35" spans="1:39" ht="15" thickBot="1">
      <c r="A35" s="520">
        <v>4604</v>
      </c>
      <c r="B35" s="515" t="s">
        <v>2295</v>
      </c>
      <c r="C35" s="525"/>
      <c r="D35" s="512"/>
      <c r="E35" s="512"/>
      <c r="F35" s="525"/>
      <c r="G35" s="525"/>
      <c r="H35" s="512"/>
      <c r="I35" s="525"/>
      <c r="J35" s="525"/>
      <c r="K35" s="512"/>
      <c r="L35" s="525"/>
      <c r="M35" s="557">
        <v>4808</v>
      </c>
      <c r="N35" s="515" t="s">
        <v>2358</v>
      </c>
      <c r="O35" s="525"/>
      <c r="P35" s="525"/>
      <c r="Q35" s="512"/>
      <c r="R35" s="525"/>
      <c r="S35" s="525"/>
      <c r="T35" s="525"/>
      <c r="U35" s="525"/>
      <c r="V35" s="558">
        <v>5217</v>
      </c>
      <c r="W35" s="516" t="s">
        <v>1564</v>
      </c>
      <c r="X35" s="525"/>
      <c r="Y35" s="525"/>
      <c r="Z35" s="512"/>
      <c r="AA35" s="525"/>
      <c r="AB35" s="558">
        <v>5202</v>
      </c>
      <c r="AC35" s="516" t="s">
        <v>2317</v>
      </c>
      <c r="AD35" s="525"/>
      <c r="AE35" s="525"/>
      <c r="AF35" s="525"/>
      <c r="AG35" s="525"/>
      <c r="AH35" s="525"/>
      <c r="AI35" s="525"/>
      <c r="AJ35" s="525"/>
      <c r="AK35" s="557">
        <v>5202</v>
      </c>
      <c r="AL35" s="515" t="s">
        <v>2317</v>
      </c>
      <c r="AM35" s="525"/>
    </row>
    <row r="36" spans="1:39" ht="15" thickBot="1">
      <c r="A36" s="520">
        <v>4605</v>
      </c>
      <c r="B36" s="515" t="s">
        <v>2296</v>
      </c>
      <c r="C36" s="525"/>
      <c r="D36" s="512"/>
      <c r="E36" s="512"/>
      <c r="F36" s="525"/>
      <c r="G36" s="525"/>
      <c r="H36" s="512"/>
      <c r="I36" s="525"/>
      <c r="J36" s="525"/>
      <c r="K36" s="512"/>
      <c r="L36" s="525"/>
      <c r="M36" s="557">
        <v>5215</v>
      </c>
      <c r="N36" s="515" t="s">
        <v>1559</v>
      </c>
      <c r="O36" s="525"/>
      <c r="P36" s="525"/>
      <c r="Q36" s="512"/>
      <c r="R36" s="525"/>
      <c r="S36" s="525"/>
      <c r="T36" s="525"/>
      <c r="U36" s="525"/>
      <c r="V36" s="525"/>
      <c r="W36" s="512"/>
      <c r="X36" s="525"/>
      <c r="Y36" s="525"/>
      <c r="Z36" s="512"/>
      <c r="AA36" s="525"/>
      <c r="AB36" s="525"/>
      <c r="AC36" s="512"/>
      <c r="AD36" s="525"/>
      <c r="AE36" s="525"/>
      <c r="AF36" s="525"/>
      <c r="AG36" s="525"/>
      <c r="AH36" s="525"/>
      <c r="AI36" s="525"/>
      <c r="AJ36" s="525"/>
      <c r="AK36" s="558">
        <v>5203</v>
      </c>
      <c r="AL36" s="516" t="s">
        <v>2318</v>
      </c>
      <c r="AM36" s="525"/>
    </row>
    <row r="37" spans="1:39">
      <c r="A37" s="520">
        <v>4702</v>
      </c>
      <c r="B37" s="515" t="s">
        <v>2297</v>
      </c>
      <c r="C37" s="525"/>
      <c r="D37" s="512"/>
      <c r="E37" s="512"/>
      <c r="F37" s="525"/>
      <c r="G37" s="525"/>
      <c r="H37" s="512"/>
      <c r="I37" s="525"/>
      <c r="J37" s="525"/>
      <c r="K37" s="512"/>
      <c r="L37" s="525"/>
      <c r="M37" s="557">
        <v>5218</v>
      </c>
      <c r="N37" s="515" t="s">
        <v>2330</v>
      </c>
      <c r="O37" s="525"/>
      <c r="P37" s="525"/>
      <c r="Q37" s="512"/>
      <c r="R37" s="525"/>
      <c r="S37" s="525"/>
      <c r="T37" s="525"/>
      <c r="U37" s="525"/>
      <c r="V37" s="525"/>
      <c r="W37" s="512"/>
      <c r="X37" s="525"/>
      <c r="Y37" s="525"/>
      <c r="Z37" s="512"/>
      <c r="AA37" s="525"/>
      <c r="AB37" s="525"/>
      <c r="AC37" s="512"/>
      <c r="AD37" s="525"/>
      <c r="AE37" s="525"/>
      <c r="AF37" s="525"/>
      <c r="AG37" s="525"/>
      <c r="AH37" s="525"/>
      <c r="AI37" s="525"/>
      <c r="AJ37" s="525"/>
      <c r="AK37" s="525"/>
      <c r="AL37" s="512"/>
      <c r="AM37" s="525"/>
    </row>
    <row r="38" spans="1:39" ht="15" thickBot="1">
      <c r="A38" s="520">
        <v>4703</v>
      </c>
      <c r="B38" s="515" t="s">
        <v>2298</v>
      </c>
      <c r="C38" s="525"/>
      <c r="D38" s="512"/>
      <c r="E38" s="512"/>
      <c r="F38" s="525"/>
      <c r="G38" s="525"/>
      <c r="H38" s="512"/>
      <c r="I38" s="525"/>
      <c r="J38" s="525"/>
      <c r="K38" s="512"/>
      <c r="L38" s="525"/>
      <c r="M38" s="558">
        <v>5219</v>
      </c>
      <c r="N38" s="516" t="s">
        <v>2331</v>
      </c>
      <c r="O38" s="525"/>
      <c r="P38" s="525"/>
      <c r="Q38" s="512"/>
      <c r="R38" s="525"/>
      <c r="S38" s="525"/>
      <c r="T38" s="525"/>
      <c r="U38" s="525"/>
      <c r="V38" s="525"/>
      <c r="W38" s="512"/>
      <c r="X38" s="525"/>
      <c r="Y38" s="525"/>
      <c r="Z38" s="512"/>
      <c r="AA38" s="525"/>
      <c r="AB38" s="525"/>
      <c r="AC38" s="512"/>
      <c r="AD38" s="525"/>
      <c r="AE38" s="525"/>
      <c r="AF38" s="525"/>
      <c r="AG38" s="525"/>
      <c r="AH38" s="525"/>
      <c r="AI38" s="525"/>
      <c r="AJ38" s="525"/>
      <c r="AK38" s="525"/>
      <c r="AL38" s="512"/>
      <c r="AM38" s="525"/>
    </row>
    <row r="39" spans="1:39">
      <c r="A39" s="520">
        <v>4704</v>
      </c>
      <c r="B39" s="515" t="s">
        <v>2299</v>
      </c>
      <c r="C39" s="525"/>
      <c r="D39" s="512"/>
      <c r="E39" s="512"/>
      <c r="F39" s="525"/>
      <c r="G39" s="525"/>
      <c r="H39" s="512"/>
      <c r="I39" s="525"/>
      <c r="J39" s="525"/>
      <c r="K39" s="512"/>
      <c r="L39" s="525"/>
      <c r="M39" s="525"/>
      <c r="N39" s="512"/>
      <c r="O39" s="525"/>
      <c r="P39" s="525"/>
      <c r="Q39" s="512"/>
      <c r="R39" s="525"/>
      <c r="S39" s="525"/>
      <c r="T39" s="525"/>
      <c r="U39" s="525"/>
      <c r="V39" s="525"/>
      <c r="W39" s="512"/>
      <c r="X39" s="525"/>
      <c r="Y39" s="525"/>
      <c r="Z39" s="512"/>
      <c r="AA39" s="525"/>
      <c r="AB39" s="525"/>
      <c r="AC39" s="512"/>
      <c r="AD39" s="525"/>
      <c r="AE39" s="525"/>
      <c r="AF39" s="525"/>
      <c r="AG39" s="525"/>
      <c r="AH39" s="525"/>
      <c r="AI39" s="525"/>
      <c r="AJ39" s="525"/>
      <c r="AK39" s="525"/>
      <c r="AL39" s="512"/>
      <c r="AM39" s="525"/>
    </row>
    <row r="40" spans="1:39">
      <c r="A40" s="520">
        <v>4707</v>
      </c>
      <c r="B40" s="515" t="s">
        <v>2300</v>
      </c>
      <c r="C40" s="525"/>
      <c r="D40" s="525"/>
      <c r="E40" s="525"/>
      <c r="F40" s="525"/>
      <c r="G40" s="525"/>
      <c r="H40" s="512"/>
      <c r="I40" s="525"/>
      <c r="J40" s="525"/>
      <c r="K40" s="512"/>
      <c r="L40" s="525"/>
      <c r="M40" s="525"/>
      <c r="N40" s="512"/>
      <c r="O40" s="525"/>
      <c r="P40" s="525"/>
      <c r="Q40" s="512"/>
      <c r="R40" s="525"/>
      <c r="S40" s="525"/>
      <c r="T40" s="525"/>
      <c r="U40" s="525"/>
      <c r="V40" s="525"/>
      <c r="W40" s="512"/>
      <c r="X40" s="525"/>
      <c r="Y40" s="525"/>
      <c r="Z40" s="512"/>
      <c r="AA40" s="525"/>
      <c r="AB40" s="525"/>
      <c r="AC40" s="512"/>
      <c r="AD40" s="525"/>
      <c r="AE40" s="525"/>
      <c r="AF40" s="525"/>
      <c r="AG40" s="525"/>
      <c r="AH40" s="525"/>
      <c r="AI40" s="525"/>
      <c r="AJ40" s="525"/>
      <c r="AK40" s="525"/>
      <c r="AL40" s="512"/>
      <c r="AM40" s="525"/>
    </row>
    <row r="41" spans="1:39">
      <c r="A41" s="520">
        <v>4902</v>
      </c>
      <c r="B41" s="515" t="s">
        <v>2301</v>
      </c>
      <c r="C41" s="525"/>
      <c r="D41" s="525"/>
      <c r="E41" s="525"/>
      <c r="F41" s="525"/>
      <c r="G41" s="525"/>
      <c r="H41" s="512"/>
      <c r="I41" s="525"/>
      <c r="J41" s="525"/>
      <c r="K41" s="512"/>
      <c r="L41" s="525"/>
      <c r="M41" s="525"/>
      <c r="N41" s="512"/>
      <c r="O41" s="525"/>
      <c r="P41" s="525"/>
      <c r="Q41" s="512"/>
      <c r="R41" s="525"/>
      <c r="S41" s="525"/>
      <c r="T41" s="525"/>
      <c r="U41" s="525"/>
      <c r="V41" s="525"/>
      <c r="W41" s="512"/>
      <c r="X41" s="525"/>
      <c r="Y41" s="525"/>
      <c r="Z41" s="512"/>
      <c r="AA41" s="525"/>
      <c r="AB41" s="525"/>
      <c r="AC41" s="512"/>
      <c r="AD41" s="525"/>
      <c r="AE41" s="525"/>
      <c r="AF41" s="525"/>
      <c r="AG41" s="525"/>
      <c r="AH41" s="525"/>
      <c r="AI41" s="525"/>
      <c r="AJ41" s="525"/>
      <c r="AK41" s="525"/>
      <c r="AL41" s="512"/>
      <c r="AM41" s="525"/>
    </row>
    <row r="42" spans="1:39">
      <c r="A42" s="520">
        <v>4903</v>
      </c>
      <c r="B42" s="515" t="s">
        <v>2302</v>
      </c>
      <c r="C42" s="525"/>
      <c r="D42" s="525"/>
      <c r="E42" s="525"/>
      <c r="F42" s="525"/>
      <c r="G42" s="525"/>
      <c r="H42" s="525"/>
      <c r="I42" s="525"/>
      <c r="J42" s="525"/>
      <c r="K42" s="512"/>
      <c r="L42" s="525"/>
      <c r="M42" s="525"/>
      <c r="N42" s="525"/>
      <c r="O42" s="525"/>
      <c r="P42" s="525"/>
      <c r="Q42" s="512"/>
      <c r="R42" s="525"/>
      <c r="S42" s="525"/>
      <c r="T42" s="525"/>
      <c r="U42" s="525"/>
      <c r="V42" s="525"/>
      <c r="W42" s="525"/>
      <c r="X42" s="525"/>
      <c r="Y42" s="525"/>
      <c r="Z42" s="512"/>
      <c r="AA42" s="525"/>
      <c r="AB42" s="525"/>
      <c r="AC42" s="512"/>
      <c r="AD42" s="525"/>
      <c r="AE42" s="525"/>
      <c r="AF42" s="525"/>
      <c r="AG42" s="525"/>
      <c r="AH42" s="525"/>
      <c r="AI42" s="525"/>
      <c r="AJ42" s="525"/>
      <c r="AK42" s="525"/>
      <c r="AL42" s="512"/>
      <c r="AM42" s="525"/>
    </row>
    <row r="43" spans="1:39">
      <c r="A43" s="520">
        <v>5106</v>
      </c>
      <c r="B43" s="515" t="s">
        <v>2303</v>
      </c>
      <c r="C43" s="525"/>
      <c r="D43" s="525"/>
      <c r="E43" s="525"/>
      <c r="F43" s="525"/>
      <c r="G43" s="525"/>
      <c r="H43" s="525"/>
      <c r="I43" s="525"/>
      <c r="J43" s="525"/>
      <c r="K43" s="525"/>
      <c r="L43" s="525"/>
      <c r="M43" s="525"/>
      <c r="N43" s="525"/>
      <c r="O43" s="525"/>
      <c r="P43" s="525"/>
      <c r="Q43" s="525"/>
      <c r="R43" s="525"/>
      <c r="S43" s="525"/>
      <c r="T43" s="525"/>
      <c r="U43" s="525"/>
      <c r="V43" s="525"/>
      <c r="W43" s="525"/>
      <c r="X43" s="525"/>
      <c r="Y43" s="525"/>
      <c r="Z43" s="525"/>
      <c r="AA43" s="525"/>
      <c r="AB43" s="525"/>
      <c r="AC43" s="512"/>
      <c r="AD43" s="525"/>
      <c r="AE43" s="525"/>
      <c r="AF43" s="525"/>
      <c r="AG43" s="525"/>
      <c r="AH43" s="525"/>
      <c r="AI43" s="525"/>
      <c r="AJ43" s="525"/>
      <c r="AK43" s="525"/>
      <c r="AL43" s="512"/>
      <c r="AM43" s="525"/>
    </row>
    <row r="44" spans="1:39">
      <c r="A44" s="520">
        <v>5107</v>
      </c>
      <c r="B44" s="515" t="s">
        <v>2304</v>
      </c>
      <c r="C44" s="525"/>
      <c r="D44" s="525"/>
      <c r="E44" s="525"/>
      <c r="F44" s="525"/>
      <c r="G44" s="525"/>
      <c r="H44" s="525"/>
      <c r="I44" s="525"/>
      <c r="J44" s="525"/>
      <c r="K44" s="525"/>
      <c r="L44" s="525"/>
      <c r="M44" s="525"/>
      <c r="N44" s="525"/>
      <c r="O44" s="525"/>
      <c r="P44" s="525"/>
      <c r="Q44" s="525"/>
      <c r="R44" s="525"/>
      <c r="S44" s="525"/>
      <c r="T44" s="525"/>
      <c r="U44" s="525"/>
      <c r="V44" s="525"/>
      <c r="W44" s="525"/>
      <c r="X44" s="525"/>
      <c r="Y44" s="525"/>
      <c r="Z44" s="525"/>
      <c r="AA44" s="525"/>
      <c r="AB44" s="525"/>
      <c r="AC44" s="512"/>
      <c r="AD44" s="525"/>
      <c r="AE44" s="525"/>
      <c r="AF44" s="525"/>
      <c r="AG44" s="525"/>
      <c r="AH44" s="525"/>
      <c r="AI44" s="525"/>
      <c r="AJ44" s="525"/>
      <c r="AK44" s="525"/>
      <c r="AL44" s="512"/>
      <c r="AM44" s="525"/>
    </row>
    <row r="45" spans="1:39">
      <c r="A45" s="520">
        <v>5108</v>
      </c>
      <c r="B45" s="515" t="s">
        <v>2305</v>
      </c>
      <c r="C45" s="525"/>
      <c r="D45" s="525"/>
      <c r="E45" s="525"/>
      <c r="F45" s="525"/>
      <c r="G45" s="525"/>
      <c r="H45" s="525"/>
      <c r="I45" s="525"/>
      <c r="J45" s="525"/>
      <c r="K45" s="525"/>
      <c r="L45" s="525"/>
      <c r="M45" s="525"/>
      <c r="N45" s="525"/>
      <c r="O45" s="525"/>
      <c r="P45" s="525"/>
      <c r="Q45" s="525"/>
      <c r="R45" s="525"/>
      <c r="S45" s="525"/>
      <c r="T45" s="525"/>
      <c r="U45" s="525"/>
      <c r="V45" s="525"/>
      <c r="W45" s="525"/>
      <c r="X45" s="525"/>
      <c r="Y45" s="525"/>
      <c r="Z45" s="525"/>
      <c r="AA45" s="525"/>
      <c r="AB45" s="525"/>
      <c r="AC45" s="512"/>
      <c r="AD45" s="525"/>
      <c r="AE45" s="525"/>
      <c r="AF45" s="525"/>
      <c r="AG45" s="525"/>
      <c r="AH45" s="525"/>
      <c r="AI45" s="525"/>
      <c r="AJ45" s="525"/>
      <c r="AK45" s="525"/>
      <c r="AL45" s="512"/>
      <c r="AM45" s="525"/>
    </row>
    <row r="46" spans="1:39">
      <c r="A46" s="520">
        <v>5109</v>
      </c>
      <c r="B46" s="515" t="s">
        <v>2306</v>
      </c>
      <c r="C46" s="525"/>
      <c r="D46" s="525"/>
      <c r="E46" s="525"/>
      <c r="F46" s="525"/>
      <c r="G46" s="525"/>
      <c r="H46" s="525"/>
      <c r="I46" s="525"/>
      <c r="J46" s="525"/>
      <c r="K46" s="525"/>
      <c r="L46" s="525"/>
      <c r="M46" s="525"/>
      <c r="N46" s="525"/>
      <c r="O46" s="525"/>
      <c r="P46" s="525"/>
      <c r="Q46" s="525"/>
      <c r="R46" s="525"/>
      <c r="S46" s="525"/>
      <c r="T46" s="525"/>
      <c r="U46" s="525"/>
      <c r="V46" s="525"/>
      <c r="W46" s="525"/>
      <c r="X46" s="525"/>
      <c r="Y46" s="525"/>
      <c r="Z46" s="525"/>
      <c r="AA46" s="525"/>
      <c r="AB46" s="525"/>
      <c r="AC46" s="512"/>
      <c r="AD46" s="525"/>
      <c r="AE46" s="525"/>
      <c r="AF46" s="525"/>
      <c r="AG46" s="525"/>
      <c r="AH46" s="525"/>
      <c r="AI46" s="525"/>
      <c r="AJ46" s="525"/>
      <c r="AK46" s="525"/>
      <c r="AL46" s="512"/>
      <c r="AM46" s="525"/>
    </row>
    <row r="47" spans="1:39">
      <c r="A47" s="520">
        <v>5110</v>
      </c>
      <c r="B47" s="515" t="s">
        <v>2307</v>
      </c>
      <c r="C47" s="525"/>
      <c r="D47" s="525"/>
      <c r="E47" s="525"/>
      <c r="F47" s="525"/>
      <c r="G47" s="525"/>
      <c r="H47" s="525"/>
      <c r="I47" s="525"/>
      <c r="J47" s="525"/>
      <c r="K47" s="525"/>
      <c r="L47" s="525"/>
      <c r="M47" s="525"/>
      <c r="N47" s="525"/>
      <c r="O47" s="525"/>
      <c r="P47" s="525"/>
      <c r="Q47" s="525"/>
      <c r="R47" s="525"/>
      <c r="S47" s="525"/>
      <c r="T47" s="525"/>
      <c r="U47" s="525"/>
      <c r="V47" s="525"/>
      <c r="W47" s="525"/>
      <c r="X47" s="525"/>
      <c r="Y47" s="525"/>
      <c r="Z47" s="525"/>
      <c r="AA47" s="525"/>
      <c r="AB47" s="525"/>
      <c r="AC47" s="512"/>
      <c r="AD47" s="525"/>
      <c r="AE47" s="525"/>
      <c r="AF47" s="525"/>
      <c r="AG47" s="525"/>
      <c r="AH47" s="525"/>
      <c r="AI47" s="525"/>
      <c r="AJ47" s="525"/>
      <c r="AK47" s="525"/>
      <c r="AL47" s="512"/>
      <c r="AM47" s="525"/>
    </row>
    <row r="48" spans="1:39">
      <c r="A48" s="520">
        <v>5115</v>
      </c>
      <c r="B48" s="515" t="s">
        <v>2308</v>
      </c>
      <c r="C48" s="525"/>
      <c r="D48" s="525"/>
      <c r="E48" s="525"/>
      <c r="F48" s="525"/>
      <c r="G48" s="525"/>
      <c r="H48" s="525"/>
      <c r="I48" s="525"/>
      <c r="J48" s="525"/>
      <c r="K48" s="525"/>
      <c r="L48" s="525"/>
      <c r="M48" s="525"/>
      <c r="N48" s="525"/>
      <c r="O48" s="525"/>
      <c r="P48" s="525"/>
      <c r="Q48" s="525"/>
      <c r="R48" s="525"/>
      <c r="S48" s="525"/>
      <c r="T48" s="525"/>
      <c r="U48" s="525"/>
      <c r="V48" s="525"/>
      <c r="W48" s="525"/>
      <c r="X48" s="525"/>
      <c r="Y48" s="525"/>
      <c r="Z48" s="525"/>
      <c r="AA48" s="525"/>
      <c r="AB48" s="525"/>
      <c r="AC48" s="512"/>
      <c r="AD48" s="525"/>
      <c r="AE48" s="525"/>
      <c r="AF48" s="525"/>
      <c r="AG48" s="525"/>
      <c r="AH48" s="525"/>
      <c r="AI48" s="525"/>
      <c r="AJ48" s="525"/>
      <c r="AK48" s="525"/>
      <c r="AL48" s="512"/>
      <c r="AM48" s="525"/>
    </row>
    <row r="49" spans="1:39">
      <c r="A49" s="520">
        <v>5118</v>
      </c>
      <c r="B49" s="515" t="s">
        <v>2309</v>
      </c>
      <c r="C49" s="525"/>
      <c r="D49" s="525"/>
      <c r="E49" s="525"/>
      <c r="F49" s="525"/>
      <c r="G49" s="525"/>
      <c r="H49" s="525"/>
      <c r="I49" s="525"/>
      <c r="J49" s="525"/>
      <c r="K49" s="525"/>
      <c r="L49" s="525"/>
      <c r="M49" s="525"/>
      <c r="N49" s="525"/>
      <c r="O49" s="525"/>
      <c r="P49" s="525"/>
      <c r="Q49" s="525"/>
      <c r="R49" s="525"/>
      <c r="S49" s="525"/>
      <c r="T49" s="525"/>
      <c r="U49" s="525"/>
      <c r="V49" s="525"/>
      <c r="W49" s="525"/>
      <c r="X49" s="525"/>
      <c r="Y49" s="525"/>
      <c r="Z49" s="525"/>
      <c r="AA49" s="525"/>
      <c r="AB49" s="525"/>
      <c r="AC49" s="512"/>
      <c r="AD49" s="525"/>
      <c r="AE49" s="525"/>
      <c r="AF49" s="525"/>
      <c r="AG49" s="525"/>
      <c r="AH49" s="525"/>
      <c r="AI49" s="525"/>
      <c r="AJ49" s="525"/>
      <c r="AK49" s="525"/>
      <c r="AL49" s="512"/>
      <c r="AM49" s="525"/>
    </row>
    <row r="50" spans="1:39">
      <c r="A50" s="520">
        <v>5126</v>
      </c>
      <c r="B50" s="515" t="s">
        <v>2310</v>
      </c>
      <c r="C50" s="525"/>
      <c r="D50" s="525"/>
      <c r="E50" s="525"/>
      <c r="F50" s="525"/>
      <c r="G50" s="525"/>
      <c r="H50" s="525"/>
      <c r="I50" s="525"/>
      <c r="J50" s="525"/>
      <c r="K50" s="525"/>
      <c r="L50" s="525"/>
      <c r="M50" s="525"/>
      <c r="N50" s="525"/>
      <c r="O50" s="525"/>
      <c r="P50" s="525"/>
      <c r="Q50" s="525"/>
      <c r="R50" s="525"/>
      <c r="S50" s="525"/>
      <c r="T50" s="525"/>
      <c r="U50" s="525"/>
      <c r="V50" s="525"/>
      <c r="W50" s="525"/>
      <c r="X50" s="525"/>
      <c r="Y50" s="525"/>
      <c r="Z50" s="525"/>
      <c r="AA50" s="525"/>
      <c r="AB50" s="525"/>
      <c r="AC50" s="512"/>
      <c r="AD50" s="525"/>
      <c r="AE50" s="525"/>
      <c r="AF50" s="525"/>
      <c r="AG50" s="525"/>
      <c r="AH50" s="525"/>
      <c r="AI50" s="525"/>
      <c r="AJ50" s="525"/>
      <c r="AK50" s="525"/>
      <c r="AL50" s="512"/>
      <c r="AM50" s="525"/>
    </row>
    <row r="51" spans="1:39">
      <c r="A51" s="520">
        <v>5131</v>
      </c>
      <c r="B51" s="515" t="s">
        <v>2311</v>
      </c>
      <c r="C51" s="525"/>
      <c r="D51" s="525"/>
      <c r="E51" s="525"/>
      <c r="F51" s="525"/>
      <c r="G51" s="525"/>
      <c r="H51" s="525"/>
      <c r="I51" s="525"/>
      <c r="J51" s="525"/>
      <c r="K51" s="525"/>
      <c r="L51" s="525"/>
      <c r="M51" s="525"/>
      <c r="N51" s="525"/>
      <c r="O51" s="525"/>
      <c r="P51" s="525"/>
      <c r="Q51" s="525"/>
      <c r="R51" s="525"/>
      <c r="S51" s="525"/>
      <c r="T51" s="525"/>
      <c r="U51" s="525"/>
      <c r="V51" s="525"/>
      <c r="W51" s="525"/>
      <c r="X51" s="525"/>
      <c r="Y51" s="525"/>
      <c r="Z51" s="525"/>
      <c r="AA51" s="525"/>
      <c r="AB51" s="525"/>
      <c r="AC51" s="512"/>
      <c r="AD51" s="525"/>
      <c r="AE51" s="525"/>
      <c r="AF51" s="525"/>
      <c r="AG51" s="525"/>
      <c r="AH51" s="525"/>
      <c r="AI51" s="525"/>
      <c r="AJ51" s="525"/>
      <c r="AK51" s="525"/>
      <c r="AL51" s="512"/>
      <c r="AM51" s="525"/>
    </row>
    <row r="52" spans="1:39">
      <c r="A52" s="520">
        <v>5135</v>
      </c>
      <c r="B52" s="515" t="s">
        <v>2312</v>
      </c>
      <c r="C52" s="525"/>
      <c r="D52" s="525"/>
      <c r="E52" s="525"/>
      <c r="F52" s="525"/>
      <c r="G52" s="525"/>
      <c r="H52" s="525"/>
      <c r="I52" s="525"/>
      <c r="J52" s="525"/>
      <c r="K52" s="525"/>
      <c r="L52" s="525"/>
      <c r="M52" s="525"/>
      <c r="N52" s="525"/>
      <c r="O52" s="525"/>
      <c r="P52" s="525"/>
      <c r="Q52" s="525"/>
      <c r="R52" s="525"/>
      <c r="S52" s="525"/>
      <c r="T52" s="525"/>
      <c r="U52" s="525"/>
      <c r="V52" s="525"/>
      <c r="W52" s="525"/>
      <c r="X52" s="525"/>
      <c r="Y52" s="525"/>
      <c r="Z52" s="525"/>
      <c r="AA52" s="525"/>
      <c r="AB52" s="525"/>
      <c r="AC52" s="512"/>
      <c r="AD52" s="525"/>
      <c r="AE52" s="525"/>
      <c r="AF52" s="525"/>
      <c r="AG52" s="525"/>
      <c r="AH52" s="525"/>
      <c r="AI52" s="525"/>
      <c r="AJ52" s="525"/>
      <c r="AK52" s="525"/>
      <c r="AL52" s="512"/>
      <c r="AM52" s="525"/>
    </row>
    <row r="53" spans="1:39">
      <c r="A53" s="520">
        <v>5138</v>
      </c>
      <c r="B53" s="515" t="s">
        <v>2313</v>
      </c>
      <c r="C53" s="525"/>
      <c r="D53" s="525"/>
      <c r="E53" s="525"/>
      <c r="F53" s="525"/>
      <c r="G53" s="525"/>
      <c r="H53" s="525"/>
      <c r="I53" s="525"/>
      <c r="J53" s="525"/>
      <c r="K53" s="525"/>
      <c r="L53" s="525"/>
      <c r="M53" s="525"/>
      <c r="N53" s="525"/>
      <c r="O53" s="525"/>
      <c r="P53" s="525"/>
      <c r="Q53" s="525"/>
      <c r="R53" s="525"/>
      <c r="S53" s="525"/>
      <c r="T53" s="525"/>
      <c r="U53" s="525"/>
      <c r="V53" s="525"/>
      <c r="W53" s="525"/>
      <c r="X53" s="525"/>
      <c r="Y53" s="525"/>
      <c r="Z53" s="525"/>
      <c r="AA53" s="525"/>
      <c r="AB53" s="525"/>
      <c r="AC53" s="512"/>
      <c r="AD53" s="525"/>
      <c r="AE53" s="525"/>
      <c r="AF53" s="525"/>
      <c r="AG53" s="525"/>
      <c r="AH53" s="525"/>
      <c r="AI53" s="525"/>
      <c r="AJ53" s="525"/>
      <c r="AK53" s="525"/>
      <c r="AL53" s="525"/>
      <c r="AM53" s="525"/>
    </row>
    <row r="54" spans="1:39" ht="15" thickBot="1">
      <c r="A54" s="521">
        <v>5139</v>
      </c>
      <c r="B54" s="516" t="s">
        <v>2314</v>
      </c>
      <c r="C54" s="525"/>
      <c r="D54" s="525"/>
      <c r="E54" s="525"/>
      <c r="F54" s="525"/>
      <c r="G54" s="525"/>
      <c r="H54" s="525"/>
      <c r="I54" s="525"/>
      <c r="J54" s="525"/>
      <c r="K54" s="525"/>
      <c r="L54" s="525"/>
      <c r="M54" s="525"/>
      <c r="N54" s="525"/>
      <c r="O54" s="525"/>
      <c r="P54" s="525"/>
      <c r="Q54" s="525"/>
      <c r="R54" s="525"/>
      <c r="S54" s="525"/>
      <c r="T54" s="525"/>
      <c r="U54" s="525"/>
      <c r="V54" s="525"/>
      <c r="W54" s="525"/>
      <c r="X54" s="525"/>
      <c r="Y54" s="525"/>
      <c r="Z54" s="525"/>
      <c r="AA54" s="525"/>
      <c r="AB54" s="525"/>
      <c r="AC54" s="525"/>
      <c r="AD54" s="525"/>
      <c r="AE54" s="525"/>
      <c r="AF54" s="525"/>
      <c r="AG54" s="525"/>
      <c r="AH54" s="525"/>
      <c r="AI54" s="525"/>
      <c r="AJ54" s="525"/>
      <c r="AK54" s="525"/>
      <c r="AL54" s="525"/>
      <c r="AM54" s="525"/>
    </row>
    <row r="55" spans="1:39">
      <c r="A55" s="512"/>
      <c r="B55" s="512"/>
      <c r="C55" s="525"/>
      <c r="D55" s="525"/>
      <c r="E55" s="525"/>
      <c r="F55" s="525"/>
      <c r="G55" s="525"/>
      <c r="H55" s="525"/>
      <c r="I55" s="525"/>
      <c r="J55" s="525"/>
      <c r="K55" s="525"/>
      <c r="L55" s="525"/>
      <c r="M55" s="525"/>
      <c r="N55" s="525"/>
      <c r="O55" s="525"/>
      <c r="P55" s="525"/>
      <c r="Q55" s="525"/>
      <c r="R55" s="525"/>
      <c r="S55" s="525"/>
      <c r="T55" s="525"/>
      <c r="U55" s="525"/>
      <c r="V55" s="525"/>
      <c r="W55" s="525"/>
      <c r="X55" s="525"/>
      <c r="Y55" s="525"/>
      <c r="Z55" s="525"/>
      <c r="AA55" s="525"/>
      <c r="AB55" s="525"/>
      <c r="AC55" s="525"/>
      <c r="AD55" s="525"/>
      <c r="AE55" s="525"/>
      <c r="AF55" s="525"/>
      <c r="AG55" s="525"/>
      <c r="AH55" s="525"/>
      <c r="AI55" s="525"/>
      <c r="AJ55" s="525"/>
      <c r="AK55" s="525"/>
      <c r="AL55" s="525"/>
      <c r="AM55" s="525"/>
    </row>
    <row r="56" spans="1:39">
      <c r="A56" s="512"/>
      <c r="B56" s="512"/>
      <c r="C56" s="525"/>
      <c r="D56" s="525"/>
      <c r="E56" s="525"/>
      <c r="F56" s="525"/>
      <c r="G56" s="525"/>
      <c r="H56" s="525"/>
      <c r="I56" s="525"/>
      <c r="J56" s="525"/>
      <c r="K56" s="525"/>
      <c r="L56" s="525"/>
      <c r="M56" s="525"/>
      <c r="N56" s="525"/>
      <c r="O56" s="525"/>
      <c r="P56" s="525"/>
      <c r="Q56" s="525"/>
      <c r="R56" s="525"/>
      <c r="S56" s="525"/>
      <c r="T56" s="525"/>
      <c r="U56" s="525"/>
      <c r="V56" s="525"/>
      <c r="W56" s="525"/>
      <c r="X56" s="525"/>
      <c r="Y56" s="525"/>
      <c r="Z56" s="525"/>
      <c r="AA56" s="525"/>
      <c r="AB56" s="525"/>
      <c r="AC56" s="525"/>
      <c r="AD56" s="525"/>
      <c r="AE56" s="525"/>
      <c r="AF56" s="525"/>
      <c r="AG56" s="525"/>
      <c r="AH56" s="525"/>
      <c r="AI56" s="525"/>
      <c r="AJ56" s="525"/>
      <c r="AK56" s="525"/>
      <c r="AL56" s="525"/>
      <c r="AM56" s="525"/>
    </row>
    <row r="57" spans="1:39">
      <c r="A57" s="512"/>
      <c r="B57" s="512"/>
      <c r="C57" s="525"/>
      <c r="D57" s="525"/>
      <c r="E57" s="525"/>
      <c r="F57" s="525"/>
      <c r="G57" s="525"/>
      <c r="H57" s="525"/>
      <c r="I57" s="525"/>
      <c r="J57" s="525"/>
      <c r="K57" s="525"/>
      <c r="L57" s="525"/>
      <c r="M57" s="525"/>
      <c r="N57" s="525"/>
      <c r="O57" s="525"/>
      <c r="P57" s="525"/>
      <c r="Q57" s="525"/>
      <c r="R57" s="525"/>
      <c r="S57" s="525"/>
      <c r="T57" s="525"/>
      <c r="U57" s="525"/>
      <c r="V57" s="525"/>
      <c r="W57" s="525"/>
      <c r="X57" s="525"/>
      <c r="Y57" s="525"/>
      <c r="Z57" s="525"/>
      <c r="AA57" s="525"/>
      <c r="AB57" s="525"/>
      <c r="AC57" s="525"/>
      <c r="AD57" s="525"/>
      <c r="AE57" s="525"/>
      <c r="AF57" s="525"/>
      <c r="AG57" s="525"/>
      <c r="AH57" s="525"/>
      <c r="AI57" s="525"/>
      <c r="AJ57" s="525"/>
      <c r="AK57" s="525"/>
      <c r="AL57" s="525"/>
      <c r="AM57" s="525"/>
    </row>
    <row r="58" spans="1:39" ht="15">
      <c r="A58" s="457"/>
      <c r="B58" s="457"/>
      <c r="C58"/>
      <c r="D58"/>
      <c r="E58"/>
      <c r="F58"/>
      <c r="G58"/>
      <c r="H58"/>
      <c r="I58"/>
      <c r="J58"/>
      <c r="K58"/>
      <c r="L58"/>
      <c r="M58"/>
      <c r="N58"/>
      <c r="O58"/>
      <c r="P58"/>
      <c r="Q58"/>
      <c r="R58"/>
      <c r="S58"/>
      <c r="T58"/>
      <c r="U58"/>
      <c r="V58"/>
      <c r="W58"/>
      <c r="X58"/>
      <c r="Y58"/>
      <c r="Z58"/>
      <c r="AA58"/>
      <c r="AB58"/>
      <c r="AC58"/>
      <c r="AD58"/>
      <c r="AE58"/>
      <c r="AF58"/>
      <c r="AG58"/>
      <c r="AH58"/>
      <c r="AI58"/>
      <c r="AJ58"/>
      <c r="AK58"/>
      <c r="AL58"/>
      <c r="AM58"/>
    </row>
    <row r="59" spans="1:39" ht="15">
      <c r="A59" s="704" t="s">
        <v>2085</v>
      </c>
      <c r="B59" s="704"/>
      <c r="C59" s="451"/>
      <c r="D59"/>
      <c r="E59"/>
      <c r="F59"/>
      <c r="G59"/>
      <c r="H59"/>
      <c r="I59"/>
      <c r="J59"/>
      <c r="K59"/>
      <c r="L59"/>
      <c r="M59"/>
      <c r="N59"/>
      <c r="O59"/>
      <c r="P59"/>
      <c r="Q59"/>
      <c r="R59"/>
      <c r="S59"/>
      <c r="T59"/>
      <c r="U59"/>
      <c r="V59"/>
      <c r="W59"/>
      <c r="X59"/>
      <c r="Y59"/>
      <c r="Z59"/>
      <c r="AA59"/>
      <c r="AB59"/>
      <c r="AC59"/>
      <c r="AD59"/>
      <c r="AE59"/>
      <c r="AF59"/>
      <c r="AG59"/>
      <c r="AH59"/>
      <c r="AI59"/>
      <c r="AJ59"/>
      <c r="AK59"/>
      <c r="AL59"/>
      <c r="AM59"/>
    </row>
    <row r="60" spans="1:39" ht="15.75" thickBot="1">
      <c r="A60" s="541"/>
      <c r="B60" s="541"/>
      <c r="C60" s="460"/>
      <c r="D60" s="458"/>
      <c r="E60" s="458"/>
      <c r="F60" s="458"/>
      <c r="G60" s="458"/>
      <c r="H60" s="458"/>
      <c r="I60" s="458"/>
      <c r="J60" s="458"/>
      <c r="K60" s="458"/>
      <c r="L60" s="458"/>
      <c r="M60" s="458"/>
      <c r="N60" s="458"/>
      <c r="O60" s="458"/>
      <c r="P60" s="458"/>
      <c r="Q60" s="458"/>
      <c r="R60" s="458"/>
      <c r="S60" s="458"/>
      <c r="T60" s="458"/>
      <c r="U60" s="458"/>
      <c r="V60" s="458"/>
      <c r="W60" s="458"/>
      <c r="X60" s="458"/>
      <c r="Y60" s="458"/>
      <c r="Z60" s="458"/>
      <c r="AA60" s="458"/>
      <c r="AB60" s="458"/>
      <c r="AC60" s="458"/>
      <c r="AD60" s="458"/>
      <c r="AE60" s="458"/>
      <c r="AF60" s="458"/>
      <c r="AG60" s="458"/>
      <c r="AH60" s="458"/>
      <c r="AI60" s="458"/>
      <c r="AJ60" s="458"/>
      <c r="AK60" s="458"/>
      <c r="AL60" s="458"/>
      <c r="AM60" s="458"/>
    </row>
    <row r="61" spans="1:39" ht="15">
      <c r="A61" s="705" t="s">
        <v>2086</v>
      </c>
      <c r="B61" s="706"/>
      <c r="C61" s="451"/>
      <c r="D61"/>
      <c r="E61"/>
      <c r="F61"/>
      <c r="G61"/>
      <c r="H61"/>
      <c r="I61"/>
      <c r="J61"/>
      <c r="K61"/>
      <c r="L61"/>
      <c r="M61"/>
      <c r="N61"/>
      <c r="O61"/>
      <c r="P61"/>
      <c r="Q61"/>
      <c r="R61"/>
      <c r="S61"/>
      <c r="T61"/>
      <c r="U61"/>
      <c r="V61"/>
      <c r="W61"/>
      <c r="X61"/>
      <c r="Y61"/>
      <c r="Z61"/>
      <c r="AA61"/>
      <c r="AB61"/>
      <c r="AC61"/>
      <c r="AD61"/>
      <c r="AE61"/>
      <c r="AF61"/>
      <c r="AG61"/>
      <c r="AH61"/>
      <c r="AI61"/>
      <c r="AJ61"/>
      <c r="AK61"/>
      <c r="AL61"/>
      <c r="AM61"/>
    </row>
    <row r="62" spans="1:39">
      <c r="A62" s="551"/>
      <c r="B62" s="552" t="s">
        <v>2087</v>
      </c>
      <c r="C62" s="462"/>
      <c r="D62" s="461"/>
      <c r="E62" s="461"/>
      <c r="F62" s="461"/>
      <c r="G62" s="461"/>
      <c r="H62" s="461"/>
      <c r="I62" s="461"/>
      <c r="J62" s="461"/>
      <c r="K62" s="461"/>
      <c r="L62" s="461"/>
      <c r="M62" s="461"/>
      <c r="N62" s="461"/>
      <c r="O62" s="461"/>
      <c r="P62" s="461"/>
      <c r="Q62" s="461"/>
      <c r="R62" s="461"/>
      <c r="S62" s="461"/>
      <c r="T62" s="461"/>
      <c r="U62" s="461"/>
      <c r="V62" s="461"/>
      <c r="W62" s="461"/>
      <c r="X62" s="461"/>
      <c r="Y62" s="461"/>
      <c r="Z62" s="461"/>
      <c r="AA62" s="461"/>
      <c r="AB62" s="461"/>
      <c r="AC62" s="461"/>
      <c r="AD62" s="461"/>
      <c r="AE62" s="461"/>
      <c r="AF62" s="461"/>
      <c r="AG62" s="461"/>
      <c r="AH62" s="461"/>
      <c r="AI62" s="461"/>
      <c r="AJ62" s="461"/>
      <c r="AK62" s="461"/>
      <c r="AL62" s="461"/>
      <c r="AM62" s="461"/>
    </row>
    <row r="63" spans="1:39" ht="15" thickBot="1">
      <c r="A63" s="546"/>
      <c r="B63" s="547" t="s">
        <v>2088</v>
      </c>
      <c r="C63" s="462"/>
      <c r="D63" s="461"/>
      <c r="E63" s="461"/>
      <c r="F63" s="461"/>
      <c r="G63" s="461"/>
      <c r="H63" s="461"/>
      <c r="I63" s="461"/>
      <c r="J63" s="461"/>
      <c r="K63" s="461"/>
      <c r="L63" s="461"/>
      <c r="M63" s="461"/>
      <c r="N63" s="461"/>
      <c r="O63" s="461"/>
      <c r="P63" s="461"/>
      <c r="Q63" s="461"/>
      <c r="R63" s="461"/>
      <c r="S63" s="461"/>
      <c r="T63" s="461"/>
      <c r="U63" s="461"/>
      <c r="V63" s="461"/>
      <c r="W63" s="461"/>
      <c r="X63" s="461"/>
      <c r="Y63" s="461"/>
      <c r="Z63" s="461"/>
      <c r="AA63" s="461"/>
      <c r="AB63" s="461"/>
      <c r="AC63" s="461"/>
      <c r="AD63" s="461"/>
      <c r="AE63" s="461"/>
      <c r="AF63" s="461"/>
      <c r="AG63" s="461"/>
      <c r="AH63" s="461"/>
      <c r="AI63" s="461"/>
      <c r="AJ63" s="461"/>
      <c r="AK63" s="461"/>
      <c r="AL63" s="461"/>
      <c r="AM63" s="461"/>
    </row>
    <row r="64" spans="1:39" ht="15.75" thickBot="1">
      <c r="A64" s="524" t="s">
        <v>1993</v>
      </c>
      <c r="B64"/>
      <c r="C64" s="451"/>
      <c r="D64"/>
      <c r="E64"/>
      <c r="F64"/>
      <c r="G64"/>
      <c r="H64"/>
      <c r="I64"/>
      <c r="J64"/>
      <c r="K64"/>
      <c r="L64"/>
      <c r="M64"/>
      <c r="N64"/>
      <c r="O64"/>
      <c r="P64"/>
      <c r="Q64"/>
      <c r="R64"/>
      <c r="S64"/>
      <c r="T64"/>
      <c r="U64"/>
      <c r="V64"/>
      <c r="W64"/>
      <c r="X64"/>
      <c r="Y64"/>
      <c r="Z64"/>
      <c r="AA64"/>
      <c r="AB64"/>
      <c r="AC64"/>
      <c r="AD64"/>
      <c r="AE64"/>
      <c r="AF64"/>
      <c r="AG64"/>
      <c r="AH64"/>
      <c r="AI64"/>
      <c r="AJ64"/>
      <c r="AK64"/>
      <c r="AL64"/>
      <c r="AM64"/>
    </row>
    <row r="65" spans="1:39" ht="15">
      <c r="A65" s="705" t="s">
        <v>2089</v>
      </c>
      <c r="B65" s="706"/>
      <c r="C65" s="451"/>
      <c r="D65"/>
      <c r="E65"/>
      <c r="F65"/>
      <c r="G65"/>
      <c r="H65"/>
      <c r="I65"/>
      <c r="J65"/>
      <c r="K65"/>
      <c r="L65"/>
      <c r="M65"/>
      <c r="N65"/>
      <c r="O65"/>
      <c r="P65"/>
      <c r="Q65"/>
      <c r="R65"/>
      <c r="S65"/>
      <c r="T65"/>
      <c r="U65"/>
      <c r="V65"/>
      <c r="W65"/>
      <c r="X65"/>
      <c r="Y65"/>
      <c r="Z65"/>
      <c r="AA65"/>
      <c r="AB65"/>
      <c r="AC65"/>
      <c r="AD65"/>
      <c r="AE65"/>
      <c r="AF65"/>
      <c r="AG65"/>
      <c r="AH65"/>
      <c r="AI65"/>
      <c r="AJ65"/>
      <c r="AK65"/>
      <c r="AL65"/>
      <c r="AM65"/>
    </row>
    <row r="66" spans="1:39" ht="15" thickBot="1">
      <c r="A66" s="546"/>
      <c r="B66" s="547" t="s">
        <v>2090</v>
      </c>
      <c r="C66" s="462"/>
      <c r="D66" s="461"/>
      <c r="E66" s="461"/>
      <c r="F66" s="461"/>
      <c r="G66" s="461"/>
      <c r="H66" s="461"/>
      <c r="I66" s="461"/>
      <c r="J66" s="461"/>
      <c r="K66" s="461"/>
      <c r="L66" s="461"/>
      <c r="M66" s="461"/>
      <c r="N66" s="461"/>
      <c r="O66" s="461"/>
      <c r="P66" s="461"/>
      <c r="Q66" s="461"/>
      <c r="R66" s="461"/>
      <c r="S66" s="461"/>
      <c r="T66" s="461"/>
      <c r="U66" s="461"/>
      <c r="V66" s="461"/>
      <c r="W66" s="461"/>
      <c r="X66" s="461"/>
      <c r="Y66" s="461"/>
      <c r="Z66" s="461"/>
      <c r="AA66" s="461"/>
      <c r="AB66" s="461"/>
      <c r="AC66" s="461"/>
      <c r="AD66" s="461"/>
      <c r="AE66" s="461"/>
      <c r="AF66" s="461"/>
      <c r="AG66" s="461"/>
      <c r="AH66" s="461"/>
      <c r="AI66" s="461"/>
      <c r="AJ66" s="461"/>
      <c r="AK66" s="461"/>
      <c r="AL66" s="461"/>
      <c r="AM66" s="461"/>
    </row>
    <row r="67" spans="1:39" ht="15.75" thickBot="1">
      <c r="A67" s="524" t="s">
        <v>1993</v>
      </c>
      <c r="B67"/>
      <c r="C67" s="451"/>
      <c r="D67"/>
      <c r="E67"/>
      <c r="F67"/>
      <c r="G67"/>
      <c r="H67"/>
      <c r="I67"/>
      <c r="J67"/>
      <c r="K67"/>
      <c r="L67"/>
      <c r="M67"/>
      <c r="N67"/>
      <c r="O67"/>
      <c r="P67"/>
      <c r="Q67"/>
      <c r="R67"/>
      <c r="S67"/>
      <c r="T67"/>
      <c r="U67"/>
      <c r="V67"/>
      <c r="W67"/>
      <c r="X67"/>
      <c r="Y67"/>
      <c r="Z67"/>
      <c r="AA67"/>
      <c r="AB67"/>
      <c r="AC67"/>
      <c r="AD67"/>
      <c r="AE67"/>
      <c r="AF67"/>
      <c r="AG67"/>
      <c r="AH67"/>
      <c r="AI67"/>
      <c r="AJ67"/>
      <c r="AK67"/>
      <c r="AL67"/>
      <c r="AM67"/>
    </row>
    <row r="68" spans="1:39" ht="15">
      <c r="A68" s="705" t="s">
        <v>2091</v>
      </c>
      <c r="B68" s="706"/>
      <c r="C68" s="451"/>
    </row>
    <row r="69" spans="1:39">
      <c r="A69" s="551"/>
      <c r="B69" s="552" t="s">
        <v>2092</v>
      </c>
      <c r="C69" s="462"/>
    </row>
    <row r="70" spans="1:39">
      <c r="A70" s="551"/>
      <c r="B70" s="552" t="s">
        <v>2093</v>
      </c>
      <c r="C70" s="462"/>
    </row>
    <row r="71" spans="1:39">
      <c r="A71" s="551"/>
      <c r="B71" s="552" t="s">
        <v>2094</v>
      </c>
      <c r="C71" s="462"/>
    </row>
    <row r="72" spans="1:39">
      <c r="A72" s="551"/>
      <c r="B72" s="552" t="s">
        <v>2095</v>
      </c>
      <c r="C72" s="462"/>
    </row>
    <row r="73" spans="1:39" ht="15" thickBot="1">
      <c r="A73" s="546"/>
      <c r="B73" s="547" t="s">
        <v>2096</v>
      </c>
      <c r="C73" s="462"/>
    </row>
    <row r="74" spans="1:39" ht="15.75" thickBot="1">
      <c r="A74" s="524" t="s">
        <v>1993</v>
      </c>
      <c r="B74"/>
      <c r="C74" s="451"/>
    </row>
    <row r="75" spans="1:39" ht="15">
      <c r="A75" s="705" t="s">
        <v>2097</v>
      </c>
      <c r="B75" s="706"/>
      <c r="C75" s="451"/>
    </row>
    <row r="76" spans="1:39">
      <c r="A76" s="551"/>
      <c r="B76" s="552" t="s">
        <v>2098</v>
      </c>
      <c r="C76" s="462"/>
    </row>
    <row r="77" spans="1:39">
      <c r="A77" s="551"/>
      <c r="B77" s="552" t="s">
        <v>2099</v>
      </c>
      <c r="C77" s="462"/>
    </row>
    <row r="78" spans="1:39">
      <c r="A78" s="551"/>
      <c r="B78" s="552" t="s">
        <v>2100</v>
      </c>
      <c r="C78" s="462"/>
    </row>
    <row r="79" spans="1:39">
      <c r="A79" s="551"/>
      <c r="B79" s="552" t="s">
        <v>2101</v>
      </c>
      <c r="C79" s="462"/>
    </row>
    <row r="80" spans="1:39">
      <c r="A80" s="551"/>
      <c r="B80" s="552" t="s">
        <v>2102</v>
      </c>
      <c r="C80" s="462"/>
    </row>
    <row r="81" spans="1:3">
      <c r="A81" s="551"/>
      <c r="B81" s="552" t="s">
        <v>2103</v>
      </c>
      <c r="C81" s="462"/>
    </row>
    <row r="82" spans="1:3">
      <c r="A82" s="551"/>
      <c r="B82" s="552" t="s">
        <v>2104</v>
      </c>
      <c r="C82" s="462"/>
    </row>
    <row r="83" spans="1:3">
      <c r="A83" s="551"/>
      <c r="B83" s="552" t="s">
        <v>2105</v>
      </c>
      <c r="C83" s="462"/>
    </row>
    <row r="84" spans="1:3" ht="15" thickBot="1">
      <c r="A84" s="546"/>
      <c r="B84" s="547" t="s">
        <v>2106</v>
      </c>
      <c r="C84" s="462"/>
    </row>
    <row r="85" spans="1:3" ht="15.75" thickBot="1">
      <c r="A85" s="524" t="s">
        <v>1993</v>
      </c>
      <c r="B85"/>
      <c r="C85" s="451"/>
    </row>
    <row r="86" spans="1:3" ht="15">
      <c r="A86" s="705" t="s">
        <v>2107</v>
      </c>
      <c r="B86" s="706"/>
      <c r="C86" s="451"/>
    </row>
    <row r="87" spans="1:3">
      <c r="A87" s="551"/>
      <c r="B87" s="552" t="s">
        <v>2108</v>
      </c>
      <c r="C87" s="462"/>
    </row>
    <row r="88" spans="1:3">
      <c r="A88" s="551"/>
      <c r="B88" s="552" t="s">
        <v>2109</v>
      </c>
      <c r="C88" s="462"/>
    </row>
    <row r="89" spans="1:3">
      <c r="A89" s="551"/>
      <c r="B89" s="552" t="s">
        <v>2110</v>
      </c>
      <c r="C89" s="462"/>
    </row>
    <row r="90" spans="1:3" ht="15" thickBot="1">
      <c r="A90" s="546"/>
      <c r="B90" s="547" t="s">
        <v>2111</v>
      </c>
      <c r="C90" s="462"/>
    </row>
    <row r="91" spans="1:3" ht="15.75" thickBot="1">
      <c r="A91" s="524" t="s">
        <v>1993</v>
      </c>
      <c r="B91"/>
      <c r="C91" s="451"/>
    </row>
    <row r="92" spans="1:3" ht="15">
      <c r="A92" s="705" t="s">
        <v>2112</v>
      </c>
      <c r="B92" s="706"/>
      <c r="C92" s="451"/>
    </row>
    <row r="93" spans="1:3">
      <c r="A93" s="551"/>
      <c r="B93" s="552" t="s">
        <v>2113</v>
      </c>
      <c r="C93" s="462"/>
    </row>
    <row r="94" spans="1:3">
      <c r="A94" s="551"/>
      <c r="B94" s="552" t="s">
        <v>2114</v>
      </c>
      <c r="C94" s="462"/>
    </row>
    <row r="95" spans="1:3">
      <c r="A95" s="551"/>
      <c r="B95" s="552" t="s">
        <v>2115</v>
      </c>
      <c r="C95" s="462"/>
    </row>
    <row r="96" spans="1:3">
      <c r="A96" s="551"/>
      <c r="B96" s="552" t="s">
        <v>2116</v>
      </c>
      <c r="C96" s="462"/>
    </row>
    <row r="97" spans="1:3">
      <c r="A97" s="551"/>
      <c r="B97" s="552" t="s">
        <v>2117</v>
      </c>
      <c r="C97" s="462"/>
    </row>
    <row r="98" spans="1:3">
      <c r="A98" s="551"/>
      <c r="B98" s="552" t="s">
        <v>2118</v>
      </c>
      <c r="C98" s="462"/>
    </row>
    <row r="99" spans="1:3" ht="15" thickBot="1">
      <c r="A99" s="546"/>
      <c r="B99" s="547" t="s">
        <v>2119</v>
      </c>
      <c r="C99" s="462"/>
    </row>
    <row r="100" spans="1:3" ht="15.75" thickBot="1">
      <c r="A100" s="524" t="s">
        <v>1993</v>
      </c>
      <c r="B100"/>
      <c r="C100" s="451"/>
    </row>
    <row r="101" spans="1:3" ht="15">
      <c r="A101" s="705" t="s">
        <v>2120</v>
      </c>
      <c r="B101" s="706"/>
      <c r="C101" s="451"/>
    </row>
    <row r="102" spans="1:3">
      <c r="A102" s="551"/>
      <c r="B102" s="552" t="s">
        <v>2121</v>
      </c>
      <c r="C102" s="462"/>
    </row>
    <row r="103" spans="1:3">
      <c r="A103" s="551"/>
      <c r="B103" s="552" t="s">
        <v>2122</v>
      </c>
      <c r="C103" s="462"/>
    </row>
    <row r="104" spans="1:3">
      <c r="A104" s="551"/>
      <c r="B104" s="552" t="s">
        <v>2123</v>
      </c>
      <c r="C104" s="462"/>
    </row>
    <row r="105" spans="1:3" ht="15" thickBot="1">
      <c r="A105" s="546"/>
      <c r="B105" s="547" t="s">
        <v>2124</v>
      </c>
      <c r="C105" s="462"/>
    </row>
    <row r="106" spans="1:3" ht="15">
      <c r="A106" s="524" t="s">
        <v>1993</v>
      </c>
      <c r="B106"/>
      <c r="C106" s="451"/>
    </row>
    <row r="107" spans="1:3" ht="15">
      <c r="A107" s="707" t="s">
        <v>2125</v>
      </c>
      <c r="B107" s="707"/>
      <c r="C107" s="451"/>
    </row>
    <row r="108" spans="1:3">
      <c r="A108" s="512"/>
      <c r="B108" s="543" t="s">
        <v>2126</v>
      </c>
      <c r="C108" s="462"/>
    </row>
    <row r="109" spans="1:3" ht="15.75" thickBot="1">
      <c r="A109" s="524" t="s">
        <v>1993</v>
      </c>
      <c r="B109"/>
      <c r="C109" s="451"/>
    </row>
    <row r="110" spans="1:3" ht="15">
      <c r="A110" s="705" t="s">
        <v>2127</v>
      </c>
      <c r="B110" s="706"/>
      <c r="C110" s="451"/>
    </row>
    <row r="111" spans="1:3">
      <c r="A111" s="551"/>
      <c r="B111" s="552" t="s">
        <v>2128</v>
      </c>
      <c r="C111" s="462"/>
    </row>
    <row r="112" spans="1:3">
      <c r="A112" s="551"/>
      <c r="B112" s="552" t="s">
        <v>2129</v>
      </c>
      <c r="C112" s="462"/>
    </row>
    <row r="113" spans="1:3">
      <c r="A113" s="551"/>
      <c r="B113" s="552" t="s">
        <v>2130</v>
      </c>
      <c r="C113" s="462"/>
    </row>
    <row r="114" spans="1:3">
      <c r="A114" s="551"/>
      <c r="B114" s="552" t="s">
        <v>2131</v>
      </c>
      <c r="C114" s="462"/>
    </row>
    <row r="115" spans="1:3">
      <c r="A115" s="551"/>
      <c r="B115" s="552" t="s">
        <v>2132</v>
      </c>
      <c r="C115" s="462"/>
    </row>
    <row r="116" spans="1:3" ht="15" thickBot="1">
      <c r="A116" s="546"/>
      <c r="B116" s="547" t="s">
        <v>2133</v>
      </c>
      <c r="C116" s="462"/>
    </row>
    <row r="117" spans="1:3" ht="15.75" thickBot="1">
      <c r="A117" s="524" t="s">
        <v>1993</v>
      </c>
      <c r="B117"/>
      <c r="C117" s="451"/>
    </row>
    <row r="118" spans="1:3" ht="15">
      <c r="A118" s="705" t="s">
        <v>2134</v>
      </c>
      <c r="B118" s="706"/>
      <c r="C118" s="451"/>
    </row>
    <row r="119" spans="1:3">
      <c r="A119" s="551"/>
      <c r="B119" s="552" t="s">
        <v>2135</v>
      </c>
      <c r="C119" s="462"/>
    </row>
    <row r="120" spans="1:3">
      <c r="A120" s="551"/>
      <c r="B120" s="552" t="s">
        <v>2136</v>
      </c>
      <c r="C120" s="462"/>
    </row>
    <row r="121" spans="1:3">
      <c r="A121" s="551"/>
      <c r="B121" s="552" t="s">
        <v>2137</v>
      </c>
      <c r="C121" s="462"/>
    </row>
    <row r="122" spans="1:3">
      <c r="A122" s="551"/>
      <c r="B122" s="552" t="s">
        <v>2138</v>
      </c>
      <c r="C122" s="462"/>
    </row>
    <row r="123" spans="1:3">
      <c r="A123" s="551"/>
      <c r="B123" s="552" t="s">
        <v>2139</v>
      </c>
      <c r="C123" s="462"/>
    </row>
    <row r="124" spans="1:3">
      <c r="A124" s="551"/>
      <c r="B124" s="552" t="s">
        <v>2140</v>
      </c>
      <c r="C124" s="462"/>
    </row>
    <row r="125" spans="1:3" ht="15" thickBot="1">
      <c r="A125" s="546"/>
      <c r="B125" s="547" t="s">
        <v>2141</v>
      </c>
      <c r="C125" s="462"/>
    </row>
    <row r="126" spans="1:3" ht="15.75" thickBot="1">
      <c r="A126" s="524" t="s">
        <v>1993</v>
      </c>
      <c r="B126"/>
      <c r="C126" s="451"/>
    </row>
    <row r="127" spans="1:3" ht="15">
      <c r="A127" s="705" t="s">
        <v>2142</v>
      </c>
      <c r="B127" s="706"/>
      <c r="C127" s="451"/>
    </row>
    <row r="128" spans="1:3" ht="15" thickBot="1">
      <c r="A128" s="546"/>
      <c r="B128" s="547" t="s">
        <v>2143</v>
      </c>
      <c r="C128" s="462"/>
    </row>
    <row r="129" spans="1:3" ht="15.75" thickBot="1">
      <c r="A129" s="524" t="s">
        <v>1993</v>
      </c>
      <c r="B129"/>
      <c r="C129" s="451"/>
    </row>
    <row r="130" spans="1:3" ht="15">
      <c r="A130" s="705" t="s">
        <v>2144</v>
      </c>
      <c r="B130" s="706"/>
      <c r="C130" s="451"/>
    </row>
    <row r="131" spans="1:3">
      <c r="A131" s="551"/>
      <c r="B131" s="552" t="s">
        <v>2145</v>
      </c>
      <c r="C131" s="462"/>
    </row>
    <row r="132" spans="1:3">
      <c r="A132" s="551"/>
      <c r="B132" s="552" t="s">
        <v>2146</v>
      </c>
      <c r="C132" s="462"/>
    </row>
    <row r="133" spans="1:3" ht="15" thickBot="1">
      <c r="A133" s="546"/>
      <c r="B133" s="547" t="s">
        <v>2147</v>
      </c>
      <c r="C133" s="462"/>
    </row>
    <row r="134" spans="1:3" ht="15">
      <c r="A134" s="464"/>
      <c r="B134" s="464"/>
      <c r="C134"/>
    </row>
  </sheetData>
  <sheetProtection algorithmName="SHA-512" hashValue="mYzhgFBzgAlDHPrJLrZw7Ni5ROnj6dAO5sKua+rHbm/eoR5xOIOik+Jbq2EaiDFMdvQkuraDuy+DGIRctY28Qw==" saltValue="L503s6ztJs8bSd3OPNnvJg==" spinCount="100000" sheet="1" objects="1" scenarios="1"/>
  <mergeCells count="30">
    <mergeCell ref="A130:B130"/>
    <mergeCell ref="A61:B61"/>
    <mergeCell ref="A65:B65"/>
    <mergeCell ref="A68:B68"/>
    <mergeCell ref="A75:B75"/>
    <mergeCell ref="A86:B86"/>
    <mergeCell ref="A92:B92"/>
    <mergeCell ref="A101:B101"/>
    <mergeCell ref="A107:B107"/>
    <mergeCell ref="A110:B110"/>
    <mergeCell ref="A118:B118"/>
    <mergeCell ref="A127:B127"/>
    <mergeCell ref="Y9:Z9"/>
    <mergeCell ref="AB9:AC9"/>
    <mergeCell ref="AE9:AF9"/>
    <mergeCell ref="AH9:AI9"/>
    <mergeCell ref="AK9:AL9"/>
    <mergeCell ref="A59:B59"/>
    <mergeCell ref="G9:H9"/>
    <mergeCell ref="J9:K9"/>
    <mergeCell ref="M9:N9"/>
    <mergeCell ref="P9:Q9"/>
    <mergeCell ref="S9:T9"/>
    <mergeCell ref="V9:W9"/>
    <mergeCell ref="A9:B9"/>
    <mergeCell ref="D9:E9"/>
    <mergeCell ref="A1:E1"/>
    <mergeCell ref="A2:E2"/>
    <mergeCell ref="A3:E4"/>
    <mergeCell ref="A5:E5"/>
  </mergeCells>
  <pageMargins left="0.7" right="0.7" top="0.75" bottom="0.75" header="0.3" footer="0.3"/>
  <pageSetup orientation="portrait" r:id="rId1"/>
  <tableParts count="13">
    <tablePart r:id="rId2"/>
    <tablePart r:id="rId3"/>
    <tablePart r:id="rId4"/>
    <tablePart r:id="rId5"/>
    <tablePart r:id="rId6"/>
    <tablePart r:id="rId7"/>
    <tablePart r:id="rId8"/>
    <tablePart r:id="rId9"/>
    <tablePart r:id="rId10"/>
    <tablePart r:id="rId11"/>
    <tablePart r:id="rId12"/>
    <tablePart r:id="rId13"/>
    <tablePart r:id="rId14"/>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A64BC-2C02-4639-A283-CEEA61E0CD64}">
  <sheetPr codeName="Sheet23">
    <tabColor theme="9" tint="-0.249977111117893"/>
  </sheetPr>
  <dimension ref="A1:AM135"/>
  <sheetViews>
    <sheetView showGridLines="0" topLeftCell="A10" workbookViewId="0">
      <selection sqref="A1:E1"/>
    </sheetView>
  </sheetViews>
  <sheetFormatPr defaultColWidth="8.7109375" defaultRowHeight="14.25"/>
  <cols>
    <col min="1" max="1" width="11" style="18" customWidth="1"/>
    <col min="2" max="2" width="100.85546875" style="18" customWidth="1"/>
    <col min="3" max="3" width="7.5703125" style="18" customWidth="1"/>
    <col min="4" max="4" width="11" style="18" customWidth="1"/>
    <col min="5" max="5" width="70.5703125" style="18" customWidth="1"/>
    <col min="6" max="6" width="8.7109375" style="18"/>
    <col min="7" max="7" width="11" style="18" customWidth="1"/>
    <col min="8" max="8" width="82.140625" style="18" bestFit="1" customWidth="1"/>
    <col min="9" max="9" width="8.7109375" style="18"/>
    <col min="10" max="10" width="11" style="18" customWidth="1"/>
    <col min="11" max="11" width="82.140625" style="18" bestFit="1" customWidth="1"/>
    <col min="12" max="12" width="8.7109375" style="18"/>
    <col min="13" max="13" width="11" style="18" customWidth="1"/>
    <col min="14" max="14" width="82.140625" style="18" bestFit="1" customWidth="1"/>
    <col min="15" max="15" width="8.7109375" style="18"/>
    <col min="16" max="16" width="11" style="18" customWidth="1"/>
    <col min="17" max="17" width="82.140625" style="18" bestFit="1" customWidth="1"/>
    <col min="18" max="18" width="8.7109375" style="18"/>
    <col min="19" max="19" width="11" style="18" customWidth="1"/>
    <col min="20" max="20" width="69.42578125" style="18" bestFit="1" customWidth="1"/>
    <col min="21" max="21" width="8.7109375" style="18"/>
    <col min="22" max="22" width="11" style="18" customWidth="1"/>
    <col min="23" max="23" width="82.140625" style="18" bestFit="1" customWidth="1"/>
    <col min="24" max="24" width="8.7109375" style="18"/>
    <col min="25" max="25" width="11" style="18" customWidth="1"/>
    <col min="26" max="26" width="82.140625" style="18" bestFit="1" customWidth="1"/>
    <col min="27" max="27" width="8.7109375" style="18"/>
    <col min="28" max="28" width="11" style="18" customWidth="1"/>
    <col min="29" max="29" width="82.140625" style="18" bestFit="1" customWidth="1"/>
    <col min="30" max="30" width="8.7109375" style="18"/>
    <col min="31" max="31" width="11" style="18" customWidth="1"/>
    <col min="32" max="32" width="68.28515625" style="18" bestFit="1" customWidth="1"/>
    <col min="33" max="33" width="8.7109375" style="18"/>
    <col min="34" max="34" width="11" style="18" customWidth="1"/>
    <col min="35" max="35" width="68.28515625" style="18" bestFit="1" customWidth="1"/>
    <col min="36" max="36" width="8.7109375" style="18"/>
    <col min="37" max="37" width="11" style="18" customWidth="1"/>
    <col min="38" max="38" width="82.140625" style="18" bestFit="1" customWidth="1"/>
    <col min="39" max="16384" width="8.7109375" style="18"/>
  </cols>
  <sheetData>
    <row r="1" spans="1:39" ht="18">
      <c r="A1" s="691" t="s">
        <v>2044</v>
      </c>
      <c r="B1" s="692"/>
      <c r="C1" s="692"/>
      <c r="D1" s="692"/>
      <c r="E1" s="693"/>
      <c r="F1"/>
      <c r="G1"/>
      <c r="H1"/>
      <c r="I1"/>
      <c r="J1"/>
      <c r="K1"/>
      <c r="L1"/>
      <c r="M1"/>
      <c r="N1"/>
      <c r="O1"/>
      <c r="P1"/>
      <c r="Q1"/>
      <c r="R1"/>
      <c r="S1"/>
      <c r="T1"/>
      <c r="U1"/>
      <c r="V1"/>
      <c r="W1"/>
      <c r="X1"/>
      <c r="Y1"/>
      <c r="Z1"/>
      <c r="AA1"/>
      <c r="AB1"/>
      <c r="AC1"/>
      <c r="AD1"/>
      <c r="AE1"/>
      <c r="AF1"/>
      <c r="AG1"/>
      <c r="AH1"/>
      <c r="AI1"/>
      <c r="AJ1"/>
      <c r="AK1"/>
      <c r="AL1"/>
      <c r="AM1"/>
    </row>
    <row r="2" spans="1:39" s="524" customFormat="1" ht="22.15" customHeight="1">
      <c r="A2" s="708" t="s">
        <v>2182</v>
      </c>
      <c r="B2" s="695"/>
      <c r="C2" s="695"/>
      <c r="D2" s="695"/>
      <c r="E2" s="709"/>
      <c r="F2" s="523"/>
      <c r="G2" s="523"/>
      <c r="H2" s="523"/>
      <c r="I2" s="523"/>
      <c r="J2" s="523"/>
      <c r="K2" s="523"/>
      <c r="L2" s="523"/>
      <c r="M2" s="523"/>
      <c r="N2" s="523"/>
      <c r="O2" s="523"/>
      <c r="P2" s="523"/>
      <c r="Q2" s="523"/>
      <c r="R2" s="523"/>
      <c r="S2" s="523"/>
      <c r="T2" s="523"/>
      <c r="U2" s="523"/>
      <c r="V2" s="523"/>
      <c r="W2" s="523"/>
      <c r="X2" s="523"/>
      <c r="Y2" s="523"/>
      <c r="Z2" s="523"/>
      <c r="AA2" s="523"/>
      <c r="AB2" s="523"/>
      <c r="AC2" s="523"/>
      <c r="AD2" s="523"/>
      <c r="AE2" s="523"/>
      <c r="AF2" s="523"/>
      <c r="AG2" s="523"/>
      <c r="AH2" s="523"/>
      <c r="AI2" s="523"/>
      <c r="AJ2" s="523"/>
      <c r="AK2" s="523"/>
      <c r="AL2" s="523"/>
      <c r="AM2" s="523"/>
    </row>
    <row r="3" spans="1:39" ht="22.15" customHeight="1">
      <c r="A3" s="710" t="s">
        <v>2045</v>
      </c>
      <c r="B3" s="698"/>
      <c r="C3" s="698"/>
      <c r="D3" s="698"/>
      <c r="E3" s="711"/>
      <c r="F3"/>
      <c r="G3"/>
      <c r="H3"/>
      <c r="I3"/>
      <c r="J3"/>
      <c r="K3"/>
      <c r="L3"/>
      <c r="M3"/>
      <c r="N3"/>
      <c r="O3"/>
      <c r="P3"/>
      <c r="Q3"/>
      <c r="R3"/>
      <c r="S3"/>
      <c r="T3"/>
      <c r="U3"/>
      <c r="V3"/>
      <c r="W3"/>
      <c r="X3"/>
      <c r="Y3"/>
      <c r="Z3"/>
      <c r="AA3"/>
      <c r="AB3"/>
      <c r="AC3"/>
      <c r="AD3"/>
      <c r="AE3"/>
      <c r="AF3"/>
      <c r="AG3"/>
      <c r="AH3"/>
      <c r="AI3"/>
      <c r="AJ3"/>
      <c r="AK3"/>
      <c r="AL3"/>
      <c r="AM3"/>
    </row>
    <row r="4" spans="1:39" ht="15">
      <c r="A4" s="710"/>
      <c r="B4" s="698"/>
      <c r="C4" s="698"/>
      <c r="D4" s="698"/>
      <c r="E4" s="711"/>
      <c r="F4"/>
      <c r="G4"/>
      <c r="H4"/>
      <c r="I4"/>
      <c r="J4"/>
      <c r="K4"/>
      <c r="L4"/>
      <c r="M4"/>
      <c r="N4"/>
      <c r="O4"/>
      <c r="P4"/>
      <c r="Q4"/>
      <c r="R4"/>
      <c r="S4"/>
      <c r="T4"/>
      <c r="U4"/>
      <c r="V4"/>
      <c r="W4"/>
      <c r="X4"/>
      <c r="Y4"/>
      <c r="Z4"/>
      <c r="AA4"/>
      <c r="AB4"/>
      <c r="AC4"/>
      <c r="AD4"/>
      <c r="AE4"/>
      <c r="AF4"/>
      <c r="AG4"/>
      <c r="AH4"/>
      <c r="AI4"/>
      <c r="AJ4"/>
      <c r="AK4"/>
      <c r="AL4"/>
      <c r="AM4"/>
    </row>
    <row r="5" spans="1:39" ht="45.6" customHeight="1">
      <c r="A5" s="712" t="s">
        <v>2383</v>
      </c>
      <c r="B5" s="713"/>
      <c r="C5" s="713"/>
      <c r="D5" s="713"/>
      <c r="E5" s="714"/>
      <c r="F5"/>
      <c r="G5"/>
      <c r="H5"/>
      <c r="I5"/>
      <c r="J5"/>
      <c r="K5"/>
      <c r="L5"/>
      <c r="M5"/>
      <c r="N5"/>
      <c r="O5"/>
      <c r="P5"/>
      <c r="Q5"/>
      <c r="R5"/>
      <c r="S5"/>
      <c r="T5"/>
      <c r="U5"/>
      <c r="V5"/>
      <c r="W5"/>
      <c r="X5"/>
      <c r="Y5"/>
      <c r="Z5"/>
      <c r="AA5"/>
      <c r="AB5"/>
      <c r="AC5"/>
      <c r="AD5"/>
      <c r="AE5"/>
      <c r="AF5"/>
      <c r="AG5"/>
      <c r="AH5"/>
      <c r="AI5"/>
      <c r="AJ5"/>
      <c r="AK5"/>
      <c r="AL5"/>
      <c r="AM5"/>
    </row>
    <row r="6" spans="1:39" ht="15.75" thickBot="1">
      <c r="A6" s="715" t="s">
        <v>2240</v>
      </c>
      <c r="B6" s="716"/>
      <c r="C6" s="716"/>
      <c r="D6" s="716"/>
      <c r="E6" s="717"/>
      <c r="F6"/>
      <c r="G6" s="445"/>
      <c r="H6" s="445"/>
      <c r="I6" s="445"/>
      <c r="J6" s="445"/>
      <c r="K6" s="445"/>
      <c r="L6"/>
      <c r="M6" s="445"/>
      <c r="N6" s="445"/>
      <c r="O6"/>
      <c r="P6" s="445"/>
      <c r="Q6" s="445"/>
      <c r="R6" s="445"/>
      <c r="S6" s="445"/>
      <c r="T6" s="445"/>
      <c r="U6" s="445"/>
      <c r="V6" s="445"/>
      <c r="W6" s="445"/>
      <c r="X6" s="445"/>
      <c r="Y6" s="445"/>
      <c r="Z6" s="445"/>
      <c r="AA6"/>
      <c r="AB6" s="445"/>
      <c r="AC6" s="445"/>
      <c r="AD6"/>
      <c r="AE6" s="445"/>
      <c r="AF6" s="445"/>
      <c r="AG6" s="445"/>
      <c r="AH6" s="445"/>
      <c r="AI6" s="445"/>
      <c r="AJ6" s="445"/>
      <c r="AK6" s="445"/>
      <c r="AL6" s="445"/>
      <c r="AM6"/>
    </row>
    <row r="7" spans="1:39" ht="15">
      <c r="A7" s="522"/>
      <c r="B7"/>
      <c r="C7"/>
      <c r="D7"/>
      <c r="E7"/>
      <c r="F7"/>
      <c r="G7"/>
      <c r="H7"/>
      <c r="I7" s="448"/>
      <c r="J7"/>
      <c r="K7"/>
      <c r="L7"/>
      <c r="M7"/>
      <c r="N7"/>
      <c r="O7"/>
      <c r="P7"/>
      <c r="Q7"/>
      <c r="R7" s="448"/>
      <c r="S7"/>
      <c r="T7"/>
      <c r="U7" s="448"/>
      <c r="V7"/>
      <c r="W7"/>
      <c r="X7" s="448"/>
      <c r="Y7"/>
      <c r="Z7"/>
      <c r="AA7"/>
      <c r="AB7"/>
      <c r="AC7"/>
      <c r="AD7"/>
      <c r="AE7"/>
      <c r="AF7"/>
      <c r="AG7" s="448"/>
      <c r="AH7"/>
      <c r="AI7"/>
      <c r="AJ7" s="448"/>
      <c r="AK7"/>
      <c r="AL7"/>
      <c r="AM7"/>
    </row>
    <row r="8" spans="1:39" ht="15.75" thickBot="1">
      <c r="A8" s="522"/>
      <c r="B8"/>
      <c r="C8"/>
      <c r="D8"/>
      <c r="E8"/>
      <c r="F8"/>
      <c r="G8"/>
      <c r="H8"/>
      <c r="I8" s="448"/>
      <c r="J8"/>
      <c r="K8"/>
      <c r="L8"/>
      <c r="M8"/>
      <c r="N8"/>
      <c r="O8"/>
      <c r="P8"/>
      <c r="Q8"/>
      <c r="R8"/>
      <c r="S8"/>
      <c r="T8"/>
      <c r="U8"/>
      <c r="V8"/>
      <c r="W8"/>
      <c r="X8"/>
      <c r="Y8"/>
      <c r="Z8"/>
      <c r="AA8"/>
      <c r="AB8"/>
      <c r="AC8"/>
      <c r="AD8"/>
      <c r="AE8"/>
      <c r="AF8"/>
      <c r="AG8"/>
      <c r="AH8"/>
      <c r="AI8"/>
      <c r="AJ8"/>
      <c r="AK8"/>
      <c r="AL8"/>
      <c r="AM8"/>
    </row>
    <row r="9" spans="1:39" ht="15">
      <c r="A9" s="704" t="s">
        <v>2046</v>
      </c>
      <c r="B9" s="704"/>
      <c r="C9" s="446"/>
      <c r="D9" s="689" t="s">
        <v>2047</v>
      </c>
      <c r="E9" s="690"/>
      <c r="F9" s="447"/>
      <c r="G9" s="689" t="s">
        <v>2048</v>
      </c>
      <c r="H9" s="690"/>
      <c r="I9"/>
      <c r="J9" s="689" t="s">
        <v>2049</v>
      </c>
      <c r="K9" s="690"/>
      <c r="L9"/>
      <c r="M9" s="689" t="s">
        <v>2050</v>
      </c>
      <c r="N9" s="690"/>
      <c r="O9"/>
      <c r="P9" s="689" t="s">
        <v>2051</v>
      </c>
      <c r="Q9" s="690"/>
      <c r="R9"/>
      <c r="S9" s="689" t="s">
        <v>2052</v>
      </c>
      <c r="T9" s="690"/>
      <c r="U9"/>
      <c r="V9" s="689" t="s">
        <v>2053</v>
      </c>
      <c r="W9" s="690"/>
      <c r="X9"/>
      <c r="Y9" s="689" t="s">
        <v>2054</v>
      </c>
      <c r="Z9" s="690"/>
      <c r="AA9"/>
      <c r="AB9" s="689" t="s">
        <v>2055</v>
      </c>
      <c r="AC9" s="690"/>
      <c r="AD9"/>
      <c r="AE9" s="689" t="s">
        <v>2056</v>
      </c>
      <c r="AF9" s="690"/>
      <c r="AG9"/>
      <c r="AH9" s="689" t="s">
        <v>2057</v>
      </c>
      <c r="AI9" s="690"/>
      <c r="AJ9"/>
      <c r="AK9" s="689" t="s">
        <v>2058</v>
      </c>
      <c r="AL9" s="690"/>
      <c r="AM9" s="523"/>
    </row>
    <row r="10" spans="1:39" ht="15">
      <c r="A10" s="513"/>
      <c r="B10" s="514"/>
      <c r="C10" s="449"/>
      <c r="D10" s="513"/>
      <c r="E10" s="514"/>
      <c r="F10" s="450"/>
      <c r="G10" s="513"/>
      <c r="H10" s="514"/>
      <c r="I10" s="533"/>
      <c r="J10" s="513"/>
      <c r="K10" s="514"/>
      <c r="L10" s="533"/>
      <c r="M10" s="513"/>
      <c r="N10" s="514"/>
      <c r="O10" s="533"/>
      <c r="P10" s="513"/>
      <c r="Q10" s="514"/>
      <c r="R10" s="533"/>
      <c r="S10" s="513"/>
      <c r="T10" s="514"/>
      <c r="U10" s="533"/>
      <c r="V10" s="513"/>
      <c r="W10" s="514"/>
      <c r="X10" s="533"/>
      <c r="Y10" s="513"/>
      <c r="Z10" s="514"/>
      <c r="AA10" s="533"/>
      <c r="AB10" s="513"/>
      <c r="AC10" s="514"/>
      <c r="AD10" s="533"/>
      <c r="AE10" s="513"/>
      <c r="AF10" s="514"/>
      <c r="AG10" s="533"/>
      <c r="AH10" s="513"/>
      <c r="AI10" s="514"/>
      <c r="AJ10" s="533"/>
      <c r="AK10" s="513"/>
      <c r="AL10" s="514"/>
      <c r="AM10" s="536"/>
    </row>
    <row r="11" spans="1:39" ht="15">
      <c r="A11" s="519" t="s">
        <v>207</v>
      </c>
      <c r="B11" s="518" t="s">
        <v>210</v>
      </c>
      <c r="C11" s="447"/>
      <c r="D11" s="517" t="s">
        <v>207</v>
      </c>
      <c r="E11" s="518" t="s">
        <v>210</v>
      </c>
      <c r="F11"/>
      <c r="G11" s="517" t="s">
        <v>207</v>
      </c>
      <c r="H11" s="518" t="s">
        <v>210</v>
      </c>
      <c r="I11"/>
      <c r="J11" s="537" t="s">
        <v>207</v>
      </c>
      <c r="K11" s="537" t="s">
        <v>210</v>
      </c>
      <c r="L11"/>
      <c r="M11" s="517" t="s">
        <v>207</v>
      </c>
      <c r="N11" s="518" t="s">
        <v>210</v>
      </c>
      <c r="O11"/>
      <c r="P11" s="519" t="s">
        <v>207</v>
      </c>
      <c r="Q11" s="540" t="s">
        <v>210</v>
      </c>
      <c r="R11"/>
      <c r="S11" s="519" t="s">
        <v>207</v>
      </c>
      <c r="T11" s="540" t="s">
        <v>210</v>
      </c>
      <c r="U11"/>
      <c r="V11" s="519" t="s">
        <v>207</v>
      </c>
      <c r="W11" s="540" t="s">
        <v>210</v>
      </c>
      <c r="X11"/>
      <c r="Y11" s="519" t="s">
        <v>207</v>
      </c>
      <c r="Z11" s="540" t="s">
        <v>210</v>
      </c>
      <c r="AA11"/>
      <c r="AB11" s="519" t="s">
        <v>207</v>
      </c>
      <c r="AC11" s="540" t="s">
        <v>210</v>
      </c>
      <c r="AD11"/>
      <c r="AE11" s="519" t="s">
        <v>207</v>
      </c>
      <c r="AF11" s="540" t="s">
        <v>210</v>
      </c>
      <c r="AG11"/>
      <c r="AH11" s="538" t="s">
        <v>207</v>
      </c>
      <c r="AI11" s="538" t="s">
        <v>210</v>
      </c>
      <c r="AJ11"/>
      <c r="AK11" s="519" t="s">
        <v>207</v>
      </c>
      <c r="AL11" s="540" t="s">
        <v>210</v>
      </c>
      <c r="AM11"/>
    </row>
    <row r="12" spans="1:39">
      <c r="A12" s="520" t="s">
        <v>1742</v>
      </c>
      <c r="B12" s="515" t="s">
        <v>2203</v>
      </c>
      <c r="C12" s="453"/>
      <c r="D12" s="528" t="s">
        <v>1743</v>
      </c>
      <c r="E12" s="515" t="s">
        <v>2241</v>
      </c>
      <c r="F12" s="525"/>
      <c r="G12" s="528" t="s">
        <v>1743</v>
      </c>
      <c r="H12" s="526" t="s">
        <v>2241</v>
      </c>
      <c r="I12" s="525"/>
      <c r="J12" s="539" t="s">
        <v>1743</v>
      </c>
      <c r="K12" s="539" t="s">
        <v>2241</v>
      </c>
      <c r="L12" s="525"/>
      <c r="M12" s="528" t="s">
        <v>2059</v>
      </c>
      <c r="N12" s="526" t="s">
        <v>2242</v>
      </c>
      <c r="O12" s="525"/>
      <c r="P12" s="528" t="s">
        <v>2059</v>
      </c>
      <c r="Q12" s="526" t="s">
        <v>2242</v>
      </c>
      <c r="R12" s="525"/>
      <c r="S12" s="528" t="s">
        <v>1743</v>
      </c>
      <c r="T12" s="526" t="s">
        <v>2241</v>
      </c>
      <c r="U12" s="525"/>
      <c r="V12" s="528" t="s">
        <v>2059</v>
      </c>
      <c r="W12" s="526" t="s">
        <v>2242</v>
      </c>
      <c r="X12" s="525"/>
      <c r="Y12" s="528" t="s">
        <v>2059</v>
      </c>
      <c r="Z12" s="526" t="s">
        <v>2242</v>
      </c>
      <c r="AA12" s="525"/>
      <c r="AB12" s="528" t="s">
        <v>1743</v>
      </c>
      <c r="AC12" s="526" t="s">
        <v>2241</v>
      </c>
      <c r="AD12" s="525"/>
      <c r="AE12" s="520">
        <v>1302</v>
      </c>
      <c r="AF12" s="526" t="s">
        <v>2259</v>
      </c>
      <c r="AG12" s="525"/>
      <c r="AH12" s="539" t="s">
        <v>1743</v>
      </c>
      <c r="AI12" s="539" t="s">
        <v>2241</v>
      </c>
      <c r="AJ12" s="525"/>
      <c r="AK12" s="528" t="s">
        <v>1743</v>
      </c>
      <c r="AL12" s="526" t="s">
        <v>2241</v>
      </c>
      <c r="AM12" s="525"/>
    </row>
    <row r="13" spans="1:39">
      <c r="A13" s="520" t="s">
        <v>2060</v>
      </c>
      <c r="B13" s="515" t="s">
        <v>2204</v>
      </c>
      <c r="C13" s="453"/>
      <c r="D13" s="528" t="s">
        <v>2059</v>
      </c>
      <c r="E13" s="515" t="s">
        <v>2242</v>
      </c>
      <c r="F13" s="525"/>
      <c r="G13" s="528" t="s">
        <v>2059</v>
      </c>
      <c r="H13" s="526" t="s">
        <v>2242</v>
      </c>
      <c r="I13" s="525"/>
      <c r="J13" s="539" t="s">
        <v>2059</v>
      </c>
      <c r="K13" s="539" t="s">
        <v>2242</v>
      </c>
      <c r="L13" s="525"/>
      <c r="M13" s="520">
        <v>1313</v>
      </c>
      <c r="N13" s="526" t="s">
        <v>2243</v>
      </c>
      <c r="O13" s="525"/>
      <c r="P13" s="520">
        <v>1313</v>
      </c>
      <c r="Q13" s="526" t="s">
        <v>2243</v>
      </c>
      <c r="R13" s="525"/>
      <c r="S13" s="520">
        <v>1302</v>
      </c>
      <c r="T13" s="526" t="s">
        <v>2259</v>
      </c>
      <c r="U13" s="525"/>
      <c r="V13" s="520">
        <v>1302</v>
      </c>
      <c r="W13" s="526" t="s">
        <v>2259</v>
      </c>
      <c r="X13" s="525"/>
      <c r="Y13" s="520">
        <v>1302</v>
      </c>
      <c r="Z13" s="526" t="s">
        <v>2259</v>
      </c>
      <c r="AA13" s="525"/>
      <c r="AB13" s="520">
        <v>301</v>
      </c>
      <c r="AC13" s="526" t="s">
        <v>2267</v>
      </c>
      <c r="AD13" s="525"/>
      <c r="AE13" s="520">
        <v>1312</v>
      </c>
      <c r="AF13" s="526" t="s">
        <v>2260</v>
      </c>
      <c r="AG13" s="525"/>
      <c r="AH13" s="511">
        <v>1302</v>
      </c>
      <c r="AI13" s="539" t="s">
        <v>2259</v>
      </c>
      <c r="AJ13" s="525"/>
      <c r="AK13" s="528" t="s">
        <v>2061</v>
      </c>
      <c r="AL13" s="526" t="s">
        <v>2267</v>
      </c>
      <c r="AM13" s="525"/>
    </row>
    <row r="14" spans="1:39">
      <c r="A14" s="520">
        <v>1101</v>
      </c>
      <c r="B14" s="515" t="s">
        <v>2062</v>
      </c>
      <c r="C14" s="453"/>
      <c r="D14" s="520">
        <v>1313</v>
      </c>
      <c r="E14" s="515" t="s">
        <v>2243</v>
      </c>
      <c r="F14" s="525"/>
      <c r="G14" s="528">
        <v>1302</v>
      </c>
      <c r="H14" s="526" t="s">
        <v>2259</v>
      </c>
      <c r="I14" s="525"/>
      <c r="J14" s="511">
        <v>1302</v>
      </c>
      <c r="K14" s="539" t="s">
        <v>2259</v>
      </c>
      <c r="L14" s="525"/>
      <c r="M14" s="520">
        <v>1402</v>
      </c>
      <c r="N14" s="526" t="s">
        <v>2244</v>
      </c>
      <c r="O14" s="525"/>
      <c r="P14" s="520">
        <v>1402</v>
      </c>
      <c r="Q14" s="526" t="s">
        <v>2244</v>
      </c>
      <c r="R14" s="525"/>
      <c r="S14" s="520">
        <v>1312</v>
      </c>
      <c r="T14" s="526" t="s">
        <v>2260</v>
      </c>
      <c r="U14" s="525"/>
      <c r="V14" s="520">
        <v>1312</v>
      </c>
      <c r="W14" s="526" t="s">
        <v>2260</v>
      </c>
      <c r="X14" s="525"/>
      <c r="Y14" s="520">
        <v>1312</v>
      </c>
      <c r="Z14" s="526" t="s">
        <v>2260</v>
      </c>
      <c r="AA14" s="525"/>
      <c r="AB14" s="520">
        <v>305</v>
      </c>
      <c r="AC14" s="526" t="s">
        <v>2268</v>
      </c>
      <c r="AD14" s="525"/>
      <c r="AE14" s="520">
        <v>1314</v>
      </c>
      <c r="AF14" s="526" t="s">
        <v>2261</v>
      </c>
      <c r="AG14" s="525"/>
      <c r="AH14" s="511">
        <v>1312</v>
      </c>
      <c r="AI14" s="539" t="s">
        <v>2260</v>
      </c>
      <c r="AJ14" s="525"/>
      <c r="AK14" s="528" t="s">
        <v>2063</v>
      </c>
      <c r="AL14" s="526" t="s">
        <v>2268</v>
      </c>
      <c r="AM14" s="525"/>
    </row>
    <row r="15" spans="1:39">
      <c r="A15" s="520">
        <v>1102</v>
      </c>
      <c r="B15" s="515" t="s">
        <v>2205</v>
      </c>
      <c r="C15" s="453"/>
      <c r="D15" s="520">
        <v>1402</v>
      </c>
      <c r="E15" s="515" t="s">
        <v>2244</v>
      </c>
      <c r="F15" s="525"/>
      <c r="G15" s="528">
        <v>1312</v>
      </c>
      <c r="H15" s="526" t="s">
        <v>2260</v>
      </c>
      <c r="I15" s="525"/>
      <c r="J15" s="511">
        <v>1312</v>
      </c>
      <c r="K15" s="539" t="s">
        <v>2260</v>
      </c>
      <c r="L15" s="525"/>
      <c r="M15" s="520">
        <v>1500</v>
      </c>
      <c r="N15" s="526" t="s">
        <v>2064</v>
      </c>
      <c r="O15" s="525"/>
      <c r="P15" s="520">
        <v>1500</v>
      </c>
      <c r="Q15" s="526" t="s">
        <v>2064</v>
      </c>
      <c r="R15" s="525"/>
      <c r="S15" s="520">
        <v>1313</v>
      </c>
      <c r="T15" s="526" t="s">
        <v>2243</v>
      </c>
      <c r="U15" s="525"/>
      <c r="V15" s="520">
        <v>1314</v>
      </c>
      <c r="W15" s="526" t="s">
        <v>2261</v>
      </c>
      <c r="X15" s="525"/>
      <c r="Y15" s="520">
        <v>1313</v>
      </c>
      <c r="Z15" s="526" t="s">
        <v>2243</v>
      </c>
      <c r="AA15" s="525"/>
      <c r="AB15" s="520">
        <v>409</v>
      </c>
      <c r="AC15" s="526" t="s">
        <v>2242</v>
      </c>
      <c r="AD15" s="525"/>
      <c r="AE15" s="520">
        <v>1907</v>
      </c>
      <c r="AF15" s="526" t="s">
        <v>2262</v>
      </c>
      <c r="AG15" s="525"/>
      <c r="AH15" s="511">
        <v>1313</v>
      </c>
      <c r="AI15" s="539" t="s">
        <v>2243</v>
      </c>
      <c r="AJ15" s="525"/>
      <c r="AK15" s="528" t="s">
        <v>2059</v>
      </c>
      <c r="AL15" s="526" t="s">
        <v>2242</v>
      </c>
      <c r="AM15" s="525"/>
    </row>
    <row r="16" spans="1:39">
      <c r="A16" s="520">
        <v>1103</v>
      </c>
      <c r="B16" s="515" t="s">
        <v>2206</v>
      </c>
      <c r="C16" s="453"/>
      <c r="D16" s="520">
        <v>1500</v>
      </c>
      <c r="E16" s="515" t="s">
        <v>2064</v>
      </c>
      <c r="F16" s="525"/>
      <c r="G16" s="528">
        <v>1313</v>
      </c>
      <c r="H16" s="526" t="s">
        <v>2243</v>
      </c>
      <c r="I16" s="525"/>
      <c r="J16" s="511">
        <v>1313</v>
      </c>
      <c r="K16" s="539" t="s">
        <v>2243</v>
      </c>
      <c r="L16" s="525"/>
      <c r="M16" s="520">
        <v>1501</v>
      </c>
      <c r="N16" s="526" t="s">
        <v>2065</v>
      </c>
      <c r="O16" s="525"/>
      <c r="P16" s="520">
        <v>1501</v>
      </c>
      <c r="Q16" s="526" t="s">
        <v>2065</v>
      </c>
      <c r="R16" s="525"/>
      <c r="S16" s="520">
        <v>1314</v>
      </c>
      <c r="T16" s="526" t="s">
        <v>2261</v>
      </c>
      <c r="U16" s="525"/>
      <c r="V16" s="520">
        <v>1402</v>
      </c>
      <c r="W16" s="526" t="s">
        <v>2244</v>
      </c>
      <c r="X16" s="525"/>
      <c r="Y16" s="520">
        <v>1314</v>
      </c>
      <c r="Z16" s="526" t="s">
        <v>2261</v>
      </c>
      <c r="AA16" s="525"/>
      <c r="AB16" s="520">
        <v>1402</v>
      </c>
      <c r="AC16" s="526" t="s">
        <v>2244</v>
      </c>
      <c r="AD16" s="525"/>
      <c r="AE16" s="520">
        <v>2200</v>
      </c>
      <c r="AF16" s="526" t="s">
        <v>2264</v>
      </c>
      <c r="AG16" s="525"/>
      <c r="AH16" s="511">
        <v>1314</v>
      </c>
      <c r="AI16" s="539" t="s">
        <v>2261</v>
      </c>
      <c r="AJ16" s="525"/>
      <c r="AK16" s="520">
        <v>1402</v>
      </c>
      <c r="AL16" s="526" t="s">
        <v>2244</v>
      </c>
      <c r="AM16" s="525"/>
    </row>
    <row r="17" spans="1:39">
      <c r="A17" s="520">
        <v>1104</v>
      </c>
      <c r="B17" s="515" t="s">
        <v>2066</v>
      </c>
      <c r="C17" s="453"/>
      <c r="D17" s="520">
        <v>1501</v>
      </c>
      <c r="E17" s="515" t="s">
        <v>2065</v>
      </c>
      <c r="F17" s="525"/>
      <c r="G17" s="528">
        <v>1314</v>
      </c>
      <c r="H17" s="526" t="s">
        <v>2261</v>
      </c>
      <c r="I17" s="525"/>
      <c r="J17" s="511">
        <v>1314</v>
      </c>
      <c r="K17" s="539" t="s">
        <v>2261</v>
      </c>
      <c r="L17" s="525"/>
      <c r="M17" s="520">
        <v>1502</v>
      </c>
      <c r="N17" s="526" t="s">
        <v>2067</v>
      </c>
      <c r="O17" s="525"/>
      <c r="P17" s="520">
        <v>1502</v>
      </c>
      <c r="Q17" s="526" t="s">
        <v>2067</v>
      </c>
      <c r="R17" s="525"/>
      <c r="S17" s="520">
        <v>1402</v>
      </c>
      <c r="T17" s="526" t="s">
        <v>2244</v>
      </c>
      <c r="U17" s="525"/>
      <c r="V17" s="520">
        <v>1500</v>
      </c>
      <c r="W17" s="526" t="s">
        <v>2064</v>
      </c>
      <c r="X17" s="525"/>
      <c r="Y17" s="520">
        <v>1402</v>
      </c>
      <c r="Z17" s="526" t="s">
        <v>2244</v>
      </c>
      <c r="AA17" s="525"/>
      <c r="AB17" s="520">
        <v>1500</v>
      </c>
      <c r="AC17" s="526" t="s">
        <v>2064</v>
      </c>
      <c r="AD17" s="525"/>
      <c r="AE17" s="520">
        <v>2203</v>
      </c>
      <c r="AF17" s="526" t="s">
        <v>2265</v>
      </c>
      <c r="AG17" s="525"/>
      <c r="AH17" s="511">
        <v>1508</v>
      </c>
      <c r="AI17" s="539" t="s">
        <v>2248</v>
      </c>
      <c r="AJ17" s="525"/>
      <c r="AK17" s="520">
        <v>1500</v>
      </c>
      <c r="AL17" s="526" t="s">
        <v>2064</v>
      </c>
      <c r="AM17" s="525"/>
    </row>
    <row r="18" spans="1:39">
      <c r="A18" s="520">
        <v>1105</v>
      </c>
      <c r="B18" s="515" t="s">
        <v>2207</v>
      </c>
      <c r="C18" s="453"/>
      <c r="D18" s="520">
        <v>1502</v>
      </c>
      <c r="E18" s="515" t="s">
        <v>2067</v>
      </c>
      <c r="F18" s="525"/>
      <c r="G18" s="528">
        <v>1402</v>
      </c>
      <c r="H18" s="526" t="s">
        <v>2244</v>
      </c>
      <c r="I18" s="525"/>
      <c r="J18" s="511">
        <v>1402</v>
      </c>
      <c r="K18" s="539" t="s">
        <v>2244</v>
      </c>
      <c r="L18" s="525"/>
      <c r="M18" s="520">
        <v>1503</v>
      </c>
      <c r="N18" s="526" t="s">
        <v>2245</v>
      </c>
      <c r="O18" s="525"/>
      <c r="P18" s="520">
        <v>1503</v>
      </c>
      <c r="Q18" s="526" t="s">
        <v>2245</v>
      </c>
      <c r="R18" s="525"/>
      <c r="S18" s="520">
        <v>1503</v>
      </c>
      <c r="T18" s="526" t="s">
        <v>2245</v>
      </c>
      <c r="U18" s="525"/>
      <c r="V18" s="520">
        <v>1501</v>
      </c>
      <c r="W18" s="526" t="s">
        <v>2065</v>
      </c>
      <c r="X18" s="525"/>
      <c r="Y18" s="520">
        <v>1500</v>
      </c>
      <c r="Z18" s="526" t="s">
        <v>2064</v>
      </c>
      <c r="AA18" s="525"/>
      <c r="AB18" s="520">
        <v>1501</v>
      </c>
      <c r="AC18" s="526" t="s">
        <v>2065</v>
      </c>
      <c r="AD18" s="525"/>
      <c r="AE18" s="520">
        <v>4601</v>
      </c>
      <c r="AF18" s="526" t="s">
        <v>2068</v>
      </c>
      <c r="AG18" s="525"/>
      <c r="AH18" s="511">
        <v>1907</v>
      </c>
      <c r="AI18" s="539" t="s">
        <v>2262</v>
      </c>
      <c r="AJ18" s="525"/>
      <c r="AK18" s="520">
        <v>1501</v>
      </c>
      <c r="AL18" s="526" t="s">
        <v>2065</v>
      </c>
      <c r="AM18" s="525"/>
    </row>
    <row r="19" spans="1:39">
      <c r="A19" s="520">
        <v>1107</v>
      </c>
      <c r="B19" s="515" t="s">
        <v>2069</v>
      </c>
      <c r="C19" s="453"/>
      <c r="D19" s="520">
        <v>1503</v>
      </c>
      <c r="E19" s="515" t="s">
        <v>2245</v>
      </c>
      <c r="F19" s="525"/>
      <c r="G19" s="528">
        <v>1500</v>
      </c>
      <c r="H19" s="526" t="s">
        <v>2064</v>
      </c>
      <c r="I19" s="525"/>
      <c r="J19" s="511">
        <v>1500</v>
      </c>
      <c r="K19" s="539" t="s">
        <v>2064</v>
      </c>
      <c r="L19" s="525"/>
      <c r="M19" s="520">
        <v>1506</v>
      </c>
      <c r="N19" s="526" t="s">
        <v>2246</v>
      </c>
      <c r="O19" s="525"/>
      <c r="P19" s="520">
        <v>1506</v>
      </c>
      <c r="Q19" s="526" t="s">
        <v>2246</v>
      </c>
      <c r="R19" s="525"/>
      <c r="S19" s="520">
        <v>1508</v>
      </c>
      <c r="T19" s="526" t="s">
        <v>2248</v>
      </c>
      <c r="U19" s="525"/>
      <c r="V19" s="520">
        <v>1502</v>
      </c>
      <c r="W19" s="526" t="s">
        <v>2067</v>
      </c>
      <c r="X19" s="525"/>
      <c r="Y19" s="520">
        <v>1501</v>
      </c>
      <c r="Z19" s="526" t="s">
        <v>2065</v>
      </c>
      <c r="AA19" s="525"/>
      <c r="AB19" s="520">
        <v>1502</v>
      </c>
      <c r="AC19" s="526" t="s">
        <v>2067</v>
      </c>
      <c r="AD19" s="525"/>
      <c r="AE19" s="520">
        <v>4602</v>
      </c>
      <c r="AF19" s="526" t="s">
        <v>2255</v>
      </c>
      <c r="AG19" s="525"/>
      <c r="AH19" s="511">
        <v>3105</v>
      </c>
      <c r="AI19" s="539" t="s">
        <v>2263</v>
      </c>
      <c r="AJ19" s="525"/>
      <c r="AK19" s="520">
        <v>1502</v>
      </c>
      <c r="AL19" s="526" t="s">
        <v>2067</v>
      </c>
      <c r="AM19" s="525"/>
    </row>
    <row r="20" spans="1:39" ht="15" thickBot="1">
      <c r="A20" s="520">
        <v>1109</v>
      </c>
      <c r="B20" s="515" t="s">
        <v>2070</v>
      </c>
      <c r="C20" s="453"/>
      <c r="D20" s="520">
        <v>1506</v>
      </c>
      <c r="E20" s="515" t="s">
        <v>2246</v>
      </c>
      <c r="F20" s="525"/>
      <c r="G20" s="528">
        <v>1501</v>
      </c>
      <c r="H20" s="526" t="s">
        <v>2065</v>
      </c>
      <c r="I20" s="525"/>
      <c r="J20" s="511">
        <v>1501</v>
      </c>
      <c r="K20" s="539" t="s">
        <v>2065</v>
      </c>
      <c r="L20" s="525"/>
      <c r="M20" s="520">
        <v>1507</v>
      </c>
      <c r="N20" s="526" t="s">
        <v>2247</v>
      </c>
      <c r="O20" s="525"/>
      <c r="P20" s="520">
        <v>1507</v>
      </c>
      <c r="Q20" s="526" t="s">
        <v>2247</v>
      </c>
      <c r="R20" s="525"/>
      <c r="S20" s="520">
        <v>1907</v>
      </c>
      <c r="T20" s="526" t="s">
        <v>2262</v>
      </c>
      <c r="U20" s="525"/>
      <c r="V20" s="520">
        <v>1503</v>
      </c>
      <c r="W20" s="526" t="s">
        <v>2245</v>
      </c>
      <c r="X20" s="525"/>
      <c r="Y20" s="520">
        <v>1502</v>
      </c>
      <c r="Z20" s="526" t="s">
        <v>2067</v>
      </c>
      <c r="AA20" s="525"/>
      <c r="AB20" s="520">
        <v>1503</v>
      </c>
      <c r="AC20" s="526" t="s">
        <v>2245</v>
      </c>
      <c r="AD20" s="525"/>
      <c r="AE20" s="521">
        <v>4808</v>
      </c>
      <c r="AF20" s="535" t="s">
        <v>2071</v>
      </c>
      <c r="AG20" s="525"/>
      <c r="AH20" s="511">
        <v>4706</v>
      </c>
      <c r="AI20" s="539" t="s">
        <v>2256</v>
      </c>
      <c r="AJ20" s="525"/>
      <c r="AK20" s="520">
        <v>1503</v>
      </c>
      <c r="AL20" s="526" t="s">
        <v>2245</v>
      </c>
      <c r="AM20" s="525"/>
    </row>
    <row r="21" spans="1:39">
      <c r="A21" s="520">
        <v>1110</v>
      </c>
      <c r="B21" s="515" t="s">
        <v>2208</v>
      </c>
      <c r="C21" s="453"/>
      <c r="D21" s="520">
        <v>1507</v>
      </c>
      <c r="E21" s="515" t="s">
        <v>2247</v>
      </c>
      <c r="F21" s="525"/>
      <c r="G21" s="528">
        <v>1502</v>
      </c>
      <c r="H21" s="526" t="s">
        <v>2067</v>
      </c>
      <c r="I21" s="525"/>
      <c r="J21" s="511">
        <v>1502</v>
      </c>
      <c r="K21" s="539" t="s">
        <v>2067</v>
      </c>
      <c r="L21" s="525"/>
      <c r="M21" s="520">
        <v>1508</v>
      </c>
      <c r="N21" s="526" t="s">
        <v>2248</v>
      </c>
      <c r="O21" s="525"/>
      <c r="P21" s="520">
        <v>1508</v>
      </c>
      <c r="Q21" s="526" t="s">
        <v>2248</v>
      </c>
      <c r="R21" s="525"/>
      <c r="S21" s="520">
        <v>3105</v>
      </c>
      <c r="T21" s="526" t="s">
        <v>2263</v>
      </c>
      <c r="U21" s="525"/>
      <c r="V21" s="520">
        <v>1506</v>
      </c>
      <c r="W21" s="526" t="s">
        <v>2246</v>
      </c>
      <c r="X21" s="525"/>
      <c r="Y21" s="520">
        <v>1503</v>
      </c>
      <c r="Z21" s="526" t="s">
        <v>2245</v>
      </c>
      <c r="AA21" s="525"/>
      <c r="AB21" s="520">
        <v>1506</v>
      </c>
      <c r="AC21" s="526" t="s">
        <v>2246</v>
      </c>
      <c r="AD21" s="525"/>
      <c r="AE21" s="525"/>
      <c r="AF21" s="512"/>
      <c r="AG21" s="525"/>
      <c r="AH21" s="511">
        <v>5126</v>
      </c>
      <c r="AI21" s="539" t="s">
        <v>2257</v>
      </c>
      <c r="AJ21" s="525"/>
      <c r="AK21" s="520">
        <v>1506</v>
      </c>
      <c r="AL21" s="526" t="s">
        <v>2246</v>
      </c>
      <c r="AM21" s="525"/>
    </row>
    <row r="22" spans="1:39">
      <c r="A22" s="520">
        <v>1204</v>
      </c>
      <c r="B22" s="515" t="s">
        <v>2209</v>
      </c>
      <c r="C22" s="453"/>
      <c r="D22" s="520">
        <v>1508</v>
      </c>
      <c r="E22" s="515" t="s">
        <v>2248</v>
      </c>
      <c r="F22" s="525"/>
      <c r="G22" s="528">
        <v>1503</v>
      </c>
      <c r="H22" s="526" t="s">
        <v>2245</v>
      </c>
      <c r="I22" s="525"/>
      <c r="J22" s="511">
        <v>1503</v>
      </c>
      <c r="K22" s="539" t="s">
        <v>2245</v>
      </c>
      <c r="L22" s="525"/>
      <c r="M22" s="520">
        <v>1510</v>
      </c>
      <c r="N22" s="526" t="s">
        <v>2072</v>
      </c>
      <c r="O22" s="525"/>
      <c r="P22" s="520">
        <v>1510</v>
      </c>
      <c r="Q22" s="526" t="s">
        <v>2072</v>
      </c>
      <c r="R22" s="525"/>
      <c r="S22" s="520">
        <v>4701</v>
      </c>
      <c r="T22" s="526" t="s">
        <v>2266</v>
      </c>
      <c r="U22" s="525"/>
      <c r="V22" s="520">
        <v>1507</v>
      </c>
      <c r="W22" s="526" t="s">
        <v>2247</v>
      </c>
      <c r="X22" s="525"/>
      <c r="Y22" s="520">
        <v>1506</v>
      </c>
      <c r="Z22" s="526" t="s">
        <v>2246</v>
      </c>
      <c r="AA22" s="525"/>
      <c r="AB22" s="520">
        <v>1507</v>
      </c>
      <c r="AC22" s="526" t="s">
        <v>2247</v>
      </c>
      <c r="AD22" s="525"/>
      <c r="AE22" s="525"/>
      <c r="AF22" s="512"/>
      <c r="AG22" s="525"/>
      <c r="AH22" s="511">
        <v>5136</v>
      </c>
      <c r="AI22" s="539" t="s">
        <v>2258</v>
      </c>
      <c r="AJ22" s="525"/>
      <c r="AK22" s="520">
        <v>1507</v>
      </c>
      <c r="AL22" s="526" t="s">
        <v>2247</v>
      </c>
      <c r="AM22" s="525"/>
    </row>
    <row r="23" spans="1:39">
      <c r="A23" s="520">
        <v>1315</v>
      </c>
      <c r="B23" s="515" t="s">
        <v>2210</v>
      </c>
      <c r="C23" s="453"/>
      <c r="D23" s="520">
        <v>1510</v>
      </c>
      <c r="E23" s="515" t="s">
        <v>2072</v>
      </c>
      <c r="F23" s="525"/>
      <c r="G23" s="528">
        <v>1506</v>
      </c>
      <c r="H23" s="526" t="s">
        <v>2246</v>
      </c>
      <c r="I23" s="525"/>
      <c r="J23" s="511">
        <v>1506</v>
      </c>
      <c r="K23" s="539" t="s">
        <v>2246</v>
      </c>
      <c r="L23" s="525"/>
      <c r="M23" s="520">
        <v>1511</v>
      </c>
      <c r="N23" s="526" t="s">
        <v>2249</v>
      </c>
      <c r="O23" s="525"/>
      <c r="P23" s="520">
        <v>1511</v>
      </c>
      <c r="Q23" s="526" t="s">
        <v>2249</v>
      </c>
      <c r="R23" s="525"/>
      <c r="S23" s="520">
        <v>4706</v>
      </c>
      <c r="T23" s="526" t="s">
        <v>2256</v>
      </c>
      <c r="U23" s="525"/>
      <c r="V23" s="520">
        <v>1508</v>
      </c>
      <c r="W23" s="526" t="s">
        <v>2248</v>
      </c>
      <c r="X23" s="525"/>
      <c r="Y23" s="520">
        <v>1507</v>
      </c>
      <c r="Z23" s="526" t="s">
        <v>2247</v>
      </c>
      <c r="AA23" s="525"/>
      <c r="AB23" s="520">
        <v>1508</v>
      </c>
      <c r="AC23" s="526" t="s">
        <v>2248</v>
      </c>
      <c r="AD23" s="525"/>
      <c r="AE23" s="525"/>
      <c r="AF23" s="512"/>
      <c r="AG23" s="525"/>
      <c r="AH23" s="525"/>
      <c r="AI23" s="512"/>
      <c r="AJ23" s="525"/>
      <c r="AK23" s="520">
        <v>1508</v>
      </c>
      <c r="AL23" s="526" t="s">
        <v>2248</v>
      </c>
      <c r="AM23" s="525"/>
    </row>
    <row r="24" spans="1:39">
      <c r="A24" s="520">
        <v>1504</v>
      </c>
      <c r="B24" s="515" t="s">
        <v>2211</v>
      </c>
      <c r="C24" s="453"/>
      <c r="D24" s="520">
        <v>1511</v>
      </c>
      <c r="E24" s="515" t="s">
        <v>2249</v>
      </c>
      <c r="F24" s="525"/>
      <c r="G24" s="528">
        <v>1507</v>
      </c>
      <c r="H24" s="526" t="s">
        <v>2247</v>
      </c>
      <c r="I24" s="525"/>
      <c r="J24" s="511">
        <v>1507</v>
      </c>
      <c r="K24" s="539" t="s">
        <v>2247</v>
      </c>
      <c r="L24" s="525"/>
      <c r="M24" s="520">
        <v>1512</v>
      </c>
      <c r="N24" s="526" t="s">
        <v>2250</v>
      </c>
      <c r="O24" s="525"/>
      <c r="P24" s="520">
        <v>1512</v>
      </c>
      <c r="Q24" s="526" t="s">
        <v>2250</v>
      </c>
      <c r="R24" s="525"/>
      <c r="S24" s="520">
        <v>5126</v>
      </c>
      <c r="T24" s="526" t="s">
        <v>2257</v>
      </c>
      <c r="U24" s="525"/>
      <c r="V24" s="520">
        <v>1510</v>
      </c>
      <c r="W24" s="526" t="s">
        <v>2072</v>
      </c>
      <c r="X24" s="525"/>
      <c r="Y24" s="520">
        <v>1508</v>
      </c>
      <c r="Z24" s="526" t="s">
        <v>2248</v>
      </c>
      <c r="AA24" s="525"/>
      <c r="AB24" s="520">
        <v>1510</v>
      </c>
      <c r="AC24" s="526" t="s">
        <v>2072</v>
      </c>
      <c r="AD24" s="525"/>
      <c r="AE24" s="525"/>
      <c r="AF24" s="525"/>
      <c r="AG24" s="525"/>
      <c r="AH24" s="525"/>
      <c r="AI24" s="512"/>
      <c r="AJ24" s="525"/>
      <c r="AK24" s="520">
        <v>1510</v>
      </c>
      <c r="AL24" s="526" t="s">
        <v>2072</v>
      </c>
      <c r="AM24" s="525"/>
    </row>
    <row r="25" spans="1:39" ht="15" thickBot="1">
      <c r="A25" s="520">
        <v>1505</v>
      </c>
      <c r="B25" s="515" t="s">
        <v>2212</v>
      </c>
      <c r="C25" s="453"/>
      <c r="D25" s="520">
        <v>1512</v>
      </c>
      <c r="E25" s="515" t="s">
        <v>2250</v>
      </c>
      <c r="F25" s="525"/>
      <c r="G25" s="528">
        <v>1508</v>
      </c>
      <c r="H25" s="526" t="s">
        <v>2248</v>
      </c>
      <c r="I25" s="525"/>
      <c r="J25" s="511">
        <v>1508</v>
      </c>
      <c r="K25" s="539" t="s">
        <v>2248</v>
      </c>
      <c r="L25" s="525"/>
      <c r="M25" s="520">
        <v>1513</v>
      </c>
      <c r="N25" s="526" t="s">
        <v>2251</v>
      </c>
      <c r="O25" s="525"/>
      <c r="P25" s="520">
        <v>1513</v>
      </c>
      <c r="Q25" s="526" t="s">
        <v>2251</v>
      </c>
      <c r="R25" s="525"/>
      <c r="S25" s="521">
        <v>5136</v>
      </c>
      <c r="T25" s="535" t="s">
        <v>2258</v>
      </c>
      <c r="U25" s="525"/>
      <c r="V25" s="520">
        <v>1511</v>
      </c>
      <c r="W25" s="526" t="s">
        <v>2249</v>
      </c>
      <c r="X25" s="525"/>
      <c r="Y25" s="520">
        <v>1510</v>
      </c>
      <c r="Z25" s="526" t="s">
        <v>2072</v>
      </c>
      <c r="AA25" s="525"/>
      <c r="AB25" s="520">
        <v>1511</v>
      </c>
      <c r="AC25" s="526" t="s">
        <v>2249</v>
      </c>
      <c r="AD25" s="525"/>
      <c r="AE25" s="525"/>
      <c r="AF25" s="525"/>
      <c r="AG25" s="525"/>
      <c r="AH25" s="525"/>
      <c r="AI25" s="525"/>
      <c r="AJ25" s="525"/>
      <c r="AK25" s="520">
        <v>1511</v>
      </c>
      <c r="AL25" s="526" t="s">
        <v>2249</v>
      </c>
      <c r="AM25" s="525"/>
    </row>
    <row r="26" spans="1:39">
      <c r="A26" s="520">
        <v>1517</v>
      </c>
      <c r="B26" s="515" t="s">
        <v>2213</v>
      </c>
      <c r="C26" s="453"/>
      <c r="D26" s="520">
        <v>1513</v>
      </c>
      <c r="E26" s="515" t="s">
        <v>2251</v>
      </c>
      <c r="F26" s="525"/>
      <c r="G26" s="528">
        <v>1510</v>
      </c>
      <c r="H26" s="526" t="s">
        <v>2072</v>
      </c>
      <c r="I26" s="525"/>
      <c r="J26" s="511">
        <v>1510</v>
      </c>
      <c r="K26" s="539" t="s">
        <v>2072</v>
      </c>
      <c r="L26" s="525"/>
      <c r="M26" s="520">
        <v>1515</v>
      </c>
      <c r="N26" s="526" t="s">
        <v>2252</v>
      </c>
      <c r="O26" s="525"/>
      <c r="P26" s="520">
        <v>1515</v>
      </c>
      <c r="Q26" s="526" t="s">
        <v>2252</v>
      </c>
      <c r="R26" s="525"/>
      <c r="S26" s="525"/>
      <c r="T26" s="512"/>
      <c r="U26" s="525"/>
      <c r="V26" s="520">
        <v>1512</v>
      </c>
      <c r="W26" s="526" t="s">
        <v>2250</v>
      </c>
      <c r="X26" s="525"/>
      <c r="Y26" s="520">
        <v>1511</v>
      </c>
      <c r="Z26" s="526" t="s">
        <v>2249</v>
      </c>
      <c r="AA26" s="525"/>
      <c r="AB26" s="520">
        <v>1512</v>
      </c>
      <c r="AC26" s="526" t="s">
        <v>2250</v>
      </c>
      <c r="AD26" s="525"/>
      <c r="AE26" s="525"/>
      <c r="AF26" s="525"/>
      <c r="AG26" s="525"/>
      <c r="AH26" s="525"/>
      <c r="AI26" s="525"/>
      <c r="AJ26" s="525"/>
      <c r="AK26" s="520">
        <v>1512</v>
      </c>
      <c r="AL26" s="526" t="s">
        <v>2250</v>
      </c>
      <c r="AM26" s="525"/>
    </row>
    <row r="27" spans="1:39">
      <c r="A27" s="520">
        <v>1905</v>
      </c>
      <c r="B27" s="515" t="s">
        <v>2214</v>
      </c>
      <c r="C27" s="453"/>
      <c r="D27" s="520">
        <v>1515</v>
      </c>
      <c r="E27" s="515" t="s">
        <v>2252</v>
      </c>
      <c r="F27" s="525"/>
      <c r="G27" s="528">
        <v>1511</v>
      </c>
      <c r="H27" s="526" t="s">
        <v>2249</v>
      </c>
      <c r="I27" s="525"/>
      <c r="J27" s="511">
        <v>1511</v>
      </c>
      <c r="K27" s="539" t="s">
        <v>2249</v>
      </c>
      <c r="L27" s="525"/>
      <c r="M27" s="520">
        <v>2200</v>
      </c>
      <c r="N27" s="526" t="s">
        <v>2264</v>
      </c>
      <c r="O27" s="525"/>
      <c r="P27" s="520">
        <v>2610</v>
      </c>
      <c r="Q27" s="526" t="s">
        <v>2253</v>
      </c>
      <c r="R27" s="525"/>
      <c r="S27" s="525"/>
      <c r="T27" s="512"/>
      <c r="U27" s="525"/>
      <c r="V27" s="520">
        <v>1513</v>
      </c>
      <c r="W27" s="526" t="s">
        <v>2251</v>
      </c>
      <c r="X27" s="525"/>
      <c r="Y27" s="520">
        <v>1512</v>
      </c>
      <c r="Z27" s="526" t="s">
        <v>2250</v>
      </c>
      <c r="AA27" s="525"/>
      <c r="AB27" s="520">
        <v>1513</v>
      </c>
      <c r="AC27" s="526" t="s">
        <v>2251</v>
      </c>
      <c r="AD27" s="525"/>
      <c r="AE27" s="525"/>
      <c r="AF27" s="525"/>
      <c r="AG27" s="525"/>
      <c r="AH27" s="525"/>
      <c r="AI27" s="525"/>
      <c r="AJ27" s="525"/>
      <c r="AK27" s="520">
        <v>1513</v>
      </c>
      <c r="AL27" s="526" t="s">
        <v>2251</v>
      </c>
      <c r="AM27" s="525"/>
    </row>
    <row r="28" spans="1:39">
      <c r="A28" s="520">
        <v>2611</v>
      </c>
      <c r="B28" s="515" t="s">
        <v>2215</v>
      </c>
      <c r="C28" s="453"/>
      <c r="D28" s="520">
        <v>2610</v>
      </c>
      <c r="E28" s="515" t="s">
        <v>2253</v>
      </c>
      <c r="F28" s="525"/>
      <c r="G28" s="528">
        <v>1512</v>
      </c>
      <c r="H28" s="526" t="s">
        <v>2250</v>
      </c>
      <c r="I28" s="525"/>
      <c r="J28" s="511">
        <v>1512</v>
      </c>
      <c r="K28" s="539" t="s">
        <v>2250</v>
      </c>
      <c r="L28" s="525"/>
      <c r="M28" s="520">
        <v>2203</v>
      </c>
      <c r="N28" s="526" t="s">
        <v>2265</v>
      </c>
      <c r="O28" s="525"/>
      <c r="P28" s="520">
        <v>2904</v>
      </c>
      <c r="Q28" s="526" t="s">
        <v>2254</v>
      </c>
      <c r="R28" s="525"/>
      <c r="S28" s="525"/>
      <c r="T28" s="512"/>
      <c r="U28" s="525"/>
      <c r="V28" s="520">
        <v>1515</v>
      </c>
      <c r="W28" s="526" t="s">
        <v>2252</v>
      </c>
      <c r="X28" s="525"/>
      <c r="Y28" s="520">
        <v>1513</v>
      </c>
      <c r="Z28" s="526" t="s">
        <v>2251</v>
      </c>
      <c r="AA28" s="525"/>
      <c r="AB28" s="520">
        <v>1514</v>
      </c>
      <c r="AC28" s="526" t="s">
        <v>2075</v>
      </c>
      <c r="AD28" s="525"/>
      <c r="AE28" s="525"/>
      <c r="AF28" s="525"/>
      <c r="AG28" s="525"/>
      <c r="AH28" s="525"/>
      <c r="AI28" s="525"/>
      <c r="AJ28" s="525"/>
      <c r="AK28" s="520">
        <v>1514</v>
      </c>
      <c r="AL28" s="526" t="s">
        <v>2075</v>
      </c>
      <c r="AM28" s="525"/>
    </row>
    <row r="29" spans="1:39">
      <c r="A29" s="520">
        <v>3008</v>
      </c>
      <c r="B29" s="515" t="s">
        <v>2073</v>
      </c>
      <c r="C29" s="453"/>
      <c r="D29" s="520">
        <v>2904</v>
      </c>
      <c r="E29" s="515" t="s">
        <v>2254</v>
      </c>
      <c r="F29" s="525"/>
      <c r="G29" s="528">
        <v>1513</v>
      </c>
      <c r="H29" s="526" t="s">
        <v>2251</v>
      </c>
      <c r="I29" s="525"/>
      <c r="J29" s="511">
        <v>1513</v>
      </c>
      <c r="K29" s="539" t="s">
        <v>2251</v>
      </c>
      <c r="L29" s="525"/>
      <c r="M29" s="520">
        <v>2610</v>
      </c>
      <c r="N29" s="526" t="s">
        <v>2253</v>
      </c>
      <c r="O29" s="525"/>
      <c r="P29" s="520">
        <v>3105</v>
      </c>
      <c r="Q29" s="526" t="s">
        <v>2263</v>
      </c>
      <c r="R29" s="525"/>
      <c r="S29" s="525"/>
      <c r="T29" s="525"/>
      <c r="U29" s="525"/>
      <c r="V29" s="520">
        <v>1907</v>
      </c>
      <c r="W29" s="526" t="s">
        <v>2262</v>
      </c>
      <c r="X29" s="525"/>
      <c r="Y29" s="520">
        <v>1515</v>
      </c>
      <c r="Z29" s="526" t="s">
        <v>2252</v>
      </c>
      <c r="AA29" s="525"/>
      <c r="AB29" s="520">
        <v>1515</v>
      </c>
      <c r="AC29" s="526" t="s">
        <v>2252</v>
      </c>
      <c r="AD29" s="525"/>
      <c r="AE29" s="525"/>
      <c r="AF29" s="525"/>
      <c r="AG29" s="525"/>
      <c r="AH29" s="525"/>
      <c r="AI29" s="525"/>
      <c r="AJ29" s="525"/>
      <c r="AK29" s="520">
        <v>1515</v>
      </c>
      <c r="AL29" s="526" t="s">
        <v>2252</v>
      </c>
      <c r="AM29" s="525"/>
    </row>
    <row r="30" spans="1:39">
      <c r="A30" s="520">
        <v>3016</v>
      </c>
      <c r="B30" s="515" t="s">
        <v>2074</v>
      </c>
      <c r="C30" s="453"/>
      <c r="D30" s="520">
        <v>4601</v>
      </c>
      <c r="E30" s="515" t="s">
        <v>2068</v>
      </c>
      <c r="F30" s="525"/>
      <c r="G30" s="528">
        <v>1515</v>
      </c>
      <c r="H30" s="526" t="s">
        <v>2252</v>
      </c>
      <c r="I30" s="525"/>
      <c r="J30" s="511">
        <v>1515</v>
      </c>
      <c r="K30" s="539" t="s">
        <v>2252</v>
      </c>
      <c r="L30" s="525"/>
      <c r="M30" s="520">
        <v>2904</v>
      </c>
      <c r="N30" s="526" t="s">
        <v>2254</v>
      </c>
      <c r="O30" s="525"/>
      <c r="P30" s="520">
        <v>4601</v>
      </c>
      <c r="Q30" s="526" t="s">
        <v>2068</v>
      </c>
      <c r="R30" s="525"/>
      <c r="S30" s="525"/>
      <c r="T30" s="525"/>
      <c r="U30" s="525"/>
      <c r="V30" s="520">
        <v>2610</v>
      </c>
      <c r="W30" s="526" t="s">
        <v>2253</v>
      </c>
      <c r="X30" s="525"/>
      <c r="Y30" s="520">
        <v>1907</v>
      </c>
      <c r="Z30" s="526" t="s">
        <v>2262</v>
      </c>
      <c r="AA30" s="525"/>
      <c r="AB30" s="520">
        <v>2610</v>
      </c>
      <c r="AC30" s="526" t="s">
        <v>2253</v>
      </c>
      <c r="AD30" s="525"/>
      <c r="AE30" s="525"/>
      <c r="AF30" s="525"/>
      <c r="AG30" s="525"/>
      <c r="AH30" s="525"/>
      <c r="AI30" s="525"/>
      <c r="AJ30" s="525"/>
      <c r="AK30" s="520">
        <v>2610</v>
      </c>
      <c r="AL30" s="526" t="s">
        <v>2253</v>
      </c>
      <c r="AM30" s="525"/>
    </row>
    <row r="31" spans="1:39">
      <c r="A31" s="520">
        <v>3019</v>
      </c>
      <c r="B31" s="515" t="s">
        <v>2076</v>
      </c>
      <c r="C31" s="453"/>
      <c r="D31" s="520">
        <v>4602</v>
      </c>
      <c r="E31" s="515" t="s">
        <v>2255</v>
      </c>
      <c r="F31" s="525"/>
      <c r="G31" s="528">
        <v>1907</v>
      </c>
      <c r="H31" s="526" t="s">
        <v>2262</v>
      </c>
      <c r="I31" s="525"/>
      <c r="J31" s="511">
        <v>1907</v>
      </c>
      <c r="K31" s="539" t="s">
        <v>2262</v>
      </c>
      <c r="L31" s="525"/>
      <c r="M31" s="520">
        <v>3105</v>
      </c>
      <c r="N31" s="526" t="s">
        <v>2263</v>
      </c>
      <c r="O31" s="525"/>
      <c r="P31" s="520">
        <v>4602</v>
      </c>
      <c r="Q31" s="526" t="s">
        <v>2255</v>
      </c>
      <c r="R31" s="525"/>
      <c r="S31" s="525"/>
      <c r="T31" s="525"/>
      <c r="U31" s="525"/>
      <c r="V31" s="520">
        <v>2904</v>
      </c>
      <c r="W31" s="526" t="s">
        <v>2254</v>
      </c>
      <c r="X31" s="525"/>
      <c r="Y31" s="520">
        <v>2200</v>
      </c>
      <c r="Z31" s="526" t="s">
        <v>2264</v>
      </c>
      <c r="AA31" s="525"/>
      <c r="AB31" s="520">
        <v>2904</v>
      </c>
      <c r="AC31" s="526" t="s">
        <v>2254</v>
      </c>
      <c r="AD31" s="525"/>
      <c r="AE31" s="525"/>
      <c r="AF31" s="525"/>
      <c r="AG31" s="525"/>
      <c r="AH31" s="525"/>
      <c r="AI31" s="525"/>
      <c r="AJ31" s="525"/>
      <c r="AK31" s="520">
        <v>2904</v>
      </c>
      <c r="AL31" s="526" t="s">
        <v>2254</v>
      </c>
      <c r="AM31" s="525"/>
    </row>
    <row r="32" spans="1:39">
      <c r="A32" s="520">
        <v>3030</v>
      </c>
      <c r="B32" s="515" t="s">
        <v>2077</v>
      </c>
      <c r="C32" s="453"/>
      <c r="D32" s="520">
        <v>4706</v>
      </c>
      <c r="E32" s="515" t="s">
        <v>2256</v>
      </c>
      <c r="F32" s="525"/>
      <c r="G32" s="528">
        <v>2610</v>
      </c>
      <c r="H32" s="526" t="s">
        <v>2253</v>
      </c>
      <c r="I32" s="525"/>
      <c r="J32" s="511">
        <v>2610</v>
      </c>
      <c r="K32" s="539" t="s">
        <v>2253</v>
      </c>
      <c r="L32" s="525"/>
      <c r="M32" s="520">
        <v>4601</v>
      </c>
      <c r="N32" s="526" t="s">
        <v>2068</v>
      </c>
      <c r="O32" s="525"/>
      <c r="P32" s="520">
        <v>4701</v>
      </c>
      <c r="Q32" s="526" t="s">
        <v>2266</v>
      </c>
      <c r="R32" s="525"/>
      <c r="S32" s="525"/>
      <c r="T32" s="525"/>
      <c r="U32" s="525"/>
      <c r="V32" s="520">
        <v>4601</v>
      </c>
      <c r="W32" s="526" t="s">
        <v>2068</v>
      </c>
      <c r="X32" s="525"/>
      <c r="Y32" s="520">
        <v>2203</v>
      </c>
      <c r="Z32" s="526" t="s">
        <v>2265</v>
      </c>
      <c r="AA32" s="525"/>
      <c r="AB32" s="520">
        <v>3033</v>
      </c>
      <c r="AC32" s="526" t="s">
        <v>2079</v>
      </c>
      <c r="AD32" s="525"/>
      <c r="AE32" s="525"/>
      <c r="AF32" s="525"/>
      <c r="AG32" s="525"/>
      <c r="AH32" s="525"/>
      <c r="AI32" s="525"/>
      <c r="AJ32" s="525"/>
      <c r="AK32" s="520">
        <v>3033</v>
      </c>
      <c r="AL32" s="526" t="s">
        <v>2079</v>
      </c>
      <c r="AM32" s="525"/>
    </row>
    <row r="33" spans="1:39">
      <c r="A33" s="520">
        <v>3031</v>
      </c>
      <c r="B33" s="515" t="s">
        <v>2078</v>
      </c>
      <c r="C33" s="453"/>
      <c r="D33" s="520">
        <v>4808</v>
      </c>
      <c r="E33" s="515" t="s">
        <v>2071</v>
      </c>
      <c r="F33" s="525"/>
      <c r="G33" s="528">
        <v>2904</v>
      </c>
      <c r="H33" s="526" t="s">
        <v>2254</v>
      </c>
      <c r="I33" s="525"/>
      <c r="J33" s="511">
        <v>2904</v>
      </c>
      <c r="K33" s="539" t="s">
        <v>2254</v>
      </c>
      <c r="L33" s="525"/>
      <c r="M33" s="520">
        <v>4602</v>
      </c>
      <c r="N33" s="526" t="s">
        <v>2255</v>
      </c>
      <c r="O33" s="525"/>
      <c r="P33" s="520">
        <v>4706</v>
      </c>
      <c r="Q33" s="526" t="s">
        <v>2256</v>
      </c>
      <c r="R33" s="525"/>
      <c r="S33" s="525"/>
      <c r="T33" s="525"/>
      <c r="U33" s="525"/>
      <c r="V33" s="520">
        <v>4602</v>
      </c>
      <c r="W33" s="526" t="s">
        <v>2255</v>
      </c>
      <c r="X33" s="525"/>
      <c r="Y33" s="520">
        <v>2610</v>
      </c>
      <c r="Z33" s="526" t="s">
        <v>2253</v>
      </c>
      <c r="AA33" s="525"/>
      <c r="AB33" s="520">
        <v>3041</v>
      </c>
      <c r="AC33" s="526" t="s">
        <v>2080</v>
      </c>
      <c r="AD33" s="525"/>
      <c r="AE33" s="525"/>
      <c r="AF33" s="525"/>
      <c r="AG33" s="525"/>
      <c r="AH33" s="525"/>
      <c r="AI33" s="525"/>
      <c r="AJ33" s="525"/>
      <c r="AK33" s="520">
        <v>3041</v>
      </c>
      <c r="AL33" s="526" t="s">
        <v>2080</v>
      </c>
      <c r="AM33" s="525"/>
    </row>
    <row r="34" spans="1:39">
      <c r="A34" s="520">
        <v>4005</v>
      </c>
      <c r="B34" s="515" t="s">
        <v>2216</v>
      </c>
      <c r="C34" s="453"/>
      <c r="D34" s="520">
        <v>5126</v>
      </c>
      <c r="E34" s="515" t="s">
        <v>2257</v>
      </c>
      <c r="F34" s="525"/>
      <c r="G34" s="528">
        <v>3105</v>
      </c>
      <c r="H34" s="526" t="s">
        <v>2263</v>
      </c>
      <c r="I34" s="525"/>
      <c r="J34" s="511">
        <v>3105</v>
      </c>
      <c r="K34" s="539" t="s">
        <v>2263</v>
      </c>
      <c r="L34" s="525"/>
      <c r="M34" s="520">
        <v>4706</v>
      </c>
      <c r="N34" s="526" t="s">
        <v>2256</v>
      </c>
      <c r="O34" s="525"/>
      <c r="P34" s="520">
        <v>4808</v>
      </c>
      <c r="Q34" s="526" t="s">
        <v>2071</v>
      </c>
      <c r="R34" s="525"/>
      <c r="S34" s="525"/>
      <c r="T34" s="525"/>
      <c r="U34" s="525"/>
      <c r="V34" s="520">
        <v>4701</v>
      </c>
      <c r="W34" s="526" t="s">
        <v>2266</v>
      </c>
      <c r="X34" s="525"/>
      <c r="Y34" s="520">
        <v>2904</v>
      </c>
      <c r="Z34" s="526" t="s">
        <v>2254</v>
      </c>
      <c r="AA34" s="525"/>
      <c r="AB34" s="520">
        <v>3044</v>
      </c>
      <c r="AC34" s="526" t="s">
        <v>2081</v>
      </c>
      <c r="AD34" s="525"/>
      <c r="AE34" s="525"/>
      <c r="AF34" s="525"/>
      <c r="AG34" s="525"/>
      <c r="AH34" s="525"/>
      <c r="AI34" s="525"/>
      <c r="AJ34" s="525"/>
      <c r="AK34" s="520">
        <v>3044</v>
      </c>
      <c r="AL34" s="526" t="s">
        <v>2081</v>
      </c>
      <c r="AM34" s="525"/>
    </row>
    <row r="35" spans="1:39" ht="15" thickBot="1">
      <c r="A35" s="520">
        <v>4304</v>
      </c>
      <c r="B35" s="515" t="s">
        <v>2217</v>
      </c>
      <c r="C35" s="453"/>
      <c r="D35" s="521">
        <v>5136</v>
      </c>
      <c r="E35" s="516" t="s">
        <v>2258</v>
      </c>
      <c r="F35" s="525"/>
      <c r="G35" s="528">
        <v>4706</v>
      </c>
      <c r="H35" s="526" t="s">
        <v>2256</v>
      </c>
      <c r="I35" s="525"/>
      <c r="J35" s="511">
        <v>4601</v>
      </c>
      <c r="K35" s="539" t="s">
        <v>2068</v>
      </c>
      <c r="L35" s="525"/>
      <c r="M35" s="520">
        <v>4808</v>
      </c>
      <c r="N35" s="526" t="s">
        <v>2071</v>
      </c>
      <c r="O35" s="525"/>
      <c r="P35" s="520">
        <v>5126</v>
      </c>
      <c r="Q35" s="526" t="s">
        <v>2257</v>
      </c>
      <c r="R35" s="525"/>
      <c r="S35" s="525"/>
      <c r="T35" s="525"/>
      <c r="U35" s="525"/>
      <c r="V35" s="520">
        <v>4706</v>
      </c>
      <c r="W35" s="526" t="s">
        <v>2256</v>
      </c>
      <c r="X35" s="525"/>
      <c r="Y35" s="520">
        <v>3105</v>
      </c>
      <c r="Z35" s="526" t="s">
        <v>2263</v>
      </c>
      <c r="AA35" s="525"/>
      <c r="AB35" s="520">
        <v>4004</v>
      </c>
      <c r="AC35" s="526" t="s">
        <v>2269</v>
      </c>
      <c r="AD35" s="525"/>
      <c r="AE35" s="525"/>
      <c r="AF35" s="525"/>
      <c r="AG35" s="525"/>
      <c r="AH35" s="525"/>
      <c r="AI35" s="525"/>
      <c r="AJ35" s="525"/>
      <c r="AK35" s="520">
        <v>4004</v>
      </c>
      <c r="AL35" s="526" t="s">
        <v>2269</v>
      </c>
      <c r="AM35" s="525"/>
    </row>
    <row r="36" spans="1:39" ht="15" thickBot="1">
      <c r="A36" s="520">
        <v>4603</v>
      </c>
      <c r="B36" s="515" t="s">
        <v>2218</v>
      </c>
      <c r="C36" s="453"/>
      <c r="D36" s="512"/>
      <c r="E36" s="512"/>
      <c r="F36" s="527"/>
      <c r="G36" s="528">
        <v>5126</v>
      </c>
      <c r="H36" s="526" t="s">
        <v>2257</v>
      </c>
      <c r="I36" s="525"/>
      <c r="J36" s="511">
        <v>4602</v>
      </c>
      <c r="K36" s="539" t="s">
        <v>2255</v>
      </c>
      <c r="L36" s="525"/>
      <c r="M36" s="520">
        <v>5126</v>
      </c>
      <c r="N36" s="526" t="s">
        <v>2257</v>
      </c>
      <c r="O36" s="525"/>
      <c r="P36" s="521">
        <v>5136</v>
      </c>
      <c r="Q36" s="535" t="s">
        <v>2258</v>
      </c>
      <c r="R36" s="525"/>
      <c r="S36" s="525"/>
      <c r="T36" s="525"/>
      <c r="U36" s="525"/>
      <c r="V36" s="521">
        <v>4808</v>
      </c>
      <c r="W36" s="535" t="s">
        <v>2071</v>
      </c>
      <c r="X36" s="525"/>
      <c r="Y36" s="520">
        <v>4706</v>
      </c>
      <c r="Z36" s="526" t="s">
        <v>2256</v>
      </c>
      <c r="AA36" s="525"/>
      <c r="AB36" s="520">
        <v>4010</v>
      </c>
      <c r="AC36" s="526" t="s">
        <v>2270</v>
      </c>
      <c r="AD36" s="525"/>
      <c r="AE36" s="525"/>
      <c r="AF36" s="525"/>
      <c r="AG36" s="525"/>
      <c r="AH36" s="525"/>
      <c r="AI36" s="525"/>
      <c r="AJ36" s="525"/>
      <c r="AK36" s="520">
        <v>4010</v>
      </c>
      <c r="AL36" s="526" t="s">
        <v>2270</v>
      </c>
      <c r="AM36" s="525"/>
    </row>
    <row r="37" spans="1:39" ht="15" thickBot="1">
      <c r="A37" s="520">
        <v>4604</v>
      </c>
      <c r="B37" s="515" t="s">
        <v>2219</v>
      </c>
      <c r="C37" s="453"/>
      <c r="D37" s="512"/>
      <c r="E37" s="512"/>
      <c r="F37" s="453"/>
      <c r="G37" s="534">
        <v>5136</v>
      </c>
      <c r="H37" s="535" t="s">
        <v>2258</v>
      </c>
      <c r="I37" s="525"/>
      <c r="J37" s="511">
        <v>4706</v>
      </c>
      <c r="K37" s="539" t="s">
        <v>2256</v>
      </c>
      <c r="L37" s="525"/>
      <c r="M37" s="521">
        <v>5136</v>
      </c>
      <c r="N37" s="535" t="s">
        <v>2258</v>
      </c>
      <c r="O37" s="525"/>
      <c r="P37" s="525"/>
      <c r="Q37" s="512"/>
      <c r="R37" s="525"/>
      <c r="S37" s="525"/>
      <c r="T37" s="525"/>
      <c r="U37" s="525"/>
      <c r="V37" s="525"/>
      <c r="W37" s="512"/>
      <c r="X37" s="525"/>
      <c r="Y37" s="520">
        <v>5126</v>
      </c>
      <c r="Z37" s="526" t="s">
        <v>2257</v>
      </c>
      <c r="AA37" s="525"/>
      <c r="AB37" s="520">
        <v>4100</v>
      </c>
      <c r="AC37" s="526" t="s">
        <v>2082</v>
      </c>
      <c r="AD37" s="525"/>
      <c r="AE37" s="525"/>
      <c r="AF37" s="525"/>
      <c r="AG37" s="525"/>
      <c r="AH37" s="525"/>
      <c r="AI37" s="525"/>
      <c r="AJ37" s="525"/>
      <c r="AK37" s="520">
        <v>4100</v>
      </c>
      <c r="AL37" s="526" t="s">
        <v>2082</v>
      </c>
      <c r="AM37" s="525"/>
    </row>
    <row r="38" spans="1:39" ht="15" thickBot="1">
      <c r="A38" s="520">
        <v>4605</v>
      </c>
      <c r="B38" s="515" t="s">
        <v>2220</v>
      </c>
      <c r="C38" s="453"/>
      <c r="D38" s="512"/>
      <c r="E38" s="512"/>
      <c r="F38" s="453"/>
      <c r="G38" s="525"/>
      <c r="H38" s="512"/>
      <c r="I38" s="525"/>
      <c r="J38" s="511">
        <v>4808</v>
      </c>
      <c r="K38" s="539" t="s">
        <v>2071</v>
      </c>
      <c r="L38" s="525"/>
      <c r="M38" s="525"/>
      <c r="N38" s="512"/>
      <c r="O38" s="525"/>
      <c r="P38" s="525"/>
      <c r="Q38" s="512"/>
      <c r="R38" s="525"/>
      <c r="S38" s="525"/>
      <c r="T38" s="525"/>
      <c r="U38" s="525"/>
      <c r="V38" s="525"/>
      <c r="W38" s="512"/>
      <c r="X38" s="525"/>
      <c r="Y38" s="521">
        <v>5136</v>
      </c>
      <c r="Z38" s="535" t="s">
        <v>2258</v>
      </c>
      <c r="AA38" s="525"/>
      <c r="AB38" s="520">
        <v>4102</v>
      </c>
      <c r="AC38" s="526" t="s">
        <v>2271</v>
      </c>
      <c r="AD38" s="525"/>
      <c r="AE38" s="525"/>
      <c r="AF38" s="525"/>
      <c r="AG38" s="525"/>
      <c r="AH38" s="525"/>
      <c r="AI38" s="525"/>
      <c r="AJ38" s="525"/>
      <c r="AK38" s="520">
        <v>4102</v>
      </c>
      <c r="AL38" s="526" t="s">
        <v>2271</v>
      </c>
      <c r="AM38" s="525"/>
    </row>
    <row r="39" spans="1:39">
      <c r="A39" s="520">
        <v>4702</v>
      </c>
      <c r="B39" s="515" t="s">
        <v>2221</v>
      </c>
      <c r="C39" s="453"/>
      <c r="D39" s="512"/>
      <c r="E39" s="512"/>
      <c r="F39" s="453"/>
      <c r="G39" s="525"/>
      <c r="H39" s="512"/>
      <c r="I39" s="525"/>
      <c r="J39" s="511">
        <v>5136</v>
      </c>
      <c r="K39" s="539" t="s">
        <v>2258</v>
      </c>
      <c r="L39" s="525"/>
      <c r="M39" s="525"/>
      <c r="N39" s="512"/>
      <c r="O39" s="525"/>
      <c r="P39" s="525"/>
      <c r="Q39" s="512"/>
      <c r="R39" s="525"/>
      <c r="S39" s="525"/>
      <c r="T39" s="525"/>
      <c r="U39" s="525"/>
      <c r="V39" s="525"/>
      <c r="W39" s="512"/>
      <c r="X39" s="525"/>
      <c r="Y39" s="525"/>
      <c r="Z39" s="512"/>
      <c r="AA39" s="525"/>
      <c r="AB39" s="520">
        <v>4103</v>
      </c>
      <c r="AC39" s="526" t="s">
        <v>2272</v>
      </c>
      <c r="AD39" s="525"/>
      <c r="AE39" s="525"/>
      <c r="AF39" s="525"/>
      <c r="AG39" s="525"/>
      <c r="AH39" s="525"/>
      <c r="AI39" s="525"/>
      <c r="AJ39" s="525"/>
      <c r="AK39" s="520">
        <v>4103</v>
      </c>
      <c r="AL39" s="526" t="s">
        <v>2272</v>
      </c>
      <c r="AM39" s="525"/>
    </row>
    <row r="40" spans="1:39">
      <c r="A40" s="520">
        <v>4703</v>
      </c>
      <c r="B40" s="515" t="s">
        <v>2222</v>
      </c>
      <c r="C40" s="453"/>
      <c r="D40" s="525"/>
      <c r="E40" s="525"/>
      <c r="F40" s="453"/>
      <c r="G40" s="525"/>
      <c r="H40" s="512"/>
      <c r="I40" s="525"/>
      <c r="J40" s="525"/>
      <c r="K40" s="512"/>
      <c r="L40" s="525"/>
      <c r="M40" s="525"/>
      <c r="N40" s="512"/>
      <c r="O40" s="525"/>
      <c r="P40" s="525"/>
      <c r="Q40" s="512"/>
      <c r="R40" s="525"/>
      <c r="S40" s="525"/>
      <c r="T40" s="525"/>
      <c r="U40" s="525"/>
      <c r="V40" s="525"/>
      <c r="W40" s="512"/>
      <c r="X40" s="525"/>
      <c r="Y40" s="525"/>
      <c r="Z40" s="512"/>
      <c r="AA40" s="525"/>
      <c r="AB40" s="520">
        <v>4199</v>
      </c>
      <c r="AC40" s="526" t="s">
        <v>2083</v>
      </c>
      <c r="AD40" s="525"/>
      <c r="AE40" s="525"/>
      <c r="AF40" s="525"/>
      <c r="AG40" s="525"/>
      <c r="AH40" s="525"/>
      <c r="AI40" s="525"/>
      <c r="AJ40" s="525"/>
      <c r="AK40" s="520">
        <v>4199</v>
      </c>
      <c r="AL40" s="526" t="s">
        <v>2083</v>
      </c>
      <c r="AM40" s="525"/>
    </row>
    <row r="41" spans="1:39">
      <c r="A41" s="520">
        <v>4704</v>
      </c>
      <c r="B41" s="515" t="s">
        <v>2223</v>
      </c>
      <c r="C41" s="454"/>
      <c r="D41" s="455"/>
      <c r="E41" s="455"/>
      <c r="F41" s="456"/>
      <c r="G41" s="525"/>
      <c r="H41" s="512"/>
      <c r="I41" s="525"/>
      <c r="J41" s="525"/>
      <c r="K41" s="512"/>
      <c r="L41" s="525"/>
      <c r="M41" s="525"/>
      <c r="N41" s="512"/>
      <c r="O41" s="525"/>
      <c r="P41" s="525"/>
      <c r="Q41" s="512"/>
      <c r="R41" s="525"/>
      <c r="S41" s="525"/>
      <c r="T41" s="525"/>
      <c r="U41" s="525"/>
      <c r="V41" s="525"/>
      <c r="W41" s="512"/>
      <c r="X41" s="525"/>
      <c r="Y41" s="525"/>
      <c r="Z41" s="512"/>
      <c r="AA41" s="525"/>
      <c r="AB41" s="520">
        <v>4301</v>
      </c>
      <c r="AC41" s="526" t="s">
        <v>2273</v>
      </c>
      <c r="AD41" s="525"/>
      <c r="AE41" s="525"/>
      <c r="AF41" s="525"/>
      <c r="AG41" s="525"/>
      <c r="AH41" s="525"/>
      <c r="AI41" s="525"/>
      <c r="AJ41" s="525"/>
      <c r="AK41" s="520">
        <v>4301</v>
      </c>
      <c r="AL41" s="526" t="s">
        <v>2273</v>
      </c>
      <c r="AM41" s="525"/>
    </row>
    <row r="42" spans="1:39">
      <c r="A42" s="520">
        <v>4707</v>
      </c>
      <c r="B42" s="515" t="s">
        <v>2224</v>
      </c>
      <c r="C42" s="454"/>
      <c r="D42" s="452"/>
      <c r="E42" s="452"/>
      <c r="F42" s="456"/>
      <c r="G42" s="525"/>
      <c r="H42" s="525"/>
      <c r="I42" s="525"/>
      <c r="J42" s="525"/>
      <c r="K42" s="512"/>
      <c r="L42" s="525"/>
      <c r="M42" s="525"/>
      <c r="N42" s="525"/>
      <c r="O42" s="525"/>
      <c r="P42" s="525"/>
      <c r="Q42" s="512"/>
      <c r="R42" s="525"/>
      <c r="S42" s="525"/>
      <c r="T42" s="525"/>
      <c r="U42" s="525"/>
      <c r="V42" s="525"/>
      <c r="W42" s="525"/>
      <c r="X42" s="525"/>
      <c r="Y42" s="525"/>
      <c r="Z42" s="512"/>
      <c r="AA42" s="525"/>
      <c r="AB42" s="520">
        <v>4504</v>
      </c>
      <c r="AC42" s="526" t="s">
        <v>2084</v>
      </c>
      <c r="AD42" s="525"/>
      <c r="AE42" s="525"/>
      <c r="AF42" s="525"/>
      <c r="AG42" s="525"/>
      <c r="AH42" s="525"/>
      <c r="AI42" s="525"/>
      <c r="AJ42" s="525"/>
      <c r="AK42" s="520">
        <v>4504</v>
      </c>
      <c r="AL42" s="526" t="s">
        <v>2084</v>
      </c>
      <c r="AM42" s="525"/>
    </row>
    <row r="43" spans="1:39">
      <c r="A43" s="520">
        <v>4902</v>
      </c>
      <c r="B43" s="515" t="s">
        <v>2225</v>
      </c>
      <c r="C43" s="454"/>
      <c r="D43" s="452"/>
      <c r="E43" s="452"/>
      <c r="F43" s="456"/>
      <c r="G43" s="525"/>
      <c r="H43" s="525"/>
      <c r="I43" s="525"/>
      <c r="J43" s="525"/>
      <c r="K43" s="525"/>
      <c r="L43" s="525"/>
      <c r="M43" s="525"/>
      <c r="N43" s="525"/>
      <c r="O43" s="525"/>
      <c r="P43" s="525"/>
      <c r="Q43" s="525"/>
      <c r="R43" s="525"/>
      <c r="S43" s="525"/>
      <c r="T43" s="525"/>
      <c r="U43" s="525"/>
      <c r="V43" s="525"/>
      <c r="W43" s="525"/>
      <c r="X43" s="525"/>
      <c r="Y43" s="525"/>
      <c r="Z43" s="525"/>
      <c r="AA43" s="525"/>
      <c r="AB43" s="520">
        <v>4601</v>
      </c>
      <c r="AC43" s="526" t="s">
        <v>2068</v>
      </c>
      <c r="AD43" s="525"/>
      <c r="AE43" s="525"/>
      <c r="AF43" s="525"/>
      <c r="AG43" s="525"/>
      <c r="AH43" s="525"/>
      <c r="AI43" s="525"/>
      <c r="AJ43" s="525"/>
      <c r="AK43" s="520">
        <v>4601</v>
      </c>
      <c r="AL43" s="526" t="s">
        <v>2068</v>
      </c>
      <c r="AM43" s="525"/>
    </row>
    <row r="44" spans="1:39">
      <c r="A44" s="520">
        <v>4903</v>
      </c>
      <c r="B44" s="515" t="s">
        <v>2226</v>
      </c>
      <c r="C44" s="454"/>
      <c r="D44" s="452"/>
      <c r="E44" s="452"/>
      <c r="F44" s="456"/>
      <c r="G44" s="525"/>
      <c r="H44" s="525"/>
      <c r="I44" s="525"/>
      <c r="J44" s="525"/>
      <c r="K44" s="525"/>
      <c r="L44" s="525"/>
      <c r="M44" s="525"/>
      <c r="N44" s="525"/>
      <c r="O44" s="525"/>
      <c r="P44" s="525"/>
      <c r="Q44" s="525"/>
      <c r="R44" s="525"/>
      <c r="S44" s="525"/>
      <c r="T44" s="525"/>
      <c r="U44" s="525"/>
      <c r="V44" s="525"/>
      <c r="W44" s="525"/>
      <c r="X44" s="525"/>
      <c r="Y44" s="525"/>
      <c r="Z44" s="525"/>
      <c r="AA44" s="525"/>
      <c r="AB44" s="520">
        <v>4602</v>
      </c>
      <c r="AC44" s="526" t="s">
        <v>2255</v>
      </c>
      <c r="AD44" s="525"/>
      <c r="AE44" s="525"/>
      <c r="AF44" s="525"/>
      <c r="AG44" s="525"/>
      <c r="AH44" s="525"/>
      <c r="AI44" s="525"/>
      <c r="AJ44" s="525"/>
      <c r="AK44" s="520">
        <v>4602</v>
      </c>
      <c r="AL44" s="526" t="s">
        <v>2255</v>
      </c>
      <c r="AM44" s="525"/>
    </row>
    <row r="45" spans="1:39">
      <c r="A45" s="520">
        <v>5106</v>
      </c>
      <c r="B45" s="515" t="s">
        <v>2227</v>
      </c>
      <c r="C45" s="454"/>
      <c r="D45" s="452"/>
      <c r="E45" s="452"/>
      <c r="F45" s="456"/>
      <c r="G45" s="525"/>
      <c r="H45" s="525"/>
      <c r="I45" s="525"/>
      <c r="J45" s="531"/>
      <c r="K45" s="455"/>
      <c r="L45" s="455"/>
      <c r="M45" s="455"/>
      <c r="N45" s="455"/>
      <c r="O45" s="455"/>
      <c r="P45" s="455"/>
      <c r="Q45" s="455"/>
      <c r="R45" s="455"/>
      <c r="S45" s="455"/>
      <c r="T45" s="455"/>
      <c r="U45" s="455"/>
      <c r="V45" s="455"/>
      <c r="W45" s="455"/>
      <c r="X45" s="455"/>
      <c r="Y45" s="455"/>
      <c r="Z45" s="455"/>
      <c r="AA45" s="525"/>
      <c r="AB45" s="520">
        <v>4706</v>
      </c>
      <c r="AC45" s="526" t="s">
        <v>2256</v>
      </c>
      <c r="AD45" s="525"/>
      <c r="AE45" s="525"/>
      <c r="AF45" s="455"/>
      <c r="AG45" s="455"/>
      <c r="AH45" s="455"/>
      <c r="AI45" s="525"/>
      <c r="AJ45" s="525"/>
      <c r="AK45" s="520">
        <v>4706</v>
      </c>
      <c r="AL45" s="526" t="s">
        <v>2256</v>
      </c>
      <c r="AM45" s="531"/>
    </row>
    <row r="46" spans="1:39" ht="15" thickBot="1">
      <c r="A46" s="520">
        <v>5107</v>
      </c>
      <c r="B46" s="515" t="s">
        <v>2228</v>
      </c>
      <c r="C46" s="454"/>
      <c r="D46" s="452"/>
      <c r="E46" s="452"/>
      <c r="F46" s="456"/>
      <c r="G46" s="525"/>
      <c r="H46" s="525"/>
      <c r="I46" s="525"/>
      <c r="J46" s="454"/>
      <c r="K46" s="452"/>
      <c r="L46" s="452"/>
      <c r="M46" s="452"/>
      <c r="N46" s="452"/>
      <c r="O46" s="452"/>
      <c r="P46" s="452"/>
      <c r="Q46" s="452"/>
      <c r="R46" s="452"/>
      <c r="S46" s="452"/>
      <c r="T46" s="452"/>
      <c r="U46" s="452"/>
      <c r="V46" s="452"/>
      <c r="W46" s="452"/>
      <c r="X46" s="452"/>
      <c r="Y46" s="452"/>
      <c r="Z46" s="452"/>
      <c r="AA46" s="525"/>
      <c r="AB46" s="520">
        <v>4805</v>
      </c>
      <c r="AC46" s="526" t="s">
        <v>2274</v>
      </c>
      <c r="AD46" s="525"/>
      <c r="AE46" s="525"/>
      <c r="AF46" s="452"/>
      <c r="AG46" s="452"/>
      <c r="AH46" s="452"/>
      <c r="AI46" s="525"/>
      <c r="AJ46" s="525"/>
      <c r="AK46" s="521">
        <v>4808</v>
      </c>
      <c r="AL46" s="535" t="s">
        <v>2071</v>
      </c>
      <c r="AM46" s="454"/>
    </row>
    <row r="47" spans="1:39" ht="15" thickBot="1">
      <c r="A47" s="520">
        <v>5108</v>
      </c>
      <c r="B47" s="515" t="s">
        <v>2229</v>
      </c>
      <c r="C47" s="454"/>
      <c r="D47" s="452"/>
      <c r="E47" s="452"/>
      <c r="F47" s="456"/>
      <c r="G47" s="525"/>
      <c r="H47" s="525"/>
      <c r="I47" s="525"/>
      <c r="J47" s="454"/>
      <c r="K47" s="452"/>
      <c r="L47" s="452"/>
      <c r="M47" s="452"/>
      <c r="N47" s="452"/>
      <c r="O47" s="452"/>
      <c r="P47" s="452"/>
      <c r="Q47" s="452"/>
      <c r="R47" s="452"/>
      <c r="S47" s="452"/>
      <c r="T47" s="452"/>
      <c r="U47" s="452"/>
      <c r="V47" s="452"/>
      <c r="W47" s="452"/>
      <c r="X47" s="452"/>
      <c r="Y47" s="452"/>
      <c r="Z47" s="452"/>
      <c r="AA47" s="525"/>
      <c r="AB47" s="521">
        <v>4808</v>
      </c>
      <c r="AC47" s="535" t="s">
        <v>2071</v>
      </c>
      <c r="AD47" s="525"/>
      <c r="AE47" s="525"/>
      <c r="AF47" s="452"/>
      <c r="AG47" s="452"/>
      <c r="AH47" s="452"/>
      <c r="AI47" s="525"/>
      <c r="AJ47" s="525"/>
      <c r="AK47" s="525"/>
      <c r="AL47" s="525"/>
      <c r="AM47" s="454"/>
    </row>
    <row r="48" spans="1:39">
      <c r="A48" s="520">
        <v>5109</v>
      </c>
      <c r="B48" s="515" t="s">
        <v>2230</v>
      </c>
      <c r="C48" s="454"/>
      <c r="D48" s="452"/>
      <c r="E48" s="452"/>
      <c r="F48" s="456"/>
      <c r="G48" s="525"/>
      <c r="H48" s="525"/>
      <c r="I48" s="525"/>
      <c r="J48" s="454"/>
      <c r="K48" s="452"/>
      <c r="L48" s="452"/>
      <c r="M48" s="452"/>
      <c r="N48" s="452"/>
      <c r="O48" s="452"/>
      <c r="P48" s="452"/>
      <c r="Q48" s="452"/>
      <c r="R48" s="452"/>
      <c r="S48" s="452"/>
      <c r="T48" s="452"/>
      <c r="U48" s="452"/>
      <c r="V48" s="452"/>
      <c r="W48" s="452"/>
      <c r="X48" s="452"/>
      <c r="Y48" s="452"/>
      <c r="Z48" s="452"/>
      <c r="AA48" s="525"/>
      <c r="AB48" s="525"/>
      <c r="AC48" s="525"/>
      <c r="AD48" s="525"/>
      <c r="AE48" s="525"/>
      <c r="AF48" s="452"/>
      <c r="AG48" s="452"/>
      <c r="AH48" s="452"/>
      <c r="AI48" s="525"/>
      <c r="AJ48" s="525"/>
      <c r="AK48" s="525"/>
      <c r="AL48" s="525"/>
      <c r="AM48" s="454"/>
    </row>
    <row r="49" spans="1:39">
      <c r="A49" s="520">
        <v>5110</v>
      </c>
      <c r="B49" s="515" t="s">
        <v>2231</v>
      </c>
      <c r="C49" s="454"/>
      <c r="D49" s="452"/>
      <c r="E49" s="452"/>
      <c r="F49" s="456"/>
      <c r="G49" s="525"/>
      <c r="H49" s="525"/>
      <c r="I49" s="525"/>
      <c r="J49" s="454"/>
      <c r="K49" s="452"/>
      <c r="L49" s="452"/>
      <c r="M49" s="452"/>
      <c r="N49" s="452"/>
      <c r="O49" s="452"/>
      <c r="P49" s="452"/>
      <c r="Q49" s="452"/>
      <c r="R49" s="452"/>
      <c r="S49" s="452"/>
      <c r="T49" s="452"/>
      <c r="U49" s="452"/>
      <c r="V49" s="452"/>
      <c r="W49" s="452"/>
      <c r="X49" s="452"/>
      <c r="Y49" s="452"/>
      <c r="Z49" s="452"/>
      <c r="AA49" s="525"/>
      <c r="AB49" s="525"/>
      <c r="AC49" s="525"/>
      <c r="AD49" s="525"/>
      <c r="AE49" s="525"/>
      <c r="AF49" s="452"/>
      <c r="AG49" s="452"/>
      <c r="AH49" s="452"/>
      <c r="AI49" s="525"/>
      <c r="AJ49" s="525"/>
      <c r="AK49" s="525"/>
      <c r="AL49" s="525"/>
      <c r="AM49" s="454"/>
    </row>
    <row r="50" spans="1:39">
      <c r="A50" s="520">
        <v>5115</v>
      </c>
      <c r="B50" s="515" t="s">
        <v>2232</v>
      </c>
      <c r="C50" s="454"/>
      <c r="D50" s="452"/>
      <c r="E50" s="452"/>
      <c r="F50" s="456"/>
      <c r="G50" s="525"/>
      <c r="H50" s="525"/>
      <c r="I50" s="525"/>
      <c r="J50" s="454"/>
      <c r="K50" s="452"/>
      <c r="L50" s="452"/>
      <c r="M50" s="452"/>
      <c r="N50" s="452"/>
      <c r="O50" s="452"/>
      <c r="P50" s="452"/>
      <c r="Q50" s="452"/>
      <c r="R50" s="452"/>
      <c r="S50" s="452"/>
      <c r="T50" s="452"/>
      <c r="U50" s="452"/>
      <c r="V50" s="452"/>
      <c r="W50" s="452"/>
      <c r="X50" s="452"/>
      <c r="Y50" s="452"/>
      <c r="Z50" s="452"/>
      <c r="AA50" s="525"/>
      <c r="AB50" s="525"/>
      <c r="AC50" s="525"/>
      <c r="AD50" s="525"/>
      <c r="AE50" s="525"/>
      <c r="AF50" s="452"/>
      <c r="AG50" s="452"/>
      <c r="AH50" s="452"/>
      <c r="AI50" s="525"/>
      <c r="AJ50" s="525"/>
      <c r="AK50" s="525"/>
      <c r="AL50" s="525"/>
      <c r="AM50" s="454"/>
    </row>
    <row r="51" spans="1:39">
      <c r="A51" s="520">
        <v>5118</v>
      </c>
      <c r="B51" s="515" t="s">
        <v>2233</v>
      </c>
      <c r="C51" s="454"/>
      <c r="D51" s="452"/>
      <c r="E51" s="452"/>
      <c r="F51" s="456"/>
      <c r="G51" s="525"/>
      <c r="H51" s="525"/>
      <c r="I51" s="525"/>
      <c r="J51" s="454"/>
      <c r="K51" s="452"/>
      <c r="L51" s="452"/>
      <c r="M51" s="452"/>
      <c r="N51" s="452"/>
      <c r="O51" s="452"/>
      <c r="P51" s="452"/>
      <c r="Q51" s="452"/>
      <c r="R51" s="452"/>
      <c r="S51" s="452"/>
      <c r="T51" s="452"/>
      <c r="U51" s="452"/>
      <c r="V51" s="452"/>
      <c r="W51" s="452"/>
      <c r="X51" s="452"/>
      <c r="Y51" s="452"/>
      <c r="Z51" s="452"/>
      <c r="AA51" s="525"/>
      <c r="AB51" s="525"/>
      <c r="AC51" s="525"/>
      <c r="AD51" s="525"/>
      <c r="AE51" s="525"/>
      <c r="AF51" s="452"/>
      <c r="AG51" s="452"/>
      <c r="AH51" s="452"/>
      <c r="AI51" s="525"/>
      <c r="AJ51" s="525"/>
      <c r="AK51" s="525"/>
      <c r="AL51" s="525"/>
      <c r="AM51" s="454"/>
    </row>
    <row r="52" spans="1:39">
      <c r="A52" s="520">
        <v>5127</v>
      </c>
      <c r="B52" s="515" t="s">
        <v>2234</v>
      </c>
      <c r="C52" s="454"/>
      <c r="D52" s="452"/>
      <c r="E52" s="452"/>
      <c r="F52" s="456"/>
      <c r="G52" s="525"/>
      <c r="H52" s="525"/>
      <c r="I52" s="525"/>
      <c r="J52" s="454"/>
      <c r="K52" s="452"/>
      <c r="L52" s="452"/>
      <c r="M52" s="452"/>
      <c r="N52" s="452"/>
      <c r="O52" s="452"/>
      <c r="P52" s="452"/>
      <c r="Q52" s="452"/>
      <c r="R52" s="452"/>
      <c r="S52" s="452"/>
      <c r="T52" s="452"/>
      <c r="U52" s="452"/>
      <c r="V52" s="452"/>
      <c r="W52" s="452"/>
      <c r="X52" s="452"/>
      <c r="Y52" s="452"/>
      <c r="Z52" s="452"/>
      <c r="AA52" s="525"/>
      <c r="AB52" s="525"/>
      <c r="AC52" s="525"/>
      <c r="AD52" s="525"/>
      <c r="AE52" s="525"/>
      <c r="AF52" s="452"/>
      <c r="AG52" s="452"/>
      <c r="AH52" s="452"/>
      <c r="AI52" s="525"/>
      <c r="AJ52" s="525"/>
      <c r="AK52" s="525"/>
      <c r="AL52" s="525"/>
      <c r="AM52" s="454"/>
    </row>
    <row r="53" spans="1:39">
      <c r="A53" s="520">
        <v>5131</v>
      </c>
      <c r="B53" s="515" t="s">
        <v>2235</v>
      </c>
      <c r="C53" s="454"/>
      <c r="D53" s="452"/>
      <c r="E53" s="452"/>
      <c r="F53" s="456"/>
      <c r="G53" s="525"/>
      <c r="H53" s="525"/>
      <c r="I53" s="525"/>
      <c r="J53" s="454"/>
      <c r="K53" s="452"/>
      <c r="L53" s="452"/>
      <c r="M53" s="452"/>
      <c r="N53" s="452"/>
      <c r="O53" s="452"/>
      <c r="P53" s="452"/>
      <c r="Q53" s="452"/>
      <c r="R53" s="452"/>
      <c r="S53" s="452"/>
      <c r="T53" s="452"/>
      <c r="U53" s="452"/>
      <c r="V53" s="452"/>
      <c r="W53" s="452"/>
      <c r="X53" s="452"/>
      <c r="Y53" s="452"/>
      <c r="Z53" s="452"/>
      <c r="AA53" s="525"/>
      <c r="AB53" s="525"/>
      <c r="AC53" s="525"/>
      <c r="AD53" s="525"/>
      <c r="AE53" s="525"/>
      <c r="AF53" s="452"/>
      <c r="AG53" s="452"/>
      <c r="AH53" s="452"/>
      <c r="AI53" s="525"/>
      <c r="AJ53" s="525"/>
      <c r="AK53" s="525"/>
      <c r="AL53" s="525"/>
      <c r="AM53" s="452"/>
    </row>
    <row r="54" spans="1:39">
      <c r="A54" s="520">
        <v>5135</v>
      </c>
      <c r="B54" s="515" t="s">
        <v>2236</v>
      </c>
      <c r="C54" s="454"/>
      <c r="D54" s="452"/>
      <c r="E54" s="452"/>
      <c r="F54" s="456"/>
      <c r="G54" s="525"/>
      <c r="H54" s="525"/>
      <c r="I54" s="525"/>
      <c r="J54" s="454"/>
      <c r="K54" s="452"/>
      <c r="L54" s="452"/>
      <c r="M54" s="452"/>
      <c r="N54" s="452"/>
      <c r="O54" s="452"/>
      <c r="P54" s="452"/>
      <c r="Q54" s="452"/>
      <c r="R54" s="452"/>
      <c r="S54" s="452"/>
      <c r="T54" s="452"/>
      <c r="U54" s="452"/>
      <c r="V54" s="452"/>
      <c r="W54" s="452"/>
      <c r="X54" s="452"/>
      <c r="Y54" s="452"/>
      <c r="Z54" s="452"/>
      <c r="AA54" s="525"/>
      <c r="AB54" s="525"/>
      <c r="AC54" s="525"/>
      <c r="AD54" s="525"/>
      <c r="AE54" s="525"/>
      <c r="AF54" s="452"/>
      <c r="AG54" s="452"/>
      <c r="AH54" s="452"/>
      <c r="AI54" s="525"/>
      <c r="AJ54" s="525"/>
      <c r="AK54" s="525"/>
      <c r="AL54" s="525"/>
      <c r="AM54" s="452"/>
    </row>
    <row r="55" spans="1:39">
      <c r="A55" s="520">
        <v>5138</v>
      </c>
      <c r="B55" s="515" t="s">
        <v>2237</v>
      </c>
      <c r="C55" s="454"/>
      <c r="D55" s="452"/>
      <c r="E55" s="452"/>
      <c r="F55" s="456"/>
      <c r="G55" s="525"/>
      <c r="H55" s="525"/>
      <c r="I55" s="525"/>
      <c r="J55" s="454"/>
      <c r="K55" s="452"/>
      <c r="L55" s="452"/>
      <c r="M55" s="452"/>
      <c r="N55" s="452"/>
      <c r="O55" s="452"/>
      <c r="P55" s="452"/>
      <c r="Q55" s="452"/>
      <c r="R55" s="452"/>
      <c r="S55" s="452"/>
      <c r="T55" s="452"/>
      <c r="U55" s="452"/>
      <c r="V55" s="452"/>
      <c r="W55" s="452"/>
      <c r="X55" s="452"/>
      <c r="Y55" s="452"/>
      <c r="Z55" s="452"/>
      <c r="AA55" s="525"/>
      <c r="AB55" s="525"/>
      <c r="AC55" s="525"/>
      <c r="AD55" s="525"/>
      <c r="AE55" s="525"/>
      <c r="AF55" s="452"/>
      <c r="AG55" s="452"/>
      <c r="AH55" s="452"/>
      <c r="AI55" s="452"/>
      <c r="AJ55" s="452"/>
      <c r="AK55" s="452"/>
      <c r="AL55" s="452"/>
      <c r="AM55" s="452"/>
    </row>
    <row r="56" spans="1:39">
      <c r="A56" s="520">
        <v>5139</v>
      </c>
      <c r="B56" s="515" t="s">
        <v>2238</v>
      </c>
      <c r="C56" s="454"/>
      <c r="D56" s="452"/>
      <c r="E56" s="452"/>
      <c r="F56" s="456"/>
      <c r="G56" s="525"/>
      <c r="H56" s="525"/>
      <c r="I56" s="525"/>
      <c r="J56" s="454"/>
      <c r="K56" s="452"/>
      <c r="L56" s="452"/>
      <c r="M56" s="452"/>
      <c r="N56" s="452"/>
      <c r="O56" s="452"/>
      <c r="P56" s="452"/>
      <c r="Q56" s="452"/>
      <c r="R56" s="452"/>
      <c r="S56" s="452"/>
      <c r="T56" s="452"/>
      <c r="U56" s="452"/>
      <c r="V56" s="452"/>
      <c r="W56" s="452"/>
      <c r="X56" s="452"/>
      <c r="Y56" s="452"/>
      <c r="Z56" s="452"/>
      <c r="AA56" s="525"/>
      <c r="AB56" s="525"/>
      <c r="AC56" s="525"/>
      <c r="AD56" s="525"/>
      <c r="AE56" s="525"/>
      <c r="AF56" s="452"/>
      <c r="AG56" s="452"/>
      <c r="AH56" s="452"/>
      <c r="AI56" s="452"/>
      <c r="AJ56" s="452"/>
      <c r="AK56" s="452"/>
      <c r="AL56" s="452"/>
      <c r="AM56" s="452"/>
    </row>
    <row r="57" spans="1:39" ht="15" thickBot="1">
      <c r="A57" s="521">
        <v>5203</v>
      </c>
      <c r="B57" s="516" t="s">
        <v>2239</v>
      </c>
      <c r="C57" s="454"/>
      <c r="D57" s="452"/>
      <c r="E57" s="452"/>
      <c r="F57" s="456"/>
      <c r="G57" s="525"/>
      <c r="H57" s="525"/>
      <c r="I57" s="525"/>
      <c r="J57" s="454"/>
      <c r="K57" s="452"/>
      <c r="L57" s="452"/>
      <c r="M57" s="452"/>
      <c r="N57" s="452"/>
      <c r="O57" s="452"/>
      <c r="P57" s="452"/>
      <c r="Q57" s="452"/>
      <c r="R57" s="452"/>
      <c r="S57" s="452"/>
      <c r="T57" s="452"/>
      <c r="U57" s="452"/>
      <c r="V57" s="452"/>
      <c r="W57" s="452"/>
      <c r="X57" s="452"/>
      <c r="Y57" s="452"/>
      <c r="Z57" s="452"/>
      <c r="AA57" s="452"/>
      <c r="AB57" s="452"/>
      <c r="AC57" s="452"/>
      <c r="AD57" s="452"/>
      <c r="AE57" s="452"/>
      <c r="AF57" s="452"/>
      <c r="AG57" s="452"/>
      <c r="AH57" s="452"/>
      <c r="AI57" s="452"/>
      <c r="AJ57" s="452"/>
      <c r="AK57" s="452"/>
      <c r="AL57" s="452"/>
      <c r="AM57" s="452"/>
    </row>
    <row r="58" spans="1:39">
      <c r="A58" s="511"/>
      <c r="B58" s="512"/>
      <c r="C58" s="525"/>
      <c r="D58" s="525"/>
      <c r="E58" s="525"/>
      <c r="F58" s="525"/>
      <c r="G58" s="525"/>
      <c r="H58" s="525"/>
      <c r="I58" s="525"/>
      <c r="J58" s="525"/>
      <c r="K58" s="525"/>
      <c r="L58" s="525"/>
      <c r="M58" s="525"/>
      <c r="N58" s="525"/>
      <c r="O58" s="525"/>
      <c r="P58" s="525"/>
      <c r="Q58" s="525"/>
      <c r="R58" s="525"/>
      <c r="S58" s="525"/>
      <c r="T58" s="525"/>
      <c r="U58" s="525"/>
      <c r="V58" s="525"/>
      <c r="W58" s="525"/>
      <c r="X58" s="525"/>
      <c r="Y58" s="525"/>
      <c r="Z58" s="525"/>
      <c r="AA58" s="525"/>
      <c r="AB58" s="525"/>
      <c r="AC58" s="525"/>
      <c r="AD58" s="525"/>
      <c r="AE58" s="525"/>
      <c r="AF58" s="525"/>
      <c r="AG58" s="525"/>
      <c r="AH58" s="525"/>
      <c r="AI58" s="525"/>
      <c r="AJ58" s="525"/>
      <c r="AK58" s="525"/>
      <c r="AL58" s="525"/>
      <c r="AM58" s="525"/>
    </row>
    <row r="59" spans="1:39" ht="15">
      <c r="A59" s="457"/>
      <c r="B59" s="457"/>
      <c r="C59"/>
      <c r="D59"/>
      <c r="E59"/>
      <c r="F59"/>
      <c r="G59"/>
      <c r="H59"/>
      <c r="I59"/>
      <c r="J59"/>
      <c r="K59"/>
      <c r="L59"/>
      <c r="M59"/>
      <c r="N59"/>
      <c r="O59"/>
      <c r="P59"/>
      <c r="Q59"/>
      <c r="R59"/>
      <c r="S59"/>
      <c r="T59"/>
      <c r="U59"/>
      <c r="V59"/>
      <c r="W59"/>
      <c r="X59"/>
      <c r="Y59"/>
      <c r="Z59"/>
      <c r="AA59"/>
      <c r="AB59"/>
      <c r="AC59"/>
      <c r="AD59"/>
      <c r="AE59"/>
      <c r="AF59"/>
      <c r="AG59"/>
      <c r="AH59"/>
      <c r="AI59"/>
      <c r="AJ59"/>
      <c r="AK59"/>
      <c r="AL59"/>
      <c r="AM59"/>
    </row>
    <row r="60" spans="1:39" ht="15">
      <c r="A60" s="720" t="s">
        <v>2085</v>
      </c>
      <c r="B60" s="720"/>
      <c r="C60"/>
      <c r="D60"/>
      <c r="E60"/>
      <c r="F60"/>
      <c r="G60"/>
      <c r="H60"/>
      <c r="I60"/>
      <c r="J60"/>
      <c r="K60"/>
      <c r="L60"/>
      <c r="M60"/>
      <c r="N60"/>
      <c r="O60"/>
      <c r="P60"/>
      <c r="Q60"/>
      <c r="R60"/>
      <c r="S60"/>
      <c r="T60"/>
      <c r="U60"/>
      <c r="V60"/>
      <c r="W60"/>
      <c r="X60"/>
      <c r="Y60"/>
      <c r="Z60"/>
      <c r="AA60"/>
      <c r="AB60"/>
      <c r="AC60"/>
      <c r="AD60"/>
      <c r="AE60"/>
      <c r="AF60"/>
      <c r="AG60"/>
      <c r="AH60"/>
      <c r="AI60"/>
      <c r="AJ60"/>
      <c r="AK60"/>
      <c r="AL60"/>
      <c r="AM60"/>
    </row>
    <row r="61" spans="1:39" ht="15.75" thickBot="1">
      <c r="A61" s="459"/>
      <c r="B61" s="541"/>
      <c r="C61" s="542"/>
      <c r="D61" s="458"/>
      <c r="E61" s="458"/>
      <c r="F61" s="529"/>
      <c r="G61" s="533"/>
      <c r="H61" s="533"/>
      <c r="I61" s="533"/>
      <c r="J61" s="460"/>
      <c r="K61" s="458"/>
      <c r="L61" s="458"/>
      <c r="M61" s="458"/>
      <c r="N61" s="458"/>
      <c r="O61" s="458"/>
      <c r="P61" s="458"/>
      <c r="Q61" s="458"/>
      <c r="R61" s="458"/>
      <c r="S61" s="458"/>
      <c r="T61" s="458"/>
      <c r="U61" s="458"/>
      <c r="V61" s="458"/>
      <c r="W61" s="458"/>
      <c r="X61" s="458"/>
      <c r="Y61" s="458"/>
      <c r="Z61" s="458"/>
      <c r="AA61" s="458"/>
      <c r="AB61" s="458"/>
      <c r="AC61" s="458"/>
      <c r="AD61" s="458"/>
      <c r="AE61" s="458"/>
      <c r="AF61" s="458"/>
      <c r="AG61" s="458"/>
      <c r="AH61" s="458"/>
      <c r="AI61" s="458"/>
      <c r="AJ61" s="458"/>
      <c r="AK61" s="458"/>
      <c r="AL61" s="458"/>
      <c r="AM61" s="458"/>
    </row>
    <row r="62" spans="1:39" ht="15">
      <c r="A62" s="705" t="s">
        <v>2086</v>
      </c>
      <c r="B62" s="706"/>
      <c r="C62" s="451"/>
      <c r="D62"/>
      <c r="E62"/>
      <c r="F62"/>
      <c r="G62"/>
      <c r="H62"/>
      <c r="I62"/>
      <c r="J62"/>
      <c r="K62"/>
      <c r="L62"/>
      <c r="M62"/>
      <c r="N62"/>
      <c r="O62"/>
      <c r="P62"/>
      <c r="Q62"/>
      <c r="R62"/>
      <c r="S62"/>
      <c r="T62"/>
      <c r="U62"/>
      <c r="V62"/>
      <c r="W62"/>
      <c r="X62"/>
      <c r="Y62"/>
      <c r="Z62"/>
      <c r="AA62"/>
      <c r="AB62"/>
      <c r="AC62"/>
      <c r="AD62"/>
      <c r="AE62"/>
      <c r="AF62"/>
      <c r="AG62"/>
      <c r="AH62"/>
      <c r="AI62"/>
      <c r="AJ62"/>
      <c r="AK62"/>
      <c r="AL62"/>
      <c r="AM62"/>
    </row>
    <row r="63" spans="1:39">
      <c r="A63" s="544"/>
      <c r="B63" s="545" t="s">
        <v>2087</v>
      </c>
      <c r="C63" s="462"/>
      <c r="D63" s="461"/>
      <c r="E63" s="461"/>
      <c r="F63" s="530"/>
      <c r="G63" s="512"/>
      <c r="H63" s="512"/>
      <c r="I63" s="512"/>
      <c r="J63" s="462"/>
      <c r="K63" s="461"/>
      <c r="L63" s="461"/>
      <c r="M63" s="461"/>
      <c r="N63" s="461"/>
      <c r="O63" s="461"/>
      <c r="P63" s="461"/>
      <c r="Q63" s="461"/>
      <c r="R63" s="461"/>
      <c r="S63" s="461"/>
      <c r="T63" s="461"/>
      <c r="U63" s="461"/>
      <c r="V63" s="461"/>
      <c r="W63" s="461"/>
      <c r="X63" s="461"/>
      <c r="Y63" s="461"/>
      <c r="Z63" s="461"/>
      <c r="AA63" s="461"/>
      <c r="AB63" s="461"/>
      <c r="AC63" s="461"/>
      <c r="AD63" s="461"/>
      <c r="AE63" s="461"/>
      <c r="AF63" s="461"/>
      <c r="AG63" s="461"/>
      <c r="AH63" s="461"/>
      <c r="AI63" s="461"/>
      <c r="AJ63" s="461"/>
      <c r="AK63" s="461"/>
      <c r="AL63" s="461"/>
      <c r="AM63" s="461"/>
    </row>
    <row r="64" spans="1:39" ht="15" thickBot="1">
      <c r="A64" s="546"/>
      <c r="B64" s="547" t="s">
        <v>2088</v>
      </c>
      <c r="C64" s="462"/>
      <c r="D64" s="461"/>
      <c r="E64" s="461"/>
      <c r="F64" s="530"/>
      <c r="G64" s="512"/>
      <c r="H64" s="512"/>
      <c r="I64" s="512"/>
      <c r="J64" s="462"/>
      <c r="K64" s="461"/>
      <c r="L64" s="461"/>
      <c r="M64" s="461"/>
      <c r="N64" s="461"/>
      <c r="O64" s="461"/>
      <c r="P64" s="461"/>
      <c r="Q64" s="461"/>
      <c r="R64" s="461"/>
      <c r="S64" s="461"/>
      <c r="T64" s="461"/>
      <c r="U64" s="461"/>
      <c r="V64" s="461"/>
      <c r="W64" s="461"/>
      <c r="X64" s="461"/>
      <c r="Y64" s="461"/>
      <c r="Z64" s="461"/>
      <c r="AA64" s="461"/>
      <c r="AB64" s="461"/>
      <c r="AC64" s="461"/>
      <c r="AD64" s="461"/>
      <c r="AE64" s="461"/>
      <c r="AF64" s="461"/>
      <c r="AG64" s="461"/>
      <c r="AH64" s="461"/>
      <c r="AI64" s="461"/>
      <c r="AJ64" s="461"/>
      <c r="AK64" s="461"/>
      <c r="AL64" s="461"/>
      <c r="AM64" s="461"/>
    </row>
    <row r="65" spans="1:39" ht="15.75" thickBot="1">
      <c r="A65" s="463" t="s">
        <v>1993</v>
      </c>
      <c r="B65"/>
      <c r="C65" s="451"/>
      <c r="D65"/>
      <c r="E65"/>
      <c r="F65"/>
      <c r="G65"/>
      <c r="H65"/>
      <c r="I65"/>
      <c r="J65"/>
      <c r="K65"/>
      <c r="L65"/>
      <c r="M65"/>
      <c r="N65"/>
      <c r="O65"/>
      <c r="P65"/>
      <c r="Q65"/>
      <c r="R65"/>
      <c r="S65"/>
      <c r="T65"/>
      <c r="U65"/>
      <c r="V65"/>
      <c r="W65"/>
      <c r="X65"/>
      <c r="Y65"/>
      <c r="Z65"/>
      <c r="AA65"/>
      <c r="AB65"/>
      <c r="AC65"/>
      <c r="AD65"/>
      <c r="AE65"/>
      <c r="AF65"/>
      <c r="AG65"/>
      <c r="AH65"/>
      <c r="AI65"/>
      <c r="AJ65"/>
      <c r="AK65"/>
      <c r="AL65"/>
      <c r="AM65"/>
    </row>
    <row r="66" spans="1:39" ht="15.75" thickBot="1">
      <c r="A66" s="718" t="s">
        <v>2089</v>
      </c>
      <c r="B66" s="719"/>
      <c r="C66" s="451"/>
      <c r="D66"/>
      <c r="E66"/>
      <c r="F66"/>
      <c r="G66"/>
      <c r="H66"/>
      <c r="I66"/>
      <c r="J66"/>
      <c r="K66"/>
      <c r="L66"/>
      <c r="M66"/>
      <c r="N66"/>
      <c r="O66"/>
      <c r="P66"/>
      <c r="Q66"/>
      <c r="R66"/>
      <c r="S66"/>
      <c r="T66"/>
      <c r="U66"/>
      <c r="V66"/>
      <c r="W66"/>
      <c r="X66"/>
      <c r="Y66"/>
      <c r="Z66"/>
      <c r="AA66"/>
      <c r="AB66"/>
      <c r="AC66"/>
      <c r="AD66"/>
      <c r="AE66"/>
      <c r="AF66"/>
      <c r="AG66"/>
      <c r="AH66"/>
      <c r="AI66"/>
      <c r="AJ66"/>
      <c r="AK66"/>
      <c r="AL66"/>
      <c r="AM66"/>
    </row>
    <row r="67" spans="1:39" ht="15" thickBot="1">
      <c r="A67" s="549"/>
      <c r="B67" s="550" t="s">
        <v>2090</v>
      </c>
      <c r="C67" s="462"/>
      <c r="D67" s="461"/>
      <c r="E67" s="461"/>
      <c r="F67" s="461"/>
      <c r="G67" s="532"/>
      <c r="H67" s="532"/>
      <c r="I67" s="532"/>
      <c r="J67" s="461"/>
      <c r="K67" s="461"/>
      <c r="L67" s="461"/>
      <c r="M67" s="461"/>
      <c r="N67" s="461"/>
      <c r="O67" s="461"/>
      <c r="P67" s="461"/>
      <c r="Q67" s="461"/>
      <c r="R67" s="461"/>
      <c r="S67" s="461"/>
      <c r="T67" s="461"/>
      <c r="U67" s="461"/>
      <c r="V67" s="461"/>
      <c r="W67" s="461"/>
      <c r="X67" s="461"/>
      <c r="Y67" s="461"/>
      <c r="Z67" s="461"/>
      <c r="AA67" s="461"/>
      <c r="AB67" s="461"/>
      <c r="AC67" s="461"/>
      <c r="AD67" s="461"/>
      <c r="AE67" s="461"/>
      <c r="AF67" s="461"/>
      <c r="AG67" s="461"/>
      <c r="AH67" s="461"/>
      <c r="AI67" s="461"/>
      <c r="AJ67" s="461"/>
      <c r="AK67" s="461"/>
      <c r="AL67" s="461"/>
      <c r="AM67" s="461"/>
    </row>
    <row r="68" spans="1:39" ht="15.75" thickBot="1">
      <c r="A68" s="463" t="s">
        <v>1993</v>
      </c>
      <c r="B68" s="548"/>
      <c r="C68" s="451"/>
      <c r="D68"/>
      <c r="E68"/>
      <c r="F68"/>
      <c r="G68"/>
      <c r="H68"/>
      <c r="I68"/>
      <c r="J68"/>
      <c r="K68"/>
      <c r="L68"/>
      <c r="M68"/>
      <c r="N68"/>
      <c r="O68"/>
      <c r="P68"/>
      <c r="Q68"/>
      <c r="R68"/>
      <c r="S68"/>
      <c r="T68"/>
      <c r="U68"/>
      <c r="V68"/>
      <c r="W68"/>
      <c r="X68"/>
      <c r="Y68"/>
      <c r="Z68"/>
      <c r="AA68"/>
      <c r="AB68"/>
      <c r="AC68"/>
      <c r="AD68"/>
      <c r="AE68"/>
      <c r="AF68"/>
      <c r="AG68"/>
      <c r="AH68"/>
      <c r="AI68"/>
      <c r="AJ68"/>
      <c r="AK68"/>
      <c r="AL68"/>
      <c r="AM68"/>
    </row>
    <row r="69" spans="1:39" ht="15">
      <c r="A69" s="705" t="s">
        <v>2091</v>
      </c>
      <c r="B69" s="706"/>
      <c r="C69" s="451"/>
    </row>
    <row r="70" spans="1:39">
      <c r="A70" s="551"/>
      <c r="B70" s="552" t="s">
        <v>2092</v>
      </c>
      <c r="C70" s="462"/>
    </row>
    <row r="71" spans="1:39">
      <c r="A71" s="551"/>
      <c r="B71" s="552" t="s">
        <v>2093</v>
      </c>
      <c r="C71" s="462"/>
    </row>
    <row r="72" spans="1:39">
      <c r="A72" s="551"/>
      <c r="B72" s="552" t="s">
        <v>2094</v>
      </c>
      <c r="C72" s="462"/>
    </row>
    <row r="73" spans="1:39">
      <c r="A73" s="551"/>
      <c r="B73" s="552" t="s">
        <v>2095</v>
      </c>
      <c r="C73" s="462"/>
    </row>
    <row r="74" spans="1:39" ht="15" thickBot="1">
      <c r="A74" s="546"/>
      <c r="B74" s="547" t="s">
        <v>2096</v>
      </c>
      <c r="C74" s="462"/>
    </row>
    <row r="75" spans="1:39" ht="15" thickBot="1"/>
    <row r="76" spans="1:39" ht="15">
      <c r="A76" s="705" t="s">
        <v>2097</v>
      </c>
      <c r="B76" s="706"/>
      <c r="C76" s="451"/>
    </row>
    <row r="77" spans="1:39">
      <c r="A77" s="551"/>
      <c r="B77" s="552" t="s">
        <v>2098</v>
      </c>
      <c r="C77" s="462"/>
    </row>
    <row r="78" spans="1:39">
      <c r="A78" s="551"/>
      <c r="B78" s="552" t="s">
        <v>2099</v>
      </c>
      <c r="C78" s="462"/>
    </row>
    <row r="79" spans="1:39">
      <c r="A79" s="551"/>
      <c r="B79" s="552" t="s">
        <v>2100</v>
      </c>
      <c r="C79" s="462"/>
    </row>
    <row r="80" spans="1:39">
      <c r="A80" s="551"/>
      <c r="B80" s="552" t="s">
        <v>2101</v>
      </c>
      <c r="C80" s="462"/>
    </row>
    <row r="81" spans="1:3">
      <c r="A81" s="551"/>
      <c r="B81" s="552" t="s">
        <v>2102</v>
      </c>
      <c r="C81" s="462"/>
    </row>
    <row r="82" spans="1:3">
      <c r="A82" s="551"/>
      <c r="B82" s="552" t="s">
        <v>2103</v>
      </c>
      <c r="C82" s="462"/>
    </row>
    <row r="83" spans="1:3">
      <c r="A83" s="551"/>
      <c r="B83" s="552" t="s">
        <v>2104</v>
      </c>
      <c r="C83" s="462"/>
    </row>
    <row r="84" spans="1:3">
      <c r="A84" s="551"/>
      <c r="B84" s="552" t="s">
        <v>2105</v>
      </c>
      <c r="C84" s="462"/>
    </row>
    <row r="85" spans="1:3" ht="15" thickBot="1">
      <c r="A85" s="546"/>
      <c r="B85" s="547" t="s">
        <v>2106</v>
      </c>
      <c r="C85" s="462"/>
    </row>
    <row r="86" spans="1:3" ht="15.75" thickBot="1">
      <c r="A86" s="524" t="s">
        <v>1993</v>
      </c>
      <c r="B86"/>
      <c r="C86" s="451"/>
    </row>
    <row r="87" spans="1:3" ht="15">
      <c r="A87" s="705" t="s">
        <v>2107</v>
      </c>
      <c r="B87" s="706"/>
      <c r="C87" s="451"/>
    </row>
    <row r="88" spans="1:3">
      <c r="A88" s="551"/>
      <c r="B88" s="552" t="s">
        <v>2108</v>
      </c>
      <c r="C88" s="462"/>
    </row>
    <row r="89" spans="1:3">
      <c r="A89" s="551"/>
      <c r="B89" s="552" t="s">
        <v>2109</v>
      </c>
      <c r="C89" s="462"/>
    </row>
    <row r="90" spans="1:3">
      <c r="A90" s="551"/>
      <c r="B90" s="552" t="s">
        <v>2110</v>
      </c>
      <c r="C90" s="462"/>
    </row>
    <row r="91" spans="1:3" ht="15" thickBot="1">
      <c r="A91" s="546"/>
      <c r="B91" s="547" t="s">
        <v>2111</v>
      </c>
      <c r="C91" s="462"/>
    </row>
    <row r="92" spans="1:3" ht="15.75" thickBot="1">
      <c r="A92" s="524" t="s">
        <v>1993</v>
      </c>
      <c r="B92"/>
      <c r="C92" s="451"/>
    </row>
    <row r="93" spans="1:3" ht="15">
      <c r="A93" s="705" t="s">
        <v>2112</v>
      </c>
      <c r="B93" s="706"/>
      <c r="C93" s="451"/>
    </row>
    <row r="94" spans="1:3">
      <c r="A94" s="551"/>
      <c r="B94" s="552" t="s">
        <v>2113</v>
      </c>
      <c r="C94" s="462"/>
    </row>
    <row r="95" spans="1:3">
      <c r="A95" s="551"/>
      <c r="B95" s="552" t="s">
        <v>2114</v>
      </c>
      <c r="C95" s="462"/>
    </row>
    <row r="96" spans="1:3">
      <c r="A96" s="551"/>
      <c r="B96" s="552" t="s">
        <v>2115</v>
      </c>
      <c r="C96" s="462"/>
    </row>
    <row r="97" spans="1:3">
      <c r="A97" s="551"/>
      <c r="B97" s="552" t="s">
        <v>2116</v>
      </c>
      <c r="C97" s="462"/>
    </row>
    <row r="98" spans="1:3">
      <c r="A98" s="551"/>
      <c r="B98" s="552" t="s">
        <v>2117</v>
      </c>
      <c r="C98" s="462"/>
    </row>
    <row r="99" spans="1:3">
      <c r="A99" s="551"/>
      <c r="B99" s="552" t="s">
        <v>2118</v>
      </c>
      <c r="C99" s="462"/>
    </row>
    <row r="100" spans="1:3" ht="15" thickBot="1">
      <c r="A100" s="546"/>
      <c r="B100" s="547" t="s">
        <v>2119</v>
      </c>
      <c r="C100" s="462"/>
    </row>
    <row r="101" spans="1:3" ht="15.75" thickBot="1">
      <c r="A101" s="524" t="s">
        <v>1993</v>
      </c>
      <c r="B101"/>
      <c r="C101" s="451"/>
    </row>
    <row r="102" spans="1:3" ht="15">
      <c r="A102" s="705" t="s">
        <v>2120</v>
      </c>
      <c r="B102" s="706"/>
      <c r="C102" s="451"/>
    </row>
    <row r="103" spans="1:3">
      <c r="A103" s="551"/>
      <c r="B103" s="552" t="s">
        <v>2121</v>
      </c>
      <c r="C103" s="462"/>
    </row>
    <row r="104" spans="1:3">
      <c r="A104" s="551"/>
      <c r="B104" s="552" t="s">
        <v>2122</v>
      </c>
      <c r="C104" s="462"/>
    </row>
    <row r="105" spans="1:3">
      <c r="A105" s="551"/>
      <c r="B105" s="552" t="s">
        <v>2123</v>
      </c>
      <c r="C105" s="462"/>
    </row>
    <row r="106" spans="1:3" ht="15" thickBot="1">
      <c r="A106" s="546"/>
      <c r="B106" s="547" t="s">
        <v>2124</v>
      </c>
      <c r="C106" s="462"/>
    </row>
    <row r="107" spans="1:3" ht="15.75" thickBot="1">
      <c r="A107" s="524" t="s">
        <v>1993</v>
      </c>
      <c r="B107"/>
      <c r="C107" s="451"/>
    </row>
    <row r="108" spans="1:3" ht="15">
      <c r="A108" s="705" t="s">
        <v>2125</v>
      </c>
      <c r="B108" s="706"/>
      <c r="C108" s="451"/>
    </row>
    <row r="109" spans="1:3" ht="15" thickBot="1">
      <c r="A109" s="546"/>
      <c r="B109" s="547" t="s">
        <v>2126</v>
      </c>
      <c r="C109" s="462"/>
    </row>
    <row r="110" spans="1:3" ht="15.75" thickBot="1">
      <c r="A110" s="524" t="s">
        <v>1993</v>
      </c>
      <c r="B110"/>
      <c r="C110" s="451"/>
    </row>
    <row r="111" spans="1:3" ht="15">
      <c r="A111" s="705" t="s">
        <v>2127</v>
      </c>
      <c r="B111" s="706"/>
      <c r="C111" s="451"/>
    </row>
    <row r="112" spans="1:3">
      <c r="A112" s="551"/>
      <c r="B112" s="552" t="s">
        <v>2128</v>
      </c>
      <c r="C112" s="462"/>
    </row>
    <row r="113" spans="1:3">
      <c r="A113" s="551"/>
      <c r="B113" s="552" t="s">
        <v>2129</v>
      </c>
      <c r="C113" s="462"/>
    </row>
    <row r="114" spans="1:3">
      <c r="A114" s="551"/>
      <c r="B114" s="552" t="s">
        <v>2130</v>
      </c>
      <c r="C114" s="462"/>
    </row>
    <row r="115" spans="1:3">
      <c r="A115" s="551"/>
      <c r="B115" s="552" t="s">
        <v>2131</v>
      </c>
      <c r="C115" s="462"/>
    </row>
    <row r="116" spans="1:3">
      <c r="A116" s="551"/>
      <c r="B116" s="552" t="s">
        <v>2132</v>
      </c>
      <c r="C116" s="462"/>
    </row>
    <row r="117" spans="1:3" ht="15" thickBot="1">
      <c r="A117" s="546"/>
      <c r="B117" s="547" t="s">
        <v>2133</v>
      </c>
      <c r="C117" s="462"/>
    </row>
    <row r="118" spans="1:3" ht="15.75" thickBot="1">
      <c r="A118" s="524" t="s">
        <v>1993</v>
      </c>
      <c r="B118"/>
      <c r="C118" s="451"/>
    </row>
    <row r="119" spans="1:3" ht="15">
      <c r="A119" s="705" t="s">
        <v>2134</v>
      </c>
      <c r="B119" s="706"/>
      <c r="C119" s="451"/>
    </row>
    <row r="120" spans="1:3">
      <c r="A120" s="551"/>
      <c r="B120" s="552" t="s">
        <v>2135</v>
      </c>
      <c r="C120" s="462"/>
    </row>
    <row r="121" spans="1:3">
      <c r="A121" s="551"/>
      <c r="B121" s="552" t="s">
        <v>2136</v>
      </c>
      <c r="C121" s="462"/>
    </row>
    <row r="122" spans="1:3">
      <c r="A122" s="551"/>
      <c r="B122" s="552" t="s">
        <v>2137</v>
      </c>
      <c r="C122" s="462"/>
    </row>
    <row r="123" spans="1:3">
      <c r="A123" s="551"/>
      <c r="B123" s="552" t="s">
        <v>2138</v>
      </c>
      <c r="C123" s="462"/>
    </row>
    <row r="124" spans="1:3">
      <c r="A124" s="551"/>
      <c r="B124" s="552" t="s">
        <v>2139</v>
      </c>
      <c r="C124" s="462"/>
    </row>
    <row r="125" spans="1:3">
      <c r="A125" s="551"/>
      <c r="B125" s="552" t="s">
        <v>2140</v>
      </c>
      <c r="C125" s="462"/>
    </row>
    <row r="126" spans="1:3" ht="15" thickBot="1">
      <c r="A126" s="546"/>
      <c r="B126" s="547" t="s">
        <v>2141</v>
      </c>
      <c r="C126" s="462"/>
    </row>
    <row r="127" spans="1:3" ht="15.75" thickBot="1">
      <c r="A127" s="524" t="s">
        <v>1993</v>
      </c>
      <c r="B127"/>
      <c r="C127" s="451"/>
    </row>
    <row r="128" spans="1:3" ht="15">
      <c r="A128" s="705" t="s">
        <v>2142</v>
      </c>
      <c r="B128" s="706"/>
      <c r="C128" s="451"/>
    </row>
    <row r="129" spans="1:3" ht="15" thickBot="1">
      <c r="A129" s="546"/>
      <c r="B129" s="547" t="s">
        <v>2143</v>
      </c>
      <c r="C129" s="462"/>
    </row>
    <row r="130" spans="1:3" ht="15.75" thickBot="1">
      <c r="A130" s="524" t="s">
        <v>1993</v>
      </c>
      <c r="B130"/>
      <c r="C130" s="451"/>
    </row>
    <row r="131" spans="1:3" ht="15">
      <c r="A131" s="705" t="s">
        <v>2144</v>
      </c>
      <c r="B131" s="706"/>
      <c r="C131" s="451"/>
    </row>
    <row r="132" spans="1:3">
      <c r="A132" s="551"/>
      <c r="B132" s="552" t="s">
        <v>2145</v>
      </c>
      <c r="C132" s="462"/>
    </row>
    <row r="133" spans="1:3">
      <c r="A133" s="551"/>
      <c r="B133" s="552" t="s">
        <v>2146</v>
      </c>
      <c r="C133" s="462"/>
    </row>
    <row r="134" spans="1:3" ht="15" thickBot="1">
      <c r="A134" s="546"/>
      <c r="B134" s="547" t="s">
        <v>2147</v>
      </c>
      <c r="C134" s="462"/>
    </row>
    <row r="135" spans="1:3" ht="15">
      <c r="A135" s="464"/>
      <c r="B135" s="464"/>
      <c r="C135"/>
    </row>
  </sheetData>
  <sheetProtection algorithmName="SHA-512" hashValue="hu1ZDm2BpGdHzw29Z0B9a2Q8X4q8H4eFYFdfXVJOBG+yCnYfisZK1DYh8evWT7ay9x8wadqpiz6ygrYsB0w6sQ==" saltValue="ZPBc0f5HpEuUz3v7iHjDoA==" spinCount="100000" sheet="1" objects="1" scenarios="1"/>
  <mergeCells count="31">
    <mergeCell ref="A66:B66"/>
    <mergeCell ref="A69:B69"/>
    <mergeCell ref="A9:B9"/>
    <mergeCell ref="A119:B119"/>
    <mergeCell ref="A128:B128"/>
    <mergeCell ref="A62:B62"/>
    <mergeCell ref="A60:B60"/>
    <mergeCell ref="A131:B131"/>
    <mergeCell ref="A76:B76"/>
    <mergeCell ref="A87:B87"/>
    <mergeCell ref="A93:B93"/>
    <mergeCell ref="A108:B108"/>
    <mergeCell ref="A111:B111"/>
    <mergeCell ref="A102:B102"/>
    <mergeCell ref="AK9:AL9"/>
    <mergeCell ref="V9:W9"/>
    <mergeCell ref="Y9:Z9"/>
    <mergeCell ref="J9:K9"/>
    <mergeCell ref="M9:N9"/>
    <mergeCell ref="P9:Q9"/>
    <mergeCell ref="S9:T9"/>
    <mergeCell ref="D9:E9"/>
    <mergeCell ref="AB9:AC9"/>
    <mergeCell ref="AE9:AF9"/>
    <mergeCell ref="AH9:AI9"/>
    <mergeCell ref="G9:H9"/>
    <mergeCell ref="A1:E1"/>
    <mergeCell ref="A2:E2"/>
    <mergeCell ref="A3:E4"/>
    <mergeCell ref="A5:E5"/>
    <mergeCell ref="A6:E6"/>
  </mergeCells>
  <pageMargins left="0.7" right="0.7" top="0.75" bottom="0.75" header="0.3" footer="0.3"/>
  <pageSetup orientation="portrait" r:id="rId1"/>
  <tableParts count="13">
    <tablePart r:id="rId2"/>
    <tablePart r:id="rId3"/>
    <tablePart r:id="rId4"/>
    <tablePart r:id="rId5"/>
    <tablePart r:id="rId6"/>
    <tablePart r:id="rId7"/>
    <tablePart r:id="rId8"/>
    <tablePart r:id="rId9"/>
    <tablePart r:id="rId10"/>
    <tablePart r:id="rId11"/>
    <tablePart r:id="rId12"/>
    <tablePart r:id="rId13"/>
    <tablePart r:id="rId14"/>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3EDD2-E6B1-4C8B-846E-FADD64F7FBFD}">
  <sheetPr codeName="Sheet24">
    <tabColor theme="7" tint="0.59999389629810485"/>
  </sheetPr>
  <dimension ref="A1:E63"/>
  <sheetViews>
    <sheetView workbookViewId="0"/>
  </sheetViews>
  <sheetFormatPr defaultColWidth="8.85546875" defaultRowHeight="14.25"/>
  <cols>
    <col min="1" max="1" width="7.42578125" style="18" customWidth="1"/>
    <col min="2" max="2" width="40.7109375" style="18" customWidth="1"/>
    <col min="3" max="3" width="16.7109375" style="259" bestFit="1" customWidth="1"/>
    <col min="4" max="4" width="16.85546875" style="259" bestFit="1" customWidth="1"/>
    <col min="5" max="5" width="15.5703125" style="18" customWidth="1"/>
    <col min="6" max="16384" width="8.85546875" style="18"/>
  </cols>
  <sheetData>
    <row r="1" spans="1:5">
      <c r="A1" s="252" t="s">
        <v>1961</v>
      </c>
      <c r="B1" s="26"/>
    </row>
    <row r="3" spans="1:5" ht="15">
      <c r="A3" s="266"/>
      <c r="B3" s="266"/>
      <c r="C3" s="290" t="s">
        <v>1744</v>
      </c>
      <c r="D3" s="290" t="s">
        <v>1745</v>
      </c>
      <c r="E3" s="290" t="s">
        <v>1872</v>
      </c>
    </row>
    <row r="4" spans="1:5" s="17" customFormat="1" ht="15">
      <c r="A4" s="292" t="s">
        <v>1746</v>
      </c>
      <c r="C4" s="293"/>
      <c r="D4" s="293"/>
    </row>
    <row r="5" spans="1:5">
      <c r="A5" s="121"/>
      <c r="B5" s="122" t="s">
        <v>1747</v>
      </c>
      <c r="C5" s="124">
        <v>3855480</v>
      </c>
      <c r="D5" s="124">
        <v>3855480</v>
      </c>
      <c r="E5" s="261">
        <v>3855480</v>
      </c>
    </row>
    <row r="6" spans="1:5" s="17" customFormat="1" ht="15">
      <c r="A6" s="284" t="s">
        <v>45</v>
      </c>
      <c r="B6" s="282" t="s">
        <v>1787</v>
      </c>
      <c r="C6" s="285">
        <f>SUM(C5)</f>
        <v>3855480</v>
      </c>
      <c r="D6" s="285">
        <f>SUM(D5)</f>
        <v>3855480</v>
      </c>
      <c r="E6" s="291">
        <f>SUM(E5)</f>
        <v>3855480</v>
      </c>
    </row>
    <row r="7" spans="1:5" s="17" customFormat="1" ht="15">
      <c r="A7" s="284"/>
      <c r="B7" s="282"/>
      <c r="C7" s="283"/>
      <c r="D7" s="285"/>
      <c r="E7" s="291"/>
    </row>
    <row r="8" spans="1:5" s="17" customFormat="1" ht="15">
      <c r="A8" s="292" t="s">
        <v>1748</v>
      </c>
      <c r="B8" s="297"/>
      <c r="C8" s="293"/>
      <c r="D8" s="293"/>
      <c r="E8" s="294"/>
    </row>
    <row r="9" spans="1:5">
      <c r="A9" s="121"/>
      <c r="B9" s="122" t="s">
        <v>1749</v>
      </c>
      <c r="C9" s="124">
        <v>1187500</v>
      </c>
      <c r="D9" s="124">
        <v>1187500</v>
      </c>
      <c r="E9" s="261">
        <v>1187500</v>
      </c>
    </row>
    <row r="10" spans="1:5" s="17" customFormat="1" ht="15">
      <c r="A10" s="284" t="s">
        <v>53</v>
      </c>
      <c r="B10" s="282" t="s">
        <v>1788</v>
      </c>
      <c r="C10" s="285">
        <f>SUM(C9)</f>
        <v>1187500</v>
      </c>
      <c r="D10" s="285">
        <f>SUM(D9)</f>
        <v>1187500</v>
      </c>
      <c r="E10" s="291">
        <f>SUM(E9)</f>
        <v>1187500</v>
      </c>
    </row>
    <row r="11" spans="1:5" s="17" customFormat="1" ht="15">
      <c r="A11" s="284"/>
      <c r="B11" s="282"/>
      <c r="C11" s="285"/>
      <c r="D11" s="285"/>
      <c r="E11" s="291"/>
    </row>
    <row r="12" spans="1:5" s="17" customFormat="1" ht="15">
      <c r="A12" s="292" t="s">
        <v>1750</v>
      </c>
      <c r="B12" s="297"/>
      <c r="C12" s="293"/>
      <c r="D12" s="293"/>
      <c r="E12" s="294"/>
    </row>
    <row r="13" spans="1:5">
      <c r="A13" s="121"/>
      <c r="B13" s="122" t="s">
        <v>1751</v>
      </c>
      <c r="C13" s="124">
        <v>416955</v>
      </c>
      <c r="D13" s="124">
        <v>0</v>
      </c>
      <c r="E13" s="261">
        <v>0</v>
      </c>
    </row>
    <row r="14" spans="1:5">
      <c r="A14" s="284" t="str">
        <f>Summary!A10</f>
        <v>003549</v>
      </c>
      <c r="B14" s="282" t="s">
        <v>1789</v>
      </c>
      <c r="C14" s="285">
        <f>SUM(C13)</f>
        <v>416955</v>
      </c>
      <c r="D14" s="285">
        <f>SUM(D13)</f>
        <v>0</v>
      </c>
      <c r="E14" s="291">
        <f>SUM(E13)</f>
        <v>0</v>
      </c>
    </row>
    <row r="15" spans="1:5">
      <c r="A15" s="284"/>
      <c r="B15" s="282"/>
      <c r="C15" s="285"/>
      <c r="D15" s="285"/>
      <c r="E15" s="291"/>
    </row>
    <row r="16" spans="1:5">
      <c r="A16" s="292" t="s">
        <v>1752</v>
      </c>
      <c r="B16" s="150"/>
      <c r="C16" s="293"/>
      <c r="D16" s="293"/>
      <c r="E16" s="294"/>
    </row>
    <row r="17" spans="1:5">
      <c r="A17" s="121"/>
      <c r="B17" s="122" t="s">
        <v>1753</v>
      </c>
      <c r="C17" s="124">
        <v>475000</v>
      </c>
      <c r="D17" s="124">
        <v>500000</v>
      </c>
      <c r="E17" s="261">
        <v>500000</v>
      </c>
    </row>
    <row r="18" spans="1:5" s="17" customFormat="1" ht="15">
      <c r="A18" s="284" t="s">
        <v>59</v>
      </c>
      <c r="B18" s="282" t="s">
        <v>1777</v>
      </c>
      <c r="C18" s="285">
        <f>SUM(C17)</f>
        <v>475000</v>
      </c>
      <c r="D18" s="285">
        <f>SUM(D17)</f>
        <v>500000</v>
      </c>
      <c r="E18" s="291">
        <f>SUM(E17)</f>
        <v>500000</v>
      </c>
    </row>
    <row r="19" spans="1:5" s="17" customFormat="1" ht="15">
      <c r="A19" s="284"/>
      <c r="B19" s="282"/>
      <c r="C19" s="285"/>
      <c r="D19" s="285"/>
      <c r="E19" s="291"/>
    </row>
    <row r="20" spans="1:5" s="17" customFormat="1" ht="15">
      <c r="A20" s="292" t="s">
        <v>1754</v>
      </c>
      <c r="B20" s="297"/>
      <c r="C20" s="293"/>
      <c r="D20" s="293"/>
      <c r="E20" s="294"/>
    </row>
    <row r="21" spans="1:5">
      <c r="A21" s="121"/>
      <c r="B21" s="122" t="s">
        <v>1755</v>
      </c>
      <c r="C21" s="124">
        <v>1553615</v>
      </c>
      <c r="D21" s="124">
        <v>1553615</v>
      </c>
      <c r="E21" s="261">
        <v>1553615</v>
      </c>
    </row>
    <row r="22" spans="1:5">
      <c r="A22" s="288"/>
      <c r="B22" s="287" t="s">
        <v>1756</v>
      </c>
      <c r="C22" s="295">
        <v>278292</v>
      </c>
      <c r="D22" s="295">
        <v>278292</v>
      </c>
      <c r="E22" s="296">
        <v>278292</v>
      </c>
    </row>
    <row r="23" spans="1:5">
      <c r="A23" s="260" t="s">
        <v>73</v>
      </c>
      <c r="B23" s="262" t="s">
        <v>1754</v>
      </c>
      <c r="C23" s="263">
        <f>SUM(C21:C22)</f>
        <v>1831907</v>
      </c>
      <c r="D23" s="263">
        <f>SUM(D21:D22)</f>
        <v>1831907</v>
      </c>
      <c r="E23" s="264">
        <f>SUM(E21:E22)</f>
        <v>1831907</v>
      </c>
    </row>
    <row r="24" spans="1:5">
      <c r="A24" s="284"/>
      <c r="B24" s="282"/>
      <c r="C24" s="285"/>
      <c r="D24" s="285"/>
      <c r="E24" s="291"/>
    </row>
    <row r="25" spans="1:5">
      <c r="A25" s="292" t="s">
        <v>1757</v>
      </c>
      <c r="B25" s="150"/>
      <c r="C25" s="293"/>
      <c r="D25" s="293"/>
      <c r="E25" s="294"/>
    </row>
    <row r="26" spans="1:5">
      <c r="A26" s="121"/>
      <c r="B26" s="122" t="s">
        <v>1758</v>
      </c>
      <c r="C26" s="124">
        <v>303240</v>
      </c>
      <c r="D26" s="124">
        <v>303240</v>
      </c>
      <c r="E26" s="261">
        <v>303240</v>
      </c>
    </row>
    <row r="27" spans="1:5">
      <c r="A27" s="284" t="s">
        <v>83</v>
      </c>
      <c r="B27" s="282" t="s">
        <v>1782</v>
      </c>
      <c r="C27" s="285">
        <f>SUM(C26)</f>
        <v>303240</v>
      </c>
      <c r="D27" s="285">
        <f>SUM(D26)</f>
        <v>303240</v>
      </c>
      <c r="E27" s="291">
        <f>SUM(E26)</f>
        <v>303240</v>
      </c>
    </row>
    <row r="28" spans="1:5">
      <c r="A28" s="284"/>
      <c r="B28" s="282"/>
      <c r="C28" s="285"/>
      <c r="D28" s="285"/>
      <c r="E28" s="291"/>
    </row>
    <row r="29" spans="1:5">
      <c r="A29" s="292" t="s">
        <v>1759</v>
      </c>
      <c r="B29" s="150"/>
      <c r="C29" s="293"/>
      <c r="D29" s="293"/>
      <c r="E29" s="294"/>
    </row>
    <row r="30" spans="1:5">
      <c r="A30" s="121"/>
      <c r="B30" s="122" t="s">
        <v>1791</v>
      </c>
      <c r="C30" s="124">
        <v>308871</v>
      </c>
      <c r="D30" s="124">
        <v>308872.09999999998</v>
      </c>
      <c r="E30" s="261">
        <v>308872</v>
      </c>
    </row>
    <row r="31" spans="1:5">
      <c r="A31" s="284" t="s">
        <v>85</v>
      </c>
      <c r="B31" s="282" t="s">
        <v>1783</v>
      </c>
      <c r="C31" s="285">
        <f>SUM(C30)</f>
        <v>308871</v>
      </c>
      <c r="D31" s="285">
        <f>SUM(D30)</f>
        <v>308872.09999999998</v>
      </c>
      <c r="E31" s="291">
        <f>SUM(E30)</f>
        <v>308872</v>
      </c>
    </row>
    <row r="32" spans="1:5">
      <c r="A32" s="284"/>
      <c r="B32" s="282"/>
      <c r="C32" s="285"/>
      <c r="D32" s="285"/>
      <c r="E32" s="291"/>
    </row>
    <row r="33" spans="1:5">
      <c r="A33" s="292" t="s">
        <v>1760</v>
      </c>
      <c r="B33" s="150"/>
      <c r="C33" s="293"/>
      <c r="D33" s="293"/>
      <c r="E33" s="294"/>
    </row>
    <row r="34" spans="1:5">
      <c r="A34" s="121"/>
      <c r="B34" s="122" t="s">
        <v>1761</v>
      </c>
      <c r="C34" s="124">
        <v>1187500</v>
      </c>
      <c r="D34" s="124">
        <v>1187500</v>
      </c>
      <c r="E34" s="261">
        <v>1187500</v>
      </c>
    </row>
    <row r="35" spans="1:5">
      <c r="A35" s="284" t="s">
        <v>87</v>
      </c>
      <c r="B35" s="282" t="s">
        <v>1784</v>
      </c>
      <c r="C35" s="285">
        <f>SUM(C34)</f>
        <v>1187500</v>
      </c>
      <c r="D35" s="285">
        <f>SUM(D34)</f>
        <v>1187500</v>
      </c>
      <c r="E35" s="291">
        <f>SUM(E34)</f>
        <v>1187500</v>
      </c>
    </row>
    <row r="36" spans="1:5">
      <c r="A36" s="284"/>
      <c r="B36" s="282"/>
      <c r="C36" s="285"/>
      <c r="D36" s="285"/>
      <c r="E36" s="291"/>
    </row>
    <row r="37" spans="1:5">
      <c r="A37" s="292" t="s">
        <v>1762</v>
      </c>
      <c r="B37" s="150"/>
      <c r="C37" s="293"/>
      <c r="D37" s="293"/>
      <c r="E37" s="294"/>
    </row>
    <row r="38" spans="1:5">
      <c r="A38" s="121"/>
      <c r="B38" s="122" t="s">
        <v>1763</v>
      </c>
      <c r="C38" s="124">
        <v>3326403</v>
      </c>
      <c r="D38" s="124">
        <v>3326403</v>
      </c>
      <c r="E38" s="261">
        <v>3326403</v>
      </c>
    </row>
    <row r="39" spans="1:5">
      <c r="A39" s="284" t="s">
        <v>89</v>
      </c>
      <c r="B39" s="282" t="s">
        <v>1785</v>
      </c>
      <c r="C39" s="285">
        <f>SUM(C38)</f>
        <v>3326403</v>
      </c>
      <c r="D39" s="285">
        <f>SUM(D38)</f>
        <v>3326403</v>
      </c>
      <c r="E39" s="291">
        <f>SUM(E38)</f>
        <v>3326403</v>
      </c>
    </row>
    <row r="40" spans="1:5">
      <c r="A40" s="284"/>
      <c r="B40" s="282"/>
      <c r="C40" s="285"/>
      <c r="D40" s="285"/>
      <c r="E40" s="291"/>
    </row>
    <row r="41" spans="1:5">
      <c r="A41" s="292" t="s">
        <v>1764</v>
      </c>
      <c r="B41" s="150"/>
      <c r="C41" s="293"/>
      <c r="D41" s="293"/>
      <c r="E41" s="294"/>
    </row>
    <row r="42" spans="1:5">
      <c r="A42" s="121"/>
      <c r="B42" s="122" t="s">
        <v>1765</v>
      </c>
      <c r="C42" s="124">
        <v>141164.29999999999</v>
      </c>
      <c r="D42" s="124">
        <v>141164.29999999999</v>
      </c>
      <c r="E42" s="261">
        <v>141164.29999999999</v>
      </c>
    </row>
    <row r="43" spans="1:5">
      <c r="A43" s="284" t="s">
        <v>93</v>
      </c>
      <c r="B43" s="282" t="s">
        <v>1786</v>
      </c>
      <c r="C43" s="283">
        <f>SUM(C42)</f>
        <v>141164.29999999999</v>
      </c>
      <c r="D43" s="285">
        <f>SUM(D42)</f>
        <v>141164.29999999999</v>
      </c>
      <c r="E43" s="291">
        <f>SUM(E42)</f>
        <v>141164.29999999999</v>
      </c>
    </row>
    <row r="44" spans="1:5">
      <c r="A44" s="284"/>
      <c r="B44" s="282"/>
      <c r="C44" s="283"/>
      <c r="D44" s="285"/>
      <c r="E44" s="291"/>
    </row>
    <row r="45" spans="1:5" ht="15">
      <c r="A45" s="292" t="s">
        <v>1766</v>
      </c>
      <c r="B45" s="297"/>
      <c r="C45" s="293"/>
      <c r="D45" s="293"/>
      <c r="E45" s="294"/>
    </row>
    <row r="46" spans="1:5">
      <c r="A46" s="121"/>
      <c r="B46" s="122" t="s">
        <v>1767</v>
      </c>
      <c r="C46" s="124">
        <v>307853</v>
      </c>
      <c r="D46" s="124">
        <v>307854.17499999999</v>
      </c>
      <c r="E46" s="261">
        <v>307853</v>
      </c>
    </row>
    <row r="47" spans="1:5">
      <c r="A47" s="288"/>
      <c r="B47" s="287" t="s">
        <v>1790</v>
      </c>
      <c r="C47" s="289">
        <v>0</v>
      </c>
      <c r="D47" s="295">
        <f>1750000/2</f>
        <v>875000</v>
      </c>
      <c r="E47" s="296">
        <f>1750000/2</f>
        <v>875000</v>
      </c>
    </row>
    <row r="48" spans="1:5">
      <c r="A48" s="260" t="s">
        <v>101</v>
      </c>
      <c r="B48" s="262" t="s">
        <v>1781</v>
      </c>
      <c r="C48" s="286">
        <f>SUM(C46:C47)</f>
        <v>307853</v>
      </c>
      <c r="D48" s="263">
        <f>SUM(D46:D47)</f>
        <v>1182854.175</v>
      </c>
      <c r="E48" s="264">
        <f>SUM(E46:E47)</f>
        <v>1182853</v>
      </c>
    </row>
    <row r="49" spans="1:5">
      <c r="A49" s="284"/>
      <c r="B49" s="282"/>
      <c r="C49" s="283"/>
      <c r="D49" s="285"/>
      <c r="E49" s="291"/>
    </row>
    <row r="50" spans="1:5">
      <c r="A50" s="292" t="s">
        <v>1768</v>
      </c>
      <c r="B50" s="150"/>
      <c r="C50" s="293"/>
      <c r="D50" s="293"/>
      <c r="E50" s="294"/>
    </row>
    <row r="51" spans="1:5">
      <c r="A51" s="121"/>
      <c r="B51" s="122" t="s">
        <v>1769</v>
      </c>
      <c r="C51" s="124">
        <v>2500000</v>
      </c>
      <c r="D51" s="124">
        <v>2500000</v>
      </c>
      <c r="E51" s="261">
        <v>2500000</v>
      </c>
    </row>
    <row r="52" spans="1:5">
      <c r="A52" s="284" t="s">
        <v>105</v>
      </c>
      <c r="B52" s="282" t="s">
        <v>1780</v>
      </c>
      <c r="C52" s="283">
        <f>SUM(C51)</f>
        <v>2500000</v>
      </c>
      <c r="D52" s="285">
        <f>SUM(D51)</f>
        <v>2500000</v>
      </c>
      <c r="E52" s="291">
        <f>SUM(E51)</f>
        <v>2500000</v>
      </c>
    </row>
    <row r="53" spans="1:5">
      <c r="A53" s="298"/>
      <c r="B53" s="299"/>
      <c r="C53" s="300"/>
      <c r="D53" s="300"/>
      <c r="E53" s="301"/>
    </row>
    <row r="54" spans="1:5">
      <c r="A54" s="282" t="s">
        <v>1770</v>
      </c>
      <c r="C54" s="285"/>
      <c r="D54" s="285"/>
      <c r="E54" s="291"/>
    </row>
    <row r="55" spans="1:5">
      <c r="A55" s="121"/>
      <c r="B55" s="122" t="s">
        <v>1771</v>
      </c>
      <c r="C55" s="124">
        <v>0</v>
      </c>
      <c r="D55" s="124">
        <v>2500000</v>
      </c>
      <c r="E55" s="261">
        <v>2500000</v>
      </c>
    </row>
    <row r="56" spans="1:5">
      <c r="A56" s="284" t="s">
        <v>123</v>
      </c>
      <c r="B56" s="282" t="s">
        <v>1779</v>
      </c>
      <c r="C56" s="283">
        <f>SUM(C55)</f>
        <v>0</v>
      </c>
      <c r="D56" s="285">
        <f>SUM(D55)</f>
        <v>2500000</v>
      </c>
      <c r="E56" s="291">
        <f>SUM(E55)</f>
        <v>2500000</v>
      </c>
    </row>
    <row r="57" spans="1:5">
      <c r="A57" s="284"/>
      <c r="B57" s="282"/>
      <c r="C57" s="283"/>
      <c r="D57" s="285"/>
      <c r="E57" s="291"/>
    </row>
    <row r="58" spans="1:5">
      <c r="A58" s="292" t="s">
        <v>1772</v>
      </c>
      <c r="B58" s="150"/>
      <c r="C58" s="293"/>
      <c r="D58" s="293"/>
      <c r="E58" s="294"/>
    </row>
    <row r="59" spans="1:5">
      <c r="A59" s="121"/>
      <c r="B59" s="122" t="s">
        <v>1773</v>
      </c>
      <c r="C59" s="124">
        <v>0</v>
      </c>
      <c r="D59" s="124">
        <v>2000000</v>
      </c>
      <c r="E59" s="351" t="s">
        <v>1950</v>
      </c>
    </row>
    <row r="60" spans="1:5">
      <c r="A60" s="284" t="s">
        <v>145</v>
      </c>
      <c r="B60" s="282" t="s">
        <v>1778</v>
      </c>
      <c r="C60" s="283">
        <f>SUM(C59)</f>
        <v>0</v>
      </c>
      <c r="D60" s="285">
        <f>SUM(D59)</f>
        <v>2000000</v>
      </c>
      <c r="E60" s="291">
        <f>SUM(E59)</f>
        <v>0</v>
      </c>
    </row>
    <row r="61" spans="1:5">
      <c r="A61" s="284"/>
      <c r="B61" s="282"/>
      <c r="C61" s="283"/>
      <c r="D61" s="285"/>
      <c r="E61" s="291"/>
    </row>
    <row r="62" spans="1:5">
      <c r="A62" s="721" t="s">
        <v>1774</v>
      </c>
      <c r="B62" s="722"/>
      <c r="C62" s="265">
        <f>C60+C56+C52+C48+C43+C39+C35+C31+C27+C23+C18+C14+C10+C6</f>
        <v>15841873.300000001</v>
      </c>
      <c r="D62" s="265">
        <f>D60+D56+D52+D48+D43+D39+D35+D31+D27+D23+D18+D14+D10+D6</f>
        <v>20824920.574999999</v>
      </c>
      <c r="E62" s="265">
        <f>E60+E56+E52+E48+E43+E39+E35+E31+E27+E23+E18+E14+E10+E6</f>
        <v>18824919.300000001</v>
      </c>
    </row>
    <row r="63" spans="1:5">
      <c r="E63" s="337">
        <f>E62-E47</f>
        <v>17949919.300000001</v>
      </c>
    </row>
  </sheetData>
  <sheetProtection algorithmName="SHA-512" hashValue="llnShvXtWrg9EgnC/+q23lZN7fzLSFGsCe4qBag84LhDSIMO9YDO4hYJz4ckk3EeP7zBf+iQH4BXcl0IhFiq/A==" saltValue="/L9dmV6xWWv8GQDVb2QpOg==" spinCount="100000" sheet="1" objects="1" scenarios="1"/>
  <mergeCells count="1">
    <mergeCell ref="A62:B62"/>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B6FD5-8129-4CAE-9BE7-CE806BBF65CD}">
  <dimension ref="A1:K28"/>
  <sheetViews>
    <sheetView workbookViewId="0">
      <selection activeCell="C8" sqref="C8"/>
    </sheetView>
  </sheetViews>
  <sheetFormatPr defaultRowHeight="15"/>
  <cols>
    <col min="1" max="1" width="16.7109375" bestFit="1" customWidth="1"/>
    <col min="2" max="2" width="14.7109375" bestFit="1" customWidth="1"/>
    <col min="3" max="3" width="18.5703125" bestFit="1" customWidth="1"/>
    <col min="4" max="4" width="17.28515625" bestFit="1" customWidth="1"/>
    <col min="6" max="6" width="3.5703125" customWidth="1"/>
    <col min="7" max="7" width="46" bestFit="1" customWidth="1"/>
    <col min="8" max="8" width="15.5703125" bestFit="1" customWidth="1"/>
    <col min="9" max="11" width="20.28515625" bestFit="1" customWidth="1"/>
  </cols>
  <sheetData>
    <row r="1" spans="1:11">
      <c r="A1" s="723" t="s">
        <v>9</v>
      </c>
      <c r="B1" s="723"/>
      <c r="C1" s="723"/>
      <c r="D1" s="723"/>
      <c r="G1" s="724" t="s">
        <v>2184</v>
      </c>
      <c r="H1" s="724"/>
      <c r="I1" s="724"/>
      <c r="J1" s="724"/>
      <c r="K1" s="724"/>
    </row>
    <row r="2" spans="1:11">
      <c r="A2" t="s">
        <v>2185</v>
      </c>
      <c r="H2" t="s">
        <v>2185</v>
      </c>
    </row>
    <row r="3" spans="1:11">
      <c r="A3" s="330" t="s">
        <v>2186</v>
      </c>
      <c r="B3" s="330" t="s">
        <v>2187</v>
      </c>
      <c r="C3" s="330" t="s">
        <v>2188</v>
      </c>
      <c r="D3" s="330" t="s">
        <v>2189</v>
      </c>
      <c r="H3" s="330" t="s">
        <v>2186</v>
      </c>
      <c r="I3" s="330" t="s">
        <v>2187</v>
      </c>
      <c r="J3" s="330" t="s">
        <v>2188</v>
      </c>
      <c r="K3" s="330" t="s">
        <v>2190</v>
      </c>
    </row>
    <row r="4" spans="1:11">
      <c r="A4" s="503">
        <f>Dash!F6</f>
        <v>58740964.652154602</v>
      </c>
      <c r="B4" s="503">
        <f>Summary!I55</f>
        <v>58740964.652154602</v>
      </c>
      <c r="C4" s="503">
        <f>'Three-Pay'!E55+'Three-Pay'!G55+'Three-Pay'!I55</f>
        <v>58740964.652154602</v>
      </c>
      <c r="D4" s="503">
        <f>'Base Tier Summary'!K55</f>
        <v>58740964.652154602</v>
      </c>
      <c r="H4" s="503">
        <f>Dash!F7+Dash!F8+Dash!F9+Dash!F10+Dash!F11+Dash!F12+Dash!F13+Dash!F14+Dash!F15+Dash!F16+Dash!F17+Dash!F18+Dash!F19+Dash!F20+Dash!F21+Dash!F22+Dash!F23+Dash!F24</f>
        <v>1174584728.1000001</v>
      </c>
      <c r="I4" s="503">
        <f>Summary!J55</f>
        <v>1115822260.9075835</v>
      </c>
      <c r="J4" s="503">
        <f>'Three-Pay'!F55+'Three-Pay'!H55+'Three-Pay'!J55</f>
        <v>1171539713.656827</v>
      </c>
      <c r="K4" s="503">
        <f>'Performance Summary'!C56+'Performance Summary'!F56+'Performance Summary'!J56+'Performance Summary'!N56+'Performance Summary'!R56+'Performance Summary'!V56+'Performance Summary'!Y56+'Performance Summary'!AB56+'Performance Summary'!AF56+'Performance Summary'!AJ56+'Performance Summary'!AN56+'Performance Summary'!AR56+'Performance Summary'!AV56+'Performance Summary'!AZ56+'Performance Summary'!BD56+'Performance Summary'!BH56+'Performance Summary'!BK56+'Performance Summary'!BN56</f>
        <v>1174584728.1000001</v>
      </c>
    </row>
    <row r="5" spans="1:11">
      <c r="B5" s="503">
        <f>B4-A4</f>
        <v>0</v>
      </c>
      <c r="C5" s="503">
        <f>C4-A4</f>
        <v>0</v>
      </c>
      <c r="D5" s="503">
        <f>D4-A4</f>
        <v>0</v>
      </c>
      <c r="G5" s="504" t="s">
        <v>1992</v>
      </c>
      <c r="H5" s="503">
        <f>Dash!F25</f>
        <v>0</v>
      </c>
      <c r="I5" s="503">
        <f>Summary!N55</f>
        <v>0</v>
      </c>
      <c r="J5" s="503"/>
    </row>
    <row r="6" spans="1:11">
      <c r="A6" t="s">
        <v>2191</v>
      </c>
      <c r="H6" s="331">
        <f>H4+H5</f>
        <v>1174584728.1000001</v>
      </c>
      <c r="I6" s="331">
        <f>I4+I5</f>
        <v>1115822260.9075835</v>
      </c>
    </row>
    <row r="7" spans="1:11">
      <c r="A7" s="330" t="s">
        <v>2192</v>
      </c>
      <c r="B7" s="330" t="s">
        <v>2191</v>
      </c>
      <c r="C7" s="330" t="s">
        <v>176</v>
      </c>
      <c r="D7" s="330"/>
    </row>
    <row r="8" spans="1:11">
      <c r="A8" s="505">
        <f>'Cost Study'!D31</f>
        <v>265646730</v>
      </c>
      <c r="B8" s="506">
        <f>Hours!H1354</f>
        <v>261565501</v>
      </c>
      <c r="C8" s="505">
        <f>'Contact Hours'!L1633</f>
        <v>261591261</v>
      </c>
      <c r="H8" t="s">
        <v>2193</v>
      </c>
    </row>
    <row r="9" spans="1:11">
      <c r="A9" s="507">
        <f>A8-C8</f>
        <v>4055469</v>
      </c>
      <c r="C9" s="508">
        <f>C8-B8</f>
        <v>25760</v>
      </c>
      <c r="H9" s="330" t="s">
        <v>2186</v>
      </c>
      <c r="I9" s="330" t="s">
        <v>2190</v>
      </c>
      <c r="J9" s="330"/>
    </row>
    <row r="10" spans="1:11">
      <c r="C10" s="330" t="s">
        <v>2194</v>
      </c>
      <c r="G10" t="s">
        <v>11</v>
      </c>
      <c r="H10" s="503">
        <f>Dash!F7</f>
        <v>211508675.00000003</v>
      </c>
      <c r="I10" s="503">
        <f>'Performance Summary'!C56</f>
        <v>211508675.00000003</v>
      </c>
      <c r="J10" s="331">
        <f t="shared" ref="J10:J28" si="0">H10-I10</f>
        <v>0</v>
      </c>
    </row>
    <row r="11" spans="1:11">
      <c r="G11" t="s">
        <v>13</v>
      </c>
      <c r="H11" s="503">
        <f>Dash!F8</f>
        <v>259230431.25000006</v>
      </c>
      <c r="I11" s="503">
        <f>'Performance Summary'!F56</f>
        <v>259230431.25000006</v>
      </c>
      <c r="J11" s="331">
        <f t="shared" si="0"/>
        <v>0</v>
      </c>
    </row>
    <row r="12" spans="1:11">
      <c r="G12" t="s">
        <v>15</v>
      </c>
      <c r="H12" s="503">
        <f>Dash!F9</f>
        <v>4945018.7499999991</v>
      </c>
      <c r="I12" s="503">
        <f>'Performance Summary'!J56</f>
        <v>4945018.7499999991</v>
      </c>
      <c r="J12" s="331">
        <f t="shared" si="0"/>
        <v>0</v>
      </c>
    </row>
    <row r="13" spans="1:11">
      <c r="A13" s="725" t="s">
        <v>2195</v>
      </c>
      <c r="B13" s="725"/>
      <c r="C13" s="725"/>
      <c r="D13" s="725"/>
      <c r="G13" t="s">
        <v>1983</v>
      </c>
      <c r="H13" s="503">
        <f>Dash!F10</f>
        <v>2382450</v>
      </c>
      <c r="I13" s="503">
        <f>'Performance Summary'!V56</f>
        <v>2382450</v>
      </c>
      <c r="J13" s="331">
        <f t="shared" si="0"/>
        <v>0</v>
      </c>
    </row>
    <row r="14" spans="1:11">
      <c r="A14" t="s">
        <v>2185</v>
      </c>
      <c r="G14" t="s">
        <v>1984</v>
      </c>
      <c r="H14" s="503">
        <f>Dash!F11</f>
        <v>19912958.333333332</v>
      </c>
      <c r="I14" s="503">
        <f>'Performance Summary'!Y56</f>
        <v>19912958.333333332</v>
      </c>
      <c r="J14" s="331">
        <f t="shared" si="0"/>
        <v>0</v>
      </c>
    </row>
    <row r="15" spans="1:11">
      <c r="A15" s="330" t="s">
        <v>2187</v>
      </c>
      <c r="B15" s="330" t="s">
        <v>2188</v>
      </c>
      <c r="C15" s="330" t="s">
        <v>2196</v>
      </c>
      <c r="G15" t="s">
        <v>20</v>
      </c>
      <c r="H15" s="503">
        <f>Dash!F12</f>
        <v>4244362.5</v>
      </c>
      <c r="I15" s="503">
        <f>'Performance Summary'!N56</f>
        <v>4244362.5</v>
      </c>
      <c r="J15" s="331">
        <f t="shared" si="0"/>
        <v>0</v>
      </c>
    </row>
    <row r="16" spans="1:11">
      <c r="A16" s="503" t="e">
        <f>Summary!#REF!</f>
        <v>#REF!</v>
      </c>
      <c r="B16" s="503">
        <f>'Three-Pay'!D55</f>
        <v>18824919.300000001</v>
      </c>
      <c r="C16" s="503">
        <f>'NonFormula Support'!E62</f>
        <v>18824919.300000001</v>
      </c>
      <c r="D16" s="331"/>
      <c r="G16" t="s">
        <v>21</v>
      </c>
      <c r="H16" s="503">
        <f>Dash!F13</f>
        <v>17268921.875</v>
      </c>
      <c r="I16" s="503">
        <f>'Performance Summary'!R56</f>
        <v>17268921.875</v>
      </c>
      <c r="J16" s="331">
        <f t="shared" si="0"/>
        <v>0</v>
      </c>
    </row>
    <row r="17" spans="2:10">
      <c r="B17" s="331" t="e">
        <f>B16-A16</f>
        <v>#REF!</v>
      </c>
      <c r="C17" s="331" t="e">
        <f>C16-A16</f>
        <v>#REF!</v>
      </c>
      <c r="G17" t="s">
        <v>2197</v>
      </c>
      <c r="H17" s="503">
        <f>Dash!F14</f>
        <v>47783181.249999993</v>
      </c>
      <c r="I17" s="503">
        <f>'Performance Summary'!AB56</f>
        <v>47783181.249999993</v>
      </c>
      <c r="J17" s="331">
        <f t="shared" si="0"/>
        <v>0</v>
      </c>
    </row>
    <row r="18" spans="2:10">
      <c r="G18" t="s">
        <v>2198</v>
      </c>
      <c r="H18" s="503">
        <f>Dash!F15</f>
        <v>127715072.91666666</v>
      </c>
      <c r="I18" s="503">
        <f>'Performance Summary'!AF56</f>
        <v>127715072.91666666</v>
      </c>
      <c r="J18" s="331">
        <f t="shared" si="0"/>
        <v>0</v>
      </c>
    </row>
    <row r="19" spans="2:10">
      <c r="G19" t="s">
        <v>27</v>
      </c>
      <c r="H19" s="503">
        <f>Dash!F16</f>
        <v>252648.95833333331</v>
      </c>
      <c r="I19" s="503">
        <f>'Performance Summary'!AJ56</f>
        <v>252648.95833333331</v>
      </c>
      <c r="J19" s="331">
        <f t="shared" si="0"/>
        <v>0</v>
      </c>
    </row>
    <row r="20" spans="2:10">
      <c r="G20" t="s">
        <v>28</v>
      </c>
      <c r="H20" s="503">
        <f>Dash!F17</f>
        <v>2199370.8333333335</v>
      </c>
      <c r="I20" s="503">
        <f>'Performance Summary'!AN56</f>
        <v>2199370.8333333335</v>
      </c>
      <c r="J20" s="331">
        <f t="shared" si="0"/>
        <v>0</v>
      </c>
    </row>
    <row r="21" spans="2:10">
      <c r="G21" t="s">
        <v>30</v>
      </c>
      <c r="H21" s="503">
        <f>Dash!F18</f>
        <v>324924935.41666669</v>
      </c>
      <c r="I21" s="503">
        <f>'Performance Summary'!AR56</f>
        <v>324924935.41666669</v>
      </c>
      <c r="J21" s="331">
        <f t="shared" si="0"/>
        <v>0</v>
      </c>
    </row>
    <row r="22" spans="2:10">
      <c r="G22" t="s">
        <v>31</v>
      </c>
      <c r="H22" s="503">
        <f>Dash!F19</f>
        <v>133216443.75</v>
      </c>
      <c r="I22" s="503">
        <f>'Performance Summary'!AV56</f>
        <v>133216443.75</v>
      </c>
      <c r="J22" s="331">
        <f t="shared" si="0"/>
        <v>0</v>
      </c>
    </row>
    <row r="23" spans="2:10">
      <c r="G23" t="s">
        <v>32</v>
      </c>
      <c r="H23" s="503">
        <f>Dash!F20</f>
        <v>2104622.916666667</v>
      </c>
      <c r="I23" s="503">
        <f>'Performance Summary'!AZ56</f>
        <v>2104622.916666667</v>
      </c>
      <c r="J23" s="331">
        <f t="shared" si="0"/>
        <v>0</v>
      </c>
    </row>
    <row r="24" spans="2:10">
      <c r="G24" t="s">
        <v>34</v>
      </c>
      <c r="H24" s="503">
        <f>Dash!F21</f>
        <v>10490025</v>
      </c>
      <c r="I24" s="503">
        <f>'Performance Summary'!BD56</f>
        <v>10490025</v>
      </c>
      <c r="J24" s="331">
        <f t="shared" si="0"/>
        <v>0</v>
      </c>
    </row>
    <row r="25" spans="2:10">
      <c r="G25" t="s">
        <v>1924</v>
      </c>
      <c r="H25" s="503">
        <f>Dash!F22</f>
        <v>742011.43333333358</v>
      </c>
      <c r="I25" s="503">
        <f>'Performance Summary'!BH56</f>
        <v>742011.43333333358</v>
      </c>
      <c r="J25" s="331">
        <f t="shared" si="0"/>
        <v>0</v>
      </c>
    </row>
    <row r="26" spans="2:10">
      <c r="G26" t="s">
        <v>1923</v>
      </c>
      <c r="H26" s="503">
        <f>Dash!F23</f>
        <v>5627839.5833333321</v>
      </c>
      <c r="I26" s="503">
        <f>'Performance Summary'!BK56</f>
        <v>5627839.5833333321</v>
      </c>
      <c r="J26" s="331">
        <f t="shared" si="0"/>
        <v>0</v>
      </c>
    </row>
    <row r="27" spans="2:10">
      <c r="G27" t="s">
        <v>1925</v>
      </c>
      <c r="H27" s="503">
        <f>Dash!F24</f>
        <v>35758.333333333336</v>
      </c>
      <c r="I27" s="503">
        <f>'Performance Summary'!BN56</f>
        <v>35758.333333333336</v>
      </c>
      <c r="J27" s="331">
        <f t="shared" si="0"/>
        <v>0</v>
      </c>
    </row>
    <row r="28" spans="2:10">
      <c r="H28" s="331">
        <f>SUM(H10:H27)</f>
        <v>1174584728.1000001</v>
      </c>
      <c r="I28" s="331">
        <f>SUM(I10:I27)</f>
        <v>1174584728.1000001</v>
      </c>
      <c r="J28" s="331">
        <f t="shared" si="0"/>
        <v>0</v>
      </c>
    </row>
  </sheetData>
  <mergeCells count="3">
    <mergeCell ref="A1:D1"/>
    <mergeCell ref="G1:K1"/>
    <mergeCell ref="A13:D13"/>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360c626-f044-490a-92dd-310c7be2cc96">
      <Terms xmlns="http://schemas.microsoft.com/office/infopath/2007/PartnerControls"/>
    </lcf76f155ced4ddcb4097134ff3c332f>
    <TaxCatchAll xmlns="3844b93d-d14f-4fd0-aba9-f0891be4a45b" xsi:nil="true"/>
    <SharedWithUsers xmlns="3844b93d-d14f-4fd0-aba9-f0891be4a45b">
      <UserInfo>
        <DisplayName>Fernandez, Christopher</DisplayName>
        <AccountId>13</AccountId>
        <AccountType/>
      </UserInfo>
      <UserInfo>
        <DisplayName>Drew, David</DisplayName>
        <AccountId>12</AccountId>
        <AccountType/>
      </UserInfo>
      <UserInfo>
        <DisplayName>Cormier, Emily</DisplayName>
        <AccountId>28</AccountId>
        <AccountType/>
      </UserInfo>
      <UserInfo>
        <DisplayName>Schmidt, Emily</DisplayName>
        <AccountId>33</AccountId>
        <AccountType/>
      </UserInfo>
      <UserInfo>
        <DisplayName>Abdulaziz, Noor</DisplayName>
        <AccountId>9</AccountId>
        <AccountType/>
      </UserInfo>
      <UserInfo>
        <DisplayName>Karlson, Alexis</DisplayName>
        <AccountId>78</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E173AFE8B9E7B489278B9A95C983ED5" ma:contentTypeVersion="14" ma:contentTypeDescription="Create a new document." ma:contentTypeScope="" ma:versionID="0980ed61020889294a0a2df2964944a0">
  <xsd:schema xmlns:xsd="http://www.w3.org/2001/XMLSchema" xmlns:xs="http://www.w3.org/2001/XMLSchema" xmlns:p="http://schemas.microsoft.com/office/2006/metadata/properties" xmlns:ns2="c360c626-f044-490a-92dd-310c7be2cc96" xmlns:ns3="3844b93d-d14f-4fd0-aba9-f0891be4a45b" targetNamespace="http://schemas.microsoft.com/office/2006/metadata/properties" ma:root="true" ma:fieldsID="d7e300e09414ee5ed17118f504e063c6" ns2:_="" ns3:_="">
    <xsd:import namespace="c360c626-f044-490a-92dd-310c7be2cc96"/>
    <xsd:import namespace="3844b93d-d14f-4fd0-aba9-f0891be4a45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60c626-f044-490a-92dd-310c7be2cc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b8882c80-0cf4-468a-a21d-ff52c597efb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844b93d-d14f-4fd0-aba9-f0891be4a45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0f659d52-8d6e-46a0-bbc8-ffbc63fa59f8}" ma:internalName="TaxCatchAll" ma:showField="CatchAllData" ma:web="3844b93d-d14f-4fd0-aba9-f0891be4a45b">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028772-CE54-4E42-ADE0-3FA995FD68FA}">
  <ds:schemaRefs>
    <ds:schemaRef ds:uri="http://schemas.microsoft.com/sharepoint/v3/contenttype/forms"/>
  </ds:schemaRefs>
</ds:datastoreItem>
</file>

<file path=customXml/itemProps2.xml><?xml version="1.0" encoding="utf-8"?>
<ds:datastoreItem xmlns:ds="http://schemas.openxmlformats.org/officeDocument/2006/customXml" ds:itemID="{B7F2E94D-50AA-4217-A598-BB032219D86B}">
  <ds:schemaRef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c360c626-f044-490a-92dd-310c7be2cc96"/>
    <ds:schemaRef ds:uri="http://purl.org/dc/dcmitype/"/>
    <ds:schemaRef ds:uri="http://www.w3.org/XML/1998/namespace"/>
    <ds:schemaRef ds:uri="http://purl.org/dc/terms/"/>
    <ds:schemaRef ds:uri="http://schemas.microsoft.com/office/infopath/2007/PartnerControls"/>
    <ds:schemaRef ds:uri="3844b93d-d14f-4fd0-aba9-f0891be4a45b"/>
  </ds:schemaRefs>
</ds:datastoreItem>
</file>

<file path=customXml/itemProps3.xml><?xml version="1.0" encoding="utf-8"?>
<ds:datastoreItem xmlns:ds="http://schemas.openxmlformats.org/officeDocument/2006/customXml" ds:itemID="{FBDF7F1C-E063-4E2D-8C2D-F200AC2342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60c626-f044-490a-92dd-310c7be2cc96"/>
    <ds:schemaRef ds:uri="3844b93d-d14f-4fd0-aba9-f0891be4a4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7</vt:i4>
      </vt:variant>
    </vt:vector>
  </HeadingPairs>
  <TitlesOfParts>
    <vt:vector size="32" baseType="lpstr">
      <vt:lpstr>START</vt:lpstr>
      <vt:lpstr>Dash</vt:lpstr>
      <vt:lpstr>Analysis-Statewide</vt:lpstr>
      <vt:lpstr>Analysis-School</vt:lpstr>
      <vt:lpstr>Summary</vt:lpstr>
      <vt:lpstr>Projected Settle Up</vt:lpstr>
      <vt:lpstr>One-pager</vt:lpstr>
      <vt:lpstr>Three-Pay</vt:lpstr>
      <vt:lpstr>Performance Summary</vt:lpstr>
      <vt:lpstr>Base Tier Summary</vt:lpstr>
      <vt:lpstr>Cost Study</vt:lpstr>
      <vt:lpstr>CIP Codes</vt:lpstr>
      <vt:lpstr>Hours</vt:lpstr>
      <vt:lpstr>Basic Allotment</vt:lpstr>
      <vt:lpstr>Contact Hours</vt:lpstr>
      <vt:lpstr>Local Tax</vt:lpstr>
      <vt:lpstr>Tuition</vt:lpstr>
      <vt:lpstr>Performance</vt:lpstr>
      <vt:lpstr>Analysis- Perf by Group</vt:lpstr>
      <vt:lpstr>Outcomes</vt:lpstr>
      <vt:lpstr>Forecast Summary</vt:lpstr>
      <vt:lpstr>FY24-25 HDF</vt:lpstr>
      <vt:lpstr>FY23 HDF</vt:lpstr>
      <vt:lpstr>NonFormula Support</vt:lpstr>
      <vt:lpstr>Check</vt:lpstr>
      <vt:lpstr>'One-pager'!Print_Area</vt:lpstr>
      <vt:lpstr>'Performance Summary'!Print_Area</vt:lpstr>
      <vt:lpstr>Summary!Print_Area</vt:lpstr>
      <vt:lpstr>'One-pager'!Print_Titles</vt:lpstr>
      <vt:lpstr>Performance!Print_Titles</vt:lpstr>
      <vt:lpstr>'Performance Summary'!Print_Titles</vt:lpstr>
      <vt:lpstr>Summary!Print_Titles</vt:lpstr>
    </vt:vector>
  </TitlesOfParts>
  <Manager/>
  <Company>THECB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Basis of Legislative Appropriations at Community Colleges 2022-2023</dc:title>
  <dc:subject>Formula Funding</dc:subject>
  <dc:creator>Strategic Planning and Funding</dc:creator>
  <cp:keywords>Formula Funding, Legislative Appropriations, Communityl Colleges</cp:keywords>
  <dc:description/>
  <cp:lastModifiedBy>Fernandez, Christopher</cp:lastModifiedBy>
  <cp:revision/>
  <cp:lastPrinted>2025-02-07T23:47:19Z</cp:lastPrinted>
  <dcterms:created xsi:type="dcterms:W3CDTF">2008-10-28T19:53:05Z</dcterms:created>
  <dcterms:modified xsi:type="dcterms:W3CDTF">2025-10-15T22:00:12Z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0x0101003E173AFE8B9E7B489278B9A95C983ED5</vt:lpwstr>
  </property>
  <property fmtid="{D5CDD505-2E9C-101B-9397-08002B2CF9AE}" pid="4" name="MediaServiceImageTags">
    <vt:lpwstr/>
  </property>
  <property fmtid="{D5CDD505-2E9C-101B-9397-08002B2CF9AE}" pid="5" name="Order">
    <vt:r8>97500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ies>
</file>